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defaultThemeVersion="124226"/>
  <bookViews>
    <workbookView xWindow="18735" yWindow="-45" windowWidth="18630" windowHeight="11175" tabRatio="910" firstSheet="5" activeTab="15"/>
  </bookViews>
  <sheets>
    <sheet name="Title" sheetId="1" r:id="rId1"/>
    <sheet name="Formats" sheetId="2" r:id="rId2"/>
    <sheet name="Change Log" sheetId="243" r:id="rId3"/>
    <sheet name="Menu" sheetId="3" r:id="rId4"/>
    <sheet name="Check" sheetId="4" r:id="rId5"/>
    <sheet name="Inputs" sheetId="228" r:id="rId6"/>
    <sheet name="CP Reset RIN 3.2" sheetId="242" r:id="rId7"/>
    <sheet name="CP Reset RIN 4.2" sheetId="236" r:id="rId8"/>
    <sheet name="CP Reset RIN 4.3" sheetId="239" r:id="rId9"/>
    <sheet name="CP Restet 4.4" sheetId="240" r:id="rId10"/>
    <sheet name="ACS 12.1" sheetId="162" r:id="rId11"/>
    <sheet name="ACS 12.4" sheetId="235" r:id="rId12"/>
    <sheet name="ACS 12.5" sheetId="233" r:id="rId13"/>
    <sheet name="ACS 12.6" sheetId="241" r:id="rId14"/>
    <sheet name="ACS vol" sheetId="238" r:id="rId15"/>
    <sheet name="Volumes" sheetId="114" r:id="rId16"/>
    <sheet name="2011-20 Revenue" sheetId="115" r:id="rId17"/>
    <sheet name="2015-20 rate summary" sheetId="207" r:id="rId18"/>
    <sheet name="2011-15 rates summary" sheetId="208" r:id="rId19"/>
    <sheet name="2011-15 % split" sheetId="209" r:id="rId20"/>
    <sheet name="CP Sp Read BH" sheetId="181" r:id="rId21"/>
    <sheet name="CP Man Read BH " sheetId="216" r:id="rId22"/>
    <sheet name="CP Access to Mtr Data" sheetId="232" r:id="rId23"/>
    <sheet name="CP Reconn BH" sheetId="177" r:id="rId24"/>
    <sheet name="CP Reconn AH" sheetId="178" r:id="rId25"/>
    <sheet name="CP Reconn Sday BH" sheetId="179" r:id="rId26"/>
    <sheet name="CP Disc DNP BH" sheetId="180" r:id="rId27"/>
    <sheet name="CP Mtr Test 1ph BH" sheetId="167" r:id="rId28"/>
    <sheet name="CP Mtr Test 1ph AH" sheetId="168" r:id="rId29"/>
    <sheet name="CP MTest 1ph BH" sheetId="169" r:id="rId30"/>
    <sheet name="CP Mtr Test 3ph BH" sheetId="170" r:id="rId31"/>
    <sheet name="CP Mtr Test 3ph AH" sheetId="171" r:id="rId32"/>
    <sheet name="CP Mtr Test ext mtr 3ph BH" sheetId="172" r:id="rId33"/>
    <sheet name="CP Mtr Test CT ph BH" sheetId="173" r:id="rId34"/>
    <sheet name="CP Mtr Test CT ph AH" sheetId="174" r:id="rId35"/>
    <sheet name="CP Mtr Invest ph BH" sheetId="175" r:id="rId36"/>
    <sheet name="CP Mtr Invest ph AH" sheetId="176" r:id="rId37"/>
    <sheet name="CP Serv Tk BH" sheetId="182" r:id="rId38"/>
    <sheet name="CP Tk half hr" sheetId="220" r:id="rId39"/>
    <sheet name="CP Tk 1 hr" sheetId="221" r:id="rId40"/>
    <sheet name="CP Tk 1 &amp; half hr" sheetId="222" r:id="rId41"/>
    <sheet name="CP Tk 2 hr" sheetId="223" r:id="rId42"/>
    <sheet name="CP Serv Tk AH" sheetId="183" r:id="rId43"/>
    <sheet name="CP Wsd Tk BH" sheetId="184" r:id="rId44"/>
    <sheet name="CP Wsd Tk AH" sheetId="185" r:id="rId45"/>
    <sheet name="CP Res Feeder" sheetId="188" r:id="rId46"/>
    <sheet name="CP NC 1Ph (R) BH" sheetId="191" r:id="rId47"/>
    <sheet name="CP NC 1Ph (R) AH" sheetId="192" r:id="rId48"/>
    <sheet name="CP NC Multi Ph DC (R) BH" sheetId="193" r:id="rId49"/>
    <sheet name="CP NC 3Ph DC (R) AH" sheetId="194" r:id="rId50"/>
    <sheet name="CP NC 3Ph CT (R) BH" sheetId="195" r:id="rId51"/>
    <sheet name="CP NC 3Ph CT (R) AH" sheetId="196" r:id="rId52"/>
    <sheet name="CP NC 1Ph (NR) BH" sheetId="197" r:id="rId53"/>
    <sheet name="CP NC 1Ph (NR) AH" sheetId="198" r:id="rId54"/>
    <sheet name="CP NC 3Ph DC (NR) BH" sheetId="199" r:id="rId55"/>
    <sheet name="CP NC 3Ph DC (NR) AH" sheetId="200" r:id="rId56"/>
    <sheet name="CP NC 3Ph CT (NR) BH" sheetId="230" r:id="rId57"/>
    <sheet name="CP NC 3Ph CT (NR) AH" sheetId="231" r:id="rId58"/>
    <sheet name="CP Rem Mtr Config" sheetId="217" r:id="rId59"/>
    <sheet name="CP Rem De-en" sheetId="218" r:id="rId60"/>
    <sheet name="CP Rem Re-en" sheetId="219" r:id="rId61"/>
  </sheets>
  <externalReferences>
    <externalReference r:id="rId62"/>
    <externalReference r:id="rId63"/>
    <externalReference r:id="rId64"/>
    <externalReference r:id="rId65"/>
    <externalReference r:id="rId66"/>
    <externalReference r:id="rId67"/>
    <externalReference r:id="rId68"/>
    <externalReference r:id="rId69"/>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BQ4.1" localSheetId="19" hidden="1">[1]PCOR00!#REF!</definedName>
    <definedName name="_BQ4.1" localSheetId="16" hidden="1">[1]PCOR00!#REF!</definedName>
    <definedName name="_BQ4.1" localSheetId="17" hidden="1">[1]PCOR00!#REF!</definedName>
    <definedName name="_BQ4.1" localSheetId="13" hidden="1">[1]PCOR00!#REF!</definedName>
    <definedName name="_BQ4.1" localSheetId="14" hidden="1">[1]PCOR00!#REF!</definedName>
    <definedName name="_BQ4.1" localSheetId="2" hidden="1">[2]PCOR00!#REF!</definedName>
    <definedName name="_BQ4.1" localSheetId="22" hidden="1">[1]PCOR00!#REF!</definedName>
    <definedName name="_BQ4.1" localSheetId="21" hidden="1">[1]PCOR00!#REF!</definedName>
    <definedName name="_BQ4.1" localSheetId="57" hidden="1">[1]PCOR00!#REF!</definedName>
    <definedName name="_BQ4.1" localSheetId="56" hidden="1">[1]PCOR00!#REF!</definedName>
    <definedName name="_BQ4.1" localSheetId="7" hidden="1">[2]PCOR00!#REF!</definedName>
    <definedName name="_BQ4.1" localSheetId="40" hidden="1">[1]PCOR00!#REF!</definedName>
    <definedName name="_BQ4.1" localSheetId="39" hidden="1">[1]PCOR00!#REF!</definedName>
    <definedName name="_BQ4.1" localSheetId="41" hidden="1">[1]PCOR00!#REF!</definedName>
    <definedName name="_BQ4.1" localSheetId="38" hidden="1">[1]PCOR00!#REF!</definedName>
    <definedName name="_BQ4.1" localSheetId="5" hidden="1">[1]PCOR00!#REF!</definedName>
    <definedName name="_BQ4.1" localSheetId="15" hidden="1">[1]PCOR00!#REF!</definedName>
    <definedName name="_BQ4.1" hidden="1">[1]PCOR00!#REF!</definedName>
    <definedName name="_BQ4.19" localSheetId="13" hidden="1">#REF!</definedName>
    <definedName name="_BQ4.19" localSheetId="14" hidden="1">#REF!</definedName>
    <definedName name="_BQ4.19" localSheetId="2" hidden="1">#REF!</definedName>
    <definedName name="_BQ4.19" localSheetId="6" hidden="1">#REF!</definedName>
    <definedName name="_BQ4.19" localSheetId="7" hidden="1">#REF!</definedName>
    <definedName name="_BQ4.19" hidden="1">#REF!</definedName>
    <definedName name="_BQ4.5" localSheetId="19" hidden="1">#REF!</definedName>
    <definedName name="_BQ4.5" localSheetId="16" hidden="1">#REF!</definedName>
    <definedName name="_BQ4.5" localSheetId="17" hidden="1">#REF!</definedName>
    <definedName name="_BQ4.5" localSheetId="13" hidden="1">#REF!</definedName>
    <definedName name="_BQ4.5" localSheetId="14" hidden="1">#REF!</definedName>
    <definedName name="_BQ4.5" localSheetId="2" hidden="1">#REF!</definedName>
    <definedName name="_BQ4.5" localSheetId="22" hidden="1">#REF!</definedName>
    <definedName name="_BQ4.5" localSheetId="21" hidden="1">#REF!</definedName>
    <definedName name="_BQ4.5" localSheetId="57" hidden="1">#REF!</definedName>
    <definedName name="_BQ4.5" localSheetId="56" hidden="1">#REF!</definedName>
    <definedName name="_BQ4.5" localSheetId="6" hidden="1">#REF!</definedName>
    <definedName name="_BQ4.5" localSheetId="7" hidden="1">#REF!</definedName>
    <definedName name="_BQ4.5" localSheetId="40" hidden="1">#REF!</definedName>
    <definedName name="_BQ4.5" localSheetId="39" hidden="1">#REF!</definedName>
    <definedName name="_BQ4.5" localSheetId="41" hidden="1">#REF!</definedName>
    <definedName name="_BQ4.5" localSheetId="38" hidden="1">#REF!</definedName>
    <definedName name="_BQ4.5" localSheetId="5" hidden="1">#REF!</definedName>
    <definedName name="_BQ4.5" localSheetId="15" hidden="1">#REF!</definedName>
    <definedName name="_BQ4.5" hidden="1">#REF!</definedName>
    <definedName name="_BQ4.6" localSheetId="19" hidden="1">#REF!</definedName>
    <definedName name="_BQ4.6" localSheetId="16" hidden="1">#REF!</definedName>
    <definedName name="_BQ4.6" localSheetId="17" hidden="1">#REF!</definedName>
    <definedName name="_BQ4.6" localSheetId="13" hidden="1">#REF!</definedName>
    <definedName name="_BQ4.6" localSheetId="14" hidden="1">#REF!</definedName>
    <definedName name="_BQ4.6" localSheetId="2" hidden="1">#REF!</definedName>
    <definedName name="_BQ4.6" localSheetId="22" hidden="1">#REF!</definedName>
    <definedName name="_BQ4.6" localSheetId="21" hidden="1">#REF!</definedName>
    <definedName name="_BQ4.6" localSheetId="57" hidden="1">#REF!</definedName>
    <definedName name="_BQ4.6" localSheetId="56" hidden="1">#REF!</definedName>
    <definedName name="_BQ4.6" localSheetId="6" hidden="1">#REF!</definedName>
    <definedName name="_BQ4.6" localSheetId="7" hidden="1">#REF!</definedName>
    <definedName name="_BQ4.6" localSheetId="40" hidden="1">#REF!</definedName>
    <definedName name="_BQ4.6" localSheetId="39" hidden="1">#REF!</definedName>
    <definedName name="_BQ4.6" localSheetId="41" hidden="1">#REF!</definedName>
    <definedName name="_BQ4.6" localSheetId="38" hidden="1">#REF!</definedName>
    <definedName name="_BQ4.6" localSheetId="5" hidden="1">#REF!</definedName>
    <definedName name="_BQ4.6" localSheetId="15" hidden="1">#REF!</definedName>
    <definedName name="_BQ4.6" hidden="1">#REF!</definedName>
    <definedName name="_IT1" localSheetId="13" hidden="1">{#N/A,#N/A,FALSE,"PLDETAIL.XLS";#N/A,#N/A,FALSE,"P-LOSS.XLS";#N/A,#N/A,FALSE,"BALSHEET.XLS";#N/A,#N/A,FALSE,"CASHFLOW.XLS";#N/A,#N/A,FALSE,"NOTE02.XLS";#N/A,#N/A,FALSE,"NOTE03.XLS";#N/A,#N/A,FALSE,"NOTE04.XLS";#N/A,#N/A,FALSE,"NOTE05.XLS";#N/A,#N/A,FALSE,"NOTE06.XLS";#N/A,#N/A,FALSE,"NOTE07.XLS";#N/A,#N/A,FALSE,"NOTE08.XLS";#N/A,#N/A,FALSE,"NOTE09.XLS";#N/A,#N/A,FALSE,"NOTE10.XLS";#N/A,#N/A,FALSE,"NOTE11.XLS";#N/A,#N/A,FALSE,"NOTE12.XLS";#N/A,#N/A,FALSE,"NOTE13.XLS";#N/A,#N/A,FALSE,"NOTE14.XLS";#N/A,#N/A,FALSE,"NOTE15.XLS";#N/A,#N/A,FALSE,"NOTE16.XLS";#N/A,#N/A,FALSE,"NOTE17.XLS";#N/A,#N/A,FALSE,"NOTE18.XLS";#N/A,#N/A,FALSE,"NOTE19.XLS";#N/A,#N/A,FALSE,"NOTE20.XLS";#N/A,#N/A,FALSE,"NOTE21.XLS";#N/A,#N/A,FALSE,"NOTE22.XLS";#N/A,#N/A,FALSE,"NOTE22a.XLS";#N/A,#N/A,FALSE,"NOTE23.XLS";#N/A,#N/A,FALSE,"NOTE24.XLS";#N/A,#N/A,FALSE,"DIR_STAT"}</definedName>
    <definedName name="_IT1" localSheetId="2" hidden="1">{#N/A,#N/A,FALSE,"PLDETAIL.XLS";#N/A,#N/A,FALSE,"P-LOSS.XLS";#N/A,#N/A,FALSE,"BALSHEET.XLS";#N/A,#N/A,FALSE,"CASHFLOW.XLS";#N/A,#N/A,FALSE,"NOTE02.XLS";#N/A,#N/A,FALSE,"NOTE03.XLS";#N/A,#N/A,FALSE,"NOTE04.XLS";#N/A,#N/A,FALSE,"NOTE05.XLS";#N/A,#N/A,FALSE,"NOTE06.XLS";#N/A,#N/A,FALSE,"NOTE07.XLS";#N/A,#N/A,FALSE,"NOTE08.XLS";#N/A,#N/A,FALSE,"NOTE09.XLS";#N/A,#N/A,FALSE,"NOTE10.XLS";#N/A,#N/A,FALSE,"NOTE11.XLS";#N/A,#N/A,FALSE,"NOTE12.XLS";#N/A,#N/A,FALSE,"NOTE13.XLS";#N/A,#N/A,FALSE,"NOTE14.XLS";#N/A,#N/A,FALSE,"NOTE15.XLS";#N/A,#N/A,FALSE,"NOTE16.XLS";#N/A,#N/A,FALSE,"NOTE17.XLS";#N/A,#N/A,FALSE,"NOTE18.XLS";#N/A,#N/A,FALSE,"NOTE19.XLS";#N/A,#N/A,FALSE,"NOTE20.XLS";#N/A,#N/A,FALSE,"NOTE21.XLS";#N/A,#N/A,FALSE,"NOTE22.XLS";#N/A,#N/A,FALSE,"NOTE22a.XLS";#N/A,#N/A,FALSE,"NOTE23.XLS";#N/A,#N/A,FALSE,"NOTE24.XLS";#N/A,#N/A,FALSE,"DIR_STAT"}</definedName>
    <definedName name="_IT1" localSheetId="6" hidden="1">{#N/A,#N/A,FALSE,"PLDETAIL.XLS";#N/A,#N/A,FALSE,"P-LOSS.XLS";#N/A,#N/A,FALSE,"BALSHEET.XLS";#N/A,#N/A,FALSE,"CASHFLOW.XLS";#N/A,#N/A,FALSE,"NOTE02.XLS";#N/A,#N/A,FALSE,"NOTE03.XLS";#N/A,#N/A,FALSE,"NOTE04.XLS";#N/A,#N/A,FALSE,"NOTE05.XLS";#N/A,#N/A,FALSE,"NOTE06.XLS";#N/A,#N/A,FALSE,"NOTE07.XLS";#N/A,#N/A,FALSE,"NOTE08.XLS";#N/A,#N/A,FALSE,"NOTE09.XLS";#N/A,#N/A,FALSE,"NOTE10.XLS";#N/A,#N/A,FALSE,"NOTE11.XLS";#N/A,#N/A,FALSE,"NOTE12.XLS";#N/A,#N/A,FALSE,"NOTE13.XLS";#N/A,#N/A,FALSE,"NOTE14.XLS";#N/A,#N/A,FALSE,"NOTE15.XLS";#N/A,#N/A,FALSE,"NOTE16.XLS";#N/A,#N/A,FALSE,"NOTE17.XLS";#N/A,#N/A,FALSE,"NOTE18.XLS";#N/A,#N/A,FALSE,"NOTE19.XLS";#N/A,#N/A,FALSE,"NOTE20.XLS";#N/A,#N/A,FALSE,"NOTE21.XLS";#N/A,#N/A,FALSE,"NOTE22.XLS";#N/A,#N/A,FALSE,"NOTE22a.XLS";#N/A,#N/A,FALSE,"NOTE23.XLS";#N/A,#N/A,FALSE,"NOTE24.XLS";#N/A,#N/A,FALSE,"DIR_STAT"}</definedName>
    <definedName name="_IT1" hidden="1">{#N/A,#N/A,FALSE,"PLDETAIL.XLS";#N/A,#N/A,FALSE,"P-LOSS.XLS";#N/A,#N/A,FALSE,"BALSHEET.XLS";#N/A,#N/A,FALSE,"CASHFLOW.XLS";#N/A,#N/A,FALSE,"NOTE02.XLS";#N/A,#N/A,FALSE,"NOTE03.XLS";#N/A,#N/A,FALSE,"NOTE04.XLS";#N/A,#N/A,FALSE,"NOTE05.XLS";#N/A,#N/A,FALSE,"NOTE06.XLS";#N/A,#N/A,FALSE,"NOTE07.XLS";#N/A,#N/A,FALSE,"NOTE08.XLS";#N/A,#N/A,FALSE,"NOTE09.XLS";#N/A,#N/A,FALSE,"NOTE10.XLS";#N/A,#N/A,FALSE,"NOTE11.XLS";#N/A,#N/A,FALSE,"NOTE12.XLS";#N/A,#N/A,FALSE,"NOTE13.XLS";#N/A,#N/A,FALSE,"NOTE14.XLS";#N/A,#N/A,FALSE,"NOTE15.XLS";#N/A,#N/A,FALSE,"NOTE16.XLS";#N/A,#N/A,FALSE,"NOTE17.XLS";#N/A,#N/A,FALSE,"NOTE18.XLS";#N/A,#N/A,FALSE,"NOTE19.XLS";#N/A,#N/A,FALSE,"NOTE20.XLS";#N/A,#N/A,FALSE,"NOTE21.XLS";#N/A,#N/A,FALSE,"NOTE22.XLS";#N/A,#N/A,FALSE,"NOTE22a.XLS";#N/A,#N/A,FALSE,"NOTE23.XLS";#N/A,#N/A,FALSE,"NOTE24.XLS";#N/A,#N/A,FALSE,"DIR_STAT"}</definedName>
    <definedName name="_IT2" localSheetId="13" hidden="1">{#N/A,#N/A,FALSE,"PLDETAIL.XLS";#N/A,#N/A,FALSE,"P-LOSS.XLS";#N/A,#N/A,FALSE,"BALSHEET.XLS";#N/A,#N/A,FALSE,"CASHFLOW.XLS";#N/A,#N/A,FALSE,"NOTE02.XLS";#N/A,#N/A,FALSE,"NOTE03.XLS";#N/A,#N/A,FALSE,"NOTE04.XLS";#N/A,#N/A,FALSE,"NOTE05.XLS";#N/A,#N/A,FALSE,"NOTE06.XLS";#N/A,#N/A,FALSE,"NOTE07.XLS";#N/A,#N/A,FALSE,"NOTE08.XLS";#N/A,#N/A,FALSE,"NOTE09.XLS";#N/A,#N/A,FALSE,"NOTE10.XLS";#N/A,#N/A,FALSE,"NOTE11.XLS";#N/A,#N/A,FALSE,"NOTE12.XLS";#N/A,#N/A,FALSE,"NOTE13.XLS";#N/A,#N/A,FALSE,"NOTE14.XLS";#N/A,#N/A,FALSE,"NOTE15.XLS";#N/A,#N/A,FALSE,"NOTE16.XLS";#N/A,#N/A,FALSE,"NOTE17.XLS";#N/A,#N/A,FALSE,"NOTE18.XLS";#N/A,#N/A,FALSE,"NOTE19.XLS";#N/A,#N/A,FALSE,"NOTE20.XLS";#N/A,#N/A,FALSE,"NOTE21.XLS";#N/A,#N/A,FALSE,"NOTE22.XLS";#N/A,#N/A,FALSE,"NOTE22a.XLS";#N/A,#N/A,FALSE,"NOTE23.XLS";#N/A,#N/A,FALSE,"NOTE24.XLS";#N/A,#N/A,FALSE,"DIR_STAT"}</definedName>
    <definedName name="_IT2" localSheetId="2" hidden="1">{#N/A,#N/A,FALSE,"PLDETAIL.XLS";#N/A,#N/A,FALSE,"P-LOSS.XLS";#N/A,#N/A,FALSE,"BALSHEET.XLS";#N/A,#N/A,FALSE,"CASHFLOW.XLS";#N/A,#N/A,FALSE,"NOTE02.XLS";#N/A,#N/A,FALSE,"NOTE03.XLS";#N/A,#N/A,FALSE,"NOTE04.XLS";#N/A,#N/A,FALSE,"NOTE05.XLS";#N/A,#N/A,FALSE,"NOTE06.XLS";#N/A,#N/A,FALSE,"NOTE07.XLS";#N/A,#N/A,FALSE,"NOTE08.XLS";#N/A,#N/A,FALSE,"NOTE09.XLS";#N/A,#N/A,FALSE,"NOTE10.XLS";#N/A,#N/A,FALSE,"NOTE11.XLS";#N/A,#N/A,FALSE,"NOTE12.XLS";#N/A,#N/A,FALSE,"NOTE13.XLS";#N/A,#N/A,FALSE,"NOTE14.XLS";#N/A,#N/A,FALSE,"NOTE15.XLS";#N/A,#N/A,FALSE,"NOTE16.XLS";#N/A,#N/A,FALSE,"NOTE17.XLS";#N/A,#N/A,FALSE,"NOTE18.XLS";#N/A,#N/A,FALSE,"NOTE19.XLS";#N/A,#N/A,FALSE,"NOTE20.XLS";#N/A,#N/A,FALSE,"NOTE21.XLS";#N/A,#N/A,FALSE,"NOTE22.XLS";#N/A,#N/A,FALSE,"NOTE22a.XLS";#N/A,#N/A,FALSE,"NOTE23.XLS";#N/A,#N/A,FALSE,"NOTE24.XLS";#N/A,#N/A,FALSE,"DIR_STAT"}</definedName>
    <definedName name="_IT2" localSheetId="6" hidden="1">{#N/A,#N/A,FALSE,"PLDETAIL.XLS";#N/A,#N/A,FALSE,"P-LOSS.XLS";#N/A,#N/A,FALSE,"BALSHEET.XLS";#N/A,#N/A,FALSE,"CASHFLOW.XLS";#N/A,#N/A,FALSE,"NOTE02.XLS";#N/A,#N/A,FALSE,"NOTE03.XLS";#N/A,#N/A,FALSE,"NOTE04.XLS";#N/A,#N/A,FALSE,"NOTE05.XLS";#N/A,#N/A,FALSE,"NOTE06.XLS";#N/A,#N/A,FALSE,"NOTE07.XLS";#N/A,#N/A,FALSE,"NOTE08.XLS";#N/A,#N/A,FALSE,"NOTE09.XLS";#N/A,#N/A,FALSE,"NOTE10.XLS";#N/A,#N/A,FALSE,"NOTE11.XLS";#N/A,#N/A,FALSE,"NOTE12.XLS";#N/A,#N/A,FALSE,"NOTE13.XLS";#N/A,#N/A,FALSE,"NOTE14.XLS";#N/A,#N/A,FALSE,"NOTE15.XLS";#N/A,#N/A,FALSE,"NOTE16.XLS";#N/A,#N/A,FALSE,"NOTE17.XLS";#N/A,#N/A,FALSE,"NOTE18.XLS";#N/A,#N/A,FALSE,"NOTE19.XLS";#N/A,#N/A,FALSE,"NOTE20.XLS";#N/A,#N/A,FALSE,"NOTE21.XLS";#N/A,#N/A,FALSE,"NOTE22.XLS";#N/A,#N/A,FALSE,"NOTE22a.XLS";#N/A,#N/A,FALSE,"NOTE23.XLS";#N/A,#N/A,FALSE,"NOTE24.XLS";#N/A,#N/A,FALSE,"DIR_STAT"}</definedName>
    <definedName name="_IT2" localSheetId="7" hidden="1">{#N/A,#N/A,FALSE,"PLDETAIL.XLS";#N/A,#N/A,FALSE,"P-LOSS.XLS";#N/A,#N/A,FALSE,"BALSHEET.XLS";#N/A,#N/A,FALSE,"CASHFLOW.XLS";#N/A,#N/A,FALSE,"NOTE02.XLS";#N/A,#N/A,FALSE,"NOTE03.XLS";#N/A,#N/A,FALSE,"NOTE04.XLS";#N/A,#N/A,FALSE,"NOTE05.XLS";#N/A,#N/A,FALSE,"NOTE06.XLS";#N/A,#N/A,FALSE,"NOTE07.XLS";#N/A,#N/A,FALSE,"NOTE08.XLS";#N/A,#N/A,FALSE,"NOTE09.XLS";#N/A,#N/A,FALSE,"NOTE10.XLS";#N/A,#N/A,FALSE,"NOTE11.XLS";#N/A,#N/A,FALSE,"NOTE12.XLS";#N/A,#N/A,FALSE,"NOTE13.XLS";#N/A,#N/A,FALSE,"NOTE14.XLS";#N/A,#N/A,FALSE,"NOTE15.XLS";#N/A,#N/A,FALSE,"NOTE16.XLS";#N/A,#N/A,FALSE,"NOTE17.XLS";#N/A,#N/A,FALSE,"NOTE18.XLS";#N/A,#N/A,FALSE,"NOTE19.XLS";#N/A,#N/A,FALSE,"NOTE20.XLS";#N/A,#N/A,FALSE,"NOTE21.XLS";#N/A,#N/A,FALSE,"NOTE22.XLS";#N/A,#N/A,FALSE,"NOTE22a.XLS";#N/A,#N/A,FALSE,"NOTE23.XLS";#N/A,#N/A,FALSE,"NOTE24.XLS";#N/A,#N/A,FALSE,"DIR_STAT"}</definedName>
    <definedName name="_IT2" hidden="1">{#N/A,#N/A,FALSE,"PLDETAIL.XLS";#N/A,#N/A,FALSE,"P-LOSS.XLS";#N/A,#N/A,FALSE,"BALSHEET.XLS";#N/A,#N/A,FALSE,"CASHFLOW.XLS";#N/A,#N/A,FALSE,"NOTE02.XLS";#N/A,#N/A,FALSE,"NOTE03.XLS";#N/A,#N/A,FALSE,"NOTE04.XLS";#N/A,#N/A,FALSE,"NOTE05.XLS";#N/A,#N/A,FALSE,"NOTE06.XLS";#N/A,#N/A,FALSE,"NOTE07.XLS";#N/A,#N/A,FALSE,"NOTE08.XLS";#N/A,#N/A,FALSE,"NOTE09.XLS";#N/A,#N/A,FALSE,"NOTE10.XLS";#N/A,#N/A,FALSE,"NOTE11.XLS";#N/A,#N/A,FALSE,"NOTE12.XLS";#N/A,#N/A,FALSE,"NOTE13.XLS";#N/A,#N/A,FALSE,"NOTE14.XLS";#N/A,#N/A,FALSE,"NOTE15.XLS";#N/A,#N/A,FALSE,"NOTE16.XLS";#N/A,#N/A,FALSE,"NOTE17.XLS";#N/A,#N/A,FALSE,"NOTE18.XLS";#N/A,#N/A,FALSE,"NOTE19.XLS";#N/A,#N/A,FALSE,"NOTE20.XLS";#N/A,#N/A,FALSE,"NOTE21.XLS";#N/A,#N/A,FALSE,"NOTE22.XLS";#N/A,#N/A,FALSE,"NOTE22a.XLS";#N/A,#N/A,FALSE,"NOTE23.XLS";#N/A,#N/A,FALSE,"NOTE24.XLS";#N/A,#N/A,FALSE,"DIR_STAT"}</definedName>
    <definedName name="_Key1" localSheetId="13" hidden="1">#REF!</definedName>
    <definedName name="_Key1" localSheetId="14" hidden="1">#REF!</definedName>
    <definedName name="_Key1" localSheetId="2" hidden="1">#REF!</definedName>
    <definedName name="_Key1" localSheetId="6" hidden="1">#REF!</definedName>
    <definedName name="_Key1" localSheetId="7" hidden="1">#REF!</definedName>
    <definedName name="_Key1" hidden="1">#REF!</definedName>
    <definedName name="_Key2" localSheetId="13" hidden="1">#REF!</definedName>
    <definedName name="_Key2" localSheetId="14" hidden="1">#REF!</definedName>
    <definedName name="_Key2" localSheetId="2" hidden="1">#REF!</definedName>
    <definedName name="_Key2" localSheetId="6" hidden="1">#REF!</definedName>
    <definedName name="_Key2" localSheetId="7" hidden="1">#REF!</definedName>
    <definedName name="_Key2" hidden="1">#REF!</definedName>
    <definedName name="_Order1" hidden="1">255</definedName>
    <definedName name="_Order2" hidden="1">255</definedName>
    <definedName name="_Sort" localSheetId="13" hidden="1">#REF!</definedName>
    <definedName name="_Sort" localSheetId="14" hidden="1">#REF!</definedName>
    <definedName name="_Sort" localSheetId="2" hidden="1">#REF!</definedName>
    <definedName name="_Sort" localSheetId="6" hidden="1">#REF!</definedName>
    <definedName name="_Sort" localSheetId="7" hidden="1">#REF!</definedName>
    <definedName name="_Sort" hidden="1">#REF!</definedName>
    <definedName name="a" localSheetId="13" hidden="1">{#N/A,#N/A,FALSE,"Bgt";#N/A,#N/A,FALSE,"Act";#N/A,#N/A,FALSE,"Chrt Data";#N/A,#N/A,FALSE,"Bus Result";#N/A,#N/A,FALSE,"Main Charts";#N/A,#N/A,FALSE,"P&amp;L Ttl";#N/A,#N/A,FALSE,"P&amp;L C_Ttl";#N/A,#N/A,FALSE,"P&amp;L C_Oct";#N/A,#N/A,FALSE,"P&amp;L C_Sep";#N/A,#N/A,FALSE,"1996";#N/A,#N/A,FALSE,"Data"}</definedName>
    <definedName name="a" localSheetId="2" hidden="1">{#N/A,#N/A,FALSE,"Bgt";#N/A,#N/A,FALSE,"Act";#N/A,#N/A,FALSE,"Chrt Data";#N/A,#N/A,FALSE,"Bus Result";#N/A,#N/A,FALSE,"Main Charts";#N/A,#N/A,FALSE,"P&amp;L Ttl";#N/A,#N/A,FALSE,"P&amp;L C_Ttl";#N/A,#N/A,FALSE,"P&amp;L C_Oct";#N/A,#N/A,FALSE,"P&amp;L C_Sep";#N/A,#N/A,FALSE,"1996";#N/A,#N/A,FALSE,"Data"}</definedName>
    <definedName name="a" localSheetId="6" hidden="1">{#N/A,#N/A,FALSE,"Bgt";#N/A,#N/A,FALSE,"Act";#N/A,#N/A,FALSE,"Chrt Data";#N/A,#N/A,FALSE,"Bus Result";#N/A,#N/A,FALSE,"Main Charts";#N/A,#N/A,FALSE,"P&amp;L Ttl";#N/A,#N/A,FALSE,"P&amp;L C_Ttl";#N/A,#N/A,FALSE,"P&amp;L C_Oct";#N/A,#N/A,FALSE,"P&amp;L C_Sep";#N/A,#N/A,FALSE,"1996";#N/A,#N/A,FALSE,"Data"}</definedName>
    <definedName name="a" localSheetId="7" hidden="1">{#N/A,#N/A,FALSE,"Bgt";#N/A,#N/A,FALSE,"Act";#N/A,#N/A,FALSE,"Chrt Data";#N/A,#N/A,FALSE,"Bus Result";#N/A,#N/A,FALSE,"Main Charts";#N/A,#N/A,FALSE,"P&amp;L Ttl";#N/A,#N/A,FALSE,"P&amp;L C_Ttl";#N/A,#N/A,FALSE,"P&amp;L C_Oct";#N/A,#N/A,FALSE,"P&amp;L C_Sep";#N/A,#N/A,FALSE,"1996";#N/A,#N/A,FALSE,"Data"}</definedName>
    <definedName name="a" hidden="1">{#N/A,#N/A,FALSE,"Bgt";#N/A,#N/A,FALSE,"Act";#N/A,#N/A,FALSE,"Chrt Data";#N/A,#N/A,FALSE,"Bus Result";#N/A,#N/A,FALSE,"Main Charts";#N/A,#N/A,FALSE,"P&amp;L Ttl";#N/A,#N/A,FALSE,"P&amp;L C_Ttl";#N/A,#N/A,FALSE,"P&amp;L C_Oct";#N/A,#N/A,FALSE,"P&amp;L C_Sep";#N/A,#N/A,FALSE,"1996";#N/A,#N/A,FALSE,"Data"}</definedName>
    <definedName name="AA" localSheetId="13" hidden="1">{#N/A,#N/A,FALSE,"Bgt";#N/A,#N/A,FALSE,"Act";#N/A,#N/A,FALSE,"Chrt Data";#N/A,#N/A,FALSE,"Bus Result";#N/A,#N/A,FALSE,"Main Charts";#N/A,#N/A,FALSE,"P&amp;L Ttl";#N/A,#N/A,FALSE,"P&amp;L C_Ttl";#N/A,#N/A,FALSE,"P&amp;L C_Oct";#N/A,#N/A,FALSE,"P&amp;L C_Sep";#N/A,#N/A,FALSE,"1996";#N/A,#N/A,FALSE,"Data"}</definedName>
    <definedName name="AA" localSheetId="2" hidden="1">{#N/A,#N/A,FALSE,"Bgt";#N/A,#N/A,FALSE,"Act";#N/A,#N/A,FALSE,"Chrt Data";#N/A,#N/A,FALSE,"Bus Result";#N/A,#N/A,FALSE,"Main Charts";#N/A,#N/A,FALSE,"P&amp;L Ttl";#N/A,#N/A,FALSE,"P&amp;L C_Ttl";#N/A,#N/A,FALSE,"P&amp;L C_Oct";#N/A,#N/A,FALSE,"P&amp;L C_Sep";#N/A,#N/A,FALSE,"1996";#N/A,#N/A,FALSE,"Data"}</definedName>
    <definedName name="AA" localSheetId="6" hidden="1">{#N/A,#N/A,FALSE,"Bgt";#N/A,#N/A,FALSE,"Act";#N/A,#N/A,FALSE,"Chrt Data";#N/A,#N/A,FALSE,"Bus Result";#N/A,#N/A,FALSE,"Main Charts";#N/A,#N/A,FALSE,"P&amp;L Ttl";#N/A,#N/A,FALSE,"P&amp;L C_Ttl";#N/A,#N/A,FALSE,"P&amp;L C_Oct";#N/A,#N/A,FALSE,"P&amp;L C_Sep";#N/A,#N/A,FALSE,"1996";#N/A,#N/A,FALSE,"Data"}</definedName>
    <definedName name="AA" localSheetId="7" hidden="1">{#N/A,#N/A,FALSE,"Bgt";#N/A,#N/A,FALSE,"Act";#N/A,#N/A,FALSE,"Chrt Data";#N/A,#N/A,FALSE,"Bus Result";#N/A,#N/A,FALSE,"Main Charts";#N/A,#N/A,FALSE,"P&amp;L Ttl";#N/A,#N/A,FALSE,"P&amp;L C_Ttl";#N/A,#N/A,FALSE,"P&amp;L C_Oct";#N/A,#N/A,FALSE,"P&amp;L C_Sep";#N/A,#N/A,FALSE,"1996";#N/A,#N/A,FALSE,"Data"}</definedName>
    <definedName name="AA" hidden="1">{#N/A,#N/A,FALSE,"Bgt";#N/A,#N/A,FALSE,"Act";#N/A,#N/A,FALSE,"Chrt Data";#N/A,#N/A,FALSE,"Bus Result";#N/A,#N/A,FALSE,"Main Charts";#N/A,#N/A,FALSE,"P&amp;L Ttl";#N/A,#N/A,FALSE,"P&amp;L C_Ttl";#N/A,#N/A,FALSE,"P&amp;L C_Oct";#N/A,#N/A,FALSE,"P&amp;L C_Sep";#N/A,#N/A,FALSE,"1996";#N/A,#N/A,FALSE,"Data"}</definedName>
    <definedName name="animal" localSheetId="13" hidden="1">{#N/A,#N/A,FALSE,"Bgt";#N/A,#N/A,FALSE,"Act";#N/A,#N/A,FALSE,"Chrt Data";#N/A,#N/A,FALSE,"Bus Result";#N/A,#N/A,FALSE,"Main Charts";#N/A,#N/A,FALSE,"P&amp;L Ttl";#N/A,#N/A,FALSE,"P&amp;L C_Ttl";#N/A,#N/A,FALSE,"P&amp;L C_Oct";#N/A,#N/A,FALSE,"P&amp;L C_Sep";#N/A,#N/A,FALSE,"1996";#N/A,#N/A,FALSE,"Data"}</definedName>
    <definedName name="animal" localSheetId="2" hidden="1">{#N/A,#N/A,FALSE,"Bgt";#N/A,#N/A,FALSE,"Act";#N/A,#N/A,FALSE,"Chrt Data";#N/A,#N/A,FALSE,"Bus Result";#N/A,#N/A,FALSE,"Main Charts";#N/A,#N/A,FALSE,"P&amp;L Ttl";#N/A,#N/A,FALSE,"P&amp;L C_Ttl";#N/A,#N/A,FALSE,"P&amp;L C_Oct";#N/A,#N/A,FALSE,"P&amp;L C_Sep";#N/A,#N/A,FALSE,"1996";#N/A,#N/A,FALSE,"Data"}</definedName>
    <definedName name="animal" localSheetId="6" hidden="1">{#N/A,#N/A,FALSE,"Bgt";#N/A,#N/A,FALSE,"Act";#N/A,#N/A,FALSE,"Chrt Data";#N/A,#N/A,FALSE,"Bus Result";#N/A,#N/A,FALSE,"Main Charts";#N/A,#N/A,FALSE,"P&amp;L Ttl";#N/A,#N/A,FALSE,"P&amp;L C_Ttl";#N/A,#N/A,FALSE,"P&amp;L C_Oct";#N/A,#N/A,FALSE,"P&amp;L C_Sep";#N/A,#N/A,FALSE,"1996";#N/A,#N/A,FALSE,"Data"}</definedName>
    <definedName name="animal" localSheetId="7" hidden="1">{#N/A,#N/A,FALSE,"Bgt";#N/A,#N/A,FALSE,"Act";#N/A,#N/A,FALSE,"Chrt Data";#N/A,#N/A,FALSE,"Bus Result";#N/A,#N/A,FALSE,"Main Charts";#N/A,#N/A,FALSE,"P&amp;L Ttl";#N/A,#N/A,FALSE,"P&amp;L C_Ttl";#N/A,#N/A,FALSE,"P&amp;L C_Oct";#N/A,#N/A,FALSE,"P&amp;L C_Sep";#N/A,#N/A,FALSE,"1996";#N/A,#N/A,FALSE,"Data"}</definedName>
    <definedName name="animal" hidden="1">{#N/A,#N/A,FALSE,"Bgt";#N/A,#N/A,FALSE,"Act";#N/A,#N/A,FALSE,"Chrt Data";#N/A,#N/A,FALSE,"Bus Result";#N/A,#N/A,FALSE,"Main Charts";#N/A,#N/A,FALSE,"P&amp;L Ttl";#N/A,#N/A,FALSE,"P&amp;L C_Ttl";#N/A,#N/A,FALSE,"P&amp;L C_Oct";#N/A,#N/A,FALSE,"P&amp;L C_Sep";#N/A,#N/A,FALSE,"1996";#N/A,#N/A,FALSE,"Data"}</definedName>
    <definedName name="anscount" hidden="1">1</definedName>
    <definedName name="as" localSheetId="13" hidden="1">{#N/A,#N/A,FALSE,"SUM QTR 3";#N/A,#N/A,FALSE,"Detail QTR 3 (w_o ly)"}</definedName>
    <definedName name="as" localSheetId="2" hidden="1">{#N/A,#N/A,FALSE,"SUM QTR 3";#N/A,#N/A,FALSE,"Detail QTR 3 (w_o ly)"}</definedName>
    <definedName name="as" localSheetId="6" hidden="1">{#N/A,#N/A,FALSE,"SUM QTR 3";#N/A,#N/A,FALSE,"Detail QTR 3 (w_o ly)"}</definedName>
    <definedName name="as" localSheetId="7" hidden="1">{#N/A,#N/A,FALSE,"SUM QTR 3";#N/A,#N/A,FALSE,"Detail QTR 3 (w_o ly)"}</definedName>
    <definedName name="as" hidden="1">{#N/A,#N/A,FALSE,"SUM QTR 3";#N/A,#N/A,FALSE,"Detail QTR 3 (w_o ly)"}</definedName>
    <definedName name="b" localSheetId="13" hidden="1">{#N/A,#N/A,FALSE,"Bgt";#N/A,#N/A,FALSE,"Act";#N/A,#N/A,FALSE,"Chrt Data";#N/A,#N/A,FALSE,"Bus Result";#N/A,#N/A,FALSE,"Main Charts";#N/A,#N/A,FALSE,"P&amp;L Ttl";#N/A,#N/A,FALSE,"P&amp;L C_Ttl";#N/A,#N/A,FALSE,"P&amp;L C_Oct";#N/A,#N/A,FALSE,"P&amp;L C_Sep";#N/A,#N/A,FALSE,"1996";#N/A,#N/A,FALSE,"Data"}</definedName>
    <definedName name="b" localSheetId="2" hidden="1">{#N/A,#N/A,FALSE,"Bgt";#N/A,#N/A,FALSE,"Act";#N/A,#N/A,FALSE,"Chrt Data";#N/A,#N/A,FALSE,"Bus Result";#N/A,#N/A,FALSE,"Main Charts";#N/A,#N/A,FALSE,"P&amp;L Ttl";#N/A,#N/A,FALSE,"P&amp;L C_Ttl";#N/A,#N/A,FALSE,"P&amp;L C_Oct";#N/A,#N/A,FALSE,"P&amp;L C_Sep";#N/A,#N/A,FALSE,"1996";#N/A,#N/A,FALSE,"Data"}</definedName>
    <definedName name="b" localSheetId="6" hidden="1">{#N/A,#N/A,FALSE,"Bgt";#N/A,#N/A,FALSE,"Act";#N/A,#N/A,FALSE,"Chrt Data";#N/A,#N/A,FALSE,"Bus Result";#N/A,#N/A,FALSE,"Main Charts";#N/A,#N/A,FALSE,"P&amp;L Ttl";#N/A,#N/A,FALSE,"P&amp;L C_Ttl";#N/A,#N/A,FALSE,"P&amp;L C_Oct";#N/A,#N/A,FALSE,"P&amp;L C_Sep";#N/A,#N/A,FALSE,"1996";#N/A,#N/A,FALSE,"Data"}</definedName>
    <definedName name="b" localSheetId="7" hidden="1">{#N/A,#N/A,FALSE,"Bgt";#N/A,#N/A,FALSE,"Act";#N/A,#N/A,FALSE,"Chrt Data";#N/A,#N/A,FALSE,"Bus Result";#N/A,#N/A,FALSE,"Main Charts";#N/A,#N/A,FALSE,"P&amp;L Ttl";#N/A,#N/A,FALSE,"P&amp;L C_Ttl";#N/A,#N/A,FALSE,"P&amp;L C_Oct";#N/A,#N/A,FALSE,"P&amp;L C_Sep";#N/A,#N/A,FALSE,"1996";#N/A,#N/A,FALSE,"Data"}</definedName>
    <definedName name="b" hidden="1">{#N/A,#N/A,FALSE,"Bgt";#N/A,#N/A,FALSE,"Act";#N/A,#N/A,FALSE,"Chrt Data";#N/A,#N/A,FALSE,"Bus Result";#N/A,#N/A,FALSE,"Main Charts";#N/A,#N/A,FALSE,"P&amp;L Ttl";#N/A,#N/A,FALSE,"P&amp;L C_Ttl";#N/A,#N/A,FALSE,"P&amp;L C_Oct";#N/A,#N/A,FALSE,"P&amp;L C_Sep";#N/A,#N/A,FALSE,"1996";#N/A,#N/A,FALSE,"Data"}</definedName>
    <definedName name="BEx0017DGUEDPCFJUPUZOOLJCS2B" localSheetId="2" hidden="1">#REF!</definedName>
    <definedName name="BEx0017DGUEDPCFJUPUZOOLJCS2B" localSheetId="7" hidden="1">#REF!</definedName>
    <definedName name="BEx0017DGUEDPCFJUPUZOOLJCS2B" hidden="1">'[3]Reco Sheet for Fcast'!$I$9:$J$9</definedName>
    <definedName name="BEx001CNWHJ5RULCSFM36ZCGJ1UH" localSheetId="2" hidden="1">#REF!</definedName>
    <definedName name="BEx001CNWHJ5RULCSFM36ZCGJ1UH" localSheetId="7" hidden="1">#REF!</definedName>
    <definedName name="BEx001CNWHJ5RULCSFM36ZCGJ1UH" hidden="1">'[3]Reco Sheet for Fcast'!$F$11:$G$11</definedName>
    <definedName name="BEx004791UAJIJSN57OT7YBLNP82" localSheetId="2" hidden="1">#REF!</definedName>
    <definedName name="BEx004791UAJIJSN57OT7YBLNP82" localSheetId="7" hidden="1">#REF!</definedName>
    <definedName name="BEx004791UAJIJSN57OT7YBLNP82" hidden="1">'[3]Reco Sheet for Fcast'!$H$2:$I$2</definedName>
    <definedName name="BEx008P2NVFDLBHL7IZ5WTMVOQ1F" localSheetId="19" hidden="1">'[4]AMI P &amp; L'!#REF!</definedName>
    <definedName name="BEx008P2NVFDLBHL7IZ5WTMVOQ1F" localSheetId="16" hidden="1">'[4]AMI P &amp; L'!#REF!</definedName>
    <definedName name="BEx008P2NVFDLBHL7IZ5WTMVOQ1F" localSheetId="17" hidden="1">'[4]AMI P &amp; L'!#REF!</definedName>
    <definedName name="BEx008P2NVFDLBHL7IZ5WTMVOQ1F" localSheetId="13" hidden="1">'[4]AMI P &amp; L'!#REF!</definedName>
    <definedName name="BEx008P2NVFDLBHL7IZ5WTMVOQ1F" localSheetId="14" hidden="1">'[4]AMI P &amp; L'!#REF!</definedName>
    <definedName name="BEx008P2NVFDLBHL7IZ5WTMVOQ1F" localSheetId="2" hidden="1">#REF!</definedName>
    <definedName name="BEx008P2NVFDLBHL7IZ5WTMVOQ1F" localSheetId="22" hidden="1">'[4]AMI P &amp; L'!#REF!</definedName>
    <definedName name="BEx008P2NVFDLBHL7IZ5WTMVOQ1F" localSheetId="21" hidden="1">'[4]AMI P &amp; L'!#REF!</definedName>
    <definedName name="BEx008P2NVFDLBHL7IZ5WTMVOQ1F" localSheetId="57" hidden="1">'[4]AMI P &amp; L'!#REF!</definedName>
    <definedName name="BEx008P2NVFDLBHL7IZ5WTMVOQ1F" localSheetId="56" hidden="1">'[4]AMI P &amp; L'!#REF!</definedName>
    <definedName name="BEx008P2NVFDLBHL7IZ5WTMVOQ1F" localSheetId="7" hidden="1">#REF!</definedName>
    <definedName name="BEx008P2NVFDLBHL7IZ5WTMVOQ1F" localSheetId="40" hidden="1">'[4]AMI P &amp; L'!#REF!</definedName>
    <definedName name="BEx008P2NVFDLBHL7IZ5WTMVOQ1F" localSheetId="39" hidden="1">'[4]AMI P &amp; L'!#REF!</definedName>
    <definedName name="BEx008P2NVFDLBHL7IZ5WTMVOQ1F" localSheetId="41" hidden="1">'[4]AMI P &amp; L'!#REF!</definedName>
    <definedName name="BEx008P2NVFDLBHL7IZ5WTMVOQ1F" localSheetId="38" hidden="1">'[4]AMI P &amp; L'!#REF!</definedName>
    <definedName name="BEx008P2NVFDLBHL7IZ5WTMVOQ1F" localSheetId="5" hidden="1">'[4]AMI P &amp; L'!#REF!</definedName>
    <definedName name="BEx008P2NVFDLBHL7IZ5WTMVOQ1F" localSheetId="15" hidden="1">'[4]AMI P &amp; L'!#REF!</definedName>
    <definedName name="BEx008P2NVFDLBHL7IZ5WTMVOQ1F" hidden="1">'[4]AMI P &amp; L'!#REF!</definedName>
    <definedName name="BEx009G00IN0JUIAQ4WE9NHTMQE2" localSheetId="2" hidden="1">#REF!</definedName>
    <definedName name="BEx009G00IN0JUIAQ4WE9NHTMQE2" localSheetId="7" hidden="1">#REF!</definedName>
    <definedName name="BEx009G00IN0JUIAQ4WE9NHTMQE2" hidden="1">'[3]Reco Sheet for Fcast'!$I$8:$J$8</definedName>
    <definedName name="BEx00DXTY2JDVGWQKV8H7FG4SV30" localSheetId="2" hidden="1">#REF!</definedName>
    <definedName name="BEx00DXTY2JDVGWQKV8H7FG4SV30" localSheetId="7" hidden="1">#REF!</definedName>
    <definedName name="BEx00DXTY2JDVGWQKV8H7FG4SV30" hidden="1">'[3]Reco Sheet for Fcast'!$F$11:$G$11</definedName>
    <definedName name="BEx00GHLTYRH5N2S6P78YW1CD30N" localSheetId="2" hidden="1">#REF!</definedName>
    <definedName name="BEx00GHLTYRH5N2S6P78YW1CD30N" localSheetId="7" hidden="1">#REF!</definedName>
    <definedName name="BEx00GHLTYRH5N2S6P78YW1CD30N" hidden="1">'[3]Reco Sheet for Fcast'!$F$11:$G$11</definedName>
    <definedName name="BEx00GMYF28R2S8B9QVCX2Q0MFKY" localSheetId="13" hidden="1">#REF!</definedName>
    <definedName name="BEx00GMYF28R2S8B9QVCX2Q0MFKY" localSheetId="14" hidden="1">#REF!</definedName>
    <definedName name="BEx00GMYF28R2S8B9QVCX2Q0MFKY" localSheetId="2" hidden="1">#REF!</definedName>
    <definedName name="BEx00GMYF28R2S8B9QVCX2Q0MFKY" localSheetId="6" hidden="1">#REF!</definedName>
    <definedName name="BEx00GMYF28R2S8B9QVCX2Q0MFKY" hidden="1">#REF!</definedName>
    <definedName name="BEx00JC31DY11L45SEU4B10BIN6W" localSheetId="2" hidden="1">#REF!</definedName>
    <definedName name="BEx00JC31DY11L45SEU4B10BIN6W" localSheetId="7" hidden="1">#REF!</definedName>
    <definedName name="BEx00JC31DY11L45SEU4B10BIN6W" hidden="1">'[3]Reco Sheet for Fcast'!$K$2</definedName>
    <definedName name="BEx00KZHZBHP3TDV1YMX4B19B95O" localSheetId="19" hidden="1">'[4]AMI P &amp; L'!#REF!</definedName>
    <definedName name="BEx00KZHZBHP3TDV1YMX4B19B95O" localSheetId="16" hidden="1">'[4]AMI P &amp; L'!#REF!</definedName>
    <definedName name="BEx00KZHZBHP3TDV1YMX4B19B95O" localSheetId="17" hidden="1">'[4]AMI P &amp; L'!#REF!</definedName>
    <definedName name="BEx00KZHZBHP3TDV1YMX4B19B95O" localSheetId="13" hidden="1">'[4]AMI P &amp; L'!#REF!</definedName>
    <definedName name="BEx00KZHZBHP3TDV1YMX4B19B95O" localSheetId="14" hidden="1">'[4]AMI P &amp; L'!#REF!</definedName>
    <definedName name="BEx00KZHZBHP3TDV1YMX4B19B95O" localSheetId="2" hidden="1">#REF!</definedName>
    <definedName name="BEx00KZHZBHP3TDV1YMX4B19B95O" localSheetId="22" hidden="1">'[4]AMI P &amp; L'!#REF!</definedName>
    <definedName name="BEx00KZHZBHP3TDV1YMX4B19B95O" localSheetId="21" hidden="1">'[4]AMI P &amp; L'!#REF!</definedName>
    <definedName name="BEx00KZHZBHP3TDV1YMX4B19B95O" localSheetId="57" hidden="1">'[4]AMI P &amp; L'!#REF!</definedName>
    <definedName name="BEx00KZHZBHP3TDV1YMX4B19B95O" localSheetId="56" hidden="1">'[4]AMI P &amp; L'!#REF!</definedName>
    <definedName name="BEx00KZHZBHP3TDV1YMX4B19B95O" localSheetId="7" hidden="1">#REF!</definedName>
    <definedName name="BEx00KZHZBHP3TDV1YMX4B19B95O" localSheetId="40" hidden="1">'[4]AMI P &amp; L'!#REF!</definedName>
    <definedName name="BEx00KZHZBHP3TDV1YMX4B19B95O" localSheetId="39" hidden="1">'[4]AMI P &amp; L'!#REF!</definedName>
    <definedName name="BEx00KZHZBHP3TDV1YMX4B19B95O" localSheetId="41" hidden="1">'[4]AMI P &amp; L'!#REF!</definedName>
    <definedName name="BEx00KZHZBHP3TDV1YMX4B19B95O" localSheetId="38" hidden="1">'[4]AMI P &amp; L'!#REF!</definedName>
    <definedName name="BEx00KZHZBHP3TDV1YMX4B19B95O" localSheetId="5" hidden="1">'[4]AMI P &amp; L'!#REF!</definedName>
    <definedName name="BEx00KZHZBHP3TDV1YMX4B19B95O" localSheetId="15" hidden="1">'[4]AMI P &amp; L'!#REF!</definedName>
    <definedName name="BEx00KZHZBHP3TDV1YMX4B19B95O" hidden="1">'[4]AMI P &amp; L'!#REF!</definedName>
    <definedName name="BEx00SH8T8K9VNC04KJ9YSNO5IDF" localSheetId="13" hidden="1">#REF!</definedName>
    <definedName name="BEx00SH8T8K9VNC04KJ9YSNO5IDF" localSheetId="14" hidden="1">#REF!</definedName>
    <definedName name="BEx00SH8T8K9VNC04KJ9YSNO5IDF" localSheetId="2" hidden="1">#REF!</definedName>
    <definedName name="BEx00SH8T8K9VNC04KJ9YSNO5IDF" localSheetId="6" hidden="1">#REF!</definedName>
    <definedName name="BEx00SH8T8K9VNC04KJ9YSNO5IDF" hidden="1">#REF!</definedName>
    <definedName name="BEx00T2T2FQT46NJL0L8MDKW11ZY" localSheetId="13" hidden="1">#REF!</definedName>
    <definedName name="BEx00T2T2FQT46NJL0L8MDKW11ZY" localSheetId="14" hidden="1">#REF!</definedName>
    <definedName name="BEx00T2T2FQT46NJL0L8MDKW11ZY" localSheetId="2" hidden="1">#REF!</definedName>
    <definedName name="BEx00T2T2FQT46NJL0L8MDKW11ZY" localSheetId="6" hidden="1">#REF!</definedName>
    <definedName name="BEx00T2T2FQT46NJL0L8MDKW11ZY" hidden="1">#REF!</definedName>
    <definedName name="BEx00WOACHDXJ6I70WQ2OGP79902" localSheetId="13" hidden="1">#REF!</definedName>
    <definedName name="BEx00WOACHDXJ6I70WQ2OGP79902" localSheetId="14" hidden="1">#REF!</definedName>
    <definedName name="BEx00WOACHDXJ6I70WQ2OGP79902" localSheetId="2" hidden="1">#REF!</definedName>
    <definedName name="BEx00WOACHDXJ6I70WQ2OGP79902" localSheetId="22" hidden="1">#REF!</definedName>
    <definedName name="BEx00WOACHDXJ6I70WQ2OGP79902" localSheetId="6" hidden="1">#REF!</definedName>
    <definedName name="BEx00WOACHDXJ6I70WQ2OGP79902" localSheetId="7" hidden="1">#REF!</definedName>
    <definedName name="BEx00WOACHDXJ6I70WQ2OGP79902" hidden="1">#REF!</definedName>
    <definedName name="BEx01DAZE5WX4UTU2TLKODE60MKZ" localSheetId="2" hidden="1">'[5]Reco Sheet for Fcast'!$F$6:$G$6</definedName>
    <definedName name="BEx01DAZE5WX4UTU2TLKODE60MKZ" localSheetId="7" hidden="1">'[5]Reco Sheet for Fcast'!$F$6:$G$6</definedName>
    <definedName name="BEx01DAZE5WX4UTU2TLKODE60MKZ" hidden="1">'[3]Reco Sheet for Fcast'!$F$6:$G$6</definedName>
    <definedName name="BEx01HY6E3GJ66ABU5ABN26V6Q13" localSheetId="2" hidden="1">#REF!</definedName>
    <definedName name="BEx01HY6E3GJ66ABU5ABN26V6Q13" localSheetId="7" hidden="1">#REF!</definedName>
    <definedName name="BEx01HY6E3GJ66ABU5ABN26V6Q13" hidden="1">'[3]Reco Sheet for Fcast'!$G$2</definedName>
    <definedName name="BEx01PW5YQKEGAR8JDDI5OARYXDF" localSheetId="2" hidden="1">#REF!</definedName>
    <definedName name="BEx01PW5YQKEGAR8JDDI5OARYXDF" localSheetId="7" hidden="1">#REF!</definedName>
    <definedName name="BEx01PW5YQKEGAR8JDDI5OARYXDF" hidden="1">'[3]Reco Sheet for Fcast'!$F$9:$G$9</definedName>
    <definedName name="BEx01XJ94SHJ1YQ7ORPW0RQGKI2H" localSheetId="2" hidden="1">#REF!</definedName>
    <definedName name="BEx01XJ94SHJ1YQ7ORPW0RQGKI2H" localSheetId="7" hidden="1">#REF!</definedName>
    <definedName name="BEx01XJ94SHJ1YQ7ORPW0RQGKI2H" hidden="1">'[3]Reco Sheet for Fcast'!$F$11:$G$11</definedName>
    <definedName name="BEx02Q08R9G839Q4RFGG9026C7PX" localSheetId="19" hidden="1">'[4]AMI P &amp; L'!#REF!</definedName>
    <definedName name="BEx02Q08R9G839Q4RFGG9026C7PX" localSheetId="16" hidden="1">'[4]AMI P &amp; L'!#REF!</definedName>
    <definedName name="BEx02Q08R9G839Q4RFGG9026C7PX" localSheetId="17" hidden="1">'[4]AMI P &amp; L'!#REF!</definedName>
    <definedName name="BEx02Q08R9G839Q4RFGG9026C7PX" localSheetId="13" hidden="1">'[4]AMI P &amp; L'!#REF!</definedName>
    <definedName name="BEx02Q08R9G839Q4RFGG9026C7PX" localSheetId="14" hidden="1">'[4]AMI P &amp; L'!#REF!</definedName>
    <definedName name="BEx02Q08R9G839Q4RFGG9026C7PX" localSheetId="2" hidden="1">#REF!</definedName>
    <definedName name="BEx02Q08R9G839Q4RFGG9026C7PX" localSheetId="22" hidden="1">'[4]AMI P &amp; L'!#REF!</definedName>
    <definedName name="BEx02Q08R9G839Q4RFGG9026C7PX" localSheetId="21" hidden="1">'[4]AMI P &amp; L'!#REF!</definedName>
    <definedName name="BEx02Q08R9G839Q4RFGG9026C7PX" localSheetId="57" hidden="1">'[4]AMI P &amp; L'!#REF!</definedName>
    <definedName name="BEx02Q08R9G839Q4RFGG9026C7PX" localSheetId="56" hidden="1">'[4]AMI P &amp; L'!#REF!</definedName>
    <definedName name="BEx02Q08R9G839Q4RFGG9026C7PX" localSheetId="7" hidden="1">#REF!</definedName>
    <definedName name="BEx02Q08R9G839Q4RFGG9026C7PX" localSheetId="40" hidden="1">'[4]AMI P &amp; L'!#REF!</definedName>
    <definedName name="BEx02Q08R9G839Q4RFGG9026C7PX" localSheetId="39" hidden="1">'[4]AMI P &amp; L'!#REF!</definedName>
    <definedName name="BEx02Q08R9G839Q4RFGG9026C7PX" localSheetId="41" hidden="1">'[4]AMI P &amp; L'!#REF!</definedName>
    <definedName name="BEx02Q08R9G839Q4RFGG9026C7PX" localSheetId="38" hidden="1">'[4]AMI P &amp; L'!#REF!</definedName>
    <definedName name="BEx02Q08R9G839Q4RFGG9026C7PX" localSheetId="5" hidden="1">'[4]AMI P &amp; L'!#REF!</definedName>
    <definedName name="BEx02Q08R9G839Q4RFGG9026C7PX" localSheetId="15" hidden="1">'[4]AMI P &amp; L'!#REF!</definedName>
    <definedName name="BEx02Q08R9G839Q4RFGG9026C7PX" hidden="1">'[4]AMI P &amp; L'!#REF!</definedName>
    <definedName name="BEx02SEL3Z1QWGAHXDPUA9WLTTPS" localSheetId="2" hidden="1">#REF!</definedName>
    <definedName name="BEx02SEL3Z1QWGAHXDPUA9WLTTPS" localSheetId="7" hidden="1">#REF!</definedName>
    <definedName name="BEx02SEL3Z1QWGAHXDPUA9WLTTPS" hidden="1">'[3]Reco Sheet for Fcast'!$F$11:$G$11</definedName>
    <definedName name="BEx02Y3KJZH5BGDM9QEZ1PVVI114" localSheetId="2" hidden="1">#REF!</definedName>
    <definedName name="BEx02Y3KJZH5BGDM9QEZ1PVVI114" localSheetId="7" hidden="1">#REF!</definedName>
    <definedName name="BEx02Y3KJZH5BGDM9QEZ1PVVI114" hidden="1">'[3]Reco Sheet for Fcast'!$F$8:$G$8</definedName>
    <definedName name="BEx0313GRLLASDTVPW5DHTXHE74M" localSheetId="2" hidden="1">#REF!</definedName>
    <definedName name="BEx0313GRLLASDTVPW5DHTXHE74M" localSheetId="7" hidden="1">#REF!</definedName>
    <definedName name="BEx0313GRLLASDTVPW5DHTXHE74M" hidden="1">'[3]Reco Sheet for Fcast'!$I$6:$J$6</definedName>
    <definedName name="BEx03PDFJKQW2OHQI7W7CW4LSF2M" localSheetId="13" hidden="1">#REF!</definedName>
    <definedName name="BEx03PDFJKQW2OHQI7W7CW4LSF2M" localSheetId="14" hidden="1">#REF!</definedName>
    <definedName name="BEx03PDFJKQW2OHQI7W7CW4LSF2M" localSheetId="2" hidden="1">#REF!</definedName>
    <definedName name="BEx03PDFJKQW2OHQI7W7CW4LSF2M" localSheetId="6" hidden="1">#REF!</definedName>
    <definedName name="BEx03PDFJKQW2OHQI7W7CW4LSF2M" hidden="1">#REF!</definedName>
    <definedName name="BEx1F0SOZ3H5XUHXD7O01TCR8T6J" localSheetId="2" hidden="1">#REF!</definedName>
    <definedName name="BEx1F0SOZ3H5XUHXD7O01TCR8T6J" localSheetId="7" hidden="1">#REF!</definedName>
    <definedName name="BEx1F0SOZ3H5XUHXD7O01TCR8T6J" hidden="1">'[3]Reco Sheet for Fcast'!$F$10:$G$10</definedName>
    <definedName name="BEx1F9HL824UCNCVZ2U62J4KZCX8" localSheetId="2" hidden="1">#REF!</definedName>
    <definedName name="BEx1F9HL824UCNCVZ2U62J4KZCX8" localSheetId="7" hidden="1">#REF!</definedName>
    <definedName name="BEx1F9HL824UCNCVZ2U62J4KZCX8" hidden="1">'[3]Reco Sheet for Fcast'!$F$7:$G$7</definedName>
    <definedName name="BEx1FEVSJKTI1Q1Z874QZVFSJSVA" localSheetId="2" hidden="1">#REF!</definedName>
    <definedName name="BEx1FEVSJKTI1Q1Z874QZVFSJSVA" localSheetId="7" hidden="1">#REF!</definedName>
    <definedName name="BEx1FEVSJKTI1Q1Z874QZVFSJSVA" hidden="1">'[3]Reco Sheet for Fcast'!$I$6:$J$6</definedName>
    <definedName name="BEx1FGDRUHHLI1GBHELT4PK0LY4V" localSheetId="2" hidden="1">#REF!</definedName>
    <definedName name="BEx1FGDRUHHLI1GBHELT4PK0LY4V" localSheetId="7" hidden="1">#REF!</definedName>
    <definedName name="BEx1FGDRUHHLI1GBHELT4PK0LY4V" hidden="1">'[3]Reco Sheet for Fcast'!$I$9:$J$9</definedName>
    <definedName name="BEx1FGZC85YXCQD4K2C3BXTAVCSE" localSheetId="13" hidden="1">#REF!</definedName>
    <definedName name="BEx1FGZC85YXCQD4K2C3BXTAVCSE" localSheetId="14" hidden="1">#REF!</definedName>
    <definedName name="BEx1FGZC85YXCQD4K2C3BXTAVCSE" localSheetId="2" hidden="1">#REF!</definedName>
    <definedName name="BEx1FGZC85YXCQD4K2C3BXTAVCSE" localSheetId="6" hidden="1">#REF!</definedName>
    <definedName name="BEx1FGZC85YXCQD4K2C3BXTAVCSE" hidden="1">#REF!</definedName>
    <definedName name="BEx1FJZ7GKO99IYTP6GGGF7EUL3Z" localSheetId="2" hidden="1">#REF!</definedName>
    <definedName name="BEx1FJZ7GKO99IYTP6GGGF7EUL3Z" localSheetId="7" hidden="1">#REF!</definedName>
    <definedName name="BEx1FJZ7GKO99IYTP6GGGF7EUL3Z" hidden="1">'[3]Reco Sheet for Fcast'!$I$7:$J$7</definedName>
    <definedName name="BEx1FSDBU7WQN41S8RKJEK69AVRU" localSheetId="2" hidden="1">'[5]Reco Sheet for Fcast'!$F$6:$G$6</definedName>
    <definedName name="BEx1FSDBU7WQN41S8RKJEK69AVRU" localSheetId="7" hidden="1">'[5]Reco Sheet for Fcast'!$F$6:$G$6</definedName>
    <definedName name="BEx1FSDBU7WQN41S8RKJEK69AVRU" hidden="1">'[3]Reco Sheet for Fcast'!$F$6:$G$6</definedName>
    <definedName name="BEx1FZV2CM77TBH1R6YYV9P06KA2" localSheetId="2" hidden="1">#REF!</definedName>
    <definedName name="BEx1FZV2CM77TBH1R6YYV9P06KA2" localSheetId="7" hidden="1">#REF!</definedName>
    <definedName name="BEx1FZV2CM77TBH1R6YYV9P06KA2" hidden="1">'[3]Reco Sheet for Fcast'!$F$9:$G$9</definedName>
    <definedName name="BEx1G59AY8195JTUM6P18VXUFJ3E" localSheetId="2" hidden="1">#REF!</definedName>
    <definedName name="BEx1G59AY8195JTUM6P18VXUFJ3E" localSheetId="7" hidden="1">#REF!</definedName>
    <definedName name="BEx1G59AY8195JTUM6P18VXUFJ3E" hidden="1">'[3]Reco Sheet for Fcast'!$F$9:$G$9</definedName>
    <definedName name="BEx1GDCLOR3BD5H46U1PH5ECMD66" localSheetId="13" hidden="1">#REF!</definedName>
    <definedName name="BEx1GDCLOR3BD5H46U1PH5ECMD66" localSheetId="14" hidden="1">#REF!</definedName>
    <definedName name="BEx1GDCLOR3BD5H46U1PH5ECMD66" localSheetId="2" hidden="1">#REF!</definedName>
    <definedName name="BEx1GDCLOR3BD5H46U1PH5ECMD66" localSheetId="6" hidden="1">#REF!</definedName>
    <definedName name="BEx1GDCLOR3BD5H46U1PH5ECMD66" localSheetId="7" hidden="1">#REF!</definedName>
    <definedName name="BEx1GDCLOR3BD5H46U1PH5ECMD66" hidden="1">#REF!</definedName>
    <definedName name="BEx1GVBYVO13O10BPURJQKD3L4DD" hidden="1">'[6]Bud Mth'!$I$8:$J$8</definedName>
    <definedName name="BEx1GVMRHFXUP6XYYY9NR12PV5TF" localSheetId="2" hidden="1">#REF!</definedName>
    <definedName name="BEx1GVMRHFXUP6XYYY9NR12PV5TF" localSheetId="7" hidden="1">#REF!</definedName>
    <definedName name="BEx1GVMRHFXUP6XYYY9NR12PV5TF" hidden="1">'[3]Reco Sheet for Fcast'!$F$8:$G$8</definedName>
    <definedName name="BEx1H6KIT7BHUH6MDDWC935V9N47" localSheetId="2" hidden="1">#REF!</definedName>
    <definedName name="BEx1H6KIT7BHUH6MDDWC935V9N47" localSheetId="7" hidden="1">#REF!</definedName>
    <definedName name="BEx1H6KIT7BHUH6MDDWC935V9N47" hidden="1">'[3]Reco Sheet for Fcast'!$I$8:$J$8</definedName>
    <definedName name="BEx1HDGOOJ3SKHYMWUZJ1P0RQZ9N" localSheetId="2" hidden="1">#REF!</definedName>
    <definedName name="BEx1HDGOOJ3SKHYMWUZJ1P0RQZ9N" localSheetId="7" hidden="1">#REF!</definedName>
    <definedName name="BEx1HDGOOJ3SKHYMWUZJ1P0RQZ9N" hidden="1">'[3]Reco Sheet for Fcast'!$H$2:$I$2</definedName>
    <definedName name="BEx1HDM5ZXSJG6JQEMSFV52PZ10V" localSheetId="2" hidden="1">#REF!</definedName>
    <definedName name="BEx1HDM5ZXSJG6JQEMSFV52PZ10V" localSheetId="7" hidden="1">#REF!</definedName>
    <definedName name="BEx1HDM5ZXSJG6JQEMSFV52PZ10V" hidden="1">'[3]Reco Sheet for Fcast'!$I$9:$J$9</definedName>
    <definedName name="BEx1HETBBZVN5F43LKOFMC4QB0CR" localSheetId="2" hidden="1">#REF!</definedName>
    <definedName name="BEx1HETBBZVN5F43LKOFMC4QB0CR" localSheetId="7" hidden="1">#REF!</definedName>
    <definedName name="BEx1HETBBZVN5F43LKOFMC4QB0CR" hidden="1">'[3]Reco Sheet for Fcast'!$F$9:$G$9</definedName>
    <definedName name="BEx1HGWNWPLNXICOTP90TKQVVE4E" localSheetId="2" hidden="1">#REF!</definedName>
    <definedName name="BEx1HGWNWPLNXICOTP90TKQVVE4E" localSheetId="7" hidden="1">#REF!</definedName>
    <definedName name="BEx1HGWNWPLNXICOTP90TKQVVE4E" hidden="1">'[3]Reco Sheet for Fcast'!$H$2:$I$2</definedName>
    <definedName name="BEx1HH266WCSRYYOY23LANSAM8Z1" localSheetId="13" hidden="1">#REF!</definedName>
    <definedName name="BEx1HH266WCSRYYOY23LANSAM8Z1" localSheetId="14" hidden="1">#REF!</definedName>
    <definedName name="BEx1HH266WCSRYYOY23LANSAM8Z1" localSheetId="2" hidden="1">#REF!</definedName>
    <definedName name="BEx1HH266WCSRYYOY23LANSAM8Z1" localSheetId="22" hidden="1">#REF!</definedName>
    <definedName name="BEx1HH266WCSRYYOY23LANSAM8Z1" localSheetId="6" hidden="1">#REF!</definedName>
    <definedName name="BEx1HH266WCSRYYOY23LANSAM8Z1" localSheetId="7" hidden="1">#REF!</definedName>
    <definedName name="BEx1HH266WCSRYYOY23LANSAM8Z1" hidden="1">#REF!</definedName>
    <definedName name="BEx1HIPLJZABY0EMUOTZN0EQMDPU" localSheetId="2" hidden="1">#REF!</definedName>
    <definedName name="BEx1HIPLJZABY0EMUOTZN0EQMDPU" localSheetId="7" hidden="1">#REF!</definedName>
    <definedName name="BEx1HIPLJZABY0EMUOTZN0EQMDPU" hidden="1">'[3]Reco Sheet for Fcast'!$F$7:$G$7</definedName>
    <definedName name="BEx1HO94JIRX219MPWMB5E5XZ04X" localSheetId="2" hidden="1">#REF!</definedName>
    <definedName name="BEx1HO94JIRX219MPWMB5E5XZ04X" localSheetId="7" hidden="1">#REF!</definedName>
    <definedName name="BEx1HO94JIRX219MPWMB5E5XZ04X" hidden="1">'[3]Reco Sheet for Fcast'!$F$10:$G$10</definedName>
    <definedName name="BEx1HQNF6KHM21E3XLW0NMSSEI9S" localSheetId="2" hidden="1">#REF!</definedName>
    <definedName name="BEx1HQNF6KHM21E3XLW0NMSSEI9S" localSheetId="7" hidden="1">#REF!</definedName>
    <definedName name="BEx1HQNF6KHM21E3XLW0NMSSEI9S" hidden="1">'[3]Reco Sheet for Fcast'!$F$9:$G$9</definedName>
    <definedName name="BEx1HSLNWIW4S97ZBYY7I7M5YVH4" localSheetId="2" hidden="1">#REF!</definedName>
    <definedName name="BEx1HSLNWIW4S97ZBYY7I7M5YVH4" localSheetId="7" hidden="1">#REF!</definedName>
    <definedName name="BEx1HSLNWIW4S97ZBYY7I7M5YVH4" hidden="1">'[3]Reco Sheet for Fcast'!$I$8:$J$8</definedName>
    <definedName name="BEx1I4L21EMOYZ97EOEQ30N9KV83" localSheetId="13" hidden="1">#REF!</definedName>
    <definedName name="BEx1I4L21EMOYZ97EOEQ30N9KV83" localSheetId="14" hidden="1">#REF!</definedName>
    <definedName name="BEx1I4L21EMOYZ97EOEQ30N9KV83" localSheetId="2" hidden="1">#REF!</definedName>
    <definedName name="BEx1I4L21EMOYZ97EOEQ30N9KV83" localSheetId="22" hidden="1">#REF!</definedName>
    <definedName name="BEx1I4L21EMOYZ97EOEQ30N9KV83" localSheetId="6" hidden="1">#REF!</definedName>
    <definedName name="BEx1I4L21EMOYZ97EOEQ30N9KV83" localSheetId="7" hidden="1">#REF!</definedName>
    <definedName name="BEx1I4L21EMOYZ97EOEQ30N9KV83" hidden="1">#REF!</definedName>
    <definedName name="BEx1I4QKTILCKZUSOJCVZN7SNHL5" localSheetId="2" hidden="1">#REF!</definedName>
    <definedName name="BEx1I4QKTILCKZUSOJCVZN7SNHL5" localSheetId="7" hidden="1">#REF!</definedName>
    <definedName name="BEx1I4QKTILCKZUSOJCVZN7SNHL5" hidden="1">'[3]Reco Sheet for Fcast'!$F$6:$G$6</definedName>
    <definedName name="BEx1IE0ZP7RIFM9FI24S9I6AAJ14" localSheetId="2" hidden="1">#REF!</definedName>
    <definedName name="BEx1IE0ZP7RIFM9FI24S9I6AAJ14" localSheetId="7" hidden="1">#REF!</definedName>
    <definedName name="BEx1IE0ZP7RIFM9FI24S9I6AAJ14" hidden="1">'[3]Reco Sheet for Fcast'!$F$15</definedName>
    <definedName name="BEx1IGQ5B697MNDOE06MVSR0H58E" localSheetId="2" hidden="1">#REF!</definedName>
    <definedName name="BEx1IGQ5B697MNDOE06MVSR0H58E" localSheetId="7" hidden="1">#REF!</definedName>
    <definedName name="BEx1IGQ5B697MNDOE06MVSR0H58E" hidden="1">'[3]Reco Sheet for Fcast'!$F$11:$G$11</definedName>
    <definedName name="BEx1IKRPW8MLB9Y485M1TL2IT9SH" localSheetId="2" hidden="1">#REF!</definedName>
    <definedName name="BEx1IKRPW8MLB9Y485M1TL2IT9SH" localSheetId="7" hidden="1">#REF!</definedName>
    <definedName name="BEx1IKRPW8MLB9Y485M1TL2IT9SH" hidden="1">'[3]Reco Sheet for Fcast'!$F$15</definedName>
    <definedName name="BEx1J0CSSHDJGBJUHVOEMCF2P4DL" localSheetId="2" hidden="1">#REF!</definedName>
    <definedName name="BEx1J0CSSHDJGBJUHVOEMCF2P4DL" localSheetId="7" hidden="1">#REF!</definedName>
    <definedName name="BEx1J0CSSHDJGBJUHVOEMCF2P4DL" hidden="1">'[3]Reco Sheet for Fcast'!$I$9:$J$9</definedName>
    <definedName name="BEx1J6NC9DE7CANGLXQGIAHI2C92" localSheetId="2" hidden="1">'[5]Reco Sheet for Fcast'!$I$8:$J$8</definedName>
    <definedName name="BEx1J6NC9DE7CANGLXQGIAHI2C92" localSheetId="7" hidden="1">'[5]Reco Sheet for Fcast'!$I$8:$J$8</definedName>
    <definedName name="BEx1J6NC9DE7CANGLXQGIAHI2C92" hidden="1">'[3]Reco Sheet for Fcast'!$I$8:$J$8</definedName>
    <definedName name="BEx1J7E8VCGLPYU82QXVUG5N3ZAI" localSheetId="19" hidden="1">'[4]AMI P &amp; L'!#REF!</definedName>
    <definedName name="BEx1J7E8VCGLPYU82QXVUG5N3ZAI" localSheetId="16" hidden="1">'[4]AMI P &amp; L'!#REF!</definedName>
    <definedName name="BEx1J7E8VCGLPYU82QXVUG5N3ZAI" localSheetId="17" hidden="1">'[4]AMI P &amp; L'!#REF!</definedName>
    <definedName name="BEx1J7E8VCGLPYU82QXVUG5N3ZAI" localSheetId="13" hidden="1">'[4]AMI P &amp; L'!#REF!</definedName>
    <definedName name="BEx1J7E8VCGLPYU82QXVUG5N3ZAI" localSheetId="14" hidden="1">'[4]AMI P &amp; L'!#REF!</definedName>
    <definedName name="BEx1J7E8VCGLPYU82QXVUG5N3ZAI" localSheetId="2" hidden="1">#REF!</definedName>
    <definedName name="BEx1J7E8VCGLPYU82QXVUG5N3ZAI" localSheetId="22" hidden="1">'[4]AMI P &amp; L'!#REF!</definedName>
    <definedName name="BEx1J7E8VCGLPYU82QXVUG5N3ZAI" localSheetId="21" hidden="1">'[4]AMI P &amp; L'!#REF!</definedName>
    <definedName name="BEx1J7E8VCGLPYU82QXVUG5N3ZAI" localSheetId="57" hidden="1">'[4]AMI P &amp; L'!#REF!</definedName>
    <definedName name="BEx1J7E8VCGLPYU82QXVUG5N3ZAI" localSheetId="56" hidden="1">'[4]AMI P &amp; L'!#REF!</definedName>
    <definedName name="BEx1J7E8VCGLPYU82QXVUG5N3ZAI" localSheetId="7" hidden="1">#REF!</definedName>
    <definedName name="BEx1J7E8VCGLPYU82QXVUG5N3ZAI" localSheetId="40" hidden="1">'[4]AMI P &amp; L'!#REF!</definedName>
    <definedName name="BEx1J7E8VCGLPYU82QXVUG5N3ZAI" localSheetId="39" hidden="1">'[4]AMI P &amp; L'!#REF!</definedName>
    <definedName name="BEx1J7E8VCGLPYU82QXVUG5N3ZAI" localSheetId="41" hidden="1">'[4]AMI P &amp; L'!#REF!</definedName>
    <definedName name="BEx1J7E8VCGLPYU82QXVUG5N3ZAI" localSheetId="38" hidden="1">'[4]AMI P &amp; L'!#REF!</definedName>
    <definedName name="BEx1J7E8VCGLPYU82QXVUG5N3ZAI" localSheetId="5" hidden="1">'[4]AMI P &amp; L'!#REF!</definedName>
    <definedName name="BEx1J7E8VCGLPYU82QXVUG5N3ZAI" localSheetId="15" hidden="1">'[4]AMI P &amp; L'!#REF!</definedName>
    <definedName name="BEx1J7E8VCGLPYU82QXVUG5N3ZAI" hidden="1">'[4]AMI P &amp; L'!#REF!</definedName>
    <definedName name="BEx1JGE2YQWH8S25USOY08XVGO0D" localSheetId="2" hidden="1">#REF!</definedName>
    <definedName name="BEx1JGE2YQWH8S25USOY08XVGO0D" localSheetId="7" hidden="1">#REF!</definedName>
    <definedName name="BEx1JGE2YQWH8S25USOY08XVGO0D" hidden="1">'[3]Reco Sheet for Fcast'!$I$10:$J$10</definedName>
    <definedName name="BEx1JJJC9T1W7HY4V7HP1S1W4JO1" localSheetId="2" hidden="1">#REF!</definedName>
    <definedName name="BEx1JJJC9T1W7HY4V7HP1S1W4JO1" localSheetId="7" hidden="1">#REF!</definedName>
    <definedName name="BEx1JJJC9T1W7HY4V7HP1S1W4JO1" hidden="1">'[3]Reco Sheet for Fcast'!$F$10:$G$10</definedName>
    <definedName name="BEx1JKKZSJ7DI4PTFVI9VVFMB1X2" localSheetId="2" hidden="1">#REF!</definedName>
    <definedName name="BEx1JKKZSJ7DI4PTFVI9VVFMB1X2" localSheetId="7" hidden="1">#REF!</definedName>
    <definedName name="BEx1JKKZSJ7DI4PTFVI9VVFMB1X2" hidden="1">'[3]Reco Sheet for Fcast'!$F$6:$G$6</definedName>
    <definedName name="BEx1JPJ2JSOQN114PESLM5AHS817" localSheetId="13" hidden="1">#REF!</definedName>
    <definedName name="BEx1JPJ2JSOQN114PESLM5AHS817" localSheetId="14" hidden="1">#REF!</definedName>
    <definedName name="BEx1JPJ2JSOQN114PESLM5AHS817" localSheetId="2" hidden="1">#REF!</definedName>
    <definedName name="BEx1JPJ2JSOQN114PESLM5AHS817" localSheetId="22" hidden="1">#REF!</definedName>
    <definedName name="BEx1JPJ2JSOQN114PESLM5AHS817" localSheetId="6" hidden="1">#REF!</definedName>
    <definedName name="BEx1JPJ2JSOQN114PESLM5AHS817" localSheetId="7" hidden="1">#REF!</definedName>
    <definedName name="BEx1JPJ2JSOQN114PESLM5AHS817" hidden="1">#REF!</definedName>
    <definedName name="BEx1JUBQFRVMASSFK4B3V0AD7YP9" localSheetId="2" hidden="1">#REF!</definedName>
    <definedName name="BEx1JUBQFRVMASSFK4B3V0AD7YP9" localSheetId="7" hidden="1">#REF!</definedName>
    <definedName name="BEx1JUBQFRVMASSFK4B3V0AD7YP9" hidden="1">'[3]Reco Sheet for Fcast'!$I$7:$J$7</definedName>
    <definedName name="BEx1JXBM5W4YRWNQ0P95QQS6JWD6" localSheetId="2" hidden="1">#REF!</definedName>
    <definedName name="BEx1JXBM5W4YRWNQ0P95QQS6JWD6" localSheetId="7" hidden="1">#REF!</definedName>
    <definedName name="BEx1JXBM5W4YRWNQ0P95QQS6JWD6" hidden="1">'[3]Reco Sheet for Fcast'!$I$6:$J$6</definedName>
    <definedName name="BEx1KGY9QEHZ9QSARMQUTQKRK4UX" localSheetId="2" hidden="1">#REF!</definedName>
    <definedName name="BEx1KGY9QEHZ9QSARMQUTQKRK4UX" localSheetId="7" hidden="1">#REF!</definedName>
    <definedName name="BEx1KGY9QEHZ9QSARMQUTQKRK4UX" hidden="1">'[3]Reco Sheet for Fcast'!$I$8:$J$8</definedName>
    <definedName name="BEx1KKP1ELIF2UII2FWVGL7M1X7J" localSheetId="2" hidden="1">#REF!</definedName>
    <definedName name="BEx1KKP1ELIF2UII2FWVGL7M1X7J" localSheetId="7" hidden="1">#REF!</definedName>
    <definedName name="BEx1KKP1ELIF2UII2FWVGL7M1X7J" hidden="1">'[3]Reco Sheet for Fcast'!$F$10:$G$10</definedName>
    <definedName name="BEx1KUVWMB0QCWA3RBE4CADFVRIS" localSheetId="2" hidden="1">#REF!</definedName>
    <definedName name="BEx1KUVWMB0QCWA3RBE4CADFVRIS" localSheetId="7" hidden="1">#REF!</definedName>
    <definedName name="BEx1KUVWMB0QCWA3RBE4CADFVRIS" hidden="1">'[3]Reco Sheet for Fcast'!$F$15</definedName>
    <definedName name="BEx1L2OG1SDFK2TPXELJ77YP4NI2" localSheetId="2" hidden="1">#REF!</definedName>
    <definedName name="BEx1L2OG1SDFK2TPXELJ77YP4NI2" localSheetId="7" hidden="1">#REF!</definedName>
    <definedName name="BEx1L2OG1SDFK2TPXELJ77YP4NI2" hidden="1">'[3]Reco Sheet for Fcast'!$I$7:$J$7</definedName>
    <definedName name="BEx1L412Y7PLHU3B77RTCCOZ5FI0" localSheetId="13" hidden="1">#REF!</definedName>
    <definedName name="BEx1L412Y7PLHU3B77RTCCOZ5FI0" localSheetId="14" hidden="1">#REF!</definedName>
    <definedName name="BEx1L412Y7PLHU3B77RTCCOZ5FI0" localSheetId="2" hidden="1">#REF!</definedName>
    <definedName name="BEx1L412Y7PLHU3B77RTCCOZ5FI0" localSheetId="6" hidden="1">#REF!</definedName>
    <definedName name="BEx1L412Y7PLHU3B77RTCCOZ5FI0" hidden="1">#REF!</definedName>
    <definedName name="BEx1L6Q60MWRDJB4L20LK0XPA0Z2" localSheetId="2" hidden="1">#REF!</definedName>
    <definedName name="BEx1L6Q60MWRDJB4L20LK0XPA0Z2" localSheetId="7" hidden="1">#REF!</definedName>
    <definedName name="BEx1L6Q60MWRDJB4L20LK0XPA0Z2" hidden="1">'[3]Reco Sheet for Fcast'!$I$9:$J$9</definedName>
    <definedName name="BEx1LD63FP2Z4BR9TKSHOZW9KKZ5" localSheetId="2" hidden="1">#REF!</definedName>
    <definedName name="BEx1LD63FP2Z4BR9TKSHOZW9KKZ5" localSheetId="7" hidden="1">#REF!</definedName>
    <definedName name="BEx1LD63FP2Z4BR9TKSHOZW9KKZ5" hidden="1">'[3]Reco Sheet for Fcast'!$G$2</definedName>
    <definedName name="BEx1LDMB9RW982DUILM2WPT5VWQ3" localSheetId="2" hidden="1">#REF!</definedName>
    <definedName name="BEx1LDMB9RW982DUILM2WPT5VWQ3" localSheetId="7" hidden="1">#REF!</definedName>
    <definedName name="BEx1LDMB9RW982DUILM2WPT5VWQ3" hidden="1">'[3]Reco Sheet for Fcast'!$H$2:$I$2</definedName>
    <definedName name="BEx1LRPGDQCOEMW8YT80J1XCDCIV" localSheetId="2" hidden="1">#REF!</definedName>
    <definedName name="BEx1LRPGDQCOEMW8YT80J1XCDCIV" localSheetId="7" hidden="1">#REF!</definedName>
    <definedName name="BEx1LRPGDQCOEMW8YT80J1XCDCIV" hidden="1">'[3]Reco Sheet for Fcast'!$F$6:$G$6</definedName>
    <definedName name="BEx1LRUSJW4JG54X07QWD9R27WV9" localSheetId="19" hidden="1">'[4]AMI P &amp; L'!#REF!</definedName>
    <definedName name="BEx1LRUSJW4JG54X07QWD9R27WV9" localSheetId="16" hidden="1">'[4]AMI P &amp; L'!#REF!</definedName>
    <definedName name="BEx1LRUSJW4JG54X07QWD9R27WV9" localSheetId="17" hidden="1">'[4]AMI P &amp; L'!#REF!</definedName>
    <definedName name="BEx1LRUSJW4JG54X07QWD9R27WV9" localSheetId="13" hidden="1">'[4]AMI P &amp; L'!#REF!</definedName>
    <definedName name="BEx1LRUSJW4JG54X07QWD9R27WV9" localSheetId="14" hidden="1">'[4]AMI P &amp; L'!#REF!</definedName>
    <definedName name="BEx1LRUSJW4JG54X07QWD9R27WV9" localSheetId="2" hidden="1">#REF!</definedName>
    <definedName name="BEx1LRUSJW4JG54X07QWD9R27WV9" localSheetId="22" hidden="1">'[4]AMI P &amp; L'!#REF!</definedName>
    <definedName name="BEx1LRUSJW4JG54X07QWD9R27WV9" localSheetId="21" hidden="1">'[4]AMI P &amp; L'!#REF!</definedName>
    <definedName name="BEx1LRUSJW4JG54X07QWD9R27WV9" localSheetId="57" hidden="1">'[4]AMI P &amp; L'!#REF!</definedName>
    <definedName name="BEx1LRUSJW4JG54X07QWD9R27WV9" localSheetId="56" hidden="1">'[4]AMI P &amp; L'!#REF!</definedName>
    <definedName name="BEx1LRUSJW4JG54X07QWD9R27WV9" localSheetId="7" hidden="1">#REF!</definedName>
    <definedName name="BEx1LRUSJW4JG54X07QWD9R27WV9" localSheetId="40" hidden="1">'[4]AMI P &amp; L'!#REF!</definedName>
    <definedName name="BEx1LRUSJW4JG54X07QWD9R27WV9" localSheetId="39" hidden="1">'[4]AMI P &amp; L'!#REF!</definedName>
    <definedName name="BEx1LRUSJW4JG54X07QWD9R27WV9" localSheetId="41" hidden="1">'[4]AMI P &amp; L'!#REF!</definedName>
    <definedName name="BEx1LRUSJW4JG54X07QWD9R27WV9" localSheetId="38" hidden="1">'[4]AMI P &amp; L'!#REF!</definedName>
    <definedName name="BEx1LRUSJW4JG54X07QWD9R27WV9" localSheetId="5" hidden="1">'[4]AMI P &amp; L'!#REF!</definedName>
    <definedName name="BEx1LRUSJW4JG54X07QWD9R27WV9" localSheetId="15" hidden="1">'[4]AMI P &amp; L'!#REF!</definedName>
    <definedName name="BEx1LRUSJW4JG54X07QWD9R27WV9" hidden="1">'[4]AMI P &amp; L'!#REF!</definedName>
    <definedName name="BEx1M1WBK5T0LP1AK2JYV6W87ID6" localSheetId="2" hidden="1">#REF!</definedName>
    <definedName name="BEx1M1WBK5T0LP1AK2JYV6W87ID6" localSheetId="7" hidden="1">#REF!</definedName>
    <definedName name="BEx1M1WBK5T0LP1AK2JYV6W87ID6" hidden="1">'[3]Reco Sheet for Fcast'!$F$10:$G$10</definedName>
    <definedName name="BEx1M2CEKIG7U2M98E8QT7PXKFJI" localSheetId="19" hidden="1">#REF!</definedName>
    <definedName name="BEx1M2CEKIG7U2M98E8QT7PXKFJI" localSheetId="16" hidden="1">#REF!</definedName>
    <definedName name="BEx1M2CEKIG7U2M98E8QT7PXKFJI" localSheetId="17" hidden="1">#REF!</definedName>
    <definedName name="BEx1M2CEKIG7U2M98E8QT7PXKFJI" localSheetId="13" hidden="1">#REF!</definedName>
    <definedName name="BEx1M2CEKIG7U2M98E8QT7PXKFJI" localSheetId="14" hidden="1">#REF!</definedName>
    <definedName name="BEx1M2CEKIG7U2M98E8QT7PXKFJI" localSheetId="2" hidden="1">#REF!</definedName>
    <definedName name="BEx1M2CEKIG7U2M98E8QT7PXKFJI" localSheetId="22" hidden="1">#REF!</definedName>
    <definedName name="BEx1M2CEKIG7U2M98E8QT7PXKFJI" localSheetId="21" hidden="1">#REF!</definedName>
    <definedName name="BEx1M2CEKIG7U2M98E8QT7PXKFJI" localSheetId="57" hidden="1">#REF!</definedName>
    <definedName name="BEx1M2CEKIG7U2M98E8QT7PXKFJI" localSheetId="56" hidden="1">#REF!</definedName>
    <definedName name="BEx1M2CEKIG7U2M98E8QT7PXKFJI" localSheetId="6" hidden="1">#REF!</definedName>
    <definedName name="BEx1M2CEKIG7U2M98E8QT7PXKFJI" localSheetId="7" hidden="1">#REF!</definedName>
    <definedName name="BEx1M2CEKIG7U2M98E8QT7PXKFJI" localSheetId="40" hidden="1">#REF!</definedName>
    <definedName name="BEx1M2CEKIG7U2M98E8QT7PXKFJI" localSheetId="39" hidden="1">#REF!</definedName>
    <definedName name="BEx1M2CEKIG7U2M98E8QT7PXKFJI" localSheetId="41" hidden="1">#REF!</definedName>
    <definedName name="BEx1M2CEKIG7U2M98E8QT7PXKFJI" localSheetId="38" hidden="1">#REF!</definedName>
    <definedName name="BEx1M2CEKIG7U2M98E8QT7PXKFJI" localSheetId="5" hidden="1">#REF!</definedName>
    <definedName name="BEx1M2CEKIG7U2M98E8QT7PXKFJI" localSheetId="15" hidden="1">#REF!</definedName>
    <definedName name="BEx1M2CEKIG7U2M98E8QT7PXKFJI" hidden="1">#REF!</definedName>
    <definedName name="BEx1M51HHDYGIT8PON7U8ICL2S95" localSheetId="2" hidden="1">#REF!</definedName>
    <definedName name="BEx1M51HHDYGIT8PON7U8ICL2S95" localSheetId="7" hidden="1">#REF!</definedName>
    <definedName name="BEx1M51HHDYGIT8PON7U8ICL2S95" hidden="1">'[3]Reco Sheet for Fcast'!$F$10:$G$10</definedName>
    <definedName name="BEx1M9DVXW1QKW4BT3H733BJ74CE" localSheetId="13" hidden="1">#REF!</definedName>
    <definedName name="BEx1M9DVXW1QKW4BT3H733BJ74CE" localSheetId="14" hidden="1">#REF!</definedName>
    <definedName name="BEx1M9DVXW1QKW4BT3H733BJ74CE" localSheetId="2" hidden="1">#REF!</definedName>
    <definedName name="BEx1M9DVXW1QKW4BT3H733BJ74CE" localSheetId="22" hidden="1">#REF!</definedName>
    <definedName name="BEx1M9DVXW1QKW4BT3H733BJ74CE" localSheetId="6" hidden="1">#REF!</definedName>
    <definedName name="BEx1M9DVXW1QKW4BT3H733BJ74CE" localSheetId="7" hidden="1">#REF!</definedName>
    <definedName name="BEx1M9DVXW1QKW4BT3H733BJ74CE" hidden="1">#REF!</definedName>
    <definedName name="BEx1MJVIWNE5X8L7TRVWT9WWEUBJ" localSheetId="13" hidden="1">#REF!</definedName>
    <definedName name="BEx1MJVIWNE5X8L7TRVWT9WWEUBJ" localSheetId="14" hidden="1">#REF!</definedName>
    <definedName name="BEx1MJVIWNE5X8L7TRVWT9WWEUBJ" localSheetId="2" hidden="1">#REF!</definedName>
    <definedName name="BEx1MJVIWNE5X8L7TRVWT9WWEUBJ" localSheetId="22" hidden="1">#REF!</definedName>
    <definedName name="BEx1MJVIWNE5X8L7TRVWT9WWEUBJ" localSheetId="6" hidden="1">#REF!</definedName>
    <definedName name="BEx1MJVIWNE5X8L7TRVWT9WWEUBJ" localSheetId="7" hidden="1">#REF!</definedName>
    <definedName name="BEx1MJVIWNE5X8L7TRVWT9WWEUBJ" hidden="1">#REF!</definedName>
    <definedName name="BEx1MMFAHNWB5B2QUWBELI39PCEY" hidden="1">'[6]Bud Mth'!$C$15:$D$29</definedName>
    <definedName name="BEx1MTRKKVCHOZ0YGID6HZ49LJTO" localSheetId="19" hidden="1">'[4]AMI P &amp; L'!#REF!</definedName>
    <definedName name="BEx1MTRKKVCHOZ0YGID6HZ49LJTO" localSheetId="16" hidden="1">'[4]AMI P &amp; L'!#REF!</definedName>
    <definedName name="BEx1MTRKKVCHOZ0YGID6HZ49LJTO" localSheetId="17" hidden="1">'[4]AMI P &amp; L'!#REF!</definedName>
    <definedName name="BEx1MTRKKVCHOZ0YGID6HZ49LJTO" localSheetId="13" hidden="1">'[4]AMI P &amp; L'!#REF!</definedName>
    <definedName name="BEx1MTRKKVCHOZ0YGID6HZ49LJTO" localSheetId="14" hidden="1">'[4]AMI P &amp; L'!#REF!</definedName>
    <definedName name="BEx1MTRKKVCHOZ0YGID6HZ49LJTO" localSheetId="2" hidden="1">#REF!</definedName>
    <definedName name="BEx1MTRKKVCHOZ0YGID6HZ49LJTO" localSheetId="22" hidden="1">'[4]AMI P &amp; L'!#REF!</definedName>
    <definedName name="BEx1MTRKKVCHOZ0YGID6HZ49LJTO" localSheetId="21" hidden="1">'[4]AMI P &amp; L'!#REF!</definedName>
    <definedName name="BEx1MTRKKVCHOZ0YGID6HZ49LJTO" localSheetId="57" hidden="1">'[4]AMI P &amp; L'!#REF!</definedName>
    <definedName name="BEx1MTRKKVCHOZ0YGID6HZ49LJTO" localSheetId="56" hidden="1">'[4]AMI P &amp; L'!#REF!</definedName>
    <definedName name="BEx1MTRKKVCHOZ0YGID6HZ49LJTO" localSheetId="7" hidden="1">#REF!</definedName>
    <definedName name="BEx1MTRKKVCHOZ0YGID6HZ49LJTO" localSheetId="40" hidden="1">'[4]AMI P &amp; L'!#REF!</definedName>
    <definedName name="BEx1MTRKKVCHOZ0YGID6HZ49LJTO" localSheetId="39" hidden="1">'[4]AMI P &amp; L'!#REF!</definedName>
    <definedName name="BEx1MTRKKVCHOZ0YGID6HZ49LJTO" localSheetId="41" hidden="1">'[4]AMI P &amp; L'!#REF!</definedName>
    <definedName name="BEx1MTRKKVCHOZ0YGID6HZ49LJTO" localSheetId="38" hidden="1">'[4]AMI P &amp; L'!#REF!</definedName>
    <definedName name="BEx1MTRKKVCHOZ0YGID6HZ49LJTO" localSheetId="5" hidden="1">'[4]AMI P &amp; L'!#REF!</definedName>
    <definedName name="BEx1MTRKKVCHOZ0YGID6HZ49LJTO" localSheetId="15" hidden="1">'[4]AMI P &amp; L'!#REF!</definedName>
    <definedName name="BEx1MTRKKVCHOZ0YGID6HZ49LJTO" hidden="1">'[4]AMI P &amp; L'!#REF!</definedName>
    <definedName name="BEx1N0CYK8OCCI654CPSXGPO2B4B" localSheetId="13" hidden="1">#REF!</definedName>
    <definedName name="BEx1N0CYK8OCCI654CPSXGPO2B4B" localSheetId="14" hidden="1">#REF!</definedName>
    <definedName name="BEx1N0CYK8OCCI654CPSXGPO2B4B" localSheetId="2" hidden="1">#REF!</definedName>
    <definedName name="BEx1N0CYK8OCCI654CPSXGPO2B4B" localSheetId="22" hidden="1">#REF!</definedName>
    <definedName name="BEx1N0CYK8OCCI654CPSXGPO2B4B" localSheetId="6" hidden="1">#REF!</definedName>
    <definedName name="BEx1N0CYK8OCCI654CPSXGPO2B4B" localSheetId="7" hidden="1">#REF!</definedName>
    <definedName name="BEx1N0CYK8OCCI654CPSXGPO2B4B" hidden="1">#REF!</definedName>
    <definedName name="BEx1N3CUJ3UX61X38ZAJVPEN4KMC" localSheetId="2" hidden="1">#REF!</definedName>
    <definedName name="BEx1N3CUJ3UX61X38ZAJVPEN4KMC" localSheetId="7" hidden="1">#REF!</definedName>
    <definedName name="BEx1N3CUJ3UX61X38ZAJVPEN4KMC" hidden="1">'[3]Reco Sheet for Fcast'!$K$2</definedName>
    <definedName name="BEx1NM34KQTO1LDNSAFD1L82UZFG" localSheetId="2" hidden="1">#REF!</definedName>
    <definedName name="BEx1NM34KQTO1LDNSAFD1L82UZFG" localSheetId="7" hidden="1">#REF!</definedName>
    <definedName name="BEx1NM34KQTO1LDNSAFD1L82UZFG" hidden="1">'[3]Reco Sheet for Fcast'!$F$15</definedName>
    <definedName name="BEx1NO6TXZVOGCUWCCRTXRXWW0XL" localSheetId="2" hidden="1">#REF!</definedName>
    <definedName name="BEx1NO6TXZVOGCUWCCRTXRXWW0XL" localSheetId="7" hidden="1">#REF!</definedName>
    <definedName name="BEx1NO6TXZVOGCUWCCRTXRXWW0XL" hidden="1">'[3]Reco Sheet for Fcast'!$I$10:$J$10</definedName>
    <definedName name="BEx1NPU28WUUK44W5CBNJU6C9T8G" localSheetId="13" hidden="1">#REF!</definedName>
    <definedName name="BEx1NPU28WUUK44W5CBNJU6C9T8G" localSheetId="14" hidden="1">#REF!</definedName>
    <definedName name="BEx1NPU28WUUK44W5CBNJU6C9T8G" localSheetId="2" hidden="1">#REF!</definedName>
    <definedName name="BEx1NPU28WUUK44W5CBNJU6C9T8G" localSheetId="6" hidden="1">#REF!</definedName>
    <definedName name="BEx1NPU28WUUK44W5CBNJU6C9T8G" hidden="1">#REF!</definedName>
    <definedName name="BEx1NS8EU5P9FQV3S0WRTXI5L361" localSheetId="2" hidden="1">#REF!</definedName>
    <definedName name="BEx1NS8EU5P9FQV3S0WRTXI5L361" localSheetId="7" hidden="1">#REF!</definedName>
    <definedName name="BEx1NS8EU5P9FQV3S0WRTXI5L361" hidden="1">'[3]Reco Sheet for Fcast'!$F$7:$G$7</definedName>
    <definedName name="BEx1NUBX5VUYZFKQH69FN6BTLWCR" localSheetId="2" hidden="1">#REF!</definedName>
    <definedName name="BEx1NUBX5VUYZFKQH69FN6BTLWCR" localSheetId="7" hidden="1">#REF!</definedName>
    <definedName name="BEx1NUBX5VUYZFKQH69FN6BTLWCR" hidden="1">'[3]Reco Sheet for Fcast'!$I$7:$J$7</definedName>
    <definedName name="BEx1NZ4K1L8UON80Y2A4RASKWGNP" localSheetId="2" hidden="1">#REF!</definedName>
    <definedName name="BEx1NZ4K1L8UON80Y2A4RASKWGNP" localSheetId="7" hidden="1">#REF!</definedName>
    <definedName name="BEx1NZ4K1L8UON80Y2A4RASKWGNP" hidden="1">'[3]Reco Sheet for Fcast'!$F$15:$G$16</definedName>
    <definedName name="BEx1OLAZ915OGYWP0QP1QQWDLCRX" localSheetId="2" hidden="1">#REF!</definedName>
    <definedName name="BEx1OLAZ915OGYWP0QP1QQWDLCRX" localSheetId="7" hidden="1">#REF!</definedName>
    <definedName name="BEx1OLAZ915OGYWP0QP1QQWDLCRX" hidden="1">'[3]Reco Sheet for Fcast'!$I$6:$J$6</definedName>
    <definedName name="BEx1OO5ER042IS6IC4TLDI75JNVH" localSheetId="2" hidden="1">#REF!</definedName>
    <definedName name="BEx1OO5ER042IS6IC4TLDI75JNVH" localSheetId="7" hidden="1">#REF!</definedName>
    <definedName name="BEx1OO5ER042IS6IC4TLDI75JNVH" hidden="1">'[3]Reco Sheet for Fcast'!$G$2</definedName>
    <definedName name="BEx1ORG2YMOKTWZPWUQYQFKT95AR" localSheetId="13" hidden="1">#REF!</definedName>
    <definedName name="BEx1ORG2YMOKTWZPWUQYQFKT95AR" localSheetId="14" hidden="1">#REF!</definedName>
    <definedName name="BEx1ORG2YMOKTWZPWUQYQFKT95AR" localSheetId="2" hidden="1">#REF!</definedName>
    <definedName name="BEx1ORG2YMOKTWZPWUQYQFKT95AR" localSheetId="6" hidden="1">#REF!</definedName>
    <definedName name="BEx1ORG2YMOKTWZPWUQYQFKT95AR" hidden="1">#REF!</definedName>
    <definedName name="BEx1ORG3LGKCPSRMVQ2O9REG2US8" localSheetId="13" hidden="1">#REF!</definedName>
    <definedName name="BEx1ORG3LGKCPSRMVQ2O9REG2US8" localSheetId="14" hidden="1">#REF!</definedName>
    <definedName name="BEx1ORG3LGKCPSRMVQ2O9REG2US8" localSheetId="2" hidden="1">#REF!</definedName>
    <definedName name="BEx1ORG3LGKCPSRMVQ2O9REG2US8" localSheetId="22" hidden="1">#REF!</definedName>
    <definedName name="BEx1ORG3LGKCPSRMVQ2O9REG2US8" localSheetId="6" hidden="1">#REF!</definedName>
    <definedName name="BEx1ORG3LGKCPSRMVQ2O9REG2US8" localSheetId="7" hidden="1">#REF!</definedName>
    <definedName name="BEx1ORG3LGKCPSRMVQ2O9REG2US8" hidden="1">#REF!</definedName>
    <definedName name="BEx1OTE54CBSUT8FWKRALEDCUWN4" localSheetId="2" hidden="1">#REF!</definedName>
    <definedName name="BEx1OTE54CBSUT8FWKRALEDCUWN4" localSheetId="7" hidden="1">#REF!</definedName>
    <definedName name="BEx1OTE54CBSUT8FWKRALEDCUWN4" hidden="1">'[3]Reco Sheet for Fcast'!$F$11:$G$11</definedName>
    <definedName name="BEx1OVSMPADTX95QUOX34KZQ8EDY" localSheetId="2" hidden="1">#REF!</definedName>
    <definedName name="BEx1OVSMPADTX95QUOX34KZQ8EDY" localSheetId="7" hidden="1">#REF!</definedName>
    <definedName name="BEx1OVSMPADTX95QUOX34KZQ8EDY" hidden="1">'[3]Reco Sheet for Fcast'!$I$11:$J$11</definedName>
    <definedName name="BEx1OX544IO9FQJI7YYQGZCEHB3O" localSheetId="2" hidden="1">#REF!</definedName>
    <definedName name="BEx1OX544IO9FQJI7YYQGZCEHB3O" localSheetId="7" hidden="1">#REF!</definedName>
    <definedName name="BEx1OX544IO9FQJI7YYQGZCEHB3O" hidden="1">'[3]Reco Sheet for Fcast'!$I$8:$J$8</definedName>
    <definedName name="BEx1OY6SVEUT2EQ26P7EKEND342G" localSheetId="2" hidden="1">#REF!</definedName>
    <definedName name="BEx1OY6SVEUT2EQ26P7EKEND342G" localSheetId="7" hidden="1">#REF!</definedName>
    <definedName name="BEx1OY6SVEUT2EQ26P7EKEND342G" hidden="1">'[3]Reco Sheet for Fcast'!$I$9:$J$9</definedName>
    <definedName name="BEx1OYN1LPIPI12O9G6F7QAOS9T4" localSheetId="2" hidden="1">#REF!</definedName>
    <definedName name="BEx1OYN1LPIPI12O9G6F7QAOS9T4" localSheetId="7" hidden="1">#REF!</definedName>
    <definedName name="BEx1OYN1LPIPI12O9G6F7QAOS9T4" hidden="1">'[3]Reco Sheet for Fcast'!$I$7:$J$7</definedName>
    <definedName name="BEx1P1HHKJA799O3YZXQAX6KFH58" localSheetId="2" hidden="1">#REF!</definedName>
    <definedName name="BEx1P1HHKJA799O3YZXQAX6KFH58" localSheetId="7" hidden="1">#REF!</definedName>
    <definedName name="BEx1P1HHKJA799O3YZXQAX6KFH58" hidden="1">'[3]Reco Sheet for Fcast'!$F$6:$G$6</definedName>
    <definedName name="BEx1P34W467WGPOXPK292QFJIPHJ" localSheetId="2" hidden="1">#REF!</definedName>
    <definedName name="BEx1P34W467WGPOXPK292QFJIPHJ" localSheetId="7" hidden="1">#REF!</definedName>
    <definedName name="BEx1P34W467WGPOXPK292QFJIPHJ" hidden="1">'[3]Reco Sheet for Fcast'!$H$2:$I$2</definedName>
    <definedName name="BEx1P7S1J4TKGVJ43C2Q2R3M9WRB" localSheetId="2" hidden="1">#REF!</definedName>
    <definedName name="BEx1P7S1J4TKGVJ43C2Q2R3M9WRB" localSheetId="7" hidden="1">#REF!</definedName>
    <definedName name="BEx1P7S1J4TKGVJ43C2Q2R3M9WRB" hidden="1">'[3]Reco Sheet for Fcast'!$I$6:$J$6</definedName>
    <definedName name="BEx1PA11BLPVZM8RC5BL46WX8YB5" localSheetId="2" hidden="1">#REF!</definedName>
    <definedName name="BEx1PA11BLPVZM8RC5BL46WX8YB5" localSheetId="7" hidden="1">#REF!</definedName>
    <definedName name="BEx1PA11BLPVZM8RC5BL46WX8YB5" hidden="1">'[3]Reco Sheet for Fcast'!$F$8:$G$8</definedName>
    <definedName name="BEx1PARXRTD8C90CTHDGZ2MZ48RR" localSheetId="13" hidden="1">#REF!</definedName>
    <definedName name="BEx1PARXRTD8C90CTHDGZ2MZ48RR" localSheetId="14" hidden="1">#REF!</definedName>
    <definedName name="BEx1PARXRTD8C90CTHDGZ2MZ48RR" localSheetId="2" hidden="1">#REF!</definedName>
    <definedName name="BEx1PARXRTD8C90CTHDGZ2MZ48RR" localSheetId="6" hidden="1">#REF!</definedName>
    <definedName name="BEx1PARXRTD8C90CTHDGZ2MZ48RR" hidden="1">#REF!</definedName>
    <definedName name="BEx1PBZ4BEFIPGMQXT9T8S4PZ2IM" localSheetId="2" hidden="1">#REF!</definedName>
    <definedName name="BEx1PBZ4BEFIPGMQXT9T8S4PZ2IM" localSheetId="7" hidden="1">#REF!</definedName>
    <definedName name="BEx1PBZ4BEFIPGMQXT9T8S4PZ2IM" hidden="1">'[3]Reco Sheet for Fcast'!$F$10:$G$10</definedName>
    <definedName name="BEx1PLF2CFSXBZPVI6CJ534EIJDN" localSheetId="2" hidden="1">#REF!</definedName>
    <definedName name="BEx1PLF2CFSXBZPVI6CJ534EIJDN" localSheetId="7" hidden="1">#REF!</definedName>
    <definedName name="BEx1PLF2CFSXBZPVI6CJ534EIJDN" hidden="1">'[3]Reco Sheet for Fcast'!$I$8:$J$8</definedName>
    <definedName name="BEx1PMWZB2DO6EM9BKLUICZJ65HD" localSheetId="2" hidden="1">#REF!</definedName>
    <definedName name="BEx1PMWZB2DO6EM9BKLUICZJ65HD" localSheetId="7" hidden="1">#REF!</definedName>
    <definedName name="BEx1PMWZB2DO6EM9BKLUICZJ65HD" hidden="1">'[3]Reco Sheet for Fcast'!$I$10:$J$10</definedName>
    <definedName name="BEx1QA54J2A4I7IBQR19BTY28ZMR" localSheetId="2" hidden="1">#REF!</definedName>
    <definedName name="BEx1QA54J2A4I7IBQR19BTY28ZMR" localSheetId="7" hidden="1">#REF!</definedName>
    <definedName name="BEx1QA54J2A4I7IBQR19BTY28ZMR" hidden="1">'[3]Reco Sheet for Fcast'!$I$10:$J$10</definedName>
    <definedName name="BEx1QL2UM89QA546C0N5UAES7FWW" localSheetId="13" hidden="1">#REF!</definedName>
    <definedName name="BEx1QL2UM89QA546C0N5UAES7FWW" localSheetId="14" hidden="1">#REF!</definedName>
    <definedName name="BEx1QL2UM89QA546C0N5UAES7FWW" localSheetId="2" hidden="1">#REF!</definedName>
    <definedName name="BEx1QL2UM89QA546C0N5UAES7FWW" localSheetId="6" hidden="1">#REF!</definedName>
    <definedName name="BEx1QL2UM89QA546C0N5UAES7FWW" hidden="1">#REF!</definedName>
    <definedName name="BEx1QM4PKKBHXHR5BZ2NON028UYL" localSheetId="13" hidden="1">#REF!</definedName>
    <definedName name="BEx1QM4PKKBHXHR5BZ2NON028UYL" localSheetId="14" hidden="1">#REF!</definedName>
    <definedName name="BEx1QM4PKKBHXHR5BZ2NON028UYL" localSheetId="2" hidden="1">#REF!</definedName>
    <definedName name="BEx1QM4PKKBHXHR5BZ2NON028UYL" localSheetId="22" hidden="1">#REF!</definedName>
    <definedName name="BEx1QM4PKKBHXHR5BZ2NON028UYL" localSheetId="6" hidden="1">#REF!</definedName>
    <definedName name="BEx1QM4PKKBHXHR5BZ2NON028UYL" localSheetId="7" hidden="1">#REF!</definedName>
    <definedName name="BEx1QM4PKKBHXHR5BZ2NON028UYL" hidden="1">#REF!</definedName>
    <definedName name="BEx1QMQAHG3KQUK59DVM68SWKZIZ" localSheetId="2" hidden="1">#REF!</definedName>
    <definedName name="BEx1QMQAHG3KQUK59DVM68SWKZIZ" localSheetId="7" hidden="1">#REF!</definedName>
    <definedName name="BEx1QMQAHG3KQUK59DVM68SWKZIZ" hidden="1">'[3]Reco Sheet for Fcast'!$I$10:$J$10</definedName>
    <definedName name="BEx1R9YFKJCMSEST8OVCAO5E47FO" localSheetId="2" hidden="1">#REF!</definedName>
    <definedName name="BEx1R9YFKJCMSEST8OVCAO5E47FO" localSheetId="7" hidden="1">#REF!</definedName>
    <definedName name="BEx1R9YFKJCMSEST8OVCAO5E47FO" hidden="1">'[3]Reco Sheet for Fcast'!$F$9:$G$9</definedName>
    <definedName name="BEx1RBGC06B3T52OIC0EQ1KGVP1I" localSheetId="2" hidden="1">#REF!</definedName>
    <definedName name="BEx1RBGC06B3T52OIC0EQ1KGVP1I" localSheetId="7" hidden="1">#REF!</definedName>
    <definedName name="BEx1RBGC06B3T52OIC0EQ1KGVP1I" hidden="1">'[3]Reco Sheet for Fcast'!$F$10:$G$10</definedName>
    <definedName name="BEx1RRC7X4NI1CU4EO5XYE2GVARJ" localSheetId="2" hidden="1">#REF!</definedName>
    <definedName name="BEx1RRC7X4NI1CU4EO5XYE2GVARJ" localSheetId="7" hidden="1">#REF!</definedName>
    <definedName name="BEx1RRC7X4NI1CU4EO5XYE2GVARJ" hidden="1">'[3]Reco Sheet for Fcast'!$I$11:$J$11</definedName>
    <definedName name="BEx1RY8DJX7XGAJ5Y6PJ7I5IYK4W" localSheetId="13" hidden="1">#REF!</definedName>
    <definedName name="BEx1RY8DJX7XGAJ5Y6PJ7I5IYK4W" localSheetId="14" hidden="1">#REF!</definedName>
    <definedName name="BEx1RY8DJX7XGAJ5Y6PJ7I5IYK4W" localSheetId="2" hidden="1">#REF!</definedName>
    <definedName name="BEx1RY8DJX7XGAJ5Y6PJ7I5IYK4W" localSheetId="6" hidden="1">#REF!</definedName>
    <definedName name="BEx1RY8DJX7XGAJ5Y6PJ7I5IYK4W" hidden="1">#REF!</definedName>
    <definedName name="BEx1RZA1NCGT832L7EMR7GMF588W" localSheetId="2" hidden="1">#REF!</definedName>
    <definedName name="BEx1RZA1NCGT832L7EMR7GMF588W" localSheetId="7" hidden="1">#REF!</definedName>
    <definedName name="BEx1RZA1NCGT832L7EMR7GMF588W" hidden="1">'[3]Reco Sheet for Fcast'!$I$10:$J$10</definedName>
    <definedName name="BEx1S0XGIPUSZQUCSGWSK10GKW7Y" localSheetId="2" hidden="1">#REF!</definedName>
    <definedName name="BEx1S0XGIPUSZQUCSGWSK10GKW7Y" localSheetId="7" hidden="1">#REF!</definedName>
    <definedName name="BEx1S0XGIPUSZQUCSGWSK10GKW7Y" hidden="1">'[3]Reco Sheet for Fcast'!$F$8:$G$8</definedName>
    <definedName name="BEx1S5VFNKIXHTTCWSV60UC50EZ8" localSheetId="2" hidden="1">#REF!</definedName>
    <definedName name="BEx1S5VFNKIXHTTCWSV60UC50EZ8" localSheetId="7" hidden="1">#REF!</definedName>
    <definedName name="BEx1S5VFNKIXHTTCWSV60UC50EZ8" hidden="1">'[3]Reco Sheet for Fcast'!$I$7:$J$7</definedName>
    <definedName name="BEx1SEKAWOQJB87D3XQKKK1S7Q7X" localSheetId="13" hidden="1">#REF!</definedName>
    <definedName name="BEx1SEKAWOQJB87D3XQKKK1S7Q7X" localSheetId="14" hidden="1">#REF!</definedName>
    <definedName name="BEx1SEKAWOQJB87D3XQKKK1S7Q7X" localSheetId="2" hidden="1">#REF!</definedName>
    <definedName name="BEx1SEKAWOQJB87D3XQKKK1S7Q7X" localSheetId="22" hidden="1">#REF!</definedName>
    <definedName name="BEx1SEKAWOQJB87D3XQKKK1S7Q7X" localSheetId="6" hidden="1">#REF!</definedName>
    <definedName name="BEx1SEKAWOQJB87D3XQKKK1S7Q7X" localSheetId="7" hidden="1">#REF!</definedName>
    <definedName name="BEx1SEKAWOQJB87D3XQKKK1S7Q7X" hidden="1">#REF!</definedName>
    <definedName name="BEx1SK3U02H0RGKEYXW7ZMCEOF3V" localSheetId="2" hidden="1">#REF!</definedName>
    <definedName name="BEx1SK3U02H0RGKEYXW7ZMCEOF3V" localSheetId="7" hidden="1">#REF!</definedName>
    <definedName name="BEx1SK3U02H0RGKEYXW7ZMCEOF3V" hidden="1">'[3]Reco Sheet for Fcast'!$E$2:$F$2</definedName>
    <definedName name="BEx1SL0D3RL9MNMJMKKSCKHRMB2U" localSheetId="13" hidden="1">#REF!</definedName>
    <definedName name="BEx1SL0D3RL9MNMJMKKSCKHRMB2U" localSheetId="14" hidden="1">#REF!</definedName>
    <definedName name="BEx1SL0D3RL9MNMJMKKSCKHRMB2U" localSheetId="2" hidden="1">#REF!</definedName>
    <definedName name="BEx1SL0D3RL9MNMJMKKSCKHRMB2U" localSheetId="6" hidden="1">#REF!</definedName>
    <definedName name="BEx1SL0D3RL9MNMJMKKSCKHRMB2U" hidden="1">#REF!</definedName>
    <definedName name="BEx1SSNEZINBJT29QVS62VS1THT4" localSheetId="2" hidden="1">#REF!</definedName>
    <definedName name="BEx1SSNEZINBJT29QVS62VS1THT4" localSheetId="7" hidden="1">#REF!</definedName>
    <definedName name="BEx1SSNEZINBJT29QVS62VS1THT4" hidden="1">'[3]Reco Sheet for Fcast'!$F$9:$G$9</definedName>
    <definedName name="BEx1ST3IFG1FCSM73CNIUQQ5QSMJ" localSheetId="13" hidden="1">#REF!</definedName>
    <definedName name="BEx1ST3IFG1FCSM73CNIUQQ5QSMJ" localSheetId="14" hidden="1">#REF!</definedName>
    <definedName name="BEx1ST3IFG1FCSM73CNIUQQ5QSMJ" localSheetId="2" hidden="1">#REF!</definedName>
    <definedName name="BEx1ST3IFG1FCSM73CNIUQQ5QSMJ" localSheetId="6" hidden="1">#REF!</definedName>
    <definedName name="BEx1ST3IFG1FCSM73CNIUQQ5QSMJ" hidden="1">#REF!</definedName>
    <definedName name="BEx1SVNCHNANBJIDIQVB8AFK4HAN" localSheetId="19" hidden="1">'[4]AMI P &amp; L'!#REF!</definedName>
    <definedName name="BEx1SVNCHNANBJIDIQVB8AFK4HAN" localSheetId="16" hidden="1">'[4]AMI P &amp; L'!#REF!</definedName>
    <definedName name="BEx1SVNCHNANBJIDIQVB8AFK4HAN" localSheetId="17" hidden="1">'[4]AMI P &amp; L'!#REF!</definedName>
    <definedName name="BEx1SVNCHNANBJIDIQVB8AFK4HAN" localSheetId="13" hidden="1">'[4]AMI P &amp; L'!#REF!</definedName>
    <definedName name="BEx1SVNCHNANBJIDIQVB8AFK4HAN" localSheetId="14" hidden="1">'[4]AMI P &amp; L'!#REF!</definedName>
    <definedName name="BEx1SVNCHNANBJIDIQVB8AFK4HAN" localSheetId="2" hidden="1">#REF!</definedName>
    <definedName name="BEx1SVNCHNANBJIDIQVB8AFK4HAN" localSheetId="22" hidden="1">'[4]AMI P &amp; L'!#REF!</definedName>
    <definedName name="BEx1SVNCHNANBJIDIQVB8AFK4HAN" localSheetId="21" hidden="1">'[4]AMI P &amp; L'!#REF!</definedName>
    <definedName name="BEx1SVNCHNANBJIDIQVB8AFK4HAN" localSheetId="57" hidden="1">'[4]AMI P &amp; L'!#REF!</definedName>
    <definedName name="BEx1SVNCHNANBJIDIQVB8AFK4HAN" localSheetId="56" hidden="1">'[4]AMI P &amp; L'!#REF!</definedName>
    <definedName name="BEx1SVNCHNANBJIDIQVB8AFK4HAN" localSheetId="7" hidden="1">#REF!</definedName>
    <definedName name="BEx1SVNCHNANBJIDIQVB8AFK4HAN" localSheetId="40" hidden="1">'[4]AMI P &amp; L'!#REF!</definedName>
    <definedName name="BEx1SVNCHNANBJIDIQVB8AFK4HAN" localSheetId="39" hidden="1">'[4]AMI P &amp; L'!#REF!</definedName>
    <definedName name="BEx1SVNCHNANBJIDIQVB8AFK4HAN" localSheetId="41" hidden="1">'[4]AMI P &amp; L'!#REF!</definedName>
    <definedName name="BEx1SVNCHNANBJIDIQVB8AFK4HAN" localSheetId="38" hidden="1">'[4]AMI P &amp; L'!#REF!</definedName>
    <definedName name="BEx1SVNCHNANBJIDIQVB8AFK4HAN" localSheetId="5" hidden="1">'[4]AMI P &amp; L'!#REF!</definedName>
    <definedName name="BEx1SVNCHNANBJIDIQVB8AFK4HAN" localSheetId="15" hidden="1">'[4]AMI P &amp; L'!#REF!</definedName>
    <definedName name="BEx1SVNCHNANBJIDIQVB8AFK4HAN" hidden="1">'[4]AMI P &amp; L'!#REF!</definedName>
    <definedName name="BEx1TJ0WLS9O7KNSGIPWTYHDYI1D" localSheetId="19" hidden="1">'[4]AMI P &amp; L'!#REF!</definedName>
    <definedName name="BEx1TJ0WLS9O7KNSGIPWTYHDYI1D" localSheetId="16" hidden="1">'[4]AMI P &amp; L'!#REF!</definedName>
    <definedName name="BEx1TJ0WLS9O7KNSGIPWTYHDYI1D" localSheetId="17" hidden="1">'[4]AMI P &amp; L'!#REF!</definedName>
    <definedName name="BEx1TJ0WLS9O7KNSGIPWTYHDYI1D" localSheetId="13" hidden="1">'[4]AMI P &amp; L'!#REF!</definedName>
    <definedName name="BEx1TJ0WLS9O7KNSGIPWTYHDYI1D" localSheetId="14" hidden="1">'[4]AMI P &amp; L'!#REF!</definedName>
    <definedName name="BEx1TJ0WLS9O7KNSGIPWTYHDYI1D" localSheetId="2" hidden="1">#REF!</definedName>
    <definedName name="BEx1TJ0WLS9O7KNSGIPWTYHDYI1D" localSheetId="22" hidden="1">'[4]AMI P &amp; L'!#REF!</definedName>
    <definedName name="BEx1TJ0WLS9O7KNSGIPWTYHDYI1D" localSheetId="21" hidden="1">'[4]AMI P &amp; L'!#REF!</definedName>
    <definedName name="BEx1TJ0WLS9O7KNSGIPWTYHDYI1D" localSheetId="57" hidden="1">'[4]AMI P &amp; L'!#REF!</definedName>
    <definedName name="BEx1TJ0WLS9O7KNSGIPWTYHDYI1D" localSheetId="56" hidden="1">'[4]AMI P &amp; L'!#REF!</definedName>
    <definedName name="BEx1TJ0WLS9O7KNSGIPWTYHDYI1D" localSheetId="7" hidden="1">#REF!</definedName>
    <definedName name="BEx1TJ0WLS9O7KNSGIPWTYHDYI1D" localSheetId="40" hidden="1">'[4]AMI P &amp; L'!#REF!</definedName>
    <definedName name="BEx1TJ0WLS9O7KNSGIPWTYHDYI1D" localSheetId="39" hidden="1">'[4]AMI P &amp; L'!#REF!</definedName>
    <definedName name="BEx1TJ0WLS9O7KNSGIPWTYHDYI1D" localSheetId="41" hidden="1">'[4]AMI P &amp; L'!#REF!</definedName>
    <definedName name="BEx1TJ0WLS9O7KNSGIPWTYHDYI1D" localSheetId="38" hidden="1">'[4]AMI P &amp; L'!#REF!</definedName>
    <definedName name="BEx1TJ0WLS9O7KNSGIPWTYHDYI1D" localSheetId="5" hidden="1">'[4]AMI P &amp; L'!#REF!</definedName>
    <definedName name="BEx1TJ0WLS9O7KNSGIPWTYHDYI1D" localSheetId="15" hidden="1">'[4]AMI P &amp; L'!#REF!</definedName>
    <definedName name="BEx1TJ0WLS9O7KNSGIPWTYHDYI1D" hidden="1">'[4]AMI P &amp; L'!#REF!</definedName>
    <definedName name="BEx1TYR9YIVMD6E36LEX70E5H1UT" localSheetId="13" hidden="1">#REF!</definedName>
    <definedName name="BEx1TYR9YIVMD6E36LEX70E5H1UT" localSheetId="14" hidden="1">#REF!</definedName>
    <definedName name="BEx1TYR9YIVMD6E36LEX70E5H1UT" localSheetId="2" hidden="1">#REF!</definedName>
    <definedName name="BEx1TYR9YIVMD6E36LEX70E5H1UT" localSheetId="22" hidden="1">#REF!</definedName>
    <definedName name="BEx1TYR9YIVMD6E36LEX70E5H1UT" localSheetId="6" hidden="1">#REF!</definedName>
    <definedName name="BEx1TYR9YIVMD6E36LEX70E5H1UT" localSheetId="7" hidden="1">#REF!</definedName>
    <definedName name="BEx1TYR9YIVMD6E36LEX70E5H1UT" hidden="1">#REF!</definedName>
    <definedName name="BEx1U7AVJITLJSXQVVFD7SW3PG16" localSheetId="13" hidden="1">#REF!</definedName>
    <definedName name="BEx1U7AVJITLJSXQVVFD7SW3PG16" localSheetId="14" hidden="1">#REF!</definedName>
    <definedName name="BEx1U7AVJITLJSXQVVFD7SW3PG16" localSheetId="2" hidden="1">#REF!</definedName>
    <definedName name="BEx1U7AVJITLJSXQVVFD7SW3PG16" localSheetId="6" hidden="1">#REF!</definedName>
    <definedName name="BEx1U7AVJITLJSXQVVFD7SW3PG16" hidden="1">#REF!</definedName>
    <definedName name="BEx1U7WFO8OZKB1EBF4H386JW91L" localSheetId="2" hidden="1">#REF!</definedName>
    <definedName name="BEx1U7WFO8OZKB1EBF4H386JW91L" localSheetId="7" hidden="1">#REF!</definedName>
    <definedName name="BEx1U7WFO8OZKB1EBF4H386JW91L" hidden="1">'[3]Reco Sheet for Fcast'!$I$9:$J$9</definedName>
    <definedName name="BEx1U87938YR9N6HYI24KVBKLOS3" localSheetId="2" hidden="1">#REF!</definedName>
    <definedName name="BEx1U87938YR9N6HYI24KVBKLOS3" localSheetId="7" hidden="1">#REF!</definedName>
    <definedName name="BEx1U87938YR9N6HYI24KVBKLOS3" hidden="1">'[3]Reco Sheet for Fcast'!$G$2</definedName>
    <definedName name="BEx1UA5BKWQW06WM6TB4PO39DL1F" localSheetId="13" hidden="1">#REF!</definedName>
    <definedName name="BEx1UA5BKWQW06WM6TB4PO39DL1F" localSheetId="14" hidden="1">#REF!</definedName>
    <definedName name="BEx1UA5BKWQW06WM6TB4PO39DL1F" localSheetId="2" hidden="1">#REF!</definedName>
    <definedName name="BEx1UA5BKWQW06WM6TB4PO39DL1F" localSheetId="6" hidden="1">#REF!</definedName>
    <definedName name="BEx1UA5BKWQW06WM6TB4PO39DL1F" hidden="1">#REF!</definedName>
    <definedName name="BEx1UESH4KDWHYESQU2IE55RS3LI" localSheetId="2" hidden="1">#REF!</definedName>
    <definedName name="BEx1UESH4KDWHYESQU2IE55RS3LI" localSheetId="7" hidden="1">#REF!</definedName>
    <definedName name="BEx1UESH4KDWHYESQU2IE55RS3LI" hidden="1">'[3]Reco Sheet for Fcast'!$F$11:$G$11</definedName>
    <definedName name="BEx1UI8N9KTCPSOJ7RDW0T8UEBNP" localSheetId="2" hidden="1">#REF!</definedName>
    <definedName name="BEx1UI8N9KTCPSOJ7RDW0T8UEBNP" localSheetId="7" hidden="1">#REF!</definedName>
    <definedName name="BEx1UI8N9KTCPSOJ7RDW0T8UEBNP" hidden="1">'[3]Reco Sheet for Fcast'!$F$10:$G$10</definedName>
    <definedName name="BEx1UML0HHJFHA5TBOYQ24I3RV1W" localSheetId="2" hidden="1">#REF!</definedName>
    <definedName name="BEx1UML0HHJFHA5TBOYQ24I3RV1W" localSheetId="7" hidden="1">#REF!</definedName>
    <definedName name="BEx1UML0HHJFHA5TBOYQ24I3RV1W" hidden="1">'[3]Reco Sheet for Fcast'!$F$6:$G$6</definedName>
    <definedName name="BEx1UUDIQPZ23XQ79GUL0RAWRSCK" localSheetId="2" hidden="1">#REF!</definedName>
    <definedName name="BEx1UUDIQPZ23XQ79GUL0RAWRSCK" localSheetId="7" hidden="1">#REF!</definedName>
    <definedName name="BEx1UUDIQPZ23XQ79GUL0RAWRSCK" hidden="1">'[3]Reco Sheet for Fcast'!$I$7:$J$7</definedName>
    <definedName name="BEx1UVQ55NGV5J0R40BW1MX0TTYP" localSheetId="13" hidden="1">#REF!</definedName>
    <definedName name="BEx1UVQ55NGV5J0R40BW1MX0TTYP" localSheetId="14" hidden="1">#REF!</definedName>
    <definedName name="BEx1UVQ55NGV5J0R40BW1MX0TTYP" localSheetId="2" hidden="1">#REF!</definedName>
    <definedName name="BEx1UVQ55NGV5J0R40BW1MX0TTYP" localSheetId="6" hidden="1">#REF!</definedName>
    <definedName name="BEx1UVQ55NGV5J0R40BW1MX0TTYP" hidden="1">#REF!</definedName>
    <definedName name="BEx1V50N55N07Q5LD91VS9QF1WB6" localSheetId="19" hidden="1">#REF!</definedName>
    <definedName name="BEx1V50N55N07Q5LD91VS9QF1WB6" localSheetId="16" hidden="1">#REF!</definedName>
    <definedName name="BEx1V50N55N07Q5LD91VS9QF1WB6" localSheetId="17" hidden="1">#REF!</definedName>
    <definedName name="BEx1V50N55N07Q5LD91VS9QF1WB6" localSheetId="13" hidden="1">#REF!</definedName>
    <definedName name="BEx1V50N55N07Q5LD91VS9QF1WB6" localSheetId="14" hidden="1">#REF!</definedName>
    <definedName name="BEx1V50N55N07Q5LD91VS9QF1WB6" localSheetId="2" hidden="1">#REF!</definedName>
    <definedName name="BEx1V50N55N07Q5LD91VS9QF1WB6" localSheetId="22" hidden="1">#REF!</definedName>
    <definedName name="BEx1V50N55N07Q5LD91VS9QF1WB6" localSheetId="21" hidden="1">#REF!</definedName>
    <definedName name="BEx1V50N55N07Q5LD91VS9QF1WB6" localSheetId="57" hidden="1">#REF!</definedName>
    <definedName name="BEx1V50N55N07Q5LD91VS9QF1WB6" localSheetId="56" hidden="1">#REF!</definedName>
    <definedName name="BEx1V50N55N07Q5LD91VS9QF1WB6" localSheetId="6" hidden="1">#REF!</definedName>
    <definedName name="BEx1V50N55N07Q5LD91VS9QF1WB6" localSheetId="7" hidden="1">#REF!</definedName>
    <definedName name="BEx1V50N55N07Q5LD91VS9QF1WB6" localSheetId="40" hidden="1">#REF!</definedName>
    <definedName name="BEx1V50N55N07Q5LD91VS9QF1WB6" localSheetId="39" hidden="1">#REF!</definedName>
    <definedName name="BEx1V50N55N07Q5LD91VS9QF1WB6" localSheetId="41" hidden="1">#REF!</definedName>
    <definedName name="BEx1V50N55N07Q5LD91VS9QF1WB6" localSheetId="38" hidden="1">#REF!</definedName>
    <definedName name="BEx1V50N55N07Q5LD91VS9QF1WB6" localSheetId="5" hidden="1">#REF!</definedName>
    <definedName name="BEx1V50N55N07Q5LD91VS9QF1WB6" localSheetId="15" hidden="1">#REF!</definedName>
    <definedName name="BEx1V50N55N07Q5LD91VS9QF1WB6" hidden="1">#REF!</definedName>
    <definedName name="BEx1V67SEV778NVW68J8W5SND1J7" localSheetId="2" hidden="1">#REF!</definedName>
    <definedName name="BEx1V67SEV778NVW68J8W5SND1J7" localSheetId="7" hidden="1">#REF!</definedName>
    <definedName name="BEx1V67SEV778NVW68J8W5SND1J7" hidden="1">'[3]Reco Sheet for Fcast'!$I$9:$J$9</definedName>
    <definedName name="BEx1VIY9SQLRESD11CC4PHYT0XSG" localSheetId="2" hidden="1">#REF!</definedName>
    <definedName name="BEx1VIY9SQLRESD11CC4PHYT0XSG" localSheetId="7" hidden="1">#REF!</definedName>
    <definedName name="BEx1VIY9SQLRESD11CC4PHYT0XSG" hidden="1">'[3]Reco Sheet for Fcast'!$H$2:$I$2</definedName>
    <definedName name="BEx1VUCAPY3N4FHIWFAG0EY2IDQU" localSheetId="13" hidden="1">#REF!</definedName>
    <definedName name="BEx1VUCAPY3N4FHIWFAG0EY2IDQU" localSheetId="14" hidden="1">#REF!</definedName>
    <definedName name="BEx1VUCAPY3N4FHIWFAG0EY2IDQU" localSheetId="2" hidden="1">#REF!</definedName>
    <definedName name="BEx1VUCAPY3N4FHIWFAG0EY2IDQU" localSheetId="6" hidden="1">#REF!</definedName>
    <definedName name="BEx1VUCAPY3N4FHIWFAG0EY2IDQU" hidden="1">#REF!</definedName>
    <definedName name="BEx1WC67EH10SC38QWX3WEA5KH3A" localSheetId="2" hidden="1">#REF!</definedName>
    <definedName name="BEx1WC67EH10SC38QWX3WEA5KH3A" localSheetId="7" hidden="1">#REF!</definedName>
    <definedName name="BEx1WC67EH10SC38QWX3WEA5KH3A" hidden="1">'[3]Reco Sheet for Fcast'!$F$10:$G$10</definedName>
    <definedName name="BEx1WGYTKZZIPM1577W5FEYKFH3V" localSheetId="2" hidden="1">#REF!</definedName>
    <definedName name="BEx1WGYTKZZIPM1577W5FEYKFH3V" localSheetId="7" hidden="1">#REF!</definedName>
    <definedName name="BEx1WGYTKZZIPM1577W5FEYKFH3V" hidden="1">'[3]Reco Sheet for Fcast'!$F$15:$J$123</definedName>
    <definedName name="BEx1WHPURIV3D3PTJJ359H1OP7ZV" localSheetId="19" hidden="1">'[4]AMI P &amp; L'!#REF!</definedName>
    <definedName name="BEx1WHPURIV3D3PTJJ359H1OP7ZV" localSheetId="16" hidden="1">'[4]AMI P &amp; L'!#REF!</definedName>
    <definedName name="BEx1WHPURIV3D3PTJJ359H1OP7ZV" localSheetId="17" hidden="1">'[4]AMI P &amp; L'!#REF!</definedName>
    <definedName name="BEx1WHPURIV3D3PTJJ359H1OP7ZV" localSheetId="13" hidden="1">'[4]AMI P &amp; L'!#REF!</definedName>
    <definedName name="BEx1WHPURIV3D3PTJJ359H1OP7ZV" localSheetId="14" hidden="1">'[4]AMI P &amp; L'!#REF!</definedName>
    <definedName name="BEx1WHPURIV3D3PTJJ359H1OP7ZV" localSheetId="2" hidden="1">#REF!</definedName>
    <definedName name="BEx1WHPURIV3D3PTJJ359H1OP7ZV" localSheetId="22" hidden="1">'[4]AMI P &amp; L'!#REF!</definedName>
    <definedName name="BEx1WHPURIV3D3PTJJ359H1OP7ZV" localSheetId="21" hidden="1">'[4]AMI P &amp; L'!#REF!</definedName>
    <definedName name="BEx1WHPURIV3D3PTJJ359H1OP7ZV" localSheetId="57" hidden="1">'[4]AMI P &amp; L'!#REF!</definedName>
    <definedName name="BEx1WHPURIV3D3PTJJ359H1OP7ZV" localSheetId="56" hidden="1">'[4]AMI P &amp; L'!#REF!</definedName>
    <definedName name="BEx1WHPURIV3D3PTJJ359H1OP7ZV" localSheetId="7" hidden="1">#REF!</definedName>
    <definedName name="BEx1WHPURIV3D3PTJJ359H1OP7ZV" localSheetId="40" hidden="1">'[4]AMI P &amp; L'!#REF!</definedName>
    <definedName name="BEx1WHPURIV3D3PTJJ359H1OP7ZV" localSheetId="39" hidden="1">'[4]AMI P &amp; L'!#REF!</definedName>
    <definedName name="BEx1WHPURIV3D3PTJJ359H1OP7ZV" localSheetId="41" hidden="1">'[4]AMI P &amp; L'!#REF!</definedName>
    <definedName name="BEx1WHPURIV3D3PTJJ359H1OP7ZV" localSheetId="38" hidden="1">'[4]AMI P &amp; L'!#REF!</definedName>
    <definedName name="BEx1WHPURIV3D3PTJJ359H1OP7ZV" localSheetId="5" hidden="1">'[4]AMI P &amp; L'!#REF!</definedName>
    <definedName name="BEx1WHPURIV3D3PTJJ359H1OP7ZV" localSheetId="15" hidden="1">'[4]AMI P &amp; L'!#REF!</definedName>
    <definedName name="BEx1WHPURIV3D3PTJJ359H1OP7ZV" hidden="1">'[4]AMI P &amp; L'!#REF!</definedName>
    <definedName name="BEx1WLWY2CR1WRD694JJSWSDFAIR" localSheetId="2" hidden="1">#REF!</definedName>
    <definedName name="BEx1WLWY2CR1WRD694JJSWSDFAIR" localSheetId="7" hidden="1">#REF!</definedName>
    <definedName name="BEx1WLWY2CR1WRD694JJSWSDFAIR" hidden="1">'[3]Reco Sheet for Fcast'!$I$7:$J$7</definedName>
    <definedName name="BEx1WMD1LWPWRIK6GGAJRJAHJM8I" localSheetId="2" hidden="1">#REF!</definedName>
    <definedName name="BEx1WMD1LWPWRIK6GGAJRJAHJM8I" localSheetId="7" hidden="1">#REF!</definedName>
    <definedName name="BEx1WMD1LWPWRIK6GGAJRJAHJM8I" hidden="1">'[3]Reco Sheet for Fcast'!$I$10:$J$10</definedName>
    <definedName name="BEx1WR0D41MR174LBF3P9E3K0J51" localSheetId="2" hidden="1">#REF!</definedName>
    <definedName name="BEx1WR0D41MR174LBF3P9E3K0J51" localSheetId="7" hidden="1">#REF!</definedName>
    <definedName name="BEx1WR0D41MR174LBF3P9E3K0J51" hidden="1">'[3]Reco Sheet for Fcast'!$F$7:$G$7</definedName>
    <definedName name="BEx1WUB1FAS5PHU33TJ60SUHR618" localSheetId="2" hidden="1">#REF!</definedName>
    <definedName name="BEx1WUB1FAS5PHU33TJ60SUHR618" localSheetId="7" hidden="1">#REF!</definedName>
    <definedName name="BEx1WUB1FAS5PHU33TJ60SUHR618" hidden="1">'[3]Reco Sheet for Fcast'!$I$8:$J$8</definedName>
    <definedName name="BEx1WX04G0INSPPG9NTNR3DYR6PZ" localSheetId="2" hidden="1">#REF!</definedName>
    <definedName name="BEx1WX04G0INSPPG9NTNR3DYR6PZ" localSheetId="7" hidden="1">#REF!</definedName>
    <definedName name="BEx1WX04G0INSPPG9NTNR3DYR6PZ" hidden="1">'[3]Reco Sheet for Fcast'!$I$11:$J$11</definedName>
    <definedName name="BEx1X3LHU9DPG01VWX2IF65TRATF" localSheetId="2" hidden="1">#REF!</definedName>
    <definedName name="BEx1X3LHU9DPG01VWX2IF65TRATF" localSheetId="7" hidden="1">#REF!</definedName>
    <definedName name="BEx1X3LHU9DPG01VWX2IF65TRATF" hidden="1">'[3]Reco Sheet for Fcast'!$F$8:$G$8</definedName>
    <definedName name="BEx1XK8AAMO0AH0Z1OUKW30CA7EQ" localSheetId="2" hidden="1">#REF!</definedName>
    <definedName name="BEx1XK8AAMO0AH0Z1OUKW30CA7EQ" localSheetId="7" hidden="1">#REF!</definedName>
    <definedName name="BEx1XK8AAMO0AH0Z1OUKW30CA7EQ" hidden="1">'[3]Reco Sheet for Fcast'!$H$2:$I$2</definedName>
    <definedName name="BEx1XL4MZ7C80495GHQRWOBS16PQ" localSheetId="2" hidden="1">#REF!</definedName>
    <definedName name="BEx1XL4MZ7C80495GHQRWOBS16PQ" localSheetId="7" hidden="1">#REF!</definedName>
    <definedName name="BEx1XL4MZ7C80495GHQRWOBS16PQ" hidden="1">'[3]Reco Sheet for Fcast'!$F$6:$G$6</definedName>
    <definedName name="BEx1XWINNG82OQQSSVCENCJM7PWF" localSheetId="13" hidden="1">#REF!</definedName>
    <definedName name="BEx1XWINNG82OQQSSVCENCJM7PWF" localSheetId="14" hidden="1">#REF!</definedName>
    <definedName name="BEx1XWINNG82OQQSSVCENCJM7PWF" localSheetId="2" hidden="1">#REF!</definedName>
    <definedName name="BEx1XWINNG82OQQSSVCENCJM7PWF" localSheetId="6" hidden="1">#REF!</definedName>
    <definedName name="BEx1XWINNG82OQQSSVCENCJM7PWF" hidden="1">#REF!</definedName>
    <definedName name="BEx1XYBEF60AUNIQ381B562NLYEL" localSheetId="13" hidden="1">#REF!</definedName>
    <definedName name="BEx1XYBEF60AUNIQ381B562NLYEL" localSheetId="14" hidden="1">#REF!</definedName>
    <definedName name="BEx1XYBEF60AUNIQ381B562NLYEL" localSheetId="2" hidden="1">#REF!</definedName>
    <definedName name="BEx1XYBEF60AUNIQ381B562NLYEL" localSheetId="22" hidden="1">#REF!</definedName>
    <definedName name="BEx1XYBEF60AUNIQ381B562NLYEL" localSheetId="6" hidden="1">#REF!</definedName>
    <definedName name="BEx1XYBEF60AUNIQ381B562NLYEL" localSheetId="7" hidden="1">#REF!</definedName>
    <definedName name="BEx1XYBEF60AUNIQ381B562NLYEL" hidden="1">#REF!</definedName>
    <definedName name="BEx1Y2IGS2K95E1M51PEF9KJZ0KB" localSheetId="2" hidden="1">#REF!</definedName>
    <definedName name="BEx1Y2IGS2K95E1M51PEF9KJZ0KB" localSheetId="7" hidden="1">#REF!</definedName>
    <definedName name="BEx1Y2IGS2K95E1M51PEF9KJZ0KB" hidden="1">'[3]Reco Sheet for Fcast'!$F$15</definedName>
    <definedName name="BEx1Y3PKK83X2FN9SAALFHOWKMRQ" localSheetId="2" hidden="1">#REF!</definedName>
    <definedName name="BEx1Y3PKK83X2FN9SAALFHOWKMRQ" localSheetId="7" hidden="1">#REF!</definedName>
    <definedName name="BEx1Y3PKK83X2FN9SAALFHOWKMRQ" hidden="1">'[3]Reco Sheet for Fcast'!$F$9:$G$9</definedName>
    <definedName name="BEx1YL3DJ7Y4AZ01ERCOGW0FJ26T" localSheetId="19" hidden="1">'[4]AMI P &amp; L'!#REF!</definedName>
    <definedName name="BEx1YL3DJ7Y4AZ01ERCOGW0FJ26T" localSheetId="16" hidden="1">'[4]AMI P &amp; L'!#REF!</definedName>
    <definedName name="BEx1YL3DJ7Y4AZ01ERCOGW0FJ26T" localSheetId="17" hidden="1">'[4]AMI P &amp; L'!#REF!</definedName>
    <definedName name="BEx1YL3DJ7Y4AZ01ERCOGW0FJ26T" localSheetId="13" hidden="1">'[4]AMI P &amp; L'!#REF!</definedName>
    <definedName name="BEx1YL3DJ7Y4AZ01ERCOGW0FJ26T" localSheetId="14" hidden="1">'[4]AMI P &amp; L'!#REF!</definedName>
    <definedName name="BEx1YL3DJ7Y4AZ01ERCOGW0FJ26T" localSheetId="2" hidden="1">#REF!</definedName>
    <definedName name="BEx1YL3DJ7Y4AZ01ERCOGW0FJ26T" localSheetId="22" hidden="1">'[4]AMI P &amp; L'!#REF!</definedName>
    <definedName name="BEx1YL3DJ7Y4AZ01ERCOGW0FJ26T" localSheetId="21" hidden="1">'[4]AMI P &amp; L'!#REF!</definedName>
    <definedName name="BEx1YL3DJ7Y4AZ01ERCOGW0FJ26T" localSheetId="57" hidden="1">'[4]AMI P &amp; L'!#REF!</definedName>
    <definedName name="BEx1YL3DJ7Y4AZ01ERCOGW0FJ26T" localSheetId="56" hidden="1">'[4]AMI P &amp; L'!#REF!</definedName>
    <definedName name="BEx1YL3DJ7Y4AZ01ERCOGW0FJ26T" localSheetId="7" hidden="1">#REF!</definedName>
    <definedName name="BEx1YL3DJ7Y4AZ01ERCOGW0FJ26T" localSheetId="40" hidden="1">'[4]AMI P &amp; L'!#REF!</definedName>
    <definedName name="BEx1YL3DJ7Y4AZ01ERCOGW0FJ26T" localSheetId="39" hidden="1">'[4]AMI P &amp; L'!#REF!</definedName>
    <definedName name="BEx1YL3DJ7Y4AZ01ERCOGW0FJ26T" localSheetId="41" hidden="1">'[4]AMI P &amp; L'!#REF!</definedName>
    <definedName name="BEx1YL3DJ7Y4AZ01ERCOGW0FJ26T" localSheetId="38" hidden="1">'[4]AMI P &amp; L'!#REF!</definedName>
    <definedName name="BEx1YL3DJ7Y4AZ01ERCOGW0FJ26T" localSheetId="5" hidden="1">'[4]AMI P &amp; L'!#REF!</definedName>
    <definedName name="BEx1YL3DJ7Y4AZ01ERCOGW0FJ26T" localSheetId="15" hidden="1">'[4]AMI P &amp; L'!#REF!</definedName>
    <definedName name="BEx1YL3DJ7Y4AZ01ERCOGW0FJ26T" hidden="1">'[4]AMI P &amp; L'!#REF!</definedName>
    <definedName name="BEx1Z2RYHSVD1H37817SN93VMURZ" localSheetId="2" hidden="1">#REF!</definedName>
    <definedName name="BEx1Z2RYHSVD1H37817SN93VMURZ" localSheetId="7" hidden="1">#REF!</definedName>
    <definedName name="BEx1Z2RYHSVD1H37817SN93VMURZ" hidden="1">'[3]Reco Sheet for Fcast'!$F$7:$G$7</definedName>
    <definedName name="BEx3AMAKWI6458B67VKZO56MCNJW" localSheetId="2" hidden="1">#REF!</definedName>
    <definedName name="BEx3AMAKWI6458B67VKZO56MCNJW" localSheetId="7" hidden="1">#REF!</definedName>
    <definedName name="BEx3AMAKWI6458B67VKZO56MCNJW" hidden="1">'[3]Reco Sheet for Fcast'!$H$2:$I$2</definedName>
    <definedName name="BEx3AOOVM42G82TNF53W0EKXLUSI" localSheetId="19" hidden="1">'[4]AMI P &amp; L'!#REF!</definedName>
    <definedName name="BEx3AOOVM42G82TNF53W0EKXLUSI" localSheetId="16" hidden="1">'[4]AMI P &amp; L'!#REF!</definedName>
    <definedName name="BEx3AOOVM42G82TNF53W0EKXLUSI" localSheetId="17" hidden="1">'[4]AMI P &amp; L'!#REF!</definedName>
    <definedName name="BEx3AOOVM42G82TNF53W0EKXLUSI" localSheetId="13" hidden="1">'[4]AMI P &amp; L'!#REF!</definedName>
    <definedName name="BEx3AOOVM42G82TNF53W0EKXLUSI" localSheetId="14" hidden="1">'[4]AMI P &amp; L'!#REF!</definedName>
    <definedName name="BEx3AOOVM42G82TNF53W0EKXLUSI" localSheetId="2" hidden="1">#REF!</definedName>
    <definedName name="BEx3AOOVM42G82TNF53W0EKXLUSI" localSheetId="22" hidden="1">'[4]AMI P &amp; L'!#REF!</definedName>
    <definedName name="BEx3AOOVM42G82TNF53W0EKXLUSI" localSheetId="21" hidden="1">'[4]AMI P &amp; L'!#REF!</definedName>
    <definedName name="BEx3AOOVM42G82TNF53W0EKXLUSI" localSheetId="57" hidden="1">'[4]AMI P &amp; L'!#REF!</definedName>
    <definedName name="BEx3AOOVM42G82TNF53W0EKXLUSI" localSheetId="56" hidden="1">'[4]AMI P &amp; L'!#REF!</definedName>
    <definedName name="BEx3AOOVM42G82TNF53W0EKXLUSI" localSheetId="7" hidden="1">#REF!</definedName>
    <definedName name="BEx3AOOVM42G82TNF53W0EKXLUSI" localSheetId="40" hidden="1">'[4]AMI P &amp; L'!#REF!</definedName>
    <definedName name="BEx3AOOVM42G82TNF53W0EKXLUSI" localSheetId="39" hidden="1">'[4]AMI P &amp; L'!#REF!</definedName>
    <definedName name="BEx3AOOVM42G82TNF53W0EKXLUSI" localSheetId="41" hidden="1">'[4]AMI P &amp; L'!#REF!</definedName>
    <definedName name="BEx3AOOVM42G82TNF53W0EKXLUSI" localSheetId="38" hidden="1">'[4]AMI P &amp; L'!#REF!</definedName>
    <definedName name="BEx3AOOVM42G82TNF53W0EKXLUSI" localSheetId="5" hidden="1">'[4]AMI P &amp; L'!#REF!</definedName>
    <definedName name="BEx3AOOVM42G82TNF53W0EKXLUSI" localSheetId="15" hidden="1">'[4]AMI P &amp; L'!#REF!</definedName>
    <definedName name="BEx3AOOVM42G82TNF53W0EKXLUSI" hidden="1">'[4]AMI P &amp; L'!#REF!</definedName>
    <definedName name="BEx3APL8D18BCFDD4AZK12WFXA67" localSheetId="2" hidden="1">'[5]Reco Sheet for Fcast'!$G$2:$H$2</definedName>
    <definedName name="BEx3APL8D18BCFDD4AZK12WFXA67" localSheetId="7" hidden="1">'[5]Reco Sheet for Fcast'!$G$2:$H$2</definedName>
    <definedName name="BEx3APL8D18BCFDD4AZK12WFXA67" hidden="1">'[3]Reco Sheet for Fcast'!$G$2:$H$2</definedName>
    <definedName name="BEx3AZH9W4SUFCAHNDOQ728R9V4L" localSheetId="2" hidden="1">#REF!</definedName>
    <definedName name="BEx3AZH9W4SUFCAHNDOQ728R9V4L" localSheetId="7" hidden="1">#REF!</definedName>
    <definedName name="BEx3AZH9W4SUFCAHNDOQ728R9V4L" hidden="1">'[3]Reco Sheet for Fcast'!$F$6:$G$6</definedName>
    <definedName name="BEx3BNR9ES4KY7Q1DK83KC5NDGL8" localSheetId="2" hidden="1">#REF!</definedName>
    <definedName name="BEx3BNR9ES4KY7Q1DK83KC5NDGL8" localSheetId="7" hidden="1">#REF!</definedName>
    <definedName name="BEx3BNR9ES4KY7Q1DK83KC5NDGL8" hidden="1">'[3]Reco Sheet for Fcast'!$E$2:$F$2</definedName>
    <definedName name="BEx3BQR5VZXNQ4H949ORM8ESU3B3" localSheetId="19" hidden="1">'[4]AMI P &amp; L'!#REF!</definedName>
    <definedName name="BEx3BQR5VZXNQ4H949ORM8ESU3B3" localSheetId="16" hidden="1">'[4]AMI P &amp; L'!#REF!</definedName>
    <definedName name="BEx3BQR5VZXNQ4H949ORM8ESU3B3" localSheetId="17" hidden="1">'[4]AMI P &amp; L'!#REF!</definedName>
    <definedName name="BEx3BQR5VZXNQ4H949ORM8ESU3B3" localSheetId="13" hidden="1">'[4]AMI P &amp; L'!#REF!</definedName>
    <definedName name="BEx3BQR5VZXNQ4H949ORM8ESU3B3" localSheetId="14" hidden="1">'[4]AMI P &amp; L'!#REF!</definedName>
    <definedName name="BEx3BQR5VZXNQ4H949ORM8ESU3B3" localSheetId="2" hidden="1">#REF!</definedName>
    <definedName name="BEx3BQR5VZXNQ4H949ORM8ESU3B3" localSheetId="22" hidden="1">'[4]AMI P &amp; L'!#REF!</definedName>
    <definedName name="BEx3BQR5VZXNQ4H949ORM8ESU3B3" localSheetId="21" hidden="1">'[4]AMI P &amp; L'!#REF!</definedName>
    <definedName name="BEx3BQR5VZXNQ4H949ORM8ESU3B3" localSheetId="57" hidden="1">'[4]AMI P &amp; L'!#REF!</definedName>
    <definedName name="BEx3BQR5VZXNQ4H949ORM8ESU3B3" localSheetId="56" hidden="1">'[4]AMI P &amp; L'!#REF!</definedName>
    <definedName name="BEx3BQR5VZXNQ4H949ORM8ESU3B3" localSheetId="7" hidden="1">#REF!</definedName>
    <definedName name="BEx3BQR5VZXNQ4H949ORM8ESU3B3" localSheetId="40" hidden="1">'[4]AMI P &amp; L'!#REF!</definedName>
    <definedName name="BEx3BQR5VZXNQ4H949ORM8ESU3B3" localSheetId="39" hidden="1">'[4]AMI P &amp; L'!#REF!</definedName>
    <definedName name="BEx3BQR5VZXNQ4H949ORM8ESU3B3" localSheetId="41" hidden="1">'[4]AMI P &amp; L'!#REF!</definedName>
    <definedName name="BEx3BQR5VZXNQ4H949ORM8ESU3B3" localSheetId="38" hidden="1">'[4]AMI P &amp; L'!#REF!</definedName>
    <definedName name="BEx3BQR5VZXNQ4H949ORM8ESU3B3" localSheetId="5" hidden="1">'[4]AMI P &amp; L'!#REF!</definedName>
    <definedName name="BEx3BQR5VZXNQ4H949ORM8ESU3B3" localSheetId="15" hidden="1">'[4]AMI P &amp; L'!#REF!</definedName>
    <definedName name="BEx3BQR5VZXNQ4H949ORM8ESU3B3" hidden="1">'[4]AMI P &amp; L'!#REF!</definedName>
    <definedName name="BEx3BTLL3ASJN134DLEQTQM70VZM" localSheetId="2" hidden="1">#REF!</definedName>
    <definedName name="BEx3BTLL3ASJN134DLEQTQM70VZM" localSheetId="7" hidden="1">#REF!</definedName>
    <definedName name="BEx3BTLL3ASJN134DLEQTQM70VZM" hidden="1">'[3]Reco Sheet for Fcast'!$F$6:$G$6</definedName>
    <definedName name="BEx3BW5CTV0DJU5AQS3ZQFK2VLF3" localSheetId="2" hidden="1">#REF!</definedName>
    <definedName name="BEx3BW5CTV0DJU5AQS3ZQFK2VLF3" localSheetId="7" hidden="1">#REF!</definedName>
    <definedName name="BEx3BW5CTV0DJU5AQS3ZQFK2VLF3" hidden="1">'[3]Reco Sheet for Fcast'!$I$8:$J$8</definedName>
    <definedName name="BEx3BYP0FG369M7G3JEFLMMXAKTS" localSheetId="2" hidden="1">#REF!</definedName>
    <definedName name="BEx3BYP0FG369M7G3JEFLMMXAKTS" localSheetId="7" hidden="1">#REF!</definedName>
    <definedName name="BEx3BYP0FG369M7G3JEFLMMXAKTS" hidden="1">'[3]Reco Sheet for Fcast'!$F$9:$G$9</definedName>
    <definedName name="BEx3C2QR0WUD19QSVO8EMIPNQJKH" localSheetId="2" hidden="1">#REF!</definedName>
    <definedName name="BEx3C2QR0WUD19QSVO8EMIPNQJKH" localSheetId="7" hidden="1">#REF!</definedName>
    <definedName name="BEx3C2QR0WUD19QSVO8EMIPNQJKH" hidden="1">'[3]Reco Sheet for Fcast'!$F$7:$G$7</definedName>
    <definedName name="BEx3CKFCCPZZ6ROLAT5C1DZNIC1U" localSheetId="2" hidden="1">#REF!</definedName>
    <definedName name="BEx3CKFCCPZZ6ROLAT5C1DZNIC1U" localSheetId="7" hidden="1">#REF!</definedName>
    <definedName name="BEx3CKFCCPZZ6ROLAT5C1DZNIC1U" hidden="1">'[3]Reco Sheet for Fcast'!$H$2:$I$2</definedName>
    <definedName name="BEx3CO0SVO4WLH0DO43DCHYDTH1P" localSheetId="2" hidden="1">#REF!</definedName>
    <definedName name="BEx3CO0SVO4WLH0DO43DCHYDTH1P" localSheetId="7" hidden="1">#REF!</definedName>
    <definedName name="BEx3CO0SVO4WLH0DO43DCHYDTH1P" hidden="1">'[3]Reco Sheet for Fcast'!$F$15</definedName>
    <definedName name="BEx3CP7ZOFGLSCYTIG9VMZOBZ5BQ" localSheetId="13" hidden="1">#REF!</definedName>
    <definedName name="BEx3CP7ZOFGLSCYTIG9VMZOBZ5BQ" localSheetId="14" hidden="1">#REF!</definedName>
    <definedName name="BEx3CP7ZOFGLSCYTIG9VMZOBZ5BQ" localSheetId="2" hidden="1">#REF!</definedName>
    <definedName name="BEx3CP7ZOFGLSCYTIG9VMZOBZ5BQ" localSheetId="22" hidden="1">#REF!</definedName>
    <definedName name="BEx3CP7ZOFGLSCYTIG9VMZOBZ5BQ" localSheetId="6" hidden="1">#REF!</definedName>
    <definedName name="BEx3CP7ZOFGLSCYTIG9VMZOBZ5BQ" localSheetId="7" hidden="1">#REF!</definedName>
    <definedName name="BEx3CP7ZOFGLSCYTIG9VMZOBZ5BQ" hidden="1">#REF!</definedName>
    <definedName name="BEx3D9G6QTSPF9UYI4X0XY0VE896" localSheetId="2" hidden="1">#REF!</definedName>
    <definedName name="BEx3D9G6QTSPF9UYI4X0XY0VE896" localSheetId="7" hidden="1">#REF!</definedName>
    <definedName name="BEx3D9G6QTSPF9UYI4X0XY0VE896" hidden="1">'[3]Reco Sheet for Fcast'!$F$6:$G$6</definedName>
    <definedName name="BEx3DCQU9PBRXIMLO62KS5RLH447" localSheetId="2" hidden="1">#REF!</definedName>
    <definedName name="BEx3DCQU9PBRXIMLO62KS5RLH447" localSheetId="7" hidden="1">#REF!</definedName>
    <definedName name="BEx3DCQU9PBRXIMLO62KS5RLH447" hidden="1">'[3]Reco Sheet for Fcast'!$I$11:$J$11</definedName>
    <definedName name="BEx3DZDFGLYD8RLUYGMKDC4PRP04" localSheetId="2" hidden="1">'[5]Reco Sheet for Fcast'!$G$2:$H$2</definedName>
    <definedName name="BEx3DZDFGLYD8RLUYGMKDC4PRP04" localSheetId="7" hidden="1">'[5]Reco Sheet for Fcast'!$G$2:$H$2</definedName>
    <definedName name="BEx3DZDFGLYD8RLUYGMKDC4PRP04" hidden="1">'[3]Reco Sheet for Fcast'!$G$2:$H$2</definedName>
    <definedName name="BEx3EF99FD6QNNCNOKDEE67JHTUJ" localSheetId="2" hidden="1">#REF!</definedName>
    <definedName name="BEx3EF99FD6QNNCNOKDEE67JHTUJ" localSheetId="7" hidden="1">#REF!</definedName>
    <definedName name="BEx3EF99FD6QNNCNOKDEE67JHTUJ" hidden="1">'[3]Reco Sheet for Fcast'!$I$9:$J$9</definedName>
    <definedName name="BEx3EHCSERZ2O2OAG8Y95UPG2IY9" localSheetId="19" hidden="1">'[4]AMI P &amp; L'!#REF!</definedName>
    <definedName name="BEx3EHCSERZ2O2OAG8Y95UPG2IY9" localSheetId="16" hidden="1">'[4]AMI P &amp; L'!#REF!</definedName>
    <definedName name="BEx3EHCSERZ2O2OAG8Y95UPG2IY9" localSheetId="17" hidden="1">'[4]AMI P &amp; L'!#REF!</definedName>
    <definedName name="BEx3EHCSERZ2O2OAG8Y95UPG2IY9" localSheetId="13" hidden="1">'[4]AMI P &amp; L'!#REF!</definedName>
    <definedName name="BEx3EHCSERZ2O2OAG8Y95UPG2IY9" localSheetId="14" hidden="1">'[4]AMI P &amp; L'!#REF!</definedName>
    <definedName name="BEx3EHCSERZ2O2OAG8Y95UPG2IY9" localSheetId="2" hidden="1">#REF!</definedName>
    <definedName name="BEx3EHCSERZ2O2OAG8Y95UPG2IY9" localSheetId="22" hidden="1">'[4]AMI P &amp; L'!#REF!</definedName>
    <definedName name="BEx3EHCSERZ2O2OAG8Y95UPG2IY9" localSheetId="21" hidden="1">'[4]AMI P &amp; L'!#REF!</definedName>
    <definedName name="BEx3EHCSERZ2O2OAG8Y95UPG2IY9" localSheetId="57" hidden="1">'[4]AMI P &amp; L'!#REF!</definedName>
    <definedName name="BEx3EHCSERZ2O2OAG8Y95UPG2IY9" localSheetId="56" hidden="1">'[4]AMI P &amp; L'!#REF!</definedName>
    <definedName name="BEx3EHCSERZ2O2OAG8Y95UPG2IY9" localSheetId="7" hidden="1">#REF!</definedName>
    <definedName name="BEx3EHCSERZ2O2OAG8Y95UPG2IY9" localSheetId="40" hidden="1">'[4]AMI P &amp; L'!#REF!</definedName>
    <definedName name="BEx3EHCSERZ2O2OAG8Y95UPG2IY9" localSheetId="39" hidden="1">'[4]AMI P &amp; L'!#REF!</definedName>
    <definedName name="BEx3EHCSERZ2O2OAG8Y95UPG2IY9" localSheetId="41" hidden="1">'[4]AMI P &amp; L'!#REF!</definedName>
    <definedName name="BEx3EHCSERZ2O2OAG8Y95UPG2IY9" localSheetId="38" hidden="1">'[4]AMI P &amp; L'!#REF!</definedName>
    <definedName name="BEx3EHCSERZ2O2OAG8Y95UPG2IY9" localSheetId="5" hidden="1">'[4]AMI P &amp; L'!#REF!</definedName>
    <definedName name="BEx3EHCSERZ2O2OAG8Y95UPG2IY9" localSheetId="15" hidden="1">'[4]AMI P &amp; L'!#REF!</definedName>
    <definedName name="BEx3EHCSERZ2O2OAG8Y95UPG2IY9" hidden="1">'[4]AMI P &amp; L'!#REF!</definedName>
    <definedName name="BEx3EJR3TCJDYS7ZXNDS5N9KTGIK" localSheetId="2" hidden="1">#REF!</definedName>
    <definedName name="BEx3EJR3TCJDYS7ZXNDS5N9KTGIK" localSheetId="7" hidden="1">#REF!</definedName>
    <definedName name="BEx3EJR3TCJDYS7ZXNDS5N9KTGIK" hidden="1">'[3]Reco Sheet for Fcast'!$F$8:$G$8</definedName>
    <definedName name="BEx3ELJTTBS6P05CNISMGOJOA60V" localSheetId="2" hidden="1">#REF!</definedName>
    <definedName name="BEx3ELJTTBS6P05CNISMGOJOA60V" localSheetId="7" hidden="1">#REF!</definedName>
    <definedName name="BEx3ELJTTBS6P05CNISMGOJOA60V" hidden="1">'[3]Reco Sheet for Fcast'!$I$9:$J$9</definedName>
    <definedName name="BEx3EQSLJBDDJRHNX19PBFCKNY2I" localSheetId="2" hidden="1">#REF!</definedName>
    <definedName name="BEx3EQSLJBDDJRHNX19PBFCKNY2I" localSheetId="7" hidden="1">#REF!</definedName>
    <definedName name="BEx3EQSLJBDDJRHNX19PBFCKNY2I" hidden="1">'[3]Reco Sheet for Fcast'!$F$11:$G$11</definedName>
    <definedName name="BEx3EUUAX947Q5N6MY6W0KSNY78Y" localSheetId="2" hidden="1">#REF!</definedName>
    <definedName name="BEx3EUUAX947Q5N6MY6W0KSNY78Y" localSheetId="7" hidden="1">#REF!</definedName>
    <definedName name="BEx3EUUAX947Q5N6MY6W0KSNY78Y" hidden="1">'[3]Reco Sheet for Fcast'!$I$7:$J$7</definedName>
    <definedName name="BEx3FERRE7HC84YCYRFTW3IGBJS0" localSheetId="19" hidden="1">#REF!</definedName>
    <definedName name="BEx3FERRE7HC84YCYRFTW3IGBJS0" localSheetId="16" hidden="1">#REF!</definedName>
    <definedName name="BEx3FERRE7HC84YCYRFTW3IGBJS0" localSheetId="17" hidden="1">#REF!</definedName>
    <definedName name="BEx3FERRE7HC84YCYRFTW3IGBJS0" localSheetId="13" hidden="1">#REF!</definedName>
    <definedName name="BEx3FERRE7HC84YCYRFTW3IGBJS0" localSheetId="14" hidden="1">#REF!</definedName>
    <definedName name="BEx3FERRE7HC84YCYRFTW3IGBJS0" localSheetId="2" hidden="1">#REF!</definedName>
    <definedName name="BEx3FERRE7HC84YCYRFTW3IGBJS0" localSheetId="22" hidden="1">#REF!</definedName>
    <definedName name="BEx3FERRE7HC84YCYRFTW3IGBJS0" localSheetId="21" hidden="1">#REF!</definedName>
    <definedName name="BEx3FERRE7HC84YCYRFTW3IGBJS0" localSheetId="57" hidden="1">#REF!</definedName>
    <definedName name="BEx3FERRE7HC84YCYRFTW3IGBJS0" localSheetId="56" hidden="1">#REF!</definedName>
    <definedName name="BEx3FERRE7HC84YCYRFTW3IGBJS0" localSheetId="6" hidden="1">#REF!</definedName>
    <definedName name="BEx3FERRE7HC84YCYRFTW3IGBJS0" localSheetId="7" hidden="1">#REF!</definedName>
    <definedName name="BEx3FERRE7HC84YCYRFTW3IGBJS0" localSheetId="40" hidden="1">#REF!</definedName>
    <definedName name="BEx3FERRE7HC84YCYRFTW3IGBJS0" localSheetId="39" hidden="1">#REF!</definedName>
    <definedName name="BEx3FERRE7HC84YCYRFTW3IGBJS0" localSheetId="41" hidden="1">#REF!</definedName>
    <definedName name="BEx3FERRE7HC84YCYRFTW3IGBJS0" localSheetId="38" hidden="1">#REF!</definedName>
    <definedName name="BEx3FERRE7HC84YCYRFTW3IGBJS0" localSheetId="5" hidden="1">#REF!</definedName>
    <definedName name="BEx3FERRE7HC84YCYRFTW3IGBJS0" localSheetId="15" hidden="1">#REF!</definedName>
    <definedName name="BEx3FERRE7HC84YCYRFTW3IGBJS0" hidden="1">#REF!</definedName>
    <definedName name="BEx3FHMD1P5XBCH23ZKIFO6ZTCNB" localSheetId="2" hidden="1">#REF!</definedName>
    <definedName name="BEx3FHMD1P5XBCH23ZKIFO6ZTCNB" localSheetId="7" hidden="1">#REF!</definedName>
    <definedName name="BEx3FHMD1P5XBCH23ZKIFO6ZTCNB" hidden="1">'[3]Reco Sheet for Fcast'!$I$6:$J$6</definedName>
    <definedName name="BEx3FI2G3YYIACQHXNXEA15M8ZK5" localSheetId="2" hidden="1">#REF!</definedName>
    <definedName name="BEx3FI2G3YYIACQHXNXEA15M8ZK5" localSheetId="7" hidden="1">#REF!</definedName>
    <definedName name="BEx3FI2G3YYIACQHXNXEA15M8ZK5" hidden="1">'[3]Reco Sheet for Fcast'!$F$11:$G$11</definedName>
    <definedName name="BEx3FJ9MHSLDK8W91GO85FX1GX57" localSheetId="2" hidden="1">#REF!</definedName>
    <definedName name="BEx3FJ9MHSLDK8W91GO85FX1GX57" localSheetId="7" hidden="1">#REF!</definedName>
    <definedName name="BEx3FJ9MHSLDK8W91GO85FX1GX57" hidden="1">'[3]Reco Sheet for Fcast'!$F$8:$G$8</definedName>
    <definedName name="BEx3FR251HFU7A33PU01SJUENL2B" localSheetId="2" hidden="1">#REF!</definedName>
    <definedName name="BEx3FR251HFU7A33PU01SJUENL2B" localSheetId="7" hidden="1">#REF!</definedName>
    <definedName name="BEx3FR251HFU7A33PU01SJUENL2B" hidden="1">'[3]Reco Sheet for Fcast'!$K$2</definedName>
    <definedName name="BEx3FX7EJL47JSLSWP3EOC265WAE" localSheetId="19" hidden="1">'[4]AMI P &amp; L'!#REF!</definedName>
    <definedName name="BEx3FX7EJL47JSLSWP3EOC265WAE" localSheetId="16" hidden="1">'[4]AMI P &amp; L'!#REF!</definedName>
    <definedName name="BEx3FX7EJL47JSLSWP3EOC265WAE" localSheetId="17" hidden="1">'[4]AMI P &amp; L'!#REF!</definedName>
    <definedName name="BEx3FX7EJL47JSLSWP3EOC265WAE" localSheetId="13" hidden="1">'[4]AMI P &amp; L'!#REF!</definedName>
    <definedName name="BEx3FX7EJL47JSLSWP3EOC265WAE" localSheetId="14" hidden="1">'[4]AMI P &amp; L'!#REF!</definedName>
    <definedName name="BEx3FX7EJL47JSLSWP3EOC265WAE" localSheetId="2" hidden="1">#REF!</definedName>
    <definedName name="BEx3FX7EJL47JSLSWP3EOC265WAE" localSheetId="22" hidden="1">'[4]AMI P &amp; L'!#REF!</definedName>
    <definedName name="BEx3FX7EJL47JSLSWP3EOC265WAE" localSheetId="21" hidden="1">'[4]AMI P &amp; L'!#REF!</definedName>
    <definedName name="BEx3FX7EJL47JSLSWP3EOC265WAE" localSheetId="57" hidden="1">'[4]AMI P &amp; L'!#REF!</definedName>
    <definedName name="BEx3FX7EJL47JSLSWP3EOC265WAE" localSheetId="56" hidden="1">'[4]AMI P &amp; L'!#REF!</definedName>
    <definedName name="BEx3FX7EJL47JSLSWP3EOC265WAE" localSheetId="7" hidden="1">#REF!</definedName>
    <definedName name="BEx3FX7EJL47JSLSWP3EOC265WAE" localSheetId="40" hidden="1">'[4]AMI P &amp; L'!#REF!</definedName>
    <definedName name="BEx3FX7EJL47JSLSWP3EOC265WAE" localSheetId="39" hidden="1">'[4]AMI P &amp; L'!#REF!</definedName>
    <definedName name="BEx3FX7EJL47JSLSWP3EOC265WAE" localSheetId="41" hidden="1">'[4]AMI P &amp; L'!#REF!</definedName>
    <definedName name="BEx3FX7EJL47JSLSWP3EOC265WAE" localSheetId="38" hidden="1">'[4]AMI P &amp; L'!#REF!</definedName>
    <definedName name="BEx3FX7EJL47JSLSWP3EOC265WAE" localSheetId="5" hidden="1">'[4]AMI P &amp; L'!#REF!</definedName>
    <definedName name="BEx3FX7EJL47JSLSWP3EOC265WAE" localSheetId="15" hidden="1">'[4]AMI P &amp; L'!#REF!</definedName>
    <definedName name="BEx3FX7EJL47JSLSWP3EOC265WAE" hidden="1">'[4]AMI P &amp; L'!#REF!</definedName>
    <definedName name="BEx3FZG91H1CY5ASLHP4YHKREYG9" localSheetId="13" hidden="1">#REF!</definedName>
    <definedName name="BEx3FZG91H1CY5ASLHP4YHKREYG9" localSheetId="14" hidden="1">#REF!</definedName>
    <definedName name="BEx3FZG91H1CY5ASLHP4YHKREYG9" localSheetId="2" hidden="1">#REF!</definedName>
    <definedName name="BEx3FZG91H1CY5ASLHP4YHKREYG9" localSheetId="22" hidden="1">#REF!</definedName>
    <definedName name="BEx3FZG91H1CY5ASLHP4YHKREYG9" localSheetId="6" hidden="1">#REF!</definedName>
    <definedName name="BEx3FZG91H1CY5ASLHP4YHKREYG9" localSheetId="7" hidden="1">#REF!</definedName>
    <definedName name="BEx3FZG91H1CY5ASLHP4YHKREYG9" hidden="1">#REF!</definedName>
    <definedName name="BEx3G201R8NLJ6FIHO2QS0SW9QVV" localSheetId="2" hidden="1">#REF!</definedName>
    <definedName name="BEx3G201R8NLJ6FIHO2QS0SW9QVV" localSheetId="7" hidden="1">#REF!</definedName>
    <definedName name="BEx3G201R8NLJ6FIHO2QS0SW9QVV" hidden="1">'[3]Reco Sheet for Fcast'!$H$2:$I$2</definedName>
    <definedName name="BEx3G2LL2II66XY5YCDPG4JE13A3" localSheetId="2" hidden="1">#REF!</definedName>
    <definedName name="BEx3G2LL2II66XY5YCDPG4JE13A3" localSheetId="7" hidden="1">#REF!</definedName>
    <definedName name="BEx3G2LL2II66XY5YCDPG4JE13A3" hidden="1">'[3]Reco Sheet for Fcast'!$F$9:$G$9</definedName>
    <definedName name="BEx3G2WA0DTYY9D8AGHHOBTPE2B2" localSheetId="2" hidden="1">#REF!</definedName>
    <definedName name="BEx3G2WA0DTYY9D8AGHHOBTPE2B2" localSheetId="7" hidden="1">#REF!</definedName>
    <definedName name="BEx3G2WA0DTYY9D8AGHHOBTPE2B2" hidden="1">'[3]Reco Sheet for Fcast'!$F$7:$G$7</definedName>
    <definedName name="BEx3GCXR6IAS0B6WJ03GJVH7CO52" localSheetId="2" hidden="1">#REF!</definedName>
    <definedName name="BEx3GCXR6IAS0B6WJ03GJVH7CO52" localSheetId="7" hidden="1">#REF!</definedName>
    <definedName name="BEx3GCXR6IAS0B6WJ03GJVH7CO52" hidden="1">'[3]Reco Sheet for Fcast'!$F$15</definedName>
    <definedName name="BEx3GEVV18SEQDI1JGY7EN6D1GT1" localSheetId="19" hidden="1">'[4]AMI P &amp; L'!#REF!</definedName>
    <definedName name="BEx3GEVV18SEQDI1JGY7EN6D1GT1" localSheetId="16" hidden="1">'[4]AMI P &amp; L'!#REF!</definedName>
    <definedName name="BEx3GEVV18SEQDI1JGY7EN6D1GT1" localSheetId="17" hidden="1">'[4]AMI P &amp; L'!#REF!</definedName>
    <definedName name="BEx3GEVV18SEQDI1JGY7EN6D1GT1" localSheetId="13" hidden="1">'[4]AMI P &amp; L'!#REF!</definedName>
    <definedName name="BEx3GEVV18SEQDI1JGY7EN6D1GT1" localSheetId="14" hidden="1">'[4]AMI P &amp; L'!#REF!</definedName>
    <definedName name="BEx3GEVV18SEQDI1JGY7EN6D1GT1" localSheetId="2" hidden="1">#REF!</definedName>
    <definedName name="BEx3GEVV18SEQDI1JGY7EN6D1GT1" localSheetId="22" hidden="1">'[4]AMI P &amp; L'!#REF!</definedName>
    <definedName name="BEx3GEVV18SEQDI1JGY7EN6D1GT1" localSheetId="21" hidden="1">'[4]AMI P &amp; L'!#REF!</definedName>
    <definedName name="BEx3GEVV18SEQDI1JGY7EN6D1GT1" localSheetId="57" hidden="1">'[4]AMI P &amp; L'!#REF!</definedName>
    <definedName name="BEx3GEVV18SEQDI1JGY7EN6D1GT1" localSheetId="56" hidden="1">'[4]AMI P &amp; L'!#REF!</definedName>
    <definedName name="BEx3GEVV18SEQDI1JGY7EN6D1GT1" localSheetId="7" hidden="1">#REF!</definedName>
    <definedName name="BEx3GEVV18SEQDI1JGY7EN6D1GT1" localSheetId="40" hidden="1">'[4]AMI P &amp; L'!#REF!</definedName>
    <definedName name="BEx3GEVV18SEQDI1JGY7EN6D1GT1" localSheetId="39" hidden="1">'[4]AMI P &amp; L'!#REF!</definedName>
    <definedName name="BEx3GEVV18SEQDI1JGY7EN6D1GT1" localSheetId="41" hidden="1">'[4]AMI P &amp; L'!#REF!</definedName>
    <definedName name="BEx3GEVV18SEQDI1JGY7EN6D1GT1" localSheetId="38" hidden="1">'[4]AMI P &amp; L'!#REF!</definedName>
    <definedName name="BEx3GEVV18SEQDI1JGY7EN6D1GT1" localSheetId="5" hidden="1">'[4]AMI P &amp; L'!#REF!</definedName>
    <definedName name="BEx3GEVV18SEQDI1JGY7EN6D1GT1" localSheetId="15" hidden="1">'[4]AMI P &amp; L'!#REF!</definedName>
    <definedName name="BEx3GEVV18SEQDI1JGY7EN6D1GT1" hidden="1">'[4]AMI P &amp; L'!#REF!</definedName>
    <definedName name="BEx3GKFH64MKQX61S7DYTZ15JCPY" localSheetId="2" hidden="1">#REF!</definedName>
    <definedName name="BEx3GKFH64MKQX61S7DYTZ15JCPY" localSheetId="7" hidden="1">#REF!</definedName>
    <definedName name="BEx3GKFH64MKQX61S7DYTZ15JCPY" hidden="1">'[3]Reco Sheet for Fcast'!$G$2</definedName>
    <definedName name="BEx3GMJ1Y6UU02DLRL0QXCEKDA6C" localSheetId="19" hidden="1">'[4]AMI P &amp; L'!#REF!</definedName>
    <definedName name="BEx3GMJ1Y6UU02DLRL0QXCEKDA6C" localSheetId="16" hidden="1">'[4]AMI P &amp; L'!#REF!</definedName>
    <definedName name="BEx3GMJ1Y6UU02DLRL0QXCEKDA6C" localSheetId="17" hidden="1">'[4]AMI P &amp; L'!#REF!</definedName>
    <definedName name="BEx3GMJ1Y6UU02DLRL0QXCEKDA6C" localSheetId="13" hidden="1">'[4]AMI P &amp; L'!#REF!</definedName>
    <definedName name="BEx3GMJ1Y6UU02DLRL0QXCEKDA6C" localSheetId="14" hidden="1">'[4]AMI P &amp; L'!#REF!</definedName>
    <definedName name="BEx3GMJ1Y6UU02DLRL0QXCEKDA6C" localSheetId="2" hidden="1">#REF!</definedName>
    <definedName name="BEx3GMJ1Y6UU02DLRL0QXCEKDA6C" localSheetId="22" hidden="1">'[4]AMI P &amp; L'!#REF!</definedName>
    <definedName name="BEx3GMJ1Y6UU02DLRL0QXCEKDA6C" localSheetId="21" hidden="1">'[4]AMI P &amp; L'!#REF!</definedName>
    <definedName name="BEx3GMJ1Y6UU02DLRL0QXCEKDA6C" localSheetId="57" hidden="1">'[4]AMI P &amp; L'!#REF!</definedName>
    <definedName name="BEx3GMJ1Y6UU02DLRL0QXCEKDA6C" localSheetId="56" hidden="1">'[4]AMI P &amp; L'!#REF!</definedName>
    <definedName name="BEx3GMJ1Y6UU02DLRL0QXCEKDA6C" localSheetId="7" hidden="1">#REF!</definedName>
    <definedName name="BEx3GMJ1Y6UU02DLRL0QXCEKDA6C" localSheetId="40" hidden="1">'[4]AMI P &amp; L'!#REF!</definedName>
    <definedName name="BEx3GMJ1Y6UU02DLRL0QXCEKDA6C" localSheetId="39" hidden="1">'[4]AMI P &amp; L'!#REF!</definedName>
    <definedName name="BEx3GMJ1Y6UU02DLRL0QXCEKDA6C" localSheetId="41" hidden="1">'[4]AMI P &amp; L'!#REF!</definedName>
    <definedName name="BEx3GMJ1Y6UU02DLRL0QXCEKDA6C" localSheetId="38" hidden="1">'[4]AMI P &amp; L'!#REF!</definedName>
    <definedName name="BEx3GMJ1Y6UU02DLRL0QXCEKDA6C" localSheetId="5" hidden="1">'[4]AMI P &amp; L'!#REF!</definedName>
    <definedName name="BEx3GMJ1Y6UU02DLRL0QXCEKDA6C" localSheetId="15" hidden="1">'[4]AMI P &amp; L'!#REF!</definedName>
    <definedName name="BEx3GMJ1Y6UU02DLRL0QXCEKDA6C" hidden="1">'[4]AMI P &amp; L'!#REF!</definedName>
    <definedName name="BEx3GN4LY0135CBDIN1TU2UEODGF" localSheetId="2" hidden="1">#REF!</definedName>
    <definedName name="BEx3GN4LY0135CBDIN1TU2UEODGF" localSheetId="7" hidden="1">#REF!</definedName>
    <definedName name="BEx3GN4LY0135CBDIN1TU2UEODGF" hidden="1">'[3]Reco Sheet for Fcast'!$I$10:$J$10</definedName>
    <definedName name="BEx3GPDH2AH4QKT4OOSN563XUHBD" localSheetId="2" hidden="1">#REF!</definedName>
    <definedName name="BEx3GPDH2AH4QKT4OOSN563XUHBD" localSheetId="7" hidden="1">#REF!</definedName>
    <definedName name="BEx3GPDH2AH4QKT4OOSN563XUHBD" hidden="1">'[3]Reco Sheet for Fcast'!$I$9:$J$9</definedName>
    <definedName name="BEx3H0RFPKED2NN6LBYFK5P5HLK6" localSheetId="2" hidden="1">'[5]Reco Sheet for Fcast'!$I$6:$J$6</definedName>
    <definedName name="BEx3H0RFPKED2NN6LBYFK5P5HLK6" localSheetId="7" hidden="1">'[5]Reco Sheet for Fcast'!$I$6:$J$6</definedName>
    <definedName name="BEx3H0RFPKED2NN6LBYFK5P5HLK6" hidden="1">'[3]Reco Sheet for Fcast'!$I$6:$J$6</definedName>
    <definedName name="BEx3H5UX2GZFZZT657YR76RHW5I6" localSheetId="19" hidden="1">'[4]AMI P &amp; L'!#REF!</definedName>
    <definedName name="BEx3H5UX2GZFZZT657YR76RHW5I6" localSheetId="16" hidden="1">'[4]AMI P &amp; L'!#REF!</definedName>
    <definedName name="BEx3H5UX2GZFZZT657YR76RHW5I6" localSheetId="17" hidden="1">'[4]AMI P &amp; L'!#REF!</definedName>
    <definedName name="BEx3H5UX2GZFZZT657YR76RHW5I6" localSheetId="13" hidden="1">'[4]AMI P &amp; L'!#REF!</definedName>
    <definedName name="BEx3H5UX2GZFZZT657YR76RHW5I6" localSheetId="14" hidden="1">'[4]AMI P &amp; L'!#REF!</definedName>
    <definedName name="BEx3H5UX2GZFZZT657YR76RHW5I6" localSheetId="2" hidden="1">#REF!</definedName>
    <definedName name="BEx3H5UX2GZFZZT657YR76RHW5I6" localSheetId="22" hidden="1">'[4]AMI P &amp; L'!#REF!</definedName>
    <definedName name="BEx3H5UX2GZFZZT657YR76RHW5I6" localSheetId="21" hidden="1">'[4]AMI P &amp; L'!#REF!</definedName>
    <definedName name="BEx3H5UX2GZFZZT657YR76RHW5I6" localSheetId="57" hidden="1">'[4]AMI P &amp; L'!#REF!</definedName>
    <definedName name="BEx3H5UX2GZFZZT657YR76RHW5I6" localSheetId="56" hidden="1">'[4]AMI P &amp; L'!#REF!</definedName>
    <definedName name="BEx3H5UX2GZFZZT657YR76RHW5I6" localSheetId="7" hidden="1">#REF!</definedName>
    <definedName name="BEx3H5UX2GZFZZT657YR76RHW5I6" localSheetId="40" hidden="1">'[4]AMI P &amp; L'!#REF!</definedName>
    <definedName name="BEx3H5UX2GZFZZT657YR76RHW5I6" localSheetId="39" hidden="1">'[4]AMI P &amp; L'!#REF!</definedName>
    <definedName name="BEx3H5UX2GZFZZT657YR76RHW5I6" localSheetId="41" hidden="1">'[4]AMI P &amp; L'!#REF!</definedName>
    <definedName name="BEx3H5UX2GZFZZT657YR76RHW5I6" localSheetId="38" hidden="1">'[4]AMI P &amp; L'!#REF!</definedName>
    <definedName name="BEx3H5UX2GZFZZT657YR76RHW5I6" localSheetId="5" hidden="1">'[4]AMI P &amp; L'!#REF!</definedName>
    <definedName name="BEx3H5UX2GZFZZT657YR76RHW5I6" localSheetId="15" hidden="1">'[4]AMI P &amp; L'!#REF!</definedName>
    <definedName name="BEx3H5UX2GZFZZT657YR76RHW5I6" hidden="1">'[4]AMI P &amp; L'!#REF!</definedName>
    <definedName name="BEx3HA1YAMCT0GK89031ZWXQ3VK3" localSheetId="19" hidden="1">#REF!</definedName>
    <definedName name="BEx3HA1YAMCT0GK89031ZWXQ3VK3" localSheetId="16" hidden="1">#REF!</definedName>
    <definedName name="BEx3HA1YAMCT0GK89031ZWXQ3VK3" localSheetId="17" hidden="1">#REF!</definedName>
    <definedName name="BEx3HA1YAMCT0GK89031ZWXQ3VK3" localSheetId="13" hidden="1">#REF!</definedName>
    <definedName name="BEx3HA1YAMCT0GK89031ZWXQ3VK3" localSheetId="14" hidden="1">#REF!</definedName>
    <definedName name="BEx3HA1YAMCT0GK89031ZWXQ3VK3" localSheetId="2" hidden="1">#REF!</definedName>
    <definedName name="BEx3HA1YAMCT0GK89031ZWXQ3VK3" localSheetId="22" hidden="1">#REF!</definedName>
    <definedName name="BEx3HA1YAMCT0GK89031ZWXQ3VK3" localSheetId="21" hidden="1">#REF!</definedName>
    <definedName name="BEx3HA1YAMCT0GK89031ZWXQ3VK3" localSheetId="57" hidden="1">#REF!</definedName>
    <definedName name="BEx3HA1YAMCT0GK89031ZWXQ3VK3" localSheetId="56" hidden="1">#REF!</definedName>
    <definedName name="BEx3HA1YAMCT0GK89031ZWXQ3VK3" localSheetId="6" hidden="1">#REF!</definedName>
    <definedName name="BEx3HA1YAMCT0GK89031ZWXQ3VK3" localSheetId="7" hidden="1">#REF!</definedName>
    <definedName name="BEx3HA1YAMCT0GK89031ZWXQ3VK3" localSheetId="40" hidden="1">#REF!</definedName>
    <definedName name="BEx3HA1YAMCT0GK89031ZWXQ3VK3" localSheetId="39" hidden="1">#REF!</definedName>
    <definedName name="BEx3HA1YAMCT0GK89031ZWXQ3VK3" localSheetId="41" hidden="1">#REF!</definedName>
    <definedName name="BEx3HA1YAMCT0GK89031ZWXQ3VK3" localSheetId="38" hidden="1">#REF!</definedName>
    <definedName name="BEx3HA1YAMCT0GK89031ZWXQ3VK3" localSheetId="5" hidden="1">#REF!</definedName>
    <definedName name="BEx3HA1YAMCT0GK89031ZWXQ3VK3" localSheetId="15" hidden="1">#REF!</definedName>
    <definedName name="BEx3HA1YAMCT0GK89031ZWXQ3VK3" hidden="1">#REF!</definedName>
    <definedName name="BEx3HMSEFOP6DBM4R97XA6B7NFG6" localSheetId="2" hidden="1">#REF!</definedName>
    <definedName name="BEx3HMSEFOP6DBM4R97XA6B7NFG6" localSheetId="7" hidden="1">#REF!</definedName>
    <definedName name="BEx3HMSEFOP6DBM4R97XA6B7NFG6" hidden="1">'[3]Reco Sheet for Fcast'!$F$8:$G$8</definedName>
    <definedName name="BEx3HWJ5SQSD2CVCQNR183X44FR8" localSheetId="2" hidden="1">#REF!</definedName>
    <definedName name="BEx3HWJ5SQSD2CVCQNR183X44FR8" localSheetId="7" hidden="1">#REF!</definedName>
    <definedName name="BEx3HWJ5SQSD2CVCQNR183X44FR8" hidden="1">'[3]Reco Sheet for Fcast'!$H$2:$I$2</definedName>
    <definedName name="BEx3I09YVXO0G4X7KGSA4WGORM35" localSheetId="2" hidden="1">#REF!</definedName>
    <definedName name="BEx3I09YVXO0G4X7KGSA4WGORM35" localSheetId="7" hidden="1">#REF!</definedName>
    <definedName name="BEx3I09YVXO0G4X7KGSA4WGORM35" hidden="1">'[3]Reco Sheet for Fcast'!$F$6:$G$6</definedName>
    <definedName name="BEx3ICF1GY8HQEBIU9S43PDJ90BX" localSheetId="2" hidden="1">#REF!</definedName>
    <definedName name="BEx3ICF1GY8HQEBIU9S43PDJ90BX" localSheetId="7" hidden="1">#REF!</definedName>
    <definedName name="BEx3ICF1GY8HQEBIU9S43PDJ90BX" hidden="1">'[3]Reco Sheet for Fcast'!$F$6:$G$6</definedName>
    <definedName name="BEx3IDWZ8T53H64CYTGG2AA2IK4V" localSheetId="13" hidden="1">#REF!</definedName>
    <definedName name="BEx3IDWZ8T53H64CYTGG2AA2IK4V" localSheetId="14" hidden="1">#REF!</definedName>
    <definedName name="BEx3IDWZ8T53H64CYTGG2AA2IK4V" localSheetId="2" hidden="1">#REF!</definedName>
    <definedName name="BEx3IDWZ8T53H64CYTGG2AA2IK4V" localSheetId="6" hidden="1">#REF!</definedName>
    <definedName name="BEx3IDWZ8T53H64CYTGG2AA2IK4V" hidden="1">#REF!</definedName>
    <definedName name="BEx3IMR61GX9W41FLO58UWSRANKO" localSheetId="13" hidden="1">#REF!</definedName>
    <definedName name="BEx3IMR61GX9W41FLO58UWSRANKO" localSheetId="14" hidden="1">#REF!</definedName>
    <definedName name="BEx3IMR61GX9W41FLO58UWSRANKO" localSheetId="2" hidden="1">#REF!</definedName>
    <definedName name="BEx3IMR61GX9W41FLO58UWSRANKO" localSheetId="6" hidden="1">#REF!</definedName>
    <definedName name="BEx3IMR61GX9W41FLO58UWSRANKO" hidden="1">#REF!</definedName>
    <definedName name="BEx3IQCO1C0W3USXAADRS1Q10X5F" localSheetId="13" hidden="1">#REF!</definedName>
    <definedName name="BEx3IQCO1C0W3USXAADRS1Q10X5F" localSheetId="14" hidden="1">#REF!</definedName>
    <definedName name="BEx3IQCO1C0W3USXAADRS1Q10X5F" localSheetId="2" hidden="1">#REF!</definedName>
    <definedName name="BEx3IQCO1C0W3USXAADRS1Q10X5F" localSheetId="6" hidden="1">#REF!</definedName>
    <definedName name="BEx3IQCO1C0W3USXAADRS1Q10X5F" hidden="1">#REF!</definedName>
    <definedName name="BEx3IYAH2DEBFWO8F94H4MXE3RLY" localSheetId="19" hidden="1">'[4]AMI P &amp; L'!#REF!</definedName>
    <definedName name="BEx3IYAH2DEBFWO8F94H4MXE3RLY" localSheetId="16" hidden="1">'[4]AMI P &amp; L'!#REF!</definedName>
    <definedName name="BEx3IYAH2DEBFWO8F94H4MXE3RLY" localSheetId="17" hidden="1">'[4]AMI P &amp; L'!#REF!</definedName>
    <definedName name="BEx3IYAH2DEBFWO8F94H4MXE3RLY" localSheetId="13" hidden="1">'[4]AMI P &amp; L'!#REF!</definedName>
    <definedName name="BEx3IYAH2DEBFWO8F94H4MXE3RLY" localSheetId="14" hidden="1">'[4]AMI P &amp; L'!#REF!</definedName>
    <definedName name="BEx3IYAH2DEBFWO8F94H4MXE3RLY" localSheetId="2" hidden="1">#REF!</definedName>
    <definedName name="BEx3IYAH2DEBFWO8F94H4MXE3RLY" localSheetId="22" hidden="1">'[4]AMI P &amp; L'!#REF!</definedName>
    <definedName name="BEx3IYAH2DEBFWO8F94H4MXE3RLY" localSheetId="21" hidden="1">'[4]AMI P &amp; L'!#REF!</definedName>
    <definedName name="BEx3IYAH2DEBFWO8F94H4MXE3RLY" localSheetId="57" hidden="1">'[4]AMI P &amp; L'!#REF!</definedName>
    <definedName name="BEx3IYAH2DEBFWO8F94H4MXE3RLY" localSheetId="56" hidden="1">'[4]AMI P &amp; L'!#REF!</definedName>
    <definedName name="BEx3IYAH2DEBFWO8F94H4MXE3RLY" localSheetId="7" hidden="1">#REF!</definedName>
    <definedName name="BEx3IYAH2DEBFWO8F94H4MXE3RLY" localSheetId="40" hidden="1">'[4]AMI P &amp; L'!#REF!</definedName>
    <definedName name="BEx3IYAH2DEBFWO8F94H4MXE3RLY" localSheetId="39" hidden="1">'[4]AMI P &amp; L'!#REF!</definedName>
    <definedName name="BEx3IYAH2DEBFWO8F94H4MXE3RLY" localSheetId="41" hidden="1">'[4]AMI P &amp; L'!#REF!</definedName>
    <definedName name="BEx3IYAH2DEBFWO8F94H4MXE3RLY" localSheetId="38" hidden="1">'[4]AMI P &amp; L'!#REF!</definedName>
    <definedName name="BEx3IYAH2DEBFWO8F94H4MXE3RLY" localSheetId="5" hidden="1">'[4]AMI P &amp; L'!#REF!</definedName>
    <definedName name="BEx3IYAH2DEBFWO8F94H4MXE3RLY" localSheetId="15" hidden="1">'[4]AMI P &amp; L'!#REF!</definedName>
    <definedName name="BEx3IYAH2DEBFWO8F94H4MXE3RLY" hidden="1">'[4]AMI P &amp; L'!#REF!</definedName>
    <definedName name="BEx3IZXXSYEW50379N2EAFWO8DZV" localSheetId="19" hidden="1">'[4]AMI P &amp; L'!#REF!</definedName>
    <definedName name="BEx3IZXXSYEW50379N2EAFWO8DZV" localSheetId="16" hidden="1">'[4]AMI P &amp; L'!#REF!</definedName>
    <definedName name="BEx3IZXXSYEW50379N2EAFWO8DZV" localSheetId="17" hidden="1">'[4]AMI P &amp; L'!#REF!</definedName>
    <definedName name="BEx3IZXXSYEW50379N2EAFWO8DZV" localSheetId="13" hidden="1">'[4]AMI P &amp; L'!#REF!</definedName>
    <definedName name="BEx3IZXXSYEW50379N2EAFWO8DZV" localSheetId="14" hidden="1">'[4]AMI P &amp; L'!#REF!</definedName>
    <definedName name="BEx3IZXXSYEW50379N2EAFWO8DZV" localSheetId="2" hidden="1">#REF!</definedName>
    <definedName name="BEx3IZXXSYEW50379N2EAFWO8DZV" localSheetId="22" hidden="1">'[4]AMI P &amp; L'!#REF!</definedName>
    <definedName name="BEx3IZXXSYEW50379N2EAFWO8DZV" localSheetId="21" hidden="1">'[4]AMI P &amp; L'!#REF!</definedName>
    <definedName name="BEx3IZXXSYEW50379N2EAFWO8DZV" localSheetId="57" hidden="1">'[4]AMI P &amp; L'!#REF!</definedName>
    <definedName name="BEx3IZXXSYEW50379N2EAFWO8DZV" localSheetId="56" hidden="1">'[4]AMI P &amp; L'!#REF!</definedName>
    <definedName name="BEx3IZXXSYEW50379N2EAFWO8DZV" localSheetId="7" hidden="1">#REF!</definedName>
    <definedName name="BEx3IZXXSYEW50379N2EAFWO8DZV" localSheetId="40" hidden="1">'[4]AMI P &amp; L'!#REF!</definedName>
    <definedName name="BEx3IZXXSYEW50379N2EAFWO8DZV" localSheetId="39" hidden="1">'[4]AMI P &amp; L'!#REF!</definedName>
    <definedName name="BEx3IZXXSYEW50379N2EAFWO8DZV" localSheetId="41" hidden="1">'[4]AMI P &amp; L'!#REF!</definedName>
    <definedName name="BEx3IZXXSYEW50379N2EAFWO8DZV" localSheetId="38" hidden="1">'[4]AMI P &amp; L'!#REF!</definedName>
    <definedName name="BEx3IZXXSYEW50379N2EAFWO8DZV" localSheetId="5" hidden="1">'[4]AMI P &amp; L'!#REF!</definedName>
    <definedName name="BEx3IZXXSYEW50379N2EAFWO8DZV" localSheetId="15" hidden="1">'[4]AMI P &amp; L'!#REF!</definedName>
    <definedName name="BEx3IZXXSYEW50379N2EAFWO8DZV" hidden="1">'[4]AMI P &amp; L'!#REF!</definedName>
    <definedName name="BEx3J1VZVGTKT4ATPO9O5JCSFTTR" localSheetId="2" hidden="1">#REF!</definedName>
    <definedName name="BEx3J1VZVGTKT4ATPO9O5JCSFTTR" localSheetId="7" hidden="1">#REF!</definedName>
    <definedName name="BEx3J1VZVGTKT4ATPO9O5JCSFTTR" hidden="1">'[3]Reco Sheet for Fcast'!$I$9:$J$9</definedName>
    <definedName name="BEx3JC2TY7JNAAC3L7QHVPQXLGQ8" localSheetId="2" hidden="1">#REF!</definedName>
    <definedName name="BEx3JC2TY7JNAAC3L7QHVPQXLGQ8" localSheetId="7" hidden="1">#REF!</definedName>
    <definedName name="BEx3JC2TY7JNAAC3L7QHVPQXLGQ8" hidden="1">'[3]Reco Sheet for Fcast'!$I$11:$J$11</definedName>
    <definedName name="BEx3JIYZIVBGXQG29MDJG53D99D8" localSheetId="2" hidden="1">'[5]Reco Sheet for Fcast'!$L$6:$M$10</definedName>
    <definedName name="BEx3JIYZIVBGXQG29MDJG53D99D8" localSheetId="7" hidden="1">'[5]Reco Sheet for Fcast'!$L$6:$M$10</definedName>
    <definedName name="BEx3JIYZIVBGXQG29MDJG53D99D8" hidden="1">'[3]Reco Sheet for Fcast'!$L$6:$M$10</definedName>
    <definedName name="BEx3JX23SYDIGOGM4Y0CQFBW8ZBV" localSheetId="2" hidden="1">#REF!</definedName>
    <definedName name="BEx3JX23SYDIGOGM4Y0CQFBW8ZBV" localSheetId="7" hidden="1">#REF!</definedName>
    <definedName name="BEx3JX23SYDIGOGM4Y0CQFBW8ZBV" hidden="1">'[3]Reco Sheet for Fcast'!$F$8:$G$8</definedName>
    <definedName name="BEx3JXCXCVBZJGV5VEG9MJEI01AL" localSheetId="2" hidden="1">#REF!</definedName>
    <definedName name="BEx3JXCXCVBZJGV5VEG9MJEI01AL" localSheetId="7" hidden="1">#REF!</definedName>
    <definedName name="BEx3JXCXCVBZJGV5VEG9MJEI01AL" hidden="1">'[3]Reco Sheet for Fcast'!$I$7:$J$7</definedName>
    <definedName name="BEx3JYK2N7X59TPJSKYZ77ENY8SS" localSheetId="2" hidden="1">#REF!</definedName>
    <definedName name="BEx3JYK2N7X59TPJSKYZ77ENY8SS" localSheetId="7" hidden="1">#REF!</definedName>
    <definedName name="BEx3JYK2N7X59TPJSKYZ77ENY8SS" hidden="1">'[3]Reco Sheet for Fcast'!$I$6:$J$6</definedName>
    <definedName name="BEx3K4EII7GU1CG0BN7UL15M6J8Z" localSheetId="19" hidden="1">'[4]AMI P &amp; L'!#REF!</definedName>
    <definedName name="BEx3K4EII7GU1CG0BN7UL15M6J8Z" localSheetId="16" hidden="1">'[4]AMI P &amp; L'!#REF!</definedName>
    <definedName name="BEx3K4EII7GU1CG0BN7UL15M6J8Z" localSheetId="17" hidden="1">'[4]AMI P &amp; L'!#REF!</definedName>
    <definedName name="BEx3K4EII7GU1CG0BN7UL15M6J8Z" localSheetId="13" hidden="1">'[4]AMI P &amp; L'!#REF!</definedName>
    <definedName name="BEx3K4EII7GU1CG0BN7UL15M6J8Z" localSheetId="14" hidden="1">'[4]AMI P &amp; L'!#REF!</definedName>
    <definedName name="BEx3K4EII7GU1CG0BN7UL15M6J8Z" localSheetId="2" hidden="1">#REF!</definedName>
    <definedName name="BEx3K4EII7GU1CG0BN7UL15M6J8Z" localSheetId="22" hidden="1">'[4]AMI P &amp; L'!#REF!</definedName>
    <definedName name="BEx3K4EII7GU1CG0BN7UL15M6J8Z" localSheetId="21" hidden="1">'[4]AMI P &amp; L'!#REF!</definedName>
    <definedName name="BEx3K4EII7GU1CG0BN7UL15M6J8Z" localSheetId="57" hidden="1">'[4]AMI P &amp; L'!#REF!</definedName>
    <definedName name="BEx3K4EII7GU1CG0BN7UL15M6J8Z" localSheetId="56" hidden="1">'[4]AMI P &amp; L'!#REF!</definedName>
    <definedName name="BEx3K4EII7GU1CG0BN7UL15M6J8Z" localSheetId="7" hidden="1">#REF!</definedName>
    <definedName name="BEx3K4EII7GU1CG0BN7UL15M6J8Z" localSheetId="40" hidden="1">'[4]AMI P &amp; L'!#REF!</definedName>
    <definedName name="BEx3K4EII7GU1CG0BN7UL15M6J8Z" localSheetId="39" hidden="1">'[4]AMI P &amp; L'!#REF!</definedName>
    <definedName name="BEx3K4EII7GU1CG0BN7UL15M6J8Z" localSheetId="41" hidden="1">'[4]AMI P &amp; L'!#REF!</definedName>
    <definedName name="BEx3K4EII7GU1CG0BN7UL15M6J8Z" localSheetId="38" hidden="1">'[4]AMI P &amp; L'!#REF!</definedName>
    <definedName name="BEx3K4EII7GU1CG0BN7UL15M6J8Z" localSheetId="5" hidden="1">'[4]AMI P &amp; L'!#REF!</definedName>
    <definedName name="BEx3K4EII7GU1CG0BN7UL15M6J8Z" localSheetId="15" hidden="1">'[4]AMI P &amp; L'!#REF!</definedName>
    <definedName name="BEx3K4EII7GU1CG0BN7UL15M6J8Z" hidden="1">'[4]AMI P &amp; L'!#REF!</definedName>
    <definedName name="BEx3K4ZXQUQ2KYZF74B84SO48XMW" localSheetId="2" hidden="1">#REF!</definedName>
    <definedName name="BEx3K4ZXQUQ2KYZF74B84SO48XMW" localSheetId="7" hidden="1">#REF!</definedName>
    <definedName name="BEx3K4ZXQUQ2KYZF74B84SO48XMW" hidden="1">'[3]Reco Sheet for Fcast'!$I$9:$J$9</definedName>
    <definedName name="BEx3KEFXUCVNVPH7KSEGAZYX13B5" localSheetId="2" hidden="1">#REF!</definedName>
    <definedName name="BEx3KEFXUCVNVPH7KSEGAZYX13B5" localSheetId="7" hidden="1">#REF!</definedName>
    <definedName name="BEx3KEFXUCVNVPH7KSEGAZYX13B5" hidden="1">'[3]Reco Sheet for Fcast'!$F$6:$G$6</definedName>
    <definedName name="BEx3KFXUAF6YXAA47B7Q6X9B3VGB" localSheetId="2" hidden="1">#REF!</definedName>
    <definedName name="BEx3KFXUAF6YXAA47B7Q6X9B3VGB" localSheetId="7" hidden="1">#REF!</definedName>
    <definedName name="BEx3KFXUAF6YXAA47B7Q6X9B3VGB" hidden="1">'[3]Reco Sheet for Fcast'!$I$10:$J$10</definedName>
    <definedName name="BEx3KHFTUPUPZJH4ER0RQ5CMQ7ZC" localSheetId="13" hidden="1">#REF!</definedName>
    <definedName name="BEx3KHFTUPUPZJH4ER0RQ5CMQ7ZC" localSheetId="14" hidden="1">#REF!</definedName>
    <definedName name="BEx3KHFTUPUPZJH4ER0RQ5CMQ7ZC" localSheetId="2" hidden="1">#REF!</definedName>
    <definedName name="BEx3KHFTUPUPZJH4ER0RQ5CMQ7ZC" localSheetId="22" hidden="1">#REF!</definedName>
    <definedName name="BEx3KHFTUPUPZJH4ER0RQ5CMQ7ZC" localSheetId="6" hidden="1">#REF!</definedName>
    <definedName name="BEx3KHFTUPUPZJH4ER0RQ5CMQ7ZC" localSheetId="7" hidden="1">#REF!</definedName>
    <definedName name="BEx3KHFTUPUPZJH4ER0RQ5CMQ7ZC" hidden="1">#REF!</definedName>
    <definedName name="BEx3KIXQYOGMPK4WJJAVBRX4NR28" localSheetId="19" hidden="1">'[4]AMI P &amp; L'!#REF!</definedName>
    <definedName name="BEx3KIXQYOGMPK4WJJAVBRX4NR28" localSheetId="16" hidden="1">'[4]AMI P &amp; L'!#REF!</definedName>
    <definedName name="BEx3KIXQYOGMPK4WJJAVBRX4NR28" localSheetId="17" hidden="1">'[4]AMI P &amp; L'!#REF!</definedName>
    <definedName name="BEx3KIXQYOGMPK4WJJAVBRX4NR28" localSheetId="13" hidden="1">'[4]AMI P &amp; L'!#REF!</definedName>
    <definedName name="BEx3KIXQYOGMPK4WJJAVBRX4NR28" localSheetId="14" hidden="1">'[4]AMI P &amp; L'!#REF!</definedName>
    <definedName name="BEx3KIXQYOGMPK4WJJAVBRX4NR28" localSheetId="2" hidden="1">#REF!</definedName>
    <definedName name="BEx3KIXQYOGMPK4WJJAVBRX4NR28" localSheetId="22" hidden="1">'[4]AMI P &amp; L'!#REF!</definedName>
    <definedName name="BEx3KIXQYOGMPK4WJJAVBRX4NR28" localSheetId="21" hidden="1">'[4]AMI P &amp; L'!#REF!</definedName>
    <definedName name="BEx3KIXQYOGMPK4WJJAVBRX4NR28" localSheetId="57" hidden="1">'[4]AMI P &amp; L'!#REF!</definedName>
    <definedName name="BEx3KIXQYOGMPK4WJJAVBRX4NR28" localSheetId="56" hidden="1">'[4]AMI P &amp; L'!#REF!</definedName>
    <definedName name="BEx3KIXQYOGMPK4WJJAVBRX4NR28" localSheetId="7" hidden="1">#REF!</definedName>
    <definedName name="BEx3KIXQYOGMPK4WJJAVBRX4NR28" localSheetId="40" hidden="1">'[4]AMI P &amp; L'!#REF!</definedName>
    <definedName name="BEx3KIXQYOGMPK4WJJAVBRX4NR28" localSheetId="39" hidden="1">'[4]AMI P &amp; L'!#REF!</definedName>
    <definedName name="BEx3KIXQYOGMPK4WJJAVBRX4NR28" localSheetId="41" hidden="1">'[4]AMI P &amp; L'!#REF!</definedName>
    <definedName name="BEx3KIXQYOGMPK4WJJAVBRX4NR28" localSheetId="38" hidden="1">'[4]AMI P &amp; L'!#REF!</definedName>
    <definedName name="BEx3KIXQYOGMPK4WJJAVBRX4NR28" localSheetId="5" hidden="1">'[4]AMI P &amp; L'!#REF!</definedName>
    <definedName name="BEx3KIXQYOGMPK4WJJAVBRX4NR28" localSheetId="15" hidden="1">'[4]AMI P &amp; L'!#REF!</definedName>
    <definedName name="BEx3KIXQYOGMPK4WJJAVBRX4NR28" hidden="1">'[4]AMI P &amp; L'!#REF!</definedName>
    <definedName name="BEx3KJOMVOSFZVJUL3GKCNP6DQDS" localSheetId="2" hidden="1">#REF!</definedName>
    <definedName name="BEx3KJOMVOSFZVJUL3GKCNP6DQDS" localSheetId="7" hidden="1">#REF!</definedName>
    <definedName name="BEx3KJOMVOSFZVJUL3GKCNP6DQDS" hidden="1">'[3]Reco Sheet for Fcast'!$F$6:$G$6</definedName>
    <definedName name="BEx3KP2VRBMORK0QEAZUYCXL3DHJ" localSheetId="2" hidden="1">#REF!</definedName>
    <definedName name="BEx3KP2VRBMORK0QEAZUYCXL3DHJ" localSheetId="7" hidden="1">#REF!</definedName>
    <definedName name="BEx3KP2VRBMORK0QEAZUYCXL3DHJ" hidden="1">'[3]Reco Sheet for Fcast'!$I$6:$J$6</definedName>
    <definedName name="BEx3L4IN3LI4C26SITKTGAH27CDU" localSheetId="2" hidden="1">#REF!</definedName>
    <definedName name="BEx3L4IN3LI4C26SITKTGAH27CDU" localSheetId="7" hidden="1">#REF!</definedName>
    <definedName name="BEx3L4IN3LI4C26SITKTGAH27CDU" hidden="1">'[3]Reco Sheet for Fcast'!$F$15</definedName>
    <definedName name="BEx3L4TEN6GRE0LY9ZXOGB3AS8JU" localSheetId="13" hidden="1">#REF!</definedName>
    <definedName name="BEx3L4TEN6GRE0LY9ZXOGB3AS8JU" localSheetId="14" hidden="1">#REF!</definedName>
    <definedName name="BEx3L4TEN6GRE0LY9ZXOGB3AS8JU" localSheetId="2" hidden="1">#REF!</definedName>
    <definedName name="BEx3L4TEN6GRE0LY9ZXOGB3AS8JU" localSheetId="6" hidden="1">#REF!</definedName>
    <definedName name="BEx3L4TEN6GRE0LY9ZXOGB3AS8JU" hidden="1">#REF!</definedName>
    <definedName name="BEx3L4YQ0J7ZU0M5QM6YIPCEYC9K" localSheetId="19" hidden="1">'[4]AMI P &amp; L'!#REF!</definedName>
    <definedName name="BEx3L4YQ0J7ZU0M5QM6YIPCEYC9K" localSheetId="16" hidden="1">'[4]AMI P &amp; L'!#REF!</definedName>
    <definedName name="BEx3L4YQ0J7ZU0M5QM6YIPCEYC9K" localSheetId="17" hidden="1">'[4]AMI P &amp; L'!#REF!</definedName>
    <definedName name="BEx3L4YQ0J7ZU0M5QM6YIPCEYC9K" localSheetId="13" hidden="1">'[4]AMI P &amp; L'!#REF!</definedName>
    <definedName name="BEx3L4YQ0J7ZU0M5QM6YIPCEYC9K" localSheetId="14" hidden="1">'[4]AMI P &amp; L'!#REF!</definedName>
    <definedName name="BEx3L4YQ0J7ZU0M5QM6YIPCEYC9K" localSheetId="2" hidden="1">#REF!</definedName>
    <definedName name="BEx3L4YQ0J7ZU0M5QM6YIPCEYC9K" localSheetId="22" hidden="1">'[4]AMI P &amp; L'!#REF!</definedName>
    <definedName name="BEx3L4YQ0J7ZU0M5QM6YIPCEYC9K" localSheetId="21" hidden="1">'[4]AMI P &amp; L'!#REF!</definedName>
    <definedName name="BEx3L4YQ0J7ZU0M5QM6YIPCEYC9K" localSheetId="57" hidden="1">'[4]AMI P &amp; L'!#REF!</definedName>
    <definedName name="BEx3L4YQ0J7ZU0M5QM6YIPCEYC9K" localSheetId="56" hidden="1">'[4]AMI P &amp; L'!#REF!</definedName>
    <definedName name="BEx3L4YQ0J7ZU0M5QM6YIPCEYC9K" localSheetId="7" hidden="1">#REF!</definedName>
    <definedName name="BEx3L4YQ0J7ZU0M5QM6YIPCEYC9K" localSheetId="40" hidden="1">'[4]AMI P &amp; L'!#REF!</definedName>
    <definedName name="BEx3L4YQ0J7ZU0M5QM6YIPCEYC9K" localSheetId="39" hidden="1">'[4]AMI P &amp; L'!#REF!</definedName>
    <definedName name="BEx3L4YQ0J7ZU0M5QM6YIPCEYC9K" localSheetId="41" hidden="1">'[4]AMI P &amp; L'!#REF!</definedName>
    <definedName name="BEx3L4YQ0J7ZU0M5QM6YIPCEYC9K" localSheetId="38" hidden="1">'[4]AMI P &amp; L'!#REF!</definedName>
    <definedName name="BEx3L4YQ0J7ZU0M5QM6YIPCEYC9K" localSheetId="5" hidden="1">'[4]AMI P &amp; L'!#REF!</definedName>
    <definedName name="BEx3L4YQ0J7ZU0M5QM6YIPCEYC9K" localSheetId="15" hidden="1">'[4]AMI P &amp; L'!#REF!</definedName>
    <definedName name="BEx3L4YQ0J7ZU0M5QM6YIPCEYC9K" hidden="1">'[4]AMI P &amp; L'!#REF!</definedName>
    <definedName name="BEx3L60DJOR7NQN42G7YSAODP1EX" localSheetId="2" hidden="1">#REF!</definedName>
    <definedName name="BEx3L60DJOR7NQN42G7YSAODP1EX" localSheetId="7" hidden="1">#REF!</definedName>
    <definedName name="BEx3L60DJOR7NQN42G7YSAODP1EX" hidden="1">'[3]Reco Sheet for Fcast'!$I$7:$J$7</definedName>
    <definedName name="BEx3L7D0PI38HWZ7VADU16C9E33D" localSheetId="2" hidden="1">#REF!</definedName>
    <definedName name="BEx3L7D0PI38HWZ7VADU16C9E33D" localSheetId="7" hidden="1">#REF!</definedName>
    <definedName name="BEx3L7D0PI38HWZ7VADU16C9E33D" hidden="1">'[3]Reco Sheet for Fcast'!$I$7:$J$7</definedName>
    <definedName name="BEx3LLANOTINBHAJ3AOID9T7Y05X" localSheetId="13" hidden="1">#REF!</definedName>
    <definedName name="BEx3LLANOTINBHAJ3AOID9T7Y05X" localSheetId="14" hidden="1">#REF!</definedName>
    <definedName name="BEx3LLANOTINBHAJ3AOID9T7Y05X" localSheetId="2" hidden="1">#REF!</definedName>
    <definedName name="BEx3LLANOTINBHAJ3AOID9T7Y05X" localSheetId="22" hidden="1">#REF!</definedName>
    <definedName name="BEx3LLANOTINBHAJ3AOID9T7Y05X" localSheetId="6" hidden="1">#REF!</definedName>
    <definedName name="BEx3LLANOTINBHAJ3AOID9T7Y05X" localSheetId="7" hidden="1">#REF!</definedName>
    <definedName name="BEx3LLANOTINBHAJ3AOID9T7Y05X" hidden="1">#REF!</definedName>
    <definedName name="BEx3LM1PR4Y7KINKMTMKR984GX8Q" localSheetId="2" hidden="1">#REF!</definedName>
    <definedName name="BEx3LM1PR4Y7KINKMTMKR984GX8Q" localSheetId="7" hidden="1">#REF!</definedName>
    <definedName name="BEx3LM1PR4Y7KINKMTMKR984GX8Q" hidden="1">'[3]Reco Sheet for Fcast'!$I$8:$J$8</definedName>
    <definedName name="BEx3LPCEZ1C0XEKNCM3YT09JWCUO" localSheetId="2" hidden="1">#REF!</definedName>
    <definedName name="BEx3LPCEZ1C0XEKNCM3YT09JWCUO" localSheetId="7" hidden="1">#REF!</definedName>
    <definedName name="BEx3LPCEZ1C0XEKNCM3YT09JWCUO" hidden="1">'[3]Reco Sheet for Fcast'!$I$10:$J$10</definedName>
    <definedName name="BEx3M1BZ3GQC6D7YTGDIT0JUJ9EC" localSheetId="13" hidden="1">#REF!</definedName>
    <definedName name="BEx3M1BZ3GQC6D7YTGDIT0JUJ9EC" localSheetId="14" hidden="1">#REF!</definedName>
    <definedName name="BEx3M1BZ3GQC6D7YTGDIT0JUJ9EC" localSheetId="2" hidden="1">#REF!</definedName>
    <definedName name="BEx3M1BZ3GQC6D7YTGDIT0JUJ9EC" localSheetId="22" hidden="1">#REF!</definedName>
    <definedName name="BEx3M1BZ3GQC6D7YTGDIT0JUJ9EC" localSheetId="6" hidden="1">#REF!</definedName>
    <definedName name="BEx3M1BZ3GQC6D7YTGDIT0JUJ9EC" localSheetId="7" hidden="1">#REF!</definedName>
    <definedName name="BEx3M1BZ3GQC6D7YTGDIT0JUJ9EC" hidden="1">#REF!</definedName>
    <definedName name="BEx3M1MR1K1NQD03H74BFWOK4MWQ" localSheetId="2" hidden="1">#REF!</definedName>
    <definedName name="BEx3M1MR1K1NQD03H74BFWOK4MWQ" localSheetId="7" hidden="1">#REF!</definedName>
    <definedName name="BEx3M1MR1K1NQD03H74BFWOK4MWQ" hidden="1">'[3]Reco Sheet for Fcast'!$F$15</definedName>
    <definedName name="BEx3M4H77MYUKOOD31H9F80NMVK8" localSheetId="2" hidden="1">#REF!</definedName>
    <definedName name="BEx3M4H77MYUKOOD31H9F80NMVK8" localSheetId="7" hidden="1">#REF!</definedName>
    <definedName name="BEx3M4H77MYUKOOD31H9F80NMVK8" hidden="1">'[3]Reco Sheet for Fcast'!$H$2:$I$2</definedName>
    <definedName name="BEx3M6VO0UGM4OO58SB94R6U0UKE" localSheetId="13" hidden="1">#REF!</definedName>
    <definedName name="BEx3M6VO0UGM4OO58SB94R6U0UKE" localSheetId="14" hidden="1">#REF!</definedName>
    <definedName name="BEx3M6VO0UGM4OO58SB94R6U0UKE" localSheetId="2" hidden="1">#REF!</definedName>
    <definedName name="BEx3M6VO0UGM4OO58SB94R6U0UKE" localSheetId="6" hidden="1">#REF!</definedName>
    <definedName name="BEx3M6VO0UGM4OO58SB94R6U0UKE" hidden="1">#REF!</definedName>
    <definedName name="BEx3M9VFX329PZWYC4DMZ6P3W9R2" localSheetId="2" hidden="1">#REF!</definedName>
    <definedName name="BEx3M9VFX329PZWYC4DMZ6P3W9R2" localSheetId="7" hidden="1">#REF!</definedName>
    <definedName name="BEx3M9VFX329PZWYC4DMZ6P3W9R2" hidden="1">'[3]Reco Sheet for Fcast'!$F$8:$G$8</definedName>
    <definedName name="BEx3MCQ0VEBV0CZXDS505L38EQ8N" localSheetId="2" hidden="1">#REF!</definedName>
    <definedName name="BEx3MCQ0VEBV0CZXDS505L38EQ8N" localSheetId="7" hidden="1">#REF!</definedName>
    <definedName name="BEx3MCQ0VEBV0CZXDS505L38EQ8N" hidden="1">'[3]Reco Sheet for Fcast'!$I$11:$J$11</definedName>
    <definedName name="BEx3MEYV5LQY0BAL7V3CFAFVOM3T" localSheetId="2" hidden="1">#REF!</definedName>
    <definedName name="BEx3MEYV5LQY0BAL7V3CFAFVOM3T" localSheetId="7" hidden="1">#REF!</definedName>
    <definedName name="BEx3MEYV5LQY0BAL7V3CFAFVOM3T" hidden="1">'[3]Reco Sheet for Fcast'!$I$9:$J$9</definedName>
    <definedName name="BEx3MREOFWJQEYMCMBL7ZE06NBN6" localSheetId="2" hidden="1">#REF!</definedName>
    <definedName name="BEx3MREOFWJQEYMCMBL7ZE06NBN6" localSheetId="7" hidden="1">#REF!</definedName>
    <definedName name="BEx3MREOFWJQEYMCMBL7ZE06NBN6" hidden="1">'[3]Reco Sheet for Fcast'!$G$2</definedName>
    <definedName name="BEx3MSAX474ABZKYQ7WBYQI19FN1" localSheetId="13" hidden="1">#REF!</definedName>
    <definedName name="BEx3MSAX474ABZKYQ7WBYQI19FN1" localSheetId="14" hidden="1">#REF!</definedName>
    <definedName name="BEx3MSAX474ABZKYQ7WBYQI19FN1" localSheetId="2" hidden="1">#REF!</definedName>
    <definedName name="BEx3MSAX474ABZKYQ7WBYQI19FN1" localSheetId="22" hidden="1">#REF!</definedName>
    <definedName name="BEx3MSAX474ABZKYQ7WBYQI19FN1" localSheetId="6" hidden="1">#REF!</definedName>
    <definedName name="BEx3MSAX474ABZKYQ7WBYQI19FN1" localSheetId="7" hidden="1">#REF!</definedName>
    <definedName name="BEx3MSAX474ABZKYQ7WBYQI19FN1" hidden="1">#REF!</definedName>
    <definedName name="BEx3N9JDP50MA4MMRXI6DO38SIEQ" localSheetId="13" hidden="1">#REF!</definedName>
    <definedName name="BEx3N9JDP50MA4MMRXI6DO38SIEQ" localSheetId="14" hidden="1">#REF!</definedName>
    <definedName name="BEx3N9JDP50MA4MMRXI6DO38SIEQ" localSheetId="2" hidden="1">#REF!</definedName>
    <definedName name="BEx3N9JDP50MA4MMRXI6DO38SIEQ" localSheetId="22" hidden="1">#REF!</definedName>
    <definedName name="BEx3N9JDP50MA4MMRXI6DO38SIEQ" localSheetId="6" hidden="1">#REF!</definedName>
    <definedName name="BEx3N9JDP50MA4MMRXI6DO38SIEQ" localSheetId="7" hidden="1">#REF!</definedName>
    <definedName name="BEx3N9JDP50MA4MMRXI6DO38SIEQ" hidden="1">#REF!</definedName>
    <definedName name="BEx3NDL42HVLOSCW6X9BEOB0XN9F" localSheetId="13" hidden="1">#REF!</definedName>
    <definedName name="BEx3NDL42HVLOSCW6X9BEOB0XN9F" localSheetId="14" hidden="1">#REF!</definedName>
    <definedName name="BEx3NDL42HVLOSCW6X9BEOB0XN9F" localSheetId="2" hidden="1">#REF!</definedName>
    <definedName name="BEx3NDL42HVLOSCW6X9BEOB0XN9F" localSheetId="6" hidden="1">#REF!</definedName>
    <definedName name="BEx3NDL42HVLOSCW6X9BEOB0XN9F" hidden="1">#REF!</definedName>
    <definedName name="BEx3NLIZ7PHF2XE59ECZ3MD04ZG1" localSheetId="2" hidden="1">#REF!</definedName>
    <definedName name="BEx3NLIZ7PHF2XE59ECZ3MD04ZG1" localSheetId="7" hidden="1">#REF!</definedName>
    <definedName name="BEx3NLIZ7PHF2XE59ECZ3MD04ZG1" hidden="1">'[3]Reco Sheet for Fcast'!$F$6:$G$6</definedName>
    <definedName name="BEx3NMQ4BVC94728AUM7CCX7UHTU" localSheetId="2" hidden="1">#REF!</definedName>
    <definedName name="BEx3NMQ4BVC94728AUM7CCX7UHTU" localSheetId="7" hidden="1">#REF!</definedName>
    <definedName name="BEx3NMQ4BVC94728AUM7CCX7UHTU" hidden="1">'[3]Reco Sheet for Fcast'!$F$15</definedName>
    <definedName name="BEx3NR2I4OUFP3Z2QZEDU2PIFIDI" localSheetId="2" hidden="1">#REF!</definedName>
    <definedName name="BEx3NR2I4OUFP3Z2QZEDU2PIFIDI" localSheetId="7" hidden="1">#REF!</definedName>
    <definedName name="BEx3NR2I4OUFP3Z2QZEDU2PIFIDI" hidden="1">'[3]Reco Sheet for Fcast'!$F$10:$G$10</definedName>
    <definedName name="BEx3O19B8FTTAPVT5DZXQGQXWFR8" localSheetId="2" hidden="1">#REF!</definedName>
    <definedName name="BEx3O19B8FTTAPVT5DZXQGQXWFR8" localSheetId="7" hidden="1">#REF!</definedName>
    <definedName name="BEx3O19B8FTTAPVT5DZXQGQXWFR8" hidden="1">'[3]Reco Sheet for Fcast'!$F$15</definedName>
    <definedName name="BEx3O37KIVMTEXDNBMSQLK0KFCF6" localSheetId="13" hidden="1">#REF!</definedName>
    <definedName name="BEx3O37KIVMTEXDNBMSQLK0KFCF6" localSheetId="14" hidden="1">#REF!</definedName>
    <definedName name="BEx3O37KIVMTEXDNBMSQLK0KFCF6" localSheetId="2" hidden="1">#REF!</definedName>
    <definedName name="BEx3O37KIVMTEXDNBMSQLK0KFCF6" localSheetId="22" hidden="1">#REF!</definedName>
    <definedName name="BEx3O37KIVMTEXDNBMSQLK0KFCF6" localSheetId="6" hidden="1">#REF!</definedName>
    <definedName name="BEx3O37KIVMTEXDNBMSQLK0KFCF6" localSheetId="7" hidden="1">#REF!</definedName>
    <definedName name="BEx3O37KIVMTEXDNBMSQLK0KFCF6" hidden="1">#REF!</definedName>
    <definedName name="BEx3O85IKWARA6NCJOLRBRJFMEWW" localSheetId="19" hidden="1">'[4]AMI P &amp; L'!#REF!</definedName>
    <definedName name="BEx3O85IKWARA6NCJOLRBRJFMEWW" localSheetId="16" hidden="1">'[4]AMI P &amp; L'!#REF!</definedName>
    <definedName name="BEx3O85IKWARA6NCJOLRBRJFMEWW" localSheetId="17" hidden="1">'[4]AMI P &amp; L'!#REF!</definedName>
    <definedName name="BEx3O85IKWARA6NCJOLRBRJFMEWW" localSheetId="13" hidden="1">'[4]AMI P &amp; L'!#REF!</definedName>
    <definedName name="BEx3O85IKWARA6NCJOLRBRJFMEWW" localSheetId="14" hidden="1">'[4]AMI P &amp; L'!#REF!</definedName>
    <definedName name="BEx3O85IKWARA6NCJOLRBRJFMEWW" localSheetId="2" hidden="1">#REF!</definedName>
    <definedName name="BEx3O85IKWARA6NCJOLRBRJFMEWW" localSheetId="22" hidden="1">'[4]AMI P &amp; L'!#REF!</definedName>
    <definedName name="BEx3O85IKWARA6NCJOLRBRJFMEWW" localSheetId="21" hidden="1">'[4]AMI P &amp; L'!#REF!</definedName>
    <definedName name="BEx3O85IKWARA6NCJOLRBRJFMEWW" localSheetId="57" hidden="1">'[4]AMI P &amp; L'!#REF!</definedName>
    <definedName name="BEx3O85IKWARA6NCJOLRBRJFMEWW" localSheetId="56" hidden="1">'[4]AMI P &amp; L'!#REF!</definedName>
    <definedName name="BEx3O85IKWARA6NCJOLRBRJFMEWW" localSheetId="7" hidden="1">#REF!</definedName>
    <definedName name="BEx3O85IKWARA6NCJOLRBRJFMEWW" localSheetId="40" hidden="1">'[4]AMI P &amp; L'!#REF!</definedName>
    <definedName name="BEx3O85IKWARA6NCJOLRBRJFMEWW" localSheetId="39" hidden="1">'[4]AMI P &amp; L'!#REF!</definedName>
    <definedName name="BEx3O85IKWARA6NCJOLRBRJFMEWW" localSheetId="41" hidden="1">'[4]AMI P &amp; L'!#REF!</definedName>
    <definedName name="BEx3O85IKWARA6NCJOLRBRJFMEWW" localSheetId="38" hidden="1">'[4]AMI P &amp; L'!#REF!</definedName>
    <definedName name="BEx3O85IKWARA6NCJOLRBRJFMEWW" localSheetId="5" hidden="1">'[4]AMI P &amp; L'!#REF!</definedName>
    <definedName name="BEx3O85IKWARA6NCJOLRBRJFMEWW" localSheetId="15" hidden="1">'[4]AMI P &amp; L'!#REF!</definedName>
    <definedName name="BEx3O85IKWARA6NCJOLRBRJFMEWW" hidden="1">'[4]AMI P &amp; L'!#REF!</definedName>
    <definedName name="BEx3OJZSCGFRW7SVGBFI0X9DNVMM" localSheetId="2" hidden="1">#REF!</definedName>
    <definedName name="BEx3OJZSCGFRW7SVGBFI0X9DNVMM" localSheetId="7" hidden="1">#REF!</definedName>
    <definedName name="BEx3OJZSCGFRW7SVGBFI0X9DNVMM" hidden="1">'[3]Reco Sheet for Fcast'!$H$2:$I$2</definedName>
    <definedName name="BEx3ORSBUXAF21MKEY90YJV9AY9A" localSheetId="2" hidden="1">#REF!</definedName>
    <definedName name="BEx3ORSBUXAF21MKEY90YJV9AY9A" localSheetId="7" hidden="1">#REF!</definedName>
    <definedName name="BEx3ORSBUXAF21MKEY90YJV9AY9A" hidden="1">'[3]Reco Sheet for Fcast'!$G$2:$H$2</definedName>
    <definedName name="BEx3OV8BH6PYNZT7C246LOAU9SVX" localSheetId="2" hidden="1">#REF!</definedName>
    <definedName name="BEx3OV8BH6PYNZT7C246LOAU9SVX" localSheetId="7" hidden="1">#REF!</definedName>
    <definedName name="BEx3OV8BH6PYNZT7C246LOAU9SVX" hidden="1">'[3]Reco Sheet for Fcast'!$F$9:$G$9</definedName>
    <definedName name="BEx3OVDR9BY1SBRX3I92LJ228GPZ" localSheetId="13" hidden="1">#REF!</definedName>
    <definedName name="BEx3OVDR9BY1SBRX3I92LJ228GPZ" localSheetId="14" hidden="1">#REF!</definedName>
    <definedName name="BEx3OVDR9BY1SBRX3I92LJ228GPZ" localSheetId="2" hidden="1">#REF!</definedName>
    <definedName name="BEx3OVDR9BY1SBRX3I92LJ228GPZ" localSheetId="22" hidden="1">#REF!</definedName>
    <definedName name="BEx3OVDR9BY1SBRX3I92LJ228GPZ" localSheetId="6" hidden="1">#REF!</definedName>
    <definedName name="BEx3OVDR9BY1SBRX3I92LJ228GPZ" localSheetId="7" hidden="1">#REF!</definedName>
    <definedName name="BEx3OVDR9BY1SBRX3I92LJ228GPZ" hidden="1">#REF!</definedName>
    <definedName name="BEx3OXRYJZUEY6E72UJU0PHLMYAR" localSheetId="2" hidden="1">#REF!</definedName>
    <definedName name="BEx3OXRYJZUEY6E72UJU0PHLMYAR" localSheetId="7" hidden="1">#REF!</definedName>
    <definedName name="BEx3OXRYJZUEY6E72UJU0PHLMYAR" hidden="1">'[3]Reco Sheet for Fcast'!$F$7:$G$7</definedName>
    <definedName name="BEx3P2VD6BO82XYTC7B020P9I0KJ" localSheetId="13" hidden="1">#REF!</definedName>
    <definedName name="BEx3P2VD6BO82XYTC7B020P9I0KJ" localSheetId="14" hidden="1">#REF!</definedName>
    <definedName name="BEx3P2VD6BO82XYTC7B020P9I0KJ" localSheetId="2" hidden="1">#REF!</definedName>
    <definedName name="BEx3P2VD6BO82XYTC7B020P9I0KJ" localSheetId="6" hidden="1">#REF!</definedName>
    <definedName name="BEx3P2VD6BO82XYTC7B020P9I0KJ" hidden="1">#REF!</definedName>
    <definedName name="BEx3P59TTRSGQY888P5C1O7M2PQT" localSheetId="2" hidden="1">#REF!</definedName>
    <definedName name="BEx3P59TTRSGQY888P5C1O7M2PQT" localSheetId="7" hidden="1">#REF!</definedName>
    <definedName name="BEx3P59TTRSGQY888P5C1O7M2PQT" hidden="1">'[3]Reco Sheet for Fcast'!$F$7:$G$7</definedName>
    <definedName name="BEx3PDNRRNKD5GOUBUQFXAHIXLD9" localSheetId="2" hidden="1">#REF!</definedName>
    <definedName name="BEx3PDNRRNKD5GOUBUQFXAHIXLD9" localSheetId="7" hidden="1">#REF!</definedName>
    <definedName name="BEx3PDNRRNKD5GOUBUQFXAHIXLD9" hidden="1">'[3]Reco Sheet for Fcast'!$I$6:$J$6</definedName>
    <definedName name="BEx3PDT8GNPWLLN02IH1XPV90XYK" localSheetId="2" hidden="1">#REF!</definedName>
    <definedName name="BEx3PDT8GNPWLLN02IH1XPV90XYK" localSheetId="7" hidden="1">#REF!</definedName>
    <definedName name="BEx3PDT8GNPWLLN02IH1XPV90XYK" hidden="1">'[3]Reco Sheet for Fcast'!$F$7:$G$7</definedName>
    <definedName name="BEx3PKEMDW8KZEP11IL927C5O7I2" localSheetId="2" hidden="1">#REF!</definedName>
    <definedName name="BEx3PKEMDW8KZEP11IL927C5O7I2" localSheetId="7" hidden="1">#REF!</definedName>
    <definedName name="BEx3PKEMDW8KZEP11IL927C5O7I2" hidden="1">'[3]Reco Sheet for Fcast'!$F$15</definedName>
    <definedName name="BEx3PKJZ1Z7L9S6KV8KXVS6B2FX4" localSheetId="2" hidden="1">#REF!</definedName>
    <definedName name="BEx3PKJZ1Z7L9S6KV8KXVS6B2FX4" localSheetId="7" hidden="1">#REF!</definedName>
    <definedName name="BEx3PKJZ1Z7L9S6KV8KXVS6B2FX4" hidden="1">'[3]Reco Sheet for Fcast'!$I$10:$J$10</definedName>
    <definedName name="BEx3PMNG53Z5HY138H99QOMTX8W3" localSheetId="2" hidden="1">#REF!</definedName>
    <definedName name="BEx3PMNG53Z5HY138H99QOMTX8W3" localSheetId="7" hidden="1">#REF!</definedName>
    <definedName name="BEx3PMNG53Z5HY138H99QOMTX8W3" hidden="1">'[3]Reco Sheet for Fcast'!$I$6:$J$6</definedName>
    <definedName name="BEx3PP1RRSFZ8UC0JC9R91W6LNKW" localSheetId="2" hidden="1">#REF!</definedName>
    <definedName name="BEx3PP1RRSFZ8UC0JC9R91W6LNKW" localSheetId="7" hidden="1">#REF!</definedName>
    <definedName name="BEx3PP1RRSFZ8UC0JC9R91W6LNKW" hidden="1">'[3]Reco Sheet for Fcast'!$I$7:$J$7</definedName>
    <definedName name="BEx3PVXYZC8WB9ZJE7OCKUXZ46EA" localSheetId="2" hidden="1">#REF!</definedName>
    <definedName name="BEx3PVXYZC8WB9ZJE7OCKUXZ46EA" localSheetId="7" hidden="1">#REF!</definedName>
    <definedName name="BEx3PVXYZC8WB9ZJE7OCKUXZ46EA" hidden="1">'[3]Reco Sheet for Fcast'!$H$2:$I$2</definedName>
    <definedName name="BEx3Q0VWPU5EQECK7MQ47TYJ3SWW" localSheetId="2" hidden="1">#REF!</definedName>
    <definedName name="BEx3Q0VWPU5EQECK7MQ47TYJ3SWW" localSheetId="7" hidden="1">#REF!</definedName>
    <definedName name="BEx3Q0VWPU5EQECK7MQ47TYJ3SWW" hidden="1">'[3]Reco Sheet for Fcast'!$F$15</definedName>
    <definedName name="BEx3Q7BZ9PUXK2RLIOFSIS9AHU1B" localSheetId="2" hidden="1">#REF!</definedName>
    <definedName name="BEx3Q7BZ9PUXK2RLIOFSIS9AHU1B" localSheetId="7" hidden="1">#REF!</definedName>
    <definedName name="BEx3Q7BZ9PUXK2RLIOFSIS9AHU1B" hidden="1">'[3]Reco Sheet for Fcast'!$F$9:$G$9</definedName>
    <definedName name="BEx3Q8J42S9VU6EAN2Y28MR6DF88" localSheetId="2" hidden="1">#REF!</definedName>
    <definedName name="BEx3Q8J42S9VU6EAN2Y28MR6DF88" localSheetId="7" hidden="1">#REF!</definedName>
    <definedName name="BEx3Q8J42S9VU6EAN2Y28MR6DF88" hidden="1">'[3]Reco Sheet for Fcast'!$I$9:$J$9</definedName>
    <definedName name="BEx3Q8TWT96JPOACM5LZ9LDNHRK2" localSheetId="13" hidden="1">#REF!</definedName>
    <definedName name="BEx3Q8TWT96JPOACM5LZ9LDNHRK2" localSheetId="14" hidden="1">#REF!</definedName>
    <definedName name="BEx3Q8TWT96JPOACM5LZ9LDNHRK2" localSheetId="2" hidden="1">#REF!</definedName>
    <definedName name="BEx3Q8TWT96JPOACM5LZ9LDNHRK2" localSheetId="6" hidden="1">#REF!</definedName>
    <definedName name="BEx3Q8TWT96JPOACM5LZ9LDNHRK2" hidden="1">#REF!</definedName>
    <definedName name="BEx3QEDFOYFY5NBTININ5W4RLD4Q" localSheetId="2" hidden="1">#REF!</definedName>
    <definedName name="BEx3QEDFOYFY5NBTININ5W4RLD4Q" localSheetId="7" hidden="1">#REF!</definedName>
    <definedName name="BEx3QEDFOYFY5NBTININ5W4RLD4Q" hidden="1">'[3]Reco Sheet for Fcast'!$F$11:$G$11</definedName>
    <definedName name="BEx3QIKJ3U962US1Q564NZDLU8LD" localSheetId="2" hidden="1">#REF!</definedName>
    <definedName name="BEx3QIKJ3U962US1Q564NZDLU8LD" localSheetId="7" hidden="1">#REF!</definedName>
    <definedName name="BEx3QIKJ3U962US1Q564NZDLU8LD" hidden="1">'[3]Reco Sheet for Fcast'!$F$6:$G$6</definedName>
    <definedName name="BEx3QOEY7IL4PZNO1XW0Q5KZ3BPA" localSheetId="2" hidden="1">'[5]Reco Sheet for Fcast'!$O$6:$P$10</definedName>
    <definedName name="BEx3QOEY7IL4PZNO1XW0Q5KZ3BPA" localSheetId="7" hidden="1">'[5]Reco Sheet for Fcast'!$O$6:$P$10</definedName>
    <definedName name="BEx3QOEY7IL4PZNO1XW0Q5KZ3BPA" hidden="1">'[3]Reco Sheet for Fcast'!$O$6:$P$10</definedName>
    <definedName name="BEx3QPGNBFAPHNWN14HP5HGBZUHY" localSheetId="13" hidden="1">#REF!</definedName>
    <definedName name="BEx3QPGNBFAPHNWN14HP5HGBZUHY" localSheetId="14" hidden="1">#REF!</definedName>
    <definedName name="BEx3QPGNBFAPHNWN14HP5HGBZUHY" localSheetId="2" hidden="1">#REF!</definedName>
    <definedName name="BEx3QPGNBFAPHNWN14HP5HGBZUHY" localSheetId="22" hidden="1">#REF!</definedName>
    <definedName name="BEx3QPGNBFAPHNWN14HP5HGBZUHY" localSheetId="6" hidden="1">#REF!</definedName>
    <definedName name="BEx3QPGNBFAPHNWN14HP5HGBZUHY" localSheetId="7" hidden="1">#REF!</definedName>
    <definedName name="BEx3QPGNBFAPHNWN14HP5HGBZUHY" hidden="1">#REF!</definedName>
    <definedName name="BEx3QR9D45DHW50VQ7Y3Q1AXPOB9" localSheetId="2" hidden="1">#REF!</definedName>
    <definedName name="BEx3QR9D45DHW50VQ7Y3Q1AXPOB9" localSheetId="7" hidden="1">#REF!</definedName>
    <definedName name="BEx3QR9D45DHW50VQ7Y3Q1AXPOB9" hidden="1">'[3]Reco Sheet for Fcast'!$F$10:$G$10</definedName>
    <definedName name="BEx3QS5SHLD7I8Y6BUT2B3IFFLDR" localSheetId="13" hidden="1">#REF!</definedName>
    <definedName name="BEx3QS5SHLD7I8Y6BUT2B3IFFLDR" localSheetId="14" hidden="1">#REF!</definedName>
    <definedName name="BEx3QS5SHLD7I8Y6BUT2B3IFFLDR" localSheetId="2" hidden="1">#REF!</definedName>
    <definedName name="BEx3QS5SHLD7I8Y6BUT2B3IFFLDR" localSheetId="6" hidden="1">#REF!</definedName>
    <definedName name="BEx3QS5SHLD7I8Y6BUT2B3IFFLDR" localSheetId="7" hidden="1">#REF!</definedName>
    <definedName name="BEx3QS5SHLD7I8Y6BUT2B3IFFLDR" hidden="1">#REF!</definedName>
    <definedName name="BEx3QSWT2S5KWG6U2V9711IYDQBM" localSheetId="2" hidden="1">#REF!</definedName>
    <definedName name="BEx3QSWT2S5KWG6U2V9711IYDQBM" localSheetId="7" hidden="1">#REF!</definedName>
    <definedName name="BEx3QSWT2S5KWG6U2V9711IYDQBM" hidden="1">'[3]Reco Sheet for Fcast'!$K$2</definedName>
    <definedName name="BEx3QVGG7Q2X4HZHJAM35A8T3VR7" localSheetId="2" hidden="1">#REF!</definedName>
    <definedName name="BEx3QVGG7Q2X4HZHJAM35A8T3VR7" localSheetId="7" hidden="1">#REF!</definedName>
    <definedName name="BEx3QVGG7Q2X4HZHJAM35A8T3VR7" hidden="1">'[3]Reco Sheet for Fcast'!$I$9:$J$9</definedName>
    <definedName name="BEx3R0JUB9YN8PHPPQTAMIT1IHWK" localSheetId="2" hidden="1">#REF!</definedName>
    <definedName name="BEx3R0JUB9YN8PHPPQTAMIT1IHWK" localSheetId="7" hidden="1">#REF!</definedName>
    <definedName name="BEx3R0JUB9YN8PHPPQTAMIT1IHWK" hidden="1">'[3]Reco Sheet for Fcast'!$F$10:$G$10</definedName>
    <definedName name="BEx3R6JNDZ5SKLXPE4E8AGJCT6XV" hidden="1">'[6]Bud Mth'!$I$10:$J$10</definedName>
    <definedName name="BEx3R81NFRO7M81VHVKOBFT0QBIL" localSheetId="2" hidden="1">#REF!</definedName>
    <definedName name="BEx3R81NFRO7M81VHVKOBFT0QBIL" localSheetId="7" hidden="1">#REF!</definedName>
    <definedName name="BEx3R81NFRO7M81VHVKOBFT0QBIL" hidden="1">'[3]Reco Sheet for Fcast'!$I$11:$J$11</definedName>
    <definedName name="BEx3RHC2ZD5UFS6QD4OPFCNNMWH1" localSheetId="19" hidden="1">'[4]AMI P &amp; L'!#REF!</definedName>
    <definedName name="BEx3RHC2ZD5UFS6QD4OPFCNNMWH1" localSheetId="16" hidden="1">'[4]AMI P &amp; L'!#REF!</definedName>
    <definedName name="BEx3RHC2ZD5UFS6QD4OPFCNNMWH1" localSheetId="17" hidden="1">'[4]AMI P &amp; L'!#REF!</definedName>
    <definedName name="BEx3RHC2ZD5UFS6QD4OPFCNNMWH1" localSheetId="13" hidden="1">'[4]AMI P &amp; L'!#REF!</definedName>
    <definedName name="BEx3RHC2ZD5UFS6QD4OPFCNNMWH1" localSheetId="14" hidden="1">'[4]AMI P &amp; L'!#REF!</definedName>
    <definedName name="BEx3RHC2ZD5UFS6QD4OPFCNNMWH1" localSheetId="2" hidden="1">#REF!</definedName>
    <definedName name="BEx3RHC2ZD5UFS6QD4OPFCNNMWH1" localSheetId="22" hidden="1">'[4]AMI P &amp; L'!#REF!</definedName>
    <definedName name="BEx3RHC2ZD5UFS6QD4OPFCNNMWH1" localSheetId="21" hidden="1">'[4]AMI P &amp; L'!#REF!</definedName>
    <definedName name="BEx3RHC2ZD5UFS6QD4OPFCNNMWH1" localSheetId="57" hidden="1">'[4]AMI P &amp; L'!#REF!</definedName>
    <definedName name="BEx3RHC2ZD5UFS6QD4OPFCNNMWH1" localSheetId="56" hidden="1">'[4]AMI P &amp; L'!#REF!</definedName>
    <definedName name="BEx3RHC2ZD5UFS6QD4OPFCNNMWH1" localSheetId="7" hidden="1">#REF!</definedName>
    <definedName name="BEx3RHC2ZD5UFS6QD4OPFCNNMWH1" localSheetId="40" hidden="1">'[4]AMI P &amp; L'!#REF!</definedName>
    <definedName name="BEx3RHC2ZD5UFS6QD4OPFCNNMWH1" localSheetId="39" hidden="1">'[4]AMI P &amp; L'!#REF!</definedName>
    <definedName name="BEx3RHC2ZD5UFS6QD4OPFCNNMWH1" localSheetId="41" hidden="1">'[4]AMI P &amp; L'!#REF!</definedName>
    <definedName name="BEx3RHC2ZD5UFS6QD4OPFCNNMWH1" localSheetId="38" hidden="1">'[4]AMI P &amp; L'!#REF!</definedName>
    <definedName name="BEx3RHC2ZD5UFS6QD4OPFCNNMWH1" localSheetId="5" hidden="1">'[4]AMI P &amp; L'!#REF!</definedName>
    <definedName name="BEx3RHC2ZD5UFS6QD4OPFCNNMWH1" localSheetId="15" hidden="1">'[4]AMI P &amp; L'!#REF!</definedName>
    <definedName name="BEx3RHC2ZD5UFS6QD4OPFCNNMWH1" hidden="1">'[4]AMI P &amp; L'!#REF!</definedName>
    <definedName name="BEx3RQ10QIWBAPHALAA91BUUCM2X" localSheetId="2" hidden="1">#REF!</definedName>
    <definedName name="BEx3RQ10QIWBAPHALAA91BUUCM2X" localSheetId="7" hidden="1">#REF!</definedName>
    <definedName name="BEx3RQ10QIWBAPHALAA91BUUCM2X" hidden="1">'[3]Reco Sheet for Fcast'!$H$2:$I$2</definedName>
    <definedName name="BEx3RV4E1WT43SZBUN09RTB8EK1O" localSheetId="2" hidden="1">#REF!</definedName>
    <definedName name="BEx3RV4E1WT43SZBUN09RTB8EK1O" localSheetId="7" hidden="1">#REF!</definedName>
    <definedName name="BEx3RV4E1WT43SZBUN09RTB8EK1O" hidden="1">'[3]Reco Sheet for Fcast'!$F$6:$G$6</definedName>
    <definedName name="BEx3RXYU0QLFXSFTM5EB20GD03W5" localSheetId="2" hidden="1">#REF!</definedName>
    <definedName name="BEx3RXYU0QLFXSFTM5EB20GD03W5" localSheetId="7" hidden="1">#REF!</definedName>
    <definedName name="BEx3RXYU0QLFXSFTM5EB20GD03W5" hidden="1">'[3]Reco Sheet for Fcast'!$I$6:$J$6</definedName>
    <definedName name="BEx3RYKLC3QQO3XTUN7BEW2AQL98" localSheetId="2" hidden="1">#REF!</definedName>
    <definedName name="BEx3RYKLC3QQO3XTUN7BEW2AQL98" localSheetId="7" hidden="1">#REF!</definedName>
    <definedName name="BEx3RYKLC3QQO3XTUN7BEW2AQL98" hidden="1">'[3]Reco Sheet for Fcast'!$F$6:$G$6</definedName>
    <definedName name="BEx3SICJ45BYT6FHBER86PJT25FC" localSheetId="2" hidden="1">#REF!</definedName>
    <definedName name="BEx3SICJ45BYT6FHBER86PJT25FC" localSheetId="7" hidden="1">#REF!</definedName>
    <definedName name="BEx3SICJ45BYT6FHBER86PJT25FC" hidden="1">'[3]Reco Sheet for Fcast'!$I$11:$J$11</definedName>
    <definedName name="BEx3SMUCMJVGQ2H4EHQI5ZFHEF0P" localSheetId="2" hidden="1">#REF!</definedName>
    <definedName name="BEx3SMUCMJVGQ2H4EHQI5ZFHEF0P" localSheetId="7" hidden="1">#REF!</definedName>
    <definedName name="BEx3SMUCMJVGQ2H4EHQI5ZFHEF0P" hidden="1">'[3]Reco Sheet for Fcast'!$F$7:$G$7</definedName>
    <definedName name="BEx3SN56F03CPDRDA7LZ763V0N4I" localSheetId="2" hidden="1">#REF!</definedName>
    <definedName name="BEx3SN56F03CPDRDA7LZ763V0N4I" localSheetId="7" hidden="1">#REF!</definedName>
    <definedName name="BEx3SN56F03CPDRDA7LZ763V0N4I" hidden="1">'[3]Reco Sheet for Fcast'!$F$10:$G$10</definedName>
    <definedName name="BEx3SPE6N1ORXPRCDL3JPZD73Z9F" localSheetId="2" hidden="1">#REF!</definedName>
    <definedName name="BEx3SPE6N1ORXPRCDL3JPZD73Z9F" localSheetId="7" hidden="1">#REF!</definedName>
    <definedName name="BEx3SPE6N1ORXPRCDL3JPZD73Z9F" hidden="1">'[3]Reco Sheet for Fcast'!$F$10:$G$10</definedName>
    <definedName name="BEx3T29ZTULQE0OMSMWUMZDU9ZZ0" localSheetId="2" hidden="1">#REF!</definedName>
    <definedName name="BEx3T29ZTULQE0OMSMWUMZDU9ZZ0" localSheetId="7" hidden="1">#REF!</definedName>
    <definedName name="BEx3T29ZTULQE0OMSMWUMZDU9ZZ0" hidden="1">'[3]Reco Sheet for Fcast'!$F$9:$G$9</definedName>
    <definedName name="BEx3T2FG1ZY4WZBQSPCTC91YU2YJ" localSheetId="13" hidden="1">#REF!</definedName>
    <definedName name="BEx3T2FG1ZY4WZBQSPCTC91YU2YJ" localSheetId="14" hidden="1">#REF!</definedName>
    <definedName name="BEx3T2FG1ZY4WZBQSPCTC91YU2YJ" localSheetId="2" hidden="1">#REF!</definedName>
    <definedName name="BEx3T2FG1ZY4WZBQSPCTC91YU2YJ" localSheetId="22" hidden="1">#REF!</definedName>
    <definedName name="BEx3T2FG1ZY4WZBQSPCTC91YU2YJ" localSheetId="6" hidden="1">#REF!</definedName>
    <definedName name="BEx3T2FG1ZY4WZBQSPCTC91YU2YJ" localSheetId="7" hidden="1">#REF!</definedName>
    <definedName name="BEx3T2FG1ZY4WZBQSPCTC91YU2YJ" hidden="1">#REF!</definedName>
    <definedName name="BEx3T4IZGK43ZE6V9H3KCE7P9PTV" localSheetId="13" hidden="1">#REF!</definedName>
    <definedName name="BEx3T4IZGK43ZE6V9H3KCE7P9PTV" localSheetId="14" hidden="1">#REF!</definedName>
    <definedName name="BEx3T4IZGK43ZE6V9H3KCE7P9PTV" localSheetId="2" hidden="1">#REF!</definedName>
    <definedName name="BEx3T4IZGK43ZE6V9H3KCE7P9PTV" localSheetId="6" hidden="1">#REF!</definedName>
    <definedName name="BEx3T4IZGK43ZE6V9H3KCE7P9PTV" hidden="1">#REF!</definedName>
    <definedName name="BEx3T6MJ1QDJ929WMUDVZ0O3UW0Y" localSheetId="2" hidden="1">#REF!</definedName>
    <definedName name="BEx3T6MJ1QDJ929WMUDVZ0O3UW0Y" localSheetId="7" hidden="1">#REF!</definedName>
    <definedName name="BEx3T6MJ1QDJ929WMUDVZ0O3UW0Y" hidden="1">'[3]Reco Sheet for Fcast'!$K$2</definedName>
    <definedName name="BEx3TPCSI16OAB2L9M9IULQMQ9J9" localSheetId="2" hidden="1">#REF!</definedName>
    <definedName name="BEx3TPCSI16OAB2L9M9IULQMQ9J9" localSheetId="7" hidden="1">#REF!</definedName>
    <definedName name="BEx3TPCSI16OAB2L9M9IULQMQ9J9" hidden="1">'[3]Reco Sheet for Fcast'!$F$7:$G$7</definedName>
    <definedName name="BEx3U64YUOZ419BAJS2W78UMATAW" localSheetId="2" hidden="1">#REF!</definedName>
    <definedName name="BEx3U64YUOZ419BAJS2W78UMATAW" localSheetId="7" hidden="1">#REF!</definedName>
    <definedName name="BEx3U64YUOZ419BAJS2W78UMATAW" hidden="1">'[3]Reco Sheet for Fcast'!$I$7:$J$7</definedName>
    <definedName name="BEx3U94WCEA5DKMWBEX1GU0LKYG2" localSheetId="2" hidden="1">#REF!</definedName>
    <definedName name="BEx3U94WCEA5DKMWBEX1GU0LKYG2" localSheetId="7" hidden="1">#REF!</definedName>
    <definedName name="BEx3U94WCEA5DKMWBEX1GU0LKYG2" hidden="1">'[3]Reco Sheet for Fcast'!$I$9:$J$9</definedName>
    <definedName name="BEx3U9VZ8SQVYS6ZA038J7AP7ZGW" localSheetId="2" hidden="1">#REF!</definedName>
    <definedName name="BEx3U9VZ8SQVYS6ZA038J7AP7ZGW" localSheetId="7" hidden="1">#REF!</definedName>
    <definedName name="BEx3U9VZ8SQVYS6ZA038J7AP7ZGW" hidden="1">'[3]Reco Sheet for Fcast'!$F$9:$G$9</definedName>
    <definedName name="BEx3UIQ5WRJBGNTFCCLOR4N7B1OQ" localSheetId="2" hidden="1">#REF!</definedName>
    <definedName name="BEx3UIQ5WRJBGNTFCCLOR4N7B1OQ" localSheetId="7" hidden="1">#REF!</definedName>
    <definedName name="BEx3UIQ5WRJBGNTFCCLOR4N7B1OQ" hidden="1">'[3]Reco Sheet for Fcast'!$H$2:$I$2</definedName>
    <definedName name="BEx3UJMIX2NUSSWGMSI25A5DM4CH" localSheetId="2" hidden="1">#REF!</definedName>
    <definedName name="BEx3UJMIX2NUSSWGMSI25A5DM4CH" localSheetId="7" hidden="1">#REF!</definedName>
    <definedName name="BEx3UJMIX2NUSSWGMSI25A5DM4CH" hidden="1">'[3]Reco Sheet for Fcast'!$I$7:$J$7</definedName>
    <definedName name="BEx3UKIWG5S3MUHEHHUE1B2LKH0R" localSheetId="13" hidden="1">#REF!</definedName>
    <definedName name="BEx3UKIWG5S3MUHEHHUE1B2LKH0R" localSheetId="14" hidden="1">#REF!</definedName>
    <definedName name="BEx3UKIWG5S3MUHEHHUE1B2LKH0R" localSheetId="2" hidden="1">#REF!</definedName>
    <definedName name="BEx3UKIWG5S3MUHEHHUE1B2LKH0R" localSheetId="6" hidden="1">#REF!</definedName>
    <definedName name="BEx3UKIWG5S3MUHEHHUE1B2LKH0R" hidden="1">#REF!</definedName>
    <definedName name="BEx3UKOCOQG7S1YQ436S997K1KWV" localSheetId="2" hidden="1">#REF!</definedName>
    <definedName name="BEx3UKOCOQG7S1YQ436S997K1KWV" localSheetId="7" hidden="1">#REF!</definedName>
    <definedName name="BEx3UKOCOQG7S1YQ436S997K1KWV" hidden="1">'[3]Reco Sheet for Fcast'!$I$6:$J$6</definedName>
    <definedName name="BEx3UO4CSA2W3UIZSAB83N5MOYUI" localSheetId="13" hidden="1">#REF!</definedName>
    <definedName name="BEx3UO4CSA2W3UIZSAB83N5MOYUI" localSheetId="14" hidden="1">#REF!</definedName>
    <definedName name="BEx3UO4CSA2W3UIZSAB83N5MOYUI" localSheetId="2" hidden="1">#REF!</definedName>
    <definedName name="BEx3UO4CSA2W3UIZSAB83N5MOYUI" localSheetId="22" hidden="1">#REF!</definedName>
    <definedName name="BEx3UO4CSA2W3UIZSAB83N5MOYUI" localSheetId="6" hidden="1">#REF!</definedName>
    <definedName name="BEx3UO4CSA2W3UIZSAB83N5MOYUI" localSheetId="7" hidden="1">#REF!</definedName>
    <definedName name="BEx3UO4CSA2W3UIZSAB83N5MOYUI" hidden="1">#REF!</definedName>
    <definedName name="BEx3UYM19VIXLA0EU7LB9NHA77PB" localSheetId="2" hidden="1">#REF!</definedName>
    <definedName name="BEx3UYM19VIXLA0EU7LB9NHA77PB" localSheetId="7" hidden="1">#REF!</definedName>
    <definedName name="BEx3UYM19VIXLA0EU7LB9NHA77PB" hidden="1">'[3]Reco Sheet for Fcast'!$F$6:$G$6</definedName>
    <definedName name="BEx3VML7CG70HPISMVYIUEN3711Q" localSheetId="2" hidden="1">#REF!</definedName>
    <definedName name="BEx3VML7CG70HPISMVYIUEN3711Q" localSheetId="7" hidden="1">#REF!</definedName>
    <definedName name="BEx3VML7CG70HPISMVYIUEN3711Q" hidden="1">'[3]Reco Sheet for Fcast'!$H$2:$I$2</definedName>
    <definedName name="BEx56ZID5H04P9AIYLP1OASFGV56" localSheetId="2" hidden="1">#REF!</definedName>
    <definedName name="BEx56ZID5H04P9AIYLP1OASFGV56" localSheetId="7" hidden="1">#REF!</definedName>
    <definedName name="BEx56ZID5H04P9AIYLP1OASFGV56" hidden="1">'[3]Reco Sheet for Fcast'!$F$11:$G$11</definedName>
    <definedName name="BEx57VA3047K0O5EFD2ACSAEWD6C" localSheetId="13" hidden="1">#REF!</definedName>
    <definedName name="BEx57VA3047K0O5EFD2ACSAEWD6C" localSheetId="14" hidden="1">#REF!</definedName>
    <definedName name="BEx57VA3047K0O5EFD2ACSAEWD6C" localSheetId="2" hidden="1">#REF!</definedName>
    <definedName name="BEx57VA3047K0O5EFD2ACSAEWD6C" localSheetId="6" hidden="1">#REF!</definedName>
    <definedName name="BEx57VA3047K0O5EFD2ACSAEWD6C" hidden="1">#REF!</definedName>
    <definedName name="BEx587EYSS57E3PI8DT973HLJM9E" localSheetId="2" hidden="1">#REF!</definedName>
    <definedName name="BEx587EYSS57E3PI8DT973HLJM9E" localSheetId="7" hidden="1">#REF!</definedName>
    <definedName name="BEx587EYSS57E3PI8DT973HLJM9E" hidden="1">'[3]Reco Sheet for Fcast'!$I$11:$J$11</definedName>
    <definedName name="BEx587KFQ3VKCOCY1SA5F24PQGUI" localSheetId="2" hidden="1">#REF!</definedName>
    <definedName name="BEx587KFQ3VKCOCY1SA5F24PQGUI" localSheetId="7" hidden="1">#REF!</definedName>
    <definedName name="BEx587KFQ3VKCOCY1SA5F24PQGUI" hidden="1">'[3]Reco Sheet for Fcast'!$F$11:$G$11</definedName>
    <definedName name="BEx589O00VWB2CRMRCLO3I5IX5HO" localSheetId="13" hidden="1">#REF!</definedName>
    <definedName name="BEx589O00VWB2CRMRCLO3I5IX5HO" localSheetId="14" hidden="1">#REF!</definedName>
    <definedName name="BEx589O00VWB2CRMRCLO3I5IX5HO" localSheetId="2" hidden="1">#REF!</definedName>
    <definedName name="BEx589O00VWB2CRMRCLO3I5IX5HO" localSheetId="22" hidden="1">#REF!</definedName>
    <definedName name="BEx589O00VWB2CRMRCLO3I5IX5HO" localSheetId="6" hidden="1">#REF!</definedName>
    <definedName name="BEx589O00VWB2CRMRCLO3I5IX5HO" localSheetId="7" hidden="1">#REF!</definedName>
    <definedName name="BEx589O00VWB2CRMRCLO3I5IX5HO" hidden="1">#REF!</definedName>
    <definedName name="BEx58O780PQ05NF0Z1SKKRB3N099" localSheetId="2" hidden="1">#REF!</definedName>
    <definedName name="BEx58O780PQ05NF0Z1SKKRB3N099" localSheetId="7" hidden="1">#REF!</definedName>
    <definedName name="BEx58O780PQ05NF0Z1SKKRB3N099" hidden="1">'[3]Reco Sheet for Fcast'!$F$7:$G$7</definedName>
    <definedName name="BEx58XHO7ZULLF2EUD7YIS0MGQJ5" localSheetId="19" hidden="1">'[4]AMI P &amp; L'!#REF!</definedName>
    <definedName name="BEx58XHO7ZULLF2EUD7YIS0MGQJ5" localSheetId="16" hidden="1">'[4]AMI P &amp; L'!#REF!</definedName>
    <definedName name="BEx58XHO7ZULLF2EUD7YIS0MGQJ5" localSheetId="17" hidden="1">'[4]AMI P &amp; L'!#REF!</definedName>
    <definedName name="BEx58XHO7ZULLF2EUD7YIS0MGQJ5" localSheetId="13" hidden="1">'[4]AMI P &amp; L'!#REF!</definedName>
    <definedName name="BEx58XHO7ZULLF2EUD7YIS0MGQJ5" localSheetId="14" hidden="1">'[4]AMI P &amp; L'!#REF!</definedName>
    <definedName name="BEx58XHO7ZULLF2EUD7YIS0MGQJ5" localSheetId="2" hidden="1">#REF!</definedName>
    <definedName name="BEx58XHO7ZULLF2EUD7YIS0MGQJ5" localSheetId="22" hidden="1">'[4]AMI P &amp; L'!#REF!</definedName>
    <definedName name="BEx58XHO7ZULLF2EUD7YIS0MGQJ5" localSheetId="21" hidden="1">'[4]AMI P &amp; L'!#REF!</definedName>
    <definedName name="BEx58XHO7ZULLF2EUD7YIS0MGQJ5" localSheetId="57" hidden="1">'[4]AMI P &amp; L'!#REF!</definedName>
    <definedName name="BEx58XHO7ZULLF2EUD7YIS0MGQJ5" localSheetId="56" hidden="1">'[4]AMI P &amp; L'!#REF!</definedName>
    <definedName name="BEx58XHO7ZULLF2EUD7YIS0MGQJ5" localSheetId="7" hidden="1">#REF!</definedName>
    <definedName name="BEx58XHO7ZULLF2EUD7YIS0MGQJ5" localSheetId="40" hidden="1">'[4]AMI P &amp; L'!#REF!</definedName>
    <definedName name="BEx58XHO7ZULLF2EUD7YIS0MGQJ5" localSheetId="39" hidden="1">'[4]AMI P &amp; L'!#REF!</definedName>
    <definedName name="BEx58XHO7ZULLF2EUD7YIS0MGQJ5" localSheetId="41" hidden="1">'[4]AMI P &amp; L'!#REF!</definedName>
    <definedName name="BEx58XHO7ZULLF2EUD7YIS0MGQJ5" localSheetId="38" hidden="1">'[4]AMI P &amp; L'!#REF!</definedName>
    <definedName name="BEx58XHO7ZULLF2EUD7YIS0MGQJ5" localSheetId="5" hidden="1">'[4]AMI P &amp; L'!#REF!</definedName>
    <definedName name="BEx58XHO7ZULLF2EUD7YIS0MGQJ5" localSheetId="15" hidden="1">'[4]AMI P &amp; L'!#REF!</definedName>
    <definedName name="BEx58XHO7ZULLF2EUD7YIS0MGQJ5" hidden="1">'[4]AMI P &amp; L'!#REF!</definedName>
    <definedName name="BEx58ZW0HAIGIPEX9CVA1PQQTR6X" localSheetId="2" hidden="1">#REF!</definedName>
    <definedName name="BEx58ZW0HAIGIPEX9CVA1PQQTR6X" localSheetId="7" hidden="1">#REF!</definedName>
    <definedName name="BEx58ZW0HAIGIPEX9CVA1PQQTR6X" hidden="1">'[3]Reco Sheet for Fcast'!$I$7:$J$7</definedName>
    <definedName name="BEx59AZ7IMWYQU6DW5MVTLDMFU8X" localSheetId="13" hidden="1">#REF!</definedName>
    <definedName name="BEx59AZ7IMWYQU6DW5MVTLDMFU8X" localSheetId="14" hidden="1">#REF!</definedName>
    <definedName name="BEx59AZ7IMWYQU6DW5MVTLDMFU8X" localSheetId="2" hidden="1">#REF!</definedName>
    <definedName name="BEx59AZ7IMWYQU6DW5MVTLDMFU8X" localSheetId="22" hidden="1">#REF!</definedName>
    <definedName name="BEx59AZ7IMWYQU6DW5MVTLDMFU8X" localSheetId="6" hidden="1">#REF!</definedName>
    <definedName name="BEx59AZ7IMWYQU6DW5MVTLDMFU8X" localSheetId="7" hidden="1">#REF!</definedName>
    <definedName name="BEx59AZ7IMWYQU6DW5MVTLDMFU8X" hidden="1">#REF!</definedName>
    <definedName name="BEx59BA1KH3RG6K1LHL7YS2VB79N" localSheetId="2" hidden="1">#REF!</definedName>
    <definedName name="BEx59BA1KH3RG6K1LHL7YS2VB79N" localSheetId="7" hidden="1">#REF!</definedName>
    <definedName name="BEx59BA1KH3RG6K1LHL7YS2VB79N" hidden="1">'[3]Reco Sheet for Fcast'!$F$11:$G$11</definedName>
    <definedName name="BEx59E9WABJP2TN71QAIKK79HPK9" localSheetId="2" hidden="1">#REF!</definedName>
    <definedName name="BEx59E9WABJP2TN71QAIKK79HPK9" localSheetId="7" hidden="1">#REF!</definedName>
    <definedName name="BEx59E9WABJP2TN71QAIKK79HPK9" hidden="1">'[3]Reco Sheet for Fcast'!$I$8:$J$8</definedName>
    <definedName name="BEx59K9PRQRQS5W70KVXXEIH3Q9E" localSheetId="13" hidden="1">#REF!</definedName>
    <definedName name="BEx59K9PRQRQS5W70KVXXEIH3Q9E" localSheetId="14" hidden="1">#REF!</definedName>
    <definedName name="BEx59K9PRQRQS5W70KVXXEIH3Q9E" localSheetId="2" hidden="1">#REF!</definedName>
    <definedName name="BEx59K9PRQRQS5W70KVXXEIH3Q9E" localSheetId="6" hidden="1">#REF!</definedName>
    <definedName name="BEx59K9PRQRQS5W70KVXXEIH3Q9E" hidden="1">#REF!</definedName>
    <definedName name="BEx59P7MAPNU129ZTC5H3EH892G1" localSheetId="2" hidden="1">#REF!</definedName>
    <definedName name="BEx59P7MAPNU129ZTC5H3EH892G1" localSheetId="7" hidden="1">#REF!</definedName>
    <definedName name="BEx59P7MAPNU129ZTC5H3EH892G1" hidden="1">'[3]Reco Sheet for Fcast'!$F$15</definedName>
    <definedName name="BEx5A11WZRQSIE089QE119AOX9ZG" localSheetId="2" hidden="1">#REF!</definedName>
    <definedName name="BEx5A11WZRQSIE089QE119AOX9ZG" localSheetId="7" hidden="1">#REF!</definedName>
    <definedName name="BEx5A11WZRQSIE089QE119AOX9ZG" hidden="1">'[3]Reco Sheet for Fcast'!$I$7:$J$7</definedName>
    <definedName name="BEx5A7CIGCOTHJKHGUBDZG91JGPZ" localSheetId="2" hidden="1">#REF!</definedName>
    <definedName name="BEx5A7CIGCOTHJKHGUBDZG91JGPZ" localSheetId="7" hidden="1">#REF!</definedName>
    <definedName name="BEx5A7CIGCOTHJKHGUBDZG91JGPZ" hidden="1">'[3]Reco Sheet for Fcast'!$F$11:$G$11</definedName>
    <definedName name="BEx5A8UFLT2SWVSG5COFA9B8P376" localSheetId="2" hidden="1">#REF!</definedName>
    <definedName name="BEx5A8UFLT2SWVSG5COFA9B8P376" localSheetId="7" hidden="1">#REF!</definedName>
    <definedName name="BEx5A8UFLT2SWVSG5COFA9B8P376" hidden="1">'[3]Reco Sheet for Fcast'!$F$10:$G$10</definedName>
    <definedName name="BEx5AFFTN3IXIBHDKM0FYC4OFL1S" localSheetId="2" hidden="1">#REF!</definedName>
    <definedName name="BEx5AFFTN3IXIBHDKM0FYC4OFL1S" localSheetId="7" hidden="1">#REF!</definedName>
    <definedName name="BEx5AFFTN3IXIBHDKM0FYC4OFL1S" hidden="1">'[3]Reco Sheet for Fcast'!$G$2</definedName>
    <definedName name="BEx5AOFIO8KVRHIZ1RII337AA8ML" localSheetId="2" hidden="1">#REF!</definedName>
    <definedName name="BEx5AOFIO8KVRHIZ1RII337AA8ML" localSheetId="7" hidden="1">#REF!</definedName>
    <definedName name="BEx5AOFIO8KVRHIZ1RII337AA8ML" hidden="1">'[3]Reco Sheet for Fcast'!$I$7:$J$7</definedName>
    <definedName name="BEx5APRZ66L5BWHFE8E4YYNEDTI4" localSheetId="2" hidden="1">#REF!</definedName>
    <definedName name="BEx5APRZ66L5BWHFE8E4YYNEDTI4" localSheetId="7" hidden="1">#REF!</definedName>
    <definedName name="BEx5APRZ66L5BWHFE8E4YYNEDTI4" hidden="1">'[3]Reco Sheet for Fcast'!$G$2</definedName>
    <definedName name="BEx5B4RHHX0J1BF2FZKEA0SPP29O" localSheetId="2" hidden="1">#REF!</definedName>
    <definedName name="BEx5B4RHHX0J1BF2FZKEA0SPP29O" localSheetId="7" hidden="1">#REF!</definedName>
    <definedName name="BEx5B4RHHX0J1BF2FZKEA0SPP29O" hidden="1">'[3]Reco Sheet for Fcast'!$I$8:$J$8</definedName>
    <definedName name="BEx5B5YMSWP0OVI5CIQRP5V18D0C" localSheetId="2" hidden="1">#REF!</definedName>
    <definedName name="BEx5B5YMSWP0OVI5CIQRP5V18D0C" localSheetId="7" hidden="1">#REF!</definedName>
    <definedName name="BEx5B5YMSWP0OVI5CIQRP5V18D0C" hidden="1">'[3]Reco Sheet for Fcast'!$I$8:$J$8</definedName>
    <definedName name="BEx5B825RW35M5H0UB2IZGGRS4ER" localSheetId="2" hidden="1">#REF!</definedName>
    <definedName name="BEx5B825RW35M5H0UB2IZGGRS4ER" localSheetId="7" hidden="1">#REF!</definedName>
    <definedName name="BEx5B825RW35M5H0UB2IZGGRS4ER" hidden="1">'[3]Reco Sheet for Fcast'!$F$15</definedName>
    <definedName name="BEx5BAWPMY0TL684WDXX6KKJLRCN" localSheetId="2" hidden="1">#REF!</definedName>
    <definedName name="BEx5BAWPMY0TL684WDXX6KKJLRCN" localSheetId="7" hidden="1">#REF!</definedName>
    <definedName name="BEx5BAWPMY0TL684WDXX6KKJLRCN" hidden="1">'[3]Reco Sheet for Fcast'!$F$10:$G$10</definedName>
    <definedName name="BEx5BBI61U4Y65GD0ARMTALPP7SJ" localSheetId="2" hidden="1">#REF!</definedName>
    <definedName name="BEx5BBI61U4Y65GD0ARMTALPP7SJ" localSheetId="7" hidden="1">#REF!</definedName>
    <definedName name="BEx5BBI61U4Y65GD0ARMTALPP7SJ" hidden="1">'[3]Reco Sheet for Fcast'!$F$9:$G$9</definedName>
    <definedName name="BEx5BDR56MEV4IHY6CIH2SVNG1UB" localSheetId="2" hidden="1">#REF!</definedName>
    <definedName name="BEx5BDR56MEV4IHY6CIH2SVNG1UB" localSheetId="7" hidden="1">#REF!</definedName>
    <definedName name="BEx5BDR56MEV4IHY6CIH2SVNG1UB" hidden="1">'[3]Reco Sheet for Fcast'!$F$8:$G$8</definedName>
    <definedName name="BEx5BESZC5H329SKHGJOHZFILYJJ" localSheetId="2" hidden="1">#REF!</definedName>
    <definedName name="BEx5BESZC5H329SKHGJOHZFILYJJ" localSheetId="7" hidden="1">#REF!</definedName>
    <definedName name="BEx5BESZC5H329SKHGJOHZFILYJJ" hidden="1">'[3]Reco Sheet for Fcast'!$I$6:$J$6</definedName>
    <definedName name="BEx5BHSQ42B50IU1TEQFUXFX9XQD" localSheetId="19" hidden="1">'[4]AMI P &amp; L'!#REF!</definedName>
    <definedName name="BEx5BHSQ42B50IU1TEQFUXFX9XQD" localSheetId="16" hidden="1">'[4]AMI P &amp; L'!#REF!</definedName>
    <definedName name="BEx5BHSQ42B50IU1TEQFUXFX9XQD" localSheetId="17" hidden="1">'[4]AMI P &amp; L'!#REF!</definedName>
    <definedName name="BEx5BHSQ42B50IU1TEQFUXFX9XQD" localSheetId="13" hidden="1">'[4]AMI P &amp; L'!#REF!</definedName>
    <definedName name="BEx5BHSQ42B50IU1TEQFUXFX9XQD" localSheetId="14" hidden="1">'[4]AMI P &amp; L'!#REF!</definedName>
    <definedName name="BEx5BHSQ42B50IU1TEQFUXFX9XQD" localSheetId="2" hidden="1">#REF!</definedName>
    <definedName name="BEx5BHSQ42B50IU1TEQFUXFX9XQD" localSheetId="22" hidden="1">'[4]AMI P &amp; L'!#REF!</definedName>
    <definedName name="BEx5BHSQ42B50IU1TEQFUXFX9XQD" localSheetId="21" hidden="1">'[4]AMI P &amp; L'!#REF!</definedName>
    <definedName name="BEx5BHSQ42B50IU1TEQFUXFX9XQD" localSheetId="57" hidden="1">'[4]AMI P &amp; L'!#REF!</definedName>
    <definedName name="BEx5BHSQ42B50IU1TEQFUXFX9XQD" localSheetId="56" hidden="1">'[4]AMI P &amp; L'!#REF!</definedName>
    <definedName name="BEx5BHSQ42B50IU1TEQFUXFX9XQD" localSheetId="7" hidden="1">#REF!</definedName>
    <definedName name="BEx5BHSQ42B50IU1TEQFUXFX9XQD" localSheetId="40" hidden="1">'[4]AMI P &amp; L'!#REF!</definedName>
    <definedName name="BEx5BHSQ42B50IU1TEQFUXFX9XQD" localSheetId="39" hidden="1">'[4]AMI P &amp; L'!#REF!</definedName>
    <definedName name="BEx5BHSQ42B50IU1TEQFUXFX9XQD" localSheetId="41" hidden="1">'[4]AMI P &amp; L'!#REF!</definedName>
    <definedName name="BEx5BHSQ42B50IU1TEQFUXFX9XQD" localSheetId="38" hidden="1">'[4]AMI P &amp; L'!#REF!</definedName>
    <definedName name="BEx5BHSQ42B50IU1TEQFUXFX9XQD" localSheetId="5" hidden="1">'[4]AMI P &amp; L'!#REF!</definedName>
    <definedName name="BEx5BHSQ42B50IU1TEQFUXFX9XQD" localSheetId="15" hidden="1">'[4]AMI P &amp; L'!#REF!</definedName>
    <definedName name="BEx5BHSQ42B50IU1TEQFUXFX9XQD" hidden="1">'[4]AMI P &amp; L'!#REF!</definedName>
    <definedName name="BEx5BKSM4UN4C1DM3EYKM79MRC5K" localSheetId="2" hidden="1">#REF!</definedName>
    <definedName name="BEx5BKSM4UN4C1DM3EYKM79MRC5K" localSheetId="7" hidden="1">#REF!</definedName>
    <definedName name="BEx5BKSM4UN4C1DM3EYKM79MRC5K" hidden="1">'[3]Reco Sheet for Fcast'!$F$6:$G$6</definedName>
    <definedName name="BEx5BNN8NPH9KVOBARB9CDD9WLB6" localSheetId="2" hidden="1">#REF!</definedName>
    <definedName name="BEx5BNN8NPH9KVOBARB9CDD9WLB6" localSheetId="7" hidden="1">#REF!</definedName>
    <definedName name="BEx5BNN8NPH9KVOBARB9CDD9WLB6" hidden="1">'[3]Reco Sheet for Fcast'!$F$9:$G$9</definedName>
    <definedName name="BEx5BRE14A35NO42BCK912IP8Y6G" localSheetId="13" hidden="1">#REF!</definedName>
    <definedName name="BEx5BRE14A35NO42BCK912IP8Y6G" localSheetId="14" hidden="1">#REF!</definedName>
    <definedName name="BEx5BRE14A35NO42BCK912IP8Y6G" localSheetId="2" hidden="1">#REF!</definedName>
    <definedName name="BEx5BRE14A35NO42BCK912IP8Y6G" localSheetId="6" hidden="1">#REF!</definedName>
    <definedName name="BEx5BRE14A35NO42BCK912IP8Y6G" hidden="1">#REF!</definedName>
    <definedName name="BEx5BYFMZ80TDDN2EZO8CF39AIAC" localSheetId="2" hidden="1">#REF!</definedName>
    <definedName name="BEx5BYFMZ80TDDN2EZO8CF39AIAC" localSheetId="7" hidden="1">#REF!</definedName>
    <definedName name="BEx5BYFMZ80TDDN2EZO8CF39AIAC" hidden="1">'[3]Reco Sheet for Fcast'!$F$15</definedName>
    <definedName name="BEx5C2BWFW6SHZBFDEISKGXHZCQW" localSheetId="2" hidden="1">#REF!</definedName>
    <definedName name="BEx5C2BWFW6SHZBFDEISKGXHZCQW" localSheetId="7" hidden="1">#REF!</definedName>
    <definedName name="BEx5C2BWFW6SHZBFDEISKGXHZCQW" hidden="1">'[3]Reco Sheet for Fcast'!$I$8:$J$8</definedName>
    <definedName name="BEx5C49ZFH8TO9ZU55729C3F7XG7" localSheetId="2" hidden="1">#REF!</definedName>
    <definedName name="BEx5C49ZFH8TO9ZU55729C3F7XG7" localSheetId="7" hidden="1">#REF!</definedName>
    <definedName name="BEx5C49ZFH8TO9ZU55729C3F7XG7" hidden="1">'[3]Reco Sheet for Fcast'!$F$9:$G$9</definedName>
    <definedName name="BEx5C8GZQK13G60ZM70P63I5OS0L" localSheetId="2" hidden="1">#REF!</definedName>
    <definedName name="BEx5C8GZQK13G60ZM70P63I5OS0L" localSheetId="7" hidden="1">#REF!</definedName>
    <definedName name="BEx5C8GZQK13G60ZM70P63I5OS0L" hidden="1">'[3]Reco Sheet for Fcast'!$F$10:$G$10</definedName>
    <definedName name="BEx5CAPTVN2NBT3UOMA1UFAL1C2R" localSheetId="2" hidden="1">#REF!</definedName>
    <definedName name="BEx5CAPTVN2NBT3UOMA1UFAL1C2R" localSheetId="7" hidden="1">#REF!</definedName>
    <definedName name="BEx5CAPTVN2NBT3UOMA1UFAL1C2R" hidden="1">'[3]Reco Sheet for Fcast'!$I$6:$J$6</definedName>
    <definedName name="BEx5CEM3SYF9XP0ZZVE0GEPCLV3F" localSheetId="2" hidden="1">#REF!</definedName>
    <definedName name="BEx5CEM3SYF9XP0ZZVE0GEPCLV3F" localSheetId="7" hidden="1">#REF!</definedName>
    <definedName name="BEx5CEM3SYF9XP0ZZVE0GEPCLV3F" hidden="1">'[3]Reco Sheet for Fcast'!$I$10:$J$10</definedName>
    <definedName name="BEx5CFYQ0F1Z6P8SCVJ0I3UPVFE4" localSheetId="19" hidden="1">'[4]AMI P &amp; L'!#REF!</definedName>
    <definedName name="BEx5CFYQ0F1Z6P8SCVJ0I3UPVFE4" localSheetId="16" hidden="1">'[4]AMI P &amp; L'!#REF!</definedName>
    <definedName name="BEx5CFYQ0F1Z6P8SCVJ0I3UPVFE4" localSheetId="17" hidden="1">'[4]AMI P &amp; L'!#REF!</definedName>
    <definedName name="BEx5CFYQ0F1Z6P8SCVJ0I3UPVFE4" localSheetId="13" hidden="1">'[4]AMI P &amp; L'!#REF!</definedName>
    <definedName name="BEx5CFYQ0F1Z6P8SCVJ0I3UPVFE4" localSheetId="14" hidden="1">'[4]AMI P &amp; L'!#REF!</definedName>
    <definedName name="BEx5CFYQ0F1Z6P8SCVJ0I3UPVFE4" localSheetId="2" hidden="1">#REF!</definedName>
    <definedName name="BEx5CFYQ0F1Z6P8SCVJ0I3UPVFE4" localSheetId="22" hidden="1">'[4]AMI P &amp; L'!#REF!</definedName>
    <definedName name="BEx5CFYQ0F1Z6P8SCVJ0I3UPVFE4" localSheetId="21" hidden="1">'[4]AMI P &amp; L'!#REF!</definedName>
    <definedName name="BEx5CFYQ0F1Z6P8SCVJ0I3UPVFE4" localSheetId="57" hidden="1">'[4]AMI P &amp; L'!#REF!</definedName>
    <definedName name="BEx5CFYQ0F1Z6P8SCVJ0I3UPVFE4" localSheetId="56" hidden="1">'[4]AMI P &amp; L'!#REF!</definedName>
    <definedName name="BEx5CFYQ0F1Z6P8SCVJ0I3UPVFE4" localSheetId="7" hidden="1">#REF!</definedName>
    <definedName name="BEx5CFYQ0F1Z6P8SCVJ0I3UPVFE4" localSheetId="40" hidden="1">'[4]AMI P &amp; L'!#REF!</definedName>
    <definedName name="BEx5CFYQ0F1Z6P8SCVJ0I3UPVFE4" localSheetId="39" hidden="1">'[4]AMI P &amp; L'!#REF!</definedName>
    <definedName name="BEx5CFYQ0F1Z6P8SCVJ0I3UPVFE4" localSheetId="41" hidden="1">'[4]AMI P &amp; L'!#REF!</definedName>
    <definedName name="BEx5CFYQ0F1Z6P8SCVJ0I3UPVFE4" localSheetId="38" hidden="1">'[4]AMI P &amp; L'!#REF!</definedName>
    <definedName name="BEx5CFYQ0F1Z6P8SCVJ0I3UPVFE4" localSheetId="5" hidden="1">'[4]AMI P &amp; L'!#REF!</definedName>
    <definedName name="BEx5CFYQ0F1Z6P8SCVJ0I3UPVFE4" localSheetId="15" hidden="1">'[4]AMI P &amp; L'!#REF!</definedName>
    <definedName name="BEx5CFYQ0F1Z6P8SCVJ0I3UPVFE4" hidden="1">'[4]AMI P &amp; L'!#REF!</definedName>
    <definedName name="BEx5CPEKNSJORIPFQC2E1LTRYY8L" localSheetId="2" hidden="1">#REF!</definedName>
    <definedName name="BEx5CPEKNSJORIPFQC2E1LTRYY8L" localSheetId="7" hidden="1">#REF!</definedName>
    <definedName name="BEx5CPEKNSJORIPFQC2E1LTRYY8L" hidden="1">'[3]Reco Sheet for Fcast'!$I$7:$J$7</definedName>
    <definedName name="BEx5CSUOL05D8PAM2TRDA9VRJT1O" localSheetId="2" hidden="1">#REF!</definedName>
    <definedName name="BEx5CSUOL05D8PAM2TRDA9VRJT1O" localSheetId="7" hidden="1">#REF!</definedName>
    <definedName name="BEx5CSUOL05D8PAM2TRDA9VRJT1O" hidden="1">'[3]Reco Sheet for Fcast'!$I$10:$J$10</definedName>
    <definedName name="BEx5CUNFOO4YDFJ22HCMI2QKIGKM" localSheetId="2" hidden="1">#REF!</definedName>
    <definedName name="BEx5CUNFOO4YDFJ22HCMI2QKIGKM" localSheetId="7" hidden="1">#REF!</definedName>
    <definedName name="BEx5CUNFOO4YDFJ22HCMI2QKIGKM" hidden="1">'[3]Reco Sheet for Fcast'!$F$10:$G$10</definedName>
    <definedName name="BEx5CWLOBFBDZZLDMZV6E0Z1VJA6" localSheetId="2" hidden="1">'[5]Reco Sheet for Fcast'!$F$10:$G$10</definedName>
    <definedName name="BEx5CWLOBFBDZZLDMZV6E0Z1VJA6" localSheetId="7" hidden="1">'[5]Reco Sheet for Fcast'!$F$10:$G$10</definedName>
    <definedName name="BEx5CWLOBFBDZZLDMZV6E0Z1VJA6" hidden="1">'[3]Reco Sheet for Fcast'!$F$10:$G$10</definedName>
    <definedName name="BEx5D7U7MZFE0E9SNH9NX01XLKLP" localSheetId="19" hidden="1">#REF!</definedName>
    <definedName name="BEx5D7U7MZFE0E9SNH9NX01XLKLP" localSheetId="16" hidden="1">#REF!</definedName>
    <definedName name="BEx5D7U7MZFE0E9SNH9NX01XLKLP" localSheetId="17" hidden="1">#REF!</definedName>
    <definedName name="BEx5D7U7MZFE0E9SNH9NX01XLKLP" localSheetId="13" hidden="1">#REF!</definedName>
    <definedName name="BEx5D7U7MZFE0E9SNH9NX01XLKLP" localSheetId="14" hidden="1">#REF!</definedName>
    <definedName name="BEx5D7U7MZFE0E9SNH9NX01XLKLP" localSheetId="2" hidden="1">#REF!</definedName>
    <definedName name="BEx5D7U7MZFE0E9SNH9NX01XLKLP" localSheetId="22" hidden="1">#REF!</definedName>
    <definedName name="BEx5D7U7MZFE0E9SNH9NX01XLKLP" localSheetId="21" hidden="1">#REF!</definedName>
    <definedName name="BEx5D7U7MZFE0E9SNH9NX01XLKLP" localSheetId="57" hidden="1">#REF!</definedName>
    <definedName name="BEx5D7U7MZFE0E9SNH9NX01XLKLP" localSheetId="56" hidden="1">#REF!</definedName>
    <definedName name="BEx5D7U7MZFE0E9SNH9NX01XLKLP" localSheetId="6" hidden="1">#REF!</definedName>
    <definedName name="BEx5D7U7MZFE0E9SNH9NX01XLKLP" localSheetId="7" hidden="1">#REF!</definedName>
    <definedName name="BEx5D7U7MZFE0E9SNH9NX01XLKLP" localSheetId="40" hidden="1">#REF!</definedName>
    <definedName name="BEx5D7U7MZFE0E9SNH9NX01XLKLP" localSheetId="39" hidden="1">#REF!</definedName>
    <definedName name="BEx5D7U7MZFE0E9SNH9NX01XLKLP" localSheetId="41" hidden="1">#REF!</definedName>
    <definedName name="BEx5D7U7MZFE0E9SNH9NX01XLKLP" localSheetId="38" hidden="1">#REF!</definedName>
    <definedName name="BEx5D7U7MZFE0E9SNH9NX01XLKLP" localSheetId="5" hidden="1">#REF!</definedName>
    <definedName name="BEx5D7U7MZFE0E9SNH9NX01XLKLP" localSheetId="15" hidden="1">#REF!</definedName>
    <definedName name="BEx5D7U7MZFE0E9SNH9NX01XLKLP" hidden="1">#REF!</definedName>
    <definedName name="BEx5D8L47OF0WHBPFWXGZINZWUBZ" localSheetId="2" hidden="1">#REF!</definedName>
    <definedName name="BEx5D8L47OF0WHBPFWXGZINZWUBZ" localSheetId="7" hidden="1">#REF!</definedName>
    <definedName name="BEx5D8L47OF0WHBPFWXGZINZWUBZ" hidden="1">'[3]Reco Sheet for Fcast'!$I$10:$J$10</definedName>
    <definedName name="BEx5DAJAHQ2SKUPCKSCR3PYML67L" localSheetId="2" hidden="1">#REF!</definedName>
    <definedName name="BEx5DAJAHQ2SKUPCKSCR3PYML67L" localSheetId="7" hidden="1">#REF!</definedName>
    <definedName name="BEx5DAJAHQ2SKUPCKSCR3PYML67L" hidden="1">'[3]Reco Sheet for Fcast'!$I$8:$J$8</definedName>
    <definedName name="BEx5DAZEGUTH4C1FCHVO3EWOQDU3" localSheetId="19" hidden="1">#REF!</definedName>
    <definedName name="BEx5DAZEGUTH4C1FCHVO3EWOQDU3" localSheetId="16" hidden="1">#REF!</definedName>
    <definedName name="BEx5DAZEGUTH4C1FCHVO3EWOQDU3" localSheetId="17" hidden="1">#REF!</definedName>
    <definedName name="BEx5DAZEGUTH4C1FCHVO3EWOQDU3" localSheetId="13" hidden="1">#REF!</definedName>
    <definedName name="BEx5DAZEGUTH4C1FCHVO3EWOQDU3" localSheetId="14" hidden="1">#REF!</definedName>
    <definedName name="BEx5DAZEGUTH4C1FCHVO3EWOQDU3" localSheetId="2" hidden="1">#REF!</definedName>
    <definedName name="BEx5DAZEGUTH4C1FCHVO3EWOQDU3" localSheetId="22" hidden="1">#REF!</definedName>
    <definedName name="BEx5DAZEGUTH4C1FCHVO3EWOQDU3" localSheetId="21" hidden="1">#REF!</definedName>
    <definedName name="BEx5DAZEGUTH4C1FCHVO3EWOQDU3" localSheetId="57" hidden="1">#REF!</definedName>
    <definedName name="BEx5DAZEGUTH4C1FCHVO3EWOQDU3" localSheetId="56" hidden="1">#REF!</definedName>
    <definedName name="BEx5DAZEGUTH4C1FCHVO3EWOQDU3" localSheetId="6" hidden="1">#REF!</definedName>
    <definedName name="BEx5DAZEGUTH4C1FCHVO3EWOQDU3" localSheetId="7" hidden="1">#REF!</definedName>
    <definedName name="BEx5DAZEGUTH4C1FCHVO3EWOQDU3" localSheetId="40" hidden="1">#REF!</definedName>
    <definedName name="BEx5DAZEGUTH4C1FCHVO3EWOQDU3" localSheetId="39" hidden="1">#REF!</definedName>
    <definedName name="BEx5DAZEGUTH4C1FCHVO3EWOQDU3" localSheetId="41" hidden="1">#REF!</definedName>
    <definedName name="BEx5DAZEGUTH4C1FCHVO3EWOQDU3" localSheetId="38" hidden="1">#REF!</definedName>
    <definedName name="BEx5DAZEGUTH4C1FCHVO3EWOQDU3" localSheetId="5" hidden="1">#REF!</definedName>
    <definedName name="BEx5DAZEGUTH4C1FCHVO3EWOQDU3" localSheetId="15" hidden="1">#REF!</definedName>
    <definedName name="BEx5DAZEGUTH4C1FCHVO3EWOQDU3" hidden="1">#REF!</definedName>
    <definedName name="BEx5DC18JM1KJCV44PF18E0LNRKA" localSheetId="2" hidden="1">#REF!</definedName>
    <definedName name="BEx5DC18JM1KJCV44PF18E0LNRKA" localSheetId="7" hidden="1">#REF!</definedName>
    <definedName name="BEx5DC18JM1KJCV44PF18E0LNRKA" hidden="1">'[3]Reco Sheet for Fcast'!$F$8:$G$8</definedName>
    <definedName name="BEx5DJIZBTNS011R9IIG2OQ2L6ZX" localSheetId="2" hidden="1">#REF!</definedName>
    <definedName name="BEx5DJIZBTNS011R9IIG2OQ2L6ZX" localSheetId="7" hidden="1">#REF!</definedName>
    <definedName name="BEx5DJIZBTNS011R9IIG2OQ2L6ZX" hidden="1">'[3]Reco Sheet for Fcast'!$H$2:$I$2</definedName>
    <definedName name="BEx5E123OLO9WQUOIRIDJ967KAGK" localSheetId="2" hidden="1">#REF!</definedName>
    <definedName name="BEx5E123OLO9WQUOIRIDJ967KAGK" localSheetId="7" hidden="1">#REF!</definedName>
    <definedName name="BEx5E123OLO9WQUOIRIDJ967KAGK" hidden="1">'[3]Reco Sheet for Fcast'!$F$15</definedName>
    <definedName name="BEx5E2UU5NES6W779W2OZTZOB4O7" localSheetId="2" hidden="1">#REF!</definedName>
    <definedName name="BEx5E2UU5NES6W779W2OZTZOB4O7" localSheetId="7" hidden="1">#REF!</definedName>
    <definedName name="BEx5E2UU5NES6W779W2OZTZOB4O7" hidden="1">'[3]Reco Sheet for Fcast'!$I$10:$J$10</definedName>
    <definedName name="BEx5EEJLW729ROTXH1VWX5876WHE" localSheetId="13" hidden="1">#REF!</definedName>
    <definedName name="BEx5EEJLW729ROTXH1VWX5876WHE" localSheetId="14" hidden="1">#REF!</definedName>
    <definedName name="BEx5EEJLW729ROTXH1VWX5876WHE" localSheetId="2" hidden="1">#REF!</definedName>
    <definedName name="BEx5EEJLW729ROTXH1VWX5876WHE" localSheetId="6" hidden="1">#REF!</definedName>
    <definedName name="BEx5EEJLW729ROTXH1VWX5876WHE" hidden="1">#REF!</definedName>
    <definedName name="BEx5EGXYIQ0YTJG0LCF9S954QAQH" localSheetId="13" hidden="1">#REF!</definedName>
    <definedName name="BEx5EGXYIQ0YTJG0LCF9S954QAQH" localSheetId="14" hidden="1">#REF!</definedName>
    <definedName name="BEx5EGXYIQ0YTJG0LCF9S954QAQH" localSheetId="2" hidden="1">#REF!</definedName>
    <definedName name="BEx5EGXYIQ0YTJG0LCF9S954QAQH" localSheetId="6" hidden="1">#REF!</definedName>
    <definedName name="BEx5EGXYIQ0YTJG0LCF9S954QAQH" hidden="1">#REF!</definedName>
    <definedName name="BEx5EIVZH4CP2BDE0BSMQHBY5MQ3" localSheetId="13" hidden="1">#REF!</definedName>
    <definedName name="BEx5EIVZH4CP2BDE0BSMQHBY5MQ3" localSheetId="14" hidden="1">#REF!</definedName>
    <definedName name="BEx5EIVZH4CP2BDE0BSMQHBY5MQ3" localSheetId="2" hidden="1">#REF!</definedName>
    <definedName name="BEx5EIVZH4CP2BDE0BSMQHBY5MQ3" localSheetId="6" hidden="1">#REF!</definedName>
    <definedName name="BEx5EIVZH4CP2BDE0BSMQHBY5MQ3" hidden="1">#REF!</definedName>
    <definedName name="BEx5ELQL9B0VR6UT18KP11DHOTFX" localSheetId="2" hidden="1">#REF!</definedName>
    <definedName name="BEx5ELQL9B0VR6UT18KP11DHOTFX" localSheetId="7" hidden="1">#REF!</definedName>
    <definedName name="BEx5ELQL9B0VR6UT18KP11DHOTFX" hidden="1">'[3]Reco Sheet for Fcast'!$I$10:$J$10</definedName>
    <definedName name="BEx5ER4TJTFPN7IB1MNEB1ZFR5M6" localSheetId="2" hidden="1">#REF!</definedName>
    <definedName name="BEx5ER4TJTFPN7IB1MNEB1ZFR5M6" localSheetId="7" hidden="1">#REF!</definedName>
    <definedName name="BEx5ER4TJTFPN7IB1MNEB1ZFR5M6" hidden="1">'[3]Reco Sheet for Fcast'!$H$2:$I$2</definedName>
    <definedName name="BEx5F6V72QTCK7O39Y59R0EVM6CW" localSheetId="2" hidden="1">#REF!</definedName>
    <definedName name="BEx5F6V72QTCK7O39Y59R0EVM6CW" localSheetId="7" hidden="1">#REF!</definedName>
    <definedName name="BEx5F6V72QTCK7O39Y59R0EVM6CW" hidden="1">'[3]Reco Sheet for Fcast'!$I$8:$J$8</definedName>
    <definedName name="BEx5FB7KHHBZ59M0IUDR6KADHSS2" localSheetId="13" hidden="1">#REF!</definedName>
    <definedName name="BEx5FB7KHHBZ59M0IUDR6KADHSS2" localSheetId="14" hidden="1">#REF!</definedName>
    <definedName name="BEx5FB7KHHBZ59M0IUDR6KADHSS2" localSheetId="2" hidden="1">#REF!</definedName>
    <definedName name="BEx5FB7KHHBZ59M0IUDR6KADHSS2" localSheetId="6" hidden="1">#REF!</definedName>
    <definedName name="BEx5FB7KHHBZ59M0IUDR6KADHSS2" hidden="1">#REF!</definedName>
    <definedName name="BEx5FGLQVACD5F5YZG4DGSCHCGO2" localSheetId="2" hidden="1">#REF!</definedName>
    <definedName name="BEx5FGLQVACD5F5YZG4DGSCHCGO2" localSheetId="7" hidden="1">#REF!</definedName>
    <definedName name="BEx5FGLQVACD5F5YZG4DGSCHCGO2" hidden="1">'[3]Reco Sheet for Fcast'!$H$2:$I$2</definedName>
    <definedName name="BEx5FLJWHLW3BTZILDPN5NMA449V" localSheetId="2" hidden="1">#REF!</definedName>
    <definedName name="BEx5FLJWHLW3BTZILDPN5NMA449V" localSheetId="7" hidden="1">#REF!</definedName>
    <definedName name="BEx5FLJWHLW3BTZILDPN5NMA449V" hidden="1">'[3]Reco Sheet for Fcast'!$I$6:$J$6</definedName>
    <definedName name="BEx5FNI2O10YN2SI1NO4X5GP3GTF" localSheetId="2" hidden="1">#REF!</definedName>
    <definedName name="BEx5FNI2O10YN2SI1NO4X5GP3GTF" localSheetId="7" hidden="1">#REF!</definedName>
    <definedName name="BEx5FNI2O10YN2SI1NO4X5GP3GTF" hidden="1">'[3]Reco Sheet for Fcast'!$F$10:$G$10</definedName>
    <definedName name="BEx5FO8YRFSZCG3L608EHIHIHFY4" localSheetId="19" hidden="1">'[4]AMI P &amp; L'!#REF!</definedName>
    <definedName name="BEx5FO8YRFSZCG3L608EHIHIHFY4" localSheetId="16" hidden="1">'[4]AMI P &amp; L'!#REF!</definedName>
    <definedName name="BEx5FO8YRFSZCG3L608EHIHIHFY4" localSheetId="17" hidden="1">'[4]AMI P &amp; L'!#REF!</definedName>
    <definedName name="BEx5FO8YRFSZCG3L608EHIHIHFY4" localSheetId="13" hidden="1">'[4]AMI P &amp; L'!#REF!</definedName>
    <definedName name="BEx5FO8YRFSZCG3L608EHIHIHFY4" localSheetId="14" hidden="1">'[4]AMI P &amp; L'!#REF!</definedName>
    <definedName name="BEx5FO8YRFSZCG3L608EHIHIHFY4" localSheetId="2" hidden="1">#REF!</definedName>
    <definedName name="BEx5FO8YRFSZCG3L608EHIHIHFY4" localSheetId="22" hidden="1">'[4]AMI P &amp; L'!#REF!</definedName>
    <definedName name="BEx5FO8YRFSZCG3L608EHIHIHFY4" localSheetId="21" hidden="1">'[4]AMI P &amp; L'!#REF!</definedName>
    <definedName name="BEx5FO8YRFSZCG3L608EHIHIHFY4" localSheetId="57" hidden="1">'[4]AMI P &amp; L'!#REF!</definedName>
    <definedName name="BEx5FO8YRFSZCG3L608EHIHIHFY4" localSheetId="56" hidden="1">'[4]AMI P &amp; L'!#REF!</definedName>
    <definedName name="BEx5FO8YRFSZCG3L608EHIHIHFY4" localSheetId="7" hidden="1">#REF!</definedName>
    <definedName name="BEx5FO8YRFSZCG3L608EHIHIHFY4" localSheetId="40" hidden="1">'[4]AMI P &amp; L'!#REF!</definedName>
    <definedName name="BEx5FO8YRFSZCG3L608EHIHIHFY4" localSheetId="39" hidden="1">'[4]AMI P &amp; L'!#REF!</definedName>
    <definedName name="BEx5FO8YRFSZCG3L608EHIHIHFY4" localSheetId="41" hidden="1">'[4]AMI P &amp; L'!#REF!</definedName>
    <definedName name="BEx5FO8YRFSZCG3L608EHIHIHFY4" localSheetId="38" hidden="1">'[4]AMI P &amp; L'!#REF!</definedName>
    <definedName name="BEx5FO8YRFSZCG3L608EHIHIHFY4" localSheetId="5" hidden="1">'[4]AMI P &amp; L'!#REF!</definedName>
    <definedName name="BEx5FO8YRFSZCG3L608EHIHIHFY4" localSheetId="15" hidden="1">'[4]AMI P &amp; L'!#REF!</definedName>
    <definedName name="BEx5FO8YRFSZCG3L608EHIHIHFY4" hidden="1">'[4]AMI P &amp; L'!#REF!</definedName>
    <definedName name="BEx5FQNA6V4CNYSH013K45RI4BCV" localSheetId="2" hidden="1">#REF!</definedName>
    <definedName name="BEx5FQNA6V4CNYSH013K45RI4BCV" localSheetId="7" hidden="1">#REF!</definedName>
    <definedName name="BEx5FQNA6V4CNYSH013K45RI4BCV" hidden="1">'[3]Reco Sheet for Fcast'!$F$8:$G$8</definedName>
    <definedName name="BEx5FVQPPEU32CPNV9RRQ9MNLLVE" localSheetId="2" hidden="1">#REF!</definedName>
    <definedName name="BEx5FVQPPEU32CPNV9RRQ9MNLLVE" localSheetId="7" hidden="1">#REF!</definedName>
    <definedName name="BEx5FVQPPEU32CPNV9RRQ9MNLLVE" hidden="1">'[3]Reco Sheet for Fcast'!$H$2:$I$2</definedName>
    <definedName name="BEx5G08KGMG5X2AQKDGPFYG5GH94" localSheetId="2" hidden="1">#REF!</definedName>
    <definedName name="BEx5G08KGMG5X2AQKDGPFYG5GH94" localSheetId="7" hidden="1">#REF!</definedName>
    <definedName name="BEx5G08KGMG5X2AQKDGPFYG5GH94" hidden="1">'[3]Reco Sheet for Fcast'!$I$6:$J$6</definedName>
    <definedName name="BEx5G1A8TFN4C4QII35U9DKYNIS8" localSheetId="19" hidden="1">'[4]AMI P &amp; L'!#REF!</definedName>
    <definedName name="BEx5G1A8TFN4C4QII35U9DKYNIS8" localSheetId="16" hidden="1">'[4]AMI P &amp; L'!#REF!</definedName>
    <definedName name="BEx5G1A8TFN4C4QII35U9DKYNIS8" localSheetId="17" hidden="1">'[4]AMI P &amp; L'!#REF!</definedName>
    <definedName name="BEx5G1A8TFN4C4QII35U9DKYNIS8" localSheetId="13" hidden="1">'[4]AMI P &amp; L'!#REF!</definedName>
    <definedName name="BEx5G1A8TFN4C4QII35U9DKYNIS8" localSheetId="14" hidden="1">'[4]AMI P &amp; L'!#REF!</definedName>
    <definedName name="BEx5G1A8TFN4C4QII35U9DKYNIS8" localSheetId="2" hidden="1">#REF!</definedName>
    <definedName name="BEx5G1A8TFN4C4QII35U9DKYNIS8" localSheetId="22" hidden="1">'[4]AMI P &amp; L'!#REF!</definedName>
    <definedName name="BEx5G1A8TFN4C4QII35U9DKYNIS8" localSheetId="21" hidden="1">'[4]AMI P &amp; L'!#REF!</definedName>
    <definedName name="BEx5G1A8TFN4C4QII35U9DKYNIS8" localSheetId="57" hidden="1">'[4]AMI P &amp; L'!#REF!</definedName>
    <definedName name="BEx5G1A8TFN4C4QII35U9DKYNIS8" localSheetId="56" hidden="1">'[4]AMI P &amp; L'!#REF!</definedName>
    <definedName name="BEx5G1A8TFN4C4QII35U9DKYNIS8" localSheetId="7" hidden="1">#REF!</definedName>
    <definedName name="BEx5G1A8TFN4C4QII35U9DKYNIS8" localSheetId="40" hidden="1">'[4]AMI P &amp; L'!#REF!</definedName>
    <definedName name="BEx5G1A8TFN4C4QII35U9DKYNIS8" localSheetId="39" hidden="1">'[4]AMI P &amp; L'!#REF!</definedName>
    <definedName name="BEx5G1A8TFN4C4QII35U9DKYNIS8" localSheetId="41" hidden="1">'[4]AMI P &amp; L'!#REF!</definedName>
    <definedName name="BEx5G1A8TFN4C4QII35U9DKYNIS8" localSheetId="38" hidden="1">'[4]AMI P &amp; L'!#REF!</definedName>
    <definedName name="BEx5G1A8TFN4C4QII35U9DKYNIS8" localSheetId="5" hidden="1">'[4]AMI P &amp; L'!#REF!</definedName>
    <definedName name="BEx5G1A8TFN4C4QII35U9DKYNIS8" localSheetId="15" hidden="1">'[4]AMI P &amp; L'!#REF!</definedName>
    <definedName name="BEx5G1A8TFN4C4QII35U9DKYNIS8" hidden="1">'[4]AMI P &amp; L'!#REF!</definedName>
    <definedName name="BEx5G1L0QO91KEPDMV1D8OT4BT73" localSheetId="2" hidden="1">#REF!</definedName>
    <definedName name="BEx5G1L0QO91KEPDMV1D8OT4BT73" localSheetId="7" hidden="1">#REF!</definedName>
    <definedName name="BEx5G1L0QO91KEPDMV1D8OT4BT73" hidden="1">'[3]Reco Sheet for Fcast'!$I$6:$J$6</definedName>
    <definedName name="BEx5G86DZL1VYUX6KWODAP3WFAWP" localSheetId="2" hidden="1">#REF!</definedName>
    <definedName name="BEx5G86DZL1VYUX6KWODAP3WFAWP" localSheetId="7" hidden="1">#REF!</definedName>
    <definedName name="BEx5G86DZL1VYUX6KWODAP3WFAWP" hidden="1">'[3]Reco Sheet for Fcast'!$E$2:$F$2</definedName>
    <definedName name="BEx5G8BV2GIOCM3C7IUFK8L04A6M" localSheetId="2" hidden="1">#REF!</definedName>
    <definedName name="BEx5G8BV2GIOCM3C7IUFK8L04A6M" localSheetId="7" hidden="1">#REF!</definedName>
    <definedName name="BEx5G8BV2GIOCM3C7IUFK8L04A6M" hidden="1">'[3]Reco Sheet for Fcast'!$I$11:$J$11</definedName>
    <definedName name="BEx5GID9MVBUPFFT9M8K8B5MO9NV" localSheetId="2" hidden="1">#REF!</definedName>
    <definedName name="BEx5GID9MVBUPFFT9M8K8B5MO9NV" localSheetId="7" hidden="1">#REF!</definedName>
    <definedName name="BEx5GID9MVBUPFFT9M8K8B5MO9NV" hidden="1">'[3]Reco Sheet for Fcast'!$F$15:$G$16</definedName>
    <definedName name="BEx5GLD6CMDEYT8QI3HVPGEES2A5" localSheetId="19" hidden="1">#REF!</definedName>
    <definedName name="BEx5GLD6CMDEYT8QI3HVPGEES2A5" localSheetId="16" hidden="1">#REF!</definedName>
    <definedName name="BEx5GLD6CMDEYT8QI3HVPGEES2A5" localSheetId="17" hidden="1">#REF!</definedName>
    <definedName name="BEx5GLD6CMDEYT8QI3HVPGEES2A5" localSheetId="13" hidden="1">#REF!</definedName>
    <definedName name="BEx5GLD6CMDEYT8QI3HVPGEES2A5" localSheetId="14" hidden="1">#REF!</definedName>
    <definedName name="BEx5GLD6CMDEYT8QI3HVPGEES2A5" localSheetId="2" hidden="1">#REF!</definedName>
    <definedName name="BEx5GLD6CMDEYT8QI3HVPGEES2A5" localSheetId="22" hidden="1">#REF!</definedName>
    <definedName name="BEx5GLD6CMDEYT8QI3HVPGEES2A5" localSheetId="21" hidden="1">#REF!</definedName>
    <definedName name="BEx5GLD6CMDEYT8QI3HVPGEES2A5" localSheetId="57" hidden="1">#REF!</definedName>
    <definedName name="BEx5GLD6CMDEYT8QI3HVPGEES2A5" localSheetId="56" hidden="1">#REF!</definedName>
    <definedName name="BEx5GLD6CMDEYT8QI3HVPGEES2A5" localSheetId="6" hidden="1">#REF!</definedName>
    <definedName name="BEx5GLD6CMDEYT8QI3HVPGEES2A5" localSheetId="7" hidden="1">#REF!</definedName>
    <definedName name="BEx5GLD6CMDEYT8QI3HVPGEES2A5" localSheetId="40" hidden="1">#REF!</definedName>
    <definedName name="BEx5GLD6CMDEYT8QI3HVPGEES2A5" localSheetId="39" hidden="1">#REF!</definedName>
    <definedName name="BEx5GLD6CMDEYT8QI3HVPGEES2A5" localSheetId="41" hidden="1">#REF!</definedName>
    <definedName name="BEx5GLD6CMDEYT8QI3HVPGEES2A5" localSheetId="38" hidden="1">#REF!</definedName>
    <definedName name="BEx5GLD6CMDEYT8QI3HVPGEES2A5" localSheetId="5" hidden="1">#REF!</definedName>
    <definedName name="BEx5GLD6CMDEYT8QI3HVPGEES2A5" localSheetId="15" hidden="1">#REF!</definedName>
    <definedName name="BEx5GLD6CMDEYT8QI3HVPGEES2A5" hidden="1">#REF!</definedName>
    <definedName name="BEx5GN0EWA9SCQDPQ7NTUQH82QVK" localSheetId="2" hidden="1">#REF!</definedName>
    <definedName name="BEx5GN0EWA9SCQDPQ7NTUQH82QVK" localSheetId="7" hidden="1">#REF!</definedName>
    <definedName name="BEx5GN0EWA9SCQDPQ7NTUQH82QVK" hidden="1">'[3]Reco Sheet for Fcast'!$F$6:$G$6</definedName>
    <definedName name="BEx5GNBCU4WZ74I0UXFL9ZG2XSGJ" localSheetId="2" hidden="1">#REF!</definedName>
    <definedName name="BEx5GNBCU4WZ74I0UXFL9ZG2XSGJ" localSheetId="7" hidden="1">#REF!</definedName>
    <definedName name="BEx5GNBCU4WZ74I0UXFL9ZG2XSGJ" hidden="1">'[3]Reco Sheet for Fcast'!$F$6:$G$6</definedName>
    <definedName name="BEx5GUCTYC7QCWGWU5BTO7Y7HDZX" localSheetId="2" hidden="1">#REF!</definedName>
    <definedName name="BEx5GUCTYC7QCWGWU5BTO7Y7HDZX" localSheetId="7" hidden="1">#REF!</definedName>
    <definedName name="BEx5GUCTYC7QCWGWU5BTO7Y7HDZX" hidden="1">'[3]Reco Sheet for Fcast'!$I$6:$J$6</definedName>
    <definedName name="BEx5GYUPJULJQ624TEESYFG1NFOH" localSheetId="2" hidden="1">#REF!</definedName>
    <definedName name="BEx5GYUPJULJQ624TEESYFG1NFOH" localSheetId="7" hidden="1">#REF!</definedName>
    <definedName name="BEx5GYUPJULJQ624TEESYFG1NFOH" hidden="1">'[3]Reco Sheet for Fcast'!$I$9:$J$9</definedName>
    <definedName name="BEx5H0NEE0AIN5E2UHJ9J9ISU9N1" localSheetId="2" hidden="1">#REF!</definedName>
    <definedName name="BEx5H0NEE0AIN5E2UHJ9J9ISU9N1" localSheetId="7" hidden="1">#REF!</definedName>
    <definedName name="BEx5H0NEE0AIN5E2UHJ9J9ISU9N1" hidden="1">'[3]Reco Sheet for Fcast'!$F$8:$G$8</definedName>
    <definedName name="BEx5H1UJSEUQM2K8QHQXO5THVHSO" localSheetId="2" hidden="1">#REF!</definedName>
    <definedName name="BEx5H1UJSEUQM2K8QHQXO5THVHSO" localSheetId="7" hidden="1">#REF!</definedName>
    <definedName name="BEx5H1UJSEUQM2K8QHQXO5THVHSO" hidden="1">'[3]Reco Sheet for Fcast'!$F$9:$G$9</definedName>
    <definedName name="BEx5HAOT9XWUF7XIFRZZS8B9F5TZ" localSheetId="2" hidden="1">#REF!</definedName>
    <definedName name="BEx5HAOT9XWUF7XIFRZZS8B9F5TZ" localSheetId="7" hidden="1">#REF!</definedName>
    <definedName name="BEx5HAOT9XWUF7XIFRZZS8B9F5TZ" hidden="1">'[3]Reco Sheet for Fcast'!$K$2</definedName>
    <definedName name="BEx5HCN1GOZJAULZZLJ1GER53RVC" localSheetId="13" hidden="1">#REF!</definedName>
    <definedName name="BEx5HCN1GOZJAULZZLJ1GER53RVC" localSheetId="14" hidden="1">#REF!</definedName>
    <definedName name="BEx5HCN1GOZJAULZZLJ1GER53RVC" localSheetId="2" hidden="1">#REF!</definedName>
    <definedName name="BEx5HCN1GOZJAULZZLJ1GER53RVC" localSheetId="6" hidden="1">#REF!</definedName>
    <definedName name="BEx5HCN1GOZJAULZZLJ1GER53RVC" hidden="1">#REF!</definedName>
    <definedName name="BEx5HE4XRF9BUY04MENWY9CHHN5H" localSheetId="2" hidden="1">#REF!</definedName>
    <definedName name="BEx5HE4XRF9BUY04MENWY9CHHN5H" localSheetId="7" hidden="1">#REF!</definedName>
    <definedName name="BEx5HE4XRF9BUY04MENWY9CHHN5H" hidden="1">'[3]Reco Sheet for Fcast'!$I$11:$J$11</definedName>
    <definedName name="BEx5HFHMABAT0H9KKS754X4T304E" localSheetId="2" hidden="1">#REF!</definedName>
    <definedName name="BEx5HFHMABAT0H9KKS754X4T304E" localSheetId="7" hidden="1">#REF!</definedName>
    <definedName name="BEx5HFHMABAT0H9KKS754X4T304E" hidden="1">'[3]Reco Sheet for Fcast'!$I$11:$J$11</definedName>
    <definedName name="BEx5HGDZ7MX1S3KNXLRL9WU565V4" localSheetId="2" hidden="1">#REF!</definedName>
    <definedName name="BEx5HGDZ7MX1S3KNXLRL9WU565V4" localSheetId="7" hidden="1">#REF!</definedName>
    <definedName name="BEx5HGDZ7MX1S3KNXLRL9WU565V4" hidden="1">'[3]Reco Sheet for Fcast'!$F$11:$G$11</definedName>
    <definedName name="BEx5HJZ9FAVNZSSBTAYRPZDYM9NU" localSheetId="2" hidden="1">#REF!</definedName>
    <definedName name="BEx5HJZ9FAVNZSSBTAYRPZDYM9NU" localSheetId="7" hidden="1">#REF!</definedName>
    <definedName name="BEx5HJZ9FAVNZSSBTAYRPZDYM9NU" hidden="1">'[3]Reco Sheet for Fcast'!$F$8:$G$8</definedName>
    <definedName name="BEx5HZ9JMKHNLFWLVUB1WP5B39BL" localSheetId="2" hidden="1">#REF!</definedName>
    <definedName name="BEx5HZ9JMKHNLFWLVUB1WP5B39BL" localSheetId="7" hidden="1">#REF!</definedName>
    <definedName name="BEx5HZ9JMKHNLFWLVUB1WP5B39BL" hidden="1">'[3]Reco Sheet for Fcast'!$F$10:$G$10</definedName>
    <definedName name="BEx5I244LQHZTF3XI66J8705R9XX" localSheetId="19" hidden="1">'[4]AMI P &amp; L'!#REF!</definedName>
    <definedName name="BEx5I244LQHZTF3XI66J8705R9XX" localSheetId="16" hidden="1">'[4]AMI P &amp; L'!#REF!</definedName>
    <definedName name="BEx5I244LQHZTF3XI66J8705R9XX" localSheetId="17" hidden="1">'[4]AMI P &amp; L'!#REF!</definedName>
    <definedName name="BEx5I244LQHZTF3XI66J8705R9XX" localSheetId="13" hidden="1">'[4]AMI P &amp; L'!#REF!</definedName>
    <definedName name="BEx5I244LQHZTF3XI66J8705R9XX" localSheetId="14" hidden="1">'[4]AMI P &amp; L'!#REF!</definedName>
    <definedName name="BEx5I244LQHZTF3XI66J8705R9XX" localSheetId="2" hidden="1">#REF!</definedName>
    <definedName name="BEx5I244LQHZTF3XI66J8705R9XX" localSheetId="22" hidden="1">'[4]AMI P &amp; L'!#REF!</definedName>
    <definedName name="BEx5I244LQHZTF3XI66J8705R9XX" localSheetId="21" hidden="1">'[4]AMI P &amp; L'!#REF!</definedName>
    <definedName name="BEx5I244LQHZTF3XI66J8705R9XX" localSheetId="57" hidden="1">'[4]AMI P &amp; L'!#REF!</definedName>
    <definedName name="BEx5I244LQHZTF3XI66J8705R9XX" localSheetId="56" hidden="1">'[4]AMI P &amp; L'!#REF!</definedName>
    <definedName name="BEx5I244LQHZTF3XI66J8705R9XX" localSheetId="7" hidden="1">#REF!</definedName>
    <definedName name="BEx5I244LQHZTF3XI66J8705R9XX" localSheetId="40" hidden="1">'[4]AMI P &amp; L'!#REF!</definedName>
    <definedName name="BEx5I244LQHZTF3XI66J8705R9XX" localSheetId="39" hidden="1">'[4]AMI P &amp; L'!#REF!</definedName>
    <definedName name="BEx5I244LQHZTF3XI66J8705R9XX" localSheetId="41" hidden="1">'[4]AMI P &amp; L'!#REF!</definedName>
    <definedName name="BEx5I244LQHZTF3XI66J8705R9XX" localSheetId="38" hidden="1">'[4]AMI P &amp; L'!#REF!</definedName>
    <definedName name="BEx5I244LQHZTF3XI66J8705R9XX" localSheetId="5" hidden="1">'[4]AMI P &amp; L'!#REF!</definedName>
    <definedName name="BEx5I244LQHZTF3XI66J8705R9XX" localSheetId="15" hidden="1">'[4]AMI P &amp; L'!#REF!</definedName>
    <definedName name="BEx5I244LQHZTF3XI66J8705R9XX" hidden="1">'[4]AMI P &amp; L'!#REF!</definedName>
    <definedName name="BEx5I8PBP4LIXDGID5BP0THLO0AQ" localSheetId="19" hidden="1">'[4]AMI P &amp; L'!#REF!</definedName>
    <definedName name="BEx5I8PBP4LIXDGID5BP0THLO0AQ" localSheetId="16" hidden="1">'[4]AMI P &amp; L'!#REF!</definedName>
    <definedName name="BEx5I8PBP4LIXDGID5BP0THLO0AQ" localSheetId="17" hidden="1">'[4]AMI P &amp; L'!#REF!</definedName>
    <definedName name="BEx5I8PBP4LIXDGID5BP0THLO0AQ" localSheetId="13" hidden="1">'[4]AMI P &amp; L'!#REF!</definedName>
    <definedName name="BEx5I8PBP4LIXDGID5BP0THLO0AQ" localSheetId="14" hidden="1">'[4]AMI P &amp; L'!#REF!</definedName>
    <definedName name="BEx5I8PBP4LIXDGID5BP0THLO0AQ" localSheetId="2" hidden="1">#REF!</definedName>
    <definedName name="BEx5I8PBP4LIXDGID5BP0THLO0AQ" localSheetId="22" hidden="1">'[4]AMI P &amp; L'!#REF!</definedName>
    <definedName name="BEx5I8PBP4LIXDGID5BP0THLO0AQ" localSheetId="21" hidden="1">'[4]AMI P &amp; L'!#REF!</definedName>
    <definedName name="BEx5I8PBP4LIXDGID5BP0THLO0AQ" localSheetId="57" hidden="1">'[4]AMI P &amp; L'!#REF!</definedName>
    <definedName name="BEx5I8PBP4LIXDGID5BP0THLO0AQ" localSheetId="56" hidden="1">'[4]AMI P &amp; L'!#REF!</definedName>
    <definedName name="BEx5I8PBP4LIXDGID5BP0THLO0AQ" localSheetId="7" hidden="1">#REF!</definedName>
    <definedName name="BEx5I8PBP4LIXDGID5BP0THLO0AQ" localSheetId="40" hidden="1">'[4]AMI P &amp; L'!#REF!</definedName>
    <definedName name="BEx5I8PBP4LIXDGID5BP0THLO0AQ" localSheetId="39" hidden="1">'[4]AMI P &amp; L'!#REF!</definedName>
    <definedName name="BEx5I8PBP4LIXDGID5BP0THLO0AQ" localSheetId="41" hidden="1">'[4]AMI P &amp; L'!#REF!</definedName>
    <definedName name="BEx5I8PBP4LIXDGID5BP0THLO0AQ" localSheetId="38" hidden="1">'[4]AMI P &amp; L'!#REF!</definedName>
    <definedName name="BEx5I8PBP4LIXDGID5BP0THLO0AQ" localSheetId="5" hidden="1">'[4]AMI P &amp; L'!#REF!</definedName>
    <definedName name="BEx5I8PBP4LIXDGID5BP0THLO0AQ" localSheetId="15" hidden="1">'[4]AMI P &amp; L'!#REF!</definedName>
    <definedName name="BEx5I8PBP4LIXDGID5BP0THLO0AQ" hidden="1">'[4]AMI P &amp; L'!#REF!</definedName>
    <definedName name="BEx5I8USVUB3JP4S9OXGMZVMOQXR" localSheetId="2" hidden="1">#REF!</definedName>
    <definedName name="BEx5I8USVUB3JP4S9OXGMZVMOQXR" localSheetId="7" hidden="1">#REF!</definedName>
    <definedName name="BEx5I8USVUB3JP4S9OXGMZVMOQXR" hidden="1">'[3]Reco Sheet for Fcast'!$G$2</definedName>
    <definedName name="BEx5I9GDQSYIAL65UQNDMNFQCS9Y" localSheetId="2" hidden="1">#REF!</definedName>
    <definedName name="BEx5I9GDQSYIAL65UQNDMNFQCS9Y" localSheetId="7" hidden="1">#REF!</definedName>
    <definedName name="BEx5I9GDQSYIAL65UQNDMNFQCS9Y" hidden="1">'[3]Reco Sheet for Fcast'!$I$11:$J$11</definedName>
    <definedName name="BEx5IBUPG9AWNW5PK7JGRGEJ4OLM" localSheetId="2" hidden="1">#REF!</definedName>
    <definedName name="BEx5IBUPG9AWNW5PK7JGRGEJ4OLM" localSheetId="7" hidden="1">#REF!</definedName>
    <definedName name="BEx5IBUPG9AWNW5PK7JGRGEJ4OLM" hidden="1">'[3]Reco Sheet for Fcast'!$H$2:$I$2</definedName>
    <definedName name="BEx5IC06RVN8BSAEPREVKHKLCJ2L" localSheetId="2" hidden="1">#REF!</definedName>
    <definedName name="BEx5IC06RVN8BSAEPREVKHKLCJ2L" localSheetId="7" hidden="1">#REF!</definedName>
    <definedName name="BEx5IC06RVN8BSAEPREVKHKLCJ2L" hidden="1">'[3]Reco Sheet for Fcast'!$I$8:$J$8</definedName>
    <definedName name="BEx5IHZZTQ5BMWTHVDI03I7J7ZXS" localSheetId="13" hidden="1">#REF!</definedName>
    <definedName name="BEx5IHZZTQ5BMWTHVDI03I7J7ZXS" localSheetId="14" hidden="1">#REF!</definedName>
    <definedName name="BEx5IHZZTQ5BMWTHVDI03I7J7ZXS" localSheetId="2" hidden="1">#REF!</definedName>
    <definedName name="BEx5IHZZTQ5BMWTHVDI03I7J7ZXS" localSheetId="6" hidden="1">#REF!</definedName>
    <definedName name="BEx5IHZZTQ5BMWTHVDI03I7J7ZXS" hidden="1">#REF!</definedName>
    <definedName name="BEx5IP6XL84PC8MGDH88R6D3GDNS" localSheetId="13" hidden="1">#REF!</definedName>
    <definedName name="BEx5IP6XL84PC8MGDH88R6D3GDNS" localSheetId="14" hidden="1">#REF!</definedName>
    <definedName name="BEx5IP6XL84PC8MGDH88R6D3GDNS" localSheetId="2" hidden="1">#REF!</definedName>
    <definedName name="BEx5IP6XL84PC8MGDH88R6D3GDNS" localSheetId="6" hidden="1">#REF!</definedName>
    <definedName name="BEx5IP6XL84PC8MGDH88R6D3GDNS" hidden="1">#REF!</definedName>
    <definedName name="BEx5J0FFP1KS4NGY20AEJI8VREEA" localSheetId="2" hidden="1">#REF!</definedName>
    <definedName name="BEx5J0FFP1KS4NGY20AEJI8VREEA" localSheetId="7" hidden="1">#REF!</definedName>
    <definedName name="BEx5J0FFP1KS4NGY20AEJI8VREEA" hidden="1">'[3]Reco Sheet for Fcast'!$I$9:$J$9</definedName>
    <definedName name="BEx5JF3ZXLDIS8VNKDCY7ZI7H1CI" localSheetId="2" hidden="1">#REF!</definedName>
    <definedName name="BEx5JF3ZXLDIS8VNKDCY7ZI7H1CI" localSheetId="7" hidden="1">#REF!</definedName>
    <definedName name="BEx5JF3ZXLDIS8VNKDCY7ZI7H1CI" hidden="1">'[3]Reco Sheet for Fcast'!$F$11:$G$11</definedName>
    <definedName name="BEx5JHCZJ8G6OOOW6EF3GABXKH6F" localSheetId="19" hidden="1">'[4]AMI P &amp; L'!#REF!</definedName>
    <definedName name="BEx5JHCZJ8G6OOOW6EF3GABXKH6F" localSheetId="16" hidden="1">'[4]AMI P &amp; L'!#REF!</definedName>
    <definedName name="BEx5JHCZJ8G6OOOW6EF3GABXKH6F" localSheetId="17" hidden="1">'[4]AMI P &amp; L'!#REF!</definedName>
    <definedName name="BEx5JHCZJ8G6OOOW6EF3GABXKH6F" localSheetId="13" hidden="1">'[4]AMI P &amp; L'!#REF!</definedName>
    <definedName name="BEx5JHCZJ8G6OOOW6EF3GABXKH6F" localSheetId="14" hidden="1">'[4]AMI P &amp; L'!#REF!</definedName>
    <definedName name="BEx5JHCZJ8G6OOOW6EF3GABXKH6F" localSheetId="2" hidden="1">#REF!</definedName>
    <definedName name="BEx5JHCZJ8G6OOOW6EF3GABXKH6F" localSheetId="22" hidden="1">'[4]AMI P &amp; L'!#REF!</definedName>
    <definedName name="BEx5JHCZJ8G6OOOW6EF3GABXKH6F" localSheetId="21" hidden="1">'[4]AMI P &amp; L'!#REF!</definedName>
    <definedName name="BEx5JHCZJ8G6OOOW6EF3GABXKH6F" localSheetId="57" hidden="1">'[4]AMI P &amp; L'!#REF!</definedName>
    <definedName name="BEx5JHCZJ8G6OOOW6EF3GABXKH6F" localSheetId="56" hidden="1">'[4]AMI P &amp; L'!#REF!</definedName>
    <definedName name="BEx5JHCZJ8G6OOOW6EF3GABXKH6F" localSheetId="7" hidden="1">#REF!</definedName>
    <definedName name="BEx5JHCZJ8G6OOOW6EF3GABXKH6F" localSheetId="40" hidden="1">'[4]AMI P &amp; L'!#REF!</definedName>
    <definedName name="BEx5JHCZJ8G6OOOW6EF3GABXKH6F" localSheetId="39" hidden="1">'[4]AMI P &amp; L'!#REF!</definedName>
    <definedName name="BEx5JHCZJ8G6OOOW6EF3GABXKH6F" localSheetId="41" hidden="1">'[4]AMI P &amp; L'!#REF!</definedName>
    <definedName name="BEx5JHCZJ8G6OOOW6EF3GABXKH6F" localSheetId="38" hidden="1">'[4]AMI P &amp; L'!#REF!</definedName>
    <definedName name="BEx5JHCZJ8G6OOOW6EF3GABXKH6F" localSheetId="5" hidden="1">'[4]AMI P &amp; L'!#REF!</definedName>
    <definedName name="BEx5JHCZJ8G6OOOW6EF3GABXKH6F" localSheetId="15" hidden="1">'[4]AMI P &amp; L'!#REF!</definedName>
    <definedName name="BEx5JHCZJ8G6OOOW6EF3GABXKH6F" hidden="1">'[4]AMI P &amp; L'!#REF!</definedName>
    <definedName name="BEx5JJB6W446THXQCRUKD3I7RKLP" localSheetId="2" hidden="1">#REF!</definedName>
    <definedName name="BEx5JJB6W446THXQCRUKD3I7RKLP" localSheetId="7" hidden="1">#REF!</definedName>
    <definedName name="BEx5JJB6W446THXQCRUKD3I7RKLP" hidden="1">'[3]Reco Sheet for Fcast'!$F$8:$G$8</definedName>
    <definedName name="BEx5JNCT8Z7XSSPD5EMNAJELCU2V" localSheetId="19" hidden="1">'[4]AMI P &amp; L'!#REF!</definedName>
    <definedName name="BEx5JNCT8Z7XSSPD5EMNAJELCU2V" localSheetId="16" hidden="1">'[4]AMI P &amp; L'!#REF!</definedName>
    <definedName name="BEx5JNCT8Z7XSSPD5EMNAJELCU2V" localSheetId="17" hidden="1">'[4]AMI P &amp; L'!#REF!</definedName>
    <definedName name="BEx5JNCT8Z7XSSPD5EMNAJELCU2V" localSheetId="13" hidden="1">'[4]AMI P &amp; L'!#REF!</definedName>
    <definedName name="BEx5JNCT8Z7XSSPD5EMNAJELCU2V" localSheetId="14" hidden="1">'[4]AMI P &amp; L'!#REF!</definedName>
    <definedName name="BEx5JNCT8Z7XSSPD5EMNAJELCU2V" localSheetId="2" hidden="1">#REF!</definedName>
    <definedName name="BEx5JNCT8Z7XSSPD5EMNAJELCU2V" localSheetId="22" hidden="1">'[4]AMI P &amp; L'!#REF!</definedName>
    <definedName name="BEx5JNCT8Z7XSSPD5EMNAJELCU2V" localSheetId="21" hidden="1">'[4]AMI P &amp; L'!#REF!</definedName>
    <definedName name="BEx5JNCT8Z7XSSPD5EMNAJELCU2V" localSheetId="57" hidden="1">'[4]AMI P &amp; L'!#REF!</definedName>
    <definedName name="BEx5JNCT8Z7XSSPD5EMNAJELCU2V" localSheetId="56" hidden="1">'[4]AMI P &amp; L'!#REF!</definedName>
    <definedName name="BEx5JNCT8Z7XSSPD5EMNAJELCU2V" localSheetId="7" hidden="1">#REF!</definedName>
    <definedName name="BEx5JNCT8Z7XSSPD5EMNAJELCU2V" localSheetId="40" hidden="1">'[4]AMI P &amp; L'!#REF!</definedName>
    <definedName name="BEx5JNCT8Z7XSSPD5EMNAJELCU2V" localSheetId="39" hidden="1">'[4]AMI P &amp; L'!#REF!</definedName>
    <definedName name="BEx5JNCT8Z7XSSPD5EMNAJELCU2V" localSheetId="41" hidden="1">'[4]AMI P &amp; L'!#REF!</definedName>
    <definedName name="BEx5JNCT8Z7XSSPD5EMNAJELCU2V" localSheetId="38" hidden="1">'[4]AMI P &amp; L'!#REF!</definedName>
    <definedName name="BEx5JNCT8Z7XSSPD5EMNAJELCU2V" localSheetId="5" hidden="1">'[4]AMI P &amp; L'!#REF!</definedName>
    <definedName name="BEx5JNCT8Z7XSSPD5EMNAJELCU2V" localSheetId="15" hidden="1">'[4]AMI P &amp; L'!#REF!</definedName>
    <definedName name="BEx5JNCT8Z7XSSPD5EMNAJELCU2V" hidden="1">'[4]AMI P &amp; L'!#REF!</definedName>
    <definedName name="BEx5JQCNT9Y4RM306CHC8IPY3HBZ" localSheetId="2" hidden="1">#REF!</definedName>
    <definedName name="BEx5JQCNT9Y4RM306CHC8IPY3HBZ" localSheetId="7" hidden="1">#REF!</definedName>
    <definedName name="BEx5JQCNT9Y4RM306CHC8IPY3HBZ" hidden="1">'[3]Reco Sheet for Fcast'!$F$15</definedName>
    <definedName name="BEx5K08PYKE6JOKBYIB006TX619P" localSheetId="2" hidden="1">#REF!</definedName>
    <definedName name="BEx5K08PYKE6JOKBYIB006TX619P" localSheetId="7" hidden="1">#REF!</definedName>
    <definedName name="BEx5K08PYKE6JOKBYIB006TX619P" hidden="1">'[3]Reco Sheet for Fcast'!$F$9:$G$9</definedName>
    <definedName name="BEx5K51DSERT1TR7B4A29R41W4NX" localSheetId="2" hidden="1">#REF!</definedName>
    <definedName name="BEx5K51DSERT1TR7B4A29R41W4NX" localSheetId="7" hidden="1">#REF!</definedName>
    <definedName name="BEx5K51DSERT1TR7B4A29R41W4NX" hidden="1">'[3]Reco Sheet for Fcast'!$I$7:$J$7</definedName>
    <definedName name="BEx5K7A7V5B87CW37IBINCOQ134P" localSheetId="19" hidden="1">#REF!</definedName>
    <definedName name="BEx5K7A7V5B87CW37IBINCOQ134P" localSheetId="16" hidden="1">#REF!</definedName>
    <definedName name="BEx5K7A7V5B87CW37IBINCOQ134P" localSheetId="17" hidden="1">#REF!</definedName>
    <definedName name="BEx5K7A7V5B87CW37IBINCOQ134P" localSheetId="13" hidden="1">#REF!</definedName>
    <definedName name="BEx5K7A7V5B87CW37IBINCOQ134P" localSheetId="14" hidden="1">#REF!</definedName>
    <definedName name="BEx5K7A7V5B87CW37IBINCOQ134P" localSheetId="2" hidden="1">#REF!</definedName>
    <definedName name="BEx5K7A7V5B87CW37IBINCOQ134P" localSheetId="22" hidden="1">#REF!</definedName>
    <definedName name="BEx5K7A7V5B87CW37IBINCOQ134P" localSheetId="21" hidden="1">#REF!</definedName>
    <definedName name="BEx5K7A7V5B87CW37IBINCOQ134P" localSheetId="57" hidden="1">#REF!</definedName>
    <definedName name="BEx5K7A7V5B87CW37IBINCOQ134P" localSheetId="56" hidden="1">#REF!</definedName>
    <definedName name="BEx5K7A7V5B87CW37IBINCOQ134P" localSheetId="6" hidden="1">#REF!</definedName>
    <definedName name="BEx5K7A7V5B87CW37IBINCOQ134P" localSheetId="7" hidden="1">#REF!</definedName>
    <definedName name="BEx5K7A7V5B87CW37IBINCOQ134P" localSheetId="40" hidden="1">#REF!</definedName>
    <definedName name="BEx5K7A7V5B87CW37IBINCOQ134P" localSheetId="39" hidden="1">#REF!</definedName>
    <definedName name="BEx5K7A7V5B87CW37IBINCOQ134P" localSheetId="41" hidden="1">#REF!</definedName>
    <definedName name="BEx5K7A7V5B87CW37IBINCOQ134P" localSheetId="38" hidden="1">#REF!</definedName>
    <definedName name="BEx5K7A7V5B87CW37IBINCOQ134P" localSheetId="5" hidden="1">#REF!</definedName>
    <definedName name="BEx5K7A7V5B87CW37IBINCOQ134P" localSheetId="15" hidden="1">#REF!</definedName>
    <definedName name="BEx5K7A7V5B87CW37IBINCOQ134P" hidden="1">#REF!</definedName>
    <definedName name="BEx5KPPUWH07Z2O11MRLNQCDXDNV" localSheetId="13" hidden="1">#REF!</definedName>
    <definedName name="BEx5KPPUWH07Z2O11MRLNQCDXDNV" localSheetId="14" hidden="1">#REF!</definedName>
    <definedName name="BEx5KPPUWH07Z2O11MRLNQCDXDNV" localSheetId="2" hidden="1">#REF!</definedName>
    <definedName name="BEx5KPPUWH07Z2O11MRLNQCDXDNV" localSheetId="6" hidden="1">#REF!</definedName>
    <definedName name="BEx5KPPUWH07Z2O11MRLNQCDXDNV" hidden="1">#REF!</definedName>
    <definedName name="BEx5KYER580I4T7WTLMUN7NLNP5K" localSheetId="2" hidden="1">#REF!</definedName>
    <definedName name="BEx5KYER580I4T7WTLMUN7NLNP5K" localSheetId="7" hidden="1">#REF!</definedName>
    <definedName name="BEx5KYER580I4T7WTLMUN7NLNP5K" hidden="1">'[3]Reco Sheet for Fcast'!$F$10:$G$10</definedName>
    <definedName name="BEx5L4UOHIBIXCOOD5809ABRZ9A8" localSheetId="2" hidden="1">'[5]Reco Sheet for Fcast'!$I$11:$J$11</definedName>
    <definedName name="BEx5L4UOHIBIXCOOD5809ABRZ9A8" localSheetId="7" hidden="1">'[5]Reco Sheet for Fcast'!$I$11:$J$11</definedName>
    <definedName name="BEx5L4UOHIBIXCOOD5809ABRZ9A8" hidden="1">'[3]Reco Sheet for Fcast'!$I$11:$J$11</definedName>
    <definedName name="BEx5LHLB3M6K4ZKY2F42QBZT30ZH" localSheetId="2" hidden="1">#REF!</definedName>
    <definedName name="BEx5LHLB3M6K4ZKY2F42QBZT30ZH" localSheetId="7" hidden="1">#REF!</definedName>
    <definedName name="BEx5LHLB3M6K4ZKY2F42QBZT30ZH" hidden="1">'[3]Reco Sheet for Fcast'!$I$9:$J$9</definedName>
    <definedName name="BEx5LRMNU3HXIE1BUMDHRU31F7JJ" localSheetId="2" hidden="1">#REF!</definedName>
    <definedName name="BEx5LRMNU3HXIE1BUMDHRU31F7JJ" localSheetId="7" hidden="1">#REF!</definedName>
    <definedName name="BEx5LRMNU3HXIE1BUMDHRU31F7JJ" hidden="1">'[3]Reco Sheet for Fcast'!$F$6:$G$6</definedName>
    <definedName name="BEx5LSJ1LPUAX3ENSPECWPG4J7D1" localSheetId="19" hidden="1">'[4]AMI P &amp; L'!#REF!</definedName>
    <definedName name="BEx5LSJ1LPUAX3ENSPECWPG4J7D1" localSheetId="16" hidden="1">'[4]AMI P &amp; L'!#REF!</definedName>
    <definedName name="BEx5LSJ1LPUAX3ENSPECWPG4J7D1" localSheetId="17" hidden="1">'[4]AMI P &amp; L'!#REF!</definedName>
    <definedName name="BEx5LSJ1LPUAX3ENSPECWPG4J7D1" localSheetId="13" hidden="1">'[4]AMI P &amp; L'!#REF!</definedName>
    <definedName name="BEx5LSJ1LPUAX3ENSPECWPG4J7D1" localSheetId="14" hidden="1">'[4]AMI P &amp; L'!#REF!</definedName>
    <definedName name="BEx5LSJ1LPUAX3ENSPECWPG4J7D1" localSheetId="2" hidden="1">#REF!</definedName>
    <definedName name="BEx5LSJ1LPUAX3ENSPECWPG4J7D1" localSheetId="22" hidden="1">'[4]AMI P &amp; L'!#REF!</definedName>
    <definedName name="BEx5LSJ1LPUAX3ENSPECWPG4J7D1" localSheetId="21" hidden="1">'[4]AMI P &amp; L'!#REF!</definedName>
    <definedName name="BEx5LSJ1LPUAX3ENSPECWPG4J7D1" localSheetId="57" hidden="1">'[4]AMI P &amp; L'!#REF!</definedName>
    <definedName name="BEx5LSJ1LPUAX3ENSPECWPG4J7D1" localSheetId="56" hidden="1">'[4]AMI P &amp; L'!#REF!</definedName>
    <definedName name="BEx5LSJ1LPUAX3ENSPECWPG4J7D1" localSheetId="7" hidden="1">#REF!</definedName>
    <definedName name="BEx5LSJ1LPUAX3ENSPECWPG4J7D1" localSheetId="40" hidden="1">'[4]AMI P &amp; L'!#REF!</definedName>
    <definedName name="BEx5LSJ1LPUAX3ENSPECWPG4J7D1" localSheetId="39" hidden="1">'[4]AMI P &amp; L'!#REF!</definedName>
    <definedName name="BEx5LSJ1LPUAX3ENSPECWPG4J7D1" localSheetId="41" hidden="1">'[4]AMI P &amp; L'!#REF!</definedName>
    <definedName name="BEx5LSJ1LPUAX3ENSPECWPG4J7D1" localSheetId="38" hidden="1">'[4]AMI P &amp; L'!#REF!</definedName>
    <definedName name="BEx5LSJ1LPUAX3ENSPECWPG4J7D1" localSheetId="5" hidden="1">'[4]AMI P &amp; L'!#REF!</definedName>
    <definedName name="BEx5LSJ1LPUAX3ENSPECWPG4J7D1" localSheetId="15" hidden="1">'[4]AMI P &amp; L'!#REF!</definedName>
    <definedName name="BEx5LSJ1LPUAX3ENSPECWPG4J7D1" hidden="1">'[4]AMI P &amp; L'!#REF!</definedName>
    <definedName name="BEx5LTKQ8RQWJE4BC88OP928893U" localSheetId="19" hidden="1">'[4]AMI P &amp; L'!#REF!</definedName>
    <definedName name="BEx5LTKQ8RQWJE4BC88OP928893U" localSheetId="16" hidden="1">'[4]AMI P &amp; L'!#REF!</definedName>
    <definedName name="BEx5LTKQ8RQWJE4BC88OP928893U" localSheetId="17" hidden="1">'[4]AMI P &amp; L'!#REF!</definedName>
    <definedName name="BEx5LTKQ8RQWJE4BC88OP928893U" localSheetId="13" hidden="1">'[4]AMI P &amp; L'!#REF!</definedName>
    <definedName name="BEx5LTKQ8RQWJE4BC88OP928893U" localSheetId="14" hidden="1">'[4]AMI P &amp; L'!#REF!</definedName>
    <definedName name="BEx5LTKQ8RQWJE4BC88OP928893U" localSheetId="2" hidden="1">#REF!</definedName>
    <definedName name="BEx5LTKQ8RQWJE4BC88OP928893U" localSheetId="22" hidden="1">'[4]AMI P &amp; L'!#REF!</definedName>
    <definedName name="BEx5LTKQ8RQWJE4BC88OP928893U" localSheetId="21" hidden="1">'[4]AMI P &amp; L'!#REF!</definedName>
    <definedName name="BEx5LTKQ8RQWJE4BC88OP928893U" localSheetId="57" hidden="1">'[4]AMI P &amp; L'!#REF!</definedName>
    <definedName name="BEx5LTKQ8RQWJE4BC88OP928893U" localSheetId="56" hidden="1">'[4]AMI P &amp; L'!#REF!</definedName>
    <definedName name="BEx5LTKQ8RQWJE4BC88OP928893U" localSheetId="7" hidden="1">#REF!</definedName>
    <definedName name="BEx5LTKQ8RQWJE4BC88OP928893U" localSheetId="40" hidden="1">'[4]AMI P &amp; L'!#REF!</definedName>
    <definedName name="BEx5LTKQ8RQWJE4BC88OP928893U" localSheetId="39" hidden="1">'[4]AMI P &amp; L'!#REF!</definedName>
    <definedName name="BEx5LTKQ8RQWJE4BC88OP928893U" localSheetId="41" hidden="1">'[4]AMI P &amp; L'!#REF!</definedName>
    <definedName name="BEx5LTKQ8RQWJE4BC88OP928893U" localSheetId="38" hidden="1">'[4]AMI P &amp; L'!#REF!</definedName>
    <definedName name="BEx5LTKQ8RQWJE4BC88OP928893U" localSheetId="5" hidden="1">'[4]AMI P &amp; L'!#REF!</definedName>
    <definedName name="BEx5LTKQ8RQWJE4BC88OP928893U" localSheetId="15" hidden="1">'[4]AMI P &amp; L'!#REF!</definedName>
    <definedName name="BEx5LTKQ8RQWJE4BC88OP928893U" hidden="1">'[4]AMI P &amp; L'!#REF!</definedName>
    <definedName name="BEx5M546YZ7NO71MCE85UEOMLNNA" localSheetId="13" hidden="1">#REF!</definedName>
    <definedName name="BEx5M546YZ7NO71MCE85UEOMLNNA" localSheetId="14" hidden="1">#REF!</definedName>
    <definedName name="BEx5M546YZ7NO71MCE85UEOMLNNA" localSheetId="2" hidden="1">#REF!</definedName>
    <definedName name="BEx5M546YZ7NO71MCE85UEOMLNNA" localSheetId="6" hidden="1">#REF!</definedName>
    <definedName name="BEx5M546YZ7NO71MCE85UEOMLNNA" hidden="1">#REF!</definedName>
    <definedName name="BEx5M8K77051VPFG26GB653QP5Z8" localSheetId="13" hidden="1">#REF!</definedName>
    <definedName name="BEx5M8K77051VPFG26GB653QP5Z8" localSheetId="14" hidden="1">#REF!</definedName>
    <definedName name="BEx5M8K77051VPFG26GB653QP5Z8" localSheetId="2" hidden="1">#REF!</definedName>
    <definedName name="BEx5M8K77051VPFG26GB653QP5Z8" localSheetId="6" hidden="1">#REF!</definedName>
    <definedName name="BEx5M8K77051VPFG26GB653QP5Z8" hidden="1">#REF!</definedName>
    <definedName name="BEx5MB9BR71LZDG7XXQ2EO58JC5F" localSheetId="2" hidden="1">#REF!</definedName>
    <definedName name="BEx5MB9BR71LZDG7XXQ2EO58JC5F" localSheetId="7" hidden="1">#REF!</definedName>
    <definedName name="BEx5MB9BR71LZDG7XXQ2EO58JC5F" hidden="1">'[3]Reco Sheet for Fcast'!$H$2:$I$2</definedName>
    <definedName name="BEx5MLQZM68YQSKARVWTTPINFQ2C" localSheetId="19" hidden="1">'[4]AMI P &amp; L'!#REF!</definedName>
    <definedName name="BEx5MLQZM68YQSKARVWTTPINFQ2C" localSheetId="16" hidden="1">'[4]AMI P &amp; L'!#REF!</definedName>
    <definedName name="BEx5MLQZM68YQSKARVWTTPINFQ2C" localSheetId="17" hidden="1">'[4]AMI P &amp; L'!#REF!</definedName>
    <definedName name="BEx5MLQZM68YQSKARVWTTPINFQ2C" localSheetId="13" hidden="1">'[4]AMI P &amp; L'!#REF!</definedName>
    <definedName name="BEx5MLQZM68YQSKARVWTTPINFQ2C" localSheetId="14" hidden="1">'[4]AMI P &amp; L'!#REF!</definedName>
    <definedName name="BEx5MLQZM68YQSKARVWTTPINFQ2C" localSheetId="2" hidden="1">#REF!</definedName>
    <definedName name="BEx5MLQZM68YQSKARVWTTPINFQ2C" localSheetId="22" hidden="1">'[4]AMI P &amp; L'!#REF!</definedName>
    <definedName name="BEx5MLQZM68YQSKARVWTTPINFQ2C" localSheetId="21" hidden="1">'[4]AMI P &amp; L'!#REF!</definedName>
    <definedName name="BEx5MLQZM68YQSKARVWTTPINFQ2C" localSheetId="57" hidden="1">'[4]AMI P &amp; L'!#REF!</definedName>
    <definedName name="BEx5MLQZM68YQSKARVWTTPINFQ2C" localSheetId="56" hidden="1">'[4]AMI P &amp; L'!#REF!</definedName>
    <definedName name="BEx5MLQZM68YQSKARVWTTPINFQ2C" localSheetId="7" hidden="1">#REF!</definedName>
    <definedName name="BEx5MLQZM68YQSKARVWTTPINFQ2C" localSheetId="40" hidden="1">'[4]AMI P &amp; L'!#REF!</definedName>
    <definedName name="BEx5MLQZM68YQSKARVWTTPINFQ2C" localSheetId="39" hidden="1">'[4]AMI P &amp; L'!#REF!</definedName>
    <definedName name="BEx5MLQZM68YQSKARVWTTPINFQ2C" localSheetId="41" hidden="1">'[4]AMI P &amp; L'!#REF!</definedName>
    <definedName name="BEx5MLQZM68YQSKARVWTTPINFQ2C" localSheetId="38" hidden="1">'[4]AMI P &amp; L'!#REF!</definedName>
    <definedName name="BEx5MLQZM68YQSKARVWTTPINFQ2C" localSheetId="5" hidden="1">'[4]AMI P &amp; L'!#REF!</definedName>
    <definedName name="BEx5MLQZM68YQSKARVWTTPINFQ2C" localSheetId="15" hidden="1">'[4]AMI P &amp; L'!#REF!</definedName>
    <definedName name="BEx5MLQZM68YQSKARVWTTPINFQ2C" hidden="1">'[4]AMI P &amp; L'!#REF!</definedName>
    <definedName name="BEx5MNJOK67XCB4M5BSZPG7MG227" localSheetId="13" hidden="1">#REF!</definedName>
    <definedName name="BEx5MNJOK67XCB4M5BSZPG7MG227" localSheetId="14" hidden="1">#REF!</definedName>
    <definedName name="BEx5MNJOK67XCB4M5BSZPG7MG227" localSheetId="2" hidden="1">#REF!</definedName>
    <definedName name="BEx5MNJOK67XCB4M5BSZPG7MG227" localSheetId="6" hidden="1">#REF!</definedName>
    <definedName name="BEx5MNJOK67XCB4M5BSZPG7MG227" hidden="1">#REF!</definedName>
    <definedName name="BEx5MRL96B0L82YH61D134C2XSGQ" localSheetId="13" hidden="1">#REF!</definedName>
    <definedName name="BEx5MRL96B0L82YH61D134C2XSGQ" localSheetId="14" hidden="1">#REF!</definedName>
    <definedName name="BEx5MRL96B0L82YH61D134C2XSGQ" localSheetId="2" hidden="1">#REF!</definedName>
    <definedName name="BEx5MRL96B0L82YH61D134C2XSGQ" localSheetId="6" hidden="1">#REF!</definedName>
    <definedName name="BEx5MRL96B0L82YH61D134C2XSGQ" hidden="1">#REF!</definedName>
    <definedName name="BEx5MVHOG4GCI4HKTOTP194VMNRA" localSheetId="19" hidden="1">#REF!</definedName>
    <definedName name="BEx5MVHOG4GCI4HKTOTP194VMNRA" localSheetId="16" hidden="1">#REF!</definedName>
    <definedName name="BEx5MVHOG4GCI4HKTOTP194VMNRA" localSheetId="17" hidden="1">#REF!</definedName>
    <definedName name="BEx5MVHOG4GCI4HKTOTP194VMNRA" localSheetId="13" hidden="1">#REF!</definedName>
    <definedName name="BEx5MVHOG4GCI4HKTOTP194VMNRA" localSheetId="14" hidden="1">#REF!</definedName>
    <definedName name="BEx5MVHOG4GCI4HKTOTP194VMNRA" localSheetId="2" hidden="1">#REF!</definedName>
    <definedName name="BEx5MVHOG4GCI4HKTOTP194VMNRA" localSheetId="22" hidden="1">#REF!</definedName>
    <definedName name="BEx5MVHOG4GCI4HKTOTP194VMNRA" localSheetId="21" hidden="1">#REF!</definedName>
    <definedName name="BEx5MVHOG4GCI4HKTOTP194VMNRA" localSheetId="57" hidden="1">#REF!</definedName>
    <definedName name="BEx5MVHOG4GCI4HKTOTP194VMNRA" localSheetId="56" hidden="1">#REF!</definedName>
    <definedName name="BEx5MVHOG4GCI4HKTOTP194VMNRA" localSheetId="6" hidden="1">#REF!</definedName>
    <definedName name="BEx5MVHOG4GCI4HKTOTP194VMNRA" localSheetId="7" hidden="1">#REF!</definedName>
    <definedName name="BEx5MVHOG4GCI4HKTOTP194VMNRA" localSheetId="40" hidden="1">#REF!</definedName>
    <definedName name="BEx5MVHOG4GCI4HKTOTP194VMNRA" localSheetId="39" hidden="1">#REF!</definedName>
    <definedName name="BEx5MVHOG4GCI4HKTOTP194VMNRA" localSheetId="41" hidden="1">#REF!</definedName>
    <definedName name="BEx5MVHOG4GCI4HKTOTP194VMNRA" localSheetId="38" hidden="1">#REF!</definedName>
    <definedName name="BEx5MVHOG4GCI4HKTOTP194VMNRA" localSheetId="5" hidden="1">#REF!</definedName>
    <definedName name="BEx5MVHOG4GCI4HKTOTP194VMNRA" localSheetId="15" hidden="1">#REF!</definedName>
    <definedName name="BEx5MVHOG4GCI4HKTOTP194VMNRA" hidden="1">#REF!</definedName>
    <definedName name="BEx5MVXTKNBXHNWTL43C670E4KXC" localSheetId="2" hidden="1">#REF!</definedName>
    <definedName name="BEx5MVXTKNBXHNWTL43C670E4KXC" localSheetId="7" hidden="1">#REF!</definedName>
    <definedName name="BEx5MVXTKNBXHNWTL43C670E4KXC" hidden="1">'[3]Reco Sheet for Fcast'!$F$15</definedName>
    <definedName name="BEx5N4XI4PWB1W9PMZ4O5R0HWTYD" localSheetId="2" hidden="1">#REF!</definedName>
    <definedName name="BEx5N4XI4PWB1W9PMZ4O5R0HWTYD" localSheetId="7" hidden="1">#REF!</definedName>
    <definedName name="BEx5N4XI4PWB1W9PMZ4O5R0HWTYD" hidden="1">'[3]Reco Sheet for Fcast'!$I$8:$J$8</definedName>
    <definedName name="BEx5N7XD7KVST36P3QB9SQKKS2L8" localSheetId="13" hidden="1">#REF!</definedName>
    <definedName name="BEx5N7XD7KVST36P3QB9SQKKS2L8" localSheetId="14" hidden="1">#REF!</definedName>
    <definedName name="BEx5N7XD7KVST36P3QB9SQKKS2L8" localSheetId="2" hidden="1">#REF!</definedName>
    <definedName name="BEx5N7XD7KVST36P3QB9SQKKS2L8" localSheetId="6" hidden="1">#REF!</definedName>
    <definedName name="BEx5N7XD7KVST36P3QB9SQKKS2L8" hidden="1">#REF!</definedName>
    <definedName name="BEx5NA68N6FJFX9UJXK4M14U487F" localSheetId="2" hidden="1">#REF!</definedName>
    <definedName name="BEx5NA68N6FJFX9UJXK4M14U487F" localSheetId="7" hidden="1">#REF!</definedName>
    <definedName name="BEx5NA68N6FJFX9UJXK4M14U487F" hidden="1">'[3]Reco Sheet for Fcast'!$F$6:$G$6</definedName>
    <definedName name="BEx5NIKBG2GDJOYGE3WCXKU7YY51" localSheetId="2" hidden="1">#REF!</definedName>
    <definedName name="BEx5NIKBG2GDJOYGE3WCXKU7YY51" localSheetId="7" hidden="1">#REF!</definedName>
    <definedName name="BEx5NIKBG2GDJOYGE3WCXKU7YY51" hidden="1">'[3]Reco Sheet for Fcast'!$I$6:$J$6</definedName>
    <definedName name="BEx5NSR5TOWVPB0IJTHU8NR2QP7V" localSheetId="13" hidden="1">#REF!</definedName>
    <definedName name="BEx5NSR5TOWVPB0IJTHU8NR2QP7V" localSheetId="14" hidden="1">#REF!</definedName>
    <definedName name="BEx5NSR5TOWVPB0IJTHU8NR2QP7V" localSheetId="2" hidden="1">#REF!</definedName>
    <definedName name="BEx5NSR5TOWVPB0IJTHU8NR2QP7V" localSheetId="6" hidden="1">#REF!</definedName>
    <definedName name="BEx5NSR5TOWVPB0IJTHU8NR2QP7V" hidden="1">#REF!</definedName>
    <definedName name="BEx5NV06L5J5IMKGOMGKGJ4PBZCD" localSheetId="19" hidden="1">'[4]AMI P &amp; L'!#REF!</definedName>
    <definedName name="BEx5NV06L5J5IMKGOMGKGJ4PBZCD" localSheetId="16" hidden="1">'[4]AMI P &amp; L'!#REF!</definedName>
    <definedName name="BEx5NV06L5J5IMKGOMGKGJ4PBZCD" localSheetId="17" hidden="1">'[4]AMI P &amp; L'!#REF!</definedName>
    <definedName name="BEx5NV06L5J5IMKGOMGKGJ4PBZCD" localSheetId="13" hidden="1">'[4]AMI P &amp; L'!#REF!</definedName>
    <definedName name="BEx5NV06L5J5IMKGOMGKGJ4PBZCD" localSheetId="14" hidden="1">'[4]AMI P &amp; L'!#REF!</definedName>
    <definedName name="BEx5NV06L5J5IMKGOMGKGJ4PBZCD" localSheetId="2" hidden="1">#REF!</definedName>
    <definedName name="BEx5NV06L5J5IMKGOMGKGJ4PBZCD" localSheetId="22" hidden="1">'[4]AMI P &amp; L'!#REF!</definedName>
    <definedName name="BEx5NV06L5J5IMKGOMGKGJ4PBZCD" localSheetId="21" hidden="1">'[4]AMI P &amp; L'!#REF!</definedName>
    <definedName name="BEx5NV06L5J5IMKGOMGKGJ4PBZCD" localSheetId="57" hidden="1">'[4]AMI P &amp; L'!#REF!</definedName>
    <definedName name="BEx5NV06L5J5IMKGOMGKGJ4PBZCD" localSheetId="56" hidden="1">'[4]AMI P &amp; L'!#REF!</definedName>
    <definedName name="BEx5NV06L5J5IMKGOMGKGJ4PBZCD" localSheetId="7" hidden="1">#REF!</definedName>
    <definedName name="BEx5NV06L5J5IMKGOMGKGJ4PBZCD" localSheetId="40" hidden="1">'[4]AMI P &amp; L'!#REF!</definedName>
    <definedName name="BEx5NV06L5J5IMKGOMGKGJ4PBZCD" localSheetId="39" hidden="1">'[4]AMI P &amp; L'!#REF!</definedName>
    <definedName name="BEx5NV06L5J5IMKGOMGKGJ4PBZCD" localSheetId="41" hidden="1">'[4]AMI P &amp; L'!#REF!</definedName>
    <definedName name="BEx5NV06L5J5IMKGOMGKGJ4PBZCD" localSheetId="38" hidden="1">'[4]AMI P &amp; L'!#REF!</definedName>
    <definedName name="BEx5NV06L5J5IMKGOMGKGJ4PBZCD" localSheetId="5" hidden="1">'[4]AMI P &amp; L'!#REF!</definedName>
    <definedName name="BEx5NV06L5J5IMKGOMGKGJ4PBZCD" localSheetId="15" hidden="1">'[4]AMI P &amp; L'!#REF!</definedName>
    <definedName name="BEx5NV06L5J5IMKGOMGKGJ4PBZCD" hidden="1">'[4]AMI P &amp; L'!#REF!</definedName>
    <definedName name="BEx5NYWGL11PONS3NLWC5KAXTZ5B" localSheetId="13" hidden="1">#REF!</definedName>
    <definedName name="BEx5NYWGL11PONS3NLWC5KAXTZ5B" localSheetId="14" hidden="1">#REF!</definedName>
    <definedName name="BEx5NYWGL11PONS3NLWC5KAXTZ5B" localSheetId="2" hidden="1">#REF!</definedName>
    <definedName name="BEx5NYWGL11PONS3NLWC5KAXTZ5B" localSheetId="6" hidden="1">#REF!</definedName>
    <definedName name="BEx5NYWGL11PONS3NLWC5KAXTZ5B" hidden="1">#REF!</definedName>
    <definedName name="BEx5NZSSQ6PY99ZX2D7Q9IGOR34W" localSheetId="2" hidden="1">#REF!</definedName>
    <definedName name="BEx5NZSSQ6PY99ZX2D7Q9IGOR34W" localSheetId="7" hidden="1">#REF!</definedName>
    <definedName name="BEx5NZSSQ6PY99ZX2D7Q9IGOR34W" hidden="1">'[3]Reco Sheet for Fcast'!$F$10:$G$10</definedName>
    <definedName name="BEx5O3ZUQ2OARA1CDOZ3NC4UE5AA" localSheetId="2" hidden="1">#REF!</definedName>
    <definedName name="BEx5O3ZUQ2OARA1CDOZ3NC4UE5AA" localSheetId="7" hidden="1">#REF!</definedName>
    <definedName name="BEx5O3ZUQ2OARA1CDOZ3NC4UE5AA" hidden="1">'[3]Reco Sheet for Fcast'!$F$11:$G$11</definedName>
    <definedName name="BEx5O4W2CDZ97ARPFCXY9369L5LX" localSheetId="13" hidden="1">#REF!</definedName>
    <definedName name="BEx5O4W2CDZ97ARPFCXY9369L5LX" localSheetId="14" hidden="1">#REF!</definedName>
    <definedName name="BEx5O4W2CDZ97ARPFCXY9369L5LX" localSheetId="2" hidden="1">#REF!</definedName>
    <definedName name="BEx5O4W2CDZ97ARPFCXY9369L5LX" localSheetId="6" hidden="1">#REF!</definedName>
    <definedName name="BEx5O4W2CDZ97ARPFCXY9369L5LX" hidden="1">#REF!</definedName>
    <definedName name="BEx5O8N0SPY10WRHN2NNGU5BUWPZ" localSheetId="13" hidden="1">#REF!</definedName>
    <definedName name="BEx5O8N0SPY10WRHN2NNGU5BUWPZ" localSheetId="14" hidden="1">#REF!</definedName>
    <definedName name="BEx5O8N0SPY10WRHN2NNGU5BUWPZ" localSheetId="2" hidden="1">#REF!</definedName>
    <definedName name="BEx5O8N0SPY10WRHN2NNGU5BUWPZ" localSheetId="22" hidden="1">#REF!</definedName>
    <definedName name="BEx5O8N0SPY10WRHN2NNGU5BUWPZ" localSheetId="6" hidden="1">#REF!</definedName>
    <definedName name="BEx5O8N0SPY10WRHN2NNGU5BUWPZ" localSheetId="7" hidden="1">#REF!</definedName>
    <definedName name="BEx5O8N0SPY10WRHN2NNGU5BUWPZ" hidden="1">#REF!</definedName>
    <definedName name="BEx5OAFS0NJ2CB86A02E1JYHMLQ1" localSheetId="2" hidden="1">#REF!</definedName>
    <definedName name="BEx5OAFS0NJ2CB86A02E1JYHMLQ1" localSheetId="7" hidden="1">#REF!</definedName>
    <definedName name="BEx5OAFS0NJ2CB86A02E1JYHMLQ1" hidden="1">'[3]Reco Sheet for Fcast'!$I$6:$J$6</definedName>
    <definedName name="BEx5OG4RPU8W1ETWDWM234NYYYEN" localSheetId="2" hidden="1">#REF!</definedName>
    <definedName name="BEx5OG4RPU8W1ETWDWM234NYYYEN" localSheetId="7" hidden="1">#REF!</definedName>
    <definedName name="BEx5OG4RPU8W1ETWDWM234NYYYEN" hidden="1">'[3]Reco Sheet for Fcast'!$F$8:$G$8</definedName>
    <definedName name="BEx5OI8A918ASPES3DKIOFPMA4SS" localSheetId="13" hidden="1">#REF!</definedName>
    <definedName name="BEx5OI8A918ASPES3DKIOFPMA4SS" localSheetId="14" hidden="1">#REF!</definedName>
    <definedName name="BEx5OI8A918ASPES3DKIOFPMA4SS" localSheetId="2" hidden="1">#REF!</definedName>
    <definedName name="BEx5OI8A918ASPES3DKIOFPMA4SS" localSheetId="6" hidden="1">#REF!</definedName>
    <definedName name="BEx5OI8A918ASPES3DKIOFPMA4SS" hidden="1">#REF!</definedName>
    <definedName name="BEx5OP9Y43F99O2IT69MKCCXGL61" localSheetId="2" hidden="1">#REF!</definedName>
    <definedName name="BEx5OP9Y43F99O2IT69MKCCXGL61" localSheetId="7" hidden="1">#REF!</definedName>
    <definedName name="BEx5OP9Y43F99O2IT69MKCCXGL61" hidden="1">'[3]Reco Sheet for Fcast'!$F$9:$G$9</definedName>
    <definedName name="BEx5P9Y9RDXNUAJ6CZ2LHMM8IM7T" localSheetId="2" hidden="1">#REF!</definedName>
    <definedName name="BEx5P9Y9RDXNUAJ6CZ2LHMM8IM7T" localSheetId="7" hidden="1">#REF!</definedName>
    <definedName name="BEx5P9Y9RDXNUAJ6CZ2LHMM8IM7T" hidden="1">'[3]Reco Sheet for Fcast'!$F$8:$G$8</definedName>
    <definedName name="BEx5PFHZ2UN3YUFWK441BHJLXFZ5" localSheetId="13" hidden="1">#REF!</definedName>
    <definedName name="BEx5PFHZ2UN3YUFWK441BHJLXFZ5" localSheetId="14" hidden="1">#REF!</definedName>
    <definedName name="BEx5PFHZ2UN3YUFWK441BHJLXFZ5" localSheetId="2" hidden="1">#REF!</definedName>
    <definedName name="BEx5PFHZ2UN3YUFWK441BHJLXFZ5" localSheetId="6" hidden="1">#REF!</definedName>
    <definedName name="BEx5PFHZ2UN3YUFWK441BHJLXFZ5" hidden="1">#REF!</definedName>
    <definedName name="BEx5PHWB2C0D5QLP3BZIP3UO7DIZ" localSheetId="2" hidden="1">#REF!</definedName>
    <definedName name="BEx5PHWB2C0D5QLP3BZIP3UO7DIZ" localSheetId="7" hidden="1">#REF!</definedName>
    <definedName name="BEx5PHWB2C0D5QLP3BZIP3UO7DIZ" hidden="1">'[3]Reco Sheet for Fcast'!$I$6:$J$6</definedName>
    <definedName name="BEx5PJP02W68K2E46L5C5YBSNU6T" localSheetId="2" hidden="1">#REF!</definedName>
    <definedName name="BEx5PJP02W68K2E46L5C5YBSNU6T" localSheetId="7" hidden="1">#REF!</definedName>
    <definedName name="BEx5PJP02W68K2E46L5C5YBSNU6T" hidden="1">'[3]Reco Sheet for Fcast'!$H$2:$I$2</definedName>
    <definedName name="BEx5PLCA8DOMAU315YCS5275L2HS" localSheetId="2" hidden="1">#REF!</definedName>
    <definedName name="BEx5PLCA8DOMAU315YCS5275L2HS" localSheetId="7" hidden="1">#REF!</definedName>
    <definedName name="BEx5PLCA8DOMAU315YCS5275L2HS" hidden="1">'[3]Reco Sheet for Fcast'!$I$11:$J$11</definedName>
    <definedName name="BEx5PRXMZ5M65Z732WNNGV564C2J" localSheetId="2" hidden="1">#REF!</definedName>
    <definedName name="BEx5PRXMZ5M65Z732WNNGV564C2J" localSheetId="7" hidden="1">#REF!</definedName>
    <definedName name="BEx5PRXMZ5M65Z732WNNGV564C2J" hidden="1">'[3]Reco Sheet for Fcast'!$I$9:$J$9</definedName>
    <definedName name="BEx5QPSW4IPLH50WSR87HRER05RF" localSheetId="2" hidden="1">#REF!</definedName>
    <definedName name="BEx5QPSW4IPLH50WSR87HRER05RF" localSheetId="7" hidden="1">#REF!</definedName>
    <definedName name="BEx5QPSW4IPLH50WSR87HRER05RF" hidden="1">'[3]Reco Sheet for Fcast'!$F$10:$G$10</definedName>
    <definedName name="BEx73V0EP8EMNRC3EZJJKKVKWQVB" localSheetId="2" hidden="1">#REF!</definedName>
    <definedName name="BEx73V0EP8EMNRC3EZJJKKVKWQVB" localSheetId="7" hidden="1">#REF!</definedName>
    <definedName name="BEx73V0EP8EMNRC3EZJJKKVKWQVB" hidden="1">'[3]Reco Sheet for Fcast'!$I$7:$J$7</definedName>
    <definedName name="BEx741WJHIJVXUX131SBXTVW8D71" localSheetId="2" hidden="1">#REF!</definedName>
    <definedName name="BEx741WJHIJVXUX131SBXTVW8D71" localSheetId="7" hidden="1">#REF!</definedName>
    <definedName name="BEx741WJHIJVXUX131SBXTVW8D71" hidden="1">'[3]Reco Sheet for Fcast'!$G$2</definedName>
    <definedName name="BEx74FOW04FOAHD3W8FOXUQCGEE0" hidden="1">'[6]Bud Mth'!$C$15:$D$29</definedName>
    <definedName name="BEx74Q6H3O7133AWQXWC21MI2UFT" localSheetId="2" hidden="1">#REF!</definedName>
    <definedName name="BEx74Q6H3O7133AWQXWC21MI2UFT" localSheetId="7" hidden="1">#REF!</definedName>
    <definedName name="BEx74Q6H3O7133AWQXWC21MI2UFT" hidden="1">'[3]Reco Sheet for Fcast'!$I$6:$J$6</definedName>
    <definedName name="BEx74SQ5R0VH9X24PI4DADFFLZ9N" localSheetId="13" hidden="1">#REF!</definedName>
    <definedName name="BEx74SQ5R0VH9X24PI4DADFFLZ9N" localSheetId="14" hidden="1">#REF!</definedName>
    <definedName name="BEx74SQ5R0VH9X24PI4DADFFLZ9N" localSheetId="2" hidden="1">#REF!</definedName>
    <definedName name="BEx74SQ5R0VH9X24PI4DADFFLZ9N" localSheetId="22" hidden="1">#REF!</definedName>
    <definedName name="BEx74SQ5R0VH9X24PI4DADFFLZ9N" localSheetId="6" hidden="1">#REF!</definedName>
    <definedName name="BEx74SQ5R0VH9X24PI4DADFFLZ9N" localSheetId="7" hidden="1">#REF!</definedName>
    <definedName name="BEx74SQ5R0VH9X24PI4DADFFLZ9N" hidden="1">#REF!</definedName>
    <definedName name="BEx74W6BJ8ENO3J25WNM5H5APKA3" localSheetId="19" hidden="1">'[4]AMI P &amp; L'!#REF!</definedName>
    <definedName name="BEx74W6BJ8ENO3J25WNM5H5APKA3" localSheetId="16" hidden="1">'[4]AMI P &amp; L'!#REF!</definedName>
    <definedName name="BEx74W6BJ8ENO3J25WNM5H5APKA3" localSheetId="17" hidden="1">'[4]AMI P &amp; L'!#REF!</definedName>
    <definedName name="BEx74W6BJ8ENO3J25WNM5H5APKA3" localSheetId="13" hidden="1">'[4]AMI P &amp; L'!#REF!</definedName>
    <definedName name="BEx74W6BJ8ENO3J25WNM5H5APKA3" localSheetId="14" hidden="1">'[4]AMI P &amp; L'!#REF!</definedName>
    <definedName name="BEx74W6BJ8ENO3J25WNM5H5APKA3" localSheetId="2" hidden="1">#REF!</definedName>
    <definedName name="BEx74W6BJ8ENO3J25WNM5H5APKA3" localSheetId="22" hidden="1">'[4]AMI P &amp; L'!#REF!</definedName>
    <definedName name="BEx74W6BJ8ENO3J25WNM5H5APKA3" localSheetId="21" hidden="1">'[4]AMI P &amp; L'!#REF!</definedName>
    <definedName name="BEx74W6BJ8ENO3J25WNM5H5APKA3" localSheetId="57" hidden="1">'[4]AMI P &amp; L'!#REF!</definedName>
    <definedName name="BEx74W6BJ8ENO3J25WNM5H5APKA3" localSheetId="56" hidden="1">'[4]AMI P &amp; L'!#REF!</definedName>
    <definedName name="BEx74W6BJ8ENO3J25WNM5H5APKA3" localSheetId="7" hidden="1">#REF!</definedName>
    <definedName name="BEx74W6BJ8ENO3J25WNM5H5APKA3" localSheetId="40" hidden="1">'[4]AMI P &amp; L'!#REF!</definedName>
    <definedName name="BEx74W6BJ8ENO3J25WNM5H5APKA3" localSheetId="39" hidden="1">'[4]AMI P &amp; L'!#REF!</definedName>
    <definedName name="BEx74W6BJ8ENO3J25WNM5H5APKA3" localSheetId="41" hidden="1">'[4]AMI P &amp; L'!#REF!</definedName>
    <definedName name="BEx74W6BJ8ENO3J25WNM5H5APKA3" localSheetId="38" hidden="1">'[4]AMI P &amp; L'!#REF!</definedName>
    <definedName name="BEx74W6BJ8ENO3J25WNM5H5APKA3" localSheetId="5" hidden="1">'[4]AMI P &amp; L'!#REF!</definedName>
    <definedName name="BEx74W6BJ8ENO3J25WNM5H5APKA3" localSheetId="15" hidden="1">'[4]AMI P &amp; L'!#REF!</definedName>
    <definedName name="BEx74W6BJ8ENO3J25WNM5H5APKA3" hidden="1">'[4]AMI P &amp; L'!#REF!</definedName>
    <definedName name="BEx755GRRD9BL27YHLH5QWIYLWB7" localSheetId="2" hidden="1">#REF!</definedName>
    <definedName name="BEx755GRRD9BL27YHLH5QWIYLWB7" localSheetId="7" hidden="1">#REF!</definedName>
    <definedName name="BEx755GRRD9BL27YHLH5QWIYLWB7" hidden="1">'[3]Reco Sheet for Fcast'!$F$7:$G$7</definedName>
    <definedName name="BEx759D1D5SXS5ELLZVBI0SXYUNF" localSheetId="2" hidden="1">#REF!</definedName>
    <definedName name="BEx759D1D5SXS5ELLZVBI0SXYUNF" localSheetId="7" hidden="1">#REF!</definedName>
    <definedName name="BEx759D1D5SXS5ELLZVBI0SXYUNF" hidden="1">'[3]Reco Sheet for Fcast'!$I$10:$J$10</definedName>
    <definedName name="BEx75GJZSZHUDN6OOAGQYFUDA2LP" localSheetId="2" hidden="1">#REF!</definedName>
    <definedName name="BEx75GJZSZHUDN6OOAGQYFUDA2LP" localSheetId="7" hidden="1">#REF!</definedName>
    <definedName name="BEx75GJZSZHUDN6OOAGQYFUDA2LP" hidden="1">'[3]Reco Sheet for Fcast'!$F$11:$G$11</definedName>
    <definedName name="BEx75HGCCV5K4UCJWYV8EV9AG5YT" localSheetId="2" hidden="1">#REF!</definedName>
    <definedName name="BEx75HGCCV5K4UCJWYV8EV9AG5YT" localSheetId="7" hidden="1">#REF!</definedName>
    <definedName name="BEx75HGCCV5K4UCJWYV8EV9AG5YT" hidden="1">'[3]Reco Sheet for Fcast'!$F$8:$G$8</definedName>
    <definedName name="BEx75M8YU9VISUVICOSCP5YAMZPI" localSheetId="13" hidden="1">#REF!</definedName>
    <definedName name="BEx75M8YU9VISUVICOSCP5YAMZPI" localSheetId="14" hidden="1">#REF!</definedName>
    <definedName name="BEx75M8YU9VISUVICOSCP5YAMZPI" localSheetId="2" hidden="1">#REF!</definedName>
    <definedName name="BEx75M8YU9VISUVICOSCP5YAMZPI" localSheetId="22" hidden="1">#REF!</definedName>
    <definedName name="BEx75M8YU9VISUVICOSCP5YAMZPI" localSheetId="6" hidden="1">#REF!</definedName>
    <definedName name="BEx75M8YU9VISUVICOSCP5YAMZPI" localSheetId="7" hidden="1">#REF!</definedName>
    <definedName name="BEx75M8YU9VISUVICOSCP5YAMZPI" hidden="1">#REF!</definedName>
    <definedName name="BEx75PZT8TY5P13U978NVBUXKHT4" localSheetId="2" hidden="1">#REF!</definedName>
    <definedName name="BEx75PZT8TY5P13U978NVBUXKHT4" localSheetId="7" hidden="1">#REF!</definedName>
    <definedName name="BEx75PZT8TY5P13U978NVBUXKHT4" hidden="1">'[3]Reco Sheet for Fcast'!$F$8:$G$8</definedName>
    <definedName name="BEx75T55F7GML8V1DMWL26WRT006" localSheetId="2" hidden="1">#REF!</definedName>
    <definedName name="BEx75T55F7GML8V1DMWL26WRT006" localSheetId="7" hidden="1">#REF!</definedName>
    <definedName name="BEx75T55F7GML8V1DMWL26WRT006" hidden="1">'[3]Reco Sheet for Fcast'!$F$10:$G$10</definedName>
    <definedName name="BEx75VJGR07JY6UUWURQ4PJ29UKC" localSheetId="2" hidden="1">#REF!</definedName>
    <definedName name="BEx75VJGR07JY6UUWURQ4PJ29UKC" localSheetId="7" hidden="1">#REF!</definedName>
    <definedName name="BEx75VJGR07JY6UUWURQ4PJ29UKC" hidden="1">'[3]Reco Sheet for Fcast'!$F$6:$G$6</definedName>
    <definedName name="BEx76GO2UWCTJSXXMR90EGNAU61Q" localSheetId="13" hidden="1">#REF!</definedName>
    <definedName name="BEx76GO2UWCTJSXXMR90EGNAU61Q" localSheetId="14" hidden="1">#REF!</definedName>
    <definedName name="BEx76GO2UWCTJSXXMR90EGNAU61Q" localSheetId="2" hidden="1">#REF!</definedName>
    <definedName name="BEx76GO2UWCTJSXXMR90EGNAU61Q" localSheetId="6" hidden="1">#REF!</definedName>
    <definedName name="BEx76GO2UWCTJSXXMR90EGNAU61Q" hidden="1">#REF!</definedName>
    <definedName name="BEx76SNOC6R18OVRQYBQ0JGPW2Z7" localSheetId="19" hidden="1">#REF!</definedName>
    <definedName name="BEx76SNOC6R18OVRQYBQ0JGPW2Z7" localSheetId="16" hidden="1">#REF!</definedName>
    <definedName name="BEx76SNOC6R18OVRQYBQ0JGPW2Z7" localSheetId="17" hidden="1">#REF!</definedName>
    <definedName name="BEx76SNOC6R18OVRQYBQ0JGPW2Z7" localSheetId="13" hidden="1">#REF!</definedName>
    <definedName name="BEx76SNOC6R18OVRQYBQ0JGPW2Z7" localSheetId="14" hidden="1">#REF!</definedName>
    <definedName name="BEx76SNOC6R18OVRQYBQ0JGPW2Z7" localSheetId="2" hidden="1">#REF!</definedName>
    <definedName name="BEx76SNOC6R18OVRQYBQ0JGPW2Z7" localSheetId="22" hidden="1">#REF!</definedName>
    <definedName name="BEx76SNOC6R18OVRQYBQ0JGPW2Z7" localSheetId="21" hidden="1">#REF!</definedName>
    <definedName name="BEx76SNOC6R18OVRQYBQ0JGPW2Z7" localSheetId="57" hidden="1">#REF!</definedName>
    <definedName name="BEx76SNOC6R18OVRQYBQ0JGPW2Z7" localSheetId="56" hidden="1">#REF!</definedName>
    <definedName name="BEx76SNOC6R18OVRQYBQ0JGPW2Z7" localSheetId="6" hidden="1">#REF!</definedName>
    <definedName name="BEx76SNOC6R18OVRQYBQ0JGPW2Z7" localSheetId="7" hidden="1">#REF!</definedName>
    <definedName name="BEx76SNOC6R18OVRQYBQ0JGPW2Z7" localSheetId="40" hidden="1">#REF!</definedName>
    <definedName name="BEx76SNOC6R18OVRQYBQ0JGPW2Z7" localSheetId="39" hidden="1">#REF!</definedName>
    <definedName name="BEx76SNOC6R18OVRQYBQ0JGPW2Z7" localSheetId="41" hidden="1">#REF!</definedName>
    <definedName name="BEx76SNOC6R18OVRQYBQ0JGPW2Z7" localSheetId="38" hidden="1">#REF!</definedName>
    <definedName name="BEx76SNOC6R18OVRQYBQ0JGPW2Z7" localSheetId="5" hidden="1">#REF!</definedName>
    <definedName name="BEx76SNOC6R18OVRQYBQ0JGPW2Z7" localSheetId="15" hidden="1">#REF!</definedName>
    <definedName name="BEx76SNOC6R18OVRQYBQ0JGPW2Z7" hidden="1">#REF!</definedName>
    <definedName name="BEx7741OUGLA0WJQLQRUJSL4DE00" localSheetId="2" hidden="1">#REF!</definedName>
    <definedName name="BEx7741OUGLA0WJQLQRUJSL4DE00" localSheetId="7" hidden="1">#REF!</definedName>
    <definedName name="BEx7741OUGLA0WJQLQRUJSL4DE00" hidden="1">'[3]Reco Sheet for Fcast'!$F$6:$G$6</definedName>
    <definedName name="BEx774N83DXLJZ54Q42PWIJZ2DN1" localSheetId="2" hidden="1">#REF!</definedName>
    <definedName name="BEx774N83DXLJZ54Q42PWIJZ2DN1" localSheetId="7" hidden="1">#REF!</definedName>
    <definedName name="BEx774N83DXLJZ54Q42PWIJZ2DN1" hidden="1">'[3]Reco Sheet for Fcast'!$F$15</definedName>
    <definedName name="BEx779QNIY3061ZV9BR462WKEGRW" localSheetId="2" hidden="1">#REF!</definedName>
    <definedName name="BEx779QNIY3061ZV9BR462WKEGRW" localSheetId="7" hidden="1">#REF!</definedName>
    <definedName name="BEx779QNIY3061ZV9BR462WKEGRW" hidden="1">'[3]Reco Sheet for Fcast'!$H$2:$I$2</definedName>
    <definedName name="BEx77G19QU9A95CNHE6QMVSQR2T3" localSheetId="2" hidden="1">#REF!</definedName>
    <definedName name="BEx77G19QU9A95CNHE6QMVSQR2T3" localSheetId="7" hidden="1">#REF!</definedName>
    <definedName name="BEx77G19QU9A95CNHE6QMVSQR2T3" hidden="1">'[3]Reco Sheet for Fcast'!$F$9:$G$9</definedName>
    <definedName name="BEx77KOE3LX3JOLFV1E0VZZVCULJ" localSheetId="13" hidden="1">#REF!</definedName>
    <definedName name="BEx77KOE3LX3JOLFV1E0VZZVCULJ" localSheetId="14" hidden="1">#REF!</definedName>
    <definedName name="BEx77KOE3LX3JOLFV1E0VZZVCULJ" localSheetId="2" hidden="1">#REF!</definedName>
    <definedName name="BEx77KOE3LX3JOLFV1E0VZZVCULJ" localSheetId="22" hidden="1">#REF!</definedName>
    <definedName name="BEx77KOE3LX3JOLFV1E0VZZVCULJ" localSheetId="6" hidden="1">#REF!</definedName>
    <definedName name="BEx77KOE3LX3JOLFV1E0VZZVCULJ" localSheetId="7" hidden="1">#REF!</definedName>
    <definedName name="BEx77KOE3LX3JOLFV1E0VZZVCULJ" hidden="1">#REF!</definedName>
    <definedName name="BEx77P0S3GVMS7BJUL9OWUGJ1B02" localSheetId="2" hidden="1">#REF!</definedName>
    <definedName name="BEx77P0S3GVMS7BJUL9OWUGJ1B02" localSheetId="7" hidden="1">#REF!</definedName>
    <definedName name="BEx77P0S3GVMS7BJUL9OWUGJ1B02" hidden="1">'[3]Reco Sheet for Fcast'!$I$6:$J$6</definedName>
    <definedName name="BEx77QDESURI6WW5582YXSK3A972" localSheetId="2" hidden="1">#REF!</definedName>
    <definedName name="BEx77QDESURI6WW5582YXSK3A972" localSheetId="7" hidden="1">#REF!</definedName>
    <definedName name="BEx77QDESURI6WW5582YXSK3A972" hidden="1">'[3]Reco Sheet for Fcast'!$I$11:$J$11</definedName>
    <definedName name="BEx77T2IH1H0FZ9UCV02Y6BAW0KF" localSheetId="13" hidden="1">#REF!</definedName>
    <definedName name="BEx77T2IH1H0FZ9UCV02Y6BAW0KF" localSheetId="14" hidden="1">#REF!</definedName>
    <definedName name="BEx77T2IH1H0FZ9UCV02Y6BAW0KF" localSheetId="2" hidden="1">#REF!</definedName>
    <definedName name="BEx77T2IH1H0FZ9UCV02Y6BAW0KF" localSheetId="6" hidden="1">#REF!</definedName>
    <definedName name="BEx77T2IH1H0FZ9UCV02Y6BAW0KF" hidden="1">#REF!</definedName>
    <definedName name="BEx77VBI9XOPFHKEWU5EHQ9J675Y" localSheetId="2" hidden="1">#REF!</definedName>
    <definedName name="BEx77VBI9XOPFHKEWU5EHQ9J675Y" localSheetId="7" hidden="1">#REF!</definedName>
    <definedName name="BEx77VBI9XOPFHKEWU5EHQ9J675Y" hidden="1">'[3]Reco Sheet for Fcast'!$I$11:$J$11</definedName>
    <definedName name="BEx7809GQOCLHSNH95VOYIX7P1TV" localSheetId="2" hidden="1">#REF!</definedName>
    <definedName name="BEx7809GQOCLHSNH95VOYIX7P1TV" localSheetId="7" hidden="1">#REF!</definedName>
    <definedName name="BEx7809GQOCLHSNH95VOYIX7P1TV" hidden="1">'[3]Reco Sheet for Fcast'!$I$11:$J$11</definedName>
    <definedName name="BEx780K8XAXUHGVZGZWQ74DK4CI3" localSheetId="2" hidden="1">#REF!</definedName>
    <definedName name="BEx780K8XAXUHGVZGZWQ74DK4CI3" localSheetId="7" hidden="1">#REF!</definedName>
    <definedName name="BEx780K8XAXUHGVZGZWQ74DK4CI3" hidden="1">'[3]Reco Sheet for Fcast'!$I$11:$J$11</definedName>
    <definedName name="BEx78226TN58UE0CTY98YEDU0LSL" localSheetId="2" hidden="1">#REF!</definedName>
    <definedName name="BEx78226TN58UE0CTY98YEDU0LSL" localSheetId="7" hidden="1">#REF!</definedName>
    <definedName name="BEx78226TN58UE0CTY98YEDU0LSL" hidden="1">'[3]Reco Sheet for Fcast'!$F$15</definedName>
    <definedName name="BEx7881ZZBWHRAX6W2GY19J8MGEQ" localSheetId="2" hidden="1">#REF!</definedName>
    <definedName name="BEx7881ZZBWHRAX6W2GY19J8MGEQ" localSheetId="7" hidden="1">#REF!</definedName>
    <definedName name="BEx7881ZZBWHRAX6W2GY19J8MGEQ" hidden="1">'[3]Reco Sheet for Fcast'!$I$9:$J$9</definedName>
    <definedName name="BEx78HHRIWDLHQX2LG0HWFRYEL1T" localSheetId="2" hidden="1">#REF!</definedName>
    <definedName name="BEx78HHRIWDLHQX2LG0HWFRYEL1T" localSheetId="7" hidden="1">#REF!</definedName>
    <definedName name="BEx78HHRIWDLHQX2LG0HWFRYEL1T" hidden="1">'[3]Reco Sheet for Fcast'!$H$2:$I$2</definedName>
    <definedName name="BEx78QMXZ2P1ZB3HJ9O50DWHCMXR" localSheetId="2" hidden="1">#REF!</definedName>
    <definedName name="BEx78QMXZ2P1ZB3HJ9O50DWHCMXR" localSheetId="7" hidden="1">#REF!</definedName>
    <definedName name="BEx78QMXZ2P1ZB3HJ9O50DWHCMXR" hidden="1">'[3]Reco Sheet for Fcast'!$F$7:$G$7</definedName>
    <definedName name="BEx78SFO5VR28677DWZEMDN7G86X" localSheetId="2" hidden="1">#REF!</definedName>
    <definedName name="BEx78SFO5VR28677DWZEMDN7G86X" localSheetId="7" hidden="1">#REF!</definedName>
    <definedName name="BEx78SFO5VR28677DWZEMDN7G86X" hidden="1">'[3]Reco Sheet for Fcast'!$K$2</definedName>
    <definedName name="BEx78SFOYH1Z0ZDTO47W2M60TW6K" localSheetId="2" hidden="1">#REF!</definedName>
    <definedName name="BEx78SFOYH1Z0ZDTO47W2M60TW6K" localSheetId="7" hidden="1">#REF!</definedName>
    <definedName name="BEx78SFOYH1Z0ZDTO47W2M60TW6K" hidden="1">'[3]Reco Sheet for Fcast'!$I$10:$J$10</definedName>
    <definedName name="BEx792RUJ1UJ4CWX66KHKUW2D5UU" localSheetId="13" hidden="1">#REF!</definedName>
    <definedName name="BEx792RUJ1UJ4CWX66KHKUW2D5UU" localSheetId="14" hidden="1">#REF!</definedName>
    <definedName name="BEx792RUJ1UJ4CWX66KHKUW2D5UU" localSheetId="2" hidden="1">#REF!</definedName>
    <definedName name="BEx792RUJ1UJ4CWX66KHKUW2D5UU" localSheetId="6" hidden="1">#REF!</definedName>
    <definedName name="BEx792RUJ1UJ4CWX66KHKUW2D5UU" hidden="1">#REF!</definedName>
    <definedName name="BEx7979PNPDS84LLOBF4WFUS8RGC" localSheetId="13" hidden="1">#REF!</definedName>
    <definedName name="BEx7979PNPDS84LLOBF4WFUS8RGC" localSheetId="14" hidden="1">#REF!</definedName>
    <definedName name="BEx7979PNPDS84LLOBF4WFUS8RGC" localSheetId="2" hidden="1">#REF!</definedName>
    <definedName name="BEx7979PNPDS84LLOBF4WFUS8RGC" localSheetId="6" hidden="1">#REF!</definedName>
    <definedName name="BEx7979PNPDS84LLOBF4WFUS8RGC" hidden="1">#REF!</definedName>
    <definedName name="BEx79JK3E6JO8MX4O35A5G8NZCC8" localSheetId="2" hidden="1">#REF!</definedName>
    <definedName name="BEx79JK3E6JO8MX4O35A5G8NZCC8" localSheetId="7" hidden="1">#REF!</definedName>
    <definedName name="BEx79JK3E6JO8MX4O35A5G8NZCC8" hidden="1">'[3]Reco Sheet for Fcast'!$I$8:$J$8</definedName>
    <definedName name="BEx79LCTDQFKD1KV7R8NW15KLAFT" localSheetId="13" hidden="1">#REF!</definedName>
    <definedName name="BEx79LCTDQFKD1KV7R8NW15KLAFT" localSheetId="14" hidden="1">#REF!</definedName>
    <definedName name="BEx79LCTDQFKD1KV7R8NW15KLAFT" localSheetId="2" hidden="1">#REF!</definedName>
    <definedName name="BEx79LCTDQFKD1KV7R8NW15KLAFT" localSheetId="22" hidden="1">#REF!</definedName>
    <definedName name="BEx79LCTDQFKD1KV7R8NW15KLAFT" localSheetId="6" hidden="1">#REF!</definedName>
    <definedName name="BEx79LCTDQFKD1KV7R8NW15KLAFT" localSheetId="7" hidden="1">#REF!</definedName>
    <definedName name="BEx79LCTDQFKD1KV7R8NW15KLAFT" hidden="1">#REF!</definedName>
    <definedName name="BEx79OCP4HQ6XP8EWNGEUDLOZBBS" localSheetId="2" hidden="1">#REF!</definedName>
    <definedName name="BEx79OCP4HQ6XP8EWNGEUDLOZBBS" localSheetId="7" hidden="1">#REF!</definedName>
    <definedName name="BEx79OCP4HQ6XP8EWNGEUDLOZBBS" hidden="1">'[3]Reco Sheet for Fcast'!$F$15</definedName>
    <definedName name="BEx79SEAYKUZB0H4LYBCD6WWJBG2" localSheetId="2" hidden="1">#REF!</definedName>
    <definedName name="BEx79SEAYKUZB0H4LYBCD6WWJBG2" localSheetId="7" hidden="1">#REF!</definedName>
    <definedName name="BEx79SEAYKUZB0H4LYBCD6WWJBG2" hidden="1">'[3]Reco Sheet for Fcast'!$I$11:$J$11</definedName>
    <definedName name="BEx79SJRHTLS9PYM69O9BWW1FMJK" localSheetId="2" hidden="1">#REF!</definedName>
    <definedName name="BEx79SJRHTLS9PYM69O9BWW1FMJK" localSheetId="7" hidden="1">#REF!</definedName>
    <definedName name="BEx79SJRHTLS9PYM69O9BWW1FMJK" hidden="1">'[3]Reco Sheet for Fcast'!$F$7:$G$7</definedName>
    <definedName name="BEx79YJJLBELICW9F9FRYSCQ101L" localSheetId="19" hidden="1">'[4]AMI P &amp; L'!#REF!</definedName>
    <definedName name="BEx79YJJLBELICW9F9FRYSCQ101L" localSheetId="16" hidden="1">'[4]AMI P &amp; L'!#REF!</definedName>
    <definedName name="BEx79YJJLBELICW9F9FRYSCQ101L" localSheetId="17" hidden="1">'[4]AMI P &amp; L'!#REF!</definedName>
    <definedName name="BEx79YJJLBELICW9F9FRYSCQ101L" localSheetId="13" hidden="1">'[4]AMI P &amp; L'!#REF!</definedName>
    <definedName name="BEx79YJJLBELICW9F9FRYSCQ101L" localSheetId="14" hidden="1">'[4]AMI P &amp; L'!#REF!</definedName>
    <definedName name="BEx79YJJLBELICW9F9FRYSCQ101L" localSheetId="2" hidden="1">#REF!</definedName>
    <definedName name="BEx79YJJLBELICW9F9FRYSCQ101L" localSheetId="22" hidden="1">'[4]AMI P &amp; L'!#REF!</definedName>
    <definedName name="BEx79YJJLBELICW9F9FRYSCQ101L" localSheetId="21" hidden="1">'[4]AMI P &amp; L'!#REF!</definedName>
    <definedName name="BEx79YJJLBELICW9F9FRYSCQ101L" localSheetId="57" hidden="1">'[4]AMI P &amp; L'!#REF!</definedName>
    <definedName name="BEx79YJJLBELICW9F9FRYSCQ101L" localSheetId="56" hidden="1">'[4]AMI P &amp; L'!#REF!</definedName>
    <definedName name="BEx79YJJLBELICW9F9FRYSCQ101L" localSheetId="7" hidden="1">#REF!</definedName>
    <definedName name="BEx79YJJLBELICW9F9FRYSCQ101L" localSheetId="40" hidden="1">'[4]AMI P &amp; L'!#REF!</definedName>
    <definedName name="BEx79YJJLBELICW9F9FRYSCQ101L" localSheetId="39" hidden="1">'[4]AMI P &amp; L'!#REF!</definedName>
    <definedName name="BEx79YJJLBELICW9F9FRYSCQ101L" localSheetId="41" hidden="1">'[4]AMI P &amp; L'!#REF!</definedName>
    <definedName name="BEx79YJJLBELICW9F9FRYSCQ101L" localSheetId="38" hidden="1">'[4]AMI P &amp; L'!#REF!</definedName>
    <definedName name="BEx79YJJLBELICW9F9FRYSCQ101L" localSheetId="5" hidden="1">'[4]AMI P &amp; L'!#REF!</definedName>
    <definedName name="BEx79YJJLBELICW9F9FRYSCQ101L" localSheetId="15" hidden="1">'[4]AMI P &amp; L'!#REF!</definedName>
    <definedName name="BEx79YJJLBELICW9F9FRYSCQ101L" hidden="1">'[4]AMI P &amp; L'!#REF!</definedName>
    <definedName name="BEx79YUC7B0V77FSBGIRCY1BR4VK" localSheetId="2" hidden="1">#REF!</definedName>
    <definedName name="BEx79YUC7B0V77FSBGIRCY1BR4VK" localSheetId="7" hidden="1">#REF!</definedName>
    <definedName name="BEx79YUC7B0V77FSBGIRCY1BR4VK" hidden="1">'[3]Reco Sheet for Fcast'!$F$6:$G$6</definedName>
    <definedName name="BEx7A06T3RC2891FUX05G3QPRAUE" localSheetId="19" hidden="1">'[4]AMI P &amp; L'!#REF!</definedName>
    <definedName name="BEx7A06T3RC2891FUX05G3QPRAUE" localSheetId="16" hidden="1">'[4]AMI P &amp; L'!#REF!</definedName>
    <definedName name="BEx7A06T3RC2891FUX05G3QPRAUE" localSheetId="17" hidden="1">'[4]AMI P &amp; L'!#REF!</definedName>
    <definedName name="BEx7A06T3RC2891FUX05G3QPRAUE" localSheetId="13" hidden="1">'[4]AMI P &amp; L'!#REF!</definedName>
    <definedName name="BEx7A06T3RC2891FUX05G3QPRAUE" localSheetId="14" hidden="1">'[4]AMI P &amp; L'!#REF!</definedName>
    <definedName name="BEx7A06T3RC2891FUX05G3QPRAUE" localSheetId="2" hidden="1">#REF!</definedName>
    <definedName name="BEx7A06T3RC2891FUX05G3QPRAUE" localSheetId="22" hidden="1">'[4]AMI P &amp; L'!#REF!</definedName>
    <definedName name="BEx7A06T3RC2891FUX05G3QPRAUE" localSheetId="21" hidden="1">'[4]AMI P &amp; L'!#REF!</definedName>
    <definedName name="BEx7A06T3RC2891FUX05G3QPRAUE" localSheetId="57" hidden="1">'[4]AMI P &amp; L'!#REF!</definedName>
    <definedName name="BEx7A06T3RC2891FUX05G3QPRAUE" localSheetId="56" hidden="1">'[4]AMI P &amp; L'!#REF!</definedName>
    <definedName name="BEx7A06T3RC2891FUX05G3QPRAUE" localSheetId="7" hidden="1">#REF!</definedName>
    <definedName name="BEx7A06T3RC2891FUX05G3QPRAUE" localSheetId="40" hidden="1">'[4]AMI P &amp; L'!#REF!</definedName>
    <definedName name="BEx7A06T3RC2891FUX05G3QPRAUE" localSheetId="39" hidden="1">'[4]AMI P &amp; L'!#REF!</definedName>
    <definedName name="BEx7A06T3RC2891FUX05G3QPRAUE" localSheetId="41" hidden="1">'[4]AMI P &amp; L'!#REF!</definedName>
    <definedName name="BEx7A06T3RC2891FUX05G3QPRAUE" localSheetId="38" hidden="1">'[4]AMI P &amp; L'!#REF!</definedName>
    <definedName name="BEx7A06T3RC2891FUX05G3QPRAUE" localSheetId="5" hidden="1">'[4]AMI P &amp; L'!#REF!</definedName>
    <definedName name="BEx7A06T3RC2891FUX05G3QPRAUE" localSheetId="15" hidden="1">'[4]AMI P &amp; L'!#REF!</definedName>
    <definedName name="BEx7A06T3RC2891FUX05G3QPRAUE" hidden="1">'[4]AMI P &amp; L'!#REF!</definedName>
    <definedName name="BEx7A4DUUH15ZB41VSQLFT4KSIE3" localSheetId="13" hidden="1">#REF!</definedName>
    <definedName name="BEx7A4DUUH15ZB41VSQLFT4KSIE3" localSheetId="14" hidden="1">#REF!</definedName>
    <definedName name="BEx7A4DUUH15ZB41VSQLFT4KSIE3" localSheetId="2" hidden="1">#REF!</definedName>
    <definedName name="BEx7A4DUUH15ZB41VSQLFT4KSIE3" localSheetId="6" hidden="1">#REF!</definedName>
    <definedName name="BEx7A4DUUH15ZB41VSQLFT4KSIE3" hidden="1">#REF!</definedName>
    <definedName name="BEx7A4ZGTC3XLZR6M7XK0UX2T49X" localSheetId="13" hidden="1">#REF!</definedName>
    <definedName name="BEx7A4ZGTC3XLZR6M7XK0UX2T49X" localSheetId="14" hidden="1">#REF!</definedName>
    <definedName name="BEx7A4ZGTC3XLZR6M7XK0UX2T49X" localSheetId="2" hidden="1">#REF!</definedName>
    <definedName name="BEx7A4ZGTC3XLZR6M7XK0UX2T49X" localSheetId="22" hidden="1">#REF!</definedName>
    <definedName name="BEx7A4ZGTC3XLZR6M7XK0UX2T49X" localSheetId="6" hidden="1">#REF!</definedName>
    <definedName name="BEx7A4ZGTC3XLZR6M7XK0UX2T49X" localSheetId="7" hidden="1">#REF!</definedName>
    <definedName name="BEx7A4ZGTC3XLZR6M7XK0UX2T49X" hidden="1">#REF!</definedName>
    <definedName name="BEx7A9S3JA1X7FH4CFSQLTZC4691" localSheetId="2" hidden="1">#REF!</definedName>
    <definedName name="BEx7A9S3JA1X7FH4CFSQLTZC4691" localSheetId="7" hidden="1">#REF!</definedName>
    <definedName name="BEx7A9S3JA1X7FH4CFSQLTZC4691" hidden="1">'[3]Reco Sheet for Fcast'!$H$2:$I$2</definedName>
    <definedName name="BEx7ABA2C9IWH5VSLVLLLCY62161" localSheetId="2" hidden="1">#REF!</definedName>
    <definedName name="BEx7ABA2C9IWH5VSLVLLLCY62161" localSheetId="7" hidden="1">#REF!</definedName>
    <definedName name="BEx7ABA2C9IWH5VSLVLLLCY62161" hidden="1">'[3]Reco Sheet for Fcast'!$F$15</definedName>
    <definedName name="BEx7ABKU462F6424CGX2QB38TAZN" hidden="1">'[6]Bud Mth'!$J$2:$K$2</definedName>
    <definedName name="BEx7AE4LPLX8N85BYB0WCO5S7ZPV" localSheetId="2" hidden="1">#REF!</definedName>
    <definedName name="BEx7AE4LPLX8N85BYB0WCO5S7ZPV" localSheetId="7" hidden="1">#REF!</definedName>
    <definedName name="BEx7AE4LPLX8N85BYB0WCO5S7ZPV" hidden="1">'[3]Reco Sheet for Fcast'!$F$7:$G$7</definedName>
    <definedName name="BEx7AL0QU1VVBK7KIHAY41UTU69C" localSheetId="13" hidden="1">#REF!</definedName>
    <definedName name="BEx7AL0QU1VVBK7KIHAY41UTU69C" localSheetId="14" hidden="1">#REF!</definedName>
    <definedName name="BEx7AL0QU1VVBK7KIHAY41UTU69C" localSheetId="2" hidden="1">#REF!</definedName>
    <definedName name="BEx7AL0QU1VVBK7KIHAY41UTU69C" localSheetId="6" hidden="1">#REF!</definedName>
    <definedName name="BEx7AL0QU1VVBK7KIHAY41UTU69C" localSheetId="7" hidden="1">#REF!</definedName>
    <definedName name="BEx7AL0QU1VVBK7KIHAY41UTU69C" hidden="1">#REF!</definedName>
    <definedName name="BEx7ASD1I654MEDCO6GGWA95PXSC" localSheetId="19" hidden="1">'[4]AMI P &amp; L'!#REF!</definedName>
    <definedName name="BEx7ASD1I654MEDCO6GGWA95PXSC" localSheetId="16" hidden="1">'[4]AMI P &amp; L'!#REF!</definedName>
    <definedName name="BEx7ASD1I654MEDCO6GGWA95PXSC" localSheetId="17" hidden="1">'[4]AMI P &amp; L'!#REF!</definedName>
    <definedName name="BEx7ASD1I654MEDCO6GGWA95PXSC" localSheetId="13" hidden="1">'[4]AMI P &amp; L'!#REF!</definedName>
    <definedName name="BEx7ASD1I654MEDCO6GGWA95PXSC" localSheetId="14" hidden="1">'[4]AMI P &amp; L'!#REF!</definedName>
    <definedName name="BEx7ASD1I654MEDCO6GGWA95PXSC" localSheetId="2" hidden="1">#REF!</definedName>
    <definedName name="BEx7ASD1I654MEDCO6GGWA95PXSC" localSheetId="22" hidden="1">'[4]AMI P &amp; L'!#REF!</definedName>
    <definedName name="BEx7ASD1I654MEDCO6GGWA95PXSC" localSheetId="21" hidden="1">'[4]AMI P &amp; L'!#REF!</definedName>
    <definedName name="BEx7ASD1I654MEDCO6GGWA95PXSC" localSheetId="57" hidden="1">'[4]AMI P &amp; L'!#REF!</definedName>
    <definedName name="BEx7ASD1I654MEDCO6GGWA95PXSC" localSheetId="56" hidden="1">'[4]AMI P &amp; L'!#REF!</definedName>
    <definedName name="BEx7ASD1I654MEDCO6GGWA95PXSC" localSheetId="7" hidden="1">#REF!</definedName>
    <definedName name="BEx7ASD1I654MEDCO6GGWA95PXSC" localSheetId="40" hidden="1">'[4]AMI P &amp; L'!#REF!</definedName>
    <definedName name="BEx7ASD1I654MEDCO6GGWA95PXSC" localSheetId="39" hidden="1">'[4]AMI P &amp; L'!#REF!</definedName>
    <definedName name="BEx7ASD1I654MEDCO6GGWA95PXSC" localSheetId="41" hidden="1">'[4]AMI P &amp; L'!#REF!</definedName>
    <definedName name="BEx7ASD1I654MEDCO6GGWA95PXSC" localSheetId="38" hidden="1">'[4]AMI P &amp; L'!#REF!</definedName>
    <definedName name="BEx7ASD1I654MEDCO6GGWA95PXSC" localSheetId="5" hidden="1">'[4]AMI P &amp; L'!#REF!</definedName>
    <definedName name="BEx7ASD1I654MEDCO6GGWA95PXSC" localSheetId="15" hidden="1">'[4]AMI P &amp; L'!#REF!</definedName>
    <definedName name="BEx7ASD1I654MEDCO6GGWA95PXSC" hidden="1">'[4]AMI P &amp; L'!#REF!</definedName>
    <definedName name="BEx7AVCX9S5RJP3NSZ4QM4E6ERDT" localSheetId="19" hidden="1">'[4]AMI P &amp; L'!#REF!</definedName>
    <definedName name="BEx7AVCX9S5RJP3NSZ4QM4E6ERDT" localSheetId="16" hidden="1">'[4]AMI P &amp; L'!#REF!</definedName>
    <definedName name="BEx7AVCX9S5RJP3NSZ4QM4E6ERDT" localSheetId="17" hidden="1">'[4]AMI P &amp; L'!#REF!</definedName>
    <definedName name="BEx7AVCX9S5RJP3NSZ4QM4E6ERDT" localSheetId="13" hidden="1">'[4]AMI P &amp; L'!#REF!</definedName>
    <definedName name="BEx7AVCX9S5RJP3NSZ4QM4E6ERDT" localSheetId="14" hidden="1">'[4]AMI P &amp; L'!#REF!</definedName>
    <definedName name="BEx7AVCX9S5RJP3NSZ4QM4E6ERDT" localSheetId="2" hidden="1">#REF!</definedName>
    <definedName name="BEx7AVCX9S5RJP3NSZ4QM4E6ERDT" localSheetId="22" hidden="1">'[4]AMI P &amp; L'!#REF!</definedName>
    <definedName name="BEx7AVCX9S5RJP3NSZ4QM4E6ERDT" localSheetId="21" hidden="1">'[4]AMI P &amp; L'!#REF!</definedName>
    <definedName name="BEx7AVCX9S5RJP3NSZ4QM4E6ERDT" localSheetId="57" hidden="1">'[4]AMI P &amp; L'!#REF!</definedName>
    <definedName name="BEx7AVCX9S5RJP3NSZ4QM4E6ERDT" localSheetId="56" hidden="1">'[4]AMI P &amp; L'!#REF!</definedName>
    <definedName name="BEx7AVCX9S5RJP3NSZ4QM4E6ERDT" localSheetId="7" hidden="1">#REF!</definedName>
    <definedName name="BEx7AVCX9S5RJP3NSZ4QM4E6ERDT" localSheetId="40" hidden="1">'[4]AMI P &amp; L'!#REF!</definedName>
    <definedName name="BEx7AVCX9S5RJP3NSZ4QM4E6ERDT" localSheetId="39" hidden="1">'[4]AMI P &amp; L'!#REF!</definedName>
    <definedName name="BEx7AVCX9S5RJP3NSZ4QM4E6ERDT" localSheetId="41" hidden="1">'[4]AMI P &amp; L'!#REF!</definedName>
    <definedName name="BEx7AVCX9S5RJP3NSZ4QM4E6ERDT" localSheetId="38" hidden="1">'[4]AMI P &amp; L'!#REF!</definedName>
    <definedName name="BEx7AVCX9S5RJP3NSZ4QM4E6ERDT" localSheetId="5" hidden="1">'[4]AMI P &amp; L'!#REF!</definedName>
    <definedName name="BEx7AVCX9S5RJP3NSZ4QM4E6ERDT" localSheetId="15" hidden="1">'[4]AMI P &amp; L'!#REF!</definedName>
    <definedName name="BEx7AVCX9S5RJP3NSZ4QM4E6ERDT" hidden="1">'[4]AMI P &amp; L'!#REF!</definedName>
    <definedName name="BEx7AVYIGP0930MV5JEBWRYCJN68" localSheetId="2" hidden="1">#REF!</definedName>
    <definedName name="BEx7AVYIGP0930MV5JEBWRYCJN68" localSheetId="7" hidden="1">#REF!</definedName>
    <definedName name="BEx7AVYIGP0930MV5JEBWRYCJN68" hidden="1">'[3]Reco Sheet for Fcast'!$I$7:$J$7</definedName>
    <definedName name="BEx7B6LH6917TXOSAAQ6U7HVF018" localSheetId="2" hidden="1">#REF!</definedName>
    <definedName name="BEx7B6LH6917TXOSAAQ6U7HVF018" localSheetId="7" hidden="1">#REF!</definedName>
    <definedName name="BEx7B6LH6917TXOSAAQ6U7HVF018" hidden="1">'[3]Reco Sheet for Fcast'!$F$15</definedName>
    <definedName name="BEx7BPXFZXJ79FQ0E8AQE21PGVHA" localSheetId="2" hidden="1">#REF!</definedName>
    <definedName name="BEx7BPXFZXJ79FQ0E8AQE21PGVHA" localSheetId="7" hidden="1">#REF!</definedName>
    <definedName name="BEx7BPXFZXJ79FQ0E8AQE21PGVHA" hidden="1">'[3]Reco Sheet for Fcast'!$I$11:$J$11</definedName>
    <definedName name="BEx7BQZ583WKIR8TU4KIQ96W6Z9J" localSheetId="13" hidden="1">#REF!</definedName>
    <definedName name="BEx7BQZ583WKIR8TU4KIQ96W6Z9J" localSheetId="14" hidden="1">#REF!</definedName>
    <definedName name="BEx7BQZ583WKIR8TU4KIQ96W6Z9J" localSheetId="2" hidden="1">#REF!</definedName>
    <definedName name="BEx7BQZ583WKIR8TU4KIQ96W6Z9J" localSheetId="6" hidden="1">#REF!</definedName>
    <definedName name="BEx7BQZ583WKIR8TU4KIQ96W6Z9J" hidden="1">#REF!</definedName>
    <definedName name="BEx7C04AM39DQMC1TIX7CFZ2ADHX" localSheetId="2" hidden="1">#REF!</definedName>
    <definedName name="BEx7C04AM39DQMC1TIX7CFZ2ADHX" localSheetId="7" hidden="1">#REF!</definedName>
    <definedName name="BEx7C04AM39DQMC1TIX7CFZ2ADHX" hidden="1">'[3]Reco Sheet for Fcast'!$F$9:$G$9</definedName>
    <definedName name="BEx7C40F0PQURHPI6YQ39NFIR86Z" localSheetId="2" hidden="1">#REF!</definedName>
    <definedName name="BEx7C40F0PQURHPI6YQ39NFIR86Z" localSheetId="7" hidden="1">#REF!</definedName>
    <definedName name="BEx7C40F0PQURHPI6YQ39NFIR86Z" hidden="1">'[3]Reco Sheet for Fcast'!$I$10:$J$10</definedName>
    <definedName name="BEx7C6V0SH1FMSURKPYJFMHOJIKF" localSheetId="13" hidden="1">#REF!</definedName>
    <definedName name="BEx7C6V0SH1FMSURKPYJFMHOJIKF" localSheetId="14" hidden="1">#REF!</definedName>
    <definedName name="BEx7C6V0SH1FMSURKPYJFMHOJIKF" localSheetId="2" hidden="1">#REF!</definedName>
    <definedName name="BEx7C6V0SH1FMSURKPYJFMHOJIKF" localSheetId="6" hidden="1">#REF!</definedName>
    <definedName name="BEx7C6V0SH1FMSURKPYJFMHOJIKF" hidden="1">#REF!</definedName>
    <definedName name="BEx7C93VR7SYRIJS1JO8YZKSFAW9" localSheetId="2" hidden="1">#REF!</definedName>
    <definedName name="BEx7C93VR7SYRIJS1JO8YZKSFAW9" localSheetId="7" hidden="1">#REF!</definedName>
    <definedName name="BEx7C93VR7SYRIJS1JO8YZKSFAW9" hidden="1">'[3]Reco Sheet for Fcast'!$I$9:$J$9</definedName>
    <definedName name="BEx7CCPC6R1KQQZ2JQU6EFI1G0RM" localSheetId="2" hidden="1">#REF!</definedName>
    <definedName name="BEx7CCPC6R1KQQZ2JQU6EFI1G0RM" localSheetId="7" hidden="1">#REF!</definedName>
    <definedName name="BEx7CCPC6R1KQQZ2JQU6EFI1G0RM" hidden="1">'[3]Reco Sheet for Fcast'!$I$7:$J$7</definedName>
    <definedName name="BEx7CIJST9GLS2QD383UK7VUDTGL" localSheetId="2" hidden="1">#REF!</definedName>
    <definedName name="BEx7CIJST9GLS2QD383UK7VUDTGL" localSheetId="7" hidden="1">#REF!</definedName>
    <definedName name="BEx7CIJST9GLS2QD383UK7VUDTGL" hidden="1">'[3]Reco Sheet for Fcast'!$G$2</definedName>
    <definedName name="BEx7CO8T2XKC7GHDSYNAWTZ9L7YR" localSheetId="19" hidden="1">'[4]AMI P &amp; L'!#REF!</definedName>
    <definedName name="BEx7CO8T2XKC7GHDSYNAWTZ9L7YR" localSheetId="16" hidden="1">'[4]AMI P &amp; L'!#REF!</definedName>
    <definedName name="BEx7CO8T2XKC7GHDSYNAWTZ9L7YR" localSheetId="17" hidden="1">'[4]AMI P &amp; L'!#REF!</definedName>
    <definedName name="BEx7CO8T2XKC7GHDSYNAWTZ9L7YR" localSheetId="13" hidden="1">'[4]AMI P &amp; L'!#REF!</definedName>
    <definedName name="BEx7CO8T2XKC7GHDSYNAWTZ9L7YR" localSheetId="14" hidden="1">'[4]AMI P &amp; L'!#REF!</definedName>
    <definedName name="BEx7CO8T2XKC7GHDSYNAWTZ9L7YR" localSheetId="2" hidden="1">#REF!</definedName>
    <definedName name="BEx7CO8T2XKC7GHDSYNAWTZ9L7YR" localSheetId="22" hidden="1">'[4]AMI P &amp; L'!#REF!</definedName>
    <definedName name="BEx7CO8T2XKC7GHDSYNAWTZ9L7YR" localSheetId="21" hidden="1">'[4]AMI P &amp; L'!#REF!</definedName>
    <definedName name="BEx7CO8T2XKC7GHDSYNAWTZ9L7YR" localSheetId="57" hidden="1">'[4]AMI P &amp; L'!#REF!</definedName>
    <definedName name="BEx7CO8T2XKC7GHDSYNAWTZ9L7YR" localSheetId="56" hidden="1">'[4]AMI P &amp; L'!#REF!</definedName>
    <definedName name="BEx7CO8T2XKC7GHDSYNAWTZ9L7YR" localSheetId="7" hidden="1">#REF!</definedName>
    <definedName name="BEx7CO8T2XKC7GHDSYNAWTZ9L7YR" localSheetId="40" hidden="1">'[4]AMI P &amp; L'!#REF!</definedName>
    <definedName name="BEx7CO8T2XKC7GHDSYNAWTZ9L7YR" localSheetId="39" hidden="1">'[4]AMI P &amp; L'!#REF!</definedName>
    <definedName name="BEx7CO8T2XKC7GHDSYNAWTZ9L7YR" localSheetId="41" hidden="1">'[4]AMI P &amp; L'!#REF!</definedName>
    <definedName name="BEx7CO8T2XKC7GHDSYNAWTZ9L7YR" localSheetId="38" hidden="1">'[4]AMI P &amp; L'!#REF!</definedName>
    <definedName name="BEx7CO8T2XKC7GHDSYNAWTZ9L7YR" localSheetId="5" hidden="1">'[4]AMI P &amp; L'!#REF!</definedName>
    <definedName name="BEx7CO8T2XKC7GHDSYNAWTZ9L7YR" localSheetId="15" hidden="1">'[4]AMI P &amp; L'!#REF!</definedName>
    <definedName name="BEx7CO8T2XKC7GHDSYNAWTZ9L7YR" hidden="1">'[4]AMI P &amp; L'!#REF!</definedName>
    <definedName name="BEx7CW1CF00DO8A36UNC2X7K65C2" localSheetId="2" hidden="1">#REF!</definedName>
    <definedName name="BEx7CW1CF00DO8A36UNC2X7K65C2" localSheetId="7" hidden="1">#REF!</definedName>
    <definedName name="BEx7CW1CF00DO8A36UNC2X7K65C2" hidden="1">'[3]Reco Sheet for Fcast'!$G$2</definedName>
    <definedName name="BEx7CW6NFRL2P4XWP0MWHIYA97KF" localSheetId="2" hidden="1">#REF!</definedName>
    <definedName name="BEx7CW6NFRL2P4XWP0MWHIYA97KF" localSheetId="7" hidden="1">#REF!</definedName>
    <definedName name="BEx7CW6NFRL2P4XWP0MWHIYA97KF" hidden="1">'[3]Reco Sheet for Fcast'!$I$11:$J$11</definedName>
    <definedName name="BEx7D1VNJ8XHVTKH78XARJASWDJQ" localSheetId="13" hidden="1">#REF!</definedName>
    <definedName name="BEx7D1VNJ8XHVTKH78XARJASWDJQ" localSheetId="14" hidden="1">#REF!</definedName>
    <definedName name="BEx7D1VNJ8XHVTKH78XARJASWDJQ" localSheetId="2" hidden="1">#REF!</definedName>
    <definedName name="BEx7D1VNJ8XHVTKH78XARJASWDJQ" localSheetId="6" hidden="1">#REF!</definedName>
    <definedName name="BEx7D1VNJ8XHVTKH78XARJASWDJQ" hidden="1">#REF!</definedName>
    <definedName name="BEx7D5RWKRS4W71J4NZ6ZSFHPKFT" localSheetId="2" hidden="1">#REF!</definedName>
    <definedName name="BEx7D5RWKRS4W71J4NZ6ZSFHPKFT" localSheetId="7" hidden="1">#REF!</definedName>
    <definedName name="BEx7D5RWKRS4W71J4NZ6ZSFHPKFT" hidden="1">'[3]Reco Sheet for Fcast'!$F$15</definedName>
    <definedName name="BEx7D8H1TPOX1UN17QZYEV7Q58GA" localSheetId="2" hidden="1">#REF!</definedName>
    <definedName name="BEx7D8H1TPOX1UN17QZYEV7Q58GA" localSheetId="7" hidden="1">#REF!</definedName>
    <definedName name="BEx7D8H1TPOX1UN17QZYEV7Q58GA" hidden="1">'[3]Reco Sheet for Fcast'!$I$6:$J$6</definedName>
    <definedName name="BEx7DGF13H2074LRWFZQ45PZ6JPX" localSheetId="2" hidden="1">#REF!</definedName>
    <definedName name="BEx7DGF13H2074LRWFZQ45PZ6JPX" localSheetId="7" hidden="1">#REF!</definedName>
    <definedName name="BEx7DGF13H2074LRWFZQ45PZ6JPX" hidden="1">'[3]Reco Sheet for Fcast'!$I$9:$J$9</definedName>
    <definedName name="BEx7DKWUXEDIISSX4GDD4YYT887F" localSheetId="2" hidden="1">#REF!</definedName>
    <definedName name="BEx7DKWUXEDIISSX4GDD4YYT887F" localSheetId="7" hidden="1">#REF!</definedName>
    <definedName name="BEx7DKWUXEDIISSX4GDD4YYT887F" hidden="1">'[3]Reco Sheet for Fcast'!$I$8:$J$8</definedName>
    <definedName name="BEx7DMUYR2HC26WW7AOB1TULERMB" localSheetId="2" hidden="1">#REF!</definedName>
    <definedName name="BEx7DMUYR2HC26WW7AOB1TULERMB" localSheetId="7" hidden="1">#REF!</definedName>
    <definedName name="BEx7DMUYR2HC26WW7AOB1TULERMB" hidden="1">'[3]Reco Sheet for Fcast'!$I$12:$J$13</definedName>
    <definedName name="BEx7DVJTRV44IMJIBFXELE67SZ7S" localSheetId="2" hidden="1">#REF!</definedName>
    <definedName name="BEx7DVJTRV44IMJIBFXELE67SZ7S" localSheetId="7" hidden="1">#REF!</definedName>
    <definedName name="BEx7DVJTRV44IMJIBFXELE67SZ7S" hidden="1">'[3]Reco Sheet for Fcast'!$F$15</definedName>
    <definedName name="BEx7DVUMFCI5INHMVFIJ44RTTSTT" localSheetId="2" hidden="1">#REF!</definedName>
    <definedName name="BEx7DVUMFCI5INHMVFIJ44RTTSTT" localSheetId="7" hidden="1">#REF!</definedName>
    <definedName name="BEx7DVUMFCI5INHMVFIJ44RTTSTT" hidden="1">'[3]Reco Sheet for Fcast'!$F$7:$G$7</definedName>
    <definedName name="BEx7E2QT2U8THYOKBPXONB1B47WH" localSheetId="19" hidden="1">'[4]AMI P &amp; L'!#REF!</definedName>
    <definedName name="BEx7E2QT2U8THYOKBPXONB1B47WH" localSheetId="16" hidden="1">'[4]AMI P &amp; L'!#REF!</definedName>
    <definedName name="BEx7E2QT2U8THYOKBPXONB1B47WH" localSheetId="17" hidden="1">'[4]AMI P &amp; L'!#REF!</definedName>
    <definedName name="BEx7E2QT2U8THYOKBPXONB1B47WH" localSheetId="13" hidden="1">'[4]AMI P &amp; L'!#REF!</definedName>
    <definedName name="BEx7E2QT2U8THYOKBPXONB1B47WH" localSheetId="14" hidden="1">'[4]AMI P &amp; L'!#REF!</definedName>
    <definedName name="BEx7E2QT2U8THYOKBPXONB1B47WH" localSheetId="2" hidden="1">#REF!</definedName>
    <definedName name="BEx7E2QT2U8THYOKBPXONB1B47WH" localSheetId="22" hidden="1">'[4]AMI P &amp; L'!#REF!</definedName>
    <definedName name="BEx7E2QT2U8THYOKBPXONB1B47WH" localSheetId="21" hidden="1">'[4]AMI P &amp; L'!#REF!</definedName>
    <definedName name="BEx7E2QT2U8THYOKBPXONB1B47WH" localSheetId="57" hidden="1">'[4]AMI P &amp; L'!#REF!</definedName>
    <definedName name="BEx7E2QT2U8THYOKBPXONB1B47WH" localSheetId="56" hidden="1">'[4]AMI P &amp; L'!#REF!</definedName>
    <definedName name="BEx7E2QT2U8THYOKBPXONB1B47WH" localSheetId="7" hidden="1">#REF!</definedName>
    <definedName name="BEx7E2QT2U8THYOKBPXONB1B47WH" localSheetId="40" hidden="1">'[4]AMI P &amp; L'!#REF!</definedName>
    <definedName name="BEx7E2QT2U8THYOKBPXONB1B47WH" localSheetId="39" hidden="1">'[4]AMI P &amp; L'!#REF!</definedName>
    <definedName name="BEx7E2QT2U8THYOKBPXONB1B47WH" localSheetId="41" hidden="1">'[4]AMI P &amp; L'!#REF!</definedName>
    <definedName name="BEx7E2QT2U8THYOKBPXONB1B47WH" localSheetId="38" hidden="1">'[4]AMI P &amp; L'!#REF!</definedName>
    <definedName name="BEx7E2QT2U8THYOKBPXONB1B47WH" localSheetId="5" hidden="1">'[4]AMI P &amp; L'!#REF!</definedName>
    <definedName name="BEx7E2QT2U8THYOKBPXONB1B47WH" localSheetId="15" hidden="1">'[4]AMI P &amp; L'!#REF!</definedName>
    <definedName name="BEx7E2QT2U8THYOKBPXONB1B47WH" hidden="1">'[4]AMI P &amp; L'!#REF!</definedName>
    <definedName name="BEx7E5QP7W6UKO74F5Y0VJ741HS5" localSheetId="2" hidden="1">#REF!</definedName>
    <definedName name="BEx7E5QP7W6UKO74F5Y0VJ741HS5" localSheetId="7" hidden="1">#REF!</definedName>
    <definedName name="BEx7E5QP7W6UKO74F5Y0VJ741HS5" hidden="1">'[3]Reco Sheet for Fcast'!$I$11:$J$11</definedName>
    <definedName name="BEx7E66XF797M3VAMVIZK8WXZGRE" localSheetId="19" hidden="1">#REF!</definedName>
    <definedName name="BEx7E66XF797M3VAMVIZK8WXZGRE" localSheetId="16" hidden="1">#REF!</definedName>
    <definedName name="BEx7E66XF797M3VAMVIZK8WXZGRE" localSheetId="17" hidden="1">#REF!</definedName>
    <definedName name="BEx7E66XF797M3VAMVIZK8WXZGRE" localSheetId="13" hidden="1">#REF!</definedName>
    <definedName name="BEx7E66XF797M3VAMVIZK8WXZGRE" localSheetId="14" hidden="1">#REF!</definedName>
    <definedName name="BEx7E66XF797M3VAMVIZK8WXZGRE" localSheetId="2" hidden="1">#REF!</definedName>
    <definedName name="BEx7E66XF797M3VAMVIZK8WXZGRE" localSheetId="22" hidden="1">#REF!</definedName>
    <definedName name="BEx7E66XF797M3VAMVIZK8WXZGRE" localSheetId="21" hidden="1">#REF!</definedName>
    <definedName name="BEx7E66XF797M3VAMVIZK8WXZGRE" localSheetId="57" hidden="1">#REF!</definedName>
    <definedName name="BEx7E66XF797M3VAMVIZK8WXZGRE" localSheetId="56" hidden="1">#REF!</definedName>
    <definedName name="BEx7E66XF797M3VAMVIZK8WXZGRE" localSheetId="6" hidden="1">#REF!</definedName>
    <definedName name="BEx7E66XF797M3VAMVIZK8WXZGRE" localSheetId="7" hidden="1">#REF!</definedName>
    <definedName name="BEx7E66XF797M3VAMVIZK8WXZGRE" localSheetId="40" hidden="1">#REF!</definedName>
    <definedName name="BEx7E66XF797M3VAMVIZK8WXZGRE" localSheetId="39" hidden="1">#REF!</definedName>
    <definedName name="BEx7E66XF797M3VAMVIZK8WXZGRE" localSheetId="41" hidden="1">#REF!</definedName>
    <definedName name="BEx7E66XF797M3VAMVIZK8WXZGRE" localSheetId="38" hidden="1">#REF!</definedName>
    <definedName name="BEx7E66XF797M3VAMVIZK8WXZGRE" localSheetId="5" hidden="1">#REF!</definedName>
    <definedName name="BEx7E66XF797M3VAMVIZK8WXZGRE" localSheetId="15" hidden="1">#REF!</definedName>
    <definedName name="BEx7E66XF797M3VAMVIZK8WXZGRE" hidden="1">#REF!</definedName>
    <definedName name="BEx7E6N29HGH3I47AFB2DCS6MVS6" localSheetId="2" hidden="1">#REF!</definedName>
    <definedName name="BEx7E6N29HGH3I47AFB2DCS6MVS6" localSheetId="7" hidden="1">#REF!</definedName>
    <definedName name="BEx7E6N29HGH3I47AFB2DCS6MVS6" hidden="1">'[3]Reco Sheet for Fcast'!$G$2</definedName>
    <definedName name="BEx7EBA8IYHQKT7IQAOAML660SYA" localSheetId="2" hidden="1">#REF!</definedName>
    <definedName name="BEx7EBA8IYHQKT7IQAOAML660SYA" localSheetId="7" hidden="1">#REF!</definedName>
    <definedName name="BEx7EBA8IYHQKT7IQAOAML660SYA" hidden="1">'[3]Reco Sheet for Fcast'!$I$9:$J$9</definedName>
    <definedName name="BEx7EI6C8MCRZFEQYUBE5FSUTIHK" localSheetId="2" hidden="1">#REF!</definedName>
    <definedName name="BEx7EI6C8MCRZFEQYUBE5FSUTIHK" localSheetId="7" hidden="1">#REF!</definedName>
    <definedName name="BEx7EI6C8MCRZFEQYUBE5FSUTIHK" hidden="1">'[3]Reco Sheet for Fcast'!$F$8:$G$8</definedName>
    <definedName name="BEx7EI6DL1Z6UWLFBXAKVGZTKHWJ" localSheetId="19" hidden="1">'[4]AMI P &amp; L'!#REF!</definedName>
    <definedName name="BEx7EI6DL1Z6UWLFBXAKVGZTKHWJ" localSheetId="16" hidden="1">'[4]AMI P &amp; L'!#REF!</definedName>
    <definedName name="BEx7EI6DL1Z6UWLFBXAKVGZTKHWJ" localSheetId="17" hidden="1">'[4]AMI P &amp; L'!#REF!</definedName>
    <definedName name="BEx7EI6DL1Z6UWLFBXAKVGZTKHWJ" localSheetId="13" hidden="1">'[4]AMI P &amp; L'!#REF!</definedName>
    <definedName name="BEx7EI6DL1Z6UWLFBXAKVGZTKHWJ" localSheetId="14" hidden="1">'[4]AMI P &amp; L'!#REF!</definedName>
    <definedName name="BEx7EI6DL1Z6UWLFBXAKVGZTKHWJ" localSheetId="2" hidden="1">#REF!</definedName>
    <definedName name="BEx7EI6DL1Z6UWLFBXAKVGZTKHWJ" localSheetId="22" hidden="1">'[4]AMI P &amp; L'!#REF!</definedName>
    <definedName name="BEx7EI6DL1Z6UWLFBXAKVGZTKHWJ" localSheetId="21" hidden="1">'[4]AMI P &amp; L'!#REF!</definedName>
    <definedName name="BEx7EI6DL1Z6UWLFBXAKVGZTKHWJ" localSheetId="57" hidden="1">'[4]AMI P &amp; L'!#REF!</definedName>
    <definedName name="BEx7EI6DL1Z6UWLFBXAKVGZTKHWJ" localSheetId="56" hidden="1">'[4]AMI P &amp; L'!#REF!</definedName>
    <definedName name="BEx7EI6DL1Z6UWLFBXAKVGZTKHWJ" localSheetId="7" hidden="1">#REF!</definedName>
    <definedName name="BEx7EI6DL1Z6UWLFBXAKVGZTKHWJ" localSheetId="40" hidden="1">'[4]AMI P &amp; L'!#REF!</definedName>
    <definedName name="BEx7EI6DL1Z6UWLFBXAKVGZTKHWJ" localSheetId="39" hidden="1">'[4]AMI P &amp; L'!#REF!</definedName>
    <definedName name="BEx7EI6DL1Z6UWLFBXAKVGZTKHWJ" localSheetId="41" hidden="1">'[4]AMI P &amp; L'!#REF!</definedName>
    <definedName name="BEx7EI6DL1Z6UWLFBXAKVGZTKHWJ" localSheetId="38" hidden="1">'[4]AMI P &amp; L'!#REF!</definedName>
    <definedName name="BEx7EI6DL1Z6UWLFBXAKVGZTKHWJ" localSheetId="5" hidden="1">'[4]AMI P &amp; L'!#REF!</definedName>
    <definedName name="BEx7EI6DL1Z6UWLFBXAKVGZTKHWJ" localSheetId="15" hidden="1">'[4]AMI P &amp; L'!#REF!</definedName>
    <definedName name="BEx7EI6DL1Z6UWLFBXAKVGZTKHWJ" hidden="1">'[4]AMI P &amp; L'!#REF!</definedName>
    <definedName name="BEx7EJZ3R80ES0ROU6ECA8B9SIBT" localSheetId="13" hidden="1">#REF!</definedName>
    <definedName name="BEx7EJZ3R80ES0ROU6ECA8B9SIBT" localSheetId="14" hidden="1">#REF!</definedName>
    <definedName name="BEx7EJZ3R80ES0ROU6ECA8B9SIBT" localSheetId="2" hidden="1">#REF!</definedName>
    <definedName name="BEx7EJZ3R80ES0ROU6ECA8B9SIBT" localSheetId="6" hidden="1">#REF!</definedName>
    <definedName name="BEx7EJZ3R80ES0ROU6ECA8B9SIBT" hidden="1">#REF!</definedName>
    <definedName name="BEx7EQKHX7GZYOLXRDU534TT4H64" localSheetId="2" hidden="1">#REF!</definedName>
    <definedName name="BEx7EQKHX7GZYOLXRDU534TT4H64" localSheetId="7" hidden="1">#REF!</definedName>
    <definedName name="BEx7EQKHX7GZYOLXRDU534TT4H64" hidden="1">'[3]Reco Sheet for Fcast'!$F$9:$G$9</definedName>
    <definedName name="BEx7ERM6499BJKCAJ9DPN8MU140B" hidden="1">'[6]Bud Mth'!$F$10:$G$10</definedName>
    <definedName name="BEx7ETV6L1TM7JSXJIGK3FC6RVZW" localSheetId="2" hidden="1">#REF!</definedName>
    <definedName name="BEx7ETV6L1TM7JSXJIGK3FC6RVZW" localSheetId="7" hidden="1">#REF!</definedName>
    <definedName name="BEx7ETV6L1TM7JSXJIGK3FC6RVZW" hidden="1">'[3]Reco Sheet for Fcast'!$F$11:$G$11</definedName>
    <definedName name="BEx7EYYLHMBYQTH6I377FCQS7CSX" localSheetId="2" hidden="1">#REF!</definedName>
    <definedName name="BEx7EYYLHMBYQTH6I377FCQS7CSX" localSheetId="7" hidden="1">#REF!</definedName>
    <definedName name="BEx7EYYLHMBYQTH6I377FCQS7CSX" hidden="1">'[3]Reco Sheet for Fcast'!$I$6:$J$6</definedName>
    <definedName name="BEx7FCLG1RYI2SNOU1Y2GQZNZSWA" localSheetId="2" hidden="1">#REF!</definedName>
    <definedName name="BEx7FCLG1RYI2SNOU1Y2GQZNZSWA" localSheetId="7" hidden="1">#REF!</definedName>
    <definedName name="BEx7FCLG1RYI2SNOU1Y2GQZNZSWA" hidden="1">'[3]Reco Sheet for Fcast'!$I$8:$J$8</definedName>
    <definedName name="BEx7FD1P2YDISQM4TTRYZB37K00O" hidden="1">'[6]Bud Mth'!$I$7:$J$7</definedName>
    <definedName name="BEx7FN32ZGWOAA4TTH79KINTDWR9" localSheetId="2" hidden="1">#REF!</definedName>
    <definedName name="BEx7FN32ZGWOAA4TTH79KINTDWR9" localSheetId="7" hidden="1">#REF!</definedName>
    <definedName name="BEx7FN32ZGWOAA4TTH79KINTDWR9" hidden="1">'[3]Reco Sheet for Fcast'!$F$9:$G$9</definedName>
    <definedName name="BEx7FNZGQ0VCWWF19YFCJLIX3Q9Z" localSheetId="13" hidden="1">#REF!</definedName>
    <definedName name="BEx7FNZGQ0VCWWF19YFCJLIX3Q9Z" localSheetId="14" hidden="1">#REF!</definedName>
    <definedName name="BEx7FNZGQ0VCWWF19YFCJLIX3Q9Z" localSheetId="2" hidden="1">#REF!</definedName>
    <definedName name="BEx7FNZGQ0VCWWF19YFCJLIX3Q9Z" localSheetId="6" hidden="1">#REF!</definedName>
    <definedName name="BEx7FNZGQ0VCWWF19YFCJLIX3Q9Z" localSheetId="7" hidden="1">#REF!</definedName>
    <definedName name="BEx7FNZGQ0VCWWF19YFCJLIX3Q9Z" hidden="1">#REF!</definedName>
    <definedName name="BEx7FOFQ7MR21UZFTP7X4HI7UWRR" localSheetId="13" hidden="1">#REF!</definedName>
    <definedName name="BEx7FOFQ7MR21UZFTP7X4HI7UWRR" localSheetId="14" hidden="1">#REF!</definedName>
    <definedName name="BEx7FOFQ7MR21UZFTP7X4HI7UWRR" localSheetId="2" hidden="1">#REF!</definedName>
    <definedName name="BEx7FOFQ7MR21UZFTP7X4HI7UWRR" localSheetId="22" hidden="1">#REF!</definedName>
    <definedName name="BEx7FOFQ7MR21UZFTP7X4HI7UWRR" localSheetId="6" hidden="1">#REF!</definedName>
    <definedName name="BEx7FOFQ7MR21UZFTP7X4HI7UWRR" localSheetId="7" hidden="1">#REF!</definedName>
    <definedName name="BEx7FOFQ7MR21UZFTP7X4HI7UWRR" hidden="1">#REF!</definedName>
    <definedName name="BEx7FR4URE9JGYPRM3MLD382WK8J" localSheetId="13" hidden="1">#REF!</definedName>
    <definedName name="BEx7FR4URE9JGYPRM3MLD382WK8J" localSheetId="14" hidden="1">#REF!</definedName>
    <definedName name="BEx7FR4URE9JGYPRM3MLD382WK8J" localSheetId="2" hidden="1">#REF!</definedName>
    <definedName name="BEx7FR4URE9JGYPRM3MLD382WK8J" localSheetId="6" hidden="1">#REF!</definedName>
    <definedName name="BEx7FR4URE9JGYPRM3MLD382WK8J" hidden="1">#REF!</definedName>
    <definedName name="BEx7G82CKM3NIY1PHNFK28M09PCH" localSheetId="2" hidden="1">#REF!</definedName>
    <definedName name="BEx7G82CKM3NIY1PHNFK28M09PCH" localSheetId="7" hidden="1">#REF!</definedName>
    <definedName name="BEx7G82CKM3NIY1PHNFK28M09PCH" hidden="1">'[3]Reco Sheet for Fcast'!$I$7:$J$7</definedName>
    <definedName name="BEx7GR3ENYWRXXS5IT0UMEGOLGUH" localSheetId="2" hidden="1">#REF!</definedName>
    <definedName name="BEx7GR3ENYWRXXS5IT0UMEGOLGUH" localSheetId="7" hidden="1">#REF!</definedName>
    <definedName name="BEx7GR3ENYWRXXS5IT0UMEGOLGUH" hidden="1">'[3]Reco Sheet for Fcast'!$F$15</definedName>
    <definedName name="BEx7GSAL6P7TASL8MB63RFST1LJL" localSheetId="2" hidden="1">#REF!</definedName>
    <definedName name="BEx7GSAL6P7TASL8MB63RFST1LJL" localSheetId="7" hidden="1">#REF!</definedName>
    <definedName name="BEx7GSAL6P7TASL8MB63RFST1LJL" hidden="1">'[3]Reco Sheet for Fcast'!$I$10:$J$10</definedName>
    <definedName name="BEx7GTN79OJWGSCA62UELE41F0A6" localSheetId="2" hidden="1">'[5]Reco Sheet for Fcast'!$E$1</definedName>
    <definedName name="BEx7GTN79OJWGSCA62UELE41F0A6" localSheetId="7" hidden="1">'[5]Reco Sheet for Fcast'!$E$1</definedName>
    <definedName name="BEx7GTN79OJWGSCA62UELE41F0A6" hidden="1">'[3]Reco Sheet for Fcast'!$E$1</definedName>
    <definedName name="BEx7GVL9Q9Y42HM9J5HS29C2THLZ" localSheetId="13" hidden="1">#REF!</definedName>
    <definedName name="BEx7GVL9Q9Y42HM9J5HS29C2THLZ" localSheetId="14" hidden="1">#REF!</definedName>
    <definedName name="BEx7GVL9Q9Y42HM9J5HS29C2THLZ" localSheetId="2" hidden="1">#REF!</definedName>
    <definedName name="BEx7GVL9Q9Y42HM9J5HS29C2THLZ" localSheetId="6" hidden="1">#REF!</definedName>
    <definedName name="BEx7GVL9Q9Y42HM9J5HS29C2THLZ" localSheetId="7" hidden="1">#REF!</definedName>
    <definedName name="BEx7GVL9Q9Y42HM9J5HS29C2THLZ" hidden="1">#REF!</definedName>
    <definedName name="BEx7H0JD6I5I8WQLLWOYWY5YWPQE" localSheetId="2" hidden="1">#REF!</definedName>
    <definedName name="BEx7H0JD6I5I8WQLLWOYWY5YWPQE" localSheetId="7" hidden="1">#REF!</definedName>
    <definedName name="BEx7H0JD6I5I8WQLLWOYWY5YWPQE" hidden="1">'[3]Reco Sheet for Fcast'!$I$11:$J$11</definedName>
    <definedName name="BEx7H14XCXH7WEXEY1HVO53A6AGH" localSheetId="2" hidden="1">#REF!</definedName>
    <definedName name="BEx7H14XCXH7WEXEY1HVO53A6AGH" localSheetId="7" hidden="1">#REF!</definedName>
    <definedName name="BEx7H14XCXH7WEXEY1HVO53A6AGH" hidden="1">'[3]Reco Sheet for Fcast'!$F$15</definedName>
    <definedName name="BEx7HGVBEF4LEIF6RC14N3PSU461" localSheetId="2" hidden="1">#REF!</definedName>
    <definedName name="BEx7HGVBEF4LEIF6RC14N3PSU461" localSheetId="7" hidden="1">#REF!</definedName>
    <definedName name="BEx7HGVBEF4LEIF6RC14N3PSU461" hidden="1">'[3]Reco Sheet for Fcast'!$I$10:$J$10</definedName>
    <definedName name="BEx7HL7W9TZ7FC8JOMGNE06BJAQG" localSheetId="13" hidden="1">#REF!</definedName>
    <definedName name="BEx7HL7W9TZ7FC8JOMGNE06BJAQG" localSheetId="14" hidden="1">#REF!</definedName>
    <definedName name="BEx7HL7W9TZ7FC8JOMGNE06BJAQG" localSheetId="2" hidden="1">#REF!</definedName>
    <definedName name="BEx7HL7W9TZ7FC8JOMGNE06BJAQG" localSheetId="22" hidden="1">#REF!</definedName>
    <definedName name="BEx7HL7W9TZ7FC8JOMGNE06BJAQG" localSheetId="6" hidden="1">#REF!</definedName>
    <definedName name="BEx7HL7W9TZ7FC8JOMGNE06BJAQG" localSheetId="7" hidden="1">#REF!</definedName>
    <definedName name="BEx7HL7W9TZ7FC8JOMGNE06BJAQG" hidden="1">#REF!</definedName>
    <definedName name="BEx7HQ5T9FZ42QWS09UO4DT42Y0R" localSheetId="2" hidden="1">#REF!</definedName>
    <definedName name="BEx7HQ5T9FZ42QWS09UO4DT42Y0R" localSheetId="7" hidden="1">#REF!</definedName>
    <definedName name="BEx7HQ5T9FZ42QWS09UO4DT42Y0R" hidden="1">'[3]Reco Sheet for Fcast'!$I$11:$J$11</definedName>
    <definedName name="BEx7HRCZE3CVGON1HV07MT5MNDZ3" localSheetId="2" hidden="1">#REF!</definedName>
    <definedName name="BEx7HRCZE3CVGON1HV07MT5MNDZ3" localSheetId="7" hidden="1">#REF!</definedName>
    <definedName name="BEx7HRCZE3CVGON1HV07MT5MNDZ3" hidden="1">'[3]Reco Sheet for Fcast'!$F$9:$G$9</definedName>
    <definedName name="BEx7HWGE2CANG5M17X4C8YNC3N8F" localSheetId="2" hidden="1">#REF!</definedName>
    <definedName name="BEx7HWGE2CANG5M17X4C8YNC3N8F" localSheetId="7" hidden="1">#REF!</definedName>
    <definedName name="BEx7HWGE2CANG5M17X4C8YNC3N8F" hidden="1">'[3]Reco Sheet for Fcast'!$I$6:$J$6</definedName>
    <definedName name="BEx7I6CGOHKENN6FQSZ71W7YMB9C" localSheetId="13" hidden="1">#REF!</definedName>
    <definedName name="BEx7I6CGOHKENN6FQSZ71W7YMB9C" localSheetId="14" hidden="1">#REF!</definedName>
    <definedName name="BEx7I6CGOHKENN6FQSZ71W7YMB9C" localSheetId="2" hidden="1">#REF!</definedName>
    <definedName name="BEx7I6CGOHKENN6FQSZ71W7YMB9C" localSheetId="6" hidden="1">#REF!</definedName>
    <definedName name="BEx7I6CGOHKENN6FQSZ71W7YMB9C" hidden="1">#REF!</definedName>
    <definedName name="BEx7IBVYN47SFZIA0K4MDKQZNN9V" localSheetId="2" hidden="1">#REF!</definedName>
    <definedName name="BEx7IBVYN47SFZIA0K4MDKQZNN9V" localSheetId="7" hidden="1">#REF!</definedName>
    <definedName name="BEx7IBVYN47SFZIA0K4MDKQZNN9V" hidden="1">'[3]Reco Sheet for Fcast'!$I$8:$J$8</definedName>
    <definedName name="BEx7IV2IJ5WT7UC0UG7WP0WF2JZI" localSheetId="2" hidden="1">#REF!</definedName>
    <definedName name="BEx7IV2IJ5WT7UC0UG7WP0WF2JZI" localSheetId="7" hidden="1">#REF!</definedName>
    <definedName name="BEx7IV2IJ5WT7UC0UG7WP0WF2JZI" hidden="1">'[3]Reco Sheet for Fcast'!$F$10:$G$10</definedName>
    <definedName name="BEx7IXGU74GE5E4S6W4Z13AR092Y" localSheetId="2" hidden="1">#REF!</definedName>
    <definedName name="BEx7IXGU74GE5E4S6W4Z13AR092Y" localSheetId="7" hidden="1">#REF!</definedName>
    <definedName name="BEx7IXGU74GE5E4S6W4Z13AR092Y" hidden="1">'[3]Reco Sheet for Fcast'!$G$2</definedName>
    <definedName name="BEx7J4YL8Q3BI1MLH16YYQ18IJRD" localSheetId="2" hidden="1">#REF!</definedName>
    <definedName name="BEx7J4YL8Q3BI1MLH16YYQ18IJRD" localSheetId="7" hidden="1">#REF!</definedName>
    <definedName name="BEx7J4YL8Q3BI1MLH16YYQ18IJRD" hidden="1">'[3]Reco Sheet for Fcast'!$H$2:$I$2</definedName>
    <definedName name="BEx7JH3HGBPI07OHZ5LFYK0UFZQR" localSheetId="2" hidden="1">#REF!</definedName>
    <definedName name="BEx7JH3HGBPI07OHZ5LFYK0UFZQR" localSheetId="7" hidden="1">#REF!</definedName>
    <definedName name="BEx7JH3HGBPI07OHZ5LFYK0UFZQR" hidden="1">'[3]Reco Sheet for Fcast'!$I$8:$J$8</definedName>
    <definedName name="BEx7JV194190CNM6WWGQ3UBJ3CHH" localSheetId="2" hidden="1">#REF!</definedName>
    <definedName name="BEx7JV194190CNM6WWGQ3UBJ3CHH" localSheetId="7" hidden="1">#REF!</definedName>
    <definedName name="BEx7JV194190CNM6WWGQ3UBJ3CHH" hidden="1">'[3]Reco Sheet for Fcast'!$I$9:$J$9</definedName>
    <definedName name="BEx7JW2YB57L6MPYI5CXCAC5VO24" localSheetId="13" hidden="1">#REF!</definedName>
    <definedName name="BEx7JW2YB57L6MPYI5CXCAC5VO24" localSheetId="14" hidden="1">#REF!</definedName>
    <definedName name="BEx7JW2YB57L6MPYI5CXCAC5VO24" localSheetId="2" hidden="1">#REF!</definedName>
    <definedName name="BEx7JW2YB57L6MPYI5CXCAC5VO24" localSheetId="22" hidden="1">#REF!</definedName>
    <definedName name="BEx7JW2YB57L6MPYI5CXCAC5VO24" localSheetId="6" hidden="1">#REF!</definedName>
    <definedName name="BEx7JW2YB57L6MPYI5CXCAC5VO24" localSheetId="7" hidden="1">#REF!</definedName>
    <definedName name="BEx7JW2YB57L6MPYI5CXCAC5VO24" hidden="1">#REF!</definedName>
    <definedName name="BEx7K7GZ607XQOGB81A1HINBTGOZ" localSheetId="2" hidden="1">#REF!</definedName>
    <definedName name="BEx7K7GZ607XQOGB81A1HINBTGOZ" localSheetId="7" hidden="1">#REF!</definedName>
    <definedName name="BEx7K7GZ607XQOGB81A1HINBTGOZ" hidden="1">'[3]Reco Sheet for Fcast'!$I$8:$J$8</definedName>
    <definedName name="BEx7KEYPBDXSNROH8M6CDCBN6B50" localSheetId="2" hidden="1">#REF!</definedName>
    <definedName name="BEx7KEYPBDXSNROH8M6CDCBN6B50" localSheetId="7" hidden="1">#REF!</definedName>
    <definedName name="BEx7KEYPBDXSNROH8M6CDCBN6B50" hidden="1">'[3]Reco Sheet for Fcast'!$I$2</definedName>
    <definedName name="BEx7KSAS8BZT6H8OQCZ5DNSTMO07" localSheetId="2" hidden="1">#REF!</definedName>
    <definedName name="BEx7KSAS8BZT6H8OQCZ5DNSTMO07" localSheetId="7" hidden="1">#REF!</definedName>
    <definedName name="BEx7KSAS8BZT6H8OQCZ5DNSTMO07" hidden="1">'[3]Reco Sheet for Fcast'!$K$2</definedName>
    <definedName name="BEx7KWHTBD21COXVI4HNEQH0Z3L8" localSheetId="2" hidden="1">#REF!</definedName>
    <definedName name="BEx7KWHTBD21COXVI4HNEQH0Z3L8" localSheetId="7" hidden="1">#REF!</definedName>
    <definedName name="BEx7KWHTBD21COXVI4HNEQH0Z3L8" hidden="1">'[3]Reco Sheet for Fcast'!$I$8:$J$8</definedName>
    <definedName name="BEx7KXUGRMRSUXCM97Z7VRZQ9JH2" localSheetId="2" hidden="1">#REF!</definedName>
    <definedName name="BEx7KXUGRMRSUXCM97Z7VRZQ9JH2" localSheetId="7" hidden="1">#REF!</definedName>
    <definedName name="BEx7KXUGRMRSUXCM97Z7VRZQ9JH2" hidden="1">'[3]Reco Sheet for Fcast'!$F$9:$G$9</definedName>
    <definedName name="BEx7L5C6U8MP6IZ67BD649WQYJEK" localSheetId="2" hidden="1">#REF!</definedName>
    <definedName name="BEx7L5C6U8MP6IZ67BD649WQYJEK" localSheetId="7" hidden="1">#REF!</definedName>
    <definedName name="BEx7L5C6U8MP6IZ67BD649WQYJEK" hidden="1">'[3]Reco Sheet for Fcast'!$F$6:$G$6</definedName>
    <definedName name="BEx7L8HEYEVTATR0OG5JJO647KNI" localSheetId="2" hidden="1">#REF!</definedName>
    <definedName name="BEx7L8HEYEVTATR0OG5JJO647KNI" localSheetId="7" hidden="1">#REF!</definedName>
    <definedName name="BEx7L8HEYEVTATR0OG5JJO647KNI" hidden="1">'[3]Reco Sheet for Fcast'!$F$10:$G$10</definedName>
    <definedName name="BEx7L8XOV64OMS15ZFURFEUXLMWF" localSheetId="2" hidden="1">#REF!</definedName>
    <definedName name="BEx7L8XOV64OMS15ZFURFEUXLMWF" localSheetId="7" hidden="1">#REF!</definedName>
    <definedName name="BEx7L8XOV64OMS15ZFURFEUXLMWF" hidden="1">'[3]Reco Sheet for Fcast'!$F$15</definedName>
    <definedName name="BEx7LRNWHYRP8KY04FDJ7BHTLOMC" localSheetId="13" hidden="1">#REF!</definedName>
    <definedName name="BEx7LRNWHYRP8KY04FDJ7BHTLOMC" localSheetId="14" hidden="1">#REF!</definedName>
    <definedName name="BEx7LRNWHYRP8KY04FDJ7BHTLOMC" localSheetId="2" hidden="1">#REF!</definedName>
    <definedName name="BEx7LRNWHYRP8KY04FDJ7BHTLOMC" localSheetId="22" hidden="1">#REF!</definedName>
    <definedName name="BEx7LRNWHYRP8KY04FDJ7BHTLOMC" localSheetId="6" hidden="1">#REF!</definedName>
    <definedName name="BEx7LRNWHYRP8KY04FDJ7BHTLOMC" localSheetId="7" hidden="1">#REF!</definedName>
    <definedName name="BEx7LRNWHYRP8KY04FDJ7BHTLOMC" hidden="1">#REF!</definedName>
    <definedName name="BEx7M31Y2N8JAG2EB1IU8NFLF3KM" localSheetId="13" hidden="1">#REF!</definedName>
    <definedName name="BEx7M31Y2N8JAG2EB1IU8NFLF3KM" localSheetId="14" hidden="1">#REF!</definedName>
    <definedName name="BEx7M31Y2N8JAG2EB1IU8NFLF3KM" localSheetId="2" hidden="1">#REF!</definedName>
    <definedName name="BEx7M31Y2N8JAG2EB1IU8NFLF3KM" localSheetId="6" hidden="1">#REF!</definedName>
    <definedName name="BEx7M31Y2N8JAG2EB1IU8NFLF3KM" hidden="1">#REF!</definedName>
    <definedName name="BEx7MAUI1JJFDIJGDW4RWY5384LY" localSheetId="2" hidden="1">#REF!</definedName>
    <definedName name="BEx7MAUI1JJFDIJGDW4RWY5384LY" localSheetId="7" hidden="1">#REF!</definedName>
    <definedName name="BEx7MAUI1JJFDIJGDW4RWY5384LY" hidden="1">'[3]Reco Sheet for Fcast'!$G$2</definedName>
    <definedName name="BEx7MJZO3UKAMJ53UWOJ5ZD4GGMQ" localSheetId="2" hidden="1">#REF!</definedName>
    <definedName name="BEx7MJZO3UKAMJ53UWOJ5ZD4GGMQ" localSheetId="7" hidden="1">#REF!</definedName>
    <definedName name="BEx7MJZO3UKAMJ53UWOJ5ZD4GGMQ" hidden="1">'[3]Reco Sheet for Fcast'!$I$11:$J$11</definedName>
    <definedName name="BEx7MT4MFNXIVQGAT6D971GZW7CA" localSheetId="2" hidden="1">#REF!</definedName>
    <definedName name="BEx7MT4MFNXIVQGAT6D971GZW7CA" localSheetId="7" hidden="1">#REF!</definedName>
    <definedName name="BEx7MT4MFNXIVQGAT6D971GZW7CA" hidden="1">'[3]Reco Sheet for Fcast'!$I$8:$J$8</definedName>
    <definedName name="BEx7NFB22WBK00BOG2H7GYRN05R1" hidden="1">'[6]Bud Mth'!$F$9:$G$9</definedName>
    <definedName name="BEx7NI062THZAM6I8AJWTFJL91CS" localSheetId="2" hidden="1">#REF!</definedName>
    <definedName name="BEx7NI062THZAM6I8AJWTFJL91CS" localSheetId="7" hidden="1">#REF!</definedName>
    <definedName name="BEx7NI062THZAM6I8AJWTFJL91CS" hidden="1">'[3]Reco Sheet for Fcast'!$F$8:$G$8</definedName>
    <definedName name="BEx900ACZ0V1VYSC0W43QEUHOVZS" localSheetId="2" hidden="1">'[5]Reco Sheet for Fcast'!$F$10:$G$10</definedName>
    <definedName name="BEx900ACZ0V1VYSC0W43QEUHOVZS" localSheetId="7" hidden="1">'[5]Reco Sheet for Fcast'!$F$10:$G$10</definedName>
    <definedName name="BEx900ACZ0V1VYSC0W43QEUHOVZS" hidden="1">'[3]Reco Sheet for Fcast'!$F$10:$G$10</definedName>
    <definedName name="BEx904S75BPRYMHF0083JF7ES4NG" localSheetId="2" hidden="1">#REF!</definedName>
    <definedName name="BEx904S75BPRYMHF0083JF7ES4NG" localSheetId="7" hidden="1">#REF!</definedName>
    <definedName name="BEx904S75BPRYMHF0083JF7ES4NG" hidden="1">'[3]Reco Sheet for Fcast'!$I$11:$J$11</definedName>
    <definedName name="BEx90HDD4RWF7JZGA8GCGG7D63MG" localSheetId="2" hidden="1">#REF!</definedName>
    <definedName name="BEx90HDD4RWF7JZGA8GCGG7D63MG" localSheetId="7" hidden="1">#REF!</definedName>
    <definedName name="BEx90HDD4RWF7JZGA8GCGG7D63MG" hidden="1">'[3]Reco Sheet for Fcast'!$I$7:$J$7</definedName>
    <definedName name="BEx90LPR7EPY9B2HQPUT8UY7S0EO" localSheetId="2" hidden="1">'[5]Reco Sheet for Fcast'!$F$11:$G$11</definedName>
    <definedName name="BEx90LPR7EPY9B2HQPUT8UY7S0EO" localSheetId="7" hidden="1">'[5]Reco Sheet for Fcast'!$F$11:$G$11</definedName>
    <definedName name="BEx90LPR7EPY9B2HQPUT8UY7S0EO" hidden="1">'[3]Reco Sheet for Fcast'!$F$11:$G$11</definedName>
    <definedName name="BEx90MRLWS6FB594ILJK19K8D4LQ" localSheetId="13" hidden="1">#REF!</definedName>
    <definedName name="BEx90MRLWS6FB594ILJK19K8D4LQ" localSheetId="14" hidden="1">#REF!</definedName>
    <definedName name="BEx90MRLWS6FB594ILJK19K8D4LQ" localSheetId="2" hidden="1">#REF!</definedName>
    <definedName name="BEx90MRLWS6FB594ILJK19K8D4LQ" localSheetId="6" hidden="1">#REF!</definedName>
    <definedName name="BEx90MRLWS6FB594ILJK19K8D4LQ" localSheetId="7" hidden="1">#REF!</definedName>
    <definedName name="BEx90MRLWS6FB594ILJK19K8D4LQ" hidden="1">#REF!</definedName>
    <definedName name="BEx90VGH5H09ON2QXYC9WIIEU98T" localSheetId="2" hidden="1">#REF!</definedName>
    <definedName name="BEx90VGH5H09ON2QXYC9WIIEU98T" localSheetId="7" hidden="1">#REF!</definedName>
    <definedName name="BEx90VGH5H09ON2QXYC9WIIEU98T" hidden="1">'[3]Reco Sheet for Fcast'!$H$2:$I$2</definedName>
    <definedName name="BEx9175B70QXYAU5A8DJPGZQ46L9" localSheetId="2" hidden="1">#REF!</definedName>
    <definedName name="BEx9175B70QXYAU5A8DJPGZQ46L9" localSheetId="7" hidden="1">#REF!</definedName>
    <definedName name="BEx9175B70QXYAU5A8DJPGZQ46L9" hidden="1">'[3]Reco Sheet for Fcast'!$F$10:$G$10</definedName>
    <definedName name="BEx91AQQRTV87AO27VWHSFZAD4ZR" localSheetId="2" hidden="1">#REF!</definedName>
    <definedName name="BEx91AQQRTV87AO27VWHSFZAD4ZR" localSheetId="7" hidden="1">#REF!</definedName>
    <definedName name="BEx91AQQRTV87AO27VWHSFZAD4ZR" hidden="1">'[3]Reco Sheet for Fcast'!$F$10:$G$10</definedName>
    <definedName name="BEx91L8FLL5CWLA2CDHKCOMGVDZN" localSheetId="2" hidden="1">#REF!</definedName>
    <definedName name="BEx91L8FLL5CWLA2CDHKCOMGVDZN" localSheetId="7" hidden="1">#REF!</definedName>
    <definedName name="BEx91L8FLL5CWLA2CDHKCOMGVDZN" hidden="1">'[3]Reco Sheet for Fcast'!$H$2:$I$2</definedName>
    <definedName name="BEx91OTVH9ZDBC3QTORU8RZX4EOC" localSheetId="2" hidden="1">#REF!</definedName>
    <definedName name="BEx91OTVH9ZDBC3QTORU8RZX4EOC" localSheetId="7" hidden="1">#REF!</definedName>
    <definedName name="BEx91OTVH9ZDBC3QTORU8RZX4EOC" hidden="1">'[3]Reco Sheet for Fcast'!$I$7:$J$7</definedName>
    <definedName name="BEx91QH5JRZKQP1GPN2SQMR3CKAG" localSheetId="19" hidden="1">'[4]AMI P &amp; L'!#REF!</definedName>
    <definedName name="BEx91QH5JRZKQP1GPN2SQMR3CKAG" localSheetId="16" hidden="1">'[4]AMI P &amp; L'!#REF!</definedName>
    <definedName name="BEx91QH5JRZKQP1GPN2SQMR3CKAG" localSheetId="17" hidden="1">'[4]AMI P &amp; L'!#REF!</definedName>
    <definedName name="BEx91QH5JRZKQP1GPN2SQMR3CKAG" localSheetId="13" hidden="1">'[4]AMI P &amp; L'!#REF!</definedName>
    <definedName name="BEx91QH5JRZKQP1GPN2SQMR3CKAG" localSheetId="14" hidden="1">'[4]AMI P &amp; L'!#REF!</definedName>
    <definedName name="BEx91QH5JRZKQP1GPN2SQMR3CKAG" localSheetId="2" hidden="1">#REF!</definedName>
    <definedName name="BEx91QH5JRZKQP1GPN2SQMR3CKAG" localSheetId="22" hidden="1">'[4]AMI P &amp; L'!#REF!</definedName>
    <definedName name="BEx91QH5JRZKQP1GPN2SQMR3CKAG" localSheetId="21" hidden="1">'[4]AMI P &amp; L'!#REF!</definedName>
    <definedName name="BEx91QH5JRZKQP1GPN2SQMR3CKAG" localSheetId="57" hidden="1">'[4]AMI P &amp; L'!#REF!</definedName>
    <definedName name="BEx91QH5JRZKQP1GPN2SQMR3CKAG" localSheetId="56" hidden="1">'[4]AMI P &amp; L'!#REF!</definedName>
    <definedName name="BEx91QH5JRZKQP1GPN2SQMR3CKAG" localSheetId="7" hidden="1">#REF!</definedName>
    <definedName name="BEx91QH5JRZKQP1GPN2SQMR3CKAG" localSheetId="40" hidden="1">'[4]AMI P &amp; L'!#REF!</definedName>
    <definedName name="BEx91QH5JRZKQP1GPN2SQMR3CKAG" localSheetId="39" hidden="1">'[4]AMI P &amp; L'!#REF!</definedName>
    <definedName name="BEx91QH5JRZKQP1GPN2SQMR3CKAG" localSheetId="41" hidden="1">'[4]AMI P &amp; L'!#REF!</definedName>
    <definedName name="BEx91QH5JRZKQP1GPN2SQMR3CKAG" localSheetId="38" hidden="1">'[4]AMI P &amp; L'!#REF!</definedName>
    <definedName name="BEx91QH5JRZKQP1GPN2SQMR3CKAG" localSheetId="5" hidden="1">'[4]AMI P &amp; L'!#REF!</definedName>
    <definedName name="BEx91QH5JRZKQP1GPN2SQMR3CKAG" localSheetId="15" hidden="1">'[4]AMI P &amp; L'!#REF!</definedName>
    <definedName name="BEx91QH5JRZKQP1GPN2SQMR3CKAG" hidden="1">'[4]AMI P &amp; L'!#REF!</definedName>
    <definedName name="BEx91ROALDNHO7FI4X8L61RH4UJE" localSheetId="19" hidden="1">'[4]AMI P &amp; L'!#REF!</definedName>
    <definedName name="BEx91ROALDNHO7FI4X8L61RH4UJE" localSheetId="16" hidden="1">'[4]AMI P &amp; L'!#REF!</definedName>
    <definedName name="BEx91ROALDNHO7FI4X8L61RH4UJE" localSheetId="17" hidden="1">'[4]AMI P &amp; L'!#REF!</definedName>
    <definedName name="BEx91ROALDNHO7FI4X8L61RH4UJE" localSheetId="13" hidden="1">'[4]AMI P &amp; L'!#REF!</definedName>
    <definedName name="BEx91ROALDNHO7FI4X8L61RH4UJE" localSheetId="14" hidden="1">'[4]AMI P &amp; L'!#REF!</definedName>
    <definedName name="BEx91ROALDNHO7FI4X8L61RH4UJE" localSheetId="2" hidden="1">#REF!</definedName>
    <definedName name="BEx91ROALDNHO7FI4X8L61RH4UJE" localSheetId="22" hidden="1">'[4]AMI P &amp; L'!#REF!</definedName>
    <definedName name="BEx91ROALDNHO7FI4X8L61RH4UJE" localSheetId="21" hidden="1">'[4]AMI P &amp; L'!#REF!</definedName>
    <definedName name="BEx91ROALDNHO7FI4X8L61RH4UJE" localSheetId="57" hidden="1">'[4]AMI P &amp; L'!#REF!</definedName>
    <definedName name="BEx91ROALDNHO7FI4X8L61RH4UJE" localSheetId="56" hidden="1">'[4]AMI P &amp; L'!#REF!</definedName>
    <definedName name="BEx91ROALDNHO7FI4X8L61RH4UJE" localSheetId="7" hidden="1">#REF!</definedName>
    <definedName name="BEx91ROALDNHO7FI4X8L61RH4UJE" localSheetId="40" hidden="1">'[4]AMI P &amp; L'!#REF!</definedName>
    <definedName name="BEx91ROALDNHO7FI4X8L61RH4UJE" localSheetId="39" hidden="1">'[4]AMI P &amp; L'!#REF!</definedName>
    <definedName name="BEx91ROALDNHO7FI4X8L61RH4UJE" localSheetId="41" hidden="1">'[4]AMI P &amp; L'!#REF!</definedName>
    <definedName name="BEx91ROALDNHO7FI4X8L61RH4UJE" localSheetId="38" hidden="1">'[4]AMI P &amp; L'!#REF!</definedName>
    <definedName name="BEx91ROALDNHO7FI4X8L61RH4UJE" localSheetId="5" hidden="1">'[4]AMI P &amp; L'!#REF!</definedName>
    <definedName name="BEx91ROALDNHO7FI4X8L61RH4UJE" localSheetId="15" hidden="1">'[4]AMI P &amp; L'!#REF!</definedName>
    <definedName name="BEx91ROALDNHO7FI4X8L61RH4UJE" hidden="1">'[4]AMI P &amp; L'!#REF!</definedName>
    <definedName name="BEx91TMID71GVYH0U16QM1RV3PX0" localSheetId="2" hidden="1">#REF!</definedName>
    <definedName name="BEx91TMID71GVYH0U16QM1RV3PX0" localSheetId="7" hidden="1">#REF!</definedName>
    <definedName name="BEx91TMID71GVYH0U16QM1RV3PX0" hidden="1">'[3]Reco Sheet for Fcast'!$I$9:$J$9</definedName>
    <definedName name="BEx91VF2D78PAF337E3L2L81K9W2" localSheetId="2" hidden="1">#REF!</definedName>
    <definedName name="BEx91VF2D78PAF337E3L2L81K9W2" localSheetId="7" hidden="1">#REF!</definedName>
    <definedName name="BEx91VF2D78PAF337E3L2L81K9W2" hidden="1">'[3]Reco Sheet for Fcast'!$H$2:$I$2</definedName>
    <definedName name="BEx921PNZ46VORG2VRMWREWIC0SE" localSheetId="2" hidden="1">#REF!</definedName>
    <definedName name="BEx921PNZ46VORG2VRMWREWIC0SE" localSheetId="7" hidden="1">#REF!</definedName>
    <definedName name="BEx921PNZ46VORG2VRMWREWIC0SE" hidden="1">'[3]Reco Sheet for Fcast'!$I$8:$J$8</definedName>
    <definedName name="BEx926YKM8TTG7PUO1UYIDCBXTWU" localSheetId="13" hidden="1">#REF!</definedName>
    <definedName name="BEx926YKM8TTG7PUO1UYIDCBXTWU" localSheetId="14" hidden="1">#REF!</definedName>
    <definedName name="BEx926YKM8TTG7PUO1UYIDCBXTWU" localSheetId="2" hidden="1">#REF!</definedName>
    <definedName name="BEx926YKM8TTG7PUO1UYIDCBXTWU" localSheetId="22" hidden="1">#REF!</definedName>
    <definedName name="BEx926YKM8TTG7PUO1UYIDCBXTWU" localSheetId="6" hidden="1">#REF!</definedName>
    <definedName name="BEx926YKM8TTG7PUO1UYIDCBXTWU" localSheetId="7" hidden="1">#REF!</definedName>
    <definedName name="BEx926YKM8TTG7PUO1UYIDCBXTWU" hidden="1">#REF!</definedName>
    <definedName name="BEx92DPEKL5WM5A3CN8674JI0PR3" localSheetId="2" hidden="1">#REF!</definedName>
    <definedName name="BEx92DPEKL5WM5A3CN8674JI0PR3" localSheetId="7" hidden="1">#REF!</definedName>
    <definedName name="BEx92DPEKL5WM5A3CN8674JI0PR3" hidden="1">'[3]Reco Sheet for Fcast'!$F$8:$G$8</definedName>
    <definedName name="BEx92ER2RMY93TZK0D9L9T3H0GI5" localSheetId="2" hidden="1">#REF!</definedName>
    <definedName name="BEx92ER2RMY93TZK0D9L9T3H0GI5" localSheetId="7" hidden="1">#REF!</definedName>
    <definedName name="BEx92ER2RMY93TZK0D9L9T3H0GI5" hidden="1">'[3]Reco Sheet for Fcast'!$K$2</definedName>
    <definedName name="BEx92FI04PJT4LI23KKIHRXWJDTT" localSheetId="2" hidden="1">#REF!</definedName>
    <definedName name="BEx92FI04PJT4LI23KKIHRXWJDTT" localSheetId="7" hidden="1">#REF!</definedName>
    <definedName name="BEx92FI04PJT4LI23KKIHRXWJDTT" hidden="1">'[3]Reco Sheet for Fcast'!$F$9:$G$9</definedName>
    <definedName name="BEx92HR14HQ9D5JXCSPA4SS4RT62" localSheetId="2" hidden="1">#REF!</definedName>
    <definedName name="BEx92HR14HQ9D5JXCSPA4SS4RT62" localSheetId="7" hidden="1">#REF!</definedName>
    <definedName name="BEx92HR14HQ9D5JXCSPA4SS4RT62" hidden="1">'[3]Reco Sheet for Fcast'!$F$11:$G$11</definedName>
    <definedName name="BEx92HWA2D6A5EX9MFG68G0NOMSN" localSheetId="2" hidden="1">#REF!</definedName>
    <definedName name="BEx92HWA2D6A5EX9MFG68G0NOMSN" localSheetId="7" hidden="1">#REF!</definedName>
    <definedName name="BEx92HWA2D6A5EX9MFG68G0NOMSN" hidden="1">'[3]Reco Sheet for Fcast'!$I$10:$J$10</definedName>
    <definedName name="BEx92JZTWI2NV5R3DXEP4NS1NVLT" localSheetId="2" hidden="1">'[5]Reco Sheet for Fcast'!$I$11:$J$11</definedName>
    <definedName name="BEx92JZTWI2NV5R3DXEP4NS1NVLT" localSheetId="7" hidden="1">'[5]Reco Sheet for Fcast'!$I$11:$J$11</definedName>
    <definedName name="BEx92JZTWI2NV5R3DXEP4NS1NVLT" hidden="1">'[3]Reco Sheet for Fcast'!$I$11:$J$11</definedName>
    <definedName name="BEx92PUBDIXAU1FW5ZAXECMAU0LN" localSheetId="2" hidden="1">#REF!</definedName>
    <definedName name="BEx92PUBDIXAU1FW5ZAXECMAU0LN" localSheetId="7" hidden="1">#REF!</definedName>
    <definedName name="BEx92PUBDIXAU1FW5ZAXECMAU0LN" hidden="1">'[3]Reco Sheet for Fcast'!$K$2</definedName>
    <definedName name="BEx92S8MHFFIVRQ2YSHZNQGOFUHD" localSheetId="2" hidden="1">#REF!</definedName>
    <definedName name="BEx92S8MHFFIVRQ2YSHZNQGOFUHD" localSheetId="7" hidden="1">#REF!</definedName>
    <definedName name="BEx92S8MHFFIVRQ2YSHZNQGOFUHD" hidden="1">'[3]Reco Sheet for Fcast'!$F$15</definedName>
    <definedName name="BEx92VOMR5U4BPW19GODTNNQPLQS" localSheetId="13" hidden="1">#REF!</definedName>
    <definedName name="BEx92VOMR5U4BPW19GODTNNQPLQS" localSheetId="14" hidden="1">#REF!</definedName>
    <definedName name="BEx92VOMR5U4BPW19GODTNNQPLQS" localSheetId="2" hidden="1">#REF!</definedName>
    <definedName name="BEx92VOMR5U4BPW19GODTNNQPLQS" localSheetId="22" hidden="1">#REF!</definedName>
    <definedName name="BEx92VOMR5U4BPW19GODTNNQPLQS" localSheetId="6" hidden="1">#REF!</definedName>
    <definedName name="BEx92VOMR5U4BPW19GODTNNQPLQS" localSheetId="7" hidden="1">#REF!</definedName>
    <definedName name="BEx92VOMR5U4BPW19GODTNNQPLQS" hidden="1">#REF!</definedName>
    <definedName name="BEx9390V3T8184ECXMBU7UT4R35V" localSheetId="13" hidden="1">#REF!</definedName>
    <definedName name="BEx9390V3T8184ECXMBU7UT4R35V" localSheetId="14" hidden="1">#REF!</definedName>
    <definedName name="BEx9390V3T8184ECXMBU7UT4R35V" localSheetId="2" hidden="1">#REF!</definedName>
    <definedName name="BEx9390V3T8184ECXMBU7UT4R35V" localSheetId="6" hidden="1">#REF!</definedName>
    <definedName name="BEx9390V3T8184ECXMBU7UT4R35V" hidden="1">#REF!</definedName>
    <definedName name="BEx93B9OULL2YGC896XXYAAJSTRK" localSheetId="2" hidden="1">#REF!</definedName>
    <definedName name="BEx93B9OULL2YGC896XXYAAJSTRK" localSheetId="7" hidden="1">#REF!</definedName>
    <definedName name="BEx93B9OULL2YGC896XXYAAJSTRK" hidden="1">'[3]Reco Sheet for Fcast'!$H$2:$I$2</definedName>
    <definedName name="BEx93FRKF99NRT3LH99UTIH7AAYF" localSheetId="2" hidden="1">#REF!</definedName>
    <definedName name="BEx93FRKF99NRT3LH99UTIH7AAYF" localSheetId="7" hidden="1">#REF!</definedName>
    <definedName name="BEx93FRKF99NRT3LH99UTIH7AAYF" hidden="1">'[3]Reco Sheet for Fcast'!$F$6:$G$6</definedName>
    <definedName name="BEx93M7FSHP50OG34A4W8W8DF12U" localSheetId="2" hidden="1">#REF!</definedName>
    <definedName name="BEx93M7FSHP50OG34A4W8W8DF12U" localSheetId="7" hidden="1">#REF!</definedName>
    <definedName name="BEx93M7FSHP50OG34A4W8W8DF12U" hidden="1">'[3]Reco Sheet for Fcast'!$I$10:$J$10</definedName>
    <definedName name="BEx93OLWY2O3PRA74U41VG5RXT4Q" localSheetId="2" hidden="1">#REF!</definedName>
    <definedName name="BEx93OLWY2O3PRA74U41VG5RXT4Q" localSheetId="7" hidden="1">#REF!</definedName>
    <definedName name="BEx93OLWY2O3PRA74U41VG5RXT4Q" hidden="1">'[3]Reco Sheet for Fcast'!$I$7:$J$7</definedName>
    <definedName name="BEx93RWFAF6YJGYUTITVM445C02U" localSheetId="2" hidden="1">#REF!</definedName>
    <definedName name="BEx93RWFAF6YJGYUTITVM445C02U" localSheetId="7" hidden="1">#REF!</definedName>
    <definedName name="BEx93RWFAF6YJGYUTITVM445C02U" hidden="1">'[3]Reco Sheet for Fcast'!$H$2:$I$2</definedName>
    <definedName name="BEx93SY9RWG3HUV4YXQKXJH9FH14" localSheetId="2" hidden="1">#REF!</definedName>
    <definedName name="BEx93SY9RWG3HUV4YXQKXJH9FH14" localSheetId="7" hidden="1">#REF!</definedName>
    <definedName name="BEx93SY9RWG3HUV4YXQKXJH9FH14" hidden="1">'[3]Reco Sheet for Fcast'!$F$15</definedName>
    <definedName name="BEx93TJUX3U0FJDBG6DDSNQ91R5J" localSheetId="2" hidden="1">#REF!</definedName>
    <definedName name="BEx93TJUX3U0FJDBG6DDSNQ91R5J" localSheetId="7" hidden="1">#REF!</definedName>
    <definedName name="BEx93TJUX3U0FJDBG6DDSNQ91R5J" hidden="1">'[3]Reco Sheet for Fcast'!$I$9:$J$9</definedName>
    <definedName name="BEx93YNAESS6QDDCIDR2UMYO35X1" localSheetId="13" hidden="1">#REF!</definedName>
    <definedName name="BEx93YNAESS6QDDCIDR2UMYO35X1" localSheetId="14" hidden="1">#REF!</definedName>
    <definedName name="BEx93YNAESS6QDDCIDR2UMYO35X1" localSheetId="2" hidden="1">#REF!</definedName>
    <definedName name="BEx93YNAESS6QDDCIDR2UMYO35X1" localSheetId="6" hidden="1">#REF!</definedName>
    <definedName name="BEx93YNAESS6QDDCIDR2UMYO35X1" hidden="1">#REF!</definedName>
    <definedName name="BEx93YY393Z5DLMHRK8KZL5903S3" localSheetId="13" hidden="1">#REF!</definedName>
    <definedName name="BEx93YY393Z5DLMHRK8KZL5903S3" localSheetId="14" hidden="1">#REF!</definedName>
    <definedName name="BEx93YY393Z5DLMHRK8KZL5903S3" localSheetId="2" hidden="1">#REF!</definedName>
    <definedName name="BEx93YY393Z5DLMHRK8KZL5903S3" localSheetId="22" hidden="1">#REF!</definedName>
    <definedName name="BEx93YY393Z5DLMHRK8KZL5903S3" localSheetId="6" hidden="1">#REF!</definedName>
    <definedName name="BEx93YY393Z5DLMHRK8KZL5903S3" localSheetId="7" hidden="1">#REF!</definedName>
    <definedName name="BEx93YY393Z5DLMHRK8KZL5903S3" hidden="1">#REF!</definedName>
    <definedName name="BEx942UCRHMI4B0US31HO95GSC2X" localSheetId="2" hidden="1">#REF!</definedName>
    <definedName name="BEx942UCRHMI4B0US31HO95GSC2X" localSheetId="7" hidden="1">#REF!</definedName>
    <definedName name="BEx942UCRHMI4B0US31HO95GSC2X" hidden="1">'[3]Reco Sheet for Fcast'!$I$7:$J$7</definedName>
    <definedName name="BEx948ZFFQWVIDNG4AZAUGGGEB5U" localSheetId="2" hidden="1">#REF!</definedName>
    <definedName name="BEx948ZFFQWVIDNG4AZAUGGGEB5U" localSheetId="7" hidden="1">#REF!</definedName>
    <definedName name="BEx948ZFFQWVIDNG4AZAUGGGEB5U" hidden="1">'[3]Reco Sheet for Fcast'!$F$6:$G$6</definedName>
    <definedName name="BEx94CKXG92OMURH41SNU6IOHK4J" localSheetId="19" hidden="1">'[4]AMI P &amp; L'!#REF!</definedName>
    <definedName name="BEx94CKXG92OMURH41SNU6IOHK4J" localSheetId="16" hidden="1">'[4]AMI P &amp; L'!#REF!</definedName>
    <definedName name="BEx94CKXG92OMURH41SNU6IOHK4J" localSheetId="17" hidden="1">'[4]AMI P &amp; L'!#REF!</definedName>
    <definedName name="BEx94CKXG92OMURH41SNU6IOHK4J" localSheetId="13" hidden="1">'[4]AMI P &amp; L'!#REF!</definedName>
    <definedName name="BEx94CKXG92OMURH41SNU6IOHK4J" localSheetId="14" hidden="1">'[4]AMI P &amp; L'!#REF!</definedName>
    <definedName name="BEx94CKXG92OMURH41SNU6IOHK4J" localSheetId="2" hidden="1">#REF!</definedName>
    <definedName name="BEx94CKXG92OMURH41SNU6IOHK4J" localSheetId="22" hidden="1">'[4]AMI P &amp; L'!#REF!</definedName>
    <definedName name="BEx94CKXG92OMURH41SNU6IOHK4J" localSheetId="21" hidden="1">'[4]AMI P &amp; L'!#REF!</definedName>
    <definedName name="BEx94CKXG92OMURH41SNU6IOHK4J" localSheetId="57" hidden="1">'[4]AMI P &amp; L'!#REF!</definedName>
    <definedName name="BEx94CKXG92OMURH41SNU6IOHK4J" localSheetId="56" hidden="1">'[4]AMI P &amp; L'!#REF!</definedName>
    <definedName name="BEx94CKXG92OMURH41SNU6IOHK4J" localSheetId="7" hidden="1">#REF!</definedName>
    <definedName name="BEx94CKXG92OMURH41SNU6IOHK4J" localSheetId="40" hidden="1">'[4]AMI P &amp; L'!#REF!</definedName>
    <definedName name="BEx94CKXG92OMURH41SNU6IOHK4J" localSheetId="39" hidden="1">'[4]AMI P &amp; L'!#REF!</definedName>
    <definedName name="BEx94CKXG92OMURH41SNU6IOHK4J" localSheetId="41" hidden="1">'[4]AMI P &amp; L'!#REF!</definedName>
    <definedName name="BEx94CKXG92OMURH41SNU6IOHK4J" localSheetId="38" hidden="1">'[4]AMI P &amp; L'!#REF!</definedName>
    <definedName name="BEx94CKXG92OMURH41SNU6IOHK4J" localSheetId="5" hidden="1">'[4]AMI P &amp; L'!#REF!</definedName>
    <definedName name="BEx94CKXG92OMURH41SNU6IOHK4J" localSheetId="15" hidden="1">'[4]AMI P &amp; L'!#REF!</definedName>
    <definedName name="BEx94CKXG92OMURH41SNU6IOHK4J" hidden="1">'[4]AMI P &amp; L'!#REF!</definedName>
    <definedName name="BEx94GXG30CIVB6ZQN3X3IK6BZXQ" localSheetId="19" hidden="1">'[4]AMI P &amp; L'!#REF!</definedName>
    <definedName name="BEx94GXG30CIVB6ZQN3X3IK6BZXQ" localSheetId="16" hidden="1">'[4]AMI P &amp; L'!#REF!</definedName>
    <definedName name="BEx94GXG30CIVB6ZQN3X3IK6BZXQ" localSheetId="17" hidden="1">'[4]AMI P &amp; L'!#REF!</definedName>
    <definedName name="BEx94GXG30CIVB6ZQN3X3IK6BZXQ" localSheetId="13" hidden="1">'[4]AMI P &amp; L'!#REF!</definedName>
    <definedName name="BEx94GXG30CIVB6ZQN3X3IK6BZXQ" localSheetId="14" hidden="1">'[4]AMI P &amp; L'!#REF!</definedName>
    <definedName name="BEx94GXG30CIVB6ZQN3X3IK6BZXQ" localSheetId="2" hidden="1">#REF!</definedName>
    <definedName name="BEx94GXG30CIVB6ZQN3X3IK6BZXQ" localSheetId="22" hidden="1">'[4]AMI P &amp; L'!#REF!</definedName>
    <definedName name="BEx94GXG30CIVB6ZQN3X3IK6BZXQ" localSheetId="21" hidden="1">'[4]AMI P &amp; L'!#REF!</definedName>
    <definedName name="BEx94GXG30CIVB6ZQN3X3IK6BZXQ" localSheetId="57" hidden="1">'[4]AMI P &amp; L'!#REF!</definedName>
    <definedName name="BEx94GXG30CIVB6ZQN3X3IK6BZXQ" localSheetId="56" hidden="1">'[4]AMI P &amp; L'!#REF!</definedName>
    <definedName name="BEx94GXG30CIVB6ZQN3X3IK6BZXQ" localSheetId="7" hidden="1">#REF!</definedName>
    <definedName name="BEx94GXG30CIVB6ZQN3X3IK6BZXQ" localSheetId="40" hidden="1">'[4]AMI P &amp; L'!#REF!</definedName>
    <definedName name="BEx94GXG30CIVB6ZQN3X3IK6BZXQ" localSheetId="39" hidden="1">'[4]AMI P &amp; L'!#REF!</definedName>
    <definedName name="BEx94GXG30CIVB6ZQN3X3IK6BZXQ" localSheetId="41" hidden="1">'[4]AMI P &amp; L'!#REF!</definedName>
    <definedName name="BEx94GXG30CIVB6ZQN3X3IK6BZXQ" localSheetId="38" hidden="1">'[4]AMI P &amp; L'!#REF!</definedName>
    <definedName name="BEx94GXG30CIVB6ZQN3X3IK6BZXQ" localSheetId="5" hidden="1">'[4]AMI P &amp; L'!#REF!</definedName>
    <definedName name="BEx94GXG30CIVB6ZQN3X3IK6BZXQ" localSheetId="15" hidden="1">'[4]AMI P &amp; L'!#REF!</definedName>
    <definedName name="BEx94GXG30CIVB6ZQN3X3IK6BZXQ" hidden="1">'[4]AMI P &amp; L'!#REF!</definedName>
    <definedName name="BEx94HZ5LURYM9ST744ALV6ZCKYP" localSheetId="19" hidden="1">'[4]AMI P &amp; L'!#REF!</definedName>
    <definedName name="BEx94HZ5LURYM9ST744ALV6ZCKYP" localSheetId="16" hidden="1">'[4]AMI P &amp; L'!#REF!</definedName>
    <definedName name="BEx94HZ5LURYM9ST744ALV6ZCKYP" localSheetId="17" hidden="1">'[4]AMI P &amp; L'!#REF!</definedName>
    <definedName name="BEx94HZ5LURYM9ST744ALV6ZCKYP" localSheetId="13" hidden="1">'[4]AMI P &amp; L'!#REF!</definedName>
    <definedName name="BEx94HZ5LURYM9ST744ALV6ZCKYP" localSheetId="14" hidden="1">'[4]AMI P &amp; L'!#REF!</definedName>
    <definedName name="BEx94HZ5LURYM9ST744ALV6ZCKYP" localSheetId="2" hidden="1">#REF!</definedName>
    <definedName name="BEx94HZ5LURYM9ST744ALV6ZCKYP" localSheetId="22" hidden="1">'[4]AMI P &amp; L'!#REF!</definedName>
    <definedName name="BEx94HZ5LURYM9ST744ALV6ZCKYP" localSheetId="21" hidden="1">'[4]AMI P &amp; L'!#REF!</definedName>
    <definedName name="BEx94HZ5LURYM9ST744ALV6ZCKYP" localSheetId="57" hidden="1">'[4]AMI P &amp; L'!#REF!</definedName>
    <definedName name="BEx94HZ5LURYM9ST744ALV6ZCKYP" localSheetId="56" hidden="1">'[4]AMI P &amp; L'!#REF!</definedName>
    <definedName name="BEx94HZ5LURYM9ST744ALV6ZCKYP" localSheetId="7" hidden="1">#REF!</definedName>
    <definedName name="BEx94HZ5LURYM9ST744ALV6ZCKYP" localSheetId="40" hidden="1">'[4]AMI P &amp; L'!#REF!</definedName>
    <definedName name="BEx94HZ5LURYM9ST744ALV6ZCKYP" localSheetId="39" hidden="1">'[4]AMI P &amp; L'!#REF!</definedName>
    <definedName name="BEx94HZ5LURYM9ST744ALV6ZCKYP" localSheetId="41" hidden="1">'[4]AMI P &amp; L'!#REF!</definedName>
    <definedName name="BEx94HZ5LURYM9ST744ALV6ZCKYP" localSheetId="38" hidden="1">'[4]AMI P &amp; L'!#REF!</definedName>
    <definedName name="BEx94HZ5LURYM9ST744ALV6ZCKYP" localSheetId="5" hidden="1">'[4]AMI P &amp; L'!#REF!</definedName>
    <definedName name="BEx94HZ5LURYM9ST744ALV6ZCKYP" localSheetId="15" hidden="1">'[4]AMI P &amp; L'!#REF!</definedName>
    <definedName name="BEx94HZ5LURYM9ST744ALV6ZCKYP" hidden="1">'[4]AMI P &amp; L'!#REF!</definedName>
    <definedName name="BEx94IQ75E90YUMWJ9N591LR7DQQ" localSheetId="19" hidden="1">'[4]AMI P &amp; L'!#REF!</definedName>
    <definedName name="BEx94IQ75E90YUMWJ9N591LR7DQQ" localSheetId="16" hidden="1">'[4]AMI P &amp; L'!#REF!</definedName>
    <definedName name="BEx94IQ75E90YUMWJ9N591LR7DQQ" localSheetId="17" hidden="1">'[4]AMI P &amp; L'!#REF!</definedName>
    <definedName name="BEx94IQ75E90YUMWJ9N591LR7DQQ" localSheetId="13" hidden="1">'[4]AMI P &amp; L'!#REF!</definedName>
    <definedName name="BEx94IQ75E90YUMWJ9N591LR7DQQ" localSheetId="14" hidden="1">'[4]AMI P &amp; L'!#REF!</definedName>
    <definedName name="BEx94IQ75E90YUMWJ9N591LR7DQQ" localSheetId="2" hidden="1">#REF!</definedName>
    <definedName name="BEx94IQ75E90YUMWJ9N591LR7DQQ" localSheetId="22" hidden="1">'[4]AMI P &amp; L'!#REF!</definedName>
    <definedName name="BEx94IQ75E90YUMWJ9N591LR7DQQ" localSheetId="21" hidden="1">'[4]AMI P &amp; L'!#REF!</definedName>
    <definedName name="BEx94IQ75E90YUMWJ9N591LR7DQQ" localSheetId="57" hidden="1">'[4]AMI P &amp; L'!#REF!</definedName>
    <definedName name="BEx94IQ75E90YUMWJ9N591LR7DQQ" localSheetId="56" hidden="1">'[4]AMI P &amp; L'!#REF!</definedName>
    <definedName name="BEx94IQ75E90YUMWJ9N591LR7DQQ" localSheetId="7" hidden="1">#REF!</definedName>
    <definedName name="BEx94IQ75E90YUMWJ9N591LR7DQQ" localSheetId="40" hidden="1">'[4]AMI P &amp; L'!#REF!</definedName>
    <definedName name="BEx94IQ75E90YUMWJ9N591LR7DQQ" localSheetId="39" hidden="1">'[4]AMI P &amp; L'!#REF!</definedName>
    <definedName name="BEx94IQ75E90YUMWJ9N591LR7DQQ" localSheetId="41" hidden="1">'[4]AMI P &amp; L'!#REF!</definedName>
    <definedName name="BEx94IQ75E90YUMWJ9N591LR7DQQ" localSheetId="38" hidden="1">'[4]AMI P &amp; L'!#REF!</definedName>
    <definedName name="BEx94IQ75E90YUMWJ9N591LR7DQQ" localSheetId="5" hidden="1">'[4]AMI P &amp; L'!#REF!</definedName>
    <definedName name="BEx94IQ75E90YUMWJ9N591LR7DQQ" localSheetId="15" hidden="1">'[4]AMI P &amp; L'!#REF!</definedName>
    <definedName name="BEx94IQ75E90YUMWJ9N591LR7DQQ" hidden="1">'[4]AMI P &amp; L'!#REF!</definedName>
    <definedName name="BEx94N7W5T3U7UOE97D6OVIBUCXS" localSheetId="2" hidden="1">#REF!</definedName>
    <definedName name="BEx94N7W5T3U7UOE97D6OVIBUCXS" localSheetId="7" hidden="1">#REF!</definedName>
    <definedName name="BEx94N7W5T3U7UOE97D6OVIBUCXS" hidden="1">'[3]Reco Sheet for Fcast'!$I$6:$J$6</definedName>
    <definedName name="BEx94VB706FLMNYFICTPASYEA2G8" localSheetId="13" hidden="1">#REF!</definedName>
    <definedName name="BEx94VB706FLMNYFICTPASYEA2G8" localSheetId="14" hidden="1">#REF!</definedName>
    <definedName name="BEx94VB706FLMNYFICTPASYEA2G8" localSheetId="2" hidden="1">#REF!</definedName>
    <definedName name="BEx94VB706FLMNYFICTPASYEA2G8" localSheetId="6" hidden="1">#REF!</definedName>
    <definedName name="BEx94VB706FLMNYFICTPASYEA2G8" hidden="1">#REF!</definedName>
    <definedName name="BEx94XK7HTOCAI9XPVFSIIW2YKUT" localSheetId="13" hidden="1">#REF!</definedName>
    <definedName name="BEx94XK7HTOCAI9XPVFSIIW2YKUT" localSheetId="14" hidden="1">#REF!</definedName>
    <definedName name="BEx94XK7HTOCAI9XPVFSIIW2YKUT" localSheetId="2" hidden="1">#REF!</definedName>
    <definedName name="BEx94XK7HTOCAI9XPVFSIIW2YKUT" localSheetId="22" hidden="1">#REF!</definedName>
    <definedName name="BEx94XK7HTOCAI9XPVFSIIW2YKUT" localSheetId="6" hidden="1">#REF!</definedName>
    <definedName name="BEx94XK7HTOCAI9XPVFSIIW2YKUT" localSheetId="7" hidden="1">#REF!</definedName>
    <definedName name="BEx94XK7HTOCAI9XPVFSIIW2YKUT" hidden="1">#REF!</definedName>
    <definedName name="BEx955NIAWX5OLAHMTV6QFUZPR30" localSheetId="19" hidden="1">'[4]AMI P &amp; L'!#REF!</definedName>
    <definedName name="BEx955NIAWX5OLAHMTV6QFUZPR30" localSheetId="16" hidden="1">'[4]AMI P &amp; L'!#REF!</definedName>
    <definedName name="BEx955NIAWX5OLAHMTV6QFUZPR30" localSheetId="17" hidden="1">'[4]AMI P &amp; L'!#REF!</definedName>
    <definedName name="BEx955NIAWX5OLAHMTV6QFUZPR30" localSheetId="13" hidden="1">'[4]AMI P &amp; L'!#REF!</definedName>
    <definedName name="BEx955NIAWX5OLAHMTV6QFUZPR30" localSheetId="14" hidden="1">'[4]AMI P &amp; L'!#REF!</definedName>
    <definedName name="BEx955NIAWX5OLAHMTV6QFUZPR30" localSheetId="2" hidden="1">#REF!</definedName>
    <definedName name="BEx955NIAWX5OLAHMTV6QFUZPR30" localSheetId="22" hidden="1">'[4]AMI P &amp; L'!#REF!</definedName>
    <definedName name="BEx955NIAWX5OLAHMTV6QFUZPR30" localSheetId="21" hidden="1">'[4]AMI P &amp; L'!#REF!</definedName>
    <definedName name="BEx955NIAWX5OLAHMTV6QFUZPR30" localSheetId="57" hidden="1">'[4]AMI P &amp; L'!#REF!</definedName>
    <definedName name="BEx955NIAWX5OLAHMTV6QFUZPR30" localSheetId="56" hidden="1">'[4]AMI P &amp; L'!#REF!</definedName>
    <definedName name="BEx955NIAWX5OLAHMTV6QFUZPR30" localSheetId="7" hidden="1">#REF!</definedName>
    <definedName name="BEx955NIAWX5OLAHMTV6QFUZPR30" localSheetId="40" hidden="1">'[4]AMI P &amp; L'!#REF!</definedName>
    <definedName name="BEx955NIAWX5OLAHMTV6QFUZPR30" localSheetId="39" hidden="1">'[4]AMI P &amp; L'!#REF!</definedName>
    <definedName name="BEx955NIAWX5OLAHMTV6QFUZPR30" localSheetId="41" hidden="1">'[4]AMI P &amp; L'!#REF!</definedName>
    <definedName name="BEx955NIAWX5OLAHMTV6QFUZPR30" localSheetId="38" hidden="1">'[4]AMI P &amp; L'!#REF!</definedName>
    <definedName name="BEx955NIAWX5OLAHMTV6QFUZPR30" localSheetId="5" hidden="1">'[4]AMI P &amp; L'!#REF!</definedName>
    <definedName name="BEx955NIAWX5OLAHMTV6QFUZPR30" localSheetId="15" hidden="1">'[4]AMI P &amp; L'!#REF!</definedName>
    <definedName name="BEx955NIAWX5OLAHMTV6QFUZPR30" hidden="1">'[4]AMI P &amp; L'!#REF!</definedName>
    <definedName name="BEx9581TYVI2M5TT4ISDAJV4W7Z6" localSheetId="2" hidden="1">#REF!</definedName>
    <definedName name="BEx9581TYVI2M5TT4ISDAJV4W7Z6" localSheetId="7" hidden="1">#REF!</definedName>
    <definedName name="BEx9581TYVI2M5TT4ISDAJV4W7Z6" hidden="1">'[3]Reco Sheet for Fcast'!$I$10:$J$10</definedName>
    <definedName name="BEx95NHF4RVUE0YDOAFZEIVBYJXD" localSheetId="2" hidden="1">#REF!</definedName>
    <definedName name="BEx95NHF4RVUE0YDOAFZEIVBYJXD" localSheetId="7" hidden="1">#REF!</definedName>
    <definedName name="BEx95NHF4RVUE0YDOAFZEIVBYJXD" hidden="1">'[3]Reco Sheet for Fcast'!$I$6:$J$6</definedName>
    <definedName name="BEx95QBZMG0E2KQ9BERJ861QLYN3" localSheetId="2" hidden="1">#REF!</definedName>
    <definedName name="BEx95QBZMG0E2KQ9BERJ861QLYN3" localSheetId="7" hidden="1">#REF!</definedName>
    <definedName name="BEx95QBZMG0E2KQ9BERJ861QLYN3" hidden="1">'[3]Reco Sheet for Fcast'!$F$6:$G$6</definedName>
    <definedName name="BEx95QHBVDN795UNQJLRXG3RDU49" localSheetId="2" hidden="1">#REF!</definedName>
    <definedName name="BEx95QHBVDN795UNQJLRXG3RDU49" localSheetId="7" hidden="1">#REF!</definedName>
    <definedName name="BEx95QHBVDN795UNQJLRXG3RDU49" hidden="1">'[3]Reco Sheet for Fcast'!$I$6:$J$6</definedName>
    <definedName name="BEx95TBVUWV7L7OMFMZDQEXGVHU6" localSheetId="2" hidden="1">#REF!</definedName>
    <definedName name="BEx95TBVUWV7L7OMFMZDQEXGVHU6" localSheetId="7" hidden="1">#REF!</definedName>
    <definedName name="BEx95TBVUWV7L7OMFMZDQEXGVHU6" hidden="1">'[3]Reco Sheet for Fcast'!$F$9:$G$9</definedName>
    <definedName name="BEx95U89DZZSVO39TGS62CX8G9N4" localSheetId="2" hidden="1">#REF!</definedName>
    <definedName name="BEx95U89DZZSVO39TGS62CX8G9N4" localSheetId="7" hidden="1">#REF!</definedName>
    <definedName name="BEx95U89DZZSVO39TGS62CX8G9N4" hidden="1">'[3]Reco Sheet for Fcast'!$F$11:$G$11</definedName>
    <definedName name="BEx95V9YBPXYAZH582VPQOVRO3WE" localSheetId="13" hidden="1">#REF!</definedName>
    <definedName name="BEx95V9YBPXYAZH582VPQOVRO3WE" localSheetId="14" hidden="1">#REF!</definedName>
    <definedName name="BEx95V9YBPXYAZH582VPQOVRO3WE" localSheetId="2" hidden="1">#REF!</definedName>
    <definedName name="BEx95V9YBPXYAZH582VPQOVRO3WE" localSheetId="6" hidden="1">#REF!</definedName>
    <definedName name="BEx95V9YBPXYAZH582VPQOVRO3WE" hidden="1">#REF!</definedName>
    <definedName name="BEx9602K2GHNBUEUVT9ONRQU1GMD" localSheetId="2" hidden="1">#REF!</definedName>
    <definedName name="BEx9602K2GHNBUEUVT9ONRQU1GMD" localSheetId="7" hidden="1">#REF!</definedName>
    <definedName name="BEx9602K2GHNBUEUVT9ONRQU1GMD" hidden="1">'[3]Reco Sheet for Fcast'!$F$9:$G$9</definedName>
    <definedName name="BEx962BL3Y4LA53EBYI64ZYMZE8U" localSheetId="2" hidden="1">#REF!</definedName>
    <definedName name="BEx962BL3Y4LA53EBYI64ZYMZE8U" localSheetId="7" hidden="1">#REF!</definedName>
    <definedName name="BEx962BL3Y4LA53EBYI64ZYMZE8U" hidden="1">'[3]Reco Sheet for Fcast'!$F$7:$G$7</definedName>
    <definedName name="BEx965RLSEJ64VOARJALER1RIJ3D" localSheetId="13" hidden="1">#REF!</definedName>
    <definedName name="BEx965RLSEJ64VOARJALER1RIJ3D" localSheetId="14" hidden="1">#REF!</definedName>
    <definedName name="BEx965RLSEJ64VOARJALER1RIJ3D" localSheetId="2" hidden="1">#REF!</definedName>
    <definedName name="BEx965RLSEJ64VOARJALER1RIJ3D" localSheetId="6" hidden="1">#REF!</definedName>
    <definedName name="BEx965RLSEJ64VOARJALER1RIJ3D" hidden="1">#REF!</definedName>
    <definedName name="BEx96JP7X7K0JLFXG5H49RXRME5R" localSheetId="19" hidden="1">#REF!</definedName>
    <definedName name="BEx96JP7X7K0JLFXG5H49RXRME5R" localSheetId="16" hidden="1">#REF!</definedName>
    <definedName name="BEx96JP7X7K0JLFXG5H49RXRME5R" localSheetId="17" hidden="1">#REF!</definedName>
    <definedName name="BEx96JP7X7K0JLFXG5H49RXRME5R" localSheetId="13" hidden="1">#REF!</definedName>
    <definedName name="BEx96JP7X7K0JLFXG5H49RXRME5R" localSheetId="14" hidden="1">#REF!</definedName>
    <definedName name="BEx96JP7X7K0JLFXG5H49RXRME5R" localSheetId="2" hidden="1">#REF!</definedName>
    <definedName name="BEx96JP7X7K0JLFXG5H49RXRME5R" localSheetId="22" hidden="1">#REF!</definedName>
    <definedName name="BEx96JP7X7K0JLFXG5H49RXRME5R" localSheetId="21" hidden="1">#REF!</definedName>
    <definedName name="BEx96JP7X7K0JLFXG5H49RXRME5R" localSheetId="57" hidden="1">#REF!</definedName>
    <definedName name="BEx96JP7X7K0JLFXG5H49RXRME5R" localSheetId="56" hidden="1">#REF!</definedName>
    <definedName name="BEx96JP7X7K0JLFXG5H49RXRME5R" localSheetId="6" hidden="1">#REF!</definedName>
    <definedName name="BEx96JP7X7K0JLFXG5H49RXRME5R" localSheetId="7" hidden="1">#REF!</definedName>
    <definedName name="BEx96JP7X7K0JLFXG5H49RXRME5R" localSheetId="40" hidden="1">#REF!</definedName>
    <definedName name="BEx96JP7X7K0JLFXG5H49RXRME5R" localSheetId="39" hidden="1">#REF!</definedName>
    <definedName name="BEx96JP7X7K0JLFXG5H49RXRME5R" localSheetId="41" hidden="1">#REF!</definedName>
    <definedName name="BEx96JP7X7K0JLFXG5H49RXRME5R" localSheetId="38" hidden="1">#REF!</definedName>
    <definedName name="BEx96JP7X7K0JLFXG5H49RXRME5R" localSheetId="5" hidden="1">#REF!</definedName>
    <definedName name="BEx96JP7X7K0JLFXG5H49RXRME5R" localSheetId="15" hidden="1">#REF!</definedName>
    <definedName name="BEx96JP7X7K0JLFXG5H49RXRME5R" hidden="1">#REF!</definedName>
    <definedName name="BEx96KR21O7H9R29TN0S45Y3QPUK" localSheetId="2" hidden="1">#REF!</definedName>
    <definedName name="BEx96KR21O7H9R29TN0S45Y3QPUK" localSheetId="7" hidden="1">#REF!</definedName>
    <definedName name="BEx96KR21O7H9R29TN0S45Y3QPUK" hidden="1">'[3]Reco Sheet for Fcast'!$I$9:$J$9</definedName>
    <definedName name="BEx96S3H2VGFJ6BSWLVA3V23FNN4" localSheetId="13" hidden="1">#REF!</definedName>
    <definedName name="BEx96S3H2VGFJ6BSWLVA3V23FNN4" localSheetId="14" hidden="1">#REF!</definedName>
    <definedName name="BEx96S3H2VGFJ6BSWLVA3V23FNN4" localSheetId="2" hidden="1">#REF!</definedName>
    <definedName name="BEx96S3H2VGFJ6BSWLVA3V23FNN4" localSheetId="6" hidden="1">#REF!</definedName>
    <definedName name="BEx96S3H2VGFJ6BSWLVA3V23FNN4" hidden="1">#REF!</definedName>
    <definedName name="BEx96SUFKHHFE8XQ6UUO6ILDOXHO" localSheetId="2" hidden="1">#REF!</definedName>
    <definedName name="BEx96SUFKHHFE8XQ6UUO6ILDOXHO" localSheetId="7" hidden="1">#REF!</definedName>
    <definedName name="BEx96SUFKHHFE8XQ6UUO6ILDOXHO" hidden="1">'[3]Reco Sheet for Fcast'!$I$11:$J$11</definedName>
    <definedName name="BEx96UN4YWXBDEZ1U1ZUIPP41Z7I" localSheetId="2" hidden="1">#REF!</definedName>
    <definedName name="BEx96UN4YWXBDEZ1U1ZUIPP41Z7I" localSheetId="7" hidden="1">#REF!</definedName>
    <definedName name="BEx96UN4YWXBDEZ1U1ZUIPP41Z7I" hidden="1">'[3]Reco Sheet for Fcast'!$H$2:$I$2</definedName>
    <definedName name="BEx978KSD61YJH3S9DGO050R2EHA" localSheetId="2" hidden="1">#REF!</definedName>
    <definedName name="BEx978KSD61YJH3S9DGO050R2EHA" localSheetId="7" hidden="1">#REF!</definedName>
    <definedName name="BEx978KSD61YJH3S9DGO050R2EHA" hidden="1">'[3]Reco Sheet for Fcast'!$F$7:$G$7</definedName>
    <definedName name="BEx97H9O1NAKAPK4MX4PKO34ICL5" localSheetId="2" hidden="1">#REF!</definedName>
    <definedName name="BEx97H9O1NAKAPK4MX4PKO34ICL5" localSheetId="7" hidden="1">#REF!</definedName>
    <definedName name="BEx97H9O1NAKAPK4MX4PKO34ICL5" hidden="1">'[3]Reco Sheet for Fcast'!$F$11:$G$11</definedName>
    <definedName name="BEx97MNUZQ1Z0AO2FL7XQYVNCPR7" localSheetId="2" hidden="1">#REF!</definedName>
    <definedName name="BEx97MNUZQ1Z0AO2FL7XQYVNCPR7" localSheetId="7" hidden="1">#REF!</definedName>
    <definedName name="BEx97MNUZQ1Z0AO2FL7XQYVNCPR7" hidden="1">'[3]Reco Sheet for Fcast'!$I$8:$J$8</definedName>
    <definedName name="BEx97NPQBACJVD9K1YXI08RTW9E2" localSheetId="19" hidden="1">'[4]AMI P &amp; L'!#REF!</definedName>
    <definedName name="BEx97NPQBACJVD9K1YXI08RTW9E2" localSheetId="16" hidden="1">'[4]AMI P &amp; L'!#REF!</definedName>
    <definedName name="BEx97NPQBACJVD9K1YXI08RTW9E2" localSheetId="17" hidden="1">'[4]AMI P &amp; L'!#REF!</definedName>
    <definedName name="BEx97NPQBACJVD9K1YXI08RTW9E2" localSheetId="13" hidden="1">'[4]AMI P &amp; L'!#REF!</definedName>
    <definedName name="BEx97NPQBACJVD9K1YXI08RTW9E2" localSheetId="14" hidden="1">'[4]AMI P &amp; L'!#REF!</definedName>
    <definedName name="BEx97NPQBACJVD9K1YXI08RTW9E2" localSheetId="2" hidden="1">#REF!</definedName>
    <definedName name="BEx97NPQBACJVD9K1YXI08RTW9E2" localSheetId="22" hidden="1">'[4]AMI P &amp; L'!#REF!</definedName>
    <definedName name="BEx97NPQBACJVD9K1YXI08RTW9E2" localSheetId="21" hidden="1">'[4]AMI P &amp; L'!#REF!</definedName>
    <definedName name="BEx97NPQBACJVD9K1YXI08RTW9E2" localSheetId="57" hidden="1">'[4]AMI P &amp; L'!#REF!</definedName>
    <definedName name="BEx97NPQBACJVD9K1YXI08RTW9E2" localSheetId="56" hidden="1">'[4]AMI P &amp; L'!#REF!</definedName>
    <definedName name="BEx97NPQBACJVD9K1YXI08RTW9E2" localSheetId="7" hidden="1">#REF!</definedName>
    <definedName name="BEx97NPQBACJVD9K1YXI08RTW9E2" localSheetId="40" hidden="1">'[4]AMI P &amp; L'!#REF!</definedName>
    <definedName name="BEx97NPQBACJVD9K1YXI08RTW9E2" localSheetId="39" hidden="1">'[4]AMI P &amp; L'!#REF!</definedName>
    <definedName name="BEx97NPQBACJVD9K1YXI08RTW9E2" localSheetId="41" hidden="1">'[4]AMI P &amp; L'!#REF!</definedName>
    <definedName name="BEx97NPQBACJVD9K1YXI08RTW9E2" localSheetId="38" hidden="1">'[4]AMI P &amp; L'!#REF!</definedName>
    <definedName name="BEx97NPQBACJVD9K1YXI08RTW9E2" localSheetId="5" hidden="1">'[4]AMI P &amp; L'!#REF!</definedName>
    <definedName name="BEx97NPQBACJVD9K1YXI08RTW9E2" localSheetId="15" hidden="1">'[4]AMI P &amp; L'!#REF!</definedName>
    <definedName name="BEx97NPQBACJVD9K1YXI08RTW9E2" hidden="1">'[4]AMI P &amp; L'!#REF!</definedName>
    <definedName name="BEx97NV2BWEB1AAJA10SQNXGI2BM" localSheetId="13" hidden="1">#REF!</definedName>
    <definedName name="BEx97NV2BWEB1AAJA10SQNXGI2BM" localSheetId="14" hidden="1">#REF!</definedName>
    <definedName name="BEx97NV2BWEB1AAJA10SQNXGI2BM" localSheetId="2" hidden="1">#REF!</definedName>
    <definedName name="BEx97NV2BWEB1AAJA10SQNXGI2BM" localSheetId="6" hidden="1">#REF!</definedName>
    <definedName name="BEx97NV2BWEB1AAJA10SQNXGI2BM" hidden="1">#REF!</definedName>
    <definedName name="BEx97O0DV0K9YPP91QBJAT6MS3RD" localSheetId="13" hidden="1">#REF!</definedName>
    <definedName name="BEx97O0DV0K9YPP91QBJAT6MS3RD" localSheetId="14" hidden="1">#REF!</definedName>
    <definedName name="BEx97O0DV0K9YPP91QBJAT6MS3RD" localSheetId="2" hidden="1">#REF!</definedName>
    <definedName name="BEx97O0DV0K9YPP91QBJAT6MS3RD" localSheetId="22" hidden="1">#REF!</definedName>
    <definedName name="BEx97O0DV0K9YPP91QBJAT6MS3RD" localSheetId="6" hidden="1">#REF!</definedName>
    <definedName name="BEx97O0DV0K9YPP91QBJAT6MS3RD" localSheetId="7" hidden="1">#REF!</definedName>
    <definedName name="BEx97O0DV0K9YPP91QBJAT6MS3RD" hidden="1">#REF!</definedName>
    <definedName name="BEx97RWQLXS0OORDCN69IGA58CWU" localSheetId="2" hidden="1">#REF!</definedName>
    <definedName name="BEx97RWQLXS0OORDCN69IGA58CWU" localSheetId="7" hidden="1">#REF!</definedName>
    <definedName name="BEx97RWQLXS0OORDCN69IGA58CWU" hidden="1">'[3]Reco Sheet for Fcast'!$F$6:$G$6</definedName>
    <definedName name="BEx97YNGGDFIXHTMGFL2IHAQX9MI" localSheetId="2" hidden="1">#REF!</definedName>
    <definedName name="BEx97YNGGDFIXHTMGFL2IHAQX9MI" localSheetId="7" hidden="1">#REF!</definedName>
    <definedName name="BEx97YNGGDFIXHTMGFL2IHAQX9MI" hidden="1">'[3]Reco Sheet for Fcast'!$F$8:$G$8</definedName>
    <definedName name="BEx980G6OO93SXIQ4H0NMENRJJHQ" localSheetId="2" hidden="1">'[5]Reco Sheet for Fcast'!$I$9:$J$9</definedName>
    <definedName name="BEx980G6OO93SXIQ4H0NMENRJJHQ" localSheetId="7" hidden="1">'[5]Reco Sheet for Fcast'!$I$9:$J$9</definedName>
    <definedName name="BEx980G6OO93SXIQ4H0NMENRJJHQ" hidden="1">'[3]Reco Sheet for Fcast'!$I$9:$J$9</definedName>
    <definedName name="BEx981HW73BUZWT14TBTZHC0ZTJ4" localSheetId="2" hidden="1">#REF!</definedName>
    <definedName name="BEx981HW73BUZWT14TBTZHC0ZTJ4" localSheetId="7" hidden="1">#REF!</definedName>
    <definedName name="BEx981HW73BUZWT14TBTZHC0ZTJ4" hidden="1">'[3]Reco Sheet for Fcast'!$F$7:$G$7</definedName>
    <definedName name="BEx9871KU0N99P0900EAK69VFYT2" localSheetId="2" hidden="1">#REF!</definedName>
    <definedName name="BEx9871KU0N99P0900EAK69VFYT2" localSheetId="7" hidden="1">#REF!</definedName>
    <definedName name="BEx9871KU0N99P0900EAK69VFYT2" hidden="1">'[3]Reco Sheet for Fcast'!$F$15</definedName>
    <definedName name="BEx98D1CLKBMYLWXX1CRLTPMZ8KS" localSheetId="13" hidden="1">#REF!</definedName>
    <definedName name="BEx98D1CLKBMYLWXX1CRLTPMZ8KS" localSheetId="14" hidden="1">#REF!</definedName>
    <definedName name="BEx98D1CLKBMYLWXX1CRLTPMZ8KS" localSheetId="2" hidden="1">#REF!</definedName>
    <definedName name="BEx98D1CLKBMYLWXX1CRLTPMZ8KS" localSheetId="6" hidden="1">#REF!</definedName>
    <definedName name="BEx98D1CLKBMYLWXX1CRLTPMZ8KS" localSheetId="7" hidden="1">#REF!</definedName>
    <definedName name="BEx98D1CLKBMYLWXX1CRLTPMZ8KS" hidden="1">#REF!</definedName>
    <definedName name="BEx98IFKNJFGZFLID1YTRFEG1SXY" localSheetId="2" hidden="1">#REF!</definedName>
    <definedName name="BEx98IFKNJFGZFLID1YTRFEG1SXY" localSheetId="7" hidden="1">#REF!</definedName>
    <definedName name="BEx98IFKNJFGZFLID1YTRFEG1SXY" hidden="1">'[3]Reco Sheet for Fcast'!$F$9:$G$9</definedName>
    <definedName name="BEx98KZ7LNKCVOT9D2LOYY4QBVY3" localSheetId="13" hidden="1">#REF!</definedName>
    <definedName name="BEx98KZ7LNKCVOT9D2LOYY4QBVY3" localSheetId="14" hidden="1">#REF!</definedName>
    <definedName name="BEx98KZ7LNKCVOT9D2LOYY4QBVY3" localSheetId="2" hidden="1">#REF!</definedName>
    <definedName name="BEx98KZ7LNKCVOT9D2LOYY4QBVY3" localSheetId="22" hidden="1">#REF!</definedName>
    <definedName name="BEx98KZ7LNKCVOT9D2LOYY4QBVY3" localSheetId="6" hidden="1">#REF!</definedName>
    <definedName name="BEx98KZ7LNKCVOT9D2LOYY4QBVY3" localSheetId="7" hidden="1">#REF!</definedName>
    <definedName name="BEx98KZ7LNKCVOT9D2LOYY4QBVY3" hidden="1">#REF!</definedName>
    <definedName name="BEx9915UVD4G7RA3IMLFZ0LG3UA2" localSheetId="2" hidden="1">#REF!</definedName>
    <definedName name="BEx9915UVD4G7RA3IMLFZ0LG3UA2" localSheetId="7" hidden="1">#REF!</definedName>
    <definedName name="BEx9915UVD4G7RA3IMLFZ0LG3UA2" hidden="1">'[3]Reco Sheet for Fcast'!$F$7:$G$7</definedName>
    <definedName name="BEx992CZON8AO7U7V88VN1JBO0MG" localSheetId="2" hidden="1">#REF!</definedName>
    <definedName name="BEx992CZON8AO7U7V88VN1JBO0MG" localSheetId="7" hidden="1">#REF!</definedName>
    <definedName name="BEx992CZON8AO7U7V88VN1JBO0MG" hidden="1">'[3]Reco Sheet for Fcast'!$I$8:$J$8</definedName>
    <definedName name="BEx9952469XMFGSPXL7CMXHPJF90" localSheetId="2" hidden="1">#REF!</definedName>
    <definedName name="BEx9952469XMFGSPXL7CMXHPJF90" localSheetId="7" hidden="1">#REF!</definedName>
    <definedName name="BEx9952469XMFGSPXL7CMXHPJF90" hidden="1">'[3]Reco Sheet for Fcast'!$I$9:$J$9</definedName>
    <definedName name="BEx99B77I7TUSHRR4HIZ9FU2EIUT" localSheetId="2" hidden="1">#REF!</definedName>
    <definedName name="BEx99B77I7TUSHRR4HIZ9FU2EIUT" localSheetId="7" hidden="1">#REF!</definedName>
    <definedName name="BEx99B77I7TUSHRR4HIZ9FU2EIUT" hidden="1">'[3]Reco Sheet for Fcast'!$F$11:$G$11</definedName>
    <definedName name="BEx99CP6QCOAW061B6UVCKU0G78O" localSheetId="13" hidden="1">#REF!</definedName>
    <definedName name="BEx99CP6QCOAW061B6UVCKU0G78O" localSheetId="14" hidden="1">#REF!</definedName>
    <definedName name="BEx99CP6QCOAW061B6UVCKU0G78O" localSheetId="2" hidden="1">#REF!</definedName>
    <definedName name="BEx99CP6QCOAW061B6UVCKU0G78O" localSheetId="6" hidden="1">#REF!</definedName>
    <definedName name="BEx99CP6QCOAW061B6UVCKU0G78O" hidden="1">#REF!</definedName>
    <definedName name="BEx99Q6PH5F3OQKCCAAO75PYDEFN" localSheetId="2" hidden="1">#REF!</definedName>
    <definedName name="BEx99Q6PH5F3OQKCCAAO75PYDEFN" localSheetId="7" hidden="1">#REF!</definedName>
    <definedName name="BEx99Q6PH5F3OQKCCAAO75PYDEFN" hidden="1">'[3]Reco Sheet for Fcast'!$G$2</definedName>
    <definedName name="BEx99UDROAK28GWTG7FXE0N78XYN" localSheetId="2" hidden="1">'[5]Reco Sheet for Fcast'!$I$11:$J$11</definedName>
    <definedName name="BEx99UDROAK28GWTG7FXE0N78XYN" localSheetId="7" hidden="1">'[5]Reco Sheet for Fcast'!$I$11:$J$11</definedName>
    <definedName name="BEx99UDROAK28GWTG7FXE0N78XYN" hidden="1">'[3]Reco Sheet for Fcast'!$I$11:$J$11</definedName>
    <definedName name="BEx99WBYT2D6UUC1PT7A40ENYID4" localSheetId="2" hidden="1">#REF!</definedName>
    <definedName name="BEx99WBYT2D6UUC1PT7A40ENYID4" localSheetId="7" hidden="1">#REF!</definedName>
    <definedName name="BEx99WBYT2D6UUC1PT7A40ENYID4" hidden="1">'[3]Reco Sheet for Fcast'!$I$11:$J$11</definedName>
    <definedName name="BEx99ZRZ4I7FHDPGRAT5VW7NVBPU" localSheetId="2" hidden="1">#REF!</definedName>
    <definedName name="BEx99ZRZ4I7FHDPGRAT5VW7NVBPU" localSheetId="7" hidden="1">#REF!</definedName>
    <definedName name="BEx99ZRZ4I7FHDPGRAT5VW7NVBPU" hidden="1">'[3]Reco Sheet for Fcast'!$I$7:$J$7</definedName>
    <definedName name="BEx9AT5E3ZSHKSOL35O38L8HF9TH" localSheetId="2" hidden="1">#REF!</definedName>
    <definedName name="BEx9AT5E3ZSHKSOL35O38L8HF9TH" localSheetId="7" hidden="1">#REF!</definedName>
    <definedName name="BEx9AT5E3ZSHKSOL35O38L8HF9TH" hidden="1">'[3]Reco Sheet for Fcast'!$I$9:$J$9</definedName>
    <definedName name="BEx9AV8W1FAWF5BHATYEN47X12JN" localSheetId="2" hidden="1">#REF!</definedName>
    <definedName name="BEx9AV8W1FAWF5BHATYEN47X12JN" localSheetId="7" hidden="1">#REF!</definedName>
    <definedName name="BEx9AV8W1FAWF5BHATYEN47X12JN" hidden="1">'[3]Reco Sheet for Fcast'!$F$15</definedName>
    <definedName name="BEx9B8A5186FNTQQNLIO5LK02ABI" localSheetId="19" hidden="1">'[4]AMI P &amp; L'!#REF!</definedName>
    <definedName name="BEx9B8A5186FNTQQNLIO5LK02ABI" localSheetId="16" hidden="1">'[4]AMI P &amp; L'!#REF!</definedName>
    <definedName name="BEx9B8A5186FNTQQNLIO5LK02ABI" localSheetId="17" hidden="1">'[4]AMI P &amp; L'!#REF!</definedName>
    <definedName name="BEx9B8A5186FNTQQNLIO5LK02ABI" localSheetId="13" hidden="1">'[4]AMI P &amp; L'!#REF!</definedName>
    <definedName name="BEx9B8A5186FNTQQNLIO5LK02ABI" localSheetId="14" hidden="1">'[4]AMI P &amp; L'!#REF!</definedName>
    <definedName name="BEx9B8A5186FNTQQNLIO5LK02ABI" localSheetId="2" hidden="1">#REF!</definedName>
    <definedName name="BEx9B8A5186FNTQQNLIO5LK02ABI" localSheetId="22" hidden="1">'[4]AMI P &amp; L'!#REF!</definedName>
    <definedName name="BEx9B8A5186FNTQQNLIO5LK02ABI" localSheetId="21" hidden="1">'[4]AMI P &amp; L'!#REF!</definedName>
    <definedName name="BEx9B8A5186FNTQQNLIO5LK02ABI" localSheetId="57" hidden="1">'[4]AMI P &amp; L'!#REF!</definedName>
    <definedName name="BEx9B8A5186FNTQQNLIO5LK02ABI" localSheetId="56" hidden="1">'[4]AMI P &amp; L'!#REF!</definedName>
    <definedName name="BEx9B8A5186FNTQQNLIO5LK02ABI" localSheetId="7" hidden="1">#REF!</definedName>
    <definedName name="BEx9B8A5186FNTQQNLIO5LK02ABI" localSheetId="40" hidden="1">'[4]AMI P &amp; L'!#REF!</definedName>
    <definedName name="BEx9B8A5186FNTQQNLIO5LK02ABI" localSheetId="39" hidden="1">'[4]AMI P &amp; L'!#REF!</definedName>
    <definedName name="BEx9B8A5186FNTQQNLIO5LK02ABI" localSheetId="41" hidden="1">'[4]AMI P &amp; L'!#REF!</definedName>
    <definedName name="BEx9B8A5186FNTQQNLIO5LK02ABI" localSheetId="38" hidden="1">'[4]AMI P &amp; L'!#REF!</definedName>
    <definedName name="BEx9B8A5186FNTQQNLIO5LK02ABI" localSheetId="5" hidden="1">'[4]AMI P &amp; L'!#REF!</definedName>
    <definedName name="BEx9B8A5186FNTQQNLIO5LK02ABI" localSheetId="15" hidden="1">'[4]AMI P &amp; L'!#REF!</definedName>
    <definedName name="BEx9B8A5186FNTQQNLIO5LK02ABI" hidden="1">'[4]AMI P &amp; L'!#REF!</definedName>
    <definedName name="BEx9B8VR20E2CILU4CDQUQQ9ONXK" localSheetId="2" hidden="1">#REF!</definedName>
    <definedName name="BEx9B8VR20E2CILU4CDQUQQ9ONXK" localSheetId="7" hidden="1">#REF!</definedName>
    <definedName name="BEx9B8VR20E2CILU4CDQUQQ9ONXK" hidden="1">'[3]Reco Sheet for Fcast'!$G$2</definedName>
    <definedName name="BEx9B917EUP13X6FQ3NPQL76XM5V" localSheetId="2" hidden="1">#REF!</definedName>
    <definedName name="BEx9B917EUP13X6FQ3NPQL76XM5V" localSheetId="7" hidden="1">#REF!</definedName>
    <definedName name="BEx9B917EUP13X6FQ3NPQL76XM5V" hidden="1">'[3]Reco Sheet for Fcast'!$F$11:$G$11</definedName>
    <definedName name="BEx9BAJ5WYEQ623HUT9NNCMP3RUG" localSheetId="2" hidden="1">#REF!</definedName>
    <definedName name="BEx9BAJ5WYEQ623HUT9NNCMP3RUG" localSheetId="7" hidden="1">#REF!</definedName>
    <definedName name="BEx9BAJ5WYEQ623HUT9NNCMP3RUG" hidden="1">'[3]Reco Sheet for Fcast'!$I$11:$J$11</definedName>
    <definedName name="BEx9BSIIZE25CKBHWNWR0POFDJ3E" localSheetId="13" hidden="1">#REF!</definedName>
    <definedName name="BEx9BSIIZE25CKBHWNWR0POFDJ3E" localSheetId="14" hidden="1">#REF!</definedName>
    <definedName name="BEx9BSIIZE25CKBHWNWR0POFDJ3E" localSheetId="2" hidden="1">#REF!</definedName>
    <definedName name="BEx9BSIIZE25CKBHWNWR0POFDJ3E" localSheetId="6" hidden="1">#REF!</definedName>
    <definedName name="BEx9BSIIZE25CKBHWNWR0POFDJ3E" hidden="1">#REF!</definedName>
    <definedName name="BEx9BYSYW7QCPXS2NAVLFAU5Y2Z2" localSheetId="2" hidden="1">#REF!</definedName>
    <definedName name="BEx9BYSYW7QCPXS2NAVLFAU5Y2Z2" localSheetId="7" hidden="1">#REF!</definedName>
    <definedName name="BEx9BYSYW7QCPXS2NAVLFAU5Y2Z2" hidden="1">'[3]Reco Sheet for Fcast'!$I$6:$J$6</definedName>
    <definedName name="BEx9C41UWXS8TM29C0XCL9CC1C9P" localSheetId="13" hidden="1">#REF!</definedName>
    <definedName name="BEx9C41UWXS8TM29C0XCL9CC1C9P" localSheetId="14" hidden="1">#REF!</definedName>
    <definedName name="BEx9C41UWXS8TM29C0XCL9CC1C9P" localSheetId="2" hidden="1">#REF!</definedName>
    <definedName name="BEx9C41UWXS8TM29C0XCL9CC1C9P" localSheetId="6" hidden="1">#REF!</definedName>
    <definedName name="BEx9C41UWXS8TM29C0XCL9CC1C9P" hidden="1">#REF!</definedName>
    <definedName name="BEx9C590HJ2O31IWJB73C1HR74AI" localSheetId="2" hidden="1">#REF!</definedName>
    <definedName name="BEx9C590HJ2O31IWJB73C1HR74AI" localSheetId="7" hidden="1">#REF!</definedName>
    <definedName name="BEx9C590HJ2O31IWJB73C1HR74AI" hidden="1">'[3]Reco Sheet for Fcast'!$I$11:$J$11</definedName>
    <definedName name="BEx9CCQRMYYOGIOYTOM73VKDIPS1" localSheetId="2" hidden="1">#REF!</definedName>
    <definedName name="BEx9CCQRMYYOGIOYTOM73VKDIPS1" localSheetId="7" hidden="1">#REF!</definedName>
    <definedName name="BEx9CCQRMYYOGIOYTOM73VKDIPS1" hidden="1">'[3]Reco Sheet for Fcast'!$I$6:$J$6</definedName>
    <definedName name="BEx9D1BC9FT19KY0INAABNDBAMR1" localSheetId="2" hidden="1">#REF!</definedName>
    <definedName name="BEx9D1BC9FT19KY0INAABNDBAMR1" localSheetId="7" hidden="1">#REF!</definedName>
    <definedName name="BEx9D1BC9FT19KY0INAABNDBAMR1" hidden="1">'[3]Reco Sheet for Fcast'!$I$10:$J$10</definedName>
    <definedName name="BEx9D8IBATAXNHS7EHMS4TLO3PO0" localSheetId="13" hidden="1">#REF!</definedName>
    <definedName name="BEx9D8IBATAXNHS7EHMS4TLO3PO0" localSheetId="14" hidden="1">#REF!</definedName>
    <definedName name="BEx9D8IBATAXNHS7EHMS4TLO3PO0" localSheetId="2" hidden="1">#REF!</definedName>
    <definedName name="BEx9D8IBATAXNHS7EHMS4TLO3PO0" localSheetId="6" hidden="1">#REF!</definedName>
    <definedName name="BEx9D8IBATAXNHS7EHMS4TLO3PO0" hidden="1">#REF!</definedName>
    <definedName name="BEx9DN6ZMF18Q39MPMXSDJTZQNJ3" localSheetId="2" hidden="1">#REF!</definedName>
    <definedName name="BEx9DN6ZMF18Q39MPMXSDJTZQNJ3" localSheetId="7" hidden="1">#REF!</definedName>
    <definedName name="BEx9DN6ZMF18Q39MPMXSDJTZQNJ3" hidden="1">'[3]Reco Sheet for Fcast'!$F$10:$G$10</definedName>
    <definedName name="BEx9E14TDNSEMI784W0OTIEQMWN6" localSheetId="2" hidden="1">#REF!</definedName>
    <definedName name="BEx9E14TDNSEMI784W0OTIEQMWN6" localSheetId="7" hidden="1">#REF!</definedName>
    <definedName name="BEx9E14TDNSEMI784W0OTIEQMWN6" hidden="1">'[3]Reco Sheet for Fcast'!$K$2</definedName>
    <definedName name="BEx9E2BZ2B1R41FMGJCJ7JLGLUAJ" localSheetId="2" hidden="1">#REF!</definedName>
    <definedName name="BEx9E2BZ2B1R41FMGJCJ7JLGLUAJ" localSheetId="7" hidden="1">#REF!</definedName>
    <definedName name="BEx9E2BZ2B1R41FMGJCJ7JLGLUAJ" hidden="1">'[3]Reco Sheet for Fcast'!$F$15:$G$16</definedName>
    <definedName name="BEx9E4KTD5G2ZRDZ870KVFDDW1KA" localSheetId="13" hidden="1">#REF!</definedName>
    <definedName name="BEx9E4KTD5G2ZRDZ870KVFDDW1KA" localSheetId="14" hidden="1">#REF!</definedName>
    <definedName name="BEx9E4KTD5G2ZRDZ870KVFDDW1KA" localSheetId="2" hidden="1">#REF!</definedName>
    <definedName name="BEx9E4KTD5G2ZRDZ870KVFDDW1KA" localSheetId="6" hidden="1">#REF!</definedName>
    <definedName name="BEx9E4KTD5G2ZRDZ870KVFDDW1KA" hidden="1">#REF!</definedName>
    <definedName name="BEx9EG9KBJ77M8LEOR9ITOKN5KXY" localSheetId="2" hidden="1">#REF!</definedName>
    <definedName name="BEx9EG9KBJ77M8LEOR9ITOKN5KXY" localSheetId="7" hidden="1">#REF!</definedName>
    <definedName name="BEx9EG9KBJ77M8LEOR9ITOKN5KXY" hidden="1">'[3]Reco Sheet for Fcast'!$I$7:$J$7</definedName>
    <definedName name="BEx9ELT9J5NDVVY4N2UDXPELXQC3" hidden="1">'[6]Bud Mth'!$F$9:$G$9</definedName>
    <definedName name="BEx9EMK6HAJJMVYZTN5AUIV7O1E6" localSheetId="2" hidden="1">#REF!</definedName>
    <definedName name="BEx9EMK6HAJJMVYZTN5AUIV7O1E6" localSheetId="7" hidden="1">#REF!</definedName>
    <definedName name="BEx9EMK6HAJJMVYZTN5AUIV7O1E6" hidden="1">'[3]Reco Sheet for Fcast'!$I$11:$J$11</definedName>
    <definedName name="BEx9EQLVZHYQ1TPX7WH3SOWXCZLE" localSheetId="2" hidden="1">#REF!</definedName>
    <definedName name="BEx9EQLVZHYQ1TPX7WH3SOWXCZLE" localSheetId="7" hidden="1">#REF!</definedName>
    <definedName name="BEx9EQLVZHYQ1TPX7WH3SOWXCZLE" hidden="1">'[3]Reco Sheet for Fcast'!$I$6:$J$6</definedName>
    <definedName name="BEx9ETLU0EK5LGEM1QCNYN2S8O5F" localSheetId="2" hidden="1">#REF!</definedName>
    <definedName name="BEx9ETLU0EK5LGEM1QCNYN2S8O5F" localSheetId="7" hidden="1">#REF!</definedName>
    <definedName name="BEx9ETLU0EK5LGEM1QCNYN2S8O5F" hidden="1">'[3]Reco Sheet for Fcast'!$F$7:$G$7</definedName>
    <definedName name="BEx9F0Y2ESUNE3U7TQDLMPE9BO67" localSheetId="2" hidden="1">#REF!</definedName>
    <definedName name="BEx9F0Y2ESUNE3U7TQDLMPE9BO67" localSheetId="7" hidden="1">#REF!</definedName>
    <definedName name="BEx9F0Y2ESUNE3U7TQDLMPE9BO67" hidden="1">'[3]Reco Sheet for Fcast'!$I$10:$J$10</definedName>
    <definedName name="BEx9F5W18ZGFOKGRE8PR6T1MO6GT" localSheetId="2" hidden="1">#REF!</definedName>
    <definedName name="BEx9F5W18ZGFOKGRE8PR6T1MO6GT" localSheetId="7" hidden="1">#REF!</definedName>
    <definedName name="BEx9F5W18ZGFOKGRE8PR6T1MO6GT" hidden="1">'[3]Reco Sheet for Fcast'!$I$11:$J$11</definedName>
    <definedName name="BEx9F78N4HY0XFGBQ4UJRD52L1EI" localSheetId="2" hidden="1">#REF!</definedName>
    <definedName name="BEx9F78N4HY0XFGBQ4UJRD52L1EI" localSheetId="7" hidden="1">#REF!</definedName>
    <definedName name="BEx9F78N4HY0XFGBQ4UJRD52L1EI" hidden="1">'[3]Reco Sheet for Fcast'!$K$2</definedName>
    <definedName name="BEx9FF16LOQP5QIR4UHW5EIFGQB8" localSheetId="2" hidden="1">#REF!</definedName>
    <definedName name="BEx9FF16LOQP5QIR4UHW5EIFGQB8" localSheetId="7" hidden="1">#REF!</definedName>
    <definedName name="BEx9FF16LOQP5QIR4UHW5EIFGQB8" hidden="1">'[3]Reco Sheet for Fcast'!$G$2</definedName>
    <definedName name="BEx9FJTSRCZ3ZXT3QVBJT5NF8T7V" localSheetId="2" hidden="1">#REF!</definedName>
    <definedName name="BEx9FJTSRCZ3ZXT3QVBJT5NF8T7V" localSheetId="7" hidden="1">#REF!</definedName>
    <definedName name="BEx9FJTSRCZ3ZXT3QVBJT5NF8T7V" hidden="1">'[3]Reco Sheet for Fcast'!$K$2</definedName>
    <definedName name="BEx9FRBEEYPS5HLS3XT34AKZN94G" localSheetId="2" hidden="1">#REF!</definedName>
    <definedName name="BEx9FRBEEYPS5HLS3XT34AKZN94G" localSheetId="7" hidden="1">#REF!</definedName>
    <definedName name="BEx9FRBEEYPS5HLS3XT34AKZN94G" hidden="1">'[3]Reco Sheet for Fcast'!$F$7:$G$7</definedName>
    <definedName name="BEx9GDY4D8ZPQJCYFIMYM0V0C51Y" localSheetId="2" hidden="1">#REF!</definedName>
    <definedName name="BEx9GDY4D8ZPQJCYFIMYM0V0C51Y" localSheetId="7" hidden="1">#REF!</definedName>
    <definedName name="BEx9GDY4D8ZPQJCYFIMYM0V0C51Y" hidden="1">'[3]Reco Sheet for Fcast'!$F$8:$G$8</definedName>
    <definedName name="BEx9GGY04V0ZWI6O9KZH4KSBB389" localSheetId="2" hidden="1">#REF!</definedName>
    <definedName name="BEx9GGY04V0ZWI6O9KZH4KSBB389" localSheetId="7" hidden="1">#REF!</definedName>
    <definedName name="BEx9GGY04V0ZWI6O9KZH4KSBB389" hidden="1">'[3]Reco Sheet for Fcast'!$I$11:$J$11</definedName>
    <definedName name="BEx9GNOPB6OZ2RH3FCDNJR38RJOS" localSheetId="2" hidden="1">#REF!</definedName>
    <definedName name="BEx9GNOPB6OZ2RH3FCDNJR38RJOS" localSheetId="7" hidden="1">#REF!</definedName>
    <definedName name="BEx9GNOPB6OZ2RH3FCDNJR38RJOS" hidden="1">'[3]Reco Sheet for Fcast'!$F$9:$G$9</definedName>
    <definedName name="BEx9GOA9AZX8DJGLEVWAJIIXRVFO" localSheetId="2" hidden="1">'[5]Reco Sheet for Fcast'!$F$9:$G$9</definedName>
    <definedName name="BEx9GOA9AZX8DJGLEVWAJIIXRVFO" localSheetId="7" hidden="1">'[5]Reco Sheet for Fcast'!$F$9:$G$9</definedName>
    <definedName name="BEx9GOA9AZX8DJGLEVWAJIIXRVFO" hidden="1">'[3]Reco Sheet for Fcast'!$F$9:$G$9</definedName>
    <definedName name="BEx9GTJ6YTNR09A1J3DJOTVV6SGI" localSheetId="2" hidden="1">'[5]Reco Sheet for Fcast'!$G$2:$H$2</definedName>
    <definedName name="BEx9GTJ6YTNR09A1J3DJOTVV6SGI" localSheetId="7" hidden="1">'[5]Reco Sheet for Fcast'!$G$2:$H$2</definedName>
    <definedName name="BEx9GTJ6YTNR09A1J3DJOTVV6SGI" hidden="1">'[3]Reco Sheet for Fcast'!$G$2:$H$2</definedName>
    <definedName name="BEx9GUQALUWCD30UKUQGSWW8KBQ7" localSheetId="2" hidden="1">#REF!</definedName>
    <definedName name="BEx9GUQALUWCD30UKUQGSWW8KBQ7" localSheetId="7" hidden="1">#REF!</definedName>
    <definedName name="BEx9GUQALUWCD30UKUQGSWW8KBQ7" hidden="1">'[3]Reco Sheet for Fcast'!$I$6:$J$6</definedName>
    <definedName name="BEx9GY6BVFQGCLMOWVT6PIC9WP5X" localSheetId="2" hidden="1">#REF!</definedName>
    <definedName name="BEx9GY6BVFQGCLMOWVT6PIC9WP5X" localSheetId="7" hidden="1">#REF!</definedName>
    <definedName name="BEx9GY6BVFQGCLMOWVT6PIC9WP5X" hidden="1">'[3]Reco Sheet for Fcast'!$F$15</definedName>
    <definedName name="BEx9GZ2P3FDHKXEBXX2VS0BG2NP2" localSheetId="2" hidden="1">#REF!</definedName>
    <definedName name="BEx9GZ2P3FDHKXEBXX2VS0BG2NP2" localSheetId="7" hidden="1">#REF!</definedName>
    <definedName name="BEx9GZ2P3FDHKXEBXX2VS0BG2NP2" hidden="1">'[3]Reco Sheet for Fcast'!$F$6:$G$6</definedName>
    <definedName name="BEx9H04IB14E1437FF2OIRRWBSD7" localSheetId="2" hidden="1">#REF!</definedName>
    <definedName name="BEx9H04IB14E1437FF2OIRRWBSD7" localSheetId="7" hidden="1">#REF!</definedName>
    <definedName name="BEx9H04IB14E1437FF2OIRRWBSD7" hidden="1">'[3]Reco Sheet for Fcast'!$F$15</definedName>
    <definedName name="BEx9H5O1KDZJCW91Q29VRPY5YS6P" localSheetId="2" hidden="1">#REF!</definedName>
    <definedName name="BEx9H5O1KDZJCW91Q29VRPY5YS6P" localSheetId="7" hidden="1">#REF!</definedName>
    <definedName name="BEx9H5O1KDZJCW91Q29VRPY5YS6P" hidden="1">'[3]Reco Sheet for Fcast'!$I$9:$J$9</definedName>
    <definedName name="BEx9H8YR0E906F1JXZMBX3LNT004" localSheetId="2" hidden="1">#REF!</definedName>
    <definedName name="BEx9H8YR0E906F1JXZMBX3LNT004" localSheetId="7" hidden="1">#REF!</definedName>
    <definedName name="BEx9H8YR0E906F1JXZMBX3LNT004" hidden="1">'[3]Reco Sheet for Fcast'!$F$9:$G$9</definedName>
    <definedName name="BEx9HV57CT0XR7KTSE1SJU1W7VRS" localSheetId="13" hidden="1">#REF!</definedName>
    <definedName name="BEx9HV57CT0XR7KTSE1SJU1W7VRS" localSheetId="14" hidden="1">#REF!</definedName>
    <definedName name="BEx9HV57CT0XR7KTSE1SJU1W7VRS" localSheetId="2" hidden="1">#REF!</definedName>
    <definedName name="BEx9HV57CT0XR7KTSE1SJU1W7VRS" localSheetId="6" hidden="1">#REF!</definedName>
    <definedName name="BEx9HV57CT0XR7KTSE1SJU1W7VRS" hidden="1">#REF!</definedName>
    <definedName name="BEx9HZ1G1J0CB5PC45ZW4S9Q4EFY" localSheetId="13" hidden="1">#REF!</definedName>
    <definedName name="BEx9HZ1G1J0CB5PC45ZW4S9Q4EFY" localSheetId="14" hidden="1">#REF!</definedName>
    <definedName name="BEx9HZ1G1J0CB5PC45ZW4S9Q4EFY" localSheetId="2" hidden="1">#REF!</definedName>
    <definedName name="BEx9HZ1G1J0CB5PC45ZW4S9Q4EFY" localSheetId="22" hidden="1">#REF!</definedName>
    <definedName name="BEx9HZ1G1J0CB5PC45ZW4S9Q4EFY" localSheetId="6" hidden="1">#REF!</definedName>
    <definedName name="BEx9HZ1G1J0CB5PC45ZW4S9Q4EFY" localSheetId="7" hidden="1">#REF!</definedName>
    <definedName name="BEx9HZ1G1J0CB5PC45ZW4S9Q4EFY" hidden="1">#REF!</definedName>
    <definedName name="BEx9I8XIG7E5NB48QQHXP23FIN60" localSheetId="2" hidden="1">#REF!</definedName>
    <definedName name="BEx9I8XIG7E5NB48QQHXP23FIN60" localSheetId="7" hidden="1">#REF!</definedName>
    <definedName name="BEx9I8XIG7E5NB48QQHXP23FIN60" hidden="1">'[3]Reco Sheet for Fcast'!$I$10:$J$10</definedName>
    <definedName name="BEx9IMKCBEBXIA88V7M64JLL4FI4" localSheetId="13" hidden="1">#REF!</definedName>
    <definedName name="BEx9IMKCBEBXIA88V7M64JLL4FI4" localSheetId="14" hidden="1">#REF!</definedName>
    <definedName name="BEx9IMKCBEBXIA88V7M64JLL4FI4" localSheetId="2" hidden="1">#REF!</definedName>
    <definedName name="BEx9IMKCBEBXIA88V7M64JLL4FI4" localSheetId="6" hidden="1">#REF!</definedName>
    <definedName name="BEx9IMKCBEBXIA88V7M64JLL4FI4" hidden="1">#REF!</definedName>
    <definedName name="BEx9IQRF01ATLVK0YE60ARKQJ68L" localSheetId="2" hidden="1">#REF!</definedName>
    <definedName name="BEx9IQRF01ATLVK0YE60ARKQJ68L" localSheetId="7" hidden="1">#REF!</definedName>
    <definedName name="BEx9IQRF01ATLVK0YE60ARKQJ68L" hidden="1">'[3]Reco Sheet for Fcast'!$I$8:$J$8</definedName>
    <definedName name="BEx9IT5QNZWKM6YQ5WER0DC2PMMU" localSheetId="2" hidden="1">#REF!</definedName>
    <definedName name="BEx9IT5QNZWKM6YQ5WER0DC2PMMU" localSheetId="7" hidden="1">#REF!</definedName>
    <definedName name="BEx9IT5QNZWKM6YQ5WER0DC2PMMU" hidden="1">'[3]Reco Sheet for Fcast'!$I$9:$J$9</definedName>
    <definedName name="BEx9IUNP46GLAWX4BYA9AY38PVL0" localSheetId="13" hidden="1">#REF!</definedName>
    <definedName name="BEx9IUNP46GLAWX4BYA9AY38PVL0" localSheetId="14" hidden="1">#REF!</definedName>
    <definedName name="BEx9IUNP46GLAWX4BYA9AY38PVL0" localSheetId="2" hidden="1">#REF!</definedName>
    <definedName name="BEx9IUNP46GLAWX4BYA9AY38PVL0" localSheetId="6" hidden="1">#REF!</definedName>
    <definedName name="BEx9IUNP46GLAWX4BYA9AY38PVL0" hidden="1">#REF!</definedName>
    <definedName name="BEx9IW5MFLXTVCJHVUZTUH93AXOS" localSheetId="19" hidden="1">'[4]AMI P &amp; L'!#REF!</definedName>
    <definedName name="BEx9IW5MFLXTVCJHVUZTUH93AXOS" localSheetId="16" hidden="1">'[4]AMI P &amp; L'!#REF!</definedName>
    <definedName name="BEx9IW5MFLXTVCJHVUZTUH93AXOS" localSheetId="17" hidden="1">'[4]AMI P &amp; L'!#REF!</definedName>
    <definedName name="BEx9IW5MFLXTVCJHVUZTUH93AXOS" localSheetId="13" hidden="1">'[4]AMI P &amp; L'!#REF!</definedName>
    <definedName name="BEx9IW5MFLXTVCJHVUZTUH93AXOS" localSheetId="14" hidden="1">'[4]AMI P &amp; L'!#REF!</definedName>
    <definedName name="BEx9IW5MFLXTVCJHVUZTUH93AXOS" localSheetId="2" hidden="1">#REF!</definedName>
    <definedName name="BEx9IW5MFLXTVCJHVUZTUH93AXOS" localSheetId="22" hidden="1">'[4]AMI P &amp; L'!#REF!</definedName>
    <definedName name="BEx9IW5MFLXTVCJHVUZTUH93AXOS" localSheetId="21" hidden="1">'[4]AMI P &amp; L'!#REF!</definedName>
    <definedName name="BEx9IW5MFLXTVCJHVUZTUH93AXOS" localSheetId="57" hidden="1">'[4]AMI P &amp; L'!#REF!</definedName>
    <definedName name="BEx9IW5MFLXTVCJHVUZTUH93AXOS" localSheetId="56" hidden="1">'[4]AMI P &amp; L'!#REF!</definedName>
    <definedName name="BEx9IW5MFLXTVCJHVUZTUH93AXOS" localSheetId="7" hidden="1">#REF!</definedName>
    <definedName name="BEx9IW5MFLXTVCJHVUZTUH93AXOS" localSheetId="40" hidden="1">'[4]AMI P &amp; L'!#REF!</definedName>
    <definedName name="BEx9IW5MFLXTVCJHVUZTUH93AXOS" localSheetId="39" hidden="1">'[4]AMI P &amp; L'!#REF!</definedName>
    <definedName name="BEx9IW5MFLXTVCJHVUZTUH93AXOS" localSheetId="41" hidden="1">'[4]AMI P &amp; L'!#REF!</definedName>
    <definedName name="BEx9IW5MFLXTVCJHVUZTUH93AXOS" localSheetId="38" hidden="1">'[4]AMI P &amp; L'!#REF!</definedName>
    <definedName name="BEx9IW5MFLXTVCJHVUZTUH93AXOS" localSheetId="5" hidden="1">'[4]AMI P &amp; L'!#REF!</definedName>
    <definedName name="BEx9IW5MFLXTVCJHVUZTUH93AXOS" localSheetId="15" hidden="1">'[4]AMI P &amp; L'!#REF!</definedName>
    <definedName name="BEx9IW5MFLXTVCJHVUZTUH93AXOS" hidden="1">'[4]AMI P &amp; L'!#REF!</definedName>
    <definedName name="BEx9IXCSPSZC80YZUPRCYTG326KV" localSheetId="2" hidden="1">#REF!</definedName>
    <definedName name="BEx9IXCSPSZC80YZUPRCYTG326KV" localSheetId="7" hidden="1">#REF!</definedName>
    <definedName name="BEx9IXCSPSZC80YZUPRCYTG326KV" hidden="1">'[3]Reco Sheet for Fcast'!$I$10:$J$10</definedName>
    <definedName name="BEx9IZR39NHDGOM97H4E6F81RTQW" localSheetId="2" hidden="1">#REF!</definedName>
    <definedName name="BEx9IZR39NHDGOM97H4E6F81RTQW" localSheetId="7" hidden="1">#REF!</definedName>
    <definedName name="BEx9IZR39NHDGOM97H4E6F81RTQW" hidden="1">'[3]Reco Sheet for Fcast'!$F$6:$G$6</definedName>
    <definedName name="BEx9J6CH5E7YZPER7HXEIOIKGPCA" localSheetId="19" hidden="1">'[4]AMI P &amp; L'!#REF!</definedName>
    <definedName name="BEx9J6CH5E7YZPER7HXEIOIKGPCA" localSheetId="16" hidden="1">'[4]AMI P &amp; L'!#REF!</definedName>
    <definedName name="BEx9J6CH5E7YZPER7HXEIOIKGPCA" localSheetId="17" hidden="1">'[4]AMI P &amp; L'!#REF!</definedName>
    <definedName name="BEx9J6CH5E7YZPER7HXEIOIKGPCA" localSheetId="13" hidden="1">'[4]AMI P &amp; L'!#REF!</definedName>
    <definedName name="BEx9J6CH5E7YZPER7HXEIOIKGPCA" localSheetId="14" hidden="1">'[4]AMI P &amp; L'!#REF!</definedName>
    <definedName name="BEx9J6CH5E7YZPER7HXEIOIKGPCA" localSheetId="2" hidden="1">#REF!</definedName>
    <definedName name="BEx9J6CH5E7YZPER7HXEIOIKGPCA" localSheetId="22" hidden="1">'[4]AMI P &amp; L'!#REF!</definedName>
    <definedName name="BEx9J6CH5E7YZPER7HXEIOIKGPCA" localSheetId="21" hidden="1">'[4]AMI P &amp; L'!#REF!</definedName>
    <definedName name="BEx9J6CH5E7YZPER7HXEIOIKGPCA" localSheetId="57" hidden="1">'[4]AMI P &amp; L'!#REF!</definedName>
    <definedName name="BEx9J6CH5E7YZPER7HXEIOIKGPCA" localSheetId="56" hidden="1">'[4]AMI P &amp; L'!#REF!</definedName>
    <definedName name="BEx9J6CH5E7YZPER7HXEIOIKGPCA" localSheetId="7" hidden="1">#REF!</definedName>
    <definedName name="BEx9J6CH5E7YZPER7HXEIOIKGPCA" localSheetId="40" hidden="1">'[4]AMI P &amp; L'!#REF!</definedName>
    <definedName name="BEx9J6CH5E7YZPER7HXEIOIKGPCA" localSheetId="39" hidden="1">'[4]AMI P &amp; L'!#REF!</definedName>
    <definedName name="BEx9J6CH5E7YZPER7HXEIOIKGPCA" localSheetId="41" hidden="1">'[4]AMI P &amp; L'!#REF!</definedName>
    <definedName name="BEx9J6CH5E7YZPER7HXEIOIKGPCA" localSheetId="38" hidden="1">'[4]AMI P &amp; L'!#REF!</definedName>
    <definedName name="BEx9J6CH5E7YZPER7HXEIOIKGPCA" localSheetId="5" hidden="1">'[4]AMI P &amp; L'!#REF!</definedName>
    <definedName name="BEx9J6CH5E7YZPER7HXEIOIKGPCA" localSheetId="15" hidden="1">'[4]AMI P &amp; L'!#REF!</definedName>
    <definedName name="BEx9J6CH5E7YZPER7HXEIOIKGPCA" hidden="1">'[4]AMI P &amp; L'!#REF!</definedName>
    <definedName name="BEx9J7JMQEVLC9IQ0C5BDMVJ0SNE" localSheetId="13" hidden="1">#REF!</definedName>
    <definedName name="BEx9J7JMQEVLC9IQ0C5BDMVJ0SNE" localSheetId="14" hidden="1">#REF!</definedName>
    <definedName name="BEx9J7JMQEVLC9IQ0C5BDMVJ0SNE" localSheetId="2" hidden="1">#REF!</definedName>
    <definedName name="BEx9J7JMQEVLC9IQ0C5BDMVJ0SNE" localSheetId="6" hidden="1">#REF!</definedName>
    <definedName name="BEx9J7JMQEVLC9IQ0C5BDMVJ0SNE" hidden="1">#REF!</definedName>
    <definedName name="BEx9JJTZKVUJAVPTRE0RAVTEH41G" localSheetId="2" hidden="1">#REF!</definedName>
    <definedName name="BEx9JJTZKVUJAVPTRE0RAVTEH41G" localSheetId="7" hidden="1">#REF!</definedName>
    <definedName name="BEx9JJTZKVUJAVPTRE0RAVTEH41G" hidden="1">'[3]Reco Sheet for Fcast'!$I$11:$J$11</definedName>
    <definedName name="BEx9JLBYK239B3F841C7YG1GT7ST" localSheetId="19" hidden="1">'[4]AMI P &amp; L'!#REF!</definedName>
    <definedName name="BEx9JLBYK239B3F841C7YG1GT7ST" localSheetId="16" hidden="1">'[4]AMI P &amp; L'!#REF!</definedName>
    <definedName name="BEx9JLBYK239B3F841C7YG1GT7ST" localSheetId="17" hidden="1">'[4]AMI P &amp; L'!#REF!</definedName>
    <definedName name="BEx9JLBYK239B3F841C7YG1GT7ST" localSheetId="13" hidden="1">'[4]AMI P &amp; L'!#REF!</definedName>
    <definedName name="BEx9JLBYK239B3F841C7YG1GT7ST" localSheetId="14" hidden="1">'[4]AMI P &amp; L'!#REF!</definedName>
    <definedName name="BEx9JLBYK239B3F841C7YG1GT7ST" localSheetId="2" hidden="1">#REF!</definedName>
    <definedName name="BEx9JLBYK239B3F841C7YG1GT7ST" localSheetId="22" hidden="1">'[4]AMI P &amp; L'!#REF!</definedName>
    <definedName name="BEx9JLBYK239B3F841C7YG1GT7ST" localSheetId="21" hidden="1">'[4]AMI P &amp; L'!#REF!</definedName>
    <definedName name="BEx9JLBYK239B3F841C7YG1GT7ST" localSheetId="57" hidden="1">'[4]AMI P &amp; L'!#REF!</definedName>
    <definedName name="BEx9JLBYK239B3F841C7YG1GT7ST" localSheetId="56" hidden="1">'[4]AMI P &amp; L'!#REF!</definedName>
    <definedName name="BEx9JLBYK239B3F841C7YG1GT7ST" localSheetId="7" hidden="1">#REF!</definedName>
    <definedName name="BEx9JLBYK239B3F841C7YG1GT7ST" localSheetId="40" hidden="1">'[4]AMI P &amp; L'!#REF!</definedName>
    <definedName name="BEx9JLBYK239B3F841C7YG1GT7ST" localSheetId="39" hidden="1">'[4]AMI P &amp; L'!#REF!</definedName>
    <definedName name="BEx9JLBYK239B3F841C7YG1GT7ST" localSheetId="41" hidden="1">'[4]AMI P &amp; L'!#REF!</definedName>
    <definedName name="BEx9JLBYK239B3F841C7YG1GT7ST" localSheetId="38" hidden="1">'[4]AMI P &amp; L'!#REF!</definedName>
    <definedName name="BEx9JLBYK239B3F841C7YG1GT7ST" localSheetId="5" hidden="1">'[4]AMI P &amp; L'!#REF!</definedName>
    <definedName name="BEx9JLBYK239B3F841C7YG1GT7ST" localSheetId="15" hidden="1">'[4]AMI P &amp; L'!#REF!</definedName>
    <definedName name="BEx9JLBYK239B3F841C7YG1GT7ST" hidden="1">'[4]AMI P &amp; L'!#REF!</definedName>
    <definedName name="BEx9KLW9GH3AS7L6X2QVYRX4MP47" localSheetId="13" hidden="1">#REF!</definedName>
    <definedName name="BEx9KLW9GH3AS7L6X2QVYRX4MP47" localSheetId="14" hidden="1">#REF!</definedName>
    <definedName name="BEx9KLW9GH3AS7L6X2QVYRX4MP47" localSheetId="2" hidden="1">#REF!</definedName>
    <definedName name="BEx9KLW9GH3AS7L6X2QVYRX4MP47" localSheetId="22" hidden="1">#REF!</definedName>
    <definedName name="BEx9KLW9GH3AS7L6X2QVYRX4MP47" localSheetId="6" hidden="1">#REF!</definedName>
    <definedName name="BEx9KLW9GH3AS7L6X2QVYRX4MP47" localSheetId="7" hidden="1">#REF!</definedName>
    <definedName name="BEx9KLW9GH3AS7L6X2QVYRX4MP47" hidden="1">#REF!</definedName>
    <definedName name="BExAW4IIW5D0MDY6TJ3G4FOLPYIR" localSheetId="2" hidden="1">#REF!</definedName>
    <definedName name="BExAW4IIW5D0MDY6TJ3G4FOLPYIR" localSheetId="7" hidden="1">#REF!</definedName>
    <definedName name="BExAW4IIW5D0MDY6TJ3G4FOLPYIR" hidden="1">'[3]Reco Sheet for Fcast'!$H$2:$I$2</definedName>
    <definedName name="BExAWEPCKLF5GHCVH6O4GKOE0SW1" localSheetId="2" hidden="1">'[5]Reco Sheet for Fcast'!$F$10:$G$10</definedName>
    <definedName name="BExAWEPCKLF5GHCVH6O4GKOE0SW1" localSheetId="7" hidden="1">'[5]Reco Sheet for Fcast'!$F$10:$G$10</definedName>
    <definedName name="BExAWEPCKLF5GHCVH6O4GKOE0SW1" hidden="1">'[3]Reco Sheet for Fcast'!$F$10:$G$10</definedName>
    <definedName name="BExAWMN8563X9T1UZOH7OWA0DH6W" localSheetId="13" hidden="1">#REF!</definedName>
    <definedName name="BExAWMN8563X9T1UZOH7OWA0DH6W" localSheetId="14" hidden="1">#REF!</definedName>
    <definedName name="BExAWMN8563X9T1UZOH7OWA0DH6W" localSheetId="2" hidden="1">#REF!</definedName>
    <definedName name="BExAWMN8563X9T1UZOH7OWA0DH6W" localSheetId="6" hidden="1">#REF!</definedName>
    <definedName name="BExAWMN8563X9T1UZOH7OWA0DH6W" localSheetId="7" hidden="1">#REF!</definedName>
    <definedName name="BExAWMN8563X9T1UZOH7OWA0DH6W" hidden="1">#REF!</definedName>
    <definedName name="BExAX28937OH2SJJ980WOFXSWR07" localSheetId="2" hidden="1">'[5]Reco Sheet for Fcast'!$F$7:$G$7</definedName>
    <definedName name="BExAX28937OH2SJJ980WOFXSWR07" localSheetId="7" hidden="1">'[5]Reco Sheet for Fcast'!$F$7:$G$7</definedName>
    <definedName name="BExAX28937OH2SJJ980WOFXSWR07" hidden="1">'[3]Reco Sheet for Fcast'!$F$7:$G$7</definedName>
    <definedName name="BExAX410NB4F2XOB84OR2197H8M5" localSheetId="19" hidden="1">'[4]AMI P &amp; L'!#REF!</definedName>
    <definedName name="BExAX410NB4F2XOB84OR2197H8M5" localSheetId="16" hidden="1">'[4]AMI P &amp; L'!#REF!</definedName>
    <definedName name="BExAX410NB4F2XOB84OR2197H8M5" localSheetId="17" hidden="1">'[4]AMI P &amp; L'!#REF!</definedName>
    <definedName name="BExAX410NB4F2XOB84OR2197H8M5" localSheetId="13" hidden="1">'[4]AMI P &amp; L'!#REF!</definedName>
    <definedName name="BExAX410NB4F2XOB84OR2197H8M5" localSheetId="14" hidden="1">'[4]AMI P &amp; L'!#REF!</definedName>
    <definedName name="BExAX410NB4F2XOB84OR2197H8M5" localSheetId="2" hidden="1">#REF!</definedName>
    <definedName name="BExAX410NB4F2XOB84OR2197H8M5" localSheetId="22" hidden="1">'[4]AMI P &amp; L'!#REF!</definedName>
    <definedName name="BExAX410NB4F2XOB84OR2197H8M5" localSheetId="21" hidden="1">'[4]AMI P &amp; L'!#REF!</definedName>
    <definedName name="BExAX410NB4F2XOB84OR2197H8M5" localSheetId="57" hidden="1">'[4]AMI P &amp; L'!#REF!</definedName>
    <definedName name="BExAX410NB4F2XOB84OR2197H8M5" localSheetId="56" hidden="1">'[4]AMI P &amp; L'!#REF!</definedName>
    <definedName name="BExAX410NB4F2XOB84OR2197H8M5" localSheetId="7" hidden="1">#REF!</definedName>
    <definedName name="BExAX410NB4F2XOB84OR2197H8M5" localSheetId="40" hidden="1">'[4]AMI P &amp; L'!#REF!</definedName>
    <definedName name="BExAX410NB4F2XOB84OR2197H8M5" localSheetId="39" hidden="1">'[4]AMI P &amp; L'!#REF!</definedName>
    <definedName name="BExAX410NB4F2XOB84OR2197H8M5" localSheetId="41" hidden="1">'[4]AMI P &amp; L'!#REF!</definedName>
    <definedName name="BExAX410NB4F2XOB84OR2197H8M5" localSheetId="38" hidden="1">'[4]AMI P &amp; L'!#REF!</definedName>
    <definedName name="BExAX410NB4F2XOB84OR2197H8M5" localSheetId="5" hidden="1">'[4]AMI P &amp; L'!#REF!</definedName>
    <definedName name="BExAX410NB4F2XOB84OR2197H8M5" localSheetId="15" hidden="1">'[4]AMI P &amp; L'!#REF!</definedName>
    <definedName name="BExAX410NB4F2XOB84OR2197H8M5" hidden="1">'[4]AMI P &amp; L'!#REF!</definedName>
    <definedName name="BExAX6FBAZV45KQY4H0U21PCNPDA" localSheetId="13" hidden="1">#REF!</definedName>
    <definedName name="BExAX6FBAZV45KQY4H0U21PCNPDA" localSheetId="14" hidden="1">#REF!</definedName>
    <definedName name="BExAX6FBAZV45KQY4H0U21PCNPDA" localSheetId="2" hidden="1">#REF!</definedName>
    <definedName name="BExAX6FBAZV45KQY4H0U21PCNPDA" localSheetId="6" hidden="1">#REF!</definedName>
    <definedName name="BExAX6FBAZV45KQY4H0U21PCNPDA" localSheetId="7" hidden="1">#REF!</definedName>
    <definedName name="BExAX6FBAZV45KQY4H0U21PCNPDA" hidden="1">#REF!</definedName>
    <definedName name="BExAX8TNG8LQ5Q4904SAYQIPGBSV" localSheetId="2" hidden="1">#REF!</definedName>
    <definedName name="BExAX8TNG8LQ5Q4904SAYQIPGBSV" localSheetId="7" hidden="1">#REF!</definedName>
    <definedName name="BExAX8TNG8LQ5Q4904SAYQIPGBSV" hidden="1">'[3]Reco Sheet for Fcast'!$I$7:$J$7</definedName>
    <definedName name="BExAXH2FJ8S1SX2XRI17ZABSFERB" localSheetId="13" hidden="1">#REF!</definedName>
    <definedName name="BExAXH2FJ8S1SX2XRI17ZABSFERB" localSheetId="14" hidden="1">#REF!</definedName>
    <definedName name="BExAXH2FJ8S1SX2XRI17ZABSFERB" localSheetId="2" hidden="1">#REF!</definedName>
    <definedName name="BExAXH2FJ8S1SX2XRI17ZABSFERB" localSheetId="22" hidden="1">#REF!</definedName>
    <definedName name="BExAXH2FJ8S1SX2XRI17ZABSFERB" localSheetId="6" hidden="1">#REF!</definedName>
    <definedName name="BExAXH2FJ8S1SX2XRI17ZABSFERB" localSheetId="7" hidden="1">#REF!</definedName>
    <definedName name="BExAXH2FJ8S1SX2XRI17ZABSFERB" hidden="1">#REF!</definedName>
    <definedName name="BExAY0EAT2LXR5MFGM0DLIB45PLO" localSheetId="2" hidden="1">#REF!</definedName>
    <definedName name="BExAY0EAT2LXR5MFGM0DLIB45PLO" localSheetId="7" hidden="1">#REF!</definedName>
    <definedName name="BExAY0EAT2LXR5MFGM0DLIB45PLO" hidden="1">'[3]Reco Sheet for Fcast'!$F$6:$G$6</definedName>
    <definedName name="BExAYE6LNIEBR9DSNI5JGNITGKIT" localSheetId="2" hidden="1">#REF!</definedName>
    <definedName name="BExAYE6LNIEBR9DSNI5JGNITGKIT" localSheetId="7" hidden="1">#REF!</definedName>
    <definedName name="BExAYE6LNIEBR9DSNI5JGNITGKIT" hidden="1">'[3]Reco Sheet for Fcast'!$I$7:$J$7</definedName>
    <definedName name="BExAYHMLXGGO25P8HYB2S75DEB4F" localSheetId="2" hidden="1">#REF!</definedName>
    <definedName name="BExAYHMLXGGO25P8HYB2S75DEB4F" localSheetId="7" hidden="1">#REF!</definedName>
    <definedName name="BExAYHMLXGGO25P8HYB2S75DEB4F" hidden="1">'[3]Reco Sheet for Fcast'!$F$10:$G$10</definedName>
    <definedName name="BExAYHXJ3CVLPZX5R6UR0U1MNDXJ" localSheetId="2" hidden="1">'[5]Reco Sheet for Fcast'!$C$15:$D$23</definedName>
    <definedName name="BExAYHXJ3CVLPZX5R6UR0U1MNDXJ" localSheetId="7" hidden="1">'[5]Reco Sheet for Fcast'!$C$15:$D$23</definedName>
    <definedName name="BExAYHXJ3CVLPZX5R6UR0U1MNDXJ" hidden="1">'[3]Reco Sheet for Fcast'!$C$15:$D$23</definedName>
    <definedName name="BExAYKXAUWGDOPG952TEJ2UKZKWN" localSheetId="2" hidden="1">#REF!</definedName>
    <definedName name="BExAYKXAUWGDOPG952TEJ2UKZKWN" localSheetId="7" hidden="1">#REF!</definedName>
    <definedName name="BExAYKXAUWGDOPG952TEJ2UKZKWN" hidden="1">'[3]Reco Sheet for Fcast'!$F$8:$G$8</definedName>
    <definedName name="BExAYP9TDTI2MBP6EYE0H39CPMXN" localSheetId="2" hidden="1">#REF!</definedName>
    <definedName name="BExAYP9TDTI2MBP6EYE0H39CPMXN" localSheetId="7" hidden="1">#REF!</definedName>
    <definedName name="BExAYP9TDTI2MBP6EYE0H39CPMXN" hidden="1">'[3]Reco Sheet for Fcast'!$F$9:$G$9</definedName>
    <definedName name="BExAYPPWJPWDKU59O051WMGB7O0J" localSheetId="2" hidden="1">#REF!</definedName>
    <definedName name="BExAYPPWJPWDKU59O051WMGB7O0J" localSheetId="7" hidden="1">#REF!</definedName>
    <definedName name="BExAYPPWJPWDKU59O051WMGB7O0J" hidden="1">'[3]Reco Sheet for Fcast'!$F$11:$G$11</definedName>
    <definedName name="BExAYR2JZCJBUH6F1LZC2A7JIVRJ" localSheetId="2" hidden="1">#REF!</definedName>
    <definedName name="BExAYR2JZCJBUH6F1LZC2A7JIVRJ" localSheetId="7" hidden="1">#REF!</definedName>
    <definedName name="BExAYR2JZCJBUH6F1LZC2A7JIVRJ" hidden="1">'[3]Reco Sheet for Fcast'!$F$7:$G$7</definedName>
    <definedName name="BExAYTGVRD3DLKO75RFPMBKCIWB8" localSheetId="2" hidden="1">#REF!</definedName>
    <definedName name="BExAYTGVRD3DLKO75RFPMBKCIWB8" localSheetId="7" hidden="1">#REF!</definedName>
    <definedName name="BExAYTGVRD3DLKO75RFPMBKCIWB8" hidden="1">'[3]Reco Sheet for Fcast'!$F$8:$G$8</definedName>
    <definedName name="BExAYY9H9COOT46HJLPVDLTO12UL" localSheetId="2" hidden="1">#REF!</definedName>
    <definedName name="BExAYY9H9COOT46HJLPVDLTO12UL" localSheetId="7" hidden="1">#REF!</definedName>
    <definedName name="BExAYY9H9COOT46HJLPVDLTO12UL" hidden="1">'[3]Reco Sheet for Fcast'!$I$11:$J$11</definedName>
    <definedName name="BExAZ5WJK9535H42VH6Y0VSS3JA9" localSheetId="13" hidden="1">#REF!</definedName>
    <definedName name="BExAZ5WJK9535H42VH6Y0VSS3JA9" localSheetId="14" hidden="1">#REF!</definedName>
    <definedName name="BExAZ5WJK9535H42VH6Y0VSS3JA9" localSheetId="2" hidden="1">#REF!</definedName>
    <definedName name="BExAZ5WJK9535H42VH6Y0VSS3JA9" localSheetId="6" hidden="1">#REF!</definedName>
    <definedName name="BExAZ5WJK9535H42VH6Y0VSS3JA9" hidden="1">#REF!</definedName>
    <definedName name="BExAZCNEGB4JYHC8CZ51KTN890US" localSheetId="2" hidden="1">#REF!</definedName>
    <definedName name="BExAZCNEGB4JYHC8CZ51KTN890US" localSheetId="7" hidden="1">#REF!</definedName>
    <definedName name="BExAZCNEGB4JYHC8CZ51KTN890US" hidden="1">'[3]Reco Sheet for Fcast'!$F$9:$G$9</definedName>
    <definedName name="BExAZFCI302YFYRDJYQDWQQL0Q0O" localSheetId="2" hidden="1">#REF!</definedName>
    <definedName name="BExAZFCI302YFYRDJYQDWQQL0Q0O" localSheetId="7" hidden="1">#REF!</definedName>
    <definedName name="BExAZFCI302YFYRDJYQDWQQL0Q0O" hidden="1">'[3]Reco Sheet for Fcast'!$I$7:$J$7</definedName>
    <definedName name="BExAZLHLST9OP89R1HJMC1POQG8H" localSheetId="2" hidden="1">#REF!</definedName>
    <definedName name="BExAZLHLST9OP89R1HJMC1POQG8H" localSheetId="7" hidden="1">#REF!</definedName>
    <definedName name="BExAZLHLST9OP89R1HJMC1POQG8H" hidden="1">'[3]Reco Sheet for Fcast'!$F$10:$G$10</definedName>
    <definedName name="BExAZMDYMIAA7RX1BMCKU1VLBRGY" localSheetId="2" hidden="1">#REF!</definedName>
    <definedName name="BExAZMDYMIAA7RX1BMCKU1VLBRGY" localSheetId="7" hidden="1">#REF!</definedName>
    <definedName name="BExAZMDYMIAA7RX1BMCKU1VLBRGY" hidden="1">'[3]Reco Sheet for Fcast'!$F$6:$G$6</definedName>
    <definedName name="BExAZNL6BHI8DCQWXOX4I2P839UX" localSheetId="2" hidden="1">#REF!</definedName>
    <definedName name="BExAZNL6BHI8DCQWXOX4I2P839UX" localSheetId="7" hidden="1">#REF!</definedName>
    <definedName name="BExAZNL6BHI8DCQWXOX4I2P839UX" hidden="1">'[3]Reco Sheet for Fcast'!$I$2:$J$2</definedName>
    <definedName name="BExAZRMWSONMCG9KDUM4KAQ7BONM" localSheetId="2" hidden="1">#REF!</definedName>
    <definedName name="BExAZRMWSONMCG9KDUM4KAQ7BONM" localSheetId="7" hidden="1">#REF!</definedName>
    <definedName name="BExAZRMWSONMCG9KDUM4KAQ7BONM" hidden="1">'[3]Reco Sheet for Fcast'!$H$2:$I$2</definedName>
    <definedName name="BExAZTFG4SJRG4TW6JXRF7N08JFI" localSheetId="2" hidden="1">#REF!</definedName>
    <definedName name="BExAZTFG4SJRG4TW6JXRF7N08JFI" localSheetId="7" hidden="1">#REF!</definedName>
    <definedName name="BExAZTFG4SJRG4TW6JXRF7N08JFI" hidden="1">'[3]Reco Sheet for Fcast'!$I$10:$J$10</definedName>
    <definedName name="BExAZUS4A8OHDZK0MWAOCCCKTH73" localSheetId="2" hidden="1">#REF!</definedName>
    <definedName name="BExAZUS4A8OHDZK0MWAOCCCKTH73" localSheetId="7" hidden="1">#REF!</definedName>
    <definedName name="BExAZUS4A8OHDZK0MWAOCCCKTH73" hidden="1">'[3]Reco Sheet for Fcast'!$F$8:$G$8</definedName>
    <definedName name="BExAZX6FECVK3E07KXM2XPYKGM6U" localSheetId="2" hidden="1">#REF!</definedName>
    <definedName name="BExAZX6FECVK3E07KXM2XPYKGM6U" localSheetId="7" hidden="1">#REF!</definedName>
    <definedName name="BExAZX6FECVK3E07KXM2XPYKGM6U" hidden="1">'[3]Reco Sheet for Fcast'!$G$2</definedName>
    <definedName name="BExAZZQ0QV1ZYLCVLE578WEPBOBQ" localSheetId="13" hidden="1">#REF!</definedName>
    <definedName name="BExAZZQ0QV1ZYLCVLE578WEPBOBQ" localSheetId="14" hidden="1">#REF!</definedName>
    <definedName name="BExAZZQ0QV1ZYLCVLE578WEPBOBQ" localSheetId="2" hidden="1">#REF!</definedName>
    <definedName name="BExAZZQ0QV1ZYLCVLE578WEPBOBQ" localSheetId="6" hidden="1">#REF!</definedName>
    <definedName name="BExAZZQ0QV1ZYLCVLE578WEPBOBQ" hidden="1">#REF!</definedName>
    <definedName name="BExB012NJ8GASTNNPBRRFTLHIOC9" localSheetId="2" hidden="1">#REF!</definedName>
    <definedName name="BExB012NJ8GASTNNPBRRFTLHIOC9" localSheetId="7" hidden="1">#REF!</definedName>
    <definedName name="BExB012NJ8GASTNNPBRRFTLHIOC9" hidden="1">'[3]Reco Sheet for Fcast'!$F$9:$G$9</definedName>
    <definedName name="BExB072HHXVMUC0VYNGG48GRSH5Q" localSheetId="19" hidden="1">'[4]AMI P &amp; L'!#REF!</definedName>
    <definedName name="BExB072HHXVMUC0VYNGG48GRSH5Q" localSheetId="16" hidden="1">'[4]AMI P &amp; L'!#REF!</definedName>
    <definedName name="BExB072HHXVMUC0VYNGG48GRSH5Q" localSheetId="17" hidden="1">'[4]AMI P &amp; L'!#REF!</definedName>
    <definedName name="BExB072HHXVMUC0VYNGG48GRSH5Q" localSheetId="13" hidden="1">'[4]AMI P &amp; L'!#REF!</definedName>
    <definedName name="BExB072HHXVMUC0VYNGG48GRSH5Q" localSheetId="14" hidden="1">'[4]AMI P &amp; L'!#REF!</definedName>
    <definedName name="BExB072HHXVMUC0VYNGG48GRSH5Q" localSheetId="2" hidden="1">#REF!</definedName>
    <definedName name="BExB072HHXVMUC0VYNGG48GRSH5Q" localSheetId="22" hidden="1">'[4]AMI P &amp; L'!#REF!</definedName>
    <definedName name="BExB072HHXVMUC0VYNGG48GRSH5Q" localSheetId="21" hidden="1">'[4]AMI P &amp; L'!#REF!</definedName>
    <definedName name="BExB072HHXVMUC0VYNGG48GRSH5Q" localSheetId="57" hidden="1">'[4]AMI P &amp; L'!#REF!</definedName>
    <definedName name="BExB072HHXVMUC0VYNGG48GRSH5Q" localSheetId="56" hidden="1">'[4]AMI P &amp; L'!#REF!</definedName>
    <definedName name="BExB072HHXVMUC0VYNGG48GRSH5Q" localSheetId="7" hidden="1">#REF!</definedName>
    <definedName name="BExB072HHXVMUC0VYNGG48GRSH5Q" localSheetId="40" hidden="1">'[4]AMI P &amp; L'!#REF!</definedName>
    <definedName name="BExB072HHXVMUC0VYNGG48GRSH5Q" localSheetId="39" hidden="1">'[4]AMI P &amp; L'!#REF!</definedName>
    <definedName name="BExB072HHXVMUC0VYNGG48GRSH5Q" localSheetId="41" hidden="1">'[4]AMI P &amp; L'!#REF!</definedName>
    <definedName name="BExB072HHXVMUC0VYNGG48GRSH5Q" localSheetId="38" hidden="1">'[4]AMI P &amp; L'!#REF!</definedName>
    <definedName name="BExB072HHXVMUC0VYNGG48GRSH5Q" localSheetId="5" hidden="1">'[4]AMI P &amp; L'!#REF!</definedName>
    <definedName name="BExB072HHXVMUC0VYNGG48GRSH5Q" localSheetId="15" hidden="1">'[4]AMI P &amp; L'!#REF!</definedName>
    <definedName name="BExB072HHXVMUC0VYNGG48GRSH5Q" hidden="1">'[4]AMI P &amp; L'!#REF!</definedName>
    <definedName name="BExB0FRDEYDEUEAB1W8KD6D965XA" localSheetId="2" hidden="1">#REF!</definedName>
    <definedName name="BExB0FRDEYDEUEAB1W8KD6D965XA" localSheetId="7" hidden="1">#REF!</definedName>
    <definedName name="BExB0FRDEYDEUEAB1W8KD6D965XA" hidden="1">'[3]Reco Sheet for Fcast'!$K$2</definedName>
    <definedName name="BExB0KPCN7YJORQAYUCF4YKIKPMC" localSheetId="2" hidden="1">#REF!</definedName>
    <definedName name="BExB0KPCN7YJORQAYUCF4YKIKPMC" localSheetId="7" hidden="1">#REF!</definedName>
    <definedName name="BExB0KPCN7YJORQAYUCF4YKIKPMC" hidden="1">'[3]Reco Sheet for Fcast'!$I$11:$J$11</definedName>
    <definedName name="BExB0WE4PI3NOBXXVO9CTEN4DIU2" localSheetId="2" hidden="1">#REF!</definedName>
    <definedName name="BExB0WE4PI3NOBXXVO9CTEN4DIU2" localSheetId="7" hidden="1">#REF!</definedName>
    <definedName name="BExB0WE4PI3NOBXXVO9CTEN4DIU2" hidden="1">'[3]Reco Sheet for Fcast'!$G$2</definedName>
    <definedName name="BExB10QNIVITUYS55OAEKK3VLJFE" localSheetId="2" hidden="1">#REF!</definedName>
    <definedName name="BExB10QNIVITUYS55OAEKK3VLJFE" localSheetId="7" hidden="1">#REF!</definedName>
    <definedName name="BExB10QNIVITUYS55OAEKK3VLJFE" hidden="1">'[3]Reco Sheet for Fcast'!$G$2</definedName>
    <definedName name="BExB15ZDRY4CIJ911DONP0KCY9KU" localSheetId="2" hidden="1">#REF!</definedName>
    <definedName name="BExB15ZDRY4CIJ911DONP0KCY9KU" localSheetId="7" hidden="1">#REF!</definedName>
    <definedName name="BExB15ZDRY4CIJ911DONP0KCY9KU" hidden="1">'[3]Reco Sheet for Fcast'!$F$6:$G$6</definedName>
    <definedName name="BExB16VQY0O0RLZYJFU3OFEONVTE" localSheetId="2" hidden="1">#REF!</definedName>
    <definedName name="BExB16VQY0O0RLZYJFU3OFEONVTE" localSheetId="7" hidden="1">#REF!</definedName>
    <definedName name="BExB16VQY0O0RLZYJFU3OFEONVTE" hidden="1">'[3]Reco Sheet for Fcast'!$I$6:$J$6</definedName>
    <definedName name="BExB1713OG4CGOEQ7O0FXSI2FQWZ" localSheetId="13" hidden="1">#REF!</definedName>
    <definedName name="BExB1713OG4CGOEQ7O0FXSI2FQWZ" localSheetId="14" hidden="1">#REF!</definedName>
    <definedName name="BExB1713OG4CGOEQ7O0FXSI2FQWZ" localSheetId="2" hidden="1">#REF!</definedName>
    <definedName name="BExB1713OG4CGOEQ7O0FXSI2FQWZ" localSheetId="22" hidden="1">#REF!</definedName>
    <definedName name="BExB1713OG4CGOEQ7O0FXSI2FQWZ" localSheetId="6" hidden="1">#REF!</definedName>
    <definedName name="BExB1713OG4CGOEQ7O0FXSI2FQWZ" localSheetId="7" hidden="1">#REF!</definedName>
    <definedName name="BExB1713OG4CGOEQ7O0FXSI2FQWZ" hidden="1">#REF!</definedName>
    <definedName name="BExB1FKNY2UO4W5FUGFHJOA2WFGG" localSheetId="19" hidden="1">'[4]AMI P &amp; L'!#REF!</definedName>
    <definedName name="BExB1FKNY2UO4W5FUGFHJOA2WFGG" localSheetId="16" hidden="1">'[4]AMI P &amp; L'!#REF!</definedName>
    <definedName name="BExB1FKNY2UO4W5FUGFHJOA2WFGG" localSheetId="17" hidden="1">'[4]AMI P &amp; L'!#REF!</definedName>
    <definedName name="BExB1FKNY2UO4W5FUGFHJOA2WFGG" localSheetId="13" hidden="1">'[4]AMI P &amp; L'!#REF!</definedName>
    <definedName name="BExB1FKNY2UO4W5FUGFHJOA2WFGG" localSheetId="14" hidden="1">'[4]AMI P &amp; L'!#REF!</definedName>
    <definedName name="BExB1FKNY2UO4W5FUGFHJOA2WFGG" localSheetId="2" hidden="1">#REF!</definedName>
    <definedName name="BExB1FKNY2UO4W5FUGFHJOA2WFGG" localSheetId="22" hidden="1">'[4]AMI P &amp; L'!#REF!</definedName>
    <definedName name="BExB1FKNY2UO4W5FUGFHJOA2WFGG" localSheetId="21" hidden="1">'[4]AMI P &amp; L'!#REF!</definedName>
    <definedName name="BExB1FKNY2UO4W5FUGFHJOA2WFGG" localSheetId="57" hidden="1">'[4]AMI P &amp; L'!#REF!</definedName>
    <definedName name="BExB1FKNY2UO4W5FUGFHJOA2WFGG" localSheetId="56" hidden="1">'[4]AMI P &amp; L'!#REF!</definedName>
    <definedName name="BExB1FKNY2UO4W5FUGFHJOA2WFGG" localSheetId="7" hidden="1">#REF!</definedName>
    <definedName name="BExB1FKNY2UO4W5FUGFHJOA2WFGG" localSheetId="40" hidden="1">'[4]AMI P &amp; L'!#REF!</definedName>
    <definedName name="BExB1FKNY2UO4W5FUGFHJOA2WFGG" localSheetId="39" hidden="1">'[4]AMI P &amp; L'!#REF!</definedName>
    <definedName name="BExB1FKNY2UO4W5FUGFHJOA2WFGG" localSheetId="41" hidden="1">'[4]AMI P &amp; L'!#REF!</definedName>
    <definedName name="BExB1FKNY2UO4W5FUGFHJOA2WFGG" localSheetId="38" hidden="1">'[4]AMI P &amp; L'!#REF!</definedName>
    <definedName name="BExB1FKNY2UO4W5FUGFHJOA2WFGG" localSheetId="5" hidden="1">'[4]AMI P &amp; L'!#REF!</definedName>
    <definedName name="BExB1FKNY2UO4W5FUGFHJOA2WFGG" localSheetId="15" hidden="1">'[4]AMI P &amp; L'!#REF!</definedName>
    <definedName name="BExB1FKNY2UO4W5FUGFHJOA2WFGG" hidden="1">'[4]AMI P &amp; L'!#REF!</definedName>
    <definedName name="BExB1GMD0PIDGTFBGQOPRWQSP9I4" localSheetId="19" hidden="1">'[4]AMI P &amp; L'!#REF!</definedName>
    <definedName name="BExB1GMD0PIDGTFBGQOPRWQSP9I4" localSheetId="16" hidden="1">'[4]AMI P &amp; L'!#REF!</definedName>
    <definedName name="BExB1GMD0PIDGTFBGQOPRWQSP9I4" localSheetId="17" hidden="1">'[4]AMI P &amp; L'!#REF!</definedName>
    <definedName name="BExB1GMD0PIDGTFBGQOPRWQSP9I4" localSheetId="13" hidden="1">'[4]AMI P &amp; L'!#REF!</definedName>
    <definedName name="BExB1GMD0PIDGTFBGQOPRWQSP9I4" localSheetId="14" hidden="1">'[4]AMI P &amp; L'!#REF!</definedName>
    <definedName name="BExB1GMD0PIDGTFBGQOPRWQSP9I4" localSheetId="2" hidden="1">#REF!</definedName>
    <definedName name="BExB1GMD0PIDGTFBGQOPRWQSP9I4" localSheetId="22" hidden="1">'[4]AMI P &amp; L'!#REF!</definedName>
    <definedName name="BExB1GMD0PIDGTFBGQOPRWQSP9I4" localSheetId="21" hidden="1">'[4]AMI P &amp; L'!#REF!</definedName>
    <definedName name="BExB1GMD0PIDGTFBGQOPRWQSP9I4" localSheetId="57" hidden="1">'[4]AMI P &amp; L'!#REF!</definedName>
    <definedName name="BExB1GMD0PIDGTFBGQOPRWQSP9I4" localSheetId="56" hidden="1">'[4]AMI P &amp; L'!#REF!</definedName>
    <definedName name="BExB1GMD0PIDGTFBGQOPRWQSP9I4" localSheetId="7" hidden="1">#REF!</definedName>
    <definedName name="BExB1GMD0PIDGTFBGQOPRWQSP9I4" localSheetId="40" hidden="1">'[4]AMI P &amp; L'!#REF!</definedName>
    <definedName name="BExB1GMD0PIDGTFBGQOPRWQSP9I4" localSheetId="39" hidden="1">'[4]AMI P &amp; L'!#REF!</definedName>
    <definedName name="BExB1GMD0PIDGTFBGQOPRWQSP9I4" localSheetId="41" hidden="1">'[4]AMI P &amp; L'!#REF!</definedName>
    <definedName name="BExB1GMD0PIDGTFBGQOPRWQSP9I4" localSheetId="38" hidden="1">'[4]AMI P &amp; L'!#REF!</definedName>
    <definedName name="BExB1GMD0PIDGTFBGQOPRWQSP9I4" localSheetId="5" hidden="1">'[4]AMI P &amp; L'!#REF!</definedName>
    <definedName name="BExB1GMD0PIDGTFBGQOPRWQSP9I4" localSheetId="15" hidden="1">'[4]AMI P &amp; L'!#REF!</definedName>
    <definedName name="BExB1GMD0PIDGTFBGQOPRWQSP9I4" hidden="1">'[4]AMI P &amp; L'!#REF!</definedName>
    <definedName name="BExB1O49WB23GYRGP1OKE2V4B8KB" localSheetId="13" hidden="1">#REF!</definedName>
    <definedName name="BExB1O49WB23GYRGP1OKE2V4B8KB" localSheetId="14" hidden="1">#REF!</definedName>
    <definedName name="BExB1O49WB23GYRGP1OKE2V4B8KB" localSheetId="2" hidden="1">#REF!</definedName>
    <definedName name="BExB1O49WB23GYRGP1OKE2V4B8KB" localSheetId="6" hidden="1">#REF!</definedName>
    <definedName name="BExB1O49WB23GYRGP1OKE2V4B8KB" hidden="1">#REF!</definedName>
    <definedName name="BExB1PWZDAO1V9N18MU22F75P6Y5" localSheetId="2" hidden="1">'[5]Reco Sheet for Fcast'!$I$6:$J$6</definedName>
    <definedName name="BExB1PWZDAO1V9N18MU22F75P6Y5" localSheetId="7" hidden="1">'[5]Reco Sheet for Fcast'!$I$6:$J$6</definedName>
    <definedName name="BExB1PWZDAO1V9N18MU22F75P6Y5" hidden="1">'[3]Reco Sheet for Fcast'!$I$6:$J$6</definedName>
    <definedName name="BExB1Q29OO6LNFNT1EQLA3KYE7MX" localSheetId="2" hidden="1">#REF!</definedName>
    <definedName name="BExB1Q29OO6LNFNT1EQLA3KYE7MX" localSheetId="7" hidden="1">#REF!</definedName>
    <definedName name="BExB1Q29OO6LNFNT1EQLA3KYE7MX" hidden="1">'[3]Reco Sheet for Fcast'!$F$7:$G$7</definedName>
    <definedName name="BExB1TNRV5EBWZEHYLHI76T0FVA7" localSheetId="2" hidden="1">#REF!</definedName>
    <definedName name="BExB1TNRV5EBWZEHYLHI76T0FVA7" localSheetId="7" hidden="1">#REF!</definedName>
    <definedName name="BExB1TNRV5EBWZEHYLHI76T0FVA7" hidden="1">'[3]Reco Sheet for Fcast'!$I$9:$J$9</definedName>
    <definedName name="BExB1WI6M8I0EEP1ANUQZCFY24EV" localSheetId="19" hidden="1">'[4]AMI P &amp; L'!#REF!</definedName>
    <definedName name="BExB1WI6M8I0EEP1ANUQZCFY24EV" localSheetId="16" hidden="1">'[4]AMI P &amp; L'!#REF!</definedName>
    <definedName name="BExB1WI6M8I0EEP1ANUQZCFY24EV" localSheetId="17" hidden="1">'[4]AMI P &amp; L'!#REF!</definedName>
    <definedName name="BExB1WI6M8I0EEP1ANUQZCFY24EV" localSheetId="13" hidden="1">'[4]AMI P &amp; L'!#REF!</definedName>
    <definedName name="BExB1WI6M8I0EEP1ANUQZCFY24EV" localSheetId="14" hidden="1">'[4]AMI P &amp; L'!#REF!</definedName>
    <definedName name="BExB1WI6M8I0EEP1ANUQZCFY24EV" localSheetId="2" hidden="1">#REF!</definedName>
    <definedName name="BExB1WI6M8I0EEP1ANUQZCFY24EV" localSheetId="22" hidden="1">'[4]AMI P &amp; L'!#REF!</definedName>
    <definedName name="BExB1WI6M8I0EEP1ANUQZCFY24EV" localSheetId="21" hidden="1">'[4]AMI P &amp; L'!#REF!</definedName>
    <definedName name="BExB1WI6M8I0EEP1ANUQZCFY24EV" localSheetId="57" hidden="1">'[4]AMI P &amp; L'!#REF!</definedName>
    <definedName name="BExB1WI6M8I0EEP1ANUQZCFY24EV" localSheetId="56" hidden="1">'[4]AMI P &amp; L'!#REF!</definedName>
    <definedName name="BExB1WI6M8I0EEP1ANUQZCFY24EV" localSheetId="7" hidden="1">#REF!</definedName>
    <definedName name="BExB1WI6M8I0EEP1ANUQZCFY24EV" localSheetId="40" hidden="1">'[4]AMI P &amp; L'!#REF!</definedName>
    <definedName name="BExB1WI6M8I0EEP1ANUQZCFY24EV" localSheetId="39" hidden="1">'[4]AMI P &amp; L'!#REF!</definedName>
    <definedName name="BExB1WI6M8I0EEP1ANUQZCFY24EV" localSheetId="41" hidden="1">'[4]AMI P &amp; L'!#REF!</definedName>
    <definedName name="BExB1WI6M8I0EEP1ANUQZCFY24EV" localSheetId="38" hidden="1">'[4]AMI P &amp; L'!#REF!</definedName>
    <definedName name="BExB1WI6M8I0EEP1ANUQZCFY24EV" localSheetId="5" hidden="1">'[4]AMI P &amp; L'!#REF!</definedName>
    <definedName name="BExB1WI6M8I0EEP1ANUQZCFY24EV" localSheetId="15" hidden="1">'[4]AMI P &amp; L'!#REF!</definedName>
    <definedName name="BExB1WI6M8I0EEP1ANUQZCFY24EV" hidden="1">'[4]AMI P &amp; L'!#REF!</definedName>
    <definedName name="BExB1Z7GTT7CR0FJMG7GTKH7A4KN" localSheetId="2" hidden="1">'[5]Reco Sheet for Fcast'!$O$6:$P$10</definedName>
    <definedName name="BExB1Z7GTT7CR0FJMG7GTKH7A4KN" localSheetId="7" hidden="1">'[5]Reco Sheet for Fcast'!$O$6:$P$10</definedName>
    <definedName name="BExB1Z7GTT7CR0FJMG7GTKH7A4KN" hidden="1">'[3]Reco Sheet for Fcast'!$O$6:$P$10</definedName>
    <definedName name="BExB203OWC9QZA3BYOKQ18L4FUJE" localSheetId="2" hidden="1">#REF!</definedName>
    <definedName name="BExB203OWC9QZA3BYOKQ18L4FUJE" localSheetId="7" hidden="1">#REF!</definedName>
    <definedName name="BExB203OWC9QZA3BYOKQ18L4FUJE" hidden="1">'[3]Reco Sheet for Fcast'!$F$9:$G$9</definedName>
    <definedName name="BExB2CJHTU7C591BR4WRL5L2F2K6" localSheetId="2" hidden="1">#REF!</definedName>
    <definedName name="BExB2CJHTU7C591BR4WRL5L2F2K6" localSheetId="7" hidden="1">#REF!</definedName>
    <definedName name="BExB2CJHTU7C591BR4WRL5L2F2K6" hidden="1">'[3]Reco Sheet for Fcast'!$I$9:$J$9</definedName>
    <definedName name="BExB2K1AV4PGNS1O6C7D7AO411AX" localSheetId="2" hidden="1">#REF!</definedName>
    <definedName name="BExB2K1AV4PGNS1O6C7D7AO411AX" localSheetId="7" hidden="1">#REF!</definedName>
    <definedName name="BExB2K1AV4PGNS1O6C7D7AO411AX" hidden="1">'[3]Reco Sheet for Fcast'!$F$11:$G$11</definedName>
    <definedName name="BExB2O2UYHKI324YE324E1N7FVIB" localSheetId="2" hidden="1">#REF!</definedName>
    <definedName name="BExB2O2UYHKI324YE324E1N7FVIB" localSheetId="7" hidden="1">#REF!</definedName>
    <definedName name="BExB2O2UYHKI324YE324E1N7FVIB" hidden="1">'[3]Reco Sheet for Fcast'!$I$10:$J$10</definedName>
    <definedName name="BExB2Q0VJ0MU2URO3JOVUAVHEI3V" localSheetId="19" hidden="1">'[4]AMI P &amp; L'!#REF!</definedName>
    <definedName name="BExB2Q0VJ0MU2URO3JOVUAVHEI3V" localSheetId="16" hidden="1">'[4]AMI P &amp; L'!#REF!</definedName>
    <definedName name="BExB2Q0VJ0MU2URO3JOVUAVHEI3V" localSheetId="17" hidden="1">'[4]AMI P &amp; L'!#REF!</definedName>
    <definedName name="BExB2Q0VJ0MU2URO3JOVUAVHEI3V" localSheetId="13" hidden="1">'[4]AMI P &amp; L'!#REF!</definedName>
    <definedName name="BExB2Q0VJ0MU2URO3JOVUAVHEI3V" localSheetId="14" hidden="1">'[4]AMI P &amp; L'!#REF!</definedName>
    <definedName name="BExB2Q0VJ0MU2URO3JOVUAVHEI3V" localSheetId="2" hidden="1">#REF!</definedName>
    <definedName name="BExB2Q0VJ0MU2URO3JOVUAVHEI3V" localSheetId="22" hidden="1">'[4]AMI P &amp; L'!#REF!</definedName>
    <definedName name="BExB2Q0VJ0MU2URO3JOVUAVHEI3V" localSheetId="21" hidden="1">'[4]AMI P &amp; L'!#REF!</definedName>
    <definedName name="BExB2Q0VJ0MU2URO3JOVUAVHEI3V" localSheetId="57" hidden="1">'[4]AMI P &amp; L'!#REF!</definedName>
    <definedName name="BExB2Q0VJ0MU2URO3JOVUAVHEI3V" localSheetId="56" hidden="1">'[4]AMI P &amp; L'!#REF!</definedName>
    <definedName name="BExB2Q0VJ0MU2URO3JOVUAVHEI3V" localSheetId="7" hidden="1">#REF!</definedName>
    <definedName name="BExB2Q0VJ0MU2URO3JOVUAVHEI3V" localSheetId="40" hidden="1">'[4]AMI P &amp; L'!#REF!</definedName>
    <definedName name="BExB2Q0VJ0MU2URO3JOVUAVHEI3V" localSheetId="39" hidden="1">'[4]AMI P &amp; L'!#REF!</definedName>
    <definedName name="BExB2Q0VJ0MU2URO3JOVUAVHEI3V" localSheetId="41" hidden="1">'[4]AMI P &amp; L'!#REF!</definedName>
    <definedName name="BExB2Q0VJ0MU2URO3JOVUAVHEI3V" localSheetId="38" hidden="1">'[4]AMI P &amp; L'!#REF!</definedName>
    <definedName name="BExB2Q0VJ0MU2URO3JOVUAVHEI3V" localSheetId="5" hidden="1">'[4]AMI P &amp; L'!#REF!</definedName>
    <definedName name="BExB2Q0VJ0MU2URO3JOVUAVHEI3V" localSheetId="15" hidden="1">'[4]AMI P &amp; L'!#REF!</definedName>
    <definedName name="BExB2Q0VJ0MU2URO3JOVUAVHEI3V" hidden="1">'[4]AMI P &amp; L'!#REF!</definedName>
    <definedName name="BExB2TBPD6APUT2TO3BGE6IU9G7C" hidden="1">'[6]Bud Mth'!$I$11:$J$11</definedName>
    <definedName name="BExB30IP1DNKNQ6PZ5ERUGR5MK4Z" localSheetId="2" hidden="1">#REF!</definedName>
    <definedName name="BExB30IP1DNKNQ6PZ5ERUGR5MK4Z" localSheetId="7" hidden="1">#REF!</definedName>
    <definedName name="BExB30IP1DNKNQ6PZ5ERUGR5MK4Z" hidden="1">'[3]Reco Sheet for Fcast'!$I$11:$J$11</definedName>
    <definedName name="BExB3TL3FFDSU6ZSR25KZABHXJXM" localSheetId="13" hidden="1">#REF!</definedName>
    <definedName name="BExB3TL3FFDSU6ZSR25KZABHXJXM" localSheetId="14" hidden="1">#REF!</definedName>
    <definedName name="BExB3TL3FFDSU6ZSR25KZABHXJXM" localSheetId="2" hidden="1">#REF!</definedName>
    <definedName name="BExB3TL3FFDSU6ZSR25KZABHXJXM" localSheetId="6" hidden="1">#REF!</definedName>
    <definedName name="BExB3TL3FFDSU6ZSR25KZABHXJXM" localSheetId="7" hidden="1">#REF!</definedName>
    <definedName name="BExB3TL3FFDSU6ZSR25KZABHXJXM" hidden="1">#REF!</definedName>
    <definedName name="BExB42VLHX3FLYCON9QDRE70MBLO" localSheetId="13" hidden="1">#REF!</definedName>
    <definedName name="BExB42VLHX3FLYCON9QDRE70MBLO" localSheetId="14" hidden="1">#REF!</definedName>
    <definedName name="BExB42VLHX3FLYCON9QDRE70MBLO" localSheetId="2" hidden="1">#REF!</definedName>
    <definedName name="BExB42VLHX3FLYCON9QDRE70MBLO" localSheetId="22" hidden="1">#REF!</definedName>
    <definedName name="BExB42VLHX3FLYCON9QDRE70MBLO" localSheetId="6" hidden="1">#REF!</definedName>
    <definedName name="BExB42VLHX3FLYCON9QDRE70MBLO" localSheetId="7" hidden="1">#REF!</definedName>
    <definedName name="BExB42VLHX3FLYCON9QDRE70MBLO" hidden="1">#REF!</definedName>
    <definedName name="BExB442RX0T3L6HUL6X5T21CENW6" localSheetId="19" hidden="1">'[4]AMI P &amp; L'!#REF!</definedName>
    <definedName name="BExB442RX0T3L6HUL6X5T21CENW6" localSheetId="16" hidden="1">'[4]AMI P &amp; L'!#REF!</definedName>
    <definedName name="BExB442RX0T3L6HUL6X5T21CENW6" localSheetId="17" hidden="1">'[4]AMI P &amp; L'!#REF!</definedName>
    <definedName name="BExB442RX0T3L6HUL6X5T21CENW6" localSheetId="13" hidden="1">'[4]AMI P &amp; L'!#REF!</definedName>
    <definedName name="BExB442RX0T3L6HUL6X5T21CENW6" localSheetId="14" hidden="1">'[4]AMI P &amp; L'!#REF!</definedName>
    <definedName name="BExB442RX0T3L6HUL6X5T21CENW6" localSheetId="2" hidden="1">#REF!</definedName>
    <definedName name="BExB442RX0T3L6HUL6X5T21CENW6" localSheetId="22" hidden="1">'[4]AMI P &amp; L'!#REF!</definedName>
    <definedName name="BExB442RX0T3L6HUL6X5T21CENW6" localSheetId="21" hidden="1">'[4]AMI P &amp; L'!#REF!</definedName>
    <definedName name="BExB442RX0T3L6HUL6X5T21CENW6" localSheetId="57" hidden="1">'[4]AMI P &amp; L'!#REF!</definedName>
    <definedName name="BExB442RX0T3L6HUL6X5T21CENW6" localSheetId="56" hidden="1">'[4]AMI P &amp; L'!#REF!</definedName>
    <definedName name="BExB442RX0T3L6HUL6X5T21CENW6" localSheetId="7" hidden="1">#REF!</definedName>
    <definedName name="BExB442RX0T3L6HUL6X5T21CENW6" localSheetId="40" hidden="1">'[4]AMI P &amp; L'!#REF!</definedName>
    <definedName name="BExB442RX0T3L6HUL6X5T21CENW6" localSheetId="39" hidden="1">'[4]AMI P &amp; L'!#REF!</definedName>
    <definedName name="BExB442RX0T3L6HUL6X5T21CENW6" localSheetId="41" hidden="1">'[4]AMI P &amp; L'!#REF!</definedName>
    <definedName name="BExB442RX0T3L6HUL6X5T21CENW6" localSheetId="38" hidden="1">'[4]AMI P &amp; L'!#REF!</definedName>
    <definedName name="BExB442RX0T3L6HUL6X5T21CENW6" localSheetId="5" hidden="1">'[4]AMI P &amp; L'!#REF!</definedName>
    <definedName name="BExB442RX0T3L6HUL6X5T21CENW6" localSheetId="15" hidden="1">'[4]AMI P &amp; L'!#REF!</definedName>
    <definedName name="BExB442RX0T3L6HUL6X5T21CENW6" hidden="1">'[4]AMI P &amp; L'!#REF!</definedName>
    <definedName name="BExB4ADD0L7417CII901XTFKXD1J" localSheetId="2" hidden="1">#REF!</definedName>
    <definedName name="BExB4ADD0L7417CII901XTFKXD1J" localSheetId="7" hidden="1">#REF!</definedName>
    <definedName name="BExB4ADD0L7417CII901XTFKXD1J" hidden="1">'[3]Reco Sheet for Fcast'!$I$7:$J$7</definedName>
    <definedName name="BExB4DYU06HCGRIPBSWRCXK804UM" localSheetId="2" hidden="1">#REF!</definedName>
    <definedName name="BExB4DYU06HCGRIPBSWRCXK804UM" localSheetId="7" hidden="1">#REF!</definedName>
    <definedName name="BExB4DYU06HCGRIPBSWRCXK804UM" hidden="1">'[3]Reco Sheet for Fcast'!$F$11:$G$11</definedName>
    <definedName name="BExB4GNWJ6OF995Q61W2G9VZAMPS" localSheetId="13" hidden="1">#REF!</definedName>
    <definedName name="BExB4GNWJ6OF995Q61W2G9VZAMPS" localSheetId="14" hidden="1">#REF!</definedName>
    <definedName name="BExB4GNWJ6OF995Q61W2G9VZAMPS" localSheetId="2" hidden="1">#REF!</definedName>
    <definedName name="BExB4GNWJ6OF995Q61W2G9VZAMPS" localSheetId="6" hidden="1">#REF!</definedName>
    <definedName name="BExB4GNWJ6OF995Q61W2G9VZAMPS" hidden="1">#REF!</definedName>
    <definedName name="BExB4KEQ72L2ONQ7IFMYZAK0153C" localSheetId="2" hidden="1">'[5]Reco Sheet for Fcast'!$F$11:$G$11</definedName>
    <definedName name="BExB4KEQ72L2ONQ7IFMYZAK0153C" localSheetId="7" hidden="1">'[5]Reco Sheet for Fcast'!$F$11:$G$11</definedName>
    <definedName name="BExB4KEQ72L2ONQ7IFMYZAK0153C" hidden="1">'[3]Reco Sheet for Fcast'!$F$11:$G$11</definedName>
    <definedName name="BExB4M24SMODJ32BDKDH2DWLGTXO" localSheetId="13" hidden="1">#REF!</definedName>
    <definedName name="BExB4M24SMODJ32BDKDH2DWLGTXO" localSheetId="14" hidden="1">#REF!</definedName>
    <definedName name="BExB4M24SMODJ32BDKDH2DWLGTXO" localSheetId="2" hidden="1">#REF!</definedName>
    <definedName name="BExB4M24SMODJ32BDKDH2DWLGTXO" localSheetId="22" hidden="1">#REF!</definedName>
    <definedName name="BExB4M24SMODJ32BDKDH2DWLGTXO" localSheetId="6" hidden="1">#REF!</definedName>
    <definedName name="BExB4M24SMODJ32BDKDH2DWLGTXO" localSheetId="7" hidden="1">#REF!</definedName>
    <definedName name="BExB4M24SMODJ32BDKDH2DWLGTXO" hidden="1">#REF!</definedName>
    <definedName name="BExB4Z3EZBGYYI33U0KQ8NEIH8PY" localSheetId="2" hidden="1">#REF!</definedName>
    <definedName name="BExB4Z3EZBGYYI33U0KQ8NEIH8PY" localSheetId="7" hidden="1">#REF!</definedName>
    <definedName name="BExB4Z3EZBGYYI33U0KQ8NEIH8PY" hidden="1">'[3]Reco Sheet for Fcast'!$I$8:$J$8</definedName>
    <definedName name="BExB55368XW7UX657ZSPC6BFE92S" localSheetId="2" hidden="1">#REF!</definedName>
    <definedName name="BExB55368XW7UX657ZSPC6BFE92S" localSheetId="7" hidden="1">#REF!</definedName>
    <definedName name="BExB55368XW7UX657ZSPC6BFE92S" hidden="1">'[3]Reco Sheet for Fcast'!$I$8:$J$8</definedName>
    <definedName name="BExB57MZEPL2SA2ONPK66YFLZWJU" localSheetId="2" hidden="1">#REF!</definedName>
    <definedName name="BExB57MZEPL2SA2ONPK66YFLZWJU" localSheetId="7" hidden="1">#REF!</definedName>
    <definedName name="BExB57MZEPL2SA2ONPK66YFLZWJU" hidden="1">'[3]Reco Sheet for Fcast'!$I$8:$J$8</definedName>
    <definedName name="BExB5833OAOJ22VK1YK47FHUSVK2" localSheetId="19" hidden="1">'[4]AMI P &amp; L'!#REF!</definedName>
    <definedName name="BExB5833OAOJ22VK1YK47FHUSVK2" localSheetId="16" hidden="1">'[4]AMI P &amp; L'!#REF!</definedName>
    <definedName name="BExB5833OAOJ22VK1YK47FHUSVK2" localSheetId="17" hidden="1">'[4]AMI P &amp; L'!#REF!</definedName>
    <definedName name="BExB5833OAOJ22VK1YK47FHUSVK2" localSheetId="13" hidden="1">'[4]AMI P &amp; L'!#REF!</definedName>
    <definedName name="BExB5833OAOJ22VK1YK47FHUSVK2" localSheetId="14" hidden="1">'[4]AMI P &amp; L'!#REF!</definedName>
    <definedName name="BExB5833OAOJ22VK1YK47FHUSVK2" localSheetId="2" hidden="1">#REF!</definedName>
    <definedName name="BExB5833OAOJ22VK1YK47FHUSVK2" localSheetId="22" hidden="1">'[4]AMI P &amp; L'!#REF!</definedName>
    <definedName name="BExB5833OAOJ22VK1YK47FHUSVK2" localSheetId="21" hidden="1">'[4]AMI P &amp; L'!#REF!</definedName>
    <definedName name="BExB5833OAOJ22VK1YK47FHUSVK2" localSheetId="57" hidden="1">'[4]AMI P &amp; L'!#REF!</definedName>
    <definedName name="BExB5833OAOJ22VK1YK47FHUSVK2" localSheetId="56" hidden="1">'[4]AMI P &amp; L'!#REF!</definedName>
    <definedName name="BExB5833OAOJ22VK1YK47FHUSVK2" localSheetId="7" hidden="1">#REF!</definedName>
    <definedName name="BExB5833OAOJ22VK1YK47FHUSVK2" localSheetId="40" hidden="1">'[4]AMI P &amp; L'!#REF!</definedName>
    <definedName name="BExB5833OAOJ22VK1YK47FHUSVK2" localSheetId="39" hidden="1">'[4]AMI P &amp; L'!#REF!</definedName>
    <definedName name="BExB5833OAOJ22VK1YK47FHUSVK2" localSheetId="41" hidden="1">'[4]AMI P &amp; L'!#REF!</definedName>
    <definedName name="BExB5833OAOJ22VK1YK47FHUSVK2" localSheetId="38" hidden="1">'[4]AMI P &amp; L'!#REF!</definedName>
    <definedName name="BExB5833OAOJ22VK1YK47FHUSVK2" localSheetId="5" hidden="1">'[4]AMI P &amp; L'!#REF!</definedName>
    <definedName name="BExB5833OAOJ22VK1YK47FHUSVK2" localSheetId="15" hidden="1">'[4]AMI P &amp; L'!#REF!</definedName>
    <definedName name="BExB5833OAOJ22VK1YK47FHUSVK2" hidden="1">'[4]AMI P &amp; L'!#REF!</definedName>
    <definedName name="BExB58JDIHS42JZT9DJJMKA8QFCO" localSheetId="2" hidden="1">#REF!</definedName>
    <definedName name="BExB58JDIHS42JZT9DJJMKA8QFCO" localSheetId="7" hidden="1">#REF!</definedName>
    <definedName name="BExB58JDIHS42JZT9DJJMKA8QFCO" hidden="1">'[3]Reco Sheet for Fcast'!$I$11:$J$11</definedName>
    <definedName name="BExB58U5FQC5JWV9CGC83HLLZUZI" localSheetId="2" hidden="1">#REF!</definedName>
    <definedName name="BExB58U5FQC5JWV9CGC83HLLZUZI" localSheetId="7" hidden="1">#REF!</definedName>
    <definedName name="BExB58U5FQC5JWV9CGC83HLLZUZI" hidden="1">'[3]Reco Sheet for Fcast'!$F$7:$G$7</definedName>
    <definedName name="BExB5EDO9XUKHF74X3HAU2WPPHZH" localSheetId="2" hidden="1">#REF!</definedName>
    <definedName name="BExB5EDO9XUKHF74X3HAU2WPPHZH" localSheetId="7" hidden="1">#REF!</definedName>
    <definedName name="BExB5EDO9XUKHF74X3HAU2WPPHZH" hidden="1">'[3]Reco Sheet for Fcast'!$I$6:$J$6</definedName>
    <definedName name="BExB5G6EH68AYEP1UT0GHUEL3SLN" localSheetId="2" hidden="1">#REF!</definedName>
    <definedName name="BExB5G6EH68AYEP1UT0GHUEL3SLN" localSheetId="7" hidden="1">#REF!</definedName>
    <definedName name="BExB5G6EH68AYEP1UT0GHUEL3SLN" hidden="1">'[3]Reco Sheet for Fcast'!$F$11:$G$11</definedName>
    <definedName name="BExB5LQ3CUIG99R26KF7ZDT7KB5Y" localSheetId="13" hidden="1">#REF!</definedName>
    <definedName name="BExB5LQ3CUIG99R26KF7ZDT7KB5Y" localSheetId="14" hidden="1">#REF!</definedName>
    <definedName name="BExB5LQ3CUIG99R26KF7ZDT7KB5Y" localSheetId="2" hidden="1">#REF!</definedName>
    <definedName name="BExB5LQ3CUIG99R26KF7ZDT7KB5Y" localSheetId="6" hidden="1">#REF!</definedName>
    <definedName name="BExB5LQ3CUIG99R26KF7ZDT7KB5Y" hidden="1">#REF!</definedName>
    <definedName name="BExB5QYVEZWFE5DQVHAM760EV05X" localSheetId="2" hidden="1">#REF!</definedName>
    <definedName name="BExB5QYVEZWFE5DQVHAM760EV05X" localSheetId="7" hidden="1">#REF!</definedName>
    <definedName name="BExB5QYVEZWFE5DQVHAM760EV05X" hidden="1">'[3]Reco Sheet for Fcast'!$I$7:$J$7</definedName>
    <definedName name="BExB5U9IRH14EMOE0YGIE3WIVLFS" localSheetId="2" hidden="1">#REF!</definedName>
    <definedName name="BExB5U9IRH14EMOE0YGIE3WIVLFS" localSheetId="7" hidden="1">#REF!</definedName>
    <definedName name="BExB5U9IRH14EMOE0YGIE3WIVLFS" hidden="1">'[3]Reco Sheet for Fcast'!$I$6:$J$6</definedName>
    <definedName name="BExB5VWYMOV6BAIH7XUBBVPU7MMD" localSheetId="2" hidden="1">#REF!</definedName>
    <definedName name="BExB5VWYMOV6BAIH7XUBBVPU7MMD" localSheetId="7" hidden="1">#REF!</definedName>
    <definedName name="BExB5VWYMOV6BAIH7XUBBVPU7MMD" hidden="1">'[3]Reco Sheet for Fcast'!$F$9:$G$9</definedName>
    <definedName name="BExB610DZWIJP1B72U9QM42COH2B" localSheetId="2" hidden="1">#REF!</definedName>
    <definedName name="BExB610DZWIJP1B72U9QM42COH2B" localSheetId="7" hidden="1">#REF!</definedName>
    <definedName name="BExB610DZWIJP1B72U9QM42COH2B" hidden="1">'[3]Reco Sheet for Fcast'!$F$9:$G$9</definedName>
    <definedName name="BExB6C3FUAKK9ML5T767NMWGA9YB" localSheetId="2" hidden="1">#REF!</definedName>
    <definedName name="BExB6C3FUAKK9ML5T767NMWGA9YB" localSheetId="7" hidden="1">#REF!</definedName>
    <definedName name="BExB6C3FUAKK9ML5T767NMWGA9YB" hidden="1">'[3]Reco Sheet for Fcast'!$F$7:$G$7</definedName>
    <definedName name="BExB6C8X6JYRLKZKK17VE3QUNL3D" localSheetId="2" hidden="1">#REF!</definedName>
    <definedName name="BExB6C8X6JYRLKZKK17VE3QUNL3D" localSheetId="7" hidden="1">#REF!</definedName>
    <definedName name="BExB6C8X6JYRLKZKK17VE3QUNL3D" hidden="1">'[3]Reco Sheet for Fcast'!$G$2</definedName>
    <definedName name="BExB6HN3QRFPXM71MDUK21BKM7PF" localSheetId="2" hidden="1">#REF!</definedName>
    <definedName name="BExB6HN3QRFPXM71MDUK21BKM7PF" localSheetId="7" hidden="1">#REF!</definedName>
    <definedName name="BExB6HN3QRFPXM71MDUK21BKM7PF" hidden="1">'[3]Reco Sheet for Fcast'!$F$11:$G$11</definedName>
    <definedName name="BExB6IZMHCZ3LB7N73KD90YB1HBZ" localSheetId="2" hidden="1">#REF!</definedName>
    <definedName name="BExB6IZMHCZ3LB7N73KD90YB1HBZ" localSheetId="7" hidden="1">#REF!</definedName>
    <definedName name="BExB6IZMHCZ3LB7N73KD90YB1HBZ" hidden="1">'[3]Reco Sheet for Fcast'!$F$9:$G$9</definedName>
    <definedName name="BExB719SGNX4Y8NE6JEXC555K596" localSheetId="2" hidden="1">#REF!</definedName>
    <definedName name="BExB719SGNX4Y8NE6JEXC555K596" localSheetId="7" hidden="1">#REF!</definedName>
    <definedName name="BExB719SGNX4Y8NE6JEXC555K596" hidden="1">'[3]Reco Sheet for Fcast'!$F$10:$G$10</definedName>
    <definedName name="BExB7265DCHKS7V2OWRBXCZTEIW9" localSheetId="2" hidden="1">#REF!</definedName>
    <definedName name="BExB7265DCHKS7V2OWRBXCZTEIW9" localSheetId="7" hidden="1">#REF!</definedName>
    <definedName name="BExB7265DCHKS7V2OWRBXCZTEIW9" hidden="1">'[3]Reco Sheet for Fcast'!$F$6:$G$6</definedName>
    <definedName name="BExB74PS5P9G0P09Y6DZSCX0FLTJ" localSheetId="2" hidden="1">#REF!</definedName>
    <definedName name="BExB74PS5P9G0P09Y6DZSCX0FLTJ" localSheetId="7" hidden="1">#REF!</definedName>
    <definedName name="BExB74PS5P9G0P09Y6DZSCX0FLTJ" hidden="1">'[3]Reco Sheet for Fcast'!$I$6:$J$6</definedName>
    <definedName name="BExB78RH79J0MIF7H8CAZ0CFE88Q" localSheetId="19" hidden="1">'[4]AMI P &amp; L'!#REF!</definedName>
    <definedName name="BExB78RH79J0MIF7H8CAZ0CFE88Q" localSheetId="16" hidden="1">'[4]AMI P &amp; L'!#REF!</definedName>
    <definedName name="BExB78RH79J0MIF7H8CAZ0CFE88Q" localSheetId="17" hidden="1">'[4]AMI P &amp; L'!#REF!</definedName>
    <definedName name="BExB78RH79J0MIF7H8CAZ0CFE88Q" localSheetId="13" hidden="1">'[4]AMI P &amp; L'!#REF!</definedName>
    <definedName name="BExB78RH79J0MIF7H8CAZ0CFE88Q" localSheetId="14" hidden="1">'[4]AMI P &amp; L'!#REF!</definedName>
    <definedName name="BExB78RH79J0MIF7H8CAZ0CFE88Q" localSheetId="2" hidden="1">#REF!</definedName>
    <definedName name="BExB78RH79J0MIF7H8CAZ0CFE88Q" localSheetId="22" hidden="1">'[4]AMI P &amp; L'!#REF!</definedName>
    <definedName name="BExB78RH79J0MIF7H8CAZ0CFE88Q" localSheetId="21" hidden="1">'[4]AMI P &amp; L'!#REF!</definedName>
    <definedName name="BExB78RH79J0MIF7H8CAZ0CFE88Q" localSheetId="57" hidden="1">'[4]AMI P &amp; L'!#REF!</definedName>
    <definedName name="BExB78RH79J0MIF7H8CAZ0CFE88Q" localSheetId="56" hidden="1">'[4]AMI P &amp; L'!#REF!</definedName>
    <definedName name="BExB78RH79J0MIF7H8CAZ0CFE88Q" localSheetId="7" hidden="1">#REF!</definedName>
    <definedName name="BExB78RH79J0MIF7H8CAZ0CFE88Q" localSheetId="40" hidden="1">'[4]AMI P &amp; L'!#REF!</definedName>
    <definedName name="BExB78RH79J0MIF7H8CAZ0CFE88Q" localSheetId="39" hidden="1">'[4]AMI P &amp; L'!#REF!</definedName>
    <definedName name="BExB78RH79J0MIF7H8CAZ0CFE88Q" localSheetId="41" hidden="1">'[4]AMI P &amp; L'!#REF!</definedName>
    <definedName name="BExB78RH79J0MIF7H8CAZ0CFE88Q" localSheetId="38" hidden="1">'[4]AMI P &amp; L'!#REF!</definedName>
    <definedName name="BExB78RH79J0MIF7H8CAZ0CFE88Q" localSheetId="5" hidden="1">'[4]AMI P &amp; L'!#REF!</definedName>
    <definedName name="BExB78RH79J0MIF7H8CAZ0CFE88Q" localSheetId="15" hidden="1">'[4]AMI P &amp; L'!#REF!</definedName>
    <definedName name="BExB78RH79J0MIF7H8CAZ0CFE88Q" hidden="1">'[4]AMI P &amp; L'!#REF!</definedName>
    <definedName name="BExB7ELT09HGDVO5BJC1ZY9D09GZ" localSheetId="2" hidden="1">#REF!</definedName>
    <definedName name="BExB7ELT09HGDVO5BJC1ZY9D09GZ" localSheetId="7" hidden="1">#REF!</definedName>
    <definedName name="BExB7ELT09HGDVO5BJC1ZY9D09GZ" hidden="1">'[3]Reco Sheet for Fcast'!$H$2:$I$2</definedName>
    <definedName name="BExB7XXV45EK0IDHSBDE8V0UXZNU" localSheetId="13" hidden="1">#REF!</definedName>
    <definedName name="BExB7XXV45EK0IDHSBDE8V0UXZNU" localSheetId="14" hidden="1">#REF!</definedName>
    <definedName name="BExB7XXV45EK0IDHSBDE8V0UXZNU" localSheetId="2" hidden="1">#REF!</definedName>
    <definedName name="BExB7XXV45EK0IDHSBDE8V0UXZNU" localSheetId="6" hidden="1">#REF!</definedName>
    <definedName name="BExB7XXV45EK0IDHSBDE8V0UXZNU" hidden="1">#REF!</definedName>
    <definedName name="BExB806PAXX70XUTA3ZI7OORD78R" localSheetId="2" hidden="1">#REF!</definedName>
    <definedName name="BExB806PAXX70XUTA3ZI7OORD78R" localSheetId="7" hidden="1">#REF!</definedName>
    <definedName name="BExB806PAXX70XUTA3ZI7OORD78R" hidden="1">'[3]Reco Sheet for Fcast'!$F$15</definedName>
    <definedName name="BExB8HF4UBVZKQCSRFRUQL2EE6VL" localSheetId="2" hidden="1">#REF!</definedName>
    <definedName name="BExB8HF4UBVZKQCSRFRUQL2EE6VL" localSheetId="7" hidden="1">#REF!</definedName>
    <definedName name="BExB8HF4UBVZKQCSRFRUQL2EE6VL" hidden="1">'[3]Reco Sheet for Fcast'!$F$8:$G$8</definedName>
    <definedName name="BExB8HKHKZ1ORJZUYGG2M4VSCC39" localSheetId="2" hidden="1">#REF!</definedName>
    <definedName name="BExB8HKHKZ1ORJZUYGG2M4VSCC39" localSheetId="7" hidden="1">#REF!</definedName>
    <definedName name="BExB8HKHKZ1ORJZUYGG2M4VSCC39" hidden="1">'[3]Reco Sheet for Fcast'!$F$9:$G$9</definedName>
    <definedName name="BExB8K9L3ECVVHYODX1ITUTEHJTR" localSheetId="2" hidden="1">'[5]Reco Sheet for Fcast'!$L$6:$M$10</definedName>
    <definedName name="BExB8K9L3ECVVHYODX1ITUTEHJTR" localSheetId="7" hidden="1">'[5]Reco Sheet for Fcast'!$L$6:$M$10</definedName>
    <definedName name="BExB8K9L3ECVVHYODX1ITUTEHJTR" hidden="1">'[3]Reco Sheet for Fcast'!$L$6:$M$10</definedName>
    <definedName name="BExB8QPH8DC5BESEVPSMBCWVN6PO" localSheetId="2" hidden="1">#REF!</definedName>
    <definedName name="BExB8QPH8DC5BESEVPSMBCWVN6PO" localSheetId="7" hidden="1">#REF!</definedName>
    <definedName name="BExB8QPH8DC5BESEVPSMBCWVN6PO" hidden="1">'[3]Reco Sheet for Fcast'!$F$6:$G$6</definedName>
    <definedName name="BExB8U5N0D85YR8APKN3PPKG0FWP" localSheetId="19" hidden="1">'[4]AMI P &amp; L'!#REF!</definedName>
    <definedName name="BExB8U5N0D85YR8APKN3PPKG0FWP" localSheetId="16" hidden="1">'[4]AMI P &amp; L'!#REF!</definedName>
    <definedName name="BExB8U5N0D85YR8APKN3PPKG0FWP" localSheetId="17" hidden="1">'[4]AMI P &amp; L'!#REF!</definedName>
    <definedName name="BExB8U5N0D85YR8APKN3PPKG0FWP" localSheetId="13" hidden="1">'[4]AMI P &amp; L'!#REF!</definedName>
    <definedName name="BExB8U5N0D85YR8APKN3PPKG0FWP" localSheetId="14" hidden="1">'[4]AMI P &amp; L'!#REF!</definedName>
    <definedName name="BExB8U5N0D85YR8APKN3PPKG0FWP" localSheetId="2" hidden="1">#REF!</definedName>
    <definedName name="BExB8U5N0D85YR8APKN3PPKG0FWP" localSheetId="22" hidden="1">'[4]AMI P &amp; L'!#REF!</definedName>
    <definedName name="BExB8U5N0D85YR8APKN3PPKG0FWP" localSheetId="21" hidden="1">'[4]AMI P &amp; L'!#REF!</definedName>
    <definedName name="BExB8U5N0D85YR8APKN3PPKG0FWP" localSheetId="57" hidden="1">'[4]AMI P &amp; L'!#REF!</definedName>
    <definedName name="BExB8U5N0D85YR8APKN3PPKG0FWP" localSheetId="56" hidden="1">'[4]AMI P &amp; L'!#REF!</definedName>
    <definedName name="BExB8U5N0D85YR8APKN3PPKG0FWP" localSheetId="7" hidden="1">#REF!</definedName>
    <definedName name="BExB8U5N0D85YR8APKN3PPKG0FWP" localSheetId="40" hidden="1">'[4]AMI P &amp; L'!#REF!</definedName>
    <definedName name="BExB8U5N0D85YR8APKN3PPKG0FWP" localSheetId="39" hidden="1">'[4]AMI P &amp; L'!#REF!</definedName>
    <definedName name="BExB8U5N0D85YR8APKN3PPKG0FWP" localSheetId="41" hidden="1">'[4]AMI P &amp; L'!#REF!</definedName>
    <definedName name="BExB8U5N0D85YR8APKN3PPKG0FWP" localSheetId="38" hidden="1">'[4]AMI P &amp; L'!#REF!</definedName>
    <definedName name="BExB8U5N0D85YR8APKN3PPKG0FWP" localSheetId="5" hidden="1">'[4]AMI P &amp; L'!#REF!</definedName>
    <definedName name="BExB8U5N0D85YR8APKN3PPKG0FWP" localSheetId="15" hidden="1">'[4]AMI P &amp; L'!#REF!</definedName>
    <definedName name="BExB8U5N0D85YR8APKN3PPKG0FWP" hidden="1">'[4]AMI P &amp; L'!#REF!</definedName>
    <definedName name="BExB8WJYEQ55LDAYQH0NXEDCQOVD" localSheetId="13" hidden="1">#REF!</definedName>
    <definedName name="BExB8WJYEQ55LDAYQH0NXEDCQOVD" localSheetId="14" hidden="1">#REF!</definedName>
    <definedName name="BExB8WJYEQ55LDAYQH0NXEDCQOVD" localSheetId="2" hidden="1">#REF!</definedName>
    <definedName name="BExB8WJYEQ55LDAYQH0NXEDCQOVD" localSheetId="22" hidden="1">#REF!</definedName>
    <definedName name="BExB8WJYEQ55LDAYQH0NXEDCQOVD" localSheetId="6" hidden="1">#REF!</definedName>
    <definedName name="BExB8WJYEQ55LDAYQH0NXEDCQOVD" localSheetId="7" hidden="1">#REF!</definedName>
    <definedName name="BExB8WJYEQ55LDAYQH0NXEDCQOVD" hidden="1">#REF!</definedName>
    <definedName name="BExB9AXUUDDTRDLVSC7REODDIYJ2" localSheetId="19" hidden="1">#REF!</definedName>
    <definedName name="BExB9AXUUDDTRDLVSC7REODDIYJ2" localSheetId="16" hidden="1">#REF!</definedName>
    <definedName name="BExB9AXUUDDTRDLVSC7REODDIYJ2" localSheetId="17" hidden="1">#REF!</definedName>
    <definedName name="BExB9AXUUDDTRDLVSC7REODDIYJ2" localSheetId="13" hidden="1">#REF!</definedName>
    <definedName name="BExB9AXUUDDTRDLVSC7REODDIYJ2" localSheetId="14" hidden="1">#REF!</definedName>
    <definedName name="BExB9AXUUDDTRDLVSC7REODDIYJ2" localSheetId="2" hidden="1">#REF!</definedName>
    <definedName name="BExB9AXUUDDTRDLVSC7REODDIYJ2" localSheetId="22" hidden="1">#REF!</definedName>
    <definedName name="BExB9AXUUDDTRDLVSC7REODDIYJ2" localSheetId="21" hidden="1">#REF!</definedName>
    <definedName name="BExB9AXUUDDTRDLVSC7REODDIYJ2" localSheetId="57" hidden="1">#REF!</definedName>
    <definedName name="BExB9AXUUDDTRDLVSC7REODDIYJ2" localSheetId="56" hidden="1">#REF!</definedName>
    <definedName name="BExB9AXUUDDTRDLVSC7REODDIYJ2" localSheetId="6" hidden="1">#REF!</definedName>
    <definedName name="BExB9AXUUDDTRDLVSC7REODDIYJ2" localSheetId="7" hidden="1">#REF!</definedName>
    <definedName name="BExB9AXUUDDTRDLVSC7REODDIYJ2" localSheetId="40" hidden="1">#REF!</definedName>
    <definedName name="BExB9AXUUDDTRDLVSC7REODDIYJ2" localSheetId="39" hidden="1">#REF!</definedName>
    <definedName name="BExB9AXUUDDTRDLVSC7REODDIYJ2" localSheetId="41" hidden="1">#REF!</definedName>
    <definedName name="BExB9AXUUDDTRDLVSC7REODDIYJ2" localSheetId="38" hidden="1">#REF!</definedName>
    <definedName name="BExB9AXUUDDTRDLVSC7REODDIYJ2" localSheetId="5" hidden="1">#REF!</definedName>
    <definedName name="BExB9AXUUDDTRDLVSC7REODDIYJ2" localSheetId="15" hidden="1">#REF!</definedName>
    <definedName name="BExB9AXUUDDTRDLVSC7REODDIYJ2" hidden="1">#REF!</definedName>
    <definedName name="BExB9DHI5I2TJ2LXYPM98EE81L27" localSheetId="2" hidden="1">#REF!</definedName>
    <definedName name="BExB9DHI5I2TJ2LXYPM98EE81L27" localSheetId="7" hidden="1">#REF!</definedName>
    <definedName name="BExB9DHI5I2TJ2LXYPM98EE81L27" hidden="1">'[3]Reco Sheet for Fcast'!$I$9:$J$9</definedName>
    <definedName name="BExB9Q2MZZHBGW8QQKVEYIMJBPIE" localSheetId="19" hidden="1">'[4]AMI P &amp; L'!#REF!</definedName>
    <definedName name="BExB9Q2MZZHBGW8QQKVEYIMJBPIE" localSheetId="16" hidden="1">'[4]AMI P &amp; L'!#REF!</definedName>
    <definedName name="BExB9Q2MZZHBGW8QQKVEYIMJBPIE" localSheetId="17" hidden="1">'[4]AMI P &amp; L'!#REF!</definedName>
    <definedName name="BExB9Q2MZZHBGW8QQKVEYIMJBPIE" localSheetId="13" hidden="1">'[4]AMI P &amp; L'!#REF!</definedName>
    <definedName name="BExB9Q2MZZHBGW8QQKVEYIMJBPIE" localSheetId="14" hidden="1">'[4]AMI P &amp; L'!#REF!</definedName>
    <definedName name="BExB9Q2MZZHBGW8QQKVEYIMJBPIE" localSheetId="2" hidden="1">#REF!</definedName>
    <definedName name="BExB9Q2MZZHBGW8QQKVEYIMJBPIE" localSheetId="22" hidden="1">'[4]AMI P &amp; L'!#REF!</definedName>
    <definedName name="BExB9Q2MZZHBGW8QQKVEYIMJBPIE" localSheetId="21" hidden="1">'[4]AMI P &amp; L'!#REF!</definedName>
    <definedName name="BExB9Q2MZZHBGW8QQKVEYIMJBPIE" localSheetId="57" hidden="1">'[4]AMI P &amp; L'!#REF!</definedName>
    <definedName name="BExB9Q2MZZHBGW8QQKVEYIMJBPIE" localSheetId="56" hidden="1">'[4]AMI P &amp; L'!#REF!</definedName>
    <definedName name="BExB9Q2MZZHBGW8QQKVEYIMJBPIE" localSheetId="7" hidden="1">#REF!</definedName>
    <definedName name="BExB9Q2MZZHBGW8QQKVEYIMJBPIE" localSheetId="40" hidden="1">'[4]AMI P &amp; L'!#REF!</definedName>
    <definedName name="BExB9Q2MZZHBGW8QQKVEYIMJBPIE" localSheetId="39" hidden="1">'[4]AMI P &amp; L'!#REF!</definedName>
    <definedName name="BExB9Q2MZZHBGW8QQKVEYIMJBPIE" localSheetId="41" hidden="1">'[4]AMI P &amp; L'!#REF!</definedName>
    <definedName name="BExB9Q2MZZHBGW8QQKVEYIMJBPIE" localSheetId="38" hidden="1">'[4]AMI P &amp; L'!#REF!</definedName>
    <definedName name="BExB9Q2MZZHBGW8QQKVEYIMJBPIE" localSheetId="5" hidden="1">'[4]AMI P &amp; L'!#REF!</definedName>
    <definedName name="BExB9Q2MZZHBGW8QQKVEYIMJBPIE" localSheetId="15" hidden="1">'[4]AMI P &amp; L'!#REF!</definedName>
    <definedName name="BExB9Q2MZZHBGW8QQKVEYIMJBPIE" hidden="1">'[4]AMI P &amp; L'!#REF!</definedName>
    <definedName name="BExBA1GON0EZRJ20UYPILAPLNQWM" localSheetId="2" hidden="1">#REF!</definedName>
    <definedName name="BExBA1GON0EZRJ20UYPILAPLNQWM" localSheetId="7" hidden="1">#REF!</definedName>
    <definedName name="BExBA1GON0EZRJ20UYPILAPLNQWM" hidden="1">'[3]Reco Sheet for Fcast'!$I$7:$J$7</definedName>
    <definedName name="BExBA69ASGYRZW1G1DYIS9QRRTBN" localSheetId="2" hidden="1">#REF!</definedName>
    <definedName name="BExBA69ASGYRZW1G1DYIS9QRRTBN" localSheetId="7" hidden="1">#REF!</definedName>
    <definedName name="BExBA69ASGYRZW1G1DYIS9QRRTBN" hidden="1">'[3]Reco Sheet for Fcast'!$F$9:$G$9</definedName>
    <definedName name="BExBA6K42582A14WFFWQ3Q8QQWB6" localSheetId="2" hidden="1">#REF!</definedName>
    <definedName name="BExBA6K42582A14WFFWQ3Q8QQWB6" localSheetId="7" hidden="1">#REF!</definedName>
    <definedName name="BExBA6K42582A14WFFWQ3Q8QQWB6" hidden="1">'[3]Reco Sheet for Fcast'!$I$7:$J$7</definedName>
    <definedName name="BExBA8I5D4R8R2PYQ1K16TWGTOEP" localSheetId="2" hidden="1">#REF!</definedName>
    <definedName name="BExBA8I5D4R8R2PYQ1K16TWGTOEP" localSheetId="7" hidden="1">#REF!</definedName>
    <definedName name="BExBA8I5D4R8R2PYQ1K16TWGTOEP" hidden="1">'[3]Reco Sheet for Fcast'!$I$7:$J$7</definedName>
    <definedName name="BExBA93PE0DGUUTA7LLSIGBIXWE5" localSheetId="2" hidden="1">#REF!</definedName>
    <definedName name="BExBA93PE0DGUUTA7LLSIGBIXWE5" localSheetId="7" hidden="1">#REF!</definedName>
    <definedName name="BExBA93PE0DGUUTA7LLSIGBIXWE5" hidden="1">'[3]Reco Sheet for Fcast'!$I$7:$J$7</definedName>
    <definedName name="BExBAAGDKQLBSZJAFZFOCDTVS99P" localSheetId="19" hidden="1">'[4]AMI P &amp; L'!#REF!</definedName>
    <definedName name="BExBAAGDKQLBSZJAFZFOCDTVS99P" localSheetId="16" hidden="1">'[4]AMI P &amp; L'!#REF!</definedName>
    <definedName name="BExBAAGDKQLBSZJAFZFOCDTVS99P" localSheetId="17" hidden="1">'[4]AMI P &amp; L'!#REF!</definedName>
    <definedName name="BExBAAGDKQLBSZJAFZFOCDTVS99P" localSheetId="13" hidden="1">'[4]AMI P &amp; L'!#REF!</definedName>
    <definedName name="BExBAAGDKQLBSZJAFZFOCDTVS99P" localSheetId="14" hidden="1">'[4]AMI P &amp; L'!#REF!</definedName>
    <definedName name="BExBAAGDKQLBSZJAFZFOCDTVS99P" localSheetId="2" hidden="1">'[7]AMI P &amp; L'!#REF!</definedName>
    <definedName name="BExBAAGDKQLBSZJAFZFOCDTVS99P" localSheetId="22" hidden="1">'[4]AMI P &amp; L'!#REF!</definedName>
    <definedName name="BExBAAGDKQLBSZJAFZFOCDTVS99P" localSheetId="21" hidden="1">'[4]AMI P &amp; L'!#REF!</definedName>
    <definedName name="BExBAAGDKQLBSZJAFZFOCDTVS99P" localSheetId="57" hidden="1">'[4]AMI P &amp; L'!#REF!</definedName>
    <definedName name="BExBAAGDKQLBSZJAFZFOCDTVS99P" localSheetId="56" hidden="1">'[4]AMI P &amp; L'!#REF!</definedName>
    <definedName name="BExBAAGDKQLBSZJAFZFOCDTVS99P" localSheetId="7" hidden="1">'[7]AMI P &amp; L'!#REF!</definedName>
    <definedName name="BExBAAGDKQLBSZJAFZFOCDTVS99P" localSheetId="40" hidden="1">'[4]AMI P &amp; L'!#REF!</definedName>
    <definedName name="BExBAAGDKQLBSZJAFZFOCDTVS99P" localSheetId="39" hidden="1">'[4]AMI P &amp; L'!#REF!</definedName>
    <definedName name="BExBAAGDKQLBSZJAFZFOCDTVS99P" localSheetId="41" hidden="1">'[4]AMI P &amp; L'!#REF!</definedName>
    <definedName name="BExBAAGDKQLBSZJAFZFOCDTVS99P" localSheetId="38" hidden="1">'[4]AMI P &amp; L'!#REF!</definedName>
    <definedName name="BExBAAGDKQLBSZJAFZFOCDTVS99P" localSheetId="5" hidden="1">'[4]AMI P &amp; L'!#REF!</definedName>
    <definedName name="BExBAAGDKQLBSZJAFZFOCDTVS99P" localSheetId="15" hidden="1">'[4]AMI P &amp; L'!#REF!</definedName>
    <definedName name="BExBAAGDKQLBSZJAFZFOCDTVS99P" hidden="1">'[4]AMI P &amp; L'!#REF!</definedName>
    <definedName name="BExBAI8X0FKDQJ6YZJQDTTG4ZCWY" localSheetId="2" hidden="1">#REF!</definedName>
    <definedName name="BExBAI8X0FKDQJ6YZJQDTTG4ZCWY" localSheetId="7" hidden="1">#REF!</definedName>
    <definedName name="BExBAI8X0FKDQJ6YZJQDTTG4ZCWY" hidden="1">'[3]Reco Sheet for Fcast'!$I$7:$J$7</definedName>
    <definedName name="BExBAKN7XIBAXCF9PCNVS038PCQO" localSheetId="2" hidden="1">#REF!</definedName>
    <definedName name="BExBAKN7XIBAXCF9PCNVS038PCQO" localSheetId="7" hidden="1">#REF!</definedName>
    <definedName name="BExBAKN7XIBAXCF9PCNVS038PCQO" hidden="1">'[3]Reco Sheet for Fcast'!$F$11:$G$11</definedName>
    <definedName name="BExBAKXZ7PBW3DDKKA5MWC1ZUC7O" localSheetId="2" hidden="1">#REF!</definedName>
    <definedName name="BExBAKXZ7PBW3DDKKA5MWC1ZUC7O" localSheetId="7" hidden="1">#REF!</definedName>
    <definedName name="BExBAKXZ7PBW3DDKKA5MWC1ZUC7O" hidden="1">'[3]Reco Sheet for Fcast'!$I$8:$J$8</definedName>
    <definedName name="BExBAO8NLXZXHO6KCIECSFCH3RR0" localSheetId="2" hidden="1">#REF!</definedName>
    <definedName name="BExBAO8NLXZXHO6KCIECSFCH3RR0" localSheetId="7" hidden="1">#REF!</definedName>
    <definedName name="BExBAO8NLXZXHO6KCIECSFCH3RR0" hidden="1">'[3]Reco Sheet for Fcast'!$I$9:$J$9</definedName>
    <definedName name="BExBAOOT1KBSIEISN1ADL4RMY879" localSheetId="2" hidden="1">#REF!</definedName>
    <definedName name="BExBAOOT1KBSIEISN1ADL4RMY879" localSheetId="7" hidden="1">#REF!</definedName>
    <definedName name="BExBAOOT1KBSIEISN1ADL4RMY879" hidden="1">'[3]Reco Sheet for Fcast'!$G$2</definedName>
    <definedName name="BExBAVKX8Q09370X1GCZWJ4E91YJ" localSheetId="2" hidden="1">#REF!</definedName>
    <definedName name="BExBAVKX8Q09370X1GCZWJ4E91YJ" localSheetId="7" hidden="1">#REF!</definedName>
    <definedName name="BExBAVKX8Q09370X1GCZWJ4E91YJ" hidden="1">'[3]Reco Sheet for Fcast'!$I$8:$J$8</definedName>
    <definedName name="BExBAX2X2ENJYO4QTR5VAIQ86L7B" localSheetId="2" hidden="1">#REF!</definedName>
    <definedName name="BExBAX2X2ENJYO4QTR5VAIQ86L7B" localSheetId="7" hidden="1">#REF!</definedName>
    <definedName name="BExBAX2X2ENJYO4QTR5VAIQ86L7B" hidden="1">'[3]Reco Sheet for Fcast'!$F$8:$G$8</definedName>
    <definedName name="BExBAZ13D3F1DVJQ6YJ8JGUYEYJE" localSheetId="2" hidden="1">#REF!</definedName>
    <definedName name="BExBAZ13D3F1DVJQ6YJ8JGUYEYJE" localSheetId="7" hidden="1">#REF!</definedName>
    <definedName name="BExBAZ13D3F1DVJQ6YJ8JGUYEYJE" hidden="1">'[3]Reco Sheet for Fcast'!$I$11:$J$11</definedName>
    <definedName name="BExBBUCJQRR74Q7GPWDEZXYK2KJL" localSheetId="2" hidden="1">#REF!</definedName>
    <definedName name="BExBBUCJQRR74Q7GPWDEZXYK2KJL" localSheetId="7" hidden="1">#REF!</definedName>
    <definedName name="BExBBUCJQRR74Q7GPWDEZXYK2KJL" hidden="1">'[3]Reco Sheet for Fcast'!$I$11:$J$11</definedName>
    <definedName name="BExBBV8XVMD9CKZY711T0BN7H3PM" localSheetId="2" hidden="1">#REF!</definedName>
    <definedName name="BExBBV8XVMD9CKZY711T0BN7H3PM" localSheetId="7" hidden="1">#REF!</definedName>
    <definedName name="BExBBV8XVMD9CKZY711T0BN7H3PM" hidden="1">'[3]Reco Sheet for Fcast'!$F$15</definedName>
    <definedName name="BExBC78HXWXHO3XAB6E8NVTBGLJS" localSheetId="2" hidden="1">#REF!</definedName>
    <definedName name="BExBC78HXWXHO3XAB6E8NVTBGLJS" localSheetId="7" hidden="1">#REF!</definedName>
    <definedName name="BExBC78HXWXHO3XAB6E8NVTBGLJS" hidden="1">'[3]Reco Sheet for Fcast'!$F$10:$G$10</definedName>
    <definedName name="BExBCFH4L7S4TYW0N2SXKVDCA3MT" localSheetId="13" hidden="1">#REF!</definedName>
    <definedName name="BExBCFH4L7S4TYW0N2SXKVDCA3MT" localSheetId="14" hidden="1">#REF!</definedName>
    <definedName name="BExBCFH4L7S4TYW0N2SXKVDCA3MT" localSheetId="2" hidden="1">#REF!</definedName>
    <definedName name="BExBCFH4L7S4TYW0N2SXKVDCA3MT" localSheetId="6" hidden="1">#REF!</definedName>
    <definedName name="BExBCFH4L7S4TYW0N2SXKVDCA3MT" hidden="1">#REF!</definedName>
    <definedName name="BExBCKKJTIRKC1RZJRTK65HHLX4W" localSheetId="2" hidden="1">#REF!</definedName>
    <definedName name="BExBCKKJTIRKC1RZJRTK65HHLX4W" localSheetId="7" hidden="1">#REF!</definedName>
    <definedName name="BExBCKKJTIRKC1RZJRTK65HHLX4W" hidden="1">'[3]Reco Sheet for Fcast'!$I$9:$J$9</definedName>
    <definedName name="BExBCLMEPAN3XXX174TU8SS0627Q" localSheetId="19" hidden="1">'[4]AMI P &amp; L'!#REF!</definedName>
    <definedName name="BExBCLMEPAN3XXX174TU8SS0627Q" localSheetId="16" hidden="1">'[4]AMI P &amp; L'!#REF!</definedName>
    <definedName name="BExBCLMEPAN3XXX174TU8SS0627Q" localSheetId="17" hidden="1">'[4]AMI P &amp; L'!#REF!</definedName>
    <definedName name="BExBCLMEPAN3XXX174TU8SS0627Q" localSheetId="13" hidden="1">'[4]AMI P &amp; L'!#REF!</definedName>
    <definedName name="BExBCLMEPAN3XXX174TU8SS0627Q" localSheetId="14" hidden="1">'[4]AMI P &amp; L'!#REF!</definedName>
    <definedName name="BExBCLMEPAN3XXX174TU8SS0627Q" localSheetId="2" hidden="1">#REF!</definedName>
    <definedName name="BExBCLMEPAN3XXX174TU8SS0627Q" localSheetId="22" hidden="1">'[4]AMI P &amp; L'!#REF!</definedName>
    <definedName name="BExBCLMEPAN3XXX174TU8SS0627Q" localSheetId="21" hidden="1">'[4]AMI P &amp; L'!#REF!</definedName>
    <definedName name="BExBCLMEPAN3XXX174TU8SS0627Q" localSheetId="57" hidden="1">'[4]AMI P &amp; L'!#REF!</definedName>
    <definedName name="BExBCLMEPAN3XXX174TU8SS0627Q" localSheetId="56" hidden="1">'[4]AMI P &amp; L'!#REF!</definedName>
    <definedName name="BExBCLMEPAN3XXX174TU8SS0627Q" localSheetId="7" hidden="1">#REF!</definedName>
    <definedName name="BExBCLMEPAN3XXX174TU8SS0627Q" localSheetId="40" hidden="1">'[4]AMI P &amp; L'!#REF!</definedName>
    <definedName name="BExBCLMEPAN3XXX174TU8SS0627Q" localSheetId="39" hidden="1">'[4]AMI P &amp; L'!#REF!</definedName>
    <definedName name="BExBCLMEPAN3XXX174TU8SS0627Q" localSheetId="41" hidden="1">'[4]AMI P &amp; L'!#REF!</definedName>
    <definedName name="BExBCLMEPAN3XXX174TU8SS0627Q" localSheetId="38" hidden="1">'[4]AMI P &amp; L'!#REF!</definedName>
    <definedName name="BExBCLMEPAN3XXX174TU8SS0627Q" localSheetId="5" hidden="1">'[4]AMI P &amp; L'!#REF!</definedName>
    <definedName name="BExBCLMEPAN3XXX174TU8SS0627Q" localSheetId="15" hidden="1">'[4]AMI P &amp; L'!#REF!</definedName>
    <definedName name="BExBCLMEPAN3XXX174TU8SS0627Q" hidden="1">'[4]AMI P &amp; L'!#REF!</definedName>
    <definedName name="BExBCRBEYR2KZ8FAQFZ2NHY13WIY" localSheetId="2" hidden="1">#REF!</definedName>
    <definedName name="BExBCRBEYR2KZ8FAQFZ2NHY13WIY" localSheetId="7" hidden="1">#REF!</definedName>
    <definedName name="BExBCRBEYR2KZ8FAQFZ2NHY13WIY" hidden="1">'[3]Reco Sheet for Fcast'!$F$15</definedName>
    <definedName name="BExBD303042MO1GR0POO3IQ33MOB" localSheetId="13" hidden="1">#REF!</definedName>
    <definedName name="BExBD303042MO1GR0POO3IQ33MOB" localSheetId="14" hidden="1">#REF!</definedName>
    <definedName name="BExBD303042MO1GR0POO3IQ33MOB" localSheetId="2" hidden="1">#REF!</definedName>
    <definedName name="BExBD303042MO1GR0POO3IQ33MOB" localSheetId="6" hidden="1">#REF!</definedName>
    <definedName name="BExBD303042MO1GR0POO3IQ33MOB" hidden="1">#REF!</definedName>
    <definedName name="BExBD4I559NXSV6J07Q343TKYMVJ" localSheetId="2" hidden="1">#REF!</definedName>
    <definedName name="BExBD4I559NXSV6J07Q343TKYMVJ" localSheetId="7" hidden="1">#REF!</definedName>
    <definedName name="BExBD4I559NXSV6J07Q343TKYMVJ" hidden="1">'[3]Reco Sheet for Fcast'!$G$2</definedName>
    <definedName name="BExBDBZQLTX3OGFYGULQFK5WEZU5" localSheetId="2" hidden="1">#REF!</definedName>
    <definedName name="BExBDBZQLTX3OGFYGULQFK5WEZU5" localSheetId="7" hidden="1">#REF!</definedName>
    <definedName name="BExBDBZQLTX3OGFYGULQFK5WEZU5" hidden="1">'[3]Reco Sheet for Fcast'!$F$7:$G$7</definedName>
    <definedName name="BExBDJS9TUEU8Z84IV59E5V4T8K6" localSheetId="19" hidden="1">'[4]AMI P &amp; L'!#REF!</definedName>
    <definedName name="BExBDJS9TUEU8Z84IV59E5V4T8K6" localSheetId="16" hidden="1">'[4]AMI P &amp; L'!#REF!</definedName>
    <definedName name="BExBDJS9TUEU8Z84IV59E5V4T8K6" localSheetId="17" hidden="1">'[4]AMI P &amp; L'!#REF!</definedName>
    <definedName name="BExBDJS9TUEU8Z84IV59E5V4T8K6" localSheetId="13" hidden="1">'[4]AMI P &amp; L'!#REF!</definedName>
    <definedName name="BExBDJS9TUEU8Z84IV59E5V4T8K6" localSheetId="14" hidden="1">'[4]AMI P &amp; L'!#REF!</definedName>
    <definedName name="BExBDJS9TUEU8Z84IV59E5V4T8K6" localSheetId="2" hidden="1">#REF!</definedName>
    <definedName name="BExBDJS9TUEU8Z84IV59E5V4T8K6" localSheetId="22" hidden="1">'[4]AMI P &amp; L'!#REF!</definedName>
    <definedName name="BExBDJS9TUEU8Z84IV59E5V4T8K6" localSheetId="21" hidden="1">'[4]AMI P &amp; L'!#REF!</definedName>
    <definedName name="BExBDJS9TUEU8Z84IV59E5V4T8K6" localSheetId="57" hidden="1">'[4]AMI P &amp; L'!#REF!</definedName>
    <definedName name="BExBDJS9TUEU8Z84IV59E5V4T8K6" localSheetId="56" hidden="1">'[4]AMI P &amp; L'!#REF!</definedName>
    <definedName name="BExBDJS9TUEU8Z84IV59E5V4T8K6" localSheetId="7" hidden="1">#REF!</definedName>
    <definedName name="BExBDJS9TUEU8Z84IV59E5V4T8K6" localSheetId="40" hidden="1">'[4]AMI P &amp; L'!#REF!</definedName>
    <definedName name="BExBDJS9TUEU8Z84IV59E5V4T8K6" localSheetId="39" hidden="1">'[4]AMI P &amp; L'!#REF!</definedName>
    <definedName name="BExBDJS9TUEU8Z84IV59E5V4T8K6" localSheetId="41" hidden="1">'[4]AMI P &amp; L'!#REF!</definedName>
    <definedName name="BExBDJS9TUEU8Z84IV59E5V4T8K6" localSheetId="38" hidden="1">'[4]AMI P &amp; L'!#REF!</definedName>
    <definedName name="BExBDJS9TUEU8Z84IV59E5V4T8K6" localSheetId="5" hidden="1">'[4]AMI P &amp; L'!#REF!</definedName>
    <definedName name="BExBDJS9TUEU8Z84IV59E5V4T8K6" localSheetId="15" hidden="1">'[4]AMI P &amp; L'!#REF!</definedName>
    <definedName name="BExBDJS9TUEU8Z84IV59E5V4T8K6" hidden="1">'[4]AMI P &amp; L'!#REF!</definedName>
    <definedName name="BExBDKOMSVH4XMH52CFJ3F028I9R" localSheetId="2" hidden="1">#REF!</definedName>
    <definedName name="BExBDKOMSVH4XMH52CFJ3F028I9R" localSheetId="7" hidden="1">#REF!</definedName>
    <definedName name="BExBDKOMSVH4XMH52CFJ3F028I9R" hidden="1">'[3]Reco Sheet for Fcast'!$G$2</definedName>
    <definedName name="BExBDSRXVZQ0W5WXQMP5XD00GRRL" localSheetId="2" hidden="1">#REF!</definedName>
    <definedName name="BExBDSRXVZQ0W5WXQMP5XD00GRRL" localSheetId="7" hidden="1">#REF!</definedName>
    <definedName name="BExBDSRXVZQ0W5WXQMP5XD00GRRL" hidden="1">'[3]Reco Sheet for Fcast'!$I$8:$J$8</definedName>
    <definedName name="BExBDT2QTPSTYED3RWGES5QGI7VV" localSheetId="13" hidden="1">#REF!</definedName>
    <definedName name="BExBDT2QTPSTYED3RWGES5QGI7VV" localSheetId="14" hidden="1">#REF!</definedName>
    <definedName name="BExBDT2QTPSTYED3RWGES5QGI7VV" localSheetId="2" hidden="1">#REF!</definedName>
    <definedName name="BExBDT2QTPSTYED3RWGES5QGI7VV" localSheetId="22" hidden="1">#REF!</definedName>
    <definedName name="BExBDT2QTPSTYED3RWGES5QGI7VV" localSheetId="6" hidden="1">#REF!</definedName>
    <definedName name="BExBDT2QTPSTYED3RWGES5QGI7VV" localSheetId="7" hidden="1">#REF!</definedName>
    <definedName name="BExBDT2QTPSTYED3RWGES5QGI7VV" hidden="1">#REF!</definedName>
    <definedName name="BExBDUVGK3E1J4JY9ZYTS7V14BLY" localSheetId="2" hidden="1">#REF!</definedName>
    <definedName name="BExBDUVGK3E1J4JY9ZYTS7V14BLY" localSheetId="7" hidden="1">#REF!</definedName>
    <definedName name="BExBDUVGK3E1J4JY9ZYTS7V14BLY" hidden="1">'[3]Reco Sheet for Fcast'!$G$2</definedName>
    <definedName name="BExBDXVD2DLLN6TA9MP26MNPUFW7" localSheetId="13" hidden="1">#REF!</definedName>
    <definedName name="BExBDXVD2DLLN6TA9MP26MNPUFW7" localSheetId="14" hidden="1">#REF!</definedName>
    <definedName name="BExBDXVD2DLLN6TA9MP26MNPUFW7" localSheetId="2" hidden="1">#REF!</definedName>
    <definedName name="BExBDXVD2DLLN6TA9MP26MNPUFW7" localSheetId="6" hidden="1">#REF!</definedName>
    <definedName name="BExBDXVD2DLLN6TA9MP26MNPUFW7" hidden="1">#REF!</definedName>
    <definedName name="BExBE162OSBKD30I7T1DKKPT3I9I" localSheetId="2" hidden="1">#REF!</definedName>
    <definedName name="BExBE162OSBKD30I7T1DKKPT3I9I" localSheetId="7" hidden="1">#REF!</definedName>
    <definedName name="BExBE162OSBKD30I7T1DKKPT3I9I" hidden="1">'[3]Reco Sheet for Fcast'!$I$10:$J$10</definedName>
    <definedName name="BExBE5NWKF3JY3D79JVGRSGJR400" localSheetId="13" hidden="1">#REF!</definedName>
    <definedName name="BExBE5NWKF3JY3D79JVGRSGJR400" localSheetId="14" hidden="1">#REF!</definedName>
    <definedName name="BExBE5NWKF3JY3D79JVGRSGJR400" localSheetId="2" hidden="1">#REF!</definedName>
    <definedName name="BExBE5NWKF3JY3D79JVGRSGJR400" localSheetId="6" hidden="1">#REF!</definedName>
    <definedName name="BExBE5NWKF3JY3D79JVGRSGJR400" hidden="1">#REF!</definedName>
    <definedName name="BExBE5YOPZ8MJAYGZW8WZ85UDLJF" localSheetId="13" hidden="1">#REF!</definedName>
    <definedName name="BExBE5YOPZ8MJAYGZW8WZ85UDLJF" localSheetId="14" hidden="1">#REF!</definedName>
    <definedName name="BExBE5YOPZ8MJAYGZW8WZ85UDLJF" localSheetId="2" hidden="1">#REF!</definedName>
    <definedName name="BExBE5YOPZ8MJAYGZW8WZ85UDLJF" localSheetId="6" hidden="1">#REF!</definedName>
    <definedName name="BExBE5YOPZ8MJAYGZW8WZ85UDLJF" hidden="1">#REF!</definedName>
    <definedName name="BExBEC9ATLQZF86W1M3APSM4HEOH" localSheetId="2" hidden="1">#REF!</definedName>
    <definedName name="BExBEC9ATLQZF86W1M3APSM4HEOH" localSheetId="7" hidden="1">#REF!</definedName>
    <definedName name="BExBEC9ATLQZF86W1M3APSM4HEOH" hidden="1">'[3]Reco Sheet for Fcast'!$I$6:$J$6</definedName>
    <definedName name="BExBEF3VXW3Y3SZ6RC9PX7QEB12Y" localSheetId="2" hidden="1">'[5]Reco Sheet for Fcast'!$F$15</definedName>
    <definedName name="BExBEF3VXW3Y3SZ6RC9PX7QEB12Y" localSheetId="7" hidden="1">'[5]Reco Sheet for Fcast'!$F$15</definedName>
    <definedName name="BExBEF3VXW3Y3SZ6RC9PX7QEB12Y" hidden="1">'[3]Reco Sheet for Fcast'!$F$15</definedName>
    <definedName name="BExBEYFQJE9YK12A6JBMRFKEC7RN" localSheetId="2" hidden="1">#REF!</definedName>
    <definedName name="BExBEYFQJE9YK12A6JBMRFKEC7RN" localSheetId="7" hidden="1">#REF!</definedName>
    <definedName name="BExBEYFQJE9YK12A6JBMRFKEC7RN" hidden="1">'[3]Reco Sheet for Fcast'!$I$6:$J$6</definedName>
    <definedName name="BExBG1ED81J2O4A2S5F5Y3BPHMCR" localSheetId="2" hidden="1">#REF!</definedName>
    <definedName name="BExBG1ED81J2O4A2S5F5Y3BPHMCR" localSheetId="7" hidden="1">#REF!</definedName>
    <definedName name="BExBG1ED81J2O4A2S5F5Y3BPHMCR" hidden="1">'[3]Reco Sheet for Fcast'!$I$8:$J$8</definedName>
    <definedName name="BExCRLIHS7466WFJ3RPIUGGXYESZ" localSheetId="2" hidden="1">#REF!</definedName>
    <definedName name="BExCRLIHS7466WFJ3RPIUGGXYESZ" localSheetId="7" hidden="1">#REF!</definedName>
    <definedName name="BExCRLIHS7466WFJ3RPIUGGXYESZ" hidden="1">'[3]Reco Sheet for Fcast'!$I$9:$J$9</definedName>
    <definedName name="BExCRQWQFIEUV7HE228YUBUUJA9K" localSheetId="2" hidden="1">'[5]Reco Sheet for Fcast'!$F$15:$AI$18</definedName>
    <definedName name="BExCRQWQFIEUV7HE228YUBUUJA9K" localSheetId="7" hidden="1">'[5]Reco Sheet for Fcast'!$F$15:$AI$18</definedName>
    <definedName name="BExCRQWQFIEUV7HE228YUBUUJA9K" hidden="1">'[3]Reco Sheet for Fcast'!$F$15:$AI$18</definedName>
    <definedName name="BExCS1EDDUEAEWHVYXHIP9I1WCJH" localSheetId="2" hidden="1">#REF!</definedName>
    <definedName name="BExCS1EDDUEAEWHVYXHIP9I1WCJH" localSheetId="7" hidden="1">#REF!</definedName>
    <definedName name="BExCS1EDDUEAEWHVYXHIP9I1WCJH" hidden="1">'[3]Reco Sheet for Fcast'!$I$10:$J$10</definedName>
    <definedName name="BExCS4E9E7CKF2RTM6INK6MAILOV" localSheetId="13" hidden="1">#REF!</definedName>
    <definedName name="BExCS4E9E7CKF2RTM6INK6MAILOV" localSheetId="14" hidden="1">#REF!</definedName>
    <definedName name="BExCS4E9E7CKF2RTM6INK6MAILOV" localSheetId="2" hidden="1">#REF!</definedName>
    <definedName name="BExCS4E9E7CKF2RTM6INK6MAILOV" localSheetId="22" hidden="1">#REF!</definedName>
    <definedName name="BExCS4E9E7CKF2RTM6INK6MAILOV" localSheetId="6" hidden="1">#REF!</definedName>
    <definedName name="BExCS4E9E7CKF2RTM6INK6MAILOV" localSheetId="7" hidden="1">#REF!</definedName>
    <definedName name="BExCS4E9E7CKF2RTM6INK6MAILOV" hidden="1">#REF!</definedName>
    <definedName name="BExCS7ZPMHFJ4UJDAL8CQOLSZ13B" localSheetId="19" hidden="1">'[4]AMI P &amp; L'!#REF!</definedName>
    <definedName name="BExCS7ZPMHFJ4UJDAL8CQOLSZ13B" localSheetId="16" hidden="1">'[4]AMI P &amp; L'!#REF!</definedName>
    <definedName name="BExCS7ZPMHFJ4UJDAL8CQOLSZ13B" localSheetId="17" hidden="1">'[4]AMI P &amp; L'!#REF!</definedName>
    <definedName name="BExCS7ZPMHFJ4UJDAL8CQOLSZ13B" localSheetId="13" hidden="1">'[4]AMI P &amp; L'!#REF!</definedName>
    <definedName name="BExCS7ZPMHFJ4UJDAL8CQOLSZ13B" localSheetId="14" hidden="1">'[4]AMI P &amp; L'!#REF!</definedName>
    <definedName name="BExCS7ZPMHFJ4UJDAL8CQOLSZ13B" localSheetId="2" hidden="1">#REF!</definedName>
    <definedName name="BExCS7ZPMHFJ4UJDAL8CQOLSZ13B" localSheetId="22" hidden="1">'[4]AMI P &amp; L'!#REF!</definedName>
    <definedName name="BExCS7ZPMHFJ4UJDAL8CQOLSZ13B" localSheetId="21" hidden="1">'[4]AMI P &amp; L'!#REF!</definedName>
    <definedName name="BExCS7ZPMHFJ4UJDAL8CQOLSZ13B" localSheetId="57" hidden="1">'[4]AMI P &amp; L'!#REF!</definedName>
    <definedName name="BExCS7ZPMHFJ4UJDAL8CQOLSZ13B" localSheetId="56" hidden="1">'[4]AMI P &amp; L'!#REF!</definedName>
    <definedName name="BExCS7ZPMHFJ4UJDAL8CQOLSZ13B" localSheetId="7" hidden="1">#REF!</definedName>
    <definedName name="BExCS7ZPMHFJ4UJDAL8CQOLSZ13B" localSheetId="40" hidden="1">'[4]AMI P &amp; L'!#REF!</definedName>
    <definedName name="BExCS7ZPMHFJ4UJDAL8CQOLSZ13B" localSheetId="39" hidden="1">'[4]AMI P &amp; L'!#REF!</definedName>
    <definedName name="BExCS7ZPMHFJ4UJDAL8CQOLSZ13B" localSheetId="41" hidden="1">'[4]AMI P &amp; L'!#REF!</definedName>
    <definedName name="BExCS7ZPMHFJ4UJDAL8CQOLSZ13B" localSheetId="38" hidden="1">'[4]AMI P &amp; L'!#REF!</definedName>
    <definedName name="BExCS7ZPMHFJ4UJDAL8CQOLSZ13B" localSheetId="5" hidden="1">'[4]AMI P &amp; L'!#REF!</definedName>
    <definedName name="BExCS7ZPMHFJ4UJDAL8CQOLSZ13B" localSheetId="15" hidden="1">'[4]AMI P &amp; L'!#REF!</definedName>
    <definedName name="BExCS7ZPMHFJ4UJDAL8CQOLSZ13B" hidden="1">'[4]AMI P &amp; L'!#REF!</definedName>
    <definedName name="BExCS8W4NJUZH9S1CYB6XSDLEPBW" localSheetId="2" hidden="1">#REF!</definedName>
    <definedName name="BExCS8W4NJUZH9S1CYB6XSDLEPBW" localSheetId="7" hidden="1">#REF!</definedName>
    <definedName name="BExCS8W4NJUZH9S1CYB6XSDLEPBW" hidden="1">'[3]Reco Sheet for Fcast'!$I$2:$J$2</definedName>
    <definedName name="BExCSAE1M6G20R41J0Y24YNN0YC1" localSheetId="2" hidden="1">#REF!</definedName>
    <definedName name="BExCSAE1M6G20R41J0Y24YNN0YC1" localSheetId="7" hidden="1">#REF!</definedName>
    <definedName name="BExCSAE1M6G20R41J0Y24YNN0YC1" hidden="1">'[3]Reco Sheet for Fcast'!$I$6:$J$6</definedName>
    <definedName name="BExCSAOUZOYKHN7HV511TO8VDJ02" localSheetId="2" hidden="1">#REF!</definedName>
    <definedName name="BExCSAOUZOYKHN7HV511TO8VDJ02" localSheetId="7" hidden="1">#REF!</definedName>
    <definedName name="BExCSAOUZOYKHN7HV511TO8VDJ02" hidden="1">'[3]Reco Sheet for Fcast'!$I$8:$J$8</definedName>
    <definedName name="BExCSMOFTXSUEC1T46LR1UPYRCX5" localSheetId="2" hidden="1">#REF!</definedName>
    <definedName name="BExCSMOFTXSUEC1T46LR1UPYRCX5" localSheetId="7" hidden="1">#REF!</definedName>
    <definedName name="BExCSMOFTXSUEC1T46LR1UPYRCX5" hidden="1">'[3]Reco Sheet for Fcast'!$G$2</definedName>
    <definedName name="BExCSSDG3TM6TPKS19E9QYJEELZ6" localSheetId="19" hidden="1">'[4]AMI P &amp; L'!#REF!</definedName>
    <definedName name="BExCSSDG3TM6TPKS19E9QYJEELZ6" localSheetId="16" hidden="1">'[4]AMI P &amp; L'!#REF!</definedName>
    <definedName name="BExCSSDG3TM6TPKS19E9QYJEELZ6" localSheetId="17" hidden="1">'[4]AMI P &amp; L'!#REF!</definedName>
    <definedName name="BExCSSDG3TM6TPKS19E9QYJEELZ6" localSheetId="13" hidden="1">'[4]AMI P &amp; L'!#REF!</definedName>
    <definedName name="BExCSSDG3TM6TPKS19E9QYJEELZ6" localSheetId="14" hidden="1">'[4]AMI P &amp; L'!#REF!</definedName>
    <definedName name="BExCSSDG3TM6TPKS19E9QYJEELZ6" localSheetId="2" hidden="1">#REF!</definedName>
    <definedName name="BExCSSDG3TM6TPKS19E9QYJEELZ6" localSheetId="22" hidden="1">'[4]AMI P &amp; L'!#REF!</definedName>
    <definedName name="BExCSSDG3TM6TPKS19E9QYJEELZ6" localSheetId="21" hidden="1">'[4]AMI P &amp; L'!#REF!</definedName>
    <definedName name="BExCSSDG3TM6TPKS19E9QYJEELZ6" localSheetId="57" hidden="1">'[4]AMI P &amp; L'!#REF!</definedName>
    <definedName name="BExCSSDG3TM6TPKS19E9QYJEELZ6" localSheetId="56" hidden="1">'[4]AMI P &amp; L'!#REF!</definedName>
    <definedName name="BExCSSDG3TM6TPKS19E9QYJEELZ6" localSheetId="7" hidden="1">#REF!</definedName>
    <definedName name="BExCSSDG3TM6TPKS19E9QYJEELZ6" localSheetId="40" hidden="1">'[4]AMI P &amp; L'!#REF!</definedName>
    <definedName name="BExCSSDG3TM6TPKS19E9QYJEELZ6" localSheetId="39" hidden="1">'[4]AMI P &amp; L'!#REF!</definedName>
    <definedName name="BExCSSDG3TM6TPKS19E9QYJEELZ6" localSheetId="41" hidden="1">'[4]AMI P &amp; L'!#REF!</definedName>
    <definedName name="BExCSSDG3TM6TPKS19E9QYJEELZ6" localSheetId="38" hidden="1">'[4]AMI P &amp; L'!#REF!</definedName>
    <definedName name="BExCSSDG3TM6TPKS19E9QYJEELZ6" localSheetId="5" hidden="1">'[4]AMI P &amp; L'!#REF!</definedName>
    <definedName name="BExCSSDG3TM6TPKS19E9QYJEELZ6" localSheetId="15" hidden="1">'[4]AMI P &amp; L'!#REF!</definedName>
    <definedName name="BExCSSDG3TM6TPKS19E9QYJEELZ6" hidden="1">'[4]AMI P &amp; L'!#REF!</definedName>
    <definedName name="BExCSUGZTH68S9G7WRZU0HVIGIKV" localSheetId="13" hidden="1">#REF!</definedName>
    <definedName name="BExCSUGZTH68S9G7WRZU0HVIGIKV" localSheetId="14" hidden="1">#REF!</definedName>
    <definedName name="BExCSUGZTH68S9G7WRZU0HVIGIKV" localSheetId="2" hidden="1">#REF!</definedName>
    <definedName name="BExCSUGZTH68S9G7WRZU0HVIGIKV" localSheetId="6" hidden="1">#REF!</definedName>
    <definedName name="BExCSUGZTH68S9G7WRZU0HVIGIKV" hidden="1">#REF!</definedName>
    <definedName name="BExCSZV7U67UWXL2HKJNM5W1E4OO" localSheetId="2" hidden="1">#REF!</definedName>
    <definedName name="BExCSZV7U67UWXL2HKJNM5W1E4OO" localSheetId="7" hidden="1">#REF!</definedName>
    <definedName name="BExCSZV7U67UWXL2HKJNM5W1E4OO" hidden="1">'[3]Reco Sheet for Fcast'!$I$7:$J$7</definedName>
    <definedName name="BExCT4NSDT61OCH04Y2QIFIOP75H" localSheetId="19" hidden="1">'[4]AMI P &amp; L'!#REF!</definedName>
    <definedName name="BExCT4NSDT61OCH04Y2QIFIOP75H" localSheetId="16" hidden="1">'[4]AMI P &amp; L'!#REF!</definedName>
    <definedName name="BExCT4NSDT61OCH04Y2QIFIOP75H" localSheetId="17" hidden="1">'[4]AMI P &amp; L'!#REF!</definedName>
    <definedName name="BExCT4NSDT61OCH04Y2QIFIOP75H" localSheetId="13" hidden="1">'[4]AMI P &amp; L'!#REF!</definedName>
    <definedName name="BExCT4NSDT61OCH04Y2QIFIOP75H" localSheetId="14" hidden="1">'[4]AMI P &amp; L'!#REF!</definedName>
    <definedName name="BExCT4NSDT61OCH04Y2QIFIOP75H" localSheetId="2" hidden="1">#REF!</definedName>
    <definedName name="BExCT4NSDT61OCH04Y2QIFIOP75H" localSheetId="22" hidden="1">'[4]AMI P &amp; L'!#REF!</definedName>
    <definedName name="BExCT4NSDT61OCH04Y2QIFIOP75H" localSheetId="21" hidden="1">'[4]AMI P &amp; L'!#REF!</definedName>
    <definedName name="BExCT4NSDT61OCH04Y2QIFIOP75H" localSheetId="57" hidden="1">'[4]AMI P &amp; L'!#REF!</definedName>
    <definedName name="BExCT4NSDT61OCH04Y2QIFIOP75H" localSheetId="56" hidden="1">'[4]AMI P &amp; L'!#REF!</definedName>
    <definedName name="BExCT4NSDT61OCH04Y2QIFIOP75H" localSheetId="7" hidden="1">#REF!</definedName>
    <definedName name="BExCT4NSDT61OCH04Y2QIFIOP75H" localSheetId="40" hidden="1">'[4]AMI P &amp; L'!#REF!</definedName>
    <definedName name="BExCT4NSDT61OCH04Y2QIFIOP75H" localSheetId="39" hidden="1">'[4]AMI P &amp; L'!#REF!</definedName>
    <definedName name="BExCT4NSDT61OCH04Y2QIFIOP75H" localSheetId="41" hidden="1">'[4]AMI P &amp; L'!#REF!</definedName>
    <definedName name="BExCT4NSDT61OCH04Y2QIFIOP75H" localSheetId="38" hidden="1">'[4]AMI P &amp; L'!#REF!</definedName>
    <definedName name="BExCT4NSDT61OCH04Y2QIFIOP75H" localSheetId="5" hidden="1">'[4]AMI P &amp; L'!#REF!</definedName>
    <definedName name="BExCT4NSDT61OCH04Y2QIFIOP75H" localSheetId="15" hidden="1">'[4]AMI P &amp; L'!#REF!</definedName>
    <definedName name="BExCT4NSDT61OCH04Y2QIFIOP75H" hidden="1">'[4]AMI P &amp; L'!#REF!</definedName>
    <definedName name="BExCTW8G3VCZ55S09HTUGXKB1P2M" localSheetId="2" hidden="1">#REF!</definedName>
    <definedName name="BExCTW8G3VCZ55S09HTUGXKB1P2M" localSheetId="7" hidden="1">#REF!</definedName>
    <definedName name="BExCTW8G3VCZ55S09HTUGXKB1P2M" hidden="1">'[3]Reco Sheet for Fcast'!$F$11:$G$11</definedName>
    <definedName name="BExCTYS2KX0QANOLT8LGZ9WV3S3T" localSheetId="2" hidden="1">#REF!</definedName>
    <definedName name="BExCTYS2KX0QANOLT8LGZ9WV3S3T" localSheetId="7" hidden="1">#REF!</definedName>
    <definedName name="BExCTYS2KX0QANOLT8LGZ9WV3S3T" hidden="1">'[3]Reco Sheet for Fcast'!$F$15</definedName>
    <definedName name="BExCTZZ9JNES4EDHW97NP0EGQALX" localSheetId="2" hidden="1">#REF!</definedName>
    <definedName name="BExCTZZ9JNES4EDHW97NP0EGQALX" localSheetId="7" hidden="1">#REF!</definedName>
    <definedName name="BExCTZZ9JNES4EDHW97NP0EGQALX" hidden="1">'[3]Reco Sheet for Fcast'!$G$2</definedName>
    <definedName name="BExCU0A1V6NMZQ9ASYJ8QIVQ5UR2" localSheetId="19" hidden="1">'[4]AMI P &amp; L'!#REF!</definedName>
    <definedName name="BExCU0A1V6NMZQ9ASYJ8QIVQ5UR2" localSheetId="16" hidden="1">'[4]AMI P &amp; L'!#REF!</definedName>
    <definedName name="BExCU0A1V6NMZQ9ASYJ8QIVQ5UR2" localSheetId="17" hidden="1">'[4]AMI P &amp; L'!#REF!</definedName>
    <definedName name="BExCU0A1V6NMZQ9ASYJ8QIVQ5UR2" localSheetId="13" hidden="1">'[4]AMI P &amp; L'!#REF!</definedName>
    <definedName name="BExCU0A1V6NMZQ9ASYJ8QIVQ5UR2" localSheetId="14" hidden="1">'[4]AMI P &amp; L'!#REF!</definedName>
    <definedName name="BExCU0A1V6NMZQ9ASYJ8QIVQ5UR2" localSheetId="2" hidden="1">#REF!</definedName>
    <definedName name="BExCU0A1V6NMZQ9ASYJ8QIVQ5UR2" localSheetId="22" hidden="1">'[4]AMI P &amp; L'!#REF!</definedName>
    <definedName name="BExCU0A1V6NMZQ9ASYJ8QIVQ5UR2" localSheetId="21" hidden="1">'[4]AMI P &amp; L'!#REF!</definedName>
    <definedName name="BExCU0A1V6NMZQ9ASYJ8QIVQ5UR2" localSheetId="57" hidden="1">'[4]AMI P &amp; L'!#REF!</definedName>
    <definedName name="BExCU0A1V6NMZQ9ASYJ8QIVQ5UR2" localSheetId="56" hidden="1">'[4]AMI P &amp; L'!#REF!</definedName>
    <definedName name="BExCU0A1V6NMZQ9ASYJ8QIVQ5UR2" localSheetId="7" hidden="1">#REF!</definedName>
    <definedName name="BExCU0A1V6NMZQ9ASYJ8QIVQ5UR2" localSheetId="40" hidden="1">'[4]AMI P &amp; L'!#REF!</definedName>
    <definedName name="BExCU0A1V6NMZQ9ASYJ8QIVQ5UR2" localSheetId="39" hidden="1">'[4]AMI P &amp; L'!#REF!</definedName>
    <definedName name="BExCU0A1V6NMZQ9ASYJ8QIVQ5UR2" localSheetId="41" hidden="1">'[4]AMI P &amp; L'!#REF!</definedName>
    <definedName name="BExCU0A1V6NMZQ9ASYJ8QIVQ5UR2" localSheetId="38" hidden="1">'[4]AMI P &amp; L'!#REF!</definedName>
    <definedName name="BExCU0A1V6NMZQ9ASYJ8QIVQ5UR2" localSheetId="5" hidden="1">'[4]AMI P &amp; L'!#REF!</definedName>
    <definedName name="BExCU0A1V6NMZQ9ASYJ8QIVQ5UR2" localSheetId="15" hidden="1">'[4]AMI P &amp; L'!#REF!</definedName>
    <definedName name="BExCU0A1V6NMZQ9ASYJ8QIVQ5UR2" hidden="1">'[4]AMI P &amp; L'!#REF!</definedName>
    <definedName name="BExCU2834920JBHSPCRC4UF80OLL" localSheetId="2" hidden="1">#REF!</definedName>
    <definedName name="BExCU2834920JBHSPCRC4UF80OLL" localSheetId="7" hidden="1">#REF!</definedName>
    <definedName name="BExCU2834920JBHSPCRC4UF80OLL" hidden="1">'[3]Reco Sheet for Fcast'!$F$11:$G$11</definedName>
    <definedName name="BExCU8O54I3P3WRYWY1CRP3S78QY" localSheetId="2" hidden="1">#REF!</definedName>
    <definedName name="BExCU8O54I3P3WRYWY1CRP3S78QY" localSheetId="7" hidden="1">#REF!</definedName>
    <definedName name="BExCU8O54I3P3WRYWY1CRP3S78QY" hidden="1">'[3]Reco Sheet for Fcast'!$G$2</definedName>
    <definedName name="BExCUDRJO23YOKT8GPWOVQ4XEHF5" localSheetId="2" hidden="1">#REF!</definedName>
    <definedName name="BExCUDRJO23YOKT8GPWOVQ4XEHF5" localSheetId="7" hidden="1">#REF!</definedName>
    <definedName name="BExCUDRJO23YOKT8GPWOVQ4XEHF5" hidden="1">'[3]Reco Sheet for Fcast'!$F$6:$G$6</definedName>
    <definedName name="BExCUGRGLX1AYN8HK7GN3RQ6XWIM" localSheetId="13" hidden="1">#REF!</definedName>
    <definedName name="BExCUGRGLX1AYN8HK7GN3RQ6XWIM" localSheetId="14" hidden="1">#REF!</definedName>
    <definedName name="BExCUGRGLX1AYN8HK7GN3RQ6XWIM" localSheetId="2" hidden="1">#REF!</definedName>
    <definedName name="BExCUGRGLX1AYN8HK7GN3RQ6XWIM" localSheetId="6" hidden="1">#REF!</definedName>
    <definedName name="BExCUGRGLX1AYN8HK7GN3RQ6XWIM" hidden="1">#REF!</definedName>
    <definedName name="BExCUPAXFR16YMWL30ME3F3BSRDZ" localSheetId="2" hidden="1">#REF!</definedName>
    <definedName name="BExCUPAXFR16YMWL30ME3F3BSRDZ" localSheetId="7" hidden="1">#REF!</definedName>
    <definedName name="BExCUPAXFR16YMWL30ME3F3BSRDZ" hidden="1">'[3]Reco Sheet for Fcast'!$F$8:$G$8</definedName>
    <definedName name="BExCUR94DHCE47PUUWEMT5QZOYR2" localSheetId="2" hidden="1">#REF!</definedName>
    <definedName name="BExCUR94DHCE47PUUWEMT5QZOYR2" localSheetId="7" hidden="1">#REF!</definedName>
    <definedName name="BExCUR94DHCE47PUUWEMT5QZOYR2" hidden="1">'[3]Reco Sheet for Fcast'!$H$2:$I$2</definedName>
    <definedName name="BExCV634L7SVHGB0UDDTRRQ2Q72H" localSheetId="2" hidden="1">#REF!</definedName>
    <definedName name="BExCV634L7SVHGB0UDDTRRQ2Q72H" localSheetId="7" hidden="1">#REF!</definedName>
    <definedName name="BExCV634L7SVHGB0UDDTRRQ2Q72H" hidden="1">'[3]Reco Sheet for Fcast'!$I$7:$J$7</definedName>
    <definedName name="BExCVBXGSXT9FWJRG62PX9S1RK83" localSheetId="2" hidden="1">#REF!</definedName>
    <definedName name="BExCVBXGSXT9FWJRG62PX9S1RK83" localSheetId="7" hidden="1">#REF!</definedName>
    <definedName name="BExCVBXGSXT9FWJRG62PX9S1RK83" hidden="1">'[3]Reco Sheet for Fcast'!$I$8:$J$8</definedName>
    <definedName name="BExCVHBNLOHNFS0JAV3I1XGPNH9W" localSheetId="2" hidden="1">#REF!</definedName>
    <definedName name="BExCVHBNLOHNFS0JAV3I1XGPNH9W" localSheetId="7" hidden="1">#REF!</definedName>
    <definedName name="BExCVHBNLOHNFS0JAV3I1XGPNH9W" hidden="1">'[3]Reco Sheet for Fcast'!$F$15</definedName>
    <definedName name="BExCVI86R31A2IOZIEBY1FJLVILD" localSheetId="2" hidden="1">#REF!</definedName>
    <definedName name="BExCVI86R31A2IOZIEBY1FJLVILD" localSheetId="7" hidden="1">#REF!</definedName>
    <definedName name="BExCVI86R31A2IOZIEBY1FJLVILD" hidden="1">'[3]Reco Sheet for Fcast'!$I$10:$J$10</definedName>
    <definedName name="BExCVKGZXE0I9EIXKBZVSGSEY2RR" localSheetId="2" hidden="1">#REF!</definedName>
    <definedName name="BExCVKGZXE0I9EIXKBZVSGSEY2RR" localSheetId="7" hidden="1">#REF!</definedName>
    <definedName name="BExCVKGZXE0I9EIXKBZVSGSEY2RR" hidden="1">'[3]Reco Sheet for Fcast'!$F$9:$G$9</definedName>
    <definedName name="BExCVV44WY5807WGMTGKPW0GT256" localSheetId="2" hidden="1">#REF!</definedName>
    <definedName name="BExCVV44WY5807WGMTGKPW0GT256" localSheetId="7" hidden="1">#REF!</definedName>
    <definedName name="BExCVV44WY5807WGMTGKPW0GT256" hidden="1">'[3]Reco Sheet for Fcast'!$I$7:$J$7</definedName>
    <definedName name="BExCVVK8GI44DNT5MTM7AOS4U9N8" localSheetId="2" hidden="1">'[5]Reco Sheet for Fcast'!$I$7:$J$7</definedName>
    <definedName name="BExCVVK8GI44DNT5MTM7AOS4U9N8" localSheetId="7" hidden="1">'[5]Reco Sheet for Fcast'!$I$7:$J$7</definedName>
    <definedName name="BExCVVK8GI44DNT5MTM7AOS4U9N8" hidden="1">'[3]Reco Sheet for Fcast'!$I$7:$J$7</definedName>
    <definedName name="BExCVZ5PN4V6MRBZ04PZJW3GEF8S" localSheetId="19" hidden="1">'[4]AMI P &amp; L'!#REF!</definedName>
    <definedName name="BExCVZ5PN4V6MRBZ04PZJW3GEF8S" localSheetId="16" hidden="1">'[4]AMI P &amp; L'!#REF!</definedName>
    <definedName name="BExCVZ5PN4V6MRBZ04PZJW3GEF8S" localSheetId="17" hidden="1">'[4]AMI P &amp; L'!#REF!</definedName>
    <definedName name="BExCVZ5PN4V6MRBZ04PZJW3GEF8S" localSheetId="13" hidden="1">'[4]AMI P &amp; L'!#REF!</definedName>
    <definedName name="BExCVZ5PN4V6MRBZ04PZJW3GEF8S" localSheetId="14" hidden="1">'[4]AMI P &amp; L'!#REF!</definedName>
    <definedName name="BExCVZ5PN4V6MRBZ04PZJW3GEF8S" localSheetId="2" hidden="1">#REF!</definedName>
    <definedName name="BExCVZ5PN4V6MRBZ04PZJW3GEF8S" localSheetId="22" hidden="1">'[4]AMI P &amp; L'!#REF!</definedName>
    <definedName name="BExCVZ5PN4V6MRBZ04PZJW3GEF8S" localSheetId="21" hidden="1">'[4]AMI P &amp; L'!#REF!</definedName>
    <definedName name="BExCVZ5PN4V6MRBZ04PZJW3GEF8S" localSheetId="57" hidden="1">'[4]AMI P &amp; L'!#REF!</definedName>
    <definedName name="BExCVZ5PN4V6MRBZ04PZJW3GEF8S" localSheetId="56" hidden="1">'[4]AMI P &amp; L'!#REF!</definedName>
    <definedName name="BExCVZ5PN4V6MRBZ04PZJW3GEF8S" localSheetId="7" hidden="1">#REF!</definedName>
    <definedName name="BExCVZ5PN4V6MRBZ04PZJW3GEF8S" localSheetId="40" hidden="1">'[4]AMI P &amp; L'!#REF!</definedName>
    <definedName name="BExCVZ5PN4V6MRBZ04PZJW3GEF8S" localSheetId="39" hidden="1">'[4]AMI P &amp; L'!#REF!</definedName>
    <definedName name="BExCVZ5PN4V6MRBZ04PZJW3GEF8S" localSheetId="41" hidden="1">'[4]AMI P &amp; L'!#REF!</definedName>
    <definedName name="BExCVZ5PN4V6MRBZ04PZJW3GEF8S" localSheetId="38" hidden="1">'[4]AMI P &amp; L'!#REF!</definedName>
    <definedName name="BExCVZ5PN4V6MRBZ04PZJW3GEF8S" localSheetId="5" hidden="1">'[4]AMI P &amp; L'!#REF!</definedName>
    <definedName name="BExCVZ5PN4V6MRBZ04PZJW3GEF8S" localSheetId="15" hidden="1">'[4]AMI P &amp; L'!#REF!</definedName>
    <definedName name="BExCVZ5PN4V6MRBZ04PZJW3GEF8S" hidden="1">'[4]AMI P &amp; L'!#REF!</definedName>
    <definedName name="BExCW13R0GWJYGXZBNCPAHQN4NR2" localSheetId="2" hidden="1">#REF!</definedName>
    <definedName name="BExCW13R0GWJYGXZBNCPAHQN4NR2" localSheetId="7" hidden="1">#REF!</definedName>
    <definedName name="BExCW13R0GWJYGXZBNCPAHQN4NR2" hidden="1">'[3]Reco Sheet for Fcast'!$I$10:$J$10</definedName>
    <definedName name="BExCW9Y5HWU4RJTNX74O6L24VGCK" localSheetId="2" hidden="1">#REF!</definedName>
    <definedName name="BExCW9Y5HWU4RJTNX74O6L24VGCK" localSheetId="7" hidden="1">#REF!</definedName>
    <definedName name="BExCW9Y5HWU4RJTNX74O6L24VGCK" hidden="1">'[3]Reco Sheet for Fcast'!$H$2:$I$2</definedName>
    <definedName name="BExCWMJAP755C7AV2QKTWYDPDSSV" localSheetId="2" hidden="1">'[5]Reco Sheet for Fcast'!$F$8:$G$8</definedName>
    <definedName name="BExCWMJAP755C7AV2QKTWYDPDSSV" localSheetId="7" hidden="1">'[5]Reco Sheet for Fcast'!$F$8:$G$8</definedName>
    <definedName name="BExCWMJAP755C7AV2QKTWYDPDSSV" hidden="1">'[3]Reco Sheet for Fcast'!$F$8:$G$8</definedName>
    <definedName name="BExCWPDPESGZS07QGBLSBWDNVJLZ" localSheetId="2" hidden="1">#REF!</definedName>
    <definedName name="BExCWPDPESGZS07QGBLSBWDNVJLZ" localSheetId="7" hidden="1">#REF!</definedName>
    <definedName name="BExCWPDPESGZS07QGBLSBWDNVJLZ" hidden="1">'[3]Reco Sheet for Fcast'!$F$7:$G$7</definedName>
    <definedName name="BExCWSDLJ7DJX3139FQJM3LND72J" localSheetId="2" hidden="1">'[5]Reco Sheet for Fcast'!$O$6:$P$10</definedName>
    <definedName name="BExCWSDLJ7DJX3139FQJM3LND72J" localSheetId="7" hidden="1">'[5]Reco Sheet for Fcast'!$O$6:$P$10</definedName>
    <definedName name="BExCWSDLJ7DJX3139FQJM3LND72J" hidden="1">'[3]Reco Sheet for Fcast'!$O$6:$P$10</definedName>
    <definedName name="BExCWTVKHIVCRHF8GC39KI58YM5K" localSheetId="2" hidden="1">#REF!</definedName>
    <definedName name="BExCWTVKHIVCRHF8GC39KI58YM5K" localSheetId="7" hidden="1">#REF!</definedName>
    <definedName name="BExCWTVKHIVCRHF8GC39KI58YM5K" hidden="1">'[3]Reco Sheet for Fcast'!$G$2</definedName>
    <definedName name="BExCX2KGRZBRVLZNM8SUSIE6A0RL" localSheetId="19" hidden="1">'[4]AMI P &amp; L'!#REF!</definedName>
    <definedName name="BExCX2KGRZBRVLZNM8SUSIE6A0RL" localSheetId="16" hidden="1">'[4]AMI P &amp; L'!#REF!</definedName>
    <definedName name="BExCX2KGRZBRVLZNM8SUSIE6A0RL" localSheetId="17" hidden="1">'[4]AMI P &amp; L'!#REF!</definedName>
    <definedName name="BExCX2KGRZBRVLZNM8SUSIE6A0RL" localSheetId="13" hidden="1">'[4]AMI P &amp; L'!#REF!</definedName>
    <definedName name="BExCX2KGRZBRVLZNM8SUSIE6A0RL" localSheetId="14" hidden="1">'[4]AMI P &amp; L'!#REF!</definedName>
    <definedName name="BExCX2KGRZBRVLZNM8SUSIE6A0RL" localSheetId="2" hidden="1">#REF!</definedName>
    <definedName name="BExCX2KGRZBRVLZNM8SUSIE6A0RL" localSheetId="22" hidden="1">'[4]AMI P &amp; L'!#REF!</definedName>
    <definedName name="BExCX2KGRZBRVLZNM8SUSIE6A0RL" localSheetId="21" hidden="1">'[4]AMI P &amp; L'!#REF!</definedName>
    <definedName name="BExCX2KGRZBRVLZNM8SUSIE6A0RL" localSheetId="57" hidden="1">'[4]AMI P &amp; L'!#REF!</definedName>
    <definedName name="BExCX2KGRZBRVLZNM8SUSIE6A0RL" localSheetId="56" hidden="1">'[4]AMI P &amp; L'!#REF!</definedName>
    <definedName name="BExCX2KGRZBRVLZNM8SUSIE6A0RL" localSheetId="7" hidden="1">#REF!</definedName>
    <definedName name="BExCX2KGRZBRVLZNM8SUSIE6A0RL" localSheetId="40" hidden="1">'[4]AMI P &amp; L'!#REF!</definedName>
    <definedName name="BExCX2KGRZBRVLZNM8SUSIE6A0RL" localSheetId="39" hidden="1">'[4]AMI P &amp; L'!#REF!</definedName>
    <definedName name="BExCX2KGRZBRVLZNM8SUSIE6A0RL" localSheetId="41" hidden="1">'[4]AMI P &amp; L'!#REF!</definedName>
    <definedName name="BExCX2KGRZBRVLZNM8SUSIE6A0RL" localSheetId="38" hidden="1">'[4]AMI P &amp; L'!#REF!</definedName>
    <definedName name="BExCX2KGRZBRVLZNM8SUSIE6A0RL" localSheetId="5" hidden="1">'[4]AMI P &amp; L'!#REF!</definedName>
    <definedName name="BExCX2KGRZBRVLZNM8SUSIE6A0RL" localSheetId="15" hidden="1">'[4]AMI P &amp; L'!#REF!</definedName>
    <definedName name="BExCX2KGRZBRVLZNM8SUSIE6A0RL" hidden="1">'[4]AMI P &amp; L'!#REF!</definedName>
    <definedName name="BExCX3X451T70LZ1VF95L7W4Y4TM" localSheetId="2" hidden="1">#REF!</definedName>
    <definedName name="BExCX3X451T70LZ1VF95L7W4Y4TM" localSheetId="7" hidden="1">#REF!</definedName>
    <definedName name="BExCX3X451T70LZ1VF95L7W4Y4TM" hidden="1">'[3]Reco Sheet for Fcast'!$F$10:$G$10</definedName>
    <definedName name="BExCX4NZ2N1OUGXM7EV0U7VULJMM" localSheetId="2" hidden="1">#REF!</definedName>
    <definedName name="BExCX4NZ2N1OUGXM7EV0U7VULJMM" localSheetId="7" hidden="1">#REF!</definedName>
    <definedName name="BExCX4NZ2N1OUGXM7EV0U7VULJMM" hidden="1">'[3]Reco Sheet for Fcast'!$F$7:$G$7</definedName>
    <definedName name="BExCXILMURGYMAH6N5LF5DV6K3GM" localSheetId="2" hidden="1">#REF!</definedName>
    <definedName name="BExCXILMURGYMAH6N5LF5DV6K3GM" localSheetId="7" hidden="1">#REF!</definedName>
    <definedName name="BExCXILMURGYMAH6N5LF5DV6K3GM" hidden="1">'[3]Reco Sheet for Fcast'!$I$9:$J$9</definedName>
    <definedName name="BExCXK3M8NPWOZZALA6L6RUCBB2J" localSheetId="13" hidden="1">#REF!</definedName>
    <definedName name="BExCXK3M8NPWOZZALA6L6RUCBB2J" localSheetId="14" hidden="1">#REF!</definedName>
    <definedName name="BExCXK3M8NPWOZZALA6L6RUCBB2J" localSheetId="2" hidden="1">#REF!</definedName>
    <definedName name="BExCXK3M8NPWOZZALA6L6RUCBB2J" localSheetId="22" hidden="1">#REF!</definedName>
    <definedName name="BExCXK3M8NPWOZZALA6L6RUCBB2J" localSheetId="6" hidden="1">#REF!</definedName>
    <definedName name="BExCXK3M8NPWOZZALA6L6RUCBB2J" localSheetId="7" hidden="1">#REF!</definedName>
    <definedName name="BExCXK3M8NPWOZZALA6L6RUCBB2J" hidden="1">#REF!</definedName>
    <definedName name="BExCXKZZ6U10NBCECNUV9U56FB6V" localSheetId="19" hidden="1">#REF!</definedName>
    <definedName name="BExCXKZZ6U10NBCECNUV9U56FB6V" localSheetId="16" hidden="1">#REF!</definedName>
    <definedName name="BExCXKZZ6U10NBCECNUV9U56FB6V" localSheetId="17" hidden="1">#REF!</definedName>
    <definedName name="BExCXKZZ6U10NBCECNUV9U56FB6V" localSheetId="13" hidden="1">#REF!</definedName>
    <definedName name="BExCXKZZ6U10NBCECNUV9U56FB6V" localSheetId="14" hidden="1">#REF!</definedName>
    <definedName name="BExCXKZZ6U10NBCECNUV9U56FB6V" localSheetId="2" hidden="1">#REF!</definedName>
    <definedName name="BExCXKZZ6U10NBCECNUV9U56FB6V" localSheetId="22" hidden="1">#REF!</definedName>
    <definedName name="BExCXKZZ6U10NBCECNUV9U56FB6V" localSheetId="21" hidden="1">#REF!</definedName>
    <definedName name="BExCXKZZ6U10NBCECNUV9U56FB6V" localSheetId="57" hidden="1">#REF!</definedName>
    <definedName name="BExCXKZZ6U10NBCECNUV9U56FB6V" localSheetId="56" hidden="1">#REF!</definedName>
    <definedName name="BExCXKZZ6U10NBCECNUV9U56FB6V" localSheetId="6" hidden="1">#REF!</definedName>
    <definedName name="BExCXKZZ6U10NBCECNUV9U56FB6V" localSheetId="7" hidden="1">#REF!</definedName>
    <definedName name="BExCXKZZ6U10NBCECNUV9U56FB6V" localSheetId="40" hidden="1">#REF!</definedName>
    <definedName name="BExCXKZZ6U10NBCECNUV9U56FB6V" localSheetId="39" hidden="1">#REF!</definedName>
    <definedName name="BExCXKZZ6U10NBCECNUV9U56FB6V" localSheetId="41" hidden="1">#REF!</definedName>
    <definedName name="BExCXKZZ6U10NBCECNUV9U56FB6V" localSheetId="38" hidden="1">#REF!</definedName>
    <definedName name="BExCXKZZ6U10NBCECNUV9U56FB6V" localSheetId="5" hidden="1">#REF!</definedName>
    <definedName name="BExCXKZZ6U10NBCECNUV9U56FB6V" localSheetId="15" hidden="1">#REF!</definedName>
    <definedName name="BExCXKZZ6U10NBCECNUV9U56FB6V" hidden="1">#REF!</definedName>
    <definedName name="BExCXQUFBMXQ1650735H48B1AZT3" localSheetId="2" hidden="1">#REF!</definedName>
    <definedName name="BExCXQUFBMXQ1650735H48B1AZT3" localSheetId="7" hidden="1">#REF!</definedName>
    <definedName name="BExCXQUFBMXQ1650735H48B1AZT3" hidden="1">'[3]Reco Sheet for Fcast'!$F$15</definedName>
    <definedName name="BExCY2DQO9VLA77Q7EG3T0XNXX4F" localSheetId="2" hidden="1">#REF!</definedName>
    <definedName name="BExCY2DQO9VLA77Q7EG3T0XNXX4F" localSheetId="7" hidden="1">#REF!</definedName>
    <definedName name="BExCY2DQO9VLA77Q7EG3T0XNXX4F" hidden="1">'[3]Reco Sheet for Fcast'!$F$11:$G$11</definedName>
    <definedName name="BExCY6VMJ68MX3C981R5Q0BX5791" localSheetId="2" hidden="1">#REF!</definedName>
    <definedName name="BExCY6VMJ68MX3C981R5Q0BX5791" localSheetId="7" hidden="1">#REF!</definedName>
    <definedName name="BExCY6VMJ68MX3C981R5Q0BX5791" hidden="1">'[3]Reco Sheet for Fcast'!$I$9:$J$9</definedName>
    <definedName name="BExCYAH2SAZCPW6XCB7V7PMMCAWO" localSheetId="2" hidden="1">#REF!</definedName>
    <definedName name="BExCYAH2SAZCPW6XCB7V7PMMCAWO" localSheetId="7" hidden="1">#REF!</definedName>
    <definedName name="BExCYAH2SAZCPW6XCB7V7PMMCAWO" hidden="1">'[3]Reco Sheet for Fcast'!$I$6:$J$6</definedName>
    <definedName name="BExCYFV9Z4OENTUNF9IWT6ELMRCL" localSheetId="2" hidden="1">'[5]Reco Sheet for Fcast'!$I$7:$J$7</definedName>
    <definedName name="BExCYFV9Z4OENTUNF9IWT6ELMRCL" localSheetId="7" hidden="1">'[5]Reco Sheet for Fcast'!$I$7:$J$7</definedName>
    <definedName name="BExCYFV9Z4OENTUNF9IWT6ELMRCL" hidden="1">'[3]Reco Sheet for Fcast'!$I$7:$J$7</definedName>
    <definedName name="BExCYPRC5HJE6N2XQTHCT6NXGP8N" localSheetId="2" hidden="1">#REF!</definedName>
    <definedName name="BExCYPRC5HJE6N2XQTHCT6NXGP8N" localSheetId="7" hidden="1">#REF!</definedName>
    <definedName name="BExCYPRC5HJE6N2XQTHCT6NXGP8N" hidden="1">'[3]Reco Sheet for Fcast'!$I$11:$J$11</definedName>
    <definedName name="BExCYUK0I3UEXZNFDW71G6Z6D8XR" localSheetId="19" hidden="1">'[4]AMI P &amp; L'!#REF!</definedName>
    <definedName name="BExCYUK0I3UEXZNFDW71G6Z6D8XR" localSheetId="16" hidden="1">'[4]AMI P &amp; L'!#REF!</definedName>
    <definedName name="BExCYUK0I3UEXZNFDW71G6Z6D8XR" localSheetId="17" hidden="1">'[4]AMI P &amp; L'!#REF!</definedName>
    <definedName name="BExCYUK0I3UEXZNFDW71G6Z6D8XR" localSheetId="13" hidden="1">'[4]AMI P &amp; L'!#REF!</definedName>
    <definedName name="BExCYUK0I3UEXZNFDW71G6Z6D8XR" localSheetId="14" hidden="1">'[4]AMI P &amp; L'!#REF!</definedName>
    <definedName name="BExCYUK0I3UEXZNFDW71G6Z6D8XR" localSheetId="2" hidden="1">#REF!</definedName>
    <definedName name="BExCYUK0I3UEXZNFDW71G6Z6D8XR" localSheetId="22" hidden="1">'[4]AMI P &amp; L'!#REF!</definedName>
    <definedName name="BExCYUK0I3UEXZNFDW71G6Z6D8XR" localSheetId="21" hidden="1">'[4]AMI P &amp; L'!#REF!</definedName>
    <definedName name="BExCYUK0I3UEXZNFDW71G6Z6D8XR" localSheetId="57" hidden="1">'[4]AMI P &amp; L'!#REF!</definedName>
    <definedName name="BExCYUK0I3UEXZNFDW71G6Z6D8XR" localSheetId="56" hidden="1">'[4]AMI P &amp; L'!#REF!</definedName>
    <definedName name="BExCYUK0I3UEXZNFDW71G6Z6D8XR" localSheetId="7" hidden="1">#REF!</definedName>
    <definedName name="BExCYUK0I3UEXZNFDW71G6Z6D8XR" localSheetId="40" hidden="1">'[4]AMI P &amp; L'!#REF!</definedName>
    <definedName name="BExCYUK0I3UEXZNFDW71G6Z6D8XR" localSheetId="39" hidden="1">'[4]AMI P &amp; L'!#REF!</definedName>
    <definedName name="BExCYUK0I3UEXZNFDW71G6Z6D8XR" localSheetId="41" hidden="1">'[4]AMI P &amp; L'!#REF!</definedName>
    <definedName name="BExCYUK0I3UEXZNFDW71G6Z6D8XR" localSheetId="38" hidden="1">'[4]AMI P &amp; L'!#REF!</definedName>
    <definedName name="BExCYUK0I3UEXZNFDW71G6Z6D8XR" localSheetId="5" hidden="1">'[4]AMI P &amp; L'!#REF!</definedName>
    <definedName name="BExCYUK0I3UEXZNFDW71G6Z6D8XR" localSheetId="15" hidden="1">'[4]AMI P &amp; L'!#REF!</definedName>
    <definedName name="BExCYUK0I3UEXZNFDW71G6Z6D8XR" hidden="1">'[4]AMI P &amp; L'!#REF!</definedName>
    <definedName name="BExCZFZCXMLY5DWESYJ9NGTJYQ8M" localSheetId="2" hidden="1">#REF!</definedName>
    <definedName name="BExCZFZCXMLY5DWESYJ9NGTJYQ8M" localSheetId="7" hidden="1">#REF!</definedName>
    <definedName name="BExCZFZCXMLY5DWESYJ9NGTJYQ8M" hidden="1">'[3]Reco Sheet for Fcast'!$I$11:$J$11</definedName>
    <definedName name="BExCZJ4P8WS0BDT31WDXI0ROE7D6" localSheetId="2" hidden="1">#REF!</definedName>
    <definedName name="BExCZJ4P8WS0BDT31WDXI0ROE7D6" localSheetId="7" hidden="1">#REF!</definedName>
    <definedName name="BExCZJ4P8WS0BDT31WDXI0ROE7D6" hidden="1">'[3]Reco Sheet for Fcast'!$F$6:$G$6</definedName>
    <definedName name="BExCZKH6NI0EE02L995IFVBD1J59" localSheetId="2" hidden="1">#REF!</definedName>
    <definedName name="BExCZKH6NI0EE02L995IFVBD1J59" localSheetId="7" hidden="1">#REF!</definedName>
    <definedName name="BExCZKH6NI0EE02L995IFVBD1J59" hidden="1">'[3]Reco Sheet for Fcast'!$I$8:$J$8</definedName>
    <definedName name="BExCZU7T2KCK97JI9FE1XITCRE8U" localSheetId="13" hidden="1">#REF!</definedName>
    <definedName name="BExCZU7T2KCK97JI9FE1XITCRE8U" localSheetId="14" hidden="1">#REF!</definedName>
    <definedName name="BExCZU7T2KCK97JI9FE1XITCRE8U" localSheetId="2" hidden="1">#REF!</definedName>
    <definedName name="BExCZU7T2KCK97JI9FE1XITCRE8U" localSheetId="22" hidden="1">#REF!</definedName>
    <definedName name="BExCZU7T2KCK97JI9FE1XITCRE8U" localSheetId="6" hidden="1">#REF!</definedName>
    <definedName name="BExCZU7T2KCK97JI9FE1XITCRE8U" localSheetId="7" hidden="1">#REF!</definedName>
    <definedName name="BExCZU7T2KCK97JI9FE1XITCRE8U" hidden="1">#REF!</definedName>
    <definedName name="BExCZUD9FEOJBKDJ51Z3JON9LKJ8" localSheetId="2" hidden="1">#REF!</definedName>
    <definedName name="BExCZUD9FEOJBKDJ51Z3JON9LKJ8" localSheetId="7" hidden="1">#REF!</definedName>
    <definedName name="BExCZUD9FEOJBKDJ51Z3JON9LKJ8" hidden="1">'[3]Reco Sheet for Fcast'!$G$2</definedName>
    <definedName name="BExD0CCO4AZHRMZ3PSLCEN7T63L2" hidden="1">'[6]Bud Mth'!$I$6:$J$6</definedName>
    <definedName name="BExD0HALIN0JR4JTPGDEVAEE5EX5" localSheetId="2" hidden="1">#REF!</definedName>
    <definedName name="BExD0HALIN0JR4JTPGDEVAEE5EX5" localSheetId="7" hidden="1">#REF!</definedName>
    <definedName name="BExD0HALIN0JR4JTPGDEVAEE5EX5" hidden="1">'[3]Reco Sheet for Fcast'!$I$8:$J$8</definedName>
    <definedName name="BExD0LCCDPG16YLY5WQSZF1XI5DA" localSheetId="2" hidden="1">#REF!</definedName>
    <definedName name="BExD0LCCDPG16YLY5WQSZF1XI5DA" localSheetId="7" hidden="1">#REF!</definedName>
    <definedName name="BExD0LCCDPG16YLY5WQSZF1XI5DA" hidden="1">'[3]Reco Sheet for Fcast'!$I$9:$J$9</definedName>
    <definedName name="BExD0RMWSB4TRECEHTH6NN4K9DFZ" localSheetId="2" hidden="1">#REF!</definedName>
    <definedName name="BExD0RMWSB4TRECEHTH6NN4K9DFZ" localSheetId="7" hidden="1">#REF!</definedName>
    <definedName name="BExD0RMWSB4TRECEHTH6NN4K9DFZ" hidden="1">'[3]Reco Sheet for Fcast'!$I$11:$J$11</definedName>
    <definedName name="BExD0U6KG10QGVDI1XSHK0J10A2V" localSheetId="2" hidden="1">#REF!</definedName>
    <definedName name="BExD0U6KG10QGVDI1XSHK0J10A2V" localSheetId="7" hidden="1">#REF!</definedName>
    <definedName name="BExD0U6KG10QGVDI1XSHK0J10A2V" hidden="1">'[3]Reco Sheet for Fcast'!$I$7:$J$7</definedName>
    <definedName name="BExD13RUIBGRXDL4QDZ305UKUR12" localSheetId="2" hidden="1">#REF!</definedName>
    <definedName name="BExD13RUIBGRXDL4QDZ305UKUR12" localSheetId="7" hidden="1">#REF!</definedName>
    <definedName name="BExD13RUIBGRXDL4QDZ305UKUR12" hidden="1">'[3]Reco Sheet for Fcast'!$I$9:$J$9</definedName>
    <definedName name="BExD14DETV5R4OOTMAXD5NAKWRO3" localSheetId="2" hidden="1">#REF!</definedName>
    <definedName name="BExD14DETV5R4OOTMAXD5NAKWRO3" localSheetId="7" hidden="1">#REF!</definedName>
    <definedName name="BExD14DETV5R4OOTMAXD5NAKWRO3" hidden="1">'[3]Reco Sheet for Fcast'!$H$2:$I$2</definedName>
    <definedName name="BExD15PVEDBQYR2EAO7B3FB96GXL" localSheetId="13" hidden="1">#REF!</definedName>
    <definedName name="BExD15PVEDBQYR2EAO7B3FB96GXL" localSheetId="14" hidden="1">#REF!</definedName>
    <definedName name="BExD15PVEDBQYR2EAO7B3FB96GXL" localSheetId="2" hidden="1">#REF!</definedName>
    <definedName name="BExD15PVEDBQYR2EAO7B3FB96GXL" localSheetId="6" hidden="1">#REF!</definedName>
    <definedName name="BExD15PVEDBQYR2EAO7B3FB96GXL" hidden="1">#REF!</definedName>
    <definedName name="BExD1OAU9OXQAZA4D70HP72CU6GB" localSheetId="2" hidden="1">#REF!</definedName>
    <definedName name="BExD1OAU9OXQAZA4D70HP72CU6GB" localSheetId="7" hidden="1">#REF!</definedName>
    <definedName name="BExD1OAU9OXQAZA4D70HP72CU6GB" hidden="1">'[3]Reco Sheet for Fcast'!$I$7:$J$7</definedName>
    <definedName name="BExD1Y1JV61416YA1XRQHKWPZIE7" localSheetId="2" hidden="1">#REF!</definedName>
    <definedName name="BExD1Y1JV61416YA1XRQHKWPZIE7" localSheetId="7" hidden="1">#REF!</definedName>
    <definedName name="BExD1Y1JV61416YA1XRQHKWPZIE7" hidden="1">'[3]Reco Sheet for Fcast'!$F$6:$G$6</definedName>
    <definedName name="BExD21HKYZH6AN0830NG17ZRUS1T" localSheetId="2" hidden="1">'[5]Reco Sheet for Fcast'!$G$2:$H$2</definedName>
    <definedName name="BExD21HKYZH6AN0830NG17ZRUS1T" localSheetId="7" hidden="1">'[5]Reco Sheet for Fcast'!$G$2:$H$2</definedName>
    <definedName name="BExD21HKYZH6AN0830NG17ZRUS1T" hidden="1">'[3]Reco Sheet for Fcast'!$G$2:$H$2</definedName>
    <definedName name="BExD2AHAKLXLHE5UREIETBE22KWM" localSheetId="13" hidden="1">#REF!</definedName>
    <definedName name="BExD2AHAKLXLHE5UREIETBE22KWM" localSheetId="14" hidden="1">#REF!</definedName>
    <definedName name="BExD2AHAKLXLHE5UREIETBE22KWM" localSheetId="2" hidden="1">#REF!</definedName>
    <definedName name="BExD2AHAKLXLHE5UREIETBE22KWM" localSheetId="6" hidden="1">#REF!</definedName>
    <definedName name="BExD2AHAKLXLHE5UREIETBE22KWM" localSheetId="7" hidden="1">#REF!</definedName>
    <definedName name="BExD2AHAKLXLHE5UREIETBE22KWM" hidden="1">#REF!</definedName>
    <definedName name="BExD2CFHIRMBKN5KXE5QP4XXEWFS" localSheetId="19" hidden="1">'[4]AMI P &amp; L'!#REF!</definedName>
    <definedName name="BExD2CFHIRMBKN5KXE5QP4XXEWFS" localSheetId="16" hidden="1">'[4]AMI P &amp; L'!#REF!</definedName>
    <definedName name="BExD2CFHIRMBKN5KXE5QP4XXEWFS" localSheetId="17" hidden="1">'[4]AMI P &amp; L'!#REF!</definedName>
    <definedName name="BExD2CFHIRMBKN5KXE5QP4XXEWFS" localSheetId="13" hidden="1">'[4]AMI P &amp; L'!#REF!</definedName>
    <definedName name="BExD2CFHIRMBKN5KXE5QP4XXEWFS" localSheetId="14" hidden="1">'[4]AMI P &amp; L'!#REF!</definedName>
    <definedName name="BExD2CFHIRMBKN5KXE5QP4XXEWFS" localSheetId="2" hidden="1">#REF!</definedName>
    <definedName name="BExD2CFHIRMBKN5KXE5QP4XXEWFS" localSheetId="22" hidden="1">'[4]AMI P &amp; L'!#REF!</definedName>
    <definedName name="BExD2CFHIRMBKN5KXE5QP4XXEWFS" localSheetId="21" hidden="1">'[4]AMI P &amp; L'!#REF!</definedName>
    <definedName name="BExD2CFHIRMBKN5KXE5QP4XXEWFS" localSheetId="57" hidden="1">'[4]AMI P &amp; L'!#REF!</definedName>
    <definedName name="BExD2CFHIRMBKN5KXE5QP4XXEWFS" localSheetId="56" hidden="1">'[4]AMI P &amp; L'!#REF!</definedName>
    <definedName name="BExD2CFHIRMBKN5KXE5QP4XXEWFS" localSheetId="7" hidden="1">#REF!</definedName>
    <definedName name="BExD2CFHIRMBKN5KXE5QP4XXEWFS" localSheetId="40" hidden="1">'[4]AMI P &amp; L'!#REF!</definedName>
    <definedName name="BExD2CFHIRMBKN5KXE5QP4XXEWFS" localSheetId="39" hidden="1">'[4]AMI P &amp; L'!#REF!</definedName>
    <definedName name="BExD2CFHIRMBKN5KXE5QP4XXEWFS" localSheetId="41" hidden="1">'[4]AMI P &amp; L'!#REF!</definedName>
    <definedName name="BExD2CFHIRMBKN5KXE5QP4XXEWFS" localSheetId="38" hidden="1">'[4]AMI P &amp; L'!#REF!</definedName>
    <definedName name="BExD2CFHIRMBKN5KXE5QP4XXEWFS" localSheetId="5" hidden="1">'[4]AMI P &amp; L'!#REF!</definedName>
    <definedName name="BExD2CFHIRMBKN5KXE5QP4XXEWFS" localSheetId="15" hidden="1">'[4]AMI P &amp; L'!#REF!</definedName>
    <definedName name="BExD2CFHIRMBKN5KXE5QP4XXEWFS" hidden="1">'[4]AMI P &amp; L'!#REF!</definedName>
    <definedName name="BExD2DMHH1HWXQ9W0YYMDP8AAX8Q" localSheetId="2" hidden="1">#REF!</definedName>
    <definedName name="BExD2DMHH1HWXQ9W0YYMDP8AAX8Q" localSheetId="7" hidden="1">#REF!</definedName>
    <definedName name="BExD2DMHH1HWXQ9W0YYMDP8AAX8Q" hidden="1">'[3]Reco Sheet for Fcast'!$F$6:$G$6</definedName>
    <definedName name="BExD2HTPC7IWBAU6OSQ67MQA8BYZ" localSheetId="2" hidden="1">#REF!</definedName>
    <definedName name="BExD2HTPC7IWBAU6OSQ67MQA8BYZ" localSheetId="7" hidden="1">#REF!</definedName>
    <definedName name="BExD2HTPC7IWBAU6OSQ67MQA8BYZ" hidden="1">'[3]Reco Sheet for Fcast'!$F$10:$G$10</definedName>
    <definedName name="BExD363H2VGFIQUCE6LS4AC5J0ZT" localSheetId="2" hidden="1">#REF!</definedName>
    <definedName name="BExD363H2VGFIQUCE6LS4AC5J0ZT" localSheetId="7" hidden="1">#REF!</definedName>
    <definedName name="BExD363H2VGFIQUCE6LS4AC5J0ZT" hidden="1">'[3]Reco Sheet for Fcast'!$F$7:$G$7</definedName>
    <definedName name="BExD37QXHXNRAT3KZWRFA3MXHIF8" hidden="1">'[6]Bud Mth'!$F$6:$G$6</definedName>
    <definedName name="BExD3A588E939V61P1XEW0FI5Q0S" localSheetId="2" hidden="1">#REF!</definedName>
    <definedName name="BExD3A588E939V61P1XEW0FI5Q0S" localSheetId="7" hidden="1">#REF!</definedName>
    <definedName name="BExD3A588E939V61P1XEW0FI5Q0S" hidden="1">'[3]Reco Sheet for Fcast'!$I$10:$J$10</definedName>
    <definedName name="BExD3CJJDKVR9M18XI3WDZH80WL6" localSheetId="2" hidden="1">#REF!</definedName>
    <definedName name="BExD3CJJDKVR9M18XI3WDZH80WL6" localSheetId="7" hidden="1">#REF!</definedName>
    <definedName name="BExD3CJJDKVR9M18XI3WDZH80WL6" hidden="1">'[3]Reco Sheet for Fcast'!$I$11:$J$11</definedName>
    <definedName name="BExD3ESD9WYJIB3TRDPJ1CKXRAVL" localSheetId="2" hidden="1">#REF!</definedName>
    <definedName name="BExD3ESD9WYJIB3TRDPJ1CKXRAVL" localSheetId="7" hidden="1">#REF!</definedName>
    <definedName name="BExD3ESD9WYJIB3TRDPJ1CKXRAVL" hidden="1">'[3]Reco Sheet for Fcast'!$I$11:$J$11</definedName>
    <definedName name="BExD3F368X5S25MWSUNIV57RDB57" localSheetId="19" hidden="1">'[4]AMI P &amp; L'!#REF!</definedName>
    <definedName name="BExD3F368X5S25MWSUNIV57RDB57" localSheetId="16" hidden="1">'[4]AMI P &amp; L'!#REF!</definedName>
    <definedName name="BExD3F368X5S25MWSUNIV57RDB57" localSheetId="17" hidden="1">'[4]AMI P &amp; L'!#REF!</definedName>
    <definedName name="BExD3F368X5S25MWSUNIV57RDB57" localSheetId="13" hidden="1">'[4]AMI P &amp; L'!#REF!</definedName>
    <definedName name="BExD3F368X5S25MWSUNIV57RDB57" localSheetId="14" hidden="1">'[4]AMI P &amp; L'!#REF!</definedName>
    <definedName name="BExD3F368X5S25MWSUNIV57RDB57" localSheetId="2" hidden="1">#REF!</definedName>
    <definedName name="BExD3F368X5S25MWSUNIV57RDB57" localSheetId="22" hidden="1">'[4]AMI P &amp; L'!#REF!</definedName>
    <definedName name="BExD3F368X5S25MWSUNIV57RDB57" localSheetId="21" hidden="1">'[4]AMI P &amp; L'!#REF!</definedName>
    <definedName name="BExD3F368X5S25MWSUNIV57RDB57" localSheetId="57" hidden="1">'[4]AMI P &amp; L'!#REF!</definedName>
    <definedName name="BExD3F368X5S25MWSUNIV57RDB57" localSheetId="56" hidden="1">'[4]AMI P &amp; L'!#REF!</definedName>
    <definedName name="BExD3F368X5S25MWSUNIV57RDB57" localSheetId="7" hidden="1">#REF!</definedName>
    <definedName name="BExD3F368X5S25MWSUNIV57RDB57" localSheetId="40" hidden="1">'[4]AMI P &amp; L'!#REF!</definedName>
    <definedName name="BExD3F368X5S25MWSUNIV57RDB57" localSheetId="39" hidden="1">'[4]AMI P &amp; L'!#REF!</definedName>
    <definedName name="BExD3F368X5S25MWSUNIV57RDB57" localSheetId="41" hidden="1">'[4]AMI P &amp; L'!#REF!</definedName>
    <definedName name="BExD3F368X5S25MWSUNIV57RDB57" localSheetId="38" hidden="1">'[4]AMI P &amp; L'!#REF!</definedName>
    <definedName name="BExD3F368X5S25MWSUNIV57RDB57" localSheetId="5" hidden="1">'[4]AMI P &amp; L'!#REF!</definedName>
    <definedName name="BExD3F368X5S25MWSUNIV57RDB57" localSheetId="15" hidden="1">'[4]AMI P &amp; L'!#REF!</definedName>
    <definedName name="BExD3F368X5S25MWSUNIV57RDB57" hidden="1">'[4]AMI P &amp; L'!#REF!</definedName>
    <definedName name="BExD3H6Q0X859YKIX6M8ZEYXI1G6" hidden="1">'[6]Bud Mth'!$F$15:$S$21</definedName>
    <definedName name="BExD3IJ5IT335SOSNV9L85WKAOSI" localSheetId="2" hidden="1">#REF!</definedName>
    <definedName name="BExD3IJ5IT335SOSNV9L85WKAOSI" localSheetId="7" hidden="1">#REF!</definedName>
    <definedName name="BExD3IJ5IT335SOSNV9L85WKAOSI" hidden="1">'[3]Reco Sheet for Fcast'!$F$11:$G$11</definedName>
    <definedName name="BExD3KBVUY57GMMQTOFEU6S6G1AY" localSheetId="2" hidden="1">#REF!</definedName>
    <definedName name="BExD3KBVUY57GMMQTOFEU6S6G1AY" localSheetId="7" hidden="1">#REF!</definedName>
    <definedName name="BExD3KBVUY57GMMQTOFEU6S6G1AY" hidden="1">'[3]Reco Sheet for Fcast'!$F$9:$G$9</definedName>
    <definedName name="BExD3NMR7AW2Z6V8SC79VQR37NA6" localSheetId="2" hidden="1">#REF!</definedName>
    <definedName name="BExD3NMR7AW2Z6V8SC79VQR37NA6" localSheetId="7" hidden="1">#REF!</definedName>
    <definedName name="BExD3NMR7AW2Z6V8SC79VQR37NA6" hidden="1">'[3]Reco Sheet for Fcast'!$F$8:$G$8</definedName>
    <definedName name="BExD3QXA2UQ2W4N7NYLUEOG40BZB" localSheetId="2" hidden="1">#REF!</definedName>
    <definedName name="BExD3QXA2UQ2W4N7NYLUEOG40BZB" localSheetId="7" hidden="1">#REF!</definedName>
    <definedName name="BExD3QXA2UQ2W4N7NYLUEOG40BZB" hidden="1">'[3]Reco Sheet for Fcast'!$F$10:$G$10</definedName>
    <definedName name="BExD3U2N041TEJ7GCN005UTPHNXY" localSheetId="2" hidden="1">#REF!</definedName>
    <definedName name="BExD3U2N041TEJ7GCN005UTPHNXY" localSheetId="7" hidden="1">#REF!</definedName>
    <definedName name="BExD3U2N041TEJ7GCN005UTPHNXY" hidden="1">'[3]Reco Sheet for Fcast'!$F$6:$G$6</definedName>
    <definedName name="BExD40O0CFTNJFOFMMM1KH0P7BUI" localSheetId="19" hidden="1">'[4]AMI P &amp; L'!#REF!</definedName>
    <definedName name="BExD40O0CFTNJFOFMMM1KH0P7BUI" localSheetId="16" hidden="1">'[4]AMI P &amp; L'!#REF!</definedName>
    <definedName name="BExD40O0CFTNJFOFMMM1KH0P7BUI" localSheetId="17" hidden="1">'[4]AMI P &amp; L'!#REF!</definedName>
    <definedName name="BExD40O0CFTNJFOFMMM1KH0P7BUI" localSheetId="13" hidden="1">'[4]AMI P &amp; L'!#REF!</definedName>
    <definedName name="BExD40O0CFTNJFOFMMM1KH0P7BUI" localSheetId="14" hidden="1">'[4]AMI P &amp; L'!#REF!</definedName>
    <definedName name="BExD40O0CFTNJFOFMMM1KH0P7BUI" localSheetId="2" hidden="1">#REF!</definedName>
    <definedName name="BExD40O0CFTNJFOFMMM1KH0P7BUI" localSheetId="22" hidden="1">'[4]AMI P &amp; L'!#REF!</definedName>
    <definedName name="BExD40O0CFTNJFOFMMM1KH0P7BUI" localSheetId="21" hidden="1">'[4]AMI P &amp; L'!#REF!</definedName>
    <definedName name="BExD40O0CFTNJFOFMMM1KH0P7BUI" localSheetId="57" hidden="1">'[4]AMI P &amp; L'!#REF!</definedName>
    <definedName name="BExD40O0CFTNJFOFMMM1KH0P7BUI" localSheetId="56" hidden="1">'[4]AMI P &amp; L'!#REF!</definedName>
    <definedName name="BExD40O0CFTNJFOFMMM1KH0P7BUI" localSheetId="7" hidden="1">#REF!</definedName>
    <definedName name="BExD40O0CFTNJFOFMMM1KH0P7BUI" localSheetId="40" hidden="1">'[4]AMI P &amp; L'!#REF!</definedName>
    <definedName name="BExD40O0CFTNJFOFMMM1KH0P7BUI" localSheetId="39" hidden="1">'[4]AMI P &amp; L'!#REF!</definedName>
    <definedName name="BExD40O0CFTNJFOFMMM1KH0P7BUI" localSheetId="41" hidden="1">'[4]AMI P &amp; L'!#REF!</definedName>
    <definedName name="BExD40O0CFTNJFOFMMM1KH0P7BUI" localSheetId="38" hidden="1">'[4]AMI P &amp; L'!#REF!</definedName>
    <definedName name="BExD40O0CFTNJFOFMMM1KH0P7BUI" localSheetId="5" hidden="1">'[4]AMI P &amp; L'!#REF!</definedName>
    <definedName name="BExD40O0CFTNJFOFMMM1KH0P7BUI" localSheetId="15" hidden="1">'[4]AMI P &amp; L'!#REF!</definedName>
    <definedName name="BExD40O0CFTNJFOFMMM1KH0P7BUI" hidden="1">'[4]AMI P &amp; L'!#REF!</definedName>
    <definedName name="BExD4BR9HJ3MWWZ5KLVZWX9FJAUS" localSheetId="2" hidden="1">#REF!</definedName>
    <definedName name="BExD4BR9HJ3MWWZ5KLVZWX9FJAUS" localSheetId="7" hidden="1">#REF!</definedName>
    <definedName name="BExD4BR9HJ3MWWZ5KLVZWX9FJAUS" hidden="1">'[3]Reco Sheet for Fcast'!$F$11:$G$11</definedName>
    <definedName name="BExD4F1WTKT3H0N9MF4H1LX7MBSY" localSheetId="2" hidden="1">#REF!</definedName>
    <definedName name="BExD4F1WTKT3H0N9MF4H1LX7MBSY" localSheetId="7" hidden="1">#REF!</definedName>
    <definedName name="BExD4F1WTKT3H0N9MF4H1LX7MBSY" hidden="1">'[3]Reco Sheet for Fcast'!$I$8:$J$8</definedName>
    <definedName name="BExD4H5GQWXBS6LUL3TSP36DVO38" localSheetId="19" hidden="1">'[4]AMI P &amp; L'!#REF!</definedName>
    <definedName name="BExD4H5GQWXBS6LUL3TSP36DVO38" localSheetId="16" hidden="1">'[4]AMI P &amp; L'!#REF!</definedName>
    <definedName name="BExD4H5GQWXBS6LUL3TSP36DVO38" localSheetId="17" hidden="1">'[4]AMI P &amp; L'!#REF!</definedName>
    <definedName name="BExD4H5GQWXBS6LUL3TSP36DVO38" localSheetId="13" hidden="1">'[4]AMI P &amp; L'!#REF!</definedName>
    <definedName name="BExD4H5GQWXBS6LUL3TSP36DVO38" localSheetId="14" hidden="1">'[4]AMI P &amp; L'!#REF!</definedName>
    <definedName name="BExD4H5GQWXBS6LUL3TSP36DVO38" localSheetId="2" hidden="1">#REF!</definedName>
    <definedName name="BExD4H5GQWXBS6LUL3TSP36DVO38" localSheetId="22" hidden="1">'[4]AMI P &amp; L'!#REF!</definedName>
    <definedName name="BExD4H5GQWXBS6LUL3TSP36DVO38" localSheetId="21" hidden="1">'[4]AMI P &amp; L'!#REF!</definedName>
    <definedName name="BExD4H5GQWXBS6LUL3TSP36DVO38" localSheetId="57" hidden="1">'[4]AMI P &amp; L'!#REF!</definedName>
    <definedName name="BExD4H5GQWXBS6LUL3TSP36DVO38" localSheetId="56" hidden="1">'[4]AMI P &amp; L'!#REF!</definedName>
    <definedName name="BExD4H5GQWXBS6LUL3TSP36DVO38" localSheetId="7" hidden="1">#REF!</definedName>
    <definedName name="BExD4H5GQWXBS6LUL3TSP36DVO38" localSheetId="40" hidden="1">'[4]AMI P &amp; L'!#REF!</definedName>
    <definedName name="BExD4H5GQWXBS6LUL3TSP36DVO38" localSheetId="39" hidden="1">'[4]AMI P &amp; L'!#REF!</definedName>
    <definedName name="BExD4H5GQWXBS6LUL3TSP36DVO38" localSheetId="41" hidden="1">'[4]AMI P &amp; L'!#REF!</definedName>
    <definedName name="BExD4H5GQWXBS6LUL3TSP36DVO38" localSheetId="38" hidden="1">'[4]AMI P &amp; L'!#REF!</definedName>
    <definedName name="BExD4H5GQWXBS6LUL3TSP36DVO38" localSheetId="5" hidden="1">'[4]AMI P &amp; L'!#REF!</definedName>
    <definedName name="BExD4H5GQWXBS6LUL3TSP36DVO38" localSheetId="15" hidden="1">'[4]AMI P &amp; L'!#REF!</definedName>
    <definedName name="BExD4H5GQWXBS6LUL3TSP36DVO38" hidden="1">'[4]AMI P &amp; L'!#REF!</definedName>
    <definedName name="BExD4IHX75GVFK6I80F7IR7955K1" hidden="1">'[6]Bud Mth'!$F$15</definedName>
    <definedName name="BExD4JJSS3QDBLABCJCHD45SRNPI" localSheetId="19" hidden="1">'[4]AMI P &amp; L'!#REF!</definedName>
    <definedName name="BExD4JJSS3QDBLABCJCHD45SRNPI" localSheetId="16" hidden="1">'[4]AMI P &amp; L'!#REF!</definedName>
    <definedName name="BExD4JJSS3QDBLABCJCHD45SRNPI" localSheetId="17" hidden="1">'[4]AMI P &amp; L'!#REF!</definedName>
    <definedName name="BExD4JJSS3QDBLABCJCHD45SRNPI" localSheetId="13" hidden="1">'[4]AMI P &amp; L'!#REF!</definedName>
    <definedName name="BExD4JJSS3QDBLABCJCHD45SRNPI" localSheetId="14" hidden="1">'[4]AMI P &amp; L'!#REF!</definedName>
    <definedName name="BExD4JJSS3QDBLABCJCHD45SRNPI" localSheetId="2" hidden="1">#REF!</definedName>
    <definedName name="BExD4JJSS3QDBLABCJCHD45SRNPI" localSheetId="22" hidden="1">'[4]AMI P &amp; L'!#REF!</definedName>
    <definedName name="BExD4JJSS3QDBLABCJCHD45SRNPI" localSheetId="21" hidden="1">'[4]AMI P &amp; L'!#REF!</definedName>
    <definedName name="BExD4JJSS3QDBLABCJCHD45SRNPI" localSheetId="57" hidden="1">'[4]AMI P &amp; L'!#REF!</definedName>
    <definedName name="BExD4JJSS3QDBLABCJCHD45SRNPI" localSheetId="56" hidden="1">'[4]AMI P &amp; L'!#REF!</definedName>
    <definedName name="BExD4JJSS3QDBLABCJCHD45SRNPI" localSheetId="7" hidden="1">#REF!</definedName>
    <definedName name="BExD4JJSS3QDBLABCJCHD45SRNPI" localSheetId="40" hidden="1">'[4]AMI P &amp; L'!#REF!</definedName>
    <definedName name="BExD4JJSS3QDBLABCJCHD45SRNPI" localSheetId="39" hidden="1">'[4]AMI P &amp; L'!#REF!</definedName>
    <definedName name="BExD4JJSS3QDBLABCJCHD45SRNPI" localSheetId="41" hidden="1">'[4]AMI P &amp; L'!#REF!</definedName>
    <definedName name="BExD4JJSS3QDBLABCJCHD45SRNPI" localSheetId="38" hidden="1">'[4]AMI P &amp; L'!#REF!</definedName>
    <definedName name="BExD4JJSS3QDBLABCJCHD45SRNPI" localSheetId="5" hidden="1">'[4]AMI P &amp; L'!#REF!</definedName>
    <definedName name="BExD4JJSS3QDBLABCJCHD45SRNPI" localSheetId="15" hidden="1">'[4]AMI P &amp; L'!#REF!</definedName>
    <definedName name="BExD4JJSS3QDBLABCJCHD45SRNPI" hidden="1">'[4]AMI P &amp; L'!#REF!</definedName>
    <definedName name="BExD4R1I0MKF033I5LPUYIMTZ6E8" localSheetId="19" hidden="1">'[4]AMI P &amp; L'!#REF!</definedName>
    <definedName name="BExD4R1I0MKF033I5LPUYIMTZ6E8" localSheetId="16" hidden="1">'[4]AMI P &amp; L'!#REF!</definedName>
    <definedName name="BExD4R1I0MKF033I5LPUYIMTZ6E8" localSheetId="17" hidden="1">'[4]AMI P &amp; L'!#REF!</definedName>
    <definedName name="BExD4R1I0MKF033I5LPUYIMTZ6E8" localSheetId="13" hidden="1">'[4]AMI P &amp; L'!#REF!</definedName>
    <definedName name="BExD4R1I0MKF033I5LPUYIMTZ6E8" localSheetId="14" hidden="1">'[4]AMI P &amp; L'!#REF!</definedName>
    <definedName name="BExD4R1I0MKF033I5LPUYIMTZ6E8" localSheetId="2" hidden="1">#REF!</definedName>
    <definedName name="BExD4R1I0MKF033I5LPUYIMTZ6E8" localSheetId="22" hidden="1">'[4]AMI P &amp; L'!#REF!</definedName>
    <definedName name="BExD4R1I0MKF033I5LPUYIMTZ6E8" localSheetId="21" hidden="1">'[4]AMI P &amp; L'!#REF!</definedName>
    <definedName name="BExD4R1I0MKF033I5LPUYIMTZ6E8" localSheetId="57" hidden="1">'[4]AMI P &amp; L'!#REF!</definedName>
    <definedName name="BExD4R1I0MKF033I5LPUYIMTZ6E8" localSheetId="56" hidden="1">'[4]AMI P &amp; L'!#REF!</definedName>
    <definedName name="BExD4R1I0MKF033I5LPUYIMTZ6E8" localSheetId="7" hidden="1">#REF!</definedName>
    <definedName name="BExD4R1I0MKF033I5LPUYIMTZ6E8" localSheetId="40" hidden="1">'[4]AMI P &amp; L'!#REF!</definedName>
    <definedName name="BExD4R1I0MKF033I5LPUYIMTZ6E8" localSheetId="39" hidden="1">'[4]AMI P &amp; L'!#REF!</definedName>
    <definedName name="BExD4R1I0MKF033I5LPUYIMTZ6E8" localSheetId="41" hidden="1">'[4]AMI P &amp; L'!#REF!</definedName>
    <definedName name="BExD4R1I0MKF033I5LPUYIMTZ6E8" localSheetId="38" hidden="1">'[4]AMI P &amp; L'!#REF!</definedName>
    <definedName name="BExD4R1I0MKF033I5LPUYIMTZ6E8" localSheetId="5" hidden="1">'[4]AMI P &amp; L'!#REF!</definedName>
    <definedName name="BExD4R1I0MKF033I5LPUYIMTZ6E8" localSheetId="15" hidden="1">'[4]AMI P &amp; L'!#REF!</definedName>
    <definedName name="BExD4R1I0MKF033I5LPUYIMTZ6E8" hidden="1">'[4]AMI P &amp; L'!#REF!</definedName>
    <definedName name="BExD50MT3M6XZLNUP9JL93EG6D9R" localSheetId="2" hidden="1">#REF!</definedName>
    <definedName name="BExD50MT3M6XZLNUP9JL93EG6D9R" localSheetId="7" hidden="1">#REF!</definedName>
    <definedName name="BExD50MT3M6XZLNUP9JL93EG6D9R" hidden="1">'[3]Reco Sheet for Fcast'!$I$11:$J$11</definedName>
    <definedName name="BExD5EV7KDSVF1CJT38M4IBPFLPY" localSheetId="2" hidden="1">#REF!</definedName>
    <definedName name="BExD5EV7KDSVF1CJT38M4IBPFLPY" localSheetId="7" hidden="1">#REF!</definedName>
    <definedName name="BExD5EV7KDSVF1CJT38M4IBPFLPY" hidden="1">'[3]Reco Sheet for Fcast'!$F$11:$G$11</definedName>
    <definedName name="BExD5FRK547OESJRYAW574DZEZ7J" localSheetId="2" hidden="1">#REF!</definedName>
    <definedName name="BExD5FRK547OESJRYAW574DZEZ7J" localSheetId="7" hidden="1">#REF!</definedName>
    <definedName name="BExD5FRK547OESJRYAW574DZEZ7J" hidden="1">'[3]Reco Sheet for Fcast'!$I$9:$J$9</definedName>
    <definedName name="BExD5I5X2YA2YNCTCDSMEL4CWF4N" localSheetId="2" hidden="1">#REF!</definedName>
    <definedName name="BExD5I5X2YA2YNCTCDSMEL4CWF4N" localSheetId="7" hidden="1">#REF!</definedName>
    <definedName name="BExD5I5X2YA2YNCTCDSMEL4CWF4N" hidden="1">'[3]Reco Sheet for Fcast'!$F$7:$G$7</definedName>
    <definedName name="BExD5QUSRFJWRQ1ZM50WYLCF74DF" localSheetId="2" hidden="1">#REF!</definedName>
    <definedName name="BExD5QUSRFJWRQ1ZM50WYLCF74DF" localSheetId="7" hidden="1">#REF!</definedName>
    <definedName name="BExD5QUSRFJWRQ1ZM50WYLCF74DF" hidden="1">'[3]Reco Sheet for Fcast'!$I$9:$J$9</definedName>
    <definedName name="BExD5SSUIF6AJQHBHK8PNMFBPRYB" localSheetId="2" hidden="1">#REF!</definedName>
    <definedName name="BExD5SSUIF6AJQHBHK8PNMFBPRYB" localSheetId="7" hidden="1">#REF!</definedName>
    <definedName name="BExD5SSUIF6AJQHBHK8PNMFBPRYB" hidden="1">'[3]Reco Sheet for Fcast'!$F$8:$G$8</definedName>
    <definedName name="BExD623C9LRX18BE0W2V6SZLQUXX" localSheetId="19" hidden="1">'[4]AMI P &amp; L'!#REF!</definedName>
    <definedName name="BExD623C9LRX18BE0W2V6SZLQUXX" localSheetId="16" hidden="1">'[4]AMI P &amp; L'!#REF!</definedName>
    <definedName name="BExD623C9LRX18BE0W2V6SZLQUXX" localSheetId="17" hidden="1">'[4]AMI P &amp; L'!#REF!</definedName>
    <definedName name="BExD623C9LRX18BE0W2V6SZLQUXX" localSheetId="13" hidden="1">'[4]AMI P &amp; L'!#REF!</definedName>
    <definedName name="BExD623C9LRX18BE0W2V6SZLQUXX" localSheetId="14" hidden="1">'[4]AMI P &amp; L'!#REF!</definedName>
    <definedName name="BExD623C9LRX18BE0W2V6SZLQUXX" localSheetId="2" hidden="1">#REF!</definedName>
    <definedName name="BExD623C9LRX18BE0W2V6SZLQUXX" localSheetId="22" hidden="1">'[4]AMI P &amp; L'!#REF!</definedName>
    <definedName name="BExD623C9LRX18BE0W2V6SZLQUXX" localSheetId="21" hidden="1">'[4]AMI P &amp; L'!#REF!</definedName>
    <definedName name="BExD623C9LRX18BE0W2V6SZLQUXX" localSheetId="57" hidden="1">'[4]AMI P &amp; L'!#REF!</definedName>
    <definedName name="BExD623C9LRX18BE0W2V6SZLQUXX" localSheetId="56" hidden="1">'[4]AMI P &amp; L'!#REF!</definedName>
    <definedName name="BExD623C9LRX18BE0W2V6SZLQUXX" localSheetId="7" hidden="1">#REF!</definedName>
    <definedName name="BExD623C9LRX18BE0W2V6SZLQUXX" localSheetId="40" hidden="1">'[4]AMI P &amp; L'!#REF!</definedName>
    <definedName name="BExD623C9LRX18BE0W2V6SZLQUXX" localSheetId="39" hidden="1">'[4]AMI P &amp; L'!#REF!</definedName>
    <definedName name="BExD623C9LRX18BE0W2V6SZLQUXX" localSheetId="41" hidden="1">'[4]AMI P &amp; L'!#REF!</definedName>
    <definedName name="BExD623C9LRX18BE0W2V6SZLQUXX" localSheetId="38" hidden="1">'[4]AMI P &amp; L'!#REF!</definedName>
    <definedName name="BExD623C9LRX18BE0W2V6SZLQUXX" localSheetId="5" hidden="1">'[4]AMI P &amp; L'!#REF!</definedName>
    <definedName name="BExD623C9LRX18BE0W2V6SZLQUXX" localSheetId="15" hidden="1">'[4]AMI P &amp; L'!#REF!</definedName>
    <definedName name="BExD623C9LRX18BE0W2V6SZLQUXX" hidden="1">'[4]AMI P &amp; L'!#REF!</definedName>
    <definedName name="BExD6AC4VDV2QBVC73C49W2OU12I" localSheetId="13" hidden="1">#REF!</definedName>
    <definedName name="BExD6AC4VDV2QBVC73C49W2OU12I" localSheetId="14" hidden="1">#REF!</definedName>
    <definedName name="BExD6AC4VDV2QBVC73C49W2OU12I" localSheetId="2" hidden="1">#REF!</definedName>
    <definedName name="BExD6AC4VDV2QBVC73C49W2OU12I" localSheetId="6" hidden="1">#REF!</definedName>
    <definedName name="BExD6AC4VDV2QBVC73C49W2OU12I" hidden="1">#REF!</definedName>
    <definedName name="BExD6CQA7UMJBXV7AIFAIHUF2ICX" localSheetId="2" hidden="1">#REF!</definedName>
    <definedName name="BExD6CQA7UMJBXV7AIFAIHUF2ICX" localSheetId="7" hidden="1">#REF!</definedName>
    <definedName name="BExD6CQA7UMJBXV7AIFAIHUF2ICX" hidden="1">'[3]Reco Sheet for Fcast'!$F$9:$G$9</definedName>
    <definedName name="BExD6DS52K2CC3509UN77XBR0868" localSheetId="19" hidden="1">'[4]AMI P &amp; L'!#REF!</definedName>
    <definedName name="BExD6DS52K2CC3509UN77XBR0868" localSheetId="16" hidden="1">'[4]AMI P &amp; L'!#REF!</definedName>
    <definedName name="BExD6DS52K2CC3509UN77XBR0868" localSheetId="17" hidden="1">'[4]AMI P &amp; L'!#REF!</definedName>
    <definedName name="BExD6DS52K2CC3509UN77XBR0868" localSheetId="13" hidden="1">'[4]AMI P &amp; L'!#REF!</definedName>
    <definedName name="BExD6DS52K2CC3509UN77XBR0868" localSheetId="14" hidden="1">'[4]AMI P &amp; L'!#REF!</definedName>
    <definedName name="BExD6DS52K2CC3509UN77XBR0868" localSheetId="2" hidden="1">'[7]AMI P &amp; L'!#REF!</definedName>
    <definedName name="BExD6DS52K2CC3509UN77XBR0868" localSheetId="22" hidden="1">'[4]AMI P &amp; L'!#REF!</definedName>
    <definedName name="BExD6DS52K2CC3509UN77XBR0868" localSheetId="21" hidden="1">'[4]AMI P &amp; L'!#REF!</definedName>
    <definedName name="BExD6DS52K2CC3509UN77XBR0868" localSheetId="57" hidden="1">'[4]AMI P &amp; L'!#REF!</definedName>
    <definedName name="BExD6DS52K2CC3509UN77XBR0868" localSheetId="56" hidden="1">'[4]AMI P &amp; L'!#REF!</definedName>
    <definedName name="BExD6DS52K2CC3509UN77XBR0868" localSheetId="7" hidden="1">'[7]AMI P &amp; L'!#REF!</definedName>
    <definedName name="BExD6DS52K2CC3509UN77XBR0868" localSheetId="40" hidden="1">'[4]AMI P &amp; L'!#REF!</definedName>
    <definedName name="BExD6DS52K2CC3509UN77XBR0868" localSheetId="39" hidden="1">'[4]AMI P &amp; L'!#REF!</definedName>
    <definedName name="BExD6DS52K2CC3509UN77XBR0868" localSheetId="41" hidden="1">'[4]AMI P &amp; L'!#REF!</definedName>
    <definedName name="BExD6DS52K2CC3509UN77XBR0868" localSheetId="38" hidden="1">'[4]AMI P &amp; L'!#REF!</definedName>
    <definedName name="BExD6DS52K2CC3509UN77XBR0868" localSheetId="5" hidden="1">'[4]AMI P &amp; L'!#REF!</definedName>
    <definedName name="BExD6DS52K2CC3509UN77XBR0868" localSheetId="15" hidden="1">'[4]AMI P &amp; L'!#REF!</definedName>
    <definedName name="BExD6DS52K2CC3509UN77XBR0868" hidden="1">'[4]AMI P &amp; L'!#REF!</definedName>
    <definedName name="BExD6FKVK8WJWNYPVENR7Q8Q30PK" localSheetId="2" hidden="1">#REF!</definedName>
    <definedName name="BExD6FKVK8WJWNYPVENR7Q8Q30PK" localSheetId="7" hidden="1">#REF!</definedName>
    <definedName name="BExD6FKVK8WJWNYPVENR7Q8Q30PK" hidden="1">'[3]Reco Sheet for Fcast'!$F$9:$G$9</definedName>
    <definedName name="BExD6GMP0LK8WKVWMIT1NNH8CHLF" localSheetId="19" hidden="1">'[4]AMI P &amp; L'!#REF!</definedName>
    <definedName name="BExD6GMP0LK8WKVWMIT1NNH8CHLF" localSheetId="16" hidden="1">'[4]AMI P &amp; L'!#REF!</definedName>
    <definedName name="BExD6GMP0LK8WKVWMIT1NNH8CHLF" localSheetId="17" hidden="1">'[4]AMI P &amp; L'!#REF!</definedName>
    <definedName name="BExD6GMP0LK8WKVWMIT1NNH8CHLF" localSheetId="13" hidden="1">'[4]AMI P &amp; L'!#REF!</definedName>
    <definedName name="BExD6GMP0LK8WKVWMIT1NNH8CHLF" localSheetId="14" hidden="1">'[4]AMI P &amp; L'!#REF!</definedName>
    <definedName name="BExD6GMP0LK8WKVWMIT1NNH8CHLF" localSheetId="2" hidden="1">#REF!</definedName>
    <definedName name="BExD6GMP0LK8WKVWMIT1NNH8CHLF" localSheetId="22" hidden="1">'[4]AMI P &amp; L'!#REF!</definedName>
    <definedName name="BExD6GMP0LK8WKVWMIT1NNH8CHLF" localSheetId="21" hidden="1">'[4]AMI P &amp; L'!#REF!</definedName>
    <definedName name="BExD6GMP0LK8WKVWMIT1NNH8CHLF" localSheetId="57" hidden="1">'[4]AMI P &amp; L'!#REF!</definedName>
    <definedName name="BExD6GMP0LK8WKVWMIT1NNH8CHLF" localSheetId="56" hidden="1">'[4]AMI P &amp; L'!#REF!</definedName>
    <definedName name="BExD6GMP0LK8WKVWMIT1NNH8CHLF" localSheetId="7" hidden="1">#REF!</definedName>
    <definedName name="BExD6GMP0LK8WKVWMIT1NNH8CHLF" localSheetId="40" hidden="1">'[4]AMI P &amp; L'!#REF!</definedName>
    <definedName name="BExD6GMP0LK8WKVWMIT1NNH8CHLF" localSheetId="39" hidden="1">'[4]AMI P &amp; L'!#REF!</definedName>
    <definedName name="BExD6GMP0LK8WKVWMIT1NNH8CHLF" localSheetId="41" hidden="1">'[4]AMI P &amp; L'!#REF!</definedName>
    <definedName name="BExD6GMP0LK8WKVWMIT1NNH8CHLF" localSheetId="38" hidden="1">'[4]AMI P &amp; L'!#REF!</definedName>
    <definedName name="BExD6GMP0LK8WKVWMIT1NNH8CHLF" localSheetId="5" hidden="1">'[4]AMI P &amp; L'!#REF!</definedName>
    <definedName name="BExD6GMP0LK8WKVWMIT1NNH8CHLF" localSheetId="15" hidden="1">'[4]AMI P &amp; L'!#REF!</definedName>
    <definedName name="BExD6GMP0LK8WKVWMIT1NNH8CHLF" hidden="1">'[4]AMI P &amp; L'!#REF!</definedName>
    <definedName name="BExD6H2TE0WWAUIWVSSCLPZ6B88N" localSheetId="2" hidden="1">#REF!</definedName>
    <definedName name="BExD6H2TE0WWAUIWVSSCLPZ6B88N" localSheetId="7" hidden="1">#REF!</definedName>
    <definedName name="BExD6H2TE0WWAUIWVSSCLPZ6B88N" hidden="1">'[3]Reco Sheet for Fcast'!$I$11:$J$11</definedName>
    <definedName name="BExD6HTUMONFBQHM7Y5UW4DPHU7X" hidden="1">'[6]Bud Mth'!$F$7:$G$7</definedName>
    <definedName name="BExD71LTOE015TV5RSAHM8NT8GVW" localSheetId="2" hidden="1">#REF!</definedName>
    <definedName name="BExD71LTOE015TV5RSAHM8NT8GVW" localSheetId="7" hidden="1">#REF!</definedName>
    <definedName name="BExD71LTOE015TV5RSAHM8NT8GVW" hidden="1">'[3]Reco Sheet for Fcast'!$J$2:$K$2</definedName>
    <definedName name="BExD73USXVADC7EHGHVTQNCT06ZA" localSheetId="2" hidden="1">#REF!</definedName>
    <definedName name="BExD73USXVADC7EHGHVTQNCT06ZA" localSheetId="7" hidden="1">#REF!</definedName>
    <definedName name="BExD73USXVADC7EHGHVTQNCT06ZA" hidden="1">'[3]Reco Sheet for Fcast'!$I$7:$J$7</definedName>
    <definedName name="BExD7GAIGULTB3YHM1OS9RBQOTEC" localSheetId="19" hidden="1">'[4]AMI P &amp; L'!#REF!</definedName>
    <definedName name="BExD7GAIGULTB3YHM1OS9RBQOTEC" localSheetId="16" hidden="1">'[4]AMI P &amp; L'!#REF!</definedName>
    <definedName name="BExD7GAIGULTB3YHM1OS9RBQOTEC" localSheetId="17" hidden="1">'[4]AMI P &amp; L'!#REF!</definedName>
    <definedName name="BExD7GAIGULTB3YHM1OS9RBQOTEC" localSheetId="13" hidden="1">'[4]AMI P &amp; L'!#REF!</definedName>
    <definedName name="BExD7GAIGULTB3YHM1OS9RBQOTEC" localSheetId="14" hidden="1">'[4]AMI P &amp; L'!#REF!</definedName>
    <definedName name="BExD7GAIGULTB3YHM1OS9RBQOTEC" localSheetId="2" hidden="1">#REF!</definedName>
    <definedName name="BExD7GAIGULTB3YHM1OS9RBQOTEC" localSheetId="22" hidden="1">'[4]AMI P &amp; L'!#REF!</definedName>
    <definedName name="BExD7GAIGULTB3YHM1OS9RBQOTEC" localSheetId="21" hidden="1">'[4]AMI P &amp; L'!#REF!</definedName>
    <definedName name="BExD7GAIGULTB3YHM1OS9RBQOTEC" localSheetId="57" hidden="1">'[4]AMI P &amp; L'!#REF!</definedName>
    <definedName name="BExD7GAIGULTB3YHM1OS9RBQOTEC" localSheetId="56" hidden="1">'[4]AMI P &amp; L'!#REF!</definedName>
    <definedName name="BExD7GAIGULTB3YHM1OS9RBQOTEC" localSheetId="7" hidden="1">#REF!</definedName>
    <definedName name="BExD7GAIGULTB3YHM1OS9RBQOTEC" localSheetId="40" hidden="1">'[4]AMI P &amp; L'!#REF!</definedName>
    <definedName name="BExD7GAIGULTB3YHM1OS9RBQOTEC" localSheetId="39" hidden="1">'[4]AMI P &amp; L'!#REF!</definedName>
    <definedName name="BExD7GAIGULTB3YHM1OS9RBQOTEC" localSheetId="41" hidden="1">'[4]AMI P &amp; L'!#REF!</definedName>
    <definedName name="BExD7GAIGULTB3YHM1OS9RBQOTEC" localSheetId="38" hidden="1">'[4]AMI P &amp; L'!#REF!</definedName>
    <definedName name="BExD7GAIGULTB3YHM1OS9RBQOTEC" localSheetId="5" hidden="1">'[4]AMI P &amp; L'!#REF!</definedName>
    <definedName name="BExD7GAIGULTB3YHM1OS9RBQOTEC" localSheetId="15" hidden="1">'[4]AMI P &amp; L'!#REF!</definedName>
    <definedName name="BExD7GAIGULTB3YHM1OS9RBQOTEC" hidden="1">'[4]AMI P &amp; L'!#REF!</definedName>
    <definedName name="BExD7IE1DHIS52UFDCTSKPJQNRD5" localSheetId="2" hidden="1">#REF!</definedName>
    <definedName name="BExD7IE1DHIS52UFDCTSKPJQNRD5" localSheetId="7" hidden="1">#REF!</definedName>
    <definedName name="BExD7IE1DHIS52UFDCTSKPJQNRD5" hidden="1">'[3]Reco Sheet for Fcast'!$I$9:$J$9</definedName>
    <definedName name="BExD7IUBGUWHYC9UNZ1IY5XFYKQN" localSheetId="2" hidden="1">#REF!</definedName>
    <definedName name="BExD7IUBGUWHYC9UNZ1IY5XFYKQN" localSheetId="7" hidden="1">#REF!</definedName>
    <definedName name="BExD7IUBGUWHYC9UNZ1IY5XFYKQN" hidden="1">'[3]Reco Sheet for Fcast'!$F$6:$G$6</definedName>
    <definedName name="BExD7JL7NW9EKGU5ITCE4VJZ2N5W" hidden="1">'[6]Bud Mth'!$F$9:$G$9</definedName>
    <definedName name="BExD7JQOJ35HGL8U2OCEI2P2JT7I" localSheetId="19" hidden="1">'[4]AMI P &amp; L'!#REF!</definedName>
    <definedName name="BExD7JQOJ35HGL8U2OCEI2P2JT7I" localSheetId="16" hidden="1">'[4]AMI P &amp; L'!#REF!</definedName>
    <definedName name="BExD7JQOJ35HGL8U2OCEI2P2JT7I" localSheetId="17" hidden="1">'[4]AMI P &amp; L'!#REF!</definedName>
    <definedName name="BExD7JQOJ35HGL8U2OCEI2P2JT7I" localSheetId="13" hidden="1">'[4]AMI P &amp; L'!#REF!</definedName>
    <definedName name="BExD7JQOJ35HGL8U2OCEI2P2JT7I" localSheetId="14" hidden="1">'[4]AMI P &amp; L'!#REF!</definedName>
    <definedName name="BExD7JQOJ35HGL8U2OCEI2P2JT7I" localSheetId="2" hidden="1">#REF!</definedName>
    <definedName name="BExD7JQOJ35HGL8U2OCEI2P2JT7I" localSheetId="22" hidden="1">'[4]AMI P &amp; L'!#REF!</definedName>
    <definedName name="BExD7JQOJ35HGL8U2OCEI2P2JT7I" localSheetId="21" hidden="1">'[4]AMI P &amp; L'!#REF!</definedName>
    <definedName name="BExD7JQOJ35HGL8U2OCEI2P2JT7I" localSheetId="57" hidden="1">'[4]AMI P &amp; L'!#REF!</definedName>
    <definedName name="BExD7JQOJ35HGL8U2OCEI2P2JT7I" localSheetId="56" hidden="1">'[4]AMI P &amp; L'!#REF!</definedName>
    <definedName name="BExD7JQOJ35HGL8U2OCEI2P2JT7I" localSheetId="7" hidden="1">#REF!</definedName>
    <definedName name="BExD7JQOJ35HGL8U2OCEI2P2JT7I" localSheetId="40" hidden="1">'[4]AMI P &amp; L'!#REF!</definedName>
    <definedName name="BExD7JQOJ35HGL8U2OCEI2P2JT7I" localSheetId="39" hidden="1">'[4]AMI P &amp; L'!#REF!</definedName>
    <definedName name="BExD7JQOJ35HGL8U2OCEI2P2JT7I" localSheetId="41" hidden="1">'[4]AMI P &amp; L'!#REF!</definedName>
    <definedName name="BExD7JQOJ35HGL8U2OCEI2P2JT7I" localSheetId="38" hidden="1">'[4]AMI P &amp; L'!#REF!</definedName>
    <definedName name="BExD7JQOJ35HGL8U2OCEI2P2JT7I" localSheetId="5" hidden="1">'[4]AMI P &amp; L'!#REF!</definedName>
    <definedName name="BExD7JQOJ35HGL8U2OCEI2P2JT7I" localSheetId="15" hidden="1">'[4]AMI P &amp; L'!#REF!</definedName>
    <definedName name="BExD7JQOJ35HGL8U2OCEI2P2JT7I" hidden="1">'[4]AMI P &amp; L'!#REF!</definedName>
    <definedName name="BExD7KSDKNDNH95NDT3S7GM3MUU2" localSheetId="2" hidden="1">#REF!</definedName>
    <definedName name="BExD7KSDKNDNH95NDT3S7GM3MUU2" localSheetId="7" hidden="1">#REF!</definedName>
    <definedName name="BExD7KSDKNDNH95NDT3S7GM3MUU2" hidden="1">'[3]Reco Sheet for Fcast'!$I$11:$J$11</definedName>
    <definedName name="BExD8H5O087KQVWIVPUUID5VMGMS" localSheetId="2" hidden="1">#REF!</definedName>
    <definedName name="BExD8H5O087KQVWIVPUUID5VMGMS" localSheetId="7" hidden="1">#REF!</definedName>
    <definedName name="BExD8H5O087KQVWIVPUUID5VMGMS" hidden="1">'[3]Reco Sheet for Fcast'!$G$2</definedName>
    <definedName name="BExD8OCLZMFN5K3VZYI4Q4ITVKUA" localSheetId="19" hidden="1">'[4]AMI P &amp; L'!#REF!</definedName>
    <definedName name="BExD8OCLZMFN5K3VZYI4Q4ITVKUA" localSheetId="16" hidden="1">'[4]AMI P &amp; L'!#REF!</definedName>
    <definedName name="BExD8OCLZMFN5K3VZYI4Q4ITVKUA" localSheetId="17" hidden="1">'[4]AMI P &amp; L'!#REF!</definedName>
    <definedName name="BExD8OCLZMFN5K3VZYI4Q4ITVKUA" localSheetId="13" hidden="1">'[4]AMI P &amp; L'!#REF!</definedName>
    <definedName name="BExD8OCLZMFN5K3VZYI4Q4ITVKUA" localSheetId="14" hidden="1">'[4]AMI P &amp; L'!#REF!</definedName>
    <definedName name="BExD8OCLZMFN5K3VZYI4Q4ITVKUA" localSheetId="2" hidden="1">#REF!</definedName>
    <definedName name="BExD8OCLZMFN5K3VZYI4Q4ITVKUA" localSheetId="22" hidden="1">'[4]AMI P &amp; L'!#REF!</definedName>
    <definedName name="BExD8OCLZMFN5K3VZYI4Q4ITVKUA" localSheetId="21" hidden="1">'[4]AMI P &amp; L'!#REF!</definedName>
    <definedName name="BExD8OCLZMFN5K3VZYI4Q4ITVKUA" localSheetId="57" hidden="1">'[4]AMI P &amp; L'!#REF!</definedName>
    <definedName name="BExD8OCLZMFN5K3VZYI4Q4ITVKUA" localSheetId="56" hidden="1">'[4]AMI P &amp; L'!#REF!</definedName>
    <definedName name="BExD8OCLZMFN5K3VZYI4Q4ITVKUA" localSheetId="7" hidden="1">#REF!</definedName>
    <definedName name="BExD8OCLZMFN5K3VZYI4Q4ITVKUA" localSheetId="40" hidden="1">'[4]AMI P &amp; L'!#REF!</definedName>
    <definedName name="BExD8OCLZMFN5K3VZYI4Q4ITVKUA" localSheetId="39" hidden="1">'[4]AMI P &amp; L'!#REF!</definedName>
    <definedName name="BExD8OCLZMFN5K3VZYI4Q4ITVKUA" localSheetId="41" hidden="1">'[4]AMI P &amp; L'!#REF!</definedName>
    <definedName name="BExD8OCLZMFN5K3VZYI4Q4ITVKUA" localSheetId="38" hidden="1">'[4]AMI P &amp; L'!#REF!</definedName>
    <definedName name="BExD8OCLZMFN5K3VZYI4Q4ITVKUA" localSheetId="5" hidden="1">'[4]AMI P &amp; L'!#REF!</definedName>
    <definedName name="BExD8OCLZMFN5K3VZYI4Q4ITVKUA" localSheetId="15" hidden="1">'[4]AMI P &amp; L'!#REF!</definedName>
    <definedName name="BExD8OCLZMFN5K3VZYI4Q4ITVKUA" hidden="1">'[4]AMI P &amp; L'!#REF!</definedName>
    <definedName name="BExD93C1R6LC0631ECHVFYH0R0PD" localSheetId="2" hidden="1">#REF!</definedName>
    <definedName name="BExD93C1R6LC0631ECHVFYH0R0PD" localSheetId="7" hidden="1">#REF!</definedName>
    <definedName name="BExD93C1R6LC0631ECHVFYH0R0PD" hidden="1">'[3]Reco Sheet for Fcast'!$I$11:$J$11</definedName>
    <definedName name="BExD97TXIO0COVNN4OH3DEJ33YLM" localSheetId="2" hidden="1">#REF!</definedName>
    <definedName name="BExD97TXIO0COVNN4OH3DEJ33YLM" localSheetId="7" hidden="1">#REF!</definedName>
    <definedName name="BExD97TXIO0COVNN4OH3DEJ33YLM" hidden="1">'[3]Reco Sheet for Fcast'!$F$9:$G$9</definedName>
    <definedName name="BExD99RZ1RFIMK6O1ZHSPJ68X9Y5" localSheetId="2" hidden="1">#REF!</definedName>
    <definedName name="BExD99RZ1RFIMK6O1ZHSPJ68X9Y5" localSheetId="7" hidden="1">#REF!</definedName>
    <definedName name="BExD99RZ1RFIMK6O1ZHSPJ68X9Y5" hidden="1">'[3]Reco Sheet for Fcast'!$G$2</definedName>
    <definedName name="BExD9G2K962VNWXDAYQ4EXMJHEX1" localSheetId="13" hidden="1">#REF!</definedName>
    <definedName name="BExD9G2K962VNWXDAYQ4EXMJHEX1" localSheetId="14" hidden="1">#REF!</definedName>
    <definedName name="BExD9G2K962VNWXDAYQ4EXMJHEX1" localSheetId="2" hidden="1">#REF!</definedName>
    <definedName name="BExD9G2K962VNWXDAYQ4EXMJHEX1" localSheetId="6" hidden="1">#REF!</definedName>
    <definedName name="BExD9G2K962VNWXDAYQ4EXMJHEX1" hidden="1">#REF!</definedName>
    <definedName name="BExD9GO5JA4ADLQH22ZFJKY2FEAV" localSheetId="13" hidden="1">#REF!</definedName>
    <definedName name="BExD9GO5JA4ADLQH22ZFJKY2FEAV" localSheetId="14" hidden="1">#REF!</definedName>
    <definedName name="BExD9GO5JA4ADLQH22ZFJKY2FEAV" localSheetId="2" hidden="1">#REF!</definedName>
    <definedName name="BExD9GO5JA4ADLQH22ZFJKY2FEAV" localSheetId="22" hidden="1">#REF!</definedName>
    <definedName name="BExD9GO5JA4ADLQH22ZFJKY2FEAV" localSheetId="6" hidden="1">#REF!</definedName>
    <definedName name="BExD9GO5JA4ADLQH22ZFJKY2FEAV" localSheetId="7" hidden="1">#REF!</definedName>
    <definedName name="BExD9GO5JA4ADLQH22ZFJKY2FEAV" hidden="1">#REF!</definedName>
    <definedName name="BExD9L0ID3VSOU609GKWYTA5BFMA" localSheetId="2" hidden="1">#REF!</definedName>
    <definedName name="BExD9L0ID3VSOU609GKWYTA5BFMA" localSheetId="7" hidden="1">#REF!</definedName>
    <definedName name="BExD9L0ID3VSOU609GKWYTA5BFMA" hidden="1">'[3]Reco Sheet for Fcast'!$I$10:$J$10</definedName>
    <definedName name="BExD9M7SEMG0JK2FUTTZXWIEBTKB" localSheetId="2" hidden="1">#REF!</definedName>
    <definedName name="BExD9M7SEMG0JK2FUTTZXWIEBTKB" localSheetId="7" hidden="1">#REF!</definedName>
    <definedName name="BExD9M7SEMG0JK2FUTTZXWIEBTKB" hidden="1">'[3]Reco Sheet for Fcast'!$I$10:$J$10</definedName>
    <definedName name="BExD9MNYBYB1AICQL5165G472IE2" localSheetId="2" hidden="1">#REF!</definedName>
    <definedName name="BExD9MNYBYB1AICQL5165G472IE2" localSheetId="7" hidden="1">#REF!</definedName>
    <definedName name="BExD9MNYBYB1AICQL5165G472IE2" hidden="1">'[3]Reco Sheet for Fcast'!$K$2</definedName>
    <definedName name="BExD9PNSYT7GASEGUVL48MUQ02WO" localSheetId="2" hidden="1">#REF!</definedName>
    <definedName name="BExD9PNSYT7GASEGUVL48MUQ02WO" localSheetId="7" hidden="1">#REF!</definedName>
    <definedName name="BExD9PNSYT7GASEGUVL48MUQ02WO" hidden="1">'[3]Reco Sheet for Fcast'!$I$10:$J$10</definedName>
    <definedName name="BExD9TK2MIWFH5SKUYU9ZKF4NPHQ" localSheetId="2" hidden="1">#REF!</definedName>
    <definedName name="BExD9TK2MIWFH5SKUYU9ZKF4NPHQ" localSheetId="7" hidden="1">#REF!</definedName>
    <definedName name="BExD9TK2MIWFH5SKUYU9ZKF4NPHQ" hidden="1">'[3]Reco Sheet for Fcast'!$I$9:$J$9</definedName>
    <definedName name="BExD9W3W06TDDVRN5CJ260FOF5ZL" localSheetId="13" hidden="1">#REF!</definedName>
    <definedName name="BExD9W3W06TDDVRN5CJ260FOF5ZL" localSheetId="14" hidden="1">#REF!</definedName>
    <definedName name="BExD9W3W06TDDVRN5CJ260FOF5ZL" localSheetId="2" hidden="1">#REF!</definedName>
    <definedName name="BExD9W3W06TDDVRN5CJ260FOF5ZL" localSheetId="6" hidden="1">#REF!</definedName>
    <definedName name="BExD9W3W06TDDVRN5CJ260FOF5ZL" hidden="1">#REF!</definedName>
    <definedName name="BExDA6LD9061UULVKUUI4QP8SK13" localSheetId="2" hidden="1">#REF!</definedName>
    <definedName name="BExDA6LD9061UULVKUUI4QP8SK13" localSheetId="7" hidden="1">#REF!</definedName>
    <definedName name="BExDA6LD9061UULVKUUI4QP8SK13" hidden="1">'[3]Reco Sheet for Fcast'!$I$11:$J$11</definedName>
    <definedName name="BExDAGMVMNLQ6QXASB9R6D8DIT12" localSheetId="2" hidden="1">#REF!</definedName>
    <definedName name="BExDAGMVMNLQ6QXASB9R6D8DIT12" localSheetId="7" hidden="1">#REF!</definedName>
    <definedName name="BExDAGMVMNLQ6QXASB9R6D8DIT12" hidden="1">'[3]Reco Sheet for Fcast'!$F$6:$G$6</definedName>
    <definedName name="BExDAL4R440JG0CQM6QZM9CCATO7" hidden="1">'[6]Bud Mth'!$G$2:$H$2</definedName>
    <definedName name="BExDAYBHU9ADLXI8VRC7F608RVGM" localSheetId="2" hidden="1">#REF!</definedName>
    <definedName name="BExDAYBHU9ADLXI8VRC7F608RVGM" localSheetId="7" hidden="1">#REF!</definedName>
    <definedName name="BExDAYBHU9ADLXI8VRC7F608RVGM" hidden="1">'[3]Reco Sheet for Fcast'!$F$11:$G$11</definedName>
    <definedName name="BExDBDR1XR0FV0CYUCB2OJ7CJCZU" localSheetId="2" hidden="1">#REF!</definedName>
    <definedName name="BExDBDR1XR0FV0CYUCB2OJ7CJCZU" localSheetId="7" hidden="1">#REF!</definedName>
    <definedName name="BExDBDR1XR0FV0CYUCB2OJ7CJCZU" hidden="1">'[3]Reco Sheet for Fcast'!$F$6:$G$6</definedName>
    <definedName name="BExDBLJMQIQA9ELW70CORRS2ACLM" localSheetId="13" hidden="1">#REF!</definedName>
    <definedName name="BExDBLJMQIQA9ELW70CORRS2ACLM" localSheetId="14" hidden="1">#REF!</definedName>
    <definedName name="BExDBLJMQIQA9ELW70CORRS2ACLM" localSheetId="2" hidden="1">#REF!</definedName>
    <definedName name="BExDBLJMQIQA9ELW70CORRS2ACLM" localSheetId="6" hidden="1">#REF!</definedName>
    <definedName name="BExDBLJMQIQA9ELW70CORRS2ACLM" localSheetId="7" hidden="1">#REF!</definedName>
    <definedName name="BExDBLJMQIQA9ELW70CORRS2ACLM" hidden="1">#REF!</definedName>
    <definedName name="BExDBQXTJ9F9DE7FNTJCL0LMOJ21" localSheetId="19" hidden="1">'[4]AMI P &amp; L'!#REF!</definedName>
    <definedName name="BExDBQXTJ9F9DE7FNTJCL0LMOJ21" localSheetId="16" hidden="1">'[4]AMI P &amp; L'!#REF!</definedName>
    <definedName name="BExDBQXTJ9F9DE7FNTJCL0LMOJ21" localSheetId="17" hidden="1">'[4]AMI P &amp; L'!#REF!</definedName>
    <definedName name="BExDBQXTJ9F9DE7FNTJCL0LMOJ21" localSheetId="13" hidden="1">'[4]AMI P &amp; L'!#REF!</definedName>
    <definedName name="BExDBQXTJ9F9DE7FNTJCL0LMOJ21" localSheetId="14" hidden="1">'[4]AMI P &amp; L'!#REF!</definedName>
    <definedName name="BExDBQXTJ9F9DE7FNTJCL0LMOJ21" localSheetId="2" hidden="1">'[7]AMI P &amp; L'!#REF!</definedName>
    <definedName name="BExDBQXTJ9F9DE7FNTJCL0LMOJ21" localSheetId="22" hidden="1">'[4]AMI P &amp; L'!#REF!</definedName>
    <definedName name="BExDBQXTJ9F9DE7FNTJCL0LMOJ21" localSheetId="21" hidden="1">'[4]AMI P &amp; L'!#REF!</definedName>
    <definedName name="BExDBQXTJ9F9DE7FNTJCL0LMOJ21" localSheetId="57" hidden="1">'[4]AMI P &amp; L'!#REF!</definedName>
    <definedName name="BExDBQXTJ9F9DE7FNTJCL0LMOJ21" localSheetId="56" hidden="1">'[4]AMI P &amp; L'!#REF!</definedName>
    <definedName name="BExDBQXTJ9F9DE7FNTJCL0LMOJ21" localSheetId="7" hidden="1">'[7]AMI P &amp; L'!#REF!</definedName>
    <definedName name="BExDBQXTJ9F9DE7FNTJCL0LMOJ21" localSheetId="40" hidden="1">'[4]AMI P &amp; L'!#REF!</definedName>
    <definedName name="BExDBQXTJ9F9DE7FNTJCL0LMOJ21" localSheetId="39" hidden="1">'[4]AMI P &amp; L'!#REF!</definedName>
    <definedName name="BExDBQXTJ9F9DE7FNTJCL0LMOJ21" localSheetId="41" hidden="1">'[4]AMI P &amp; L'!#REF!</definedName>
    <definedName name="BExDBQXTJ9F9DE7FNTJCL0LMOJ21" localSheetId="38" hidden="1">'[4]AMI P &amp; L'!#REF!</definedName>
    <definedName name="BExDBQXTJ9F9DE7FNTJCL0LMOJ21" localSheetId="5" hidden="1">'[4]AMI P &amp; L'!#REF!</definedName>
    <definedName name="BExDBQXTJ9F9DE7FNTJCL0LMOJ21" localSheetId="15" hidden="1">'[4]AMI P &amp; L'!#REF!</definedName>
    <definedName name="BExDBQXTJ9F9DE7FNTJCL0LMOJ21" hidden="1">'[4]AMI P &amp; L'!#REF!</definedName>
    <definedName name="BExDC7F818VN0S18ID7XRCRVYPJ4" localSheetId="2" hidden="1">#REF!</definedName>
    <definedName name="BExDC7F818VN0S18ID7XRCRVYPJ4" localSheetId="7" hidden="1">#REF!</definedName>
    <definedName name="BExDC7F818VN0S18ID7XRCRVYPJ4" hidden="1">'[3]Reco Sheet for Fcast'!$F$7:$G$7</definedName>
    <definedName name="BExDCL7K96PC9VZYB70ZW3QPVIJE" localSheetId="2" hidden="1">#REF!</definedName>
    <definedName name="BExDCL7K96PC9VZYB70ZW3QPVIJE" localSheetId="7" hidden="1">#REF!</definedName>
    <definedName name="BExDCL7K96PC9VZYB70ZW3QPVIJE" hidden="1">'[3]Reco Sheet for Fcast'!$I$6:$J$6</definedName>
    <definedName name="BExDCP3UZ3C2O4C1F7KMU0Z9U32N" localSheetId="2" hidden="1">#REF!</definedName>
    <definedName name="BExDCP3UZ3C2O4C1F7KMU0Z9U32N" localSheetId="7" hidden="1">#REF!</definedName>
    <definedName name="BExDCP3UZ3C2O4C1F7KMU0Z9U32N" hidden="1">'[3]Reco Sheet for Fcast'!$F$10:$G$10</definedName>
    <definedName name="BExEO387TMFDZIZYFA14K98OH5YE" localSheetId="13" hidden="1">#REF!</definedName>
    <definedName name="BExEO387TMFDZIZYFA14K98OH5YE" localSheetId="14" hidden="1">#REF!</definedName>
    <definedName name="BExEO387TMFDZIZYFA14K98OH5YE" localSheetId="2" hidden="1">#REF!</definedName>
    <definedName name="BExEO387TMFDZIZYFA14K98OH5YE" localSheetId="6" hidden="1">#REF!</definedName>
    <definedName name="BExEO387TMFDZIZYFA14K98OH5YE" hidden="1">#REF!</definedName>
    <definedName name="BExEOBX3WECDMYCV9RLN49APTXMM" localSheetId="2" hidden="1">#REF!</definedName>
    <definedName name="BExEOBX3WECDMYCV9RLN49APTXMM" localSheetId="7" hidden="1">#REF!</definedName>
    <definedName name="BExEOBX3WECDMYCV9RLN49APTXMM" hidden="1">'[3]Reco Sheet for Fcast'!$I$7:$J$7</definedName>
    <definedName name="BExEPN9VIYI0FVL0HLZQXJFO6TT0" localSheetId="2" hidden="1">#REF!</definedName>
    <definedName name="BExEPN9VIYI0FVL0HLZQXJFO6TT0" localSheetId="7" hidden="1">#REF!</definedName>
    <definedName name="BExEPN9VIYI0FVL0HLZQXJFO6TT0" hidden="1">'[3]Reco Sheet for Fcast'!$H$2:$I$2</definedName>
    <definedName name="BExEPORSQ4BZ1T2NCGKIGLY1D19M" localSheetId="13" hidden="1">#REF!</definedName>
    <definedName name="BExEPORSQ4BZ1T2NCGKIGLY1D19M" localSheetId="14" hidden="1">#REF!</definedName>
    <definedName name="BExEPORSQ4BZ1T2NCGKIGLY1D19M" localSheetId="2" hidden="1">#REF!</definedName>
    <definedName name="BExEPORSQ4BZ1T2NCGKIGLY1D19M" localSheetId="6" hidden="1">#REF!</definedName>
    <definedName name="BExEPORSQ4BZ1T2NCGKIGLY1D19M" hidden="1">#REF!</definedName>
    <definedName name="BExEPYT6VDSMR8MU2341Q5GM2Y9V" localSheetId="2" hidden="1">#REF!</definedName>
    <definedName name="BExEPYT6VDSMR8MU2341Q5GM2Y9V" localSheetId="7" hidden="1">#REF!</definedName>
    <definedName name="BExEPYT6VDSMR8MU2341Q5GM2Y9V" hidden="1">'[3]Reco Sheet for Fcast'!$K$2</definedName>
    <definedName name="BExEQ1YK2GGF3PCQ5YXT4E5L9FQG" localSheetId="19" hidden="1">#REF!</definedName>
    <definedName name="BExEQ1YK2GGF3PCQ5YXT4E5L9FQG" localSheetId="16" hidden="1">#REF!</definedName>
    <definedName name="BExEQ1YK2GGF3PCQ5YXT4E5L9FQG" localSheetId="17" hidden="1">#REF!</definedName>
    <definedName name="BExEQ1YK2GGF3PCQ5YXT4E5L9FQG" localSheetId="13" hidden="1">#REF!</definedName>
    <definedName name="BExEQ1YK2GGF3PCQ5YXT4E5L9FQG" localSheetId="14" hidden="1">#REF!</definedName>
    <definedName name="BExEQ1YK2GGF3PCQ5YXT4E5L9FQG" localSheetId="2" hidden="1">#REF!</definedName>
    <definedName name="BExEQ1YK2GGF3PCQ5YXT4E5L9FQG" localSheetId="22" hidden="1">#REF!</definedName>
    <definedName name="BExEQ1YK2GGF3PCQ5YXT4E5L9FQG" localSheetId="21" hidden="1">#REF!</definedName>
    <definedName name="BExEQ1YK2GGF3PCQ5YXT4E5L9FQG" localSheetId="57" hidden="1">#REF!</definedName>
    <definedName name="BExEQ1YK2GGF3PCQ5YXT4E5L9FQG" localSheetId="56" hidden="1">#REF!</definedName>
    <definedName name="BExEQ1YK2GGF3PCQ5YXT4E5L9FQG" localSheetId="6" hidden="1">#REF!</definedName>
    <definedName name="BExEQ1YK2GGF3PCQ5YXT4E5L9FQG" localSheetId="7" hidden="1">#REF!</definedName>
    <definedName name="BExEQ1YK2GGF3PCQ5YXT4E5L9FQG" localSheetId="40" hidden="1">#REF!</definedName>
    <definedName name="BExEQ1YK2GGF3PCQ5YXT4E5L9FQG" localSheetId="39" hidden="1">#REF!</definedName>
    <definedName name="BExEQ1YK2GGF3PCQ5YXT4E5L9FQG" localSheetId="41" hidden="1">#REF!</definedName>
    <definedName name="BExEQ1YK2GGF3PCQ5YXT4E5L9FQG" localSheetId="38" hidden="1">#REF!</definedName>
    <definedName name="BExEQ1YK2GGF3PCQ5YXT4E5L9FQG" localSheetId="5" hidden="1">#REF!</definedName>
    <definedName name="BExEQ1YK2GGF3PCQ5YXT4E5L9FQG" localSheetId="15" hidden="1">#REF!</definedName>
    <definedName name="BExEQ1YK2GGF3PCQ5YXT4E5L9FQG" hidden="1">#REF!</definedName>
    <definedName name="BExEQ2ENYLMY8K1796XBB31CJHNN" localSheetId="2" hidden="1">#REF!</definedName>
    <definedName name="BExEQ2ENYLMY8K1796XBB31CJHNN" localSheetId="7" hidden="1">#REF!</definedName>
    <definedName name="BExEQ2ENYLMY8K1796XBB31CJHNN" hidden="1">'[3]Reco Sheet for Fcast'!$F$11:$G$11</definedName>
    <definedName name="BExEQ2PFE4N40LEPGDPS90WDL6BN" localSheetId="2" hidden="1">#REF!</definedName>
    <definedName name="BExEQ2PFE4N40LEPGDPS90WDL6BN" localSheetId="7" hidden="1">#REF!</definedName>
    <definedName name="BExEQ2PFE4N40LEPGDPS90WDL6BN" hidden="1">'[3]Reco Sheet for Fcast'!$I$7:$J$7</definedName>
    <definedName name="BExEQ2PFURT24NQYGYVE8NKX1EGA" localSheetId="2" hidden="1">#REF!</definedName>
    <definedName name="BExEQ2PFURT24NQYGYVE8NKX1EGA" localSheetId="7" hidden="1">#REF!</definedName>
    <definedName name="BExEQ2PFURT24NQYGYVE8NKX1EGA" hidden="1">'[3]Reco Sheet for Fcast'!$H$2:$I$2</definedName>
    <definedName name="BExEQB8ZWXO6IIGOEPWTLOJGE2NR" localSheetId="19" hidden="1">'[4]AMI P &amp; L'!#REF!</definedName>
    <definedName name="BExEQB8ZWXO6IIGOEPWTLOJGE2NR" localSheetId="16" hidden="1">'[4]AMI P &amp; L'!#REF!</definedName>
    <definedName name="BExEQB8ZWXO6IIGOEPWTLOJGE2NR" localSheetId="17" hidden="1">'[4]AMI P &amp; L'!#REF!</definedName>
    <definedName name="BExEQB8ZWXO6IIGOEPWTLOJGE2NR" localSheetId="13" hidden="1">'[4]AMI P &amp; L'!#REF!</definedName>
    <definedName name="BExEQB8ZWXO6IIGOEPWTLOJGE2NR" localSheetId="14" hidden="1">'[4]AMI P &amp; L'!#REF!</definedName>
    <definedName name="BExEQB8ZWXO6IIGOEPWTLOJGE2NR" localSheetId="2" hidden="1">#REF!</definedName>
    <definedName name="BExEQB8ZWXO6IIGOEPWTLOJGE2NR" localSheetId="22" hidden="1">'[4]AMI P &amp; L'!#REF!</definedName>
    <definedName name="BExEQB8ZWXO6IIGOEPWTLOJGE2NR" localSheetId="21" hidden="1">'[4]AMI P &amp; L'!#REF!</definedName>
    <definedName name="BExEQB8ZWXO6IIGOEPWTLOJGE2NR" localSheetId="57" hidden="1">'[4]AMI P &amp; L'!#REF!</definedName>
    <definedName name="BExEQB8ZWXO6IIGOEPWTLOJGE2NR" localSheetId="56" hidden="1">'[4]AMI P &amp; L'!#REF!</definedName>
    <definedName name="BExEQB8ZWXO6IIGOEPWTLOJGE2NR" localSheetId="7" hidden="1">#REF!</definedName>
    <definedName name="BExEQB8ZWXO6IIGOEPWTLOJGE2NR" localSheetId="40" hidden="1">'[4]AMI P &amp; L'!#REF!</definedName>
    <definedName name="BExEQB8ZWXO6IIGOEPWTLOJGE2NR" localSheetId="39" hidden="1">'[4]AMI P &amp; L'!#REF!</definedName>
    <definedName name="BExEQB8ZWXO6IIGOEPWTLOJGE2NR" localSheetId="41" hidden="1">'[4]AMI P &amp; L'!#REF!</definedName>
    <definedName name="BExEQB8ZWXO6IIGOEPWTLOJGE2NR" localSheetId="38" hidden="1">'[4]AMI P &amp; L'!#REF!</definedName>
    <definedName name="BExEQB8ZWXO6IIGOEPWTLOJGE2NR" localSheetId="5" hidden="1">'[4]AMI P &amp; L'!#REF!</definedName>
    <definedName name="BExEQB8ZWXO6IIGOEPWTLOJGE2NR" localSheetId="15" hidden="1">'[4]AMI P &amp; L'!#REF!</definedName>
    <definedName name="BExEQB8ZWXO6IIGOEPWTLOJGE2NR" hidden="1">'[4]AMI P &amp; L'!#REF!</definedName>
    <definedName name="BExEQBZX0EL6LIKPY01197ACK65H" localSheetId="2" hidden="1">#REF!</definedName>
    <definedName name="BExEQBZX0EL6LIKPY01197ACK65H" localSheetId="7" hidden="1">#REF!</definedName>
    <definedName name="BExEQBZX0EL6LIKPY01197ACK65H" hidden="1">'[3]Reco Sheet for Fcast'!$F$6:$G$6</definedName>
    <definedName name="BExEQDXZALJLD4OBF74IKZBR13SR" localSheetId="2" hidden="1">#REF!</definedName>
    <definedName name="BExEQDXZALJLD4OBF74IKZBR13SR" localSheetId="7" hidden="1">#REF!</definedName>
    <definedName name="BExEQDXZALJLD4OBF74IKZBR13SR" hidden="1">'[3]Reco Sheet for Fcast'!$F$10:$G$10</definedName>
    <definedName name="BExEQFLE2RPWGMWQAI4JMKUEFRPT" localSheetId="2" hidden="1">#REF!</definedName>
    <definedName name="BExEQFLE2RPWGMWQAI4JMKUEFRPT" localSheetId="7" hidden="1">#REF!</definedName>
    <definedName name="BExEQFLE2RPWGMWQAI4JMKUEFRPT" hidden="1">'[3]Reco Sheet for Fcast'!$I$9:$J$9</definedName>
    <definedName name="BExEQIFTE4JRQ7F1T7L9IE3W0TEB" localSheetId="13" hidden="1">#REF!</definedName>
    <definedName name="BExEQIFTE4JRQ7F1T7L9IE3W0TEB" localSheetId="14" hidden="1">#REF!</definedName>
    <definedName name="BExEQIFTE4JRQ7F1T7L9IE3W0TEB" localSheetId="2" hidden="1">#REF!</definedName>
    <definedName name="BExEQIFTE4JRQ7F1T7L9IE3W0TEB" localSheetId="6" hidden="1">#REF!</definedName>
    <definedName name="BExEQIFTE4JRQ7F1T7L9IE3W0TEB" hidden="1">#REF!</definedName>
    <definedName name="BExEQTZAP8R69U31W4LKGTKKGKQE" localSheetId="2" hidden="1">#REF!</definedName>
    <definedName name="BExEQTZAP8R69U31W4LKGTKKGKQE" localSheetId="7" hidden="1">#REF!</definedName>
    <definedName name="BExEQTZAP8R69U31W4LKGTKKGKQE" hidden="1">'[3]Reco Sheet for Fcast'!$F$10:$G$10</definedName>
    <definedName name="BExEQZ820Q06ED8NT4DB6UM7MNMW" localSheetId="13" hidden="1">#REF!</definedName>
    <definedName name="BExEQZ820Q06ED8NT4DB6UM7MNMW" localSheetId="14" hidden="1">#REF!</definedName>
    <definedName name="BExEQZ820Q06ED8NT4DB6UM7MNMW" localSheetId="2" hidden="1">#REF!</definedName>
    <definedName name="BExEQZ820Q06ED8NT4DB6UM7MNMW" localSheetId="6" hidden="1">#REF!</definedName>
    <definedName name="BExEQZ820Q06ED8NT4DB6UM7MNMW" hidden="1">#REF!</definedName>
    <definedName name="BExER2O72H1F9WV6S1J04C15PXX7" localSheetId="2" hidden="1">#REF!</definedName>
    <definedName name="BExER2O72H1F9WV6S1J04C15PXX7" localSheetId="7" hidden="1">#REF!</definedName>
    <definedName name="BExER2O72H1F9WV6S1J04C15PXX7" hidden="1">'[3]Reco Sheet for Fcast'!$F$11:$G$11</definedName>
    <definedName name="BExERRUIKIOATPZ9U4HQ0V52RJAU" localSheetId="2" hidden="1">#REF!</definedName>
    <definedName name="BExERRUIKIOATPZ9U4HQ0V52RJAU" localSheetId="7" hidden="1">#REF!</definedName>
    <definedName name="BExERRUIKIOATPZ9U4HQ0V52RJAU" hidden="1">'[3]Reco Sheet for Fcast'!$F$10:$G$10</definedName>
    <definedName name="BExERSANFNM1O7T65PC5MJ301YET" localSheetId="19" hidden="1">'[4]AMI P &amp; L'!#REF!</definedName>
    <definedName name="BExERSANFNM1O7T65PC5MJ301YET" localSheetId="16" hidden="1">'[4]AMI P &amp; L'!#REF!</definedName>
    <definedName name="BExERSANFNM1O7T65PC5MJ301YET" localSheetId="17" hidden="1">'[4]AMI P &amp; L'!#REF!</definedName>
    <definedName name="BExERSANFNM1O7T65PC5MJ301YET" localSheetId="13" hidden="1">'[4]AMI P &amp; L'!#REF!</definedName>
    <definedName name="BExERSANFNM1O7T65PC5MJ301YET" localSheetId="14" hidden="1">'[4]AMI P &amp; L'!#REF!</definedName>
    <definedName name="BExERSANFNM1O7T65PC5MJ301YET" localSheetId="2" hidden="1">#REF!</definedName>
    <definedName name="BExERSANFNM1O7T65PC5MJ301YET" localSheetId="22" hidden="1">'[4]AMI P &amp; L'!#REF!</definedName>
    <definedName name="BExERSANFNM1O7T65PC5MJ301YET" localSheetId="21" hidden="1">'[4]AMI P &amp; L'!#REF!</definedName>
    <definedName name="BExERSANFNM1O7T65PC5MJ301YET" localSheetId="57" hidden="1">'[4]AMI P &amp; L'!#REF!</definedName>
    <definedName name="BExERSANFNM1O7T65PC5MJ301YET" localSheetId="56" hidden="1">'[4]AMI P &amp; L'!#REF!</definedName>
    <definedName name="BExERSANFNM1O7T65PC5MJ301YET" localSheetId="7" hidden="1">#REF!</definedName>
    <definedName name="BExERSANFNM1O7T65PC5MJ301YET" localSheetId="40" hidden="1">'[4]AMI P &amp; L'!#REF!</definedName>
    <definedName name="BExERSANFNM1O7T65PC5MJ301YET" localSheetId="39" hidden="1">'[4]AMI P &amp; L'!#REF!</definedName>
    <definedName name="BExERSANFNM1O7T65PC5MJ301YET" localSheetId="41" hidden="1">'[4]AMI P &amp; L'!#REF!</definedName>
    <definedName name="BExERSANFNM1O7T65PC5MJ301YET" localSheetId="38" hidden="1">'[4]AMI P &amp; L'!#REF!</definedName>
    <definedName name="BExERSANFNM1O7T65PC5MJ301YET" localSheetId="5" hidden="1">'[4]AMI P &amp; L'!#REF!</definedName>
    <definedName name="BExERSANFNM1O7T65PC5MJ301YET" localSheetId="15" hidden="1">'[4]AMI P &amp; L'!#REF!</definedName>
    <definedName name="BExERSANFNM1O7T65PC5MJ301YET" hidden="1">'[4]AMI P &amp; L'!#REF!</definedName>
    <definedName name="BExERWCEBKQRYWRQLYJ4UCMMKTHG" localSheetId="19" hidden="1">'[4]AMI P &amp; L'!#REF!</definedName>
    <definedName name="BExERWCEBKQRYWRQLYJ4UCMMKTHG" localSheetId="16" hidden="1">'[4]AMI P &amp; L'!#REF!</definedName>
    <definedName name="BExERWCEBKQRYWRQLYJ4UCMMKTHG" localSheetId="17" hidden="1">'[4]AMI P &amp; L'!#REF!</definedName>
    <definedName name="BExERWCEBKQRYWRQLYJ4UCMMKTHG" localSheetId="13" hidden="1">'[4]AMI P &amp; L'!#REF!</definedName>
    <definedName name="BExERWCEBKQRYWRQLYJ4UCMMKTHG" localSheetId="14" hidden="1">'[4]AMI P &amp; L'!#REF!</definedName>
    <definedName name="BExERWCEBKQRYWRQLYJ4UCMMKTHG" localSheetId="2" hidden="1">#REF!</definedName>
    <definedName name="BExERWCEBKQRYWRQLYJ4UCMMKTHG" localSheetId="22" hidden="1">'[4]AMI P &amp; L'!#REF!</definedName>
    <definedName name="BExERWCEBKQRYWRQLYJ4UCMMKTHG" localSheetId="21" hidden="1">'[4]AMI P &amp; L'!#REF!</definedName>
    <definedName name="BExERWCEBKQRYWRQLYJ4UCMMKTHG" localSheetId="57" hidden="1">'[4]AMI P &amp; L'!#REF!</definedName>
    <definedName name="BExERWCEBKQRYWRQLYJ4UCMMKTHG" localSheetId="56" hidden="1">'[4]AMI P &amp; L'!#REF!</definedName>
    <definedName name="BExERWCEBKQRYWRQLYJ4UCMMKTHG" localSheetId="7" hidden="1">#REF!</definedName>
    <definedName name="BExERWCEBKQRYWRQLYJ4UCMMKTHG" localSheetId="40" hidden="1">'[4]AMI P &amp; L'!#REF!</definedName>
    <definedName name="BExERWCEBKQRYWRQLYJ4UCMMKTHG" localSheetId="39" hidden="1">'[4]AMI P &amp; L'!#REF!</definedName>
    <definedName name="BExERWCEBKQRYWRQLYJ4UCMMKTHG" localSheetId="41" hidden="1">'[4]AMI P &amp; L'!#REF!</definedName>
    <definedName name="BExERWCEBKQRYWRQLYJ4UCMMKTHG" localSheetId="38" hidden="1">'[4]AMI P &amp; L'!#REF!</definedName>
    <definedName name="BExERWCEBKQRYWRQLYJ4UCMMKTHG" localSheetId="5" hidden="1">'[4]AMI P &amp; L'!#REF!</definedName>
    <definedName name="BExERWCEBKQRYWRQLYJ4UCMMKTHG" localSheetId="15" hidden="1">'[4]AMI P &amp; L'!#REF!</definedName>
    <definedName name="BExERWCEBKQRYWRQLYJ4UCMMKTHG" hidden="1">'[4]AMI P &amp; L'!#REF!</definedName>
    <definedName name="BExERX39X2B577E8G980B6146MR4" hidden="1">'[6]Bud Mth'!$F$10:$G$10</definedName>
    <definedName name="BExES44RHHDL3V7FLV6M20834WF1" localSheetId="2" hidden="1">#REF!</definedName>
    <definedName name="BExES44RHHDL3V7FLV6M20834WF1" localSheetId="7" hidden="1">#REF!</definedName>
    <definedName name="BExES44RHHDL3V7FLV6M20834WF1" hidden="1">'[3]Reco Sheet for Fcast'!$I$8:$J$8</definedName>
    <definedName name="BExES4A7VE2X3RYYTVRLKZD4I7WU" localSheetId="2" hidden="1">#REF!</definedName>
    <definedName name="BExES4A7VE2X3RYYTVRLKZD4I7WU" localSheetId="7" hidden="1">#REF!</definedName>
    <definedName name="BExES4A7VE2X3RYYTVRLKZD4I7WU" hidden="1">'[3]Reco Sheet for Fcast'!$G$2</definedName>
    <definedName name="BExES6TU0P9MT54G7H03VE8ZTU0I" localSheetId="13" hidden="1">#REF!</definedName>
    <definedName name="BExES6TU0P9MT54G7H03VE8ZTU0I" localSheetId="14" hidden="1">#REF!</definedName>
    <definedName name="BExES6TU0P9MT54G7H03VE8ZTU0I" localSheetId="2" hidden="1">#REF!</definedName>
    <definedName name="BExES6TU0P9MT54G7H03VE8ZTU0I" localSheetId="6" hidden="1">#REF!</definedName>
    <definedName name="BExES6TU0P9MT54G7H03VE8ZTU0I" localSheetId="7" hidden="1">#REF!</definedName>
    <definedName name="BExES6TU0P9MT54G7H03VE8ZTU0I" hidden="1">#REF!</definedName>
    <definedName name="BExESMKD95A649M0WRSG6CXXP326" localSheetId="2" hidden="1">#REF!</definedName>
    <definedName name="BExESMKD95A649M0WRSG6CXXP326" localSheetId="7" hidden="1">#REF!</definedName>
    <definedName name="BExESMKD95A649M0WRSG6CXXP326" hidden="1">'[3]Reco Sheet for Fcast'!$F$7:$G$7</definedName>
    <definedName name="BExESNWVY914X62GFBPJRODSAZ7B" localSheetId="19" hidden="1">'[4]AMI P &amp; L'!#REF!</definedName>
    <definedName name="BExESNWVY914X62GFBPJRODSAZ7B" localSheetId="16" hidden="1">'[4]AMI P &amp; L'!#REF!</definedName>
    <definedName name="BExESNWVY914X62GFBPJRODSAZ7B" localSheetId="17" hidden="1">'[4]AMI P &amp; L'!#REF!</definedName>
    <definedName name="BExESNWVY914X62GFBPJRODSAZ7B" localSheetId="13" hidden="1">'[4]AMI P &amp; L'!#REF!</definedName>
    <definedName name="BExESNWVY914X62GFBPJRODSAZ7B" localSheetId="14" hidden="1">'[4]AMI P &amp; L'!#REF!</definedName>
    <definedName name="BExESNWVY914X62GFBPJRODSAZ7B" localSheetId="2" hidden="1">'[7]AMI P &amp; L'!#REF!</definedName>
    <definedName name="BExESNWVY914X62GFBPJRODSAZ7B" localSheetId="22" hidden="1">'[4]AMI P &amp; L'!#REF!</definedName>
    <definedName name="BExESNWVY914X62GFBPJRODSAZ7B" localSheetId="21" hidden="1">'[4]AMI P &amp; L'!#REF!</definedName>
    <definedName name="BExESNWVY914X62GFBPJRODSAZ7B" localSheetId="57" hidden="1">'[4]AMI P &amp; L'!#REF!</definedName>
    <definedName name="BExESNWVY914X62GFBPJRODSAZ7B" localSheetId="56" hidden="1">'[4]AMI P &amp; L'!#REF!</definedName>
    <definedName name="BExESNWVY914X62GFBPJRODSAZ7B" localSheetId="7" hidden="1">'[7]AMI P &amp; L'!#REF!</definedName>
    <definedName name="BExESNWVY914X62GFBPJRODSAZ7B" localSheetId="40" hidden="1">'[4]AMI P &amp; L'!#REF!</definedName>
    <definedName name="BExESNWVY914X62GFBPJRODSAZ7B" localSheetId="39" hidden="1">'[4]AMI P &amp; L'!#REF!</definedName>
    <definedName name="BExESNWVY914X62GFBPJRODSAZ7B" localSheetId="41" hidden="1">'[4]AMI P &amp; L'!#REF!</definedName>
    <definedName name="BExESNWVY914X62GFBPJRODSAZ7B" localSheetId="38" hidden="1">'[4]AMI P &amp; L'!#REF!</definedName>
    <definedName name="BExESNWVY914X62GFBPJRODSAZ7B" localSheetId="5" hidden="1">'[4]AMI P &amp; L'!#REF!</definedName>
    <definedName name="BExESNWVY914X62GFBPJRODSAZ7B" localSheetId="15" hidden="1">'[4]AMI P &amp; L'!#REF!</definedName>
    <definedName name="BExESNWVY914X62GFBPJRODSAZ7B" hidden="1">'[4]AMI P &amp; L'!#REF!</definedName>
    <definedName name="BExESR27ZXJG5VMY4PR9D940VS7T" localSheetId="2" hidden="1">#REF!</definedName>
    <definedName name="BExESR27ZXJG5VMY4PR9D940VS7T" localSheetId="7" hidden="1">#REF!</definedName>
    <definedName name="BExESR27ZXJG5VMY4PR9D940VS7T" hidden="1">'[3]Reco Sheet for Fcast'!$I$9:$J$9</definedName>
    <definedName name="BExESU25LOS36OLUCBS6GANOVO9P" hidden="1">'[6]Bud Mth'!$I$8:$J$8</definedName>
    <definedName name="BExESZ03KXL8DQ2591HLR56ZML94" localSheetId="2" hidden="1">#REF!</definedName>
    <definedName name="BExESZ03KXL8DQ2591HLR56ZML94" localSheetId="7" hidden="1">#REF!</definedName>
    <definedName name="BExESZ03KXL8DQ2591HLR56ZML94" hidden="1">'[3]Reco Sheet for Fcast'!$I$9:$J$9</definedName>
    <definedName name="BExESZAW5N443NRTKIP59OEI1CR6" localSheetId="2" hidden="1">#REF!</definedName>
    <definedName name="BExESZAW5N443NRTKIP59OEI1CR6" localSheetId="7" hidden="1">#REF!</definedName>
    <definedName name="BExESZAW5N443NRTKIP59OEI1CR6" hidden="1">'[3]Reco Sheet for Fcast'!$I$6:$J$6</definedName>
    <definedName name="BExET3HXQ60A4O2OLKX8QNXRI6LQ" localSheetId="2" hidden="1">#REF!</definedName>
    <definedName name="BExET3HXQ60A4O2OLKX8QNXRI6LQ" localSheetId="7" hidden="1">#REF!</definedName>
    <definedName name="BExET3HXQ60A4O2OLKX8QNXRI6LQ" hidden="1">'[3]Reco Sheet for Fcast'!$F$9:$G$9</definedName>
    <definedName name="BExETA3B1FCIOA80H94K90FWXQKE" localSheetId="2" hidden="1">#REF!</definedName>
    <definedName name="BExETA3B1FCIOA80H94K90FWXQKE" localSheetId="7" hidden="1">#REF!</definedName>
    <definedName name="BExETA3B1FCIOA80H94K90FWXQKE" hidden="1">'[3]Reco Sheet for Fcast'!$I$8:$J$8</definedName>
    <definedName name="BExETAZOYT4CJIT8RRKC9F2HJG1D" localSheetId="2" hidden="1">#REF!</definedName>
    <definedName name="BExETAZOYT4CJIT8RRKC9F2HJG1D" localSheetId="7" hidden="1">#REF!</definedName>
    <definedName name="BExETAZOYT4CJIT8RRKC9F2HJG1D" hidden="1">'[3]Reco Sheet for Fcast'!$I$11:$J$11</definedName>
    <definedName name="BExETF6QD5A9GEINE1KZRRC2LXWM" localSheetId="2" hidden="1">#REF!</definedName>
    <definedName name="BExETF6QD5A9GEINE1KZRRC2LXWM" localSheetId="7" hidden="1">#REF!</definedName>
    <definedName name="BExETF6QD5A9GEINE1KZRRC2LXWM" hidden="1">'[3]Reco Sheet for Fcast'!$F$10:$G$10</definedName>
    <definedName name="BExETQ9XRXLUACN82805SPSPNKHI" localSheetId="2" hidden="1">#REF!</definedName>
    <definedName name="BExETQ9XRXLUACN82805SPSPNKHI" localSheetId="7" hidden="1">#REF!</definedName>
    <definedName name="BExETQ9XRXLUACN82805SPSPNKHI" hidden="1">'[3]Reco Sheet for Fcast'!$F$2</definedName>
    <definedName name="BExETR0YRMOR63E6DHLEHV9QVVON" localSheetId="2" hidden="1">#REF!</definedName>
    <definedName name="BExETR0YRMOR63E6DHLEHV9QVVON" localSheetId="7" hidden="1">#REF!</definedName>
    <definedName name="BExETR0YRMOR63E6DHLEHV9QVVON" hidden="1">'[3]Reco Sheet for Fcast'!$F$10:$G$10</definedName>
    <definedName name="BExETVTGY38YXYYF7N73OYN6FYY3" localSheetId="2" hidden="1">#REF!</definedName>
    <definedName name="BExETVTGY38YXYYF7N73OYN6FYY3" localSheetId="7" hidden="1">#REF!</definedName>
    <definedName name="BExETVTGY38YXYYF7N73OYN6FYY3" hidden="1">'[3]Reco Sheet for Fcast'!$I$7:$J$7</definedName>
    <definedName name="BExETYO0S2RGTHJQ60TB37B647GU" localSheetId="19" hidden="1">#REF!</definedName>
    <definedName name="BExETYO0S2RGTHJQ60TB37B647GU" localSheetId="16" hidden="1">#REF!</definedName>
    <definedName name="BExETYO0S2RGTHJQ60TB37B647GU" localSheetId="17" hidden="1">#REF!</definedName>
    <definedName name="BExETYO0S2RGTHJQ60TB37B647GU" localSheetId="13" hidden="1">#REF!</definedName>
    <definedName name="BExETYO0S2RGTHJQ60TB37B647GU" localSheetId="14" hidden="1">#REF!</definedName>
    <definedName name="BExETYO0S2RGTHJQ60TB37B647GU" localSheetId="2" hidden="1">#REF!</definedName>
    <definedName name="BExETYO0S2RGTHJQ60TB37B647GU" localSheetId="22" hidden="1">#REF!</definedName>
    <definedName name="BExETYO0S2RGTHJQ60TB37B647GU" localSheetId="21" hidden="1">#REF!</definedName>
    <definedName name="BExETYO0S2RGTHJQ60TB37B647GU" localSheetId="57" hidden="1">#REF!</definedName>
    <definedName name="BExETYO0S2RGTHJQ60TB37B647GU" localSheetId="56" hidden="1">#REF!</definedName>
    <definedName name="BExETYO0S2RGTHJQ60TB37B647GU" localSheetId="6" hidden="1">#REF!</definedName>
    <definedName name="BExETYO0S2RGTHJQ60TB37B647GU" localSheetId="7" hidden="1">#REF!</definedName>
    <definedName name="BExETYO0S2RGTHJQ60TB37B647GU" localSheetId="40" hidden="1">#REF!</definedName>
    <definedName name="BExETYO0S2RGTHJQ60TB37B647GU" localSheetId="39" hidden="1">#REF!</definedName>
    <definedName name="BExETYO0S2RGTHJQ60TB37B647GU" localSheetId="41" hidden="1">#REF!</definedName>
    <definedName name="BExETYO0S2RGTHJQ60TB37B647GU" localSheetId="38" hidden="1">#REF!</definedName>
    <definedName name="BExETYO0S2RGTHJQ60TB37B647GU" localSheetId="5" hidden="1">#REF!</definedName>
    <definedName name="BExETYO0S2RGTHJQ60TB37B647GU" localSheetId="15" hidden="1">#REF!</definedName>
    <definedName name="BExETYO0S2RGTHJQ60TB37B647GU" hidden="1">#REF!</definedName>
    <definedName name="BExEUNE4T242Y59C6MS28MXEUGCP" localSheetId="2" hidden="1">#REF!</definedName>
    <definedName name="BExEUNE4T242Y59C6MS28MXEUGCP" localSheetId="7" hidden="1">#REF!</definedName>
    <definedName name="BExEUNE4T242Y59C6MS28MXEUGCP" hidden="1">'[3]Reco Sheet for Fcast'!$F$6:$G$6</definedName>
    <definedName name="BExEV2TP7NA3ZR6RJGH5ER370OUM" localSheetId="2" hidden="1">#REF!</definedName>
    <definedName name="BExEV2TP7NA3ZR6RJGH5ER370OUM" localSheetId="7" hidden="1">#REF!</definedName>
    <definedName name="BExEV2TP7NA3ZR6RJGH5ER370OUM" hidden="1">'[3]Reco Sheet for Fcast'!$F$7:$G$7</definedName>
    <definedName name="BExEV69USLNYO2QRJRC0J92XUF00" localSheetId="2" hidden="1">#REF!</definedName>
    <definedName name="BExEV69USLNYO2QRJRC0J92XUF00" localSheetId="7" hidden="1">#REF!</definedName>
    <definedName name="BExEV69USLNYO2QRJRC0J92XUF00" hidden="1">'[3]Reco Sheet for Fcast'!$I$8:$J$8</definedName>
    <definedName name="BExEV6KNTQOCFD7GV726XQEVQ7R6" localSheetId="2" hidden="1">#REF!</definedName>
    <definedName name="BExEV6KNTQOCFD7GV726XQEVQ7R6" localSheetId="7" hidden="1">#REF!</definedName>
    <definedName name="BExEV6KNTQOCFD7GV726XQEVQ7R6" hidden="1">'[3]Reco Sheet for Fcast'!$F$7:$G$7</definedName>
    <definedName name="BExEV6VGM4POO9QT9KH3QA3VYCWM" localSheetId="2" hidden="1">#REF!</definedName>
    <definedName name="BExEV6VGM4POO9QT9KH3QA3VYCWM" localSheetId="7" hidden="1">#REF!</definedName>
    <definedName name="BExEV6VGM4POO9QT9KH3QA3VYCWM" hidden="1">'[3]Reco Sheet for Fcast'!$F$8:$G$8</definedName>
    <definedName name="BExEVET98G3FU6QBF9LHYWSAMV0O" localSheetId="2" hidden="1">#REF!</definedName>
    <definedName name="BExEVET98G3FU6QBF9LHYWSAMV0O" localSheetId="7" hidden="1">#REF!</definedName>
    <definedName name="BExEVET98G3FU6QBF9LHYWSAMV0O" hidden="1">'[3]Reco Sheet for Fcast'!$F$10:$G$10</definedName>
    <definedName name="BExEVNCUT0PDUYNJH7G6BSEWZOT2" localSheetId="2" hidden="1">#REF!</definedName>
    <definedName name="BExEVNCUT0PDUYNJH7G6BSEWZOT2" localSheetId="7" hidden="1">#REF!</definedName>
    <definedName name="BExEVNCUT0PDUYNJH7G6BSEWZOT2" hidden="1">'[3]Reco Sheet for Fcast'!$F$10:$G$10</definedName>
    <definedName name="BExEVPGF4V5J0WQRZKUM8F9TTKZJ" localSheetId="2" hidden="1">#REF!</definedName>
    <definedName name="BExEVPGF4V5J0WQRZKUM8F9TTKZJ" localSheetId="7" hidden="1">#REF!</definedName>
    <definedName name="BExEVPGF4V5J0WQRZKUM8F9TTKZJ" hidden="1">'[3]Reco Sheet for Fcast'!$F$8:$G$8</definedName>
    <definedName name="BExEVVLIEVWYRF2UUC1H0H5QU1CP" localSheetId="2" hidden="1">#REF!</definedName>
    <definedName name="BExEVVLIEVWYRF2UUC1H0H5QU1CP" localSheetId="7" hidden="1">#REF!</definedName>
    <definedName name="BExEVVLIEVWYRF2UUC1H0H5QU1CP" hidden="1">'[3]Reco Sheet for Fcast'!$F$10:$G$10</definedName>
    <definedName name="BExEVWCKO8T84GW9Z3X47915XKSH" localSheetId="2" hidden="1">#REF!</definedName>
    <definedName name="BExEVWCKO8T84GW9Z3X47915XKSH" localSheetId="7" hidden="1">#REF!</definedName>
    <definedName name="BExEVWCKO8T84GW9Z3X47915XKSH" hidden="1">'[3]Reco Sheet for Fcast'!$H$2:$I$2</definedName>
    <definedName name="BExEVZSJWMZ5L2ZE7AZC57CXKW6T" localSheetId="2" hidden="1">#REF!</definedName>
    <definedName name="BExEVZSJWMZ5L2ZE7AZC57CXKW6T" localSheetId="7" hidden="1">#REF!</definedName>
    <definedName name="BExEVZSJWMZ5L2ZE7AZC57CXKW6T" hidden="1">'[3]Reco Sheet for Fcast'!$F$8:$G$8</definedName>
    <definedName name="BExEW0JL1GFFCXMDGW54CI7Y8FZN" localSheetId="2" hidden="1">#REF!</definedName>
    <definedName name="BExEW0JL1GFFCXMDGW54CI7Y8FZN" localSheetId="7" hidden="1">#REF!</definedName>
    <definedName name="BExEW0JL1GFFCXMDGW54CI7Y8FZN" hidden="1">'[3]Reco Sheet for Fcast'!$I$8:$J$8</definedName>
    <definedName name="BExEW68M9WL8214QH9C7VCK7BN08" localSheetId="2" hidden="1">#REF!</definedName>
    <definedName name="BExEW68M9WL8214QH9C7VCK7BN08" localSheetId="7" hidden="1">#REF!</definedName>
    <definedName name="BExEW68M9WL8214QH9C7VCK7BN08" hidden="1">'[3]Reco Sheet for Fcast'!$I$6:$J$6</definedName>
    <definedName name="BExEW8HFKH6F47KIHYBDRUEFZ2ZZ" localSheetId="2" hidden="1">#REF!</definedName>
    <definedName name="BExEW8HFKH6F47KIHYBDRUEFZ2ZZ" localSheetId="7" hidden="1">#REF!</definedName>
    <definedName name="BExEW8HFKH6F47KIHYBDRUEFZ2ZZ" hidden="1">'[3]Reco Sheet for Fcast'!$F$7:$G$7</definedName>
    <definedName name="BExEWCDQPJ7PZH6IIJ26ODKAMLH0" localSheetId="13" hidden="1">#REF!</definedName>
    <definedName name="BExEWCDQPJ7PZH6IIJ26ODKAMLH0" localSheetId="14" hidden="1">#REF!</definedName>
    <definedName name="BExEWCDQPJ7PZH6IIJ26ODKAMLH0" localSheetId="2" hidden="1">#REF!</definedName>
    <definedName name="BExEWCDQPJ7PZH6IIJ26ODKAMLH0" localSheetId="6" hidden="1">#REF!</definedName>
    <definedName name="BExEWCDQPJ7PZH6IIJ26ODKAMLH0" hidden="1">#REF!</definedName>
    <definedName name="BExEWNBGQS1U2LW3W84T4LSJ9K00" localSheetId="2" hidden="1">#REF!</definedName>
    <definedName name="BExEWNBGQS1U2LW3W84T4LSJ9K00" localSheetId="7" hidden="1">#REF!</definedName>
    <definedName name="BExEWNBGQS1U2LW3W84T4LSJ9K00" hidden="1">'[3]Reco Sheet for Fcast'!$F$15</definedName>
    <definedName name="BExEWO7STL7HNZSTY8VQBPTX1WK6" localSheetId="2" hidden="1">#REF!</definedName>
    <definedName name="BExEWO7STL7HNZSTY8VQBPTX1WK6" localSheetId="7" hidden="1">#REF!</definedName>
    <definedName name="BExEWO7STL7HNZSTY8VQBPTX1WK6" hidden="1">'[3]Reco Sheet for Fcast'!$I$11:$J$11</definedName>
    <definedName name="BExEWQ0M1N3KMKTDJ73H10QSG4W1" localSheetId="2" hidden="1">#REF!</definedName>
    <definedName name="BExEWQ0M1N3KMKTDJ73H10QSG4W1" localSheetId="7" hidden="1">#REF!</definedName>
    <definedName name="BExEWQ0M1N3KMKTDJ73H10QSG4W1" hidden="1">'[3]Reco Sheet for Fcast'!$H$2:$I$2</definedName>
    <definedName name="BExEX85F3OSW8NSCYGYPS9372Z1Q" localSheetId="2" hidden="1">#REF!</definedName>
    <definedName name="BExEX85F3OSW8NSCYGYPS9372Z1Q" localSheetId="7" hidden="1">#REF!</definedName>
    <definedName name="BExEX85F3OSW8NSCYGYPS9372Z1Q" hidden="1">'[3]Reco Sheet for Fcast'!$H$2:$I$2</definedName>
    <definedName name="BExEX9HWY2G6928ZVVVQF77QCM2C" localSheetId="19" hidden="1">'[4]AMI P &amp; L'!#REF!</definedName>
    <definedName name="BExEX9HWY2G6928ZVVVQF77QCM2C" localSheetId="16" hidden="1">'[4]AMI P &amp; L'!#REF!</definedName>
    <definedName name="BExEX9HWY2G6928ZVVVQF77QCM2C" localSheetId="17" hidden="1">'[4]AMI P &amp; L'!#REF!</definedName>
    <definedName name="BExEX9HWY2G6928ZVVVQF77QCM2C" localSheetId="13" hidden="1">'[4]AMI P &amp; L'!#REF!</definedName>
    <definedName name="BExEX9HWY2G6928ZVVVQF77QCM2C" localSheetId="14" hidden="1">'[4]AMI P &amp; L'!#REF!</definedName>
    <definedName name="BExEX9HWY2G6928ZVVVQF77QCM2C" localSheetId="2" hidden="1">#REF!</definedName>
    <definedName name="BExEX9HWY2G6928ZVVVQF77QCM2C" localSheetId="22" hidden="1">'[4]AMI P &amp; L'!#REF!</definedName>
    <definedName name="BExEX9HWY2G6928ZVVVQF77QCM2C" localSheetId="21" hidden="1">'[4]AMI P &amp; L'!#REF!</definedName>
    <definedName name="BExEX9HWY2G6928ZVVVQF77QCM2C" localSheetId="57" hidden="1">'[4]AMI P &amp; L'!#REF!</definedName>
    <definedName name="BExEX9HWY2G6928ZVVVQF77QCM2C" localSheetId="56" hidden="1">'[4]AMI P &amp; L'!#REF!</definedName>
    <definedName name="BExEX9HWY2G6928ZVVVQF77QCM2C" localSheetId="7" hidden="1">#REF!</definedName>
    <definedName name="BExEX9HWY2G6928ZVVVQF77QCM2C" localSheetId="40" hidden="1">'[4]AMI P &amp; L'!#REF!</definedName>
    <definedName name="BExEX9HWY2G6928ZVVVQF77QCM2C" localSheetId="39" hidden="1">'[4]AMI P &amp; L'!#REF!</definedName>
    <definedName name="BExEX9HWY2G6928ZVVVQF77QCM2C" localSheetId="41" hidden="1">'[4]AMI P &amp; L'!#REF!</definedName>
    <definedName name="BExEX9HWY2G6928ZVVVQF77QCM2C" localSheetId="38" hidden="1">'[4]AMI P &amp; L'!#REF!</definedName>
    <definedName name="BExEX9HWY2G6928ZVVVQF77QCM2C" localSheetId="5" hidden="1">'[4]AMI P &amp; L'!#REF!</definedName>
    <definedName name="BExEX9HWY2G6928ZVVVQF77QCM2C" localSheetId="15" hidden="1">'[4]AMI P &amp; L'!#REF!</definedName>
    <definedName name="BExEX9HWY2G6928ZVVVQF77QCM2C" hidden="1">'[4]AMI P &amp; L'!#REF!</definedName>
    <definedName name="BExEXBQWAYKMVBRJRHB8PFCSYFVN" localSheetId="2" hidden="1">#REF!</definedName>
    <definedName name="BExEXBQWAYKMVBRJRHB8PFCSYFVN" localSheetId="7" hidden="1">#REF!</definedName>
    <definedName name="BExEXBQWAYKMVBRJRHB8PFCSYFVN" hidden="1">'[3]Reco Sheet for Fcast'!$I$10:$J$10</definedName>
    <definedName name="BExEXRBZ0DI9E2UFLLKYWGN66B61" localSheetId="19" hidden="1">'[4]AMI P &amp; L'!#REF!</definedName>
    <definedName name="BExEXRBZ0DI9E2UFLLKYWGN66B61" localSheetId="16" hidden="1">'[4]AMI P &amp; L'!#REF!</definedName>
    <definedName name="BExEXRBZ0DI9E2UFLLKYWGN66B61" localSheetId="17" hidden="1">'[4]AMI P &amp; L'!#REF!</definedName>
    <definedName name="BExEXRBZ0DI9E2UFLLKYWGN66B61" localSheetId="13" hidden="1">'[4]AMI P &amp; L'!#REF!</definedName>
    <definedName name="BExEXRBZ0DI9E2UFLLKYWGN66B61" localSheetId="14" hidden="1">'[4]AMI P &amp; L'!#REF!</definedName>
    <definedName name="BExEXRBZ0DI9E2UFLLKYWGN66B61" localSheetId="2" hidden="1">#REF!</definedName>
    <definedName name="BExEXRBZ0DI9E2UFLLKYWGN66B61" localSheetId="22" hidden="1">'[4]AMI P &amp; L'!#REF!</definedName>
    <definedName name="BExEXRBZ0DI9E2UFLLKYWGN66B61" localSheetId="21" hidden="1">'[4]AMI P &amp; L'!#REF!</definedName>
    <definedName name="BExEXRBZ0DI9E2UFLLKYWGN66B61" localSheetId="57" hidden="1">'[4]AMI P &amp; L'!#REF!</definedName>
    <definedName name="BExEXRBZ0DI9E2UFLLKYWGN66B61" localSheetId="56" hidden="1">'[4]AMI P &amp; L'!#REF!</definedName>
    <definedName name="BExEXRBZ0DI9E2UFLLKYWGN66B61" localSheetId="7" hidden="1">#REF!</definedName>
    <definedName name="BExEXRBZ0DI9E2UFLLKYWGN66B61" localSheetId="40" hidden="1">'[4]AMI P &amp; L'!#REF!</definedName>
    <definedName name="BExEXRBZ0DI9E2UFLLKYWGN66B61" localSheetId="39" hidden="1">'[4]AMI P &amp; L'!#REF!</definedName>
    <definedName name="BExEXRBZ0DI9E2UFLLKYWGN66B61" localSheetId="41" hidden="1">'[4]AMI P &amp; L'!#REF!</definedName>
    <definedName name="BExEXRBZ0DI9E2UFLLKYWGN66B61" localSheetId="38" hidden="1">'[4]AMI P &amp; L'!#REF!</definedName>
    <definedName name="BExEXRBZ0DI9E2UFLLKYWGN66B61" localSheetId="5" hidden="1">'[4]AMI P &amp; L'!#REF!</definedName>
    <definedName name="BExEXRBZ0DI9E2UFLLKYWGN66B61" localSheetId="15" hidden="1">'[4]AMI P &amp; L'!#REF!</definedName>
    <definedName name="BExEXRBZ0DI9E2UFLLKYWGN66B61" hidden="1">'[4]AMI P &amp; L'!#REF!</definedName>
    <definedName name="BExEYLG9FL9V1JPPNZ3FUDNSEJ4V" localSheetId="2" hidden="1">#REF!</definedName>
    <definedName name="BExEYLG9FL9V1JPPNZ3FUDNSEJ4V" localSheetId="7" hidden="1">#REF!</definedName>
    <definedName name="BExEYLG9FL9V1JPPNZ3FUDNSEJ4V" hidden="1">'[3]Reco Sheet for Fcast'!$I$10:$J$10</definedName>
    <definedName name="BExEYMSPJ8NAM530KGLCIZKRIZQ2" localSheetId="19" hidden="1">#REF!</definedName>
    <definedName name="BExEYMSPJ8NAM530KGLCIZKRIZQ2" localSheetId="16" hidden="1">#REF!</definedName>
    <definedName name="BExEYMSPJ8NAM530KGLCIZKRIZQ2" localSheetId="17" hidden="1">#REF!</definedName>
    <definedName name="BExEYMSPJ8NAM530KGLCIZKRIZQ2" localSheetId="13" hidden="1">#REF!</definedName>
    <definedName name="BExEYMSPJ8NAM530KGLCIZKRIZQ2" localSheetId="14" hidden="1">#REF!</definedName>
    <definedName name="BExEYMSPJ8NAM530KGLCIZKRIZQ2" localSheetId="2" hidden="1">#REF!</definedName>
    <definedName name="BExEYMSPJ8NAM530KGLCIZKRIZQ2" localSheetId="22" hidden="1">#REF!</definedName>
    <definedName name="BExEYMSPJ8NAM530KGLCIZKRIZQ2" localSheetId="21" hidden="1">#REF!</definedName>
    <definedName name="BExEYMSPJ8NAM530KGLCIZKRIZQ2" localSheetId="57" hidden="1">#REF!</definedName>
    <definedName name="BExEYMSPJ8NAM530KGLCIZKRIZQ2" localSheetId="56" hidden="1">#REF!</definedName>
    <definedName name="BExEYMSPJ8NAM530KGLCIZKRIZQ2" localSheetId="6" hidden="1">#REF!</definedName>
    <definedName name="BExEYMSPJ8NAM530KGLCIZKRIZQ2" localSheetId="7" hidden="1">#REF!</definedName>
    <definedName name="BExEYMSPJ8NAM530KGLCIZKRIZQ2" localSheetId="40" hidden="1">#REF!</definedName>
    <definedName name="BExEYMSPJ8NAM530KGLCIZKRIZQ2" localSheetId="39" hidden="1">#REF!</definedName>
    <definedName name="BExEYMSPJ8NAM530KGLCIZKRIZQ2" localSheetId="41" hidden="1">#REF!</definedName>
    <definedName name="BExEYMSPJ8NAM530KGLCIZKRIZQ2" localSheetId="38" hidden="1">#REF!</definedName>
    <definedName name="BExEYMSPJ8NAM530KGLCIZKRIZQ2" localSheetId="5" hidden="1">#REF!</definedName>
    <definedName name="BExEYMSPJ8NAM530KGLCIZKRIZQ2" localSheetId="15" hidden="1">#REF!</definedName>
    <definedName name="BExEYMSPJ8NAM530KGLCIZKRIZQ2" hidden="1">#REF!</definedName>
    <definedName name="BExEYOW8C1B3OUUCIGEC7L8OOW1Z" localSheetId="2" hidden="1">#REF!</definedName>
    <definedName name="BExEYOW8C1B3OUUCIGEC7L8OOW1Z" localSheetId="7" hidden="1">#REF!</definedName>
    <definedName name="BExEYOW8C1B3OUUCIGEC7L8OOW1Z" hidden="1">'[3]Reco Sheet for Fcast'!$G$2:$H$2</definedName>
    <definedName name="BExEYUQJXZT6N5HJH8ACJF6SRWEE" localSheetId="2" hidden="1">#REF!</definedName>
    <definedName name="BExEYUQJXZT6N5HJH8ACJF6SRWEE" localSheetId="7" hidden="1">#REF!</definedName>
    <definedName name="BExEYUQJXZT6N5HJH8ACJF6SRWEE" hidden="1">'[3]Reco Sheet for Fcast'!$I$6:$J$6</definedName>
    <definedName name="BExEZ1S6VZCG01ZPLBSS9Z1SBOJ2" localSheetId="2" hidden="1">#REF!</definedName>
    <definedName name="BExEZ1S6VZCG01ZPLBSS9Z1SBOJ2" localSheetId="7" hidden="1">#REF!</definedName>
    <definedName name="BExEZ1S6VZCG01ZPLBSS9Z1SBOJ2" hidden="1">'[3]Reco Sheet for Fcast'!$I$10:$J$10</definedName>
    <definedName name="BExEZ1S7T9NR9JGWF19512ER0YC0" localSheetId="13" hidden="1">#REF!</definedName>
    <definedName name="BExEZ1S7T9NR9JGWF19512ER0YC0" localSheetId="14" hidden="1">#REF!</definedName>
    <definedName name="BExEZ1S7T9NR9JGWF19512ER0YC0" localSheetId="2" hidden="1">#REF!</definedName>
    <definedName name="BExEZ1S7T9NR9JGWF19512ER0YC0" localSheetId="6" hidden="1">#REF!</definedName>
    <definedName name="BExEZ1S7T9NR9JGWF19512ER0YC0" hidden="1">#REF!</definedName>
    <definedName name="BExEZGBFNJR8DLPN0V11AU22L6WY" localSheetId="2" hidden="1">#REF!</definedName>
    <definedName name="BExEZGBFNJR8DLPN0V11AU22L6WY" localSheetId="7" hidden="1">#REF!</definedName>
    <definedName name="BExEZGBFNJR8DLPN0V11AU22L6WY" hidden="1">'[3]Reco Sheet for Fcast'!$I$9:$J$9</definedName>
    <definedName name="BExEZM0KKJJF7WB3ZTYQ6Y00HDUP" localSheetId="13" hidden="1">#REF!</definedName>
    <definedName name="BExEZM0KKJJF7WB3ZTYQ6Y00HDUP" localSheetId="14" hidden="1">#REF!</definedName>
    <definedName name="BExEZM0KKJJF7WB3ZTYQ6Y00HDUP" localSheetId="2" hidden="1">#REF!</definedName>
    <definedName name="BExEZM0KKJJF7WB3ZTYQ6Y00HDUP" localSheetId="6" hidden="1">#REF!</definedName>
    <definedName name="BExEZM0KKJJF7WB3ZTYQ6Y00HDUP" hidden="1">#REF!</definedName>
    <definedName name="BExEZWNIZ06IIMDYQSV4BSTCR7UN" localSheetId="2" hidden="1">'[5]Reco Sheet for Fcast'!$F$11:$G$11</definedName>
    <definedName name="BExEZWNIZ06IIMDYQSV4BSTCR7UN" localSheetId="7" hidden="1">'[5]Reco Sheet for Fcast'!$F$11:$G$11</definedName>
    <definedName name="BExEZWNIZ06IIMDYQSV4BSTCR7UN" hidden="1">'[3]Reco Sheet for Fcast'!$F$11:$G$11</definedName>
    <definedName name="BExEZXEG4TM0ZW3671Q0LLO7NEJS" localSheetId="13" hidden="1">#REF!</definedName>
    <definedName name="BExEZXEG4TM0ZW3671Q0LLO7NEJS" localSheetId="14" hidden="1">#REF!</definedName>
    <definedName name="BExEZXEG4TM0ZW3671Q0LLO7NEJS" localSheetId="2" hidden="1">#REF!</definedName>
    <definedName name="BExEZXEG4TM0ZW3671Q0LLO7NEJS" localSheetId="6" hidden="1">#REF!</definedName>
    <definedName name="BExEZXEG4TM0ZW3671Q0LLO7NEJS" localSheetId="7" hidden="1">#REF!</definedName>
    <definedName name="BExEZXEG4TM0ZW3671Q0LLO7NEJS" hidden="1">#REF!</definedName>
    <definedName name="BExF02Y3V3QEPO2XLDSK47APK9XJ" localSheetId="2" hidden="1">#REF!</definedName>
    <definedName name="BExF02Y3V3QEPO2XLDSK47APK9XJ" localSheetId="7" hidden="1">#REF!</definedName>
    <definedName name="BExF02Y3V3QEPO2XLDSK47APK9XJ" hidden="1">'[3]Reco Sheet for Fcast'!$G$2</definedName>
    <definedName name="BExF09OS91RT7N7IW8JLMZ121ZP3" localSheetId="2" hidden="1">#REF!</definedName>
    <definedName name="BExF09OS91RT7N7IW8JLMZ121ZP3" localSheetId="7" hidden="1">#REF!</definedName>
    <definedName name="BExF09OS91RT7N7IW8JLMZ121ZP3" hidden="1">'[3]Reco Sheet for Fcast'!$I$7:$J$7</definedName>
    <definedName name="BExF0C8L8MPMMA1XQ6J8H8CEDPJ9" localSheetId="2" hidden="1">'[5]Reco Sheet for Fcast'!$F$6:$G$6</definedName>
    <definedName name="BExF0C8L8MPMMA1XQ6J8H8CEDPJ9" localSheetId="7" hidden="1">'[5]Reco Sheet for Fcast'!$F$6:$G$6</definedName>
    <definedName name="BExF0C8L8MPMMA1XQ6J8H8CEDPJ9" hidden="1">'[3]Reco Sheet for Fcast'!$F$6:$G$6</definedName>
    <definedName name="BExF0LOEHV42P2DV7QL8O7HOQ3N9" localSheetId="2" hidden="1">#REF!</definedName>
    <definedName name="BExF0LOEHV42P2DV7QL8O7HOQ3N9" localSheetId="7" hidden="1">#REF!</definedName>
    <definedName name="BExF0LOEHV42P2DV7QL8O7HOQ3N9" hidden="1">'[3]Reco Sheet for Fcast'!$F$11:$G$11</definedName>
    <definedName name="BExF0WRM9VO25RLSO03ZOCE8H7K5" localSheetId="2" hidden="1">#REF!</definedName>
    <definedName name="BExF0WRM9VO25RLSO03ZOCE8H7K5" localSheetId="7" hidden="1">#REF!</definedName>
    <definedName name="BExF0WRM9VO25RLSO03ZOCE8H7K5" hidden="1">'[3]Reco Sheet for Fcast'!$H$2:$I$2</definedName>
    <definedName name="BExF0YEVOP1GW6ETJGOVIA7BKBX3" localSheetId="13" hidden="1">#REF!</definedName>
    <definedName name="BExF0YEVOP1GW6ETJGOVIA7BKBX3" localSheetId="14" hidden="1">#REF!</definedName>
    <definedName name="BExF0YEVOP1GW6ETJGOVIA7BKBX3" localSheetId="2" hidden="1">#REF!</definedName>
    <definedName name="BExF0YEVOP1GW6ETJGOVIA7BKBX3" localSheetId="6" hidden="1">#REF!</definedName>
    <definedName name="BExF0YEVOP1GW6ETJGOVIA7BKBX3" localSheetId="7" hidden="1">#REF!</definedName>
    <definedName name="BExF0YEVOP1GW6ETJGOVIA7BKBX3" hidden="1">#REF!</definedName>
    <definedName name="BExF0ZRI7W4RSLIDLHTSM0AWXO3S" localSheetId="19" hidden="1">'[4]AMI P &amp; L'!#REF!</definedName>
    <definedName name="BExF0ZRI7W4RSLIDLHTSM0AWXO3S" localSheetId="16" hidden="1">'[4]AMI P &amp; L'!#REF!</definedName>
    <definedName name="BExF0ZRI7W4RSLIDLHTSM0AWXO3S" localSheetId="17" hidden="1">'[4]AMI P &amp; L'!#REF!</definedName>
    <definedName name="BExF0ZRI7W4RSLIDLHTSM0AWXO3S" localSheetId="13" hidden="1">'[4]AMI P &amp; L'!#REF!</definedName>
    <definedName name="BExF0ZRI7W4RSLIDLHTSM0AWXO3S" localSheetId="14" hidden="1">'[4]AMI P &amp; L'!#REF!</definedName>
    <definedName name="BExF0ZRI7W4RSLIDLHTSM0AWXO3S" localSheetId="2" hidden="1">#REF!</definedName>
    <definedName name="BExF0ZRI7W4RSLIDLHTSM0AWXO3S" localSheetId="22" hidden="1">'[4]AMI P &amp; L'!#REF!</definedName>
    <definedName name="BExF0ZRI7W4RSLIDLHTSM0AWXO3S" localSheetId="21" hidden="1">'[4]AMI P &amp; L'!#REF!</definedName>
    <definedName name="BExF0ZRI7W4RSLIDLHTSM0AWXO3S" localSheetId="57" hidden="1">'[4]AMI P &amp; L'!#REF!</definedName>
    <definedName name="BExF0ZRI7W4RSLIDLHTSM0AWXO3S" localSheetId="56" hidden="1">'[4]AMI P &amp; L'!#REF!</definedName>
    <definedName name="BExF0ZRI7W4RSLIDLHTSM0AWXO3S" localSheetId="7" hidden="1">#REF!</definedName>
    <definedName name="BExF0ZRI7W4RSLIDLHTSM0AWXO3S" localSheetId="40" hidden="1">'[4]AMI P &amp; L'!#REF!</definedName>
    <definedName name="BExF0ZRI7W4RSLIDLHTSM0AWXO3S" localSheetId="39" hidden="1">'[4]AMI P &amp; L'!#REF!</definedName>
    <definedName name="BExF0ZRI7W4RSLIDLHTSM0AWXO3S" localSheetId="41" hidden="1">'[4]AMI P &amp; L'!#REF!</definedName>
    <definedName name="BExF0ZRI7W4RSLIDLHTSM0AWXO3S" localSheetId="38" hidden="1">'[4]AMI P &amp; L'!#REF!</definedName>
    <definedName name="BExF0ZRI7W4RSLIDLHTSM0AWXO3S" localSheetId="5" hidden="1">'[4]AMI P &amp; L'!#REF!</definedName>
    <definedName name="BExF0ZRI7W4RSLIDLHTSM0AWXO3S" localSheetId="15" hidden="1">'[4]AMI P &amp; L'!#REF!</definedName>
    <definedName name="BExF0ZRI7W4RSLIDLHTSM0AWXO3S" hidden="1">'[4]AMI P &amp; L'!#REF!</definedName>
    <definedName name="BExF19CT3MMZZ2T5EWMDNG3UOJ01" localSheetId="2" hidden="1">#REF!</definedName>
    <definedName name="BExF19CT3MMZZ2T5EWMDNG3UOJ01" localSheetId="7" hidden="1">#REF!</definedName>
    <definedName name="BExF19CT3MMZZ2T5EWMDNG3UOJ01" hidden="1">'[3]Reco Sheet for Fcast'!$I$9:$J$9</definedName>
    <definedName name="BExF1M38U6NX17YJA8YU359B5Z4M" localSheetId="2" hidden="1">#REF!</definedName>
    <definedName name="BExF1M38U6NX17YJA8YU359B5Z4M" localSheetId="7" hidden="1">#REF!</definedName>
    <definedName name="BExF1M38U6NX17YJA8YU359B5Z4M" hidden="1">'[3]Reco Sheet for Fcast'!$I$10:$J$10</definedName>
    <definedName name="BExF1MU4W3NPEY0OHRDWP5IANCBB" localSheetId="2" hidden="1">#REF!</definedName>
    <definedName name="BExF1MU4W3NPEY0OHRDWP5IANCBB" localSheetId="7" hidden="1">#REF!</definedName>
    <definedName name="BExF1MU4W3NPEY0OHRDWP5IANCBB" hidden="1">'[3]Reco Sheet for Fcast'!$I$10:$J$10</definedName>
    <definedName name="BExF1MZN8MWMOKOARHJ1QAF9HPGT" localSheetId="2" hidden="1">#REF!</definedName>
    <definedName name="BExF1MZN8MWMOKOARHJ1QAF9HPGT" localSheetId="7" hidden="1">#REF!</definedName>
    <definedName name="BExF1MZN8MWMOKOARHJ1QAF9HPGT" hidden="1">'[3]Reco Sheet for Fcast'!$F$8:$G$8</definedName>
    <definedName name="BExF1UHD1URZND0VTZ5BY2FRCCF7" localSheetId="13" hidden="1">#REF!</definedName>
    <definedName name="BExF1UHD1URZND0VTZ5BY2FRCCF7" localSheetId="14" hidden="1">#REF!</definedName>
    <definedName name="BExF1UHD1URZND0VTZ5BY2FRCCF7" localSheetId="2" hidden="1">#REF!</definedName>
    <definedName name="BExF1UHD1URZND0VTZ5BY2FRCCF7" localSheetId="22" hidden="1">#REF!</definedName>
    <definedName name="BExF1UHD1URZND0VTZ5BY2FRCCF7" localSheetId="6" hidden="1">#REF!</definedName>
    <definedName name="BExF1UHD1URZND0VTZ5BY2FRCCF7" localSheetId="7" hidden="1">#REF!</definedName>
    <definedName name="BExF1UHD1URZND0VTZ5BY2FRCCF7" hidden="1">#REF!</definedName>
    <definedName name="BExF1US4ZIQYSU5LBFYNRA9N0K2O" localSheetId="2" hidden="1">#REF!</definedName>
    <definedName name="BExF1US4ZIQYSU5LBFYNRA9N0K2O" localSheetId="7" hidden="1">#REF!</definedName>
    <definedName name="BExF1US4ZIQYSU5LBFYNRA9N0K2O" hidden="1">'[3]Reco Sheet for Fcast'!$I$9:$J$9</definedName>
    <definedName name="BExF2C5XL2NC396JU35KFSEHGMRX" localSheetId="13" hidden="1">#REF!</definedName>
    <definedName name="BExF2C5XL2NC396JU35KFSEHGMRX" localSheetId="14" hidden="1">#REF!</definedName>
    <definedName name="BExF2C5XL2NC396JU35KFSEHGMRX" localSheetId="2" hidden="1">#REF!</definedName>
    <definedName name="BExF2C5XL2NC396JU35KFSEHGMRX" localSheetId="6" hidden="1">#REF!</definedName>
    <definedName name="BExF2C5XL2NC396JU35KFSEHGMRX" hidden="1">#REF!</definedName>
    <definedName name="BExF2CWZN6E87RGTBMD4YQI2QT7R" localSheetId="2" hidden="1">#REF!</definedName>
    <definedName name="BExF2CWZN6E87RGTBMD4YQI2QT7R" localSheetId="7" hidden="1">#REF!</definedName>
    <definedName name="BExF2CWZN6E87RGTBMD4YQI2QT7R" hidden="1">'[3]Reco Sheet for Fcast'!$F$10:$G$10</definedName>
    <definedName name="BExF2DYO1WQ7GMXSTAQRDBW1NSFG" localSheetId="2" hidden="1">#REF!</definedName>
    <definedName name="BExF2DYO1WQ7GMXSTAQRDBW1NSFG" localSheetId="7" hidden="1">#REF!</definedName>
    <definedName name="BExF2DYO1WQ7GMXSTAQRDBW1NSFG" hidden="1">'[3]Reco Sheet for Fcast'!$F$9:$G$9</definedName>
    <definedName name="BExF2LWJ8M4NGGKOIOZBJ3TPKQMD" localSheetId="13" hidden="1">#REF!</definedName>
    <definedName name="BExF2LWJ8M4NGGKOIOZBJ3TPKQMD" localSheetId="14" hidden="1">#REF!</definedName>
    <definedName name="BExF2LWJ8M4NGGKOIOZBJ3TPKQMD" localSheetId="2" hidden="1">#REF!</definedName>
    <definedName name="BExF2LWJ8M4NGGKOIOZBJ3TPKQMD" localSheetId="22" hidden="1">#REF!</definedName>
    <definedName name="BExF2LWJ8M4NGGKOIOZBJ3TPKQMD" localSheetId="6" hidden="1">#REF!</definedName>
    <definedName name="BExF2LWJ8M4NGGKOIOZBJ3TPKQMD" localSheetId="7" hidden="1">#REF!</definedName>
    <definedName name="BExF2LWJ8M4NGGKOIOZBJ3TPKQMD" hidden="1">#REF!</definedName>
    <definedName name="BExF2MSWNUY9Z6BZJQZ538PPTION" localSheetId="2" hidden="1">#REF!</definedName>
    <definedName name="BExF2MSWNUY9Z6BZJQZ538PPTION" localSheetId="7" hidden="1">#REF!</definedName>
    <definedName name="BExF2MSWNUY9Z6BZJQZ538PPTION" hidden="1">'[3]Reco Sheet for Fcast'!$I$6:$J$6</definedName>
    <definedName name="BExF2QZYWHTYGUTTXR15CKCV3LS7" localSheetId="2" hidden="1">#REF!</definedName>
    <definedName name="BExF2QZYWHTYGUTTXR15CKCV3LS7" localSheetId="7" hidden="1">#REF!</definedName>
    <definedName name="BExF2QZYWHTYGUTTXR15CKCV3LS7" hidden="1">'[3]Reco Sheet for Fcast'!$F$11:$G$11</definedName>
    <definedName name="BExF2T8Y6TSJ74RMSZOA9CEH4OZ6" localSheetId="2" hidden="1">#REF!</definedName>
    <definedName name="BExF2T8Y6TSJ74RMSZOA9CEH4OZ6" localSheetId="7" hidden="1">#REF!</definedName>
    <definedName name="BExF2T8Y6TSJ74RMSZOA9CEH4OZ6" hidden="1">'[3]Reco Sheet for Fcast'!$I$2</definedName>
    <definedName name="BExF31N3YM4F37EOOY8M8VI1KXN8" localSheetId="2" hidden="1">#REF!</definedName>
    <definedName name="BExF31N3YM4F37EOOY8M8VI1KXN8" localSheetId="7" hidden="1">#REF!</definedName>
    <definedName name="BExF31N3YM4F37EOOY8M8VI1KXN8" hidden="1">'[3]Reco Sheet for Fcast'!$F$9:$G$9</definedName>
    <definedName name="BExF37C1YKBT79Z9SOJAG5MXQGTU" localSheetId="2" hidden="1">#REF!</definedName>
    <definedName name="BExF37C1YKBT79Z9SOJAG5MXQGTU" localSheetId="7" hidden="1">#REF!</definedName>
    <definedName name="BExF37C1YKBT79Z9SOJAG5MXQGTU" hidden="1">'[3]Reco Sheet for Fcast'!$F$15</definedName>
    <definedName name="BExF382XL4A8VTMCPJY3C5IWNXCC" localSheetId="13" hidden="1">#REF!</definedName>
    <definedName name="BExF382XL4A8VTMCPJY3C5IWNXCC" localSheetId="14" hidden="1">#REF!</definedName>
    <definedName name="BExF382XL4A8VTMCPJY3C5IWNXCC" localSheetId="2" hidden="1">#REF!</definedName>
    <definedName name="BExF382XL4A8VTMCPJY3C5IWNXCC" localSheetId="6" hidden="1">#REF!</definedName>
    <definedName name="BExF382XL4A8VTMCPJY3C5IWNXCC" hidden="1">#REF!</definedName>
    <definedName name="BExF3A6HPA6DGYALZNHHJPMCUYZR" localSheetId="2" hidden="1">#REF!</definedName>
    <definedName name="BExF3A6HPA6DGYALZNHHJPMCUYZR" localSheetId="7" hidden="1">#REF!</definedName>
    <definedName name="BExF3A6HPA6DGYALZNHHJPMCUYZR" hidden="1">'[3]Reco Sheet for Fcast'!$F$8:$G$8</definedName>
    <definedName name="BExF3I9T44X7DV9HHV51DVDDPPZG" localSheetId="2" hidden="1">#REF!</definedName>
    <definedName name="BExF3I9T44X7DV9HHV51DVDDPPZG" localSheetId="7" hidden="1">#REF!</definedName>
    <definedName name="BExF3I9T44X7DV9HHV51DVDDPPZG" hidden="1">'[3]Reco Sheet for Fcast'!$K$2</definedName>
    <definedName name="BExF3JMFX5DILOIFUDIO1HZUK875" localSheetId="2" hidden="1">#REF!</definedName>
    <definedName name="BExF3JMFX5DILOIFUDIO1HZUK875" localSheetId="7" hidden="1">#REF!</definedName>
    <definedName name="BExF3JMFX5DILOIFUDIO1HZUK875" hidden="1">'[3]Reco Sheet for Fcast'!$H$2:$I$2</definedName>
    <definedName name="BExF3NTC4BGZEM6B87TCFX277QCS" localSheetId="19" hidden="1">'[4]AMI P &amp; L'!#REF!</definedName>
    <definedName name="BExF3NTC4BGZEM6B87TCFX277QCS" localSheetId="16" hidden="1">'[4]AMI P &amp; L'!#REF!</definedName>
    <definedName name="BExF3NTC4BGZEM6B87TCFX277QCS" localSheetId="17" hidden="1">'[4]AMI P &amp; L'!#REF!</definedName>
    <definedName name="BExF3NTC4BGZEM6B87TCFX277QCS" localSheetId="13" hidden="1">'[4]AMI P &amp; L'!#REF!</definedName>
    <definedName name="BExF3NTC4BGZEM6B87TCFX277QCS" localSheetId="14" hidden="1">'[4]AMI P &amp; L'!#REF!</definedName>
    <definedName name="BExF3NTC4BGZEM6B87TCFX277QCS" localSheetId="2" hidden="1">#REF!</definedName>
    <definedName name="BExF3NTC4BGZEM6B87TCFX277QCS" localSheetId="22" hidden="1">'[4]AMI P &amp; L'!#REF!</definedName>
    <definedName name="BExF3NTC4BGZEM6B87TCFX277QCS" localSheetId="21" hidden="1">'[4]AMI P &amp; L'!#REF!</definedName>
    <definedName name="BExF3NTC4BGZEM6B87TCFX277QCS" localSheetId="57" hidden="1">'[4]AMI P &amp; L'!#REF!</definedName>
    <definedName name="BExF3NTC4BGZEM6B87TCFX277QCS" localSheetId="56" hidden="1">'[4]AMI P &amp; L'!#REF!</definedName>
    <definedName name="BExF3NTC4BGZEM6B87TCFX277QCS" localSheetId="7" hidden="1">#REF!</definedName>
    <definedName name="BExF3NTC4BGZEM6B87TCFX277QCS" localSheetId="40" hidden="1">'[4]AMI P &amp; L'!#REF!</definedName>
    <definedName name="BExF3NTC4BGZEM6B87TCFX277QCS" localSheetId="39" hidden="1">'[4]AMI P &amp; L'!#REF!</definedName>
    <definedName name="BExF3NTC4BGZEM6B87TCFX277QCS" localSheetId="41" hidden="1">'[4]AMI P &amp; L'!#REF!</definedName>
    <definedName name="BExF3NTC4BGZEM6B87TCFX277QCS" localSheetId="38" hidden="1">'[4]AMI P &amp; L'!#REF!</definedName>
    <definedName name="BExF3NTC4BGZEM6B87TCFX277QCS" localSheetId="5" hidden="1">'[4]AMI P &amp; L'!#REF!</definedName>
    <definedName name="BExF3NTC4BGZEM6B87TCFX277QCS" localSheetId="15" hidden="1">'[4]AMI P &amp; L'!#REF!</definedName>
    <definedName name="BExF3NTC4BGZEM6B87TCFX277QCS" hidden="1">'[4]AMI P &amp; L'!#REF!</definedName>
    <definedName name="BExF3Q7NI90WT31QHYSJDIG0LLLJ" localSheetId="2" hidden="1">#REF!</definedName>
    <definedName name="BExF3Q7NI90WT31QHYSJDIG0LLLJ" localSheetId="7" hidden="1">#REF!</definedName>
    <definedName name="BExF3Q7NI90WT31QHYSJDIG0LLLJ" hidden="1">'[3]Reco Sheet for Fcast'!$I$10:$J$10</definedName>
    <definedName name="BExF3QD55TIY1MSBSRK9TUJKBEWO" localSheetId="2" hidden="1">#REF!</definedName>
    <definedName name="BExF3QD55TIY1MSBSRK9TUJKBEWO" localSheetId="7" hidden="1">#REF!</definedName>
    <definedName name="BExF3QD55TIY1MSBSRK9TUJKBEWO" hidden="1">'[3]Reco Sheet for Fcast'!$H$2:$I$2</definedName>
    <definedName name="BExF3QD5AXW8T6FZ8O1C78NHR5C3" localSheetId="13" hidden="1">#REF!</definedName>
    <definedName name="BExF3QD5AXW8T6FZ8O1C78NHR5C3" localSheetId="14" hidden="1">#REF!</definedName>
    <definedName name="BExF3QD5AXW8T6FZ8O1C78NHR5C3" localSheetId="2" hidden="1">#REF!</definedName>
    <definedName name="BExF3QD5AXW8T6FZ8O1C78NHR5C3" localSheetId="22" hidden="1">#REF!</definedName>
    <definedName name="BExF3QD5AXW8T6FZ8O1C78NHR5C3" localSheetId="6" hidden="1">#REF!</definedName>
    <definedName name="BExF3QD5AXW8T6FZ8O1C78NHR5C3" localSheetId="7" hidden="1">#REF!</definedName>
    <definedName name="BExF3QD5AXW8T6FZ8O1C78NHR5C3" hidden="1">#REF!</definedName>
    <definedName name="BExF3QT8J6RIF1L3R700MBSKIOKW" localSheetId="2" hidden="1">#REF!</definedName>
    <definedName name="BExF3QT8J6RIF1L3R700MBSKIOKW" localSheetId="7" hidden="1">#REF!</definedName>
    <definedName name="BExF3QT8J6RIF1L3R700MBSKIOKW" hidden="1">'[3]Reco Sheet for Fcast'!$F$11:$G$11</definedName>
    <definedName name="BExF41WFMNZ2YQ1KBKOBZWROKVHO" localSheetId="19" hidden="1">#REF!</definedName>
    <definedName name="BExF41WFMNZ2YQ1KBKOBZWROKVHO" localSheetId="16" hidden="1">#REF!</definedName>
    <definedName name="BExF41WFMNZ2YQ1KBKOBZWROKVHO" localSheetId="17" hidden="1">#REF!</definedName>
    <definedName name="BExF41WFMNZ2YQ1KBKOBZWROKVHO" localSheetId="13" hidden="1">#REF!</definedName>
    <definedName name="BExF41WFMNZ2YQ1KBKOBZWROKVHO" localSheetId="14" hidden="1">#REF!</definedName>
    <definedName name="BExF41WFMNZ2YQ1KBKOBZWROKVHO" localSheetId="2" hidden="1">#REF!</definedName>
    <definedName name="BExF41WFMNZ2YQ1KBKOBZWROKVHO" localSheetId="22" hidden="1">#REF!</definedName>
    <definedName name="BExF41WFMNZ2YQ1KBKOBZWROKVHO" localSheetId="21" hidden="1">#REF!</definedName>
    <definedName name="BExF41WFMNZ2YQ1KBKOBZWROKVHO" localSheetId="57" hidden="1">#REF!</definedName>
    <definedName name="BExF41WFMNZ2YQ1KBKOBZWROKVHO" localSheetId="56" hidden="1">#REF!</definedName>
    <definedName name="BExF41WFMNZ2YQ1KBKOBZWROKVHO" localSheetId="6" hidden="1">#REF!</definedName>
    <definedName name="BExF41WFMNZ2YQ1KBKOBZWROKVHO" localSheetId="7" hidden="1">#REF!</definedName>
    <definedName name="BExF41WFMNZ2YQ1KBKOBZWROKVHO" localSheetId="40" hidden="1">#REF!</definedName>
    <definedName name="BExF41WFMNZ2YQ1KBKOBZWROKVHO" localSheetId="39" hidden="1">#REF!</definedName>
    <definedName name="BExF41WFMNZ2YQ1KBKOBZWROKVHO" localSheetId="41" hidden="1">#REF!</definedName>
    <definedName name="BExF41WFMNZ2YQ1KBKOBZWROKVHO" localSheetId="38" hidden="1">#REF!</definedName>
    <definedName name="BExF41WFMNZ2YQ1KBKOBZWROKVHO" localSheetId="5" hidden="1">#REF!</definedName>
    <definedName name="BExF41WFMNZ2YQ1KBKOBZWROKVHO" localSheetId="15" hidden="1">#REF!</definedName>
    <definedName name="BExF41WFMNZ2YQ1KBKOBZWROKVHO" hidden="1">#REF!</definedName>
    <definedName name="BExF42SSBVPMLK2UB3B7FPEIY9TU" localSheetId="19" hidden="1">'[4]AMI P &amp; L'!#REF!</definedName>
    <definedName name="BExF42SSBVPMLK2UB3B7FPEIY9TU" localSheetId="16" hidden="1">'[4]AMI P &amp; L'!#REF!</definedName>
    <definedName name="BExF42SSBVPMLK2UB3B7FPEIY9TU" localSheetId="17" hidden="1">'[4]AMI P &amp; L'!#REF!</definedName>
    <definedName name="BExF42SSBVPMLK2UB3B7FPEIY9TU" localSheetId="13" hidden="1">'[4]AMI P &amp; L'!#REF!</definedName>
    <definedName name="BExF42SSBVPMLK2UB3B7FPEIY9TU" localSheetId="14" hidden="1">'[4]AMI P &amp; L'!#REF!</definedName>
    <definedName name="BExF42SSBVPMLK2UB3B7FPEIY9TU" localSheetId="2" hidden="1">#REF!</definedName>
    <definedName name="BExF42SSBVPMLK2UB3B7FPEIY9TU" localSheetId="22" hidden="1">'[4]AMI P &amp; L'!#REF!</definedName>
    <definedName name="BExF42SSBVPMLK2UB3B7FPEIY9TU" localSheetId="21" hidden="1">'[4]AMI P &amp; L'!#REF!</definedName>
    <definedName name="BExF42SSBVPMLK2UB3B7FPEIY9TU" localSheetId="57" hidden="1">'[4]AMI P &amp; L'!#REF!</definedName>
    <definedName name="BExF42SSBVPMLK2UB3B7FPEIY9TU" localSheetId="56" hidden="1">'[4]AMI P &amp; L'!#REF!</definedName>
    <definedName name="BExF42SSBVPMLK2UB3B7FPEIY9TU" localSheetId="7" hidden="1">#REF!</definedName>
    <definedName name="BExF42SSBVPMLK2UB3B7FPEIY9TU" localSheetId="40" hidden="1">'[4]AMI P &amp; L'!#REF!</definedName>
    <definedName name="BExF42SSBVPMLK2UB3B7FPEIY9TU" localSheetId="39" hidden="1">'[4]AMI P &amp; L'!#REF!</definedName>
    <definedName name="BExF42SSBVPMLK2UB3B7FPEIY9TU" localSheetId="41" hidden="1">'[4]AMI P &amp; L'!#REF!</definedName>
    <definedName name="BExF42SSBVPMLK2UB3B7FPEIY9TU" localSheetId="38" hidden="1">'[4]AMI P &amp; L'!#REF!</definedName>
    <definedName name="BExF42SSBVPMLK2UB3B7FPEIY9TU" localSheetId="5" hidden="1">'[4]AMI P &amp; L'!#REF!</definedName>
    <definedName name="BExF42SSBVPMLK2UB3B7FPEIY9TU" localSheetId="15" hidden="1">'[4]AMI P &amp; L'!#REF!</definedName>
    <definedName name="BExF42SSBVPMLK2UB3B7FPEIY9TU" hidden="1">'[4]AMI P &amp; L'!#REF!</definedName>
    <definedName name="BExF4HXSWB50BKYPWA0HTT8W56H6" localSheetId="2" hidden="1">#REF!</definedName>
    <definedName name="BExF4HXSWB50BKYPWA0HTT8W56H6" localSheetId="7" hidden="1">#REF!</definedName>
    <definedName name="BExF4HXSWB50BKYPWA0HTT8W56H6" hidden="1">'[3]Reco Sheet for Fcast'!$I$10:$J$10</definedName>
    <definedName name="BExF4KHF04IWW4LQ95FHQPFE4Y9K" localSheetId="2" hidden="1">#REF!</definedName>
    <definedName name="BExF4KHF04IWW4LQ95FHQPFE4Y9K" localSheetId="7" hidden="1">#REF!</definedName>
    <definedName name="BExF4KHF04IWW4LQ95FHQPFE4Y9K" hidden="1">'[3]Reco Sheet for Fcast'!$I$8:$J$8</definedName>
    <definedName name="BExF4KXIG1XOE6UY0ICYSY5JDNTS" localSheetId="13" hidden="1">#REF!</definedName>
    <definedName name="BExF4KXIG1XOE6UY0ICYSY5JDNTS" localSheetId="14" hidden="1">#REF!</definedName>
    <definedName name="BExF4KXIG1XOE6UY0ICYSY5JDNTS" localSheetId="2" hidden="1">#REF!</definedName>
    <definedName name="BExF4KXIG1XOE6UY0ICYSY5JDNTS" localSheetId="6" hidden="1">#REF!</definedName>
    <definedName name="BExF4KXIG1XOE6UY0ICYSY5JDNTS" hidden="1">#REF!</definedName>
    <definedName name="BExF4MVQM5Y0QRDLDFSKWWTF709C" localSheetId="2" hidden="1">#REF!</definedName>
    <definedName name="BExF4MVQM5Y0QRDLDFSKWWTF709C" localSheetId="7" hidden="1">#REF!</definedName>
    <definedName name="BExF4MVQM5Y0QRDLDFSKWWTF709C" hidden="1">'[3]Reco Sheet for Fcast'!$I$8:$J$8</definedName>
    <definedName name="BExF4PVMZYV36E8HOYY06J81AMBI" localSheetId="19" hidden="1">'[4]AMI P &amp; L'!#REF!</definedName>
    <definedName name="BExF4PVMZYV36E8HOYY06J81AMBI" localSheetId="16" hidden="1">'[4]AMI P &amp; L'!#REF!</definedName>
    <definedName name="BExF4PVMZYV36E8HOYY06J81AMBI" localSheetId="17" hidden="1">'[4]AMI P &amp; L'!#REF!</definedName>
    <definedName name="BExF4PVMZYV36E8HOYY06J81AMBI" localSheetId="13" hidden="1">'[4]AMI P &amp; L'!#REF!</definedName>
    <definedName name="BExF4PVMZYV36E8HOYY06J81AMBI" localSheetId="14" hidden="1">'[4]AMI P &amp; L'!#REF!</definedName>
    <definedName name="BExF4PVMZYV36E8HOYY06J81AMBI" localSheetId="2" hidden="1">#REF!</definedName>
    <definedName name="BExF4PVMZYV36E8HOYY06J81AMBI" localSheetId="22" hidden="1">'[4]AMI P &amp; L'!#REF!</definedName>
    <definedName name="BExF4PVMZYV36E8HOYY06J81AMBI" localSheetId="21" hidden="1">'[4]AMI P &amp; L'!#REF!</definedName>
    <definedName name="BExF4PVMZYV36E8HOYY06J81AMBI" localSheetId="57" hidden="1">'[4]AMI P &amp; L'!#REF!</definedName>
    <definedName name="BExF4PVMZYV36E8HOYY06J81AMBI" localSheetId="56" hidden="1">'[4]AMI P &amp; L'!#REF!</definedName>
    <definedName name="BExF4PVMZYV36E8HOYY06J81AMBI" localSheetId="7" hidden="1">#REF!</definedName>
    <definedName name="BExF4PVMZYV36E8HOYY06J81AMBI" localSheetId="40" hidden="1">'[4]AMI P &amp; L'!#REF!</definedName>
    <definedName name="BExF4PVMZYV36E8HOYY06J81AMBI" localSheetId="39" hidden="1">'[4]AMI P &amp; L'!#REF!</definedName>
    <definedName name="BExF4PVMZYV36E8HOYY06J81AMBI" localSheetId="41" hidden="1">'[4]AMI P &amp; L'!#REF!</definedName>
    <definedName name="BExF4PVMZYV36E8HOYY06J81AMBI" localSheetId="38" hidden="1">'[4]AMI P &amp; L'!#REF!</definedName>
    <definedName name="BExF4PVMZYV36E8HOYY06J81AMBI" localSheetId="5" hidden="1">'[4]AMI P &amp; L'!#REF!</definedName>
    <definedName name="BExF4PVMZYV36E8HOYY06J81AMBI" localSheetId="15" hidden="1">'[4]AMI P &amp; L'!#REF!</definedName>
    <definedName name="BExF4PVMZYV36E8HOYY06J81AMBI" hidden="1">'[4]AMI P &amp; L'!#REF!</definedName>
    <definedName name="BExF4SF9NEX1FZE9N8EXT89PM54D" localSheetId="2" hidden="1">#REF!</definedName>
    <definedName name="BExF4SF9NEX1FZE9N8EXT89PM54D" localSheetId="7" hidden="1">#REF!</definedName>
    <definedName name="BExF4SF9NEX1FZE9N8EXT89PM54D" hidden="1">'[3]Reco Sheet for Fcast'!$F$11:$G$11</definedName>
    <definedName name="BExF52GTGP8MHGII4KJ8TJGR8W8U" localSheetId="2" hidden="1">#REF!</definedName>
    <definedName name="BExF52GTGP8MHGII4KJ8TJGR8W8U" localSheetId="7" hidden="1">#REF!</definedName>
    <definedName name="BExF52GTGP8MHGII4KJ8TJGR8W8U" hidden="1">'[3]Reco Sheet for Fcast'!$H$2:$I$2</definedName>
    <definedName name="BExF57K7L3UC1I2FSAWURR4SN0UN" localSheetId="2" hidden="1">#REF!</definedName>
    <definedName name="BExF57K7L3UC1I2FSAWURR4SN0UN" localSheetId="7" hidden="1">#REF!</definedName>
    <definedName name="BExF57K7L3UC1I2FSAWURR4SN0UN" hidden="1">'[3]Reco Sheet for Fcast'!$I$10:$J$10</definedName>
    <definedName name="BExF5B5Q7SUPDSPIJOA1GNG17ZFD" localSheetId="13" hidden="1">#REF!</definedName>
    <definedName name="BExF5B5Q7SUPDSPIJOA1GNG17ZFD" localSheetId="14" hidden="1">#REF!</definedName>
    <definedName name="BExF5B5Q7SUPDSPIJOA1GNG17ZFD" localSheetId="2" hidden="1">#REF!</definedName>
    <definedName name="BExF5B5Q7SUPDSPIJOA1GNG17ZFD" localSheetId="6" hidden="1">#REF!</definedName>
    <definedName name="BExF5B5Q7SUPDSPIJOA1GNG17ZFD" hidden="1">#REF!</definedName>
    <definedName name="BExF5CCUNN10ODYNRYLTJ6DOSQA7" localSheetId="13" hidden="1">#REF!</definedName>
    <definedName name="BExF5CCUNN10ODYNRYLTJ6DOSQA7" localSheetId="14" hidden="1">#REF!</definedName>
    <definedName name="BExF5CCUNN10ODYNRYLTJ6DOSQA7" localSheetId="2" hidden="1">#REF!</definedName>
    <definedName name="BExF5CCUNN10ODYNRYLTJ6DOSQA7" localSheetId="22" hidden="1">#REF!</definedName>
    <definedName name="BExF5CCUNN10ODYNRYLTJ6DOSQA7" localSheetId="6" hidden="1">#REF!</definedName>
    <definedName name="BExF5CCUNN10ODYNRYLTJ6DOSQA7" localSheetId="7" hidden="1">#REF!</definedName>
    <definedName name="BExF5CCUNN10ODYNRYLTJ6DOSQA7" hidden="1">#REF!</definedName>
    <definedName name="BExF5HR2GFV7O8LKG9SJ4BY78LYA" localSheetId="2" hidden="1">#REF!</definedName>
    <definedName name="BExF5HR2GFV7O8LKG9SJ4BY78LYA" localSheetId="7" hidden="1">#REF!</definedName>
    <definedName name="BExF5HR2GFV7O8LKG9SJ4BY78LYA" hidden="1">'[3]Reco Sheet for Fcast'!$I$8:$J$8</definedName>
    <definedName name="BExF5ZFO2A29GHWR5ES64Z9OS16J" localSheetId="19" hidden="1">'[4]AMI P &amp; L'!#REF!</definedName>
    <definedName name="BExF5ZFO2A29GHWR5ES64Z9OS16J" localSheetId="16" hidden="1">'[4]AMI P &amp; L'!#REF!</definedName>
    <definedName name="BExF5ZFO2A29GHWR5ES64Z9OS16J" localSheetId="17" hidden="1">'[4]AMI P &amp; L'!#REF!</definedName>
    <definedName name="BExF5ZFO2A29GHWR5ES64Z9OS16J" localSheetId="13" hidden="1">'[4]AMI P &amp; L'!#REF!</definedName>
    <definedName name="BExF5ZFO2A29GHWR5ES64Z9OS16J" localSheetId="14" hidden="1">'[4]AMI P &amp; L'!#REF!</definedName>
    <definedName name="BExF5ZFO2A29GHWR5ES64Z9OS16J" localSheetId="2" hidden="1">#REF!</definedName>
    <definedName name="BExF5ZFO2A29GHWR5ES64Z9OS16J" localSheetId="22" hidden="1">'[4]AMI P &amp; L'!#REF!</definedName>
    <definedName name="BExF5ZFO2A29GHWR5ES64Z9OS16J" localSheetId="21" hidden="1">'[4]AMI P &amp; L'!#REF!</definedName>
    <definedName name="BExF5ZFO2A29GHWR5ES64Z9OS16J" localSheetId="57" hidden="1">'[4]AMI P &amp; L'!#REF!</definedName>
    <definedName name="BExF5ZFO2A29GHWR5ES64Z9OS16J" localSheetId="56" hidden="1">'[4]AMI P &amp; L'!#REF!</definedName>
    <definedName name="BExF5ZFO2A29GHWR5ES64Z9OS16J" localSheetId="7" hidden="1">#REF!</definedName>
    <definedName name="BExF5ZFO2A29GHWR5ES64Z9OS16J" localSheetId="40" hidden="1">'[4]AMI P &amp; L'!#REF!</definedName>
    <definedName name="BExF5ZFO2A29GHWR5ES64Z9OS16J" localSheetId="39" hidden="1">'[4]AMI P &amp; L'!#REF!</definedName>
    <definedName name="BExF5ZFO2A29GHWR5ES64Z9OS16J" localSheetId="41" hidden="1">'[4]AMI P &amp; L'!#REF!</definedName>
    <definedName name="BExF5ZFO2A29GHWR5ES64Z9OS16J" localSheetId="38" hidden="1">'[4]AMI P &amp; L'!#REF!</definedName>
    <definedName name="BExF5ZFO2A29GHWR5ES64Z9OS16J" localSheetId="5" hidden="1">'[4]AMI P &amp; L'!#REF!</definedName>
    <definedName name="BExF5ZFO2A29GHWR5ES64Z9OS16J" localSheetId="15" hidden="1">'[4]AMI P &amp; L'!#REF!</definedName>
    <definedName name="BExF5ZFO2A29GHWR5ES64Z9OS16J" hidden="1">'[4]AMI P &amp; L'!#REF!</definedName>
    <definedName name="BExF63S045JO7H2ZJCBTBVH3SUIF" localSheetId="2" hidden="1">#REF!</definedName>
    <definedName name="BExF63S045JO7H2ZJCBTBVH3SUIF" localSheetId="7" hidden="1">#REF!</definedName>
    <definedName name="BExF63S045JO7H2ZJCBTBVH3SUIF" hidden="1">'[3]Reco Sheet for Fcast'!$I$11:$J$11</definedName>
    <definedName name="BExF642TEGTXCI9A61ZOONJCB0U1" localSheetId="2" hidden="1">#REF!</definedName>
    <definedName name="BExF642TEGTXCI9A61ZOONJCB0U1" localSheetId="7" hidden="1">#REF!</definedName>
    <definedName name="BExF642TEGTXCI9A61ZOONJCB0U1" hidden="1">'[3]Reco Sheet for Fcast'!$I$8:$J$8</definedName>
    <definedName name="BExF67O951CF8UJF3KBDNR0E83C1" localSheetId="19" hidden="1">'[4]AMI P &amp; L'!#REF!</definedName>
    <definedName name="BExF67O951CF8UJF3KBDNR0E83C1" localSheetId="16" hidden="1">'[4]AMI P &amp; L'!#REF!</definedName>
    <definedName name="BExF67O951CF8UJF3KBDNR0E83C1" localSheetId="17" hidden="1">'[4]AMI P &amp; L'!#REF!</definedName>
    <definedName name="BExF67O951CF8UJF3KBDNR0E83C1" localSheetId="13" hidden="1">'[4]AMI P &amp; L'!#REF!</definedName>
    <definedName name="BExF67O951CF8UJF3KBDNR0E83C1" localSheetId="14" hidden="1">'[4]AMI P &amp; L'!#REF!</definedName>
    <definedName name="BExF67O951CF8UJF3KBDNR0E83C1" localSheetId="2" hidden="1">#REF!</definedName>
    <definedName name="BExF67O951CF8UJF3KBDNR0E83C1" localSheetId="22" hidden="1">'[4]AMI P &amp; L'!#REF!</definedName>
    <definedName name="BExF67O951CF8UJF3KBDNR0E83C1" localSheetId="21" hidden="1">'[4]AMI P &amp; L'!#REF!</definedName>
    <definedName name="BExF67O951CF8UJF3KBDNR0E83C1" localSheetId="57" hidden="1">'[4]AMI P &amp; L'!#REF!</definedName>
    <definedName name="BExF67O951CF8UJF3KBDNR0E83C1" localSheetId="56" hidden="1">'[4]AMI P &amp; L'!#REF!</definedName>
    <definedName name="BExF67O951CF8UJF3KBDNR0E83C1" localSheetId="7" hidden="1">#REF!</definedName>
    <definedName name="BExF67O951CF8UJF3KBDNR0E83C1" localSheetId="40" hidden="1">'[4]AMI P &amp; L'!#REF!</definedName>
    <definedName name="BExF67O951CF8UJF3KBDNR0E83C1" localSheetId="39" hidden="1">'[4]AMI P &amp; L'!#REF!</definedName>
    <definedName name="BExF67O951CF8UJF3KBDNR0E83C1" localSheetId="41" hidden="1">'[4]AMI P &amp; L'!#REF!</definedName>
    <definedName name="BExF67O951CF8UJF3KBDNR0E83C1" localSheetId="38" hidden="1">'[4]AMI P &amp; L'!#REF!</definedName>
    <definedName name="BExF67O951CF8UJF3KBDNR0E83C1" localSheetId="5" hidden="1">'[4]AMI P &amp; L'!#REF!</definedName>
    <definedName name="BExF67O951CF8UJF3KBDNR0E83C1" localSheetId="15" hidden="1">'[4]AMI P &amp; L'!#REF!</definedName>
    <definedName name="BExF67O951CF8UJF3KBDNR0E83C1" hidden="1">'[4]AMI P &amp; L'!#REF!</definedName>
    <definedName name="BExF690Y20C503FDB3JYBPHX2VD1" localSheetId="19" hidden="1">#REF!</definedName>
    <definedName name="BExF690Y20C503FDB3JYBPHX2VD1" localSheetId="16" hidden="1">#REF!</definedName>
    <definedName name="BExF690Y20C503FDB3JYBPHX2VD1" localSheetId="17" hidden="1">#REF!</definedName>
    <definedName name="BExF690Y20C503FDB3JYBPHX2VD1" localSheetId="13" hidden="1">#REF!</definedName>
    <definedName name="BExF690Y20C503FDB3JYBPHX2VD1" localSheetId="14" hidden="1">#REF!</definedName>
    <definedName name="BExF690Y20C503FDB3JYBPHX2VD1" localSheetId="2" hidden="1">#REF!</definedName>
    <definedName name="BExF690Y20C503FDB3JYBPHX2VD1" localSheetId="22" hidden="1">#REF!</definedName>
    <definedName name="BExF690Y20C503FDB3JYBPHX2VD1" localSheetId="21" hidden="1">#REF!</definedName>
    <definedName name="BExF690Y20C503FDB3JYBPHX2VD1" localSheetId="57" hidden="1">#REF!</definedName>
    <definedName name="BExF690Y20C503FDB3JYBPHX2VD1" localSheetId="56" hidden="1">#REF!</definedName>
    <definedName name="BExF690Y20C503FDB3JYBPHX2VD1" localSheetId="6" hidden="1">#REF!</definedName>
    <definedName name="BExF690Y20C503FDB3JYBPHX2VD1" localSheetId="7" hidden="1">#REF!</definedName>
    <definedName name="BExF690Y20C503FDB3JYBPHX2VD1" localSheetId="40" hidden="1">#REF!</definedName>
    <definedName name="BExF690Y20C503FDB3JYBPHX2VD1" localSheetId="39" hidden="1">#REF!</definedName>
    <definedName name="BExF690Y20C503FDB3JYBPHX2VD1" localSheetId="41" hidden="1">#REF!</definedName>
    <definedName name="BExF690Y20C503FDB3JYBPHX2VD1" localSheetId="38" hidden="1">#REF!</definedName>
    <definedName name="BExF690Y20C503FDB3JYBPHX2VD1" localSheetId="5" hidden="1">#REF!</definedName>
    <definedName name="BExF690Y20C503FDB3JYBPHX2VD1" localSheetId="15" hidden="1">#REF!</definedName>
    <definedName name="BExF690Y20C503FDB3JYBPHX2VD1" hidden="1">#REF!</definedName>
    <definedName name="BExF6EV7I35NVMIJGYTB6E24YVPA" localSheetId="2" hidden="1">#REF!</definedName>
    <definedName name="BExF6EV7I35NVMIJGYTB6E24YVPA" localSheetId="7" hidden="1">#REF!</definedName>
    <definedName name="BExF6EV7I35NVMIJGYTB6E24YVPA" hidden="1">'[3]Reco Sheet for Fcast'!$K$2</definedName>
    <definedName name="BExF6FGUF393KTMBT40S5BYAFG00" localSheetId="2" hidden="1">#REF!</definedName>
    <definedName name="BExF6FGUF393KTMBT40S5BYAFG00" localSheetId="7" hidden="1">#REF!</definedName>
    <definedName name="BExF6FGUF393KTMBT40S5BYAFG00" hidden="1">'[3]Reco Sheet for Fcast'!$H$2:$I$2</definedName>
    <definedName name="BExF6GNYXWY8A0SY4PW1B6KJMMTM" localSheetId="19" hidden="1">'[4]AMI P &amp; L'!#REF!</definedName>
    <definedName name="BExF6GNYXWY8A0SY4PW1B6KJMMTM" localSheetId="16" hidden="1">'[4]AMI P &amp; L'!#REF!</definedName>
    <definedName name="BExF6GNYXWY8A0SY4PW1B6KJMMTM" localSheetId="17" hidden="1">'[4]AMI P &amp; L'!#REF!</definedName>
    <definedName name="BExF6GNYXWY8A0SY4PW1B6KJMMTM" localSheetId="13" hidden="1">'[4]AMI P &amp; L'!#REF!</definedName>
    <definedName name="BExF6GNYXWY8A0SY4PW1B6KJMMTM" localSheetId="14" hidden="1">'[4]AMI P &amp; L'!#REF!</definedName>
    <definedName name="BExF6GNYXWY8A0SY4PW1B6KJMMTM" localSheetId="2" hidden="1">#REF!</definedName>
    <definedName name="BExF6GNYXWY8A0SY4PW1B6KJMMTM" localSheetId="22" hidden="1">'[4]AMI P &amp; L'!#REF!</definedName>
    <definedName name="BExF6GNYXWY8A0SY4PW1B6KJMMTM" localSheetId="21" hidden="1">'[4]AMI P &amp; L'!#REF!</definedName>
    <definedName name="BExF6GNYXWY8A0SY4PW1B6KJMMTM" localSheetId="57" hidden="1">'[4]AMI P &amp; L'!#REF!</definedName>
    <definedName name="BExF6GNYXWY8A0SY4PW1B6KJMMTM" localSheetId="56" hidden="1">'[4]AMI P &amp; L'!#REF!</definedName>
    <definedName name="BExF6GNYXWY8A0SY4PW1B6KJMMTM" localSheetId="7" hidden="1">#REF!</definedName>
    <definedName name="BExF6GNYXWY8A0SY4PW1B6KJMMTM" localSheetId="40" hidden="1">'[4]AMI P &amp; L'!#REF!</definedName>
    <definedName name="BExF6GNYXWY8A0SY4PW1B6KJMMTM" localSheetId="39" hidden="1">'[4]AMI P &amp; L'!#REF!</definedName>
    <definedName name="BExF6GNYXWY8A0SY4PW1B6KJMMTM" localSheetId="41" hidden="1">'[4]AMI P &amp; L'!#REF!</definedName>
    <definedName name="BExF6GNYXWY8A0SY4PW1B6KJMMTM" localSheetId="38" hidden="1">'[4]AMI P &amp; L'!#REF!</definedName>
    <definedName name="BExF6GNYXWY8A0SY4PW1B6KJMMTM" localSheetId="5" hidden="1">'[4]AMI P &amp; L'!#REF!</definedName>
    <definedName name="BExF6GNYXWY8A0SY4PW1B6KJMMTM" localSheetId="15" hidden="1">'[4]AMI P &amp; L'!#REF!</definedName>
    <definedName name="BExF6GNYXWY8A0SY4PW1B6KJMMTM" hidden="1">'[4]AMI P &amp; L'!#REF!</definedName>
    <definedName name="BExF6IB8K74Z0AFT05GPOKKZW7C9" localSheetId="2" hidden="1">#REF!</definedName>
    <definedName name="BExF6IB8K74Z0AFT05GPOKKZW7C9" localSheetId="7" hidden="1">#REF!</definedName>
    <definedName name="BExF6IB8K74Z0AFT05GPOKKZW7C9" hidden="1">'[3]Reco Sheet for Fcast'!$I$9:$J$9</definedName>
    <definedName name="BExF6NUXJI11W2IAZNAM1QWC0459" localSheetId="2" hidden="1">#REF!</definedName>
    <definedName name="BExF6NUXJI11W2IAZNAM1QWC0459" localSheetId="7" hidden="1">#REF!</definedName>
    <definedName name="BExF6NUXJI11W2IAZNAM1QWC0459" hidden="1">'[3]Reco Sheet for Fcast'!$F$7:$G$7</definedName>
    <definedName name="BExF6RR76KNVIXGJOVFO8GDILKGZ" localSheetId="2" hidden="1">#REF!</definedName>
    <definedName name="BExF6RR76KNVIXGJOVFO8GDILKGZ" localSheetId="7" hidden="1">#REF!</definedName>
    <definedName name="BExF6RR76KNVIXGJOVFO8GDILKGZ" hidden="1">'[3]Reco Sheet for Fcast'!$F$15</definedName>
    <definedName name="BExF6ZE8D5CMPJPRWT6S4HM56LPF" localSheetId="2" hidden="1">#REF!</definedName>
    <definedName name="BExF6ZE8D5CMPJPRWT6S4HM56LPF" localSheetId="7" hidden="1">#REF!</definedName>
    <definedName name="BExF6ZE8D5CMPJPRWT6S4HM56LPF" hidden="1">'[3]Reco Sheet for Fcast'!$F$11:$G$11</definedName>
    <definedName name="BExF73W2L5MS2FLCNPQGFZ2DUCP6" localSheetId="2" hidden="1">FC Corp [0]!capex [8]Report!$B$3:$C$6</definedName>
    <definedName name="BExF73W2L5MS2FLCNPQGFZ2DUCP6" localSheetId="7" hidden="1">FC Corp 'CP Reset RIN 4.2'!capex [8]Report!$B$3:$C$6</definedName>
    <definedName name="BExF73W2L5MS2FLCNPQGFZ2DUCP6" hidden="1">#N/A</definedName>
    <definedName name="BExF76FV8SF7AJK7B35AL7VTZF6D" localSheetId="2" hidden="1">#REF!</definedName>
    <definedName name="BExF76FV8SF7AJK7B35AL7VTZF6D" localSheetId="7" hidden="1">#REF!</definedName>
    <definedName name="BExF76FV8SF7AJK7B35AL7VTZF6D" hidden="1">'[3]Reco Sheet for Fcast'!$F$8:$G$8</definedName>
    <definedName name="BExF7EOIMC1OYL1N7835KGOI0FIZ" localSheetId="2" hidden="1">#REF!</definedName>
    <definedName name="BExF7EOIMC1OYL1N7835KGOI0FIZ" localSheetId="7" hidden="1">#REF!</definedName>
    <definedName name="BExF7EOIMC1OYL1N7835KGOI0FIZ" hidden="1">'[3]Reco Sheet for Fcast'!$I$10:$J$10</definedName>
    <definedName name="BExF7K88K7ASGV6RAOAGH52G04VR" localSheetId="19" hidden="1">'[4]AMI P &amp; L'!#REF!</definedName>
    <definedName name="BExF7K88K7ASGV6RAOAGH52G04VR" localSheetId="16" hidden="1">'[4]AMI P &amp; L'!#REF!</definedName>
    <definedName name="BExF7K88K7ASGV6RAOAGH52G04VR" localSheetId="17" hidden="1">'[4]AMI P &amp; L'!#REF!</definedName>
    <definedName name="BExF7K88K7ASGV6RAOAGH52G04VR" localSheetId="13" hidden="1">'[4]AMI P &amp; L'!#REF!</definedName>
    <definedName name="BExF7K88K7ASGV6RAOAGH52G04VR" localSheetId="14" hidden="1">'[4]AMI P &amp; L'!#REF!</definedName>
    <definedName name="BExF7K88K7ASGV6RAOAGH52G04VR" localSheetId="2" hidden="1">#REF!</definedName>
    <definedName name="BExF7K88K7ASGV6RAOAGH52G04VR" localSheetId="22" hidden="1">'[4]AMI P &amp; L'!#REF!</definedName>
    <definedName name="BExF7K88K7ASGV6RAOAGH52G04VR" localSheetId="21" hidden="1">'[4]AMI P &amp; L'!#REF!</definedName>
    <definedName name="BExF7K88K7ASGV6RAOAGH52G04VR" localSheetId="57" hidden="1">'[4]AMI P &amp; L'!#REF!</definedName>
    <definedName name="BExF7K88K7ASGV6RAOAGH52G04VR" localSheetId="56" hidden="1">'[4]AMI P &amp; L'!#REF!</definedName>
    <definedName name="BExF7K88K7ASGV6RAOAGH52G04VR" localSheetId="7" hidden="1">#REF!</definedName>
    <definedName name="BExF7K88K7ASGV6RAOAGH52G04VR" localSheetId="40" hidden="1">'[4]AMI P &amp; L'!#REF!</definedName>
    <definedName name="BExF7K88K7ASGV6RAOAGH52G04VR" localSheetId="39" hidden="1">'[4]AMI P &amp; L'!#REF!</definedName>
    <definedName name="BExF7K88K7ASGV6RAOAGH52G04VR" localSheetId="41" hidden="1">'[4]AMI P &amp; L'!#REF!</definedName>
    <definedName name="BExF7K88K7ASGV6RAOAGH52G04VR" localSheetId="38" hidden="1">'[4]AMI P &amp; L'!#REF!</definedName>
    <definedName name="BExF7K88K7ASGV6RAOAGH52G04VR" localSheetId="5" hidden="1">'[4]AMI P &amp; L'!#REF!</definedName>
    <definedName name="BExF7K88K7ASGV6RAOAGH52G04VR" localSheetId="15" hidden="1">'[4]AMI P &amp; L'!#REF!</definedName>
    <definedName name="BExF7K88K7ASGV6RAOAGH52G04VR" hidden="1">'[4]AMI P &amp; L'!#REF!</definedName>
    <definedName name="BExF7N83YDEVXDEZQFACS9ZVES27" localSheetId="19" hidden="1">'[4]AMI P &amp; L'!#REF!</definedName>
    <definedName name="BExF7N83YDEVXDEZQFACS9ZVES27" localSheetId="16" hidden="1">'[4]AMI P &amp; L'!#REF!</definedName>
    <definedName name="BExF7N83YDEVXDEZQFACS9ZVES27" localSheetId="17" hidden="1">'[4]AMI P &amp; L'!#REF!</definedName>
    <definedName name="BExF7N83YDEVXDEZQFACS9ZVES27" localSheetId="13" hidden="1">'[4]AMI P &amp; L'!#REF!</definedName>
    <definedName name="BExF7N83YDEVXDEZQFACS9ZVES27" localSheetId="14" hidden="1">'[4]AMI P &amp; L'!#REF!</definedName>
    <definedName name="BExF7N83YDEVXDEZQFACS9ZVES27" localSheetId="2" hidden="1">'[7]AMI P &amp; L'!#REF!</definedName>
    <definedName name="BExF7N83YDEVXDEZQFACS9ZVES27" localSheetId="22" hidden="1">'[4]AMI P &amp; L'!#REF!</definedName>
    <definedName name="BExF7N83YDEVXDEZQFACS9ZVES27" localSheetId="21" hidden="1">'[4]AMI P &amp; L'!#REF!</definedName>
    <definedName name="BExF7N83YDEVXDEZQFACS9ZVES27" localSheetId="57" hidden="1">'[4]AMI P &amp; L'!#REF!</definedName>
    <definedName name="BExF7N83YDEVXDEZQFACS9ZVES27" localSheetId="56" hidden="1">'[4]AMI P &amp; L'!#REF!</definedName>
    <definedName name="BExF7N83YDEVXDEZQFACS9ZVES27" localSheetId="7" hidden="1">'[7]AMI P &amp; L'!#REF!</definedName>
    <definedName name="BExF7N83YDEVXDEZQFACS9ZVES27" localSheetId="40" hidden="1">'[4]AMI P &amp; L'!#REF!</definedName>
    <definedName name="BExF7N83YDEVXDEZQFACS9ZVES27" localSheetId="39" hidden="1">'[4]AMI P &amp; L'!#REF!</definedName>
    <definedName name="BExF7N83YDEVXDEZQFACS9ZVES27" localSheetId="41" hidden="1">'[4]AMI P &amp; L'!#REF!</definedName>
    <definedName name="BExF7N83YDEVXDEZQFACS9ZVES27" localSheetId="38" hidden="1">'[4]AMI P &amp; L'!#REF!</definedName>
    <definedName name="BExF7N83YDEVXDEZQFACS9ZVES27" localSheetId="5" hidden="1">'[4]AMI P &amp; L'!#REF!</definedName>
    <definedName name="BExF7N83YDEVXDEZQFACS9ZVES27" localSheetId="15" hidden="1">'[4]AMI P &amp; L'!#REF!</definedName>
    <definedName name="BExF7N83YDEVXDEZQFACS9ZVES27" hidden="1">'[4]AMI P &amp; L'!#REF!</definedName>
    <definedName name="BExF7OVDRP3LHNAF2CX4V84CKKIR" localSheetId="2" hidden="1">#REF!</definedName>
    <definedName name="BExF7OVDRP3LHNAF2CX4V84CKKIR" localSheetId="7" hidden="1">#REF!</definedName>
    <definedName name="BExF7OVDRP3LHNAF2CX4V84CKKIR" hidden="1">'[3]Reco Sheet for Fcast'!$I$7:$J$7</definedName>
    <definedName name="BExF7QO41X2A2SL8UXDNP99GY7U9" localSheetId="2" hidden="1">#REF!</definedName>
    <definedName name="BExF7QO41X2A2SL8UXDNP99GY7U9" localSheetId="7" hidden="1">#REF!</definedName>
    <definedName name="BExF7QO41X2A2SL8UXDNP99GY7U9" hidden="1">'[3]Reco Sheet for Fcast'!$I$8:$J$8</definedName>
    <definedName name="BExF81GI8B8WBHXFTET68A9358BR" localSheetId="2" hidden="1">#REF!</definedName>
    <definedName name="BExF81GI8B8WBHXFTET68A9358BR" localSheetId="7" hidden="1">#REF!</definedName>
    <definedName name="BExF81GI8B8WBHXFTET68A9358BR" hidden="1">'[3]Reco Sheet for Fcast'!$F$10:$G$10</definedName>
    <definedName name="BExF86UR62V3WXM59JUA7U4NEJAT" localSheetId="13" hidden="1">#REF!</definedName>
    <definedName name="BExF86UR62V3WXM59JUA7U4NEJAT" localSheetId="14" hidden="1">#REF!</definedName>
    <definedName name="BExF86UR62V3WXM59JUA7U4NEJAT" localSheetId="2" hidden="1">#REF!</definedName>
    <definedName name="BExF86UR62V3WXM59JUA7U4NEJAT" localSheetId="6" hidden="1">#REF!</definedName>
    <definedName name="BExF86UR62V3WXM59JUA7U4NEJAT" hidden="1">#REF!</definedName>
    <definedName name="BExF94F5ZD2KMXCLSB4BN3BPWPZW" localSheetId="13" hidden="1">#REF!</definedName>
    <definedName name="BExF94F5ZD2KMXCLSB4BN3BPWPZW" localSheetId="14" hidden="1">#REF!</definedName>
    <definedName name="BExF94F5ZD2KMXCLSB4BN3BPWPZW" localSheetId="2" hidden="1">#REF!</definedName>
    <definedName name="BExF94F5ZD2KMXCLSB4BN3BPWPZW" localSheetId="6" hidden="1">#REF!</definedName>
    <definedName name="BExF94F5ZD2KMXCLSB4BN3BPWPZW" hidden="1">#REF!</definedName>
    <definedName name="BExGL97US0Y3KXXASUTVR26XLT70" localSheetId="19" hidden="1">'[4]AMI P &amp; L'!#REF!</definedName>
    <definedName name="BExGL97US0Y3KXXASUTVR26XLT70" localSheetId="16" hidden="1">'[4]AMI P &amp; L'!#REF!</definedName>
    <definedName name="BExGL97US0Y3KXXASUTVR26XLT70" localSheetId="17" hidden="1">'[4]AMI P &amp; L'!#REF!</definedName>
    <definedName name="BExGL97US0Y3KXXASUTVR26XLT70" localSheetId="13" hidden="1">'[4]AMI P &amp; L'!#REF!</definedName>
    <definedName name="BExGL97US0Y3KXXASUTVR26XLT70" localSheetId="14" hidden="1">'[4]AMI P &amp; L'!#REF!</definedName>
    <definedName name="BExGL97US0Y3KXXASUTVR26XLT70" localSheetId="2" hidden="1">#REF!</definedName>
    <definedName name="BExGL97US0Y3KXXASUTVR26XLT70" localSheetId="22" hidden="1">'[4]AMI P &amp; L'!#REF!</definedName>
    <definedName name="BExGL97US0Y3KXXASUTVR26XLT70" localSheetId="21" hidden="1">'[4]AMI P &amp; L'!#REF!</definedName>
    <definedName name="BExGL97US0Y3KXXASUTVR26XLT70" localSheetId="57" hidden="1">'[4]AMI P &amp; L'!#REF!</definedName>
    <definedName name="BExGL97US0Y3KXXASUTVR26XLT70" localSheetId="56" hidden="1">'[4]AMI P &amp; L'!#REF!</definedName>
    <definedName name="BExGL97US0Y3KXXASUTVR26XLT70" localSheetId="7" hidden="1">#REF!</definedName>
    <definedName name="BExGL97US0Y3KXXASUTVR26XLT70" localSheetId="40" hidden="1">'[4]AMI P &amp; L'!#REF!</definedName>
    <definedName name="BExGL97US0Y3KXXASUTVR26XLT70" localSheetId="39" hidden="1">'[4]AMI P &amp; L'!#REF!</definedName>
    <definedName name="BExGL97US0Y3KXXASUTVR26XLT70" localSheetId="41" hidden="1">'[4]AMI P &amp; L'!#REF!</definedName>
    <definedName name="BExGL97US0Y3KXXASUTVR26XLT70" localSheetId="38" hidden="1">'[4]AMI P &amp; L'!#REF!</definedName>
    <definedName name="BExGL97US0Y3KXXASUTVR26XLT70" localSheetId="5" hidden="1">'[4]AMI P &amp; L'!#REF!</definedName>
    <definedName name="BExGL97US0Y3KXXASUTVR26XLT70" localSheetId="15" hidden="1">'[4]AMI P &amp; L'!#REF!</definedName>
    <definedName name="BExGL97US0Y3KXXASUTVR26XLT70" hidden="1">'[4]AMI P &amp; L'!#REF!</definedName>
    <definedName name="BExGLC7R4C33RO0PID97ZPPVCW4M" localSheetId="2" hidden="1">#REF!</definedName>
    <definedName name="BExGLC7R4C33RO0PID97ZPPVCW4M" localSheetId="7" hidden="1">#REF!</definedName>
    <definedName name="BExGLC7R4C33RO0PID97ZPPVCW4M" hidden="1">'[3]Reco Sheet for Fcast'!$F$11:$G$11</definedName>
    <definedName name="BExGLFIF7HCFSHNQHKEV6RY0WCO3" localSheetId="2" hidden="1">#REF!</definedName>
    <definedName name="BExGLFIF7HCFSHNQHKEV6RY0WCO3" localSheetId="7" hidden="1">#REF!</definedName>
    <definedName name="BExGLFIF7HCFSHNQHKEV6RY0WCO3" hidden="1">'[3]Reco Sheet for Fcast'!$F$8:$G$8</definedName>
    <definedName name="BExGLMPD5LHHQXURM0Y3L44P343X" localSheetId="2" hidden="1">'[5]Reco Sheet for Fcast'!$I$7:$J$7</definedName>
    <definedName name="BExGLMPD5LHHQXURM0Y3L44P343X" localSheetId="7" hidden="1">'[5]Reco Sheet for Fcast'!$I$7:$J$7</definedName>
    <definedName name="BExGLMPD5LHHQXURM0Y3L44P343X" hidden="1">'[3]Reco Sheet for Fcast'!$I$7:$J$7</definedName>
    <definedName name="BExGLTARRL0J772UD2TXEYAVPY6E" localSheetId="2" hidden="1">#REF!</definedName>
    <definedName name="BExGLTARRL0J772UD2TXEYAVPY6E" localSheetId="7" hidden="1">#REF!</definedName>
    <definedName name="BExGLTARRL0J772UD2TXEYAVPY6E" hidden="1">'[3]Reco Sheet for Fcast'!$F$6:$G$6</definedName>
    <definedName name="BExGLYE6RZTAAWHJBG2QFJPTDS2Q" localSheetId="2" hidden="1">#REF!</definedName>
    <definedName name="BExGLYE6RZTAAWHJBG2QFJPTDS2Q" localSheetId="7" hidden="1">#REF!</definedName>
    <definedName name="BExGLYE6RZTAAWHJBG2QFJPTDS2Q" hidden="1">'[3]Reco Sheet for Fcast'!$F$7:$G$7</definedName>
    <definedName name="BExGM4DZ65OAQP7MA4LN6QMYZOFF" localSheetId="2" hidden="1">#REF!</definedName>
    <definedName name="BExGM4DZ65OAQP7MA4LN6QMYZOFF" localSheetId="7" hidden="1">#REF!</definedName>
    <definedName name="BExGM4DZ65OAQP7MA4LN6QMYZOFF" hidden="1">'[3]Reco Sheet for Fcast'!$F$10:$G$10</definedName>
    <definedName name="BExGMCXCWEC9XNUOEMZ61TMI6CUO" localSheetId="2" hidden="1">#REF!</definedName>
    <definedName name="BExGMCXCWEC9XNUOEMZ61TMI6CUO" localSheetId="7" hidden="1">#REF!</definedName>
    <definedName name="BExGMCXCWEC9XNUOEMZ61TMI6CUO" hidden="1">'[3]Reco Sheet for Fcast'!$G$2</definedName>
    <definedName name="BExGMJDGIH0MEPC2TUSFUCY2ROTB" localSheetId="19" hidden="1">'[4]AMI P &amp; L'!#REF!</definedName>
    <definedName name="BExGMJDGIH0MEPC2TUSFUCY2ROTB" localSheetId="16" hidden="1">'[4]AMI P &amp; L'!#REF!</definedName>
    <definedName name="BExGMJDGIH0MEPC2TUSFUCY2ROTB" localSheetId="17" hidden="1">'[4]AMI P &amp; L'!#REF!</definedName>
    <definedName name="BExGMJDGIH0MEPC2TUSFUCY2ROTB" localSheetId="13" hidden="1">'[4]AMI P &amp; L'!#REF!</definedName>
    <definedName name="BExGMJDGIH0MEPC2TUSFUCY2ROTB" localSheetId="14" hidden="1">'[4]AMI P &amp; L'!#REF!</definedName>
    <definedName name="BExGMJDGIH0MEPC2TUSFUCY2ROTB" localSheetId="2" hidden="1">#REF!</definedName>
    <definedName name="BExGMJDGIH0MEPC2TUSFUCY2ROTB" localSheetId="22" hidden="1">'[4]AMI P &amp; L'!#REF!</definedName>
    <definedName name="BExGMJDGIH0MEPC2TUSFUCY2ROTB" localSheetId="21" hidden="1">'[4]AMI P &amp; L'!#REF!</definedName>
    <definedName name="BExGMJDGIH0MEPC2TUSFUCY2ROTB" localSheetId="57" hidden="1">'[4]AMI P &amp; L'!#REF!</definedName>
    <definedName name="BExGMJDGIH0MEPC2TUSFUCY2ROTB" localSheetId="56" hidden="1">'[4]AMI P &amp; L'!#REF!</definedName>
    <definedName name="BExGMJDGIH0MEPC2TUSFUCY2ROTB" localSheetId="7" hidden="1">#REF!</definedName>
    <definedName name="BExGMJDGIH0MEPC2TUSFUCY2ROTB" localSheetId="40" hidden="1">'[4]AMI P &amp; L'!#REF!</definedName>
    <definedName name="BExGMJDGIH0MEPC2TUSFUCY2ROTB" localSheetId="39" hidden="1">'[4]AMI P &amp; L'!#REF!</definedName>
    <definedName name="BExGMJDGIH0MEPC2TUSFUCY2ROTB" localSheetId="41" hidden="1">'[4]AMI P &amp; L'!#REF!</definedName>
    <definedName name="BExGMJDGIH0MEPC2TUSFUCY2ROTB" localSheetId="38" hidden="1">'[4]AMI P &amp; L'!#REF!</definedName>
    <definedName name="BExGMJDGIH0MEPC2TUSFUCY2ROTB" localSheetId="5" hidden="1">'[4]AMI P &amp; L'!#REF!</definedName>
    <definedName name="BExGMJDGIH0MEPC2TUSFUCY2ROTB" localSheetId="15" hidden="1">'[4]AMI P &amp; L'!#REF!</definedName>
    <definedName name="BExGMJDGIH0MEPC2TUSFUCY2ROTB" hidden="1">'[4]AMI P &amp; L'!#REF!</definedName>
    <definedName name="BExGMKPW2HPKN0M0XKF3AZ8YP0D6" localSheetId="2" hidden="1">#REF!</definedName>
    <definedName name="BExGMKPW2HPKN0M0XKF3AZ8YP0D6" localSheetId="7" hidden="1">#REF!</definedName>
    <definedName name="BExGMKPW2HPKN0M0XKF3AZ8YP0D6" hidden="1">'[3]Reco Sheet for Fcast'!$I$10:$J$10</definedName>
    <definedName name="BExGMP2F175LGL6QVSJGP6GKYHHA" localSheetId="2" hidden="1">#REF!</definedName>
    <definedName name="BExGMP2F175LGL6QVSJGP6GKYHHA" localSheetId="7" hidden="1">#REF!</definedName>
    <definedName name="BExGMP2F175LGL6QVSJGP6GKYHHA" hidden="1">'[3]Reco Sheet for Fcast'!$I$8:$J$8</definedName>
    <definedName name="BExGMPIIP8GKML2VVA8OEFL43NCS" localSheetId="2" hidden="1">#REF!</definedName>
    <definedName name="BExGMPIIP8GKML2VVA8OEFL43NCS" localSheetId="7" hidden="1">#REF!</definedName>
    <definedName name="BExGMPIIP8GKML2VVA8OEFL43NCS" hidden="1">'[3]Reco Sheet for Fcast'!$F$6:$G$6</definedName>
    <definedName name="BExGMZ3SRIXLXMWBVOXXV3M4U4YL" localSheetId="2" hidden="1">#REF!</definedName>
    <definedName name="BExGMZ3SRIXLXMWBVOXXV3M4U4YL" localSheetId="7" hidden="1">#REF!</definedName>
    <definedName name="BExGMZ3SRIXLXMWBVOXXV3M4U4YL" hidden="1">'[3]Reco Sheet for Fcast'!$F$7:$G$7</definedName>
    <definedName name="BExGMZ3UBN48IXU1ZEFYECEMZ1IM" localSheetId="2" hidden="1">#REF!</definedName>
    <definedName name="BExGMZ3UBN48IXU1ZEFYECEMZ1IM" localSheetId="7" hidden="1">#REF!</definedName>
    <definedName name="BExGMZ3UBN48IXU1ZEFYECEMZ1IM" hidden="1">'[3]Reco Sheet for Fcast'!$F$6:$G$6</definedName>
    <definedName name="BExGMZK2RWS3LUIF04PFESJU6MDU" localSheetId="13" hidden="1">#REF!</definedName>
    <definedName name="BExGMZK2RWS3LUIF04PFESJU6MDU" localSheetId="14" hidden="1">#REF!</definedName>
    <definedName name="BExGMZK2RWS3LUIF04PFESJU6MDU" localSheetId="2" hidden="1">#REF!</definedName>
    <definedName name="BExGMZK2RWS3LUIF04PFESJU6MDU" localSheetId="6" hidden="1">#REF!</definedName>
    <definedName name="BExGMZK2RWS3LUIF04PFESJU6MDU" hidden="1">#REF!</definedName>
    <definedName name="BExGN4I0QATXNZCLZJM1KH1OIJQH" localSheetId="2" hidden="1">#REF!</definedName>
    <definedName name="BExGN4I0QATXNZCLZJM1KH1OIJQH" localSheetId="7" hidden="1">#REF!</definedName>
    <definedName name="BExGN4I0QATXNZCLZJM1KH1OIJQH" hidden="1">'[3]Reco Sheet for Fcast'!$F$9:$G$9</definedName>
    <definedName name="BExGN9FZ2RWCMSY1YOBJKZMNIM9R" localSheetId="2" hidden="1">#REF!</definedName>
    <definedName name="BExGN9FZ2RWCMSY1YOBJKZMNIM9R" localSheetId="7" hidden="1">#REF!</definedName>
    <definedName name="BExGN9FZ2RWCMSY1YOBJKZMNIM9R" hidden="1">'[3]Reco Sheet for Fcast'!$G$2</definedName>
    <definedName name="BExGNDN1INYA9ECZDFUDM9J0UKQR" localSheetId="13" hidden="1">#REF!</definedName>
    <definedName name="BExGNDN1INYA9ECZDFUDM9J0UKQR" localSheetId="14" hidden="1">#REF!</definedName>
    <definedName name="BExGNDN1INYA9ECZDFUDM9J0UKQR" localSheetId="2" hidden="1">#REF!</definedName>
    <definedName name="BExGNDN1INYA9ECZDFUDM9J0UKQR" localSheetId="6" hidden="1">#REF!</definedName>
    <definedName name="BExGNDN1INYA9ECZDFUDM9J0UKQR" hidden="1">#REF!</definedName>
    <definedName name="BExGNDSIMTHOCXXG6QOGR6DA8SGG" localSheetId="19" hidden="1">'[4]AMI P &amp; L'!#REF!</definedName>
    <definedName name="BExGNDSIMTHOCXXG6QOGR6DA8SGG" localSheetId="16" hidden="1">'[4]AMI P &amp; L'!#REF!</definedName>
    <definedName name="BExGNDSIMTHOCXXG6QOGR6DA8SGG" localSheetId="17" hidden="1">'[4]AMI P &amp; L'!#REF!</definedName>
    <definedName name="BExGNDSIMTHOCXXG6QOGR6DA8SGG" localSheetId="13" hidden="1">'[4]AMI P &amp; L'!#REF!</definedName>
    <definedName name="BExGNDSIMTHOCXXG6QOGR6DA8SGG" localSheetId="14" hidden="1">'[4]AMI P &amp; L'!#REF!</definedName>
    <definedName name="BExGNDSIMTHOCXXG6QOGR6DA8SGG" localSheetId="2" hidden="1">#REF!</definedName>
    <definedName name="BExGNDSIMTHOCXXG6QOGR6DA8SGG" localSheetId="22" hidden="1">'[4]AMI P &amp; L'!#REF!</definedName>
    <definedName name="BExGNDSIMTHOCXXG6QOGR6DA8SGG" localSheetId="21" hidden="1">'[4]AMI P &amp; L'!#REF!</definedName>
    <definedName name="BExGNDSIMTHOCXXG6QOGR6DA8SGG" localSheetId="57" hidden="1">'[4]AMI P &amp; L'!#REF!</definedName>
    <definedName name="BExGNDSIMTHOCXXG6QOGR6DA8SGG" localSheetId="56" hidden="1">'[4]AMI P &amp; L'!#REF!</definedName>
    <definedName name="BExGNDSIMTHOCXXG6QOGR6DA8SGG" localSheetId="7" hidden="1">#REF!</definedName>
    <definedName name="BExGNDSIMTHOCXXG6QOGR6DA8SGG" localSheetId="40" hidden="1">'[4]AMI P &amp; L'!#REF!</definedName>
    <definedName name="BExGNDSIMTHOCXXG6QOGR6DA8SGG" localSheetId="39" hidden="1">'[4]AMI P &amp; L'!#REF!</definedName>
    <definedName name="BExGNDSIMTHOCXXG6QOGR6DA8SGG" localSheetId="41" hidden="1">'[4]AMI P &amp; L'!#REF!</definedName>
    <definedName name="BExGNDSIMTHOCXXG6QOGR6DA8SGG" localSheetId="38" hidden="1">'[4]AMI P &amp; L'!#REF!</definedName>
    <definedName name="BExGNDSIMTHOCXXG6QOGR6DA8SGG" localSheetId="5" hidden="1">'[4]AMI P &amp; L'!#REF!</definedName>
    <definedName name="BExGNDSIMTHOCXXG6QOGR6DA8SGG" localSheetId="15" hidden="1">'[4]AMI P &amp; L'!#REF!</definedName>
    <definedName name="BExGNDSIMTHOCXXG6QOGR6DA8SGG" hidden="1">'[4]AMI P &amp; L'!#REF!</definedName>
    <definedName name="BExGNGXPVU95K83SHZNAOX17P52R" localSheetId="13" hidden="1">#REF!</definedName>
    <definedName name="BExGNGXPVU95K83SHZNAOX17P52R" localSheetId="14" hidden="1">#REF!</definedName>
    <definedName name="BExGNGXPVU95K83SHZNAOX17P52R" localSheetId="2" hidden="1">#REF!</definedName>
    <definedName name="BExGNGXPVU95K83SHZNAOX17P52R" localSheetId="6" hidden="1">#REF!</definedName>
    <definedName name="BExGNGXPVU95K83SHZNAOX17P52R" hidden="1">#REF!</definedName>
    <definedName name="BExGNN2YQ9BDAZXT2GLCSAPXKIM7" localSheetId="19" hidden="1">'[4]AMI P &amp; L'!#REF!</definedName>
    <definedName name="BExGNN2YQ9BDAZXT2GLCSAPXKIM7" localSheetId="16" hidden="1">'[4]AMI P &amp; L'!#REF!</definedName>
    <definedName name="BExGNN2YQ9BDAZXT2GLCSAPXKIM7" localSheetId="17" hidden="1">'[4]AMI P &amp; L'!#REF!</definedName>
    <definedName name="BExGNN2YQ9BDAZXT2GLCSAPXKIM7" localSheetId="13" hidden="1">'[4]AMI P &amp; L'!#REF!</definedName>
    <definedName name="BExGNN2YQ9BDAZXT2GLCSAPXKIM7" localSheetId="14" hidden="1">'[4]AMI P &amp; L'!#REF!</definedName>
    <definedName name="BExGNN2YQ9BDAZXT2GLCSAPXKIM7" localSheetId="2" hidden="1">#REF!</definedName>
    <definedName name="BExGNN2YQ9BDAZXT2GLCSAPXKIM7" localSheetId="22" hidden="1">'[4]AMI P &amp; L'!#REF!</definedName>
    <definedName name="BExGNN2YQ9BDAZXT2GLCSAPXKIM7" localSheetId="21" hidden="1">'[4]AMI P &amp; L'!#REF!</definedName>
    <definedName name="BExGNN2YQ9BDAZXT2GLCSAPXKIM7" localSheetId="57" hidden="1">'[4]AMI P &amp; L'!#REF!</definedName>
    <definedName name="BExGNN2YQ9BDAZXT2GLCSAPXKIM7" localSheetId="56" hidden="1">'[4]AMI P &amp; L'!#REF!</definedName>
    <definedName name="BExGNN2YQ9BDAZXT2GLCSAPXKIM7" localSheetId="7" hidden="1">#REF!</definedName>
    <definedName name="BExGNN2YQ9BDAZXT2GLCSAPXKIM7" localSheetId="40" hidden="1">'[4]AMI P &amp; L'!#REF!</definedName>
    <definedName name="BExGNN2YQ9BDAZXT2GLCSAPXKIM7" localSheetId="39" hidden="1">'[4]AMI P &amp; L'!#REF!</definedName>
    <definedName name="BExGNN2YQ9BDAZXT2GLCSAPXKIM7" localSheetId="41" hidden="1">'[4]AMI P &amp; L'!#REF!</definedName>
    <definedName name="BExGNN2YQ9BDAZXT2GLCSAPXKIM7" localSheetId="38" hidden="1">'[4]AMI P &amp; L'!#REF!</definedName>
    <definedName name="BExGNN2YQ9BDAZXT2GLCSAPXKIM7" localSheetId="5" hidden="1">'[4]AMI P &amp; L'!#REF!</definedName>
    <definedName name="BExGNN2YQ9BDAZXT2GLCSAPXKIM7" localSheetId="15" hidden="1">'[4]AMI P &amp; L'!#REF!</definedName>
    <definedName name="BExGNN2YQ9BDAZXT2GLCSAPXKIM7" hidden="1">'[4]AMI P &amp; L'!#REF!</definedName>
    <definedName name="BExGNSS0CKRPKHO25R3TDBEL2NHX" localSheetId="2" hidden="1">#REF!</definedName>
    <definedName name="BExGNSS0CKRPKHO25R3TDBEL2NHX" localSheetId="7" hidden="1">#REF!</definedName>
    <definedName name="BExGNSS0CKRPKHO25R3TDBEL2NHX" hidden="1">'[3]Reco Sheet for Fcast'!$F$6:$G$6</definedName>
    <definedName name="BExGNYH0MO8NOVS85L15G0RWX4GW" localSheetId="2" hidden="1">#REF!</definedName>
    <definedName name="BExGNYH0MO8NOVS85L15G0RWX4GW" localSheetId="7" hidden="1">#REF!</definedName>
    <definedName name="BExGNYH0MO8NOVS85L15G0RWX4GW" hidden="1">'[3]Reco Sheet for Fcast'!$I$7:$J$7</definedName>
    <definedName name="BExGNZO44DEG8CGIDYSEGDUQ531R" localSheetId="19" hidden="1">'[4]AMI P &amp; L'!#REF!</definedName>
    <definedName name="BExGNZO44DEG8CGIDYSEGDUQ531R" localSheetId="16" hidden="1">'[4]AMI P &amp; L'!#REF!</definedName>
    <definedName name="BExGNZO44DEG8CGIDYSEGDUQ531R" localSheetId="17" hidden="1">'[4]AMI P &amp; L'!#REF!</definedName>
    <definedName name="BExGNZO44DEG8CGIDYSEGDUQ531R" localSheetId="13" hidden="1">'[4]AMI P &amp; L'!#REF!</definedName>
    <definedName name="BExGNZO44DEG8CGIDYSEGDUQ531R" localSheetId="14" hidden="1">'[4]AMI P &amp; L'!#REF!</definedName>
    <definedName name="BExGNZO44DEG8CGIDYSEGDUQ531R" localSheetId="2" hidden="1">#REF!</definedName>
    <definedName name="BExGNZO44DEG8CGIDYSEGDUQ531R" localSheetId="22" hidden="1">'[4]AMI P &amp; L'!#REF!</definedName>
    <definedName name="BExGNZO44DEG8CGIDYSEGDUQ531R" localSheetId="21" hidden="1">'[4]AMI P &amp; L'!#REF!</definedName>
    <definedName name="BExGNZO44DEG8CGIDYSEGDUQ531R" localSheetId="57" hidden="1">'[4]AMI P &amp; L'!#REF!</definedName>
    <definedName name="BExGNZO44DEG8CGIDYSEGDUQ531R" localSheetId="56" hidden="1">'[4]AMI P &amp; L'!#REF!</definedName>
    <definedName name="BExGNZO44DEG8CGIDYSEGDUQ531R" localSheetId="7" hidden="1">#REF!</definedName>
    <definedName name="BExGNZO44DEG8CGIDYSEGDUQ531R" localSheetId="40" hidden="1">'[4]AMI P &amp; L'!#REF!</definedName>
    <definedName name="BExGNZO44DEG8CGIDYSEGDUQ531R" localSheetId="39" hidden="1">'[4]AMI P &amp; L'!#REF!</definedName>
    <definedName name="BExGNZO44DEG8CGIDYSEGDUQ531R" localSheetId="41" hidden="1">'[4]AMI P &amp; L'!#REF!</definedName>
    <definedName name="BExGNZO44DEG8CGIDYSEGDUQ531R" localSheetId="38" hidden="1">'[4]AMI P &amp; L'!#REF!</definedName>
    <definedName name="BExGNZO44DEG8CGIDYSEGDUQ531R" localSheetId="5" hidden="1">'[4]AMI P &amp; L'!#REF!</definedName>
    <definedName name="BExGNZO44DEG8CGIDYSEGDUQ531R" localSheetId="15" hidden="1">'[4]AMI P &amp; L'!#REF!</definedName>
    <definedName name="BExGNZO44DEG8CGIDYSEGDUQ531R" hidden="1">'[4]AMI P &amp; L'!#REF!</definedName>
    <definedName name="BExGO2O0V6UYDY26AX8OSN72F77N" localSheetId="2" hidden="1">#REF!</definedName>
    <definedName name="BExGO2O0V6UYDY26AX8OSN72F77N" localSheetId="7" hidden="1">#REF!</definedName>
    <definedName name="BExGO2O0V6UYDY26AX8OSN72F77N" hidden="1">'[3]Reco Sheet for Fcast'!$F$11:$G$11</definedName>
    <definedName name="BExGO2YUBOVLYHY1QSIHRE1KLAFV" localSheetId="19" hidden="1">'[4]AMI P &amp; L'!#REF!</definedName>
    <definedName name="BExGO2YUBOVLYHY1QSIHRE1KLAFV" localSheetId="16" hidden="1">'[4]AMI P &amp; L'!#REF!</definedName>
    <definedName name="BExGO2YUBOVLYHY1QSIHRE1KLAFV" localSheetId="17" hidden="1">'[4]AMI P &amp; L'!#REF!</definedName>
    <definedName name="BExGO2YUBOVLYHY1QSIHRE1KLAFV" localSheetId="13" hidden="1">'[4]AMI P &amp; L'!#REF!</definedName>
    <definedName name="BExGO2YUBOVLYHY1QSIHRE1KLAFV" localSheetId="14" hidden="1">'[4]AMI P &amp; L'!#REF!</definedName>
    <definedName name="BExGO2YUBOVLYHY1QSIHRE1KLAFV" localSheetId="2" hidden="1">#REF!</definedName>
    <definedName name="BExGO2YUBOVLYHY1QSIHRE1KLAFV" localSheetId="22" hidden="1">'[4]AMI P &amp; L'!#REF!</definedName>
    <definedName name="BExGO2YUBOVLYHY1QSIHRE1KLAFV" localSheetId="21" hidden="1">'[4]AMI P &amp; L'!#REF!</definedName>
    <definedName name="BExGO2YUBOVLYHY1QSIHRE1KLAFV" localSheetId="57" hidden="1">'[4]AMI P &amp; L'!#REF!</definedName>
    <definedName name="BExGO2YUBOVLYHY1QSIHRE1KLAFV" localSheetId="56" hidden="1">'[4]AMI P &amp; L'!#REF!</definedName>
    <definedName name="BExGO2YUBOVLYHY1QSIHRE1KLAFV" localSheetId="7" hidden="1">#REF!</definedName>
    <definedName name="BExGO2YUBOVLYHY1QSIHRE1KLAFV" localSheetId="40" hidden="1">'[4]AMI P &amp; L'!#REF!</definedName>
    <definedName name="BExGO2YUBOVLYHY1QSIHRE1KLAFV" localSheetId="39" hidden="1">'[4]AMI P &amp; L'!#REF!</definedName>
    <definedName name="BExGO2YUBOVLYHY1QSIHRE1KLAFV" localSheetId="41" hidden="1">'[4]AMI P &amp; L'!#REF!</definedName>
    <definedName name="BExGO2YUBOVLYHY1QSIHRE1KLAFV" localSheetId="38" hidden="1">'[4]AMI P &amp; L'!#REF!</definedName>
    <definedName name="BExGO2YUBOVLYHY1QSIHRE1KLAFV" localSheetId="5" hidden="1">'[4]AMI P &amp; L'!#REF!</definedName>
    <definedName name="BExGO2YUBOVLYHY1QSIHRE1KLAFV" localSheetId="15" hidden="1">'[4]AMI P &amp; L'!#REF!</definedName>
    <definedName name="BExGO2YUBOVLYHY1QSIHRE1KLAFV" hidden="1">'[4]AMI P &amp; L'!#REF!</definedName>
    <definedName name="BExGO70E2O70LF46V8T26YFPL4V8" localSheetId="2" hidden="1">#REF!</definedName>
    <definedName name="BExGO70E2O70LF46V8T26YFPL4V8" localSheetId="7" hidden="1">#REF!</definedName>
    <definedName name="BExGO70E2O70LF46V8T26YFPL4V8" hidden="1">'[3]Reco Sheet for Fcast'!$F$9:$G$9</definedName>
    <definedName name="BExGOB25QJMQCQE76MRW9X58OIOO" localSheetId="2" hidden="1">#REF!</definedName>
    <definedName name="BExGOB25QJMQCQE76MRW9X58OIOO" localSheetId="7" hidden="1">#REF!</definedName>
    <definedName name="BExGOB25QJMQCQE76MRW9X58OIOO" hidden="1">'[3]Reco Sheet for Fcast'!$I$9:$J$9</definedName>
    <definedName name="BExGODAZKJ9EXMQZNQR5YDBSS525" localSheetId="19" hidden="1">'[4]AMI P &amp; L'!#REF!</definedName>
    <definedName name="BExGODAZKJ9EXMQZNQR5YDBSS525" localSheetId="16" hidden="1">'[4]AMI P &amp; L'!#REF!</definedName>
    <definedName name="BExGODAZKJ9EXMQZNQR5YDBSS525" localSheetId="17" hidden="1">'[4]AMI P &amp; L'!#REF!</definedName>
    <definedName name="BExGODAZKJ9EXMQZNQR5YDBSS525" localSheetId="13" hidden="1">'[4]AMI P &amp; L'!#REF!</definedName>
    <definedName name="BExGODAZKJ9EXMQZNQR5YDBSS525" localSheetId="14" hidden="1">'[4]AMI P &amp; L'!#REF!</definedName>
    <definedName name="BExGODAZKJ9EXMQZNQR5YDBSS525" localSheetId="2" hidden="1">#REF!</definedName>
    <definedName name="BExGODAZKJ9EXMQZNQR5YDBSS525" localSheetId="22" hidden="1">'[4]AMI P &amp; L'!#REF!</definedName>
    <definedName name="BExGODAZKJ9EXMQZNQR5YDBSS525" localSheetId="21" hidden="1">'[4]AMI P &amp; L'!#REF!</definedName>
    <definedName name="BExGODAZKJ9EXMQZNQR5YDBSS525" localSheetId="57" hidden="1">'[4]AMI P &amp; L'!#REF!</definedName>
    <definedName name="BExGODAZKJ9EXMQZNQR5YDBSS525" localSheetId="56" hidden="1">'[4]AMI P &amp; L'!#REF!</definedName>
    <definedName name="BExGODAZKJ9EXMQZNQR5YDBSS525" localSheetId="7" hidden="1">#REF!</definedName>
    <definedName name="BExGODAZKJ9EXMQZNQR5YDBSS525" localSheetId="40" hidden="1">'[4]AMI P &amp; L'!#REF!</definedName>
    <definedName name="BExGODAZKJ9EXMQZNQR5YDBSS525" localSheetId="39" hidden="1">'[4]AMI P &amp; L'!#REF!</definedName>
    <definedName name="BExGODAZKJ9EXMQZNQR5YDBSS525" localSheetId="41" hidden="1">'[4]AMI P &amp; L'!#REF!</definedName>
    <definedName name="BExGODAZKJ9EXMQZNQR5YDBSS525" localSheetId="38" hidden="1">'[4]AMI P &amp; L'!#REF!</definedName>
    <definedName name="BExGODAZKJ9EXMQZNQR5YDBSS525" localSheetId="5" hidden="1">'[4]AMI P &amp; L'!#REF!</definedName>
    <definedName name="BExGODAZKJ9EXMQZNQR5YDBSS525" localSheetId="15" hidden="1">'[4]AMI P &amp; L'!#REF!</definedName>
    <definedName name="BExGODAZKJ9EXMQZNQR5YDBSS525" hidden="1">'[4]AMI P &amp; L'!#REF!</definedName>
    <definedName name="BExGODR8ZSMUC11I56QHSZ686XV5" localSheetId="2" hidden="1">#REF!</definedName>
    <definedName name="BExGODR8ZSMUC11I56QHSZ686XV5" localSheetId="7" hidden="1">#REF!</definedName>
    <definedName name="BExGODR8ZSMUC11I56QHSZ686XV5" hidden="1">'[3]Reco Sheet for Fcast'!$F$8:$G$8</definedName>
    <definedName name="BExGOXJDHUDPDT8I8IVGVW9J0R5Q" localSheetId="2" hidden="1">#REF!</definedName>
    <definedName name="BExGOXJDHUDPDT8I8IVGVW9J0R5Q" localSheetId="7" hidden="1">#REF!</definedName>
    <definedName name="BExGOXJDHUDPDT8I8IVGVW9J0R5Q" hidden="1">'[3]Reco Sheet for Fcast'!$I$6:$J$6</definedName>
    <definedName name="BExGPHGT5KDOCMV2EFS4OVKTWBRD" localSheetId="2" hidden="1">#REF!</definedName>
    <definedName name="BExGPHGT5KDOCMV2EFS4OVKTWBRD" localSheetId="7" hidden="1">#REF!</definedName>
    <definedName name="BExGPHGT5KDOCMV2EFS4OVKTWBRD" hidden="1">'[3]Reco Sheet for Fcast'!$F$11:$G$11</definedName>
    <definedName name="BExGPID72Y4Y619LWASUQZKZHJNC" localSheetId="2" hidden="1">#REF!</definedName>
    <definedName name="BExGPID72Y4Y619LWASUQZKZHJNC" localSheetId="7" hidden="1">#REF!</definedName>
    <definedName name="BExGPID72Y4Y619LWASUQZKZHJNC" hidden="1">'[3]Reco Sheet for Fcast'!$F$15</definedName>
    <definedName name="BExGPP9CI26KG4J09TDI58XDKZAL" localSheetId="13" hidden="1">#REF!</definedName>
    <definedName name="BExGPP9CI26KG4J09TDI58XDKZAL" localSheetId="14" hidden="1">#REF!</definedName>
    <definedName name="BExGPP9CI26KG4J09TDI58XDKZAL" localSheetId="2" hidden="1">#REF!</definedName>
    <definedName name="BExGPP9CI26KG4J09TDI58XDKZAL" localSheetId="6" hidden="1">#REF!</definedName>
    <definedName name="BExGPP9CI26KG4J09TDI58XDKZAL" hidden="1">#REF!</definedName>
    <definedName name="BExGPPENQIANVGLVQJ77DK5JPRTB" localSheetId="2" hidden="1">#REF!</definedName>
    <definedName name="BExGPPENQIANVGLVQJ77DK5JPRTB" localSheetId="7" hidden="1">#REF!</definedName>
    <definedName name="BExGPPENQIANVGLVQJ77DK5JPRTB" hidden="1">'[3]Reco Sheet for Fcast'!$F$8:$G$8</definedName>
    <definedName name="BExGQ1ZU4967P72AHF4V1D0FOL5C" localSheetId="2" hidden="1">#REF!</definedName>
    <definedName name="BExGQ1ZU4967P72AHF4V1D0FOL5C" localSheetId="7" hidden="1">#REF!</definedName>
    <definedName name="BExGQ1ZU4967P72AHF4V1D0FOL5C" hidden="1">'[3]Reco Sheet for Fcast'!$I$7:$J$7</definedName>
    <definedName name="BExGQ36ZOMR9GV8T05M605MMOY3Y" localSheetId="19" hidden="1">'[4]AMI P &amp; L'!#REF!</definedName>
    <definedName name="BExGQ36ZOMR9GV8T05M605MMOY3Y" localSheetId="16" hidden="1">'[4]AMI P &amp; L'!#REF!</definedName>
    <definedName name="BExGQ36ZOMR9GV8T05M605MMOY3Y" localSheetId="17" hidden="1">'[4]AMI P &amp; L'!#REF!</definedName>
    <definedName name="BExGQ36ZOMR9GV8T05M605MMOY3Y" localSheetId="13" hidden="1">'[4]AMI P &amp; L'!#REF!</definedName>
    <definedName name="BExGQ36ZOMR9GV8T05M605MMOY3Y" localSheetId="14" hidden="1">'[4]AMI P &amp; L'!#REF!</definedName>
    <definedName name="BExGQ36ZOMR9GV8T05M605MMOY3Y" localSheetId="2" hidden="1">#REF!</definedName>
    <definedName name="BExGQ36ZOMR9GV8T05M605MMOY3Y" localSheetId="22" hidden="1">'[4]AMI P &amp; L'!#REF!</definedName>
    <definedName name="BExGQ36ZOMR9GV8T05M605MMOY3Y" localSheetId="21" hidden="1">'[4]AMI P &amp; L'!#REF!</definedName>
    <definedName name="BExGQ36ZOMR9GV8T05M605MMOY3Y" localSheetId="57" hidden="1">'[4]AMI P &amp; L'!#REF!</definedName>
    <definedName name="BExGQ36ZOMR9GV8T05M605MMOY3Y" localSheetId="56" hidden="1">'[4]AMI P &amp; L'!#REF!</definedName>
    <definedName name="BExGQ36ZOMR9GV8T05M605MMOY3Y" localSheetId="7" hidden="1">#REF!</definedName>
    <definedName name="BExGQ36ZOMR9GV8T05M605MMOY3Y" localSheetId="40" hidden="1">'[4]AMI P &amp; L'!#REF!</definedName>
    <definedName name="BExGQ36ZOMR9GV8T05M605MMOY3Y" localSheetId="39" hidden="1">'[4]AMI P &amp; L'!#REF!</definedName>
    <definedName name="BExGQ36ZOMR9GV8T05M605MMOY3Y" localSheetId="41" hidden="1">'[4]AMI P &amp; L'!#REF!</definedName>
    <definedName name="BExGQ36ZOMR9GV8T05M605MMOY3Y" localSheetId="38" hidden="1">'[4]AMI P &amp; L'!#REF!</definedName>
    <definedName name="BExGQ36ZOMR9GV8T05M605MMOY3Y" localSheetId="5" hidden="1">'[4]AMI P &amp; L'!#REF!</definedName>
    <definedName name="BExGQ36ZOMR9GV8T05M605MMOY3Y" localSheetId="15" hidden="1">'[4]AMI P &amp; L'!#REF!</definedName>
    <definedName name="BExGQ36ZOMR9GV8T05M605MMOY3Y" hidden="1">'[4]AMI P &amp; L'!#REF!</definedName>
    <definedName name="BExGQ61DTJ0SBFMDFBAK3XZ9O0ZO" localSheetId="2" hidden="1">#REF!</definedName>
    <definedName name="BExGQ61DTJ0SBFMDFBAK3XZ9O0ZO" localSheetId="7" hidden="1">#REF!</definedName>
    <definedName name="BExGQ61DTJ0SBFMDFBAK3XZ9O0ZO" hidden="1">'[3]Reco Sheet for Fcast'!$I$8:$J$8</definedName>
    <definedName name="BExGQ6SG9XEOD0VMBAR22YPZWSTA" localSheetId="2" hidden="1">#REF!</definedName>
    <definedName name="BExGQ6SG9XEOD0VMBAR22YPZWSTA" localSheetId="7" hidden="1">#REF!</definedName>
    <definedName name="BExGQ6SG9XEOD0VMBAR22YPZWSTA" hidden="1">'[3]Reco Sheet for Fcast'!$F$6:$G$6</definedName>
    <definedName name="BExGQGJ1A7LNZUS8QSMOG8UNGLMK" localSheetId="2" hidden="1">#REF!</definedName>
    <definedName name="BExGQGJ1A7LNZUS8QSMOG8UNGLMK" localSheetId="7" hidden="1">#REF!</definedName>
    <definedName name="BExGQGJ1A7LNZUS8QSMOG8UNGLMK" hidden="1">'[3]Reco Sheet for Fcast'!$G$2</definedName>
    <definedName name="BExGQPO7ENFEQC0NC6MC9OZR2LHY" localSheetId="2" hidden="1">#REF!</definedName>
    <definedName name="BExGQPO7ENFEQC0NC6MC9OZR2LHY" localSheetId="7" hidden="1">#REF!</definedName>
    <definedName name="BExGQPO7ENFEQC0NC6MC9OZR2LHY" hidden="1">'[3]Reco Sheet for Fcast'!$I$8:$J$8</definedName>
    <definedName name="BExGQX0H4EZMXBJTKJJE4ICJWN5O" localSheetId="19" hidden="1">'[4]AMI P &amp; L'!#REF!</definedName>
    <definedName name="BExGQX0H4EZMXBJTKJJE4ICJWN5O" localSheetId="16" hidden="1">'[4]AMI P &amp; L'!#REF!</definedName>
    <definedName name="BExGQX0H4EZMXBJTKJJE4ICJWN5O" localSheetId="17" hidden="1">'[4]AMI P &amp; L'!#REF!</definedName>
    <definedName name="BExGQX0H4EZMXBJTKJJE4ICJWN5O" localSheetId="13" hidden="1">'[4]AMI P &amp; L'!#REF!</definedName>
    <definedName name="BExGQX0H4EZMXBJTKJJE4ICJWN5O" localSheetId="14" hidden="1">'[4]AMI P &amp; L'!#REF!</definedName>
    <definedName name="BExGQX0H4EZMXBJTKJJE4ICJWN5O" localSheetId="2" hidden="1">#REF!</definedName>
    <definedName name="BExGQX0H4EZMXBJTKJJE4ICJWN5O" localSheetId="22" hidden="1">'[4]AMI P &amp; L'!#REF!</definedName>
    <definedName name="BExGQX0H4EZMXBJTKJJE4ICJWN5O" localSheetId="21" hidden="1">'[4]AMI P &amp; L'!#REF!</definedName>
    <definedName name="BExGQX0H4EZMXBJTKJJE4ICJWN5O" localSheetId="57" hidden="1">'[4]AMI P &amp; L'!#REF!</definedName>
    <definedName name="BExGQX0H4EZMXBJTKJJE4ICJWN5O" localSheetId="56" hidden="1">'[4]AMI P &amp; L'!#REF!</definedName>
    <definedName name="BExGQX0H4EZMXBJTKJJE4ICJWN5O" localSheetId="7" hidden="1">#REF!</definedName>
    <definedName name="BExGQX0H4EZMXBJTKJJE4ICJWN5O" localSheetId="40" hidden="1">'[4]AMI P &amp; L'!#REF!</definedName>
    <definedName name="BExGQX0H4EZMXBJTKJJE4ICJWN5O" localSheetId="39" hidden="1">'[4]AMI P &amp; L'!#REF!</definedName>
    <definedName name="BExGQX0H4EZMXBJTKJJE4ICJWN5O" localSheetId="41" hidden="1">'[4]AMI P &amp; L'!#REF!</definedName>
    <definedName name="BExGQX0H4EZMXBJTKJJE4ICJWN5O" localSheetId="38" hidden="1">'[4]AMI P &amp; L'!#REF!</definedName>
    <definedName name="BExGQX0H4EZMXBJTKJJE4ICJWN5O" localSheetId="5" hidden="1">'[4]AMI P &amp; L'!#REF!</definedName>
    <definedName name="BExGQX0H4EZMXBJTKJJE4ICJWN5O" localSheetId="15" hidden="1">'[4]AMI P &amp; L'!#REF!</definedName>
    <definedName name="BExGQX0H4EZMXBJTKJJE4ICJWN5O" hidden="1">'[4]AMI P &amp; L'!#REF!</definedName>
    <definedName name="BExGR2ENVVMIJQENKY6QPV34HDYB" localSheetId="13" hidden="1">#REF!</definedName>
    <definedName name="BExGR2ENVVMIJQENKY6QPV34HDYB" localSheetId="14" hidden="1">#REF!</definedName>
    <definedName name="BExGR2ENVVMIJQENKY6QPV34HDYB" localSheetId="2" hidden="1">#REF!</definedName>
    <definedName name="BExGR2ENVVMIJQENKY6QPV34HDYB" localSheetId="22" hidden="1">#REF!</definedName>
    <definedName name="BExGR2ENVVMIJQENKY6QPV34HDYB" localSheetId="6" hidden="1">#REF!</definedName>
    <definedName name="BExGR2ENVVMIJQENKY6QPV34HDYB" localSheetId="7" hidden="1">#REF!</definedName>
    <definedName name="BExGR2ENVVMIJQENKY6QPV34HDYB" hidden="1">#REF!</definedName>
    <definedName name="BExGR4CW3WRIID17GGX4MI9ZDHFE" localSheetId="2" hidden="1">#REF!</definedName>
    <definedName name="BExGR4CW3WRIID17GGX4MI9ZDHFE" localSheetId="7" hidden="1">#REF!</definedName>
    <definedName name="BExGR4CW3WRIID17GGX4MI9ZDHFE" hidden="1">'[3]Reco Sheet for Fcast'!$K$2</definedName>
    <definedName name="BExGR65GJX27MU2OL6NI5PB8XVB4" localSheetId="2" hidden="1">#REF!</definedName>
    <definedName name="BExGR65GJX27MU2OL6NI5PB8XVB4" localSheetId="7" hidden="1">#REF!</definedName>
    <definedName name="BExGR65GJX27MU2OL6NI5PB8XVB4" hidden="1">'[3]Reco Sheet for Fcast'!$H$2:$I$2</definedName>
    <definedName name="BExGR6LQ97HETGS3CT96L4IK0JSH" localSheetId="2" hidden="1">#REF!</definedName>
    <definedName name="BExGR6LQ97HETGS3CT96L4IK0JSH" localSheetId="7" hidden="1">#REF!</definedName>
    <definedName name="BExGR6LQ97HETGS3CT96L4IK0JSH" hidden="1">'[3]Reco Sheet for Fcast'!$I$8:$J$8</definedName>
    <definedName name="BExGR902JCXO7ZLKL3VYXM9XRW3A" localSheetId="19" hidden="1">#REF!</definedName>
    <definedName name="BExGR902JCXO7ZLKL3VYXM9XRW3A" localSheetId="16" hidden="1">#REF!</definedName>
    <definedName name="BExGR902JCXO7ZLKL3VYXM9XRW3A" localSheetId="17" hidden="1">#REF!</definedName>
    <definedName name="BExGR902JCXO7ZLKL3VYXM9XRW3A" localSheetId="13" hidden="1">#REF!</definedName>
    <definedName name="BExGR902JCXO7ZLKL3VYXM9XRW3A" localSheetId="14" hidden="1">#REF!</definedName>
    <definedName name="BExGR902JCXO7ZLKL3VYXM9XRW3A" localSheetId="2" hidden="1">#REF!</definedName>
    <definedName name="BExGR902JCXO7ZLKL3VYXM9XRW3A" localSheetId="22" hidden="1">#REF!</definedName>
    <definedName name="BExGR902JCXO7ZLKL3VYXM9XRW3A" localSheetId="21" hidden="1">#REF!</definedName>
    <definedName name="BExGR902JCXO7ZLKL3VYXM9XRW3A" localSheetId="57" hidden="1">#REF!</definedName>
    <definedName name="BExGR902JCXO7ZLKL3VYXM9XRW3A" localSheetId="56" hidden="1">#REF!</definedName>
    <definedName name="BExGR902JCXO7ZLKL3VYXM9XRW3A" localSheetId="6" hidden="1">#REF!</definedName>
    <definedName name="BExGR902JCXO7ZLKL3VYXM9XRW3A" localSheetId="7" hidden="1">#REF!</definedName>
    <definedName name="BExGR902JCXO7ZLKL3VYXM9XRW3A" localSheetId="40" hidden="1">#REF!</definedName>
    <definedName name="BExGR902JCXO7ZLKL3VYXM9XRW3A" localSheetId="39" hidden="1">#REF!</definedName>
    <definedName name="BExGR902JCXO7ZLKL3VYXM9XRW3A" localSheetId="41" hidden="1">#REF!</definedName>
    <definedName name="BExGR902JCXO7ZLKL3VYXM9XRW3A" localSheetId="38" hidden="1">#REF!</definedName>
    <definedName name="BExGR902JCXO7ZLKL3VYXM9XRW3A" localSheetId="5" hidden="1">#REF!</definedName>
    <definedName name="BExGR902JCXO7ZLKL3VYXM9XRW3A" localSheetId="15" hidden="1">#REF!</definedName>
    <definedName name="BExGR902JCXO7ZLKL3VYXM9XRW3A" hidden="1">#REF!</definedName>
    <definedName name="BExGR9ATP2LVT7B9OCPSLJ11H9SX" localSheetId="2" hidden="1">#REF!</definedName>
    <definedName name="BExGR9ATP2LVT7B9OCPSLJ11H9SX" localSheetId="7" hidden="1">#REF!</definedName>
    <definedName name="BExGR9ATP2LVT7B9OCPSLJ11H9SX" hidden="1">'[3]Reco Sheet for Fcast'!$F$8:$G$8</definedName>
    <definedName name="BExGRA1VE5SDFH8FM4H8YLA70J65" localSheetId="19" hidden="1">#REF!</definedName>
    <definedName name="BExGRA1VE5SDFH8FM4H8YLA70J65" localSheetId="16" hidden="1">#REF!</definedName>
    <definedName name="BExGRA1VE5SDFH8FM4H8YLA70J65" localSheetId="17" hidden="1">#REF!</definedName>
    <definedName name="BExGRA1VE5SDFH8FM4H8YLA70J65" localSheetId="13" hidden="1">#REF!</definedName>
    <definedName name="BExGRA1VE5SDFH8FM4H8YLA70J65" localSheetId="14" hidden="1">#REF!</definedName>
    <definedName name="BExGRA1VE5SDFH8FM4H8YLA70J65" localSheetId="2" hidden="1">#REF!</definedName>
    <definedName name="BExGRA1VE5SDFH8FM4H8YLA70J65" localSheetId="22" hidden="1">#REF!</definedName>
    <definedName name="BExGRA1VE5SDFH8FM4H8YLA70J65" localSheetId="21" hidden="1">#REF!</definedName>
    <definedName name="BExGRA1VE5SDFH8FM4H8YLA70J65" localSheetId="57" hidden="1">#REF!</definedName>
    <definedName name="BExGRA1VE5SDFH8FM4H8YLA70J65" localSheetId="56" hidden="1">#REF!</definedName>
    <definedName name="BExGRA1VE5SDFH8FM4H8YLA70J65" localSheetId="6" hidden="1">#REF!</definedName>
    <definedName name="BExGRA1VE5SDFH8FM4H8YLA70J65" localSheetId="7" hidden="1">#REF!</definedName>
    <definedName name="BExGRA1VE5SDFH8FM4H8YLA70J65" localSheetId="40" hidden="1">#REF!</definedName>
    <definedName name="BExGRA1VE5SDFH8FM4H8YLA70J65" localSheetId="39" hidden="1">#REF!</definedName>
    <definedName name="BExGRA1VE5SDFH8FM4H8YLA70J65" localSheetId="41" hidden="1">#REF!</definedName>
    <definedName name="BExGRA1VE5SDFH8FM4H8YLA70J65" localSheetId="38" hidden="1">#REF!</definedName>
    <definedName name="BExGRA1VE5SDFH8FM4H8YLA70J65" localSheetId="5" hidden="1">#REF!</definedName>
    <definedName name="BExGRA1VE5SDFH8FM4H8YLA70J65" localSheetId="15" hidden="1">#REF!</definedName>
    <definedName name="BExGRA1VE5SDFH8FM4H8YLA70J65" hidden="1">#REF!</definedName>
    <definedName name="BExGREP2D0XVCEBGWU6RQ7KX23Q3" localSheetId="2" hidden="1">'[5]Reco Sheet for Fcast'!$F$8:$G$8</definedName>
    <definedName name="BExGREP2D0XVCEBGWU6RQ7KX23Q3" localSheetId="7" hidden="1">'[5]Reco Sheet for Fcast'!$F$8:$G$8</definedName>
    <definedName name="BExGREP2D0XVCEBGWU6RQ7KX23Q3" hidden="1">'[3]Reco Sheet for Fcast'!$F$8:$G$8</definedName>
    <definedName name="BExGRUKVVKDL8483WI70VN2QZDGD" localSheetId="2" hidden="1">#REF!</definedName>
    <definedName name="BExGRUKVVKDL8483WI70VN2QZDGD" localSheetId="7" hidden="1">#REF!</definedName>
    <definedName name="BExGRUKVVKDL8483WI70VN2QZDGD" hidden="1">'[3]Reco Sheet for Fcast'!$F$7:$G$7</definedName>
    <definedName name="BExGRVXD519NRV2E1ZYNYCW0PMW6" localSheetId="19" hidden="1">#REF!</definedName>
    <definedName name="BExGRVXD519NRV2E1ZYNYCW0PMW6" localSheetId="16" hidden="1">#REF!</definedName>
    <definedName name="BExGRVXD519NRV2E1ZYNYCW0PMW6" localSheetId="17" hidden="1">#REF!</definedName>
    <definedName name="BExGRVXD519NRV2E1ZYNYCW0PMW6" localSheetId="13" hidden="1">#REF!</definedName>
    <definedName name="BExGRVXD519NRV2E1ZYNYCW0PMW6" localSheetId="14" hidden="1">#REF!</definedName>
    <definedName name="BExGRVXD519NRV2E1ZYNYCW0PMW6" localSheetId="2" hidden="1">#REF!</definedName>
    <definedName name="BExGRVXD519NRV2E1ZYNYCW0PMW6" localSheetId="22" hidden="1">#REF!</definedName>
    <definedName name="BExGRVXD519NRV2E1ZYNYCW0PMW6" localSheetId="21" hidden="1">#REF!</definedName>
    <definedName name="BExGRVXD519NRV2E1ZYNYCW0PMW6" localSheetId="57" hidden="1">#REF!</definedName>
    <definedName name="BExGRVXD519NRV2E1ZYNYCW0PMW6" localSheetId="56" hidden="1">#REF!</definedName>
    <definedName name="BExGRVXD519NRV2E1ZYNYCW0PMW6" localSheetId="6" hidden="1">#REF!</definedName>
    <definedName name="BExGRVXD519NRV2E1ZYNYCW0PMW6" localSheetId="7" hidden="1">#REF!</definedName>
    <definedName name="BExGRVXD519NRV2E1ZYNYCW0PMW6" localSheetId="40" hidden="1">#REF!</definedName>
    <definedName name="BExGRVXD519NRV2E1ZYNYCW0PMW6" localSheetId="39" hidden="1">#REF!</definedName>
    <definedName name="BExGRVXD519NRV2E1ZYNYCW0PMW6" localSheetId="41" hidden="1">#REF!</definedName>
    <definedName name="BExGRVXD519NRV2E1ZYNYCW0PMW6" localSheetId="38" hidden="1">#REF!</definedName>
    <definedName name="BExGRVXD519NRV2E1ZYNYCW0PMW6" localSheetId="5" hidden="1">#REF!</definedName>
    <definedName name="BExGRVXD519NRV2E1ZYNYCW0PMW6" localSheetId="15" hidden="1">#REF!</definedName>
    <definedName name="BExGRVXD519NRV2E1ZYNYCW0PMW6" hidden="1">#REF!</definedName>
    <definedName name="BExGS2IWR5DUNJ1U9PAKIV8CMBNI" localSheetId="2" hidden="1">#REF!</definedName>
    <definedName name="BExGS2IWR5DUNJ1U9PAKIV8CMBNI" localSheetId="7" hidden="1">#REF!</definedName>
    <definedName name="BExGS2IWR5DUNJ1U9PAKIV8CMBNI" hidden="1">'[3]Reco Sheet for Fcast'!$H$2:$I$2</definedName>
    <definedName name="BExGS69P9FFTEOPDS0MWFKF45G47" localSheetId="2" hidden="1">#REF!</definedName>
    <definedName name="BExGS69P9FFTEOPDS0MWFKF45G47" localSheetId="7" hidden="1">#REF!</definedName>
    <definedName name="BExGS69P9FFTEOPDS0MWFKF45G47" hidden="1">'[3]Reco Sheet for Fcast'!$G$2</definedName>
    <definedName name="BExGS6F1JFHM5MUJ1RFO50WP6D05" localSheetId="2" hidden="1">#REF!</definedName>
    <definedName name="BExGS6F1JFHM5MUJ1RFO50WP6D05" localSheetId="7" hidden="1">#REF!</definedName>
    <definedName name="BExGS6F1JFHM5MUJ1RFO50WP6D05" hidden="1">'[3]Reco Sheet for Fcast'!$I$6:$J$6</definedName>
    <definedName name="BExGSA5YB5ZGE4NHDVCZ55TQAJTL" localSheetId="2" hidden="1">#REF!</definedName>
    <definedName name="BExGSA5YB5ZGE4NHDVCZ55TQAJTL" localSheetId="7" hidden="1">#REF!</definedName>
    <definedName name="BExGSA5YB5ZGE4NHDVCZ55TQAJTL" hidden="1">'[3]Reco Sheet for Fcast'!$I$10:$J$10</definedName>
    <definedName name="BExGSARJTLL2AE6NAMXZ7IGZI2M1" localSheetId="13" hidden="1">#REF!</definedName>
    <definedName name="BExGSARJTLL2AE6NAMXZ7IGZI2M1" localSheetId="14" hidden="1">#REF!</definedName>
    <definedName name="BExGSARJTLL2AE6NAMXZ7IGZI2M1" localSheetId="2" hidden="1">#REF!</definedName>
    <definedName name="BExGSARJTLL2AE6NAMXZ7IGZI2M1" localSheetId="22" hidden="1">#REF!</definedName>
    <definedName name="BExGSARJTLL2AE6NAMXZ7IGZI2M1" localSheetId="6" hidden="1">#REF!</definedName>
    <definedName name="BExGSARJTLL2AE6NAMXZ7IGZI2M1" localSheetId="7" hidden="1">#REF!</definedName>
    <definedName name="BExGSARJTLL2AE6NAMXZ7IGZI2M1" hidden="1">#REF!</definedName>
    <definedName name="BExGSCEUCQQVDEEKWJ677QTGUVTE" localSheetId="2" hidden="1">#REF!</definedName>
    <definedName name="BExGSCEUCQQVDEEKWJ677QTGUVTE" localSheetId="7" hidden="1">#REF!</definedName>
    <definedName name="BExGSCEUCQQVDEEKWJ677QTGUVTE" hidden="1">'[3]Reco Sheet for Fcast'!$I$6:$J$6</definedName>
    <definedName name="BExGSQY65LH1PCKKM5WHDW83F35O" localSheetId="19" hidden="1">'[4]AMI P &amp; L'!#REF!</definedName>
    <definedName name="BExGSQY65LH1PCKKM5WHDW83F35O" localSheetId="16" hidden="1">'[4]AMI P &amp; L'!#REF!</definedName>
    <definedName name="BExGSQY65LH1PCKKM5WHDW83F35O" localSheetId="17" hidden="1">'[4]AMI P &amp; L'!#REF!</definedName>
    <definedName name="BExGSQY65LH1PCKKM5WHDW83F35O" localSheetId="13" hidden="1">'[4]AMI P &amp; L'!#REF!</definedName>
    <definedName name="BExGSQY65LH1PCKKM5WHDW83F35O" localSheetId="14" hidden="1">'[4]AMI P &amp; L'!#REF!</definedName>
    <definedName name="BExGSQY65LH1PCKKM5WHDW83F35O" localSheetId="2" hidden="1">#REF!</definedName>
    <definedName name="BExGSQY65LH1PCKKM5WHDW83F35O" localSheetId="22" hidden="1">'[4]AMI P &amp; L'!#REF!</definedName>
    <definedName name="BExGSQY65LH1PCKKM5WHDW83F35O" localSheetId="21" hidden="1">'[4]AMI P &amp; L'!#REF!</definedName>
    <definedName name="BExGSQY65LH1PCKKM5WHDW83F35O" localSheetId="57" hidden="1">'[4]AMI P &amp; L'!#REF!</definedName>
    <definedName name="BExGSQY65LH1PCKKM5WHDW83F35O" localSheetId="56" hidden="1">'[4]AMI P &amp; L'!#REF!</definedName>
    <definedName name="BExGSQY65LH1PCKKM5WHDW83F35O" localSheetId="7" hidden="1">#REF!</definedName>
    <definedName name="BExGSQY65LH1PCKKM5WHDW83F35O" localSheetId="40" hidden="1">'[4]AMI P &amp; L'!#REF!</definedName>
    <definedName name="BExGSQY65LH1PCKKM5WHDW83F35O" localSheetId="39" hidden="1">'[4]AMI P &amp; L'!#REF!</definedName>
    <definedName name="BExGSQY65LH1PCKKM5WHDW83F35O" localSheetId="41" hidden="1">'[4]AMI P &amp; L'!#REF!</definedName>
    <definedName name="BExGSQY65LH1PCKKM5WHDW83F35O" localSheetId="38" hidden="1">'[4]AMI P &amp; L'!#REF!</definedName>
    <definedName name="BExGSQY65LH1PCKKM5WHDW83F35O" localSheetId="5" hidden="1">'[4]AMI P &amp; L'!#REF!</definedName>
    <definedName name="BExGSQY65LH1PCKKM5WHDW83F35O" localSheetId="15" hidden="1">'[4]AMI P &amp; L'!#REF!</definedName>
    <definedName name="BExGSQY65LH1PCKKM5WHDW83F35O" hidden="1">'[4]AMI P &amp; L'!#REF!</definedName>
    <definedName name="BExGSYW1GKISF0PMUAK3XJK9PEW9" localSheetId="2" hidden="1">#REF!</definedName>
    <definedName name="BExGSYW1GKISF0PMUAK3XJK9PEW9" localSheetId="7" hidden="1">#REF!</definedName>
    <definedName name="BExGSYW1GKISF0PMUAK3XJK9PEW9" hidden="1">'[3]Reco Sheet for Fcast'!$F$11:$G$11</definedName>
    <definedName name="BExGT0DZJB6LSF6L693UUB9EY1VQ" localSheetId="19" hidden="1">'[4]AMI P &amp; L'!#REF!</definedName>
    <definedName name="BExGT0DZJB6LSF6L693UUB9EY1VQ" localSheetId="16" hidden="1">'[4]AMI P &amp; L'!#REF!</definedName>
    <definedName name="BExGT0DZJB6LSF6L693UUB9EY1VQ" localSheetId="17" hidden="1">'[4]AMI P &amp; L'!#REF!</definedName>
    <definedName name="BExGT0DZJB6LSF6L693UUB9EY1VQ" localSheetId="13" hidden="1">'[4]AMI P &amp; L'!#REF!</definedName>
    <definedName name="BExGT0DZJB6LSF6L693UUB9EY1VQ" localSheetId="14" hidden="1">'[4]AMI P &amp; L'!#REF!</definedName>
    <definedName name="BExGT0DZJB6LSF6L693UUB9EY1VQ" localSheetId="2" hidden="1">#REF!</definedName>
    <definedName name="BExGT0DZJB6LSF6L693UUB9EY1VQ" localSheetId="22" hidden="1">'[4]AMI P &amp; L'!#REF!</definedName>
    <definedName name="BExGT0DZJB6LSF6L693UUB9EY1VQ" localSheetId="21" hidden="1">'[4]AMI P &amp; L'!#REF!</definedName>
    <definedName name="BExGT0DZJB6LSF6L693UUB9EY1VQ" localSheetId="57" hidden="1">'[4]AMI P &amp; L'!#REF!</definedName>
    <definedName name="BExGT0DZJB6LSF6L693UUB9EY1VQ" localSheetId="56" hidden="1">'[4]AMI P &amp; L'!#REF!</definedName>
    <definedName name="BExGT0DZJB6LSF6L693UUB9EY1VQ" localSheetId="7" hidden="1">#REF!</definedName>
    <definedName name="BExGT0DZJB6LSF6L693UUB9EY1VQ" localSheetId="40" hidden="1">'[4]AMI P &amp; L'!#REF!</definedName>
    <definedName name="BExGT0DZJB6LSF6L693UUB9EY1VQ" localSheetId="39" hidden="1">'[4]AMI P &amp; L'!#REF!</definedName>
    <definedName name="BExGT0DZJB6LSF6L693UUB9EY1VQ" localSheetId="41" hidden="1">'[4]AMI P &amp; L'!#REF!</definedName>
    <definedName name="BExGT0DZJB6LSF6L693UUB9EY1VQ" localSheetId="38" hidden="1">'[4]AMI P &amp; L'!#REF!</definedName>
    <definedName name="BExGT0DZJB6LSF6L693UUB9EY1VQ" localSheetId="5" hidden="1">'[4]AMI P &amp; L'!#REF!</definedName>
    <definedName name="BExGT0DZJB6LSF6L693UUB9EY1VQ" localSheetId="15" hidden="1">'[4]AMI P &amp; L'!#REF!</definedName>
    <definedName name="BExGT0DZJB6LSF6L693UUB9EY1VQ" hidden="1">'[4]AMI P &amp; L'!#REF!</definedName>
    <definedName name="BExGT0OSYJ4G1RU3EZR9QY6M3SCB" localSheetId="2" hidden="1">'[5]Reco Sheet for Fcast'!$J$2:$K$2</definedName>
    <definedName name="BExGT0OSYJ4G1RU3EZR9QY6M3SCB" localSheetId="7" hidden="1">'[5]Reco Sheet for Fcast'!$J$2:$K$2</definedName>
    <definedName name="BExGT0OSYJ4G1RU3EZR9QY6M3SCB" hidden="1">'[3]Reco Sheet for Fcast'!$J$2:$K$2</definedName>
    <definedName name="BExGTGVFIF8HOQXR54SK065A8M4K" localSheetId="2" hidden="1">#REF!</definedName>
    <definedName name="BExGTGVFIF8HOQXR54SK065A8M4K" localSheetId="7" hidden="1">#REF!</definedName>
    <definedName name="BExGTGVFIF8HOQXR54SK065A8M4K" hidden="1">'[3]Reco Sheet for Fcast'!$F$10:$G$10</definedName>
    <definedName name="BExGTI2KYBJUSGL2YDFTU3H46W8K" localSheetId="13" hidden="1">#REF!</definedName>
    <definedName name="BExGTI2KYBJUSGL2YDFTU3H46W8K" localSheetId="14" hidden="1">#REF!</definedName>
    <definedName name="BExGTI2KYBJUSGL2YDFTU3H46W8K" localSheetId="2" hidden="1">#REF!</definedName>
    <definedName name="BExGTI2KYBJUSGL2YDFTU3H46W8K" localSheetId="6" hidden="1">#REF!</definedName>
    <definedName name="BExGTI2KYBJUSGL2YDFTU3H46W8K" localSheetId="7" hidden="1">#REF!</definedName>
    <definedName name="BExGTI2KYBJUSGL2YDFTU3H46W8K" hidden="1">#REF!</definedName>
    <definedName name="BExGTIYX3OWPIINOGY1E4QQYSKHP" localSheetId="19" hidden="1">'[4]AMI P &amp; L'!#REF!</definedName>
    <definedName name="BExGTIYX3OWPIINOGY1E4QQYSKHP" localSheetId="16" hidden="1">'[4]AMI P &amp; L'!#REF!</definedName>
    <definedName name="BExGTIYX3OWPIINOGY1E4QQYSKHP" localSheetId="17" hidden="1">'[4]AMI P &amp; L'!#REF!</definedName>
    <definedName name="BExGTIYX3OWPIINOGY1E4QQYSKHP" localSheetId="13" hidden="1">'[4]AMI P &amp; L'!#REF!</definedName>
    <definedName name="BExGTIYX3OWPIINOGY1E4QQYSKHP" localSheetId="14" hidden="1">'[4]AMI P &amp; L'!#REF!</definedName>
    <definedName name="BExGTIYX3OWPIINOGY1E4QQYSKHP" localSheetId="2" hidden="1">#REF!</definedName>
    <definedName name="BExGTIYX3OWPIINOGY1E4QQYSKHP" localSheetId="22" hidden="1">'[4]AMI P &amp; L'!#REF!</definedName>
    <definedName name="BExGTIYX3OWPIINOGY1E4QQYSKHP" localSheetId="21" hidden="1">'[4]AMI P &amp; L'!#REF!</definedName>
    <definedName name="BExGTIYX3OWPIINOGY1E4QQYSKHP" localSheetId="57" hidden="1">'[4]AMI P &amp; L'!#REF!</definedName>
    <definedName name="BExGTIYX3OWPIINOGY1E4QQYSKHP" localSheetId="56" hidden="1">'[4]AMI P &amp; L'!#REF!</definedName>
    <definedName name="BExGTIYX3OWPIINOGY1E4QQYSKHP" localSheetId="7" hidden="1">#REF!</definedName>
    <definedName name="BExGTIYX3OWPIINOGY1E4QQYSKHP" localSheetId="40" hidden="1">'[4]AMI P &amp; L'!#REF!</definedName>
    <definedName name="BExGTIYX3OWPIINOGY1E4QQYSKHP" localSheetId="39" hidden="1">'[4]AMI P &amp; L'!#REF!</definedName>
    <definedName name="BExGTIYX3OWPIINOGY1E4QQYSKHP" localSheetId="41" hidden="1">'[4]AMI P &amp; L'!#REF!</definedName>
    <definedName name="BExGTIYX3OWPIINOGY1E4QQYSKHP" localSheetId="38" hidden="1">'[4]AMI P &amp; L'!#REF!</definedName>
    <definedName name="BExGTIYX3OWPIINOGY1E4QQYSKHP" localSheetId="5" hidden="1">'[4]AMI P &amp; L'!#REF!</definedName>
    <definedName name="BExGTIYX3OWPIINOGY1E4QQYSKHP" localSheetId="15" hidden="1">'[4]AMI P &amp; L'!#REF!</definedName>
    <definedName name="BExGTIYX3OWPIINOGY1E4QQYSKHP" hidden="1">'[4]AMI P &amp; L'!#REF!</definedName>
    <definedName name="BExGTKGUN0KUU3C0RL2LK98D8MEK" localSheetId="2" hidden="1">#REF!</definedName>
    <definedName name="BExGTKGUN0KUU3C0RL2LK98D8MEK" localSheetId="7" hidden="1">#REF!</definedName>
    <definedName name="BExGTKGUN0KUU3C0RL2LK98D8MEK" hidden="1">'[3]Reco Sheet for Fcast'!$I$8:$J$8</definedName>
    <definedName name="BExGTL2GNL3OOQJZFJUSE2HL0E73" localSheetId="13" hidden="1">#REF!</definedName>
    <definedName name="BExGTL2GNL3OOQJZFJUSE2HL0E73" localSheetId="14" hidden="1">#REF!</definedName>
    <definedName name="BExGTL2GNL3OOQJZFJUSE2HL0E73" localSheetId="2" hidden="1">#REF!</definedName>
    <definedName name="BExGTL2GNL3OOQJZFJUSE2HL0E73" localSheetId="6" hidden="1">#REF!</definedName>
    <definedName name="BExGTL2GNL3OOQJZFJUSE2HL0E73" hidden="1">#REF!</definedName>
    <definedName name="BExGTQB6STG5OP8F4WFG4MJ1QG32" hidden="1">'[6]Bud Mth'!$F$8:$G$8</definedName>
    <definedName name="BExGTZ046J7VMUG4YPKFN2K8TWB7" localSheetId="2" hidden="1">#REF!</definedName>
    <definedName name="BExGTZ046J7VMUG4YPKFN2K8TWB7" localSheetId="7" hidden="1">#REF!</definedName>
    <definedName name="BExGTZ046J7VMUG4YPKFN2K8TWB7" hidden="1">'[3]Reco Sheet for Fcast'!$I$7:$J$7</definedName>
    <definedName name="BExGU2G9OPRZRIU9YGF6NX9FUW0J" localSheetId="2" hidden="1">#REF!</definedName>
    <definedName name="BExGU2G9OPRZRIU9YGF6NX9FUW0J" localSheetId="7" hidden="1">#REF!</definedName>
    <definedName name="BExGU2G9OPRZRIU9YGF6NX9FUW0J" hidden="1">'[3]Reco Sheet for Fcast'!$I$9:$J$9</definedName>
    <definedName name="BExGU6HTKLRZO8UOI3DTAM5RFDBA" localSheetId="2" hidden="1">#REF!</definedName>
    <definedName name="BExGU6HTKLRZO8UOI3DTAM5RFDBA" localSheetId="7" hidden="1">#REF!</definedName>
    <definedName name="BExGU6HTKLRZO8UOI3DTAM5RFDBA" hidden="1">'[3]Reco Sheet for Fcast'!$I$7:$J$7</definedName>
    <definedName name="BExGUDDZXFFQHAF4UZF8ZB1HO7H6" localSheetId="19" hidden="1">'[4]AMI P &amp; L'!#REF!</definedName>
    <definedName name="BExGUDDZXFFQHAF4UZF8ZB1HO7H6" localSheetId="16" hidden="1">'[4]AMI P &amp; L'!#REF!</definedName>
    <definedName name="BExGUDDZXFFQHAF4UZF8ZB1HO7H6" localSheetId="17" hidden="1">'[4]AMI P &amp; L'!#REF!</definedName>
    <definedName name="BExGUDDZXFFQHAF4UZF8ZB1HO7H6" localSheetId="13" hidden="1">'[4]AMI P &amp; L'!#REF!</definedName>
    <definedName name="BExGUDDZXFFQHAF4UZF8ZB1HO7H6" localSheetId="14" hidden="1">'[4]AMI P &amp; L'!#REF!</definedName>
    <definedName name="BExGUDDZXFFQHAF4UZF8ZB1HO7H6" localSheetId="2" hidden="1">#REF!</definedName>
    <definedName name="BExGUDDZXFFQHAF4UZF8ZB1HO7H6" localSheetId="22" hidden="1">'[4]AMI P &amp; L'!#REF!</definedName>
    <definedName name="BExGUDDZXFFQHAF4UZF8ZB1HO7H6" localSheetId="21" hidden="1">'[4]AMI P &amp; L'!#REF!</definedName>
    <definedName name="BExGUDDZXFFQHAF4UZF8ZB1HO7H6" localSheetId="57" hidden="1">'[4]AMI P &amp; L'!#REF!</definedName>
    <definedName name="BExGUDDZXFFQHAF4UZF8ZB1HO7H6" localSheetId="56" hidden="1">'[4]AMI P &amp; L'!#REF!</definedName>
    <definedName name="BExGUDDZXFFQHAF4UZF8ZB1HO7H6" localSheetId="7" hidden="1">#REF!</definedName>
    <definedName name="BExGUDDZXFFQHAF4UZF8ZB1HO7H6" localSheetId="40" hidden="1">'[4]AMI P &amp; L'!#REF!</definedName>
    <definedName name="BExGUDDZXFFQHAF4UZF8ZB1HO7H6" localSheetId="39" hidden="1">'[4]AMI P &amp; L'!#REF!</definedName>
    <definedName name="BExGUDDZXFFQHAF4UZF8ZB1HO7H6" localSheetId="41" hidden="1">'[4]AMI P &amp; L'!#REF!</definedName>
    <definedName name="BExGUDDZXFFQHAF4UZF8ZB1HO7H6" localSheetId="38" hidden="1">'[4]AMI P &amp; L'!#REF!</definedName>
    <definedName name="BExGUDDZXFFQHAF4UZF8ZB1HO7H6" localSheetId="5" hidden="1">'[4]AMI P &amp; L'!#REF!</definedName>
    <definedName name="BExGUDDZXFFQHAF4UZF8ZB1HO7H6" localSheetId="15" hidden="1">'[4]AMI P &amp; L'!#REF!</definedName>
    <definedName name="BExGUDDZXFFQHAF4UZF8ZB1HO7H6" hidden="1">'[4]AMI P &amp; L'!#REF!</definedName>
    <definedName name="BExGUIBXBRHGM97ZX6GBA4ZDQ79C" localSheetId="2" hidden="1">#REF!</definedName>
    <definedName name="BExGUIBXBRHGM97ZX6GBA4ZDQ79C" localSheetId="7" hidden="1">#REF!</definedName>
    <definedName name="BExGUIBXBRHGM97ZX6GBA4ZDQ79C" hidden="1">'[3]Reco Sheet for Fcast'!$F$9:$G$9</definedName>
    <definedName name="BExGUM8D91UNPCOO4TKP9FGX85TF" localSheetId="19" hidden="1">'[4]AMI P &amp; L'!#REF!</definedName>
    <definedName name="BExGUM8D91UNPCOO4TKP9FGX85TF" localSheetId="16" hidden="1">'[4]AMI P &amp; L'!#REF!</definedName>
    <definedName name="BExGUM8D91UNPCOO4TKP9FGX85TF" localSheetId="17" hidden="1">'[4]AMI P &amp; L'!#REF!</definedName>
    <definedName name="BExGUM8D91UNPCOO4TKP9FGX85TF" localSheetId="13" hidden="1">'[4]AMI P &amp; L'!#REF!</definedName>
    <definedName name="BExGUM8D91UNPCOO4TKP9FGX85TF" localSheetId="14" hidden="1">'[4]AMI P &amp; L'!#REF!</definedName>
    <definedName name="BExGUM8D91UNPCOO4TKP9FGX85TF" localSheetId="2" hidden="1">#REF!</definedName>
    <definedName name="BExGUM8D91UNPCOO4TKP9FGX85TF" localSheetId="22" hidden="1">'[4]AMI P &amp; L'!#REF!</definedName>
    <definedName name="BExGUM8D91UNPCOO4TKP9FGX85TF" localSheetId="21" hidden="1">'[4]AMI P &amp; L'!#REF!</definedName>
    <definedName name="BExGUM8D91UNPCOO4TKP9FGX85TF" localSheetId="57" hidden="1">'[4]AMI P &amp; L'!#REF!</definedName>
    <definedName name="BExGUM8D91UNPCOO4TKP9FGX85TF" localSheetId="56" hidden="1">'[4]AMI P &amp; L'!#REF!</definedName>
    <definedName name="BExGUM8D91UNPCOO4TKP9FGX85TF" localSheetId="7" hidden="1">#REF!</definedName>
    <definedName name="BExGUM8D91UNPCOO4TKP9FGX85TF" localSheetId="40" hidden="1">'[4]AMI P &amp; L'!#REF!</definedName>
    <definedName name="BExGUM8D91UNPCOO4TKP9FGX85TF" localSheetId="39" hidden="1">'[4]AMI P &amp; L'!#REF!</definedName>
    <definedName name="BExGUM8D91UNPCOO4TKP9FGX85TF" localSheetId="41" hidden="1">'[4]AMI P &amp; L'!#REF!</definedName>
    <definedName name="BExGUM8D91UNPCOO4TKP9FGX85TF" localSheetId="38" hidden="1">'[4]AMI P &amp; L'!#REF!</definedName>
    <definedName name="BExGUM8D91UNPCOO4TKP9FGX85TF" localSheetId="5" hidden="1">'[4]AMI P &amp; L'!#REF!</definedName>
    <definedName name="BExGUM8D91UNPCOO4TKP9FGX85TF" localSheetId="15" hidden="1">'[4]AMI P &amp; L'!#REF!</definedName>
    <definedName name="BExGUM8D91UNPCOO4TKP9FGX85TF" hidden="1">'[4]AMI P &amp; L'!#REF!</definedName>
    <definedName name="BExGUQF9N9FKI7S0H30WUAEB5LPD" localSheetId="2" hidden="1">#REF!</definedName>
    <definedName name="BExGUQF9N9FKI7S0H30WUAEB5LPD" localSheetId="7" hidden="1">#REF!</definedName>
    <definedName name="BExGUQF9N9FKI7S0H30WUAEB5LPD" hidden="1">'[3]Reco Sheet for Fcast'!$K$2</definedName>
    <definedName name="BExGUR6BA03XPBK60SQUW197GJ5X" localSheetId="2" hidden="1">#REF!</definedName>
    <definedName name="BExGUR6BA03XPBK60SQUW197GJ5X" localSheetId="7" hidden="1">#REF!</definedName>
    <definedName name="BExGUR6BA03XPBK60SQUW197GJ5X" hidden="1">'[3]Reco Sheet for Fcast'!$I$7:$J$7</definedName>
    <definedName name="BExGUVDE0K966CA20KN65F326IBA" localSheetId="13" hidden="1">#REF!</definedName>
    <definedName name="BExGUVDE0K966CA20KN65F326IBA" localSheetId="14" hidden="1">#REF!</definedName>
    <definedName name="BExGUVDE0K966CA20KN65F326IBA" localSheetId="2" hidden="1">#REF!</definedName>
    <definedName name="BExGUVDE0K966CA20KN65F326IBA" localSheetId="6" hidden="1">#REF!</definedName>
    <definedName name="BExGUVDE0K966CA20KN65F326IBA" hidden="1">#REF!</definedName>
    <definedName name="BExGUVIP60TA4B7X2PFGMBFUSKGX" localSheetId="2" hidden="1">#REF!</definedName>
    <definedName name="BExGUVIP60TA4B7X2PFGMBFUSKGX" localSheetId="7" hidden="1">#REF!</definedName>
    <definedName name="BExGUVIP60TA4B7X2PFGMBFUSKGX" hidden="1">'[3]Reco Sheet for Fcast'!$F$10:$G$10</definedName>
    <definedName name="BExGUZKF06F209XL1IZWVJEQ82EE" localSheetId="2" hidden="1">#REF!</definedName>
    <definedName name="BExGUZKF06F209XL1IZWVJEQ82EE" localSheetId="7" hidden="1">#REF!</definedName>
    <definedName name="BExGUZKF06F209XL1IZWVJEQ82EE" hidden="1">'[3]Reco Sheet for Fcast'!$I$9:$J$9</definedName>
    <definedName name="BExGV2EVT380QHD4AP2RL9MR8L5L" localSheetId="2" hidden="1">#REF!</definedName>
    <definedName name="BExGV2EVT380QHD4AP2RL9MR8L5L" localSheetId="7" hidden="1">#REF!</definedName>
    <definedName name="BExGV2EVT380QHD4AP2RL9MR8L5L" hidden="1">'[3]Reco Sheet for Fcast'!$I$10:$J$10</definedName>
    <definedName name="BExGV4NVN9KBLA14SOD5M7JEE632" hidden="1">'[6]Bud Mth'!$I$9:$J$9</definedName>
    <definedName name="BExGVSCA3HCP1IVDZ0IAS8KEGOX0" localSheetId="13" hidden="1">#REF!</definedName>
    <definedName name="BExGVSCA3HCP1IVDZ0IAS8KEGOX0" localSheetId="14" hidden="1">#REF!</definedName>
    <definedName name="BExGVSCA3HCP1IVDZ0IAS8KEGOX0" localSheetId="2" hidden="1">#REF!</definedName>
    <definedName name="BExGVSCA3HCP1IVDZ0IAS8KEGOX0" localSheetId="6" hidden="1">#REF!</definedName>
    <definedName name="BExGVSCA3HCP1IVDZ0IAS8KEGOX0" localSheetId="7" hidden="1">#REF!</definedName>
    <definedName name="BExGVSCA3HCP1IVDZ0IAS8KEGOX0" hidden="1">#REF!</definedName>
    <definedName name="BExGVV6OOLDQ3TXZK51TTF3YX0WN" localSheetId="2" hidden="1">#REF!</definedName>
    <definedName name="BExGVV6OOLDQ3TXZK51TTF3YX0WN" localSheetId="7" hidden="1">#REF!</definedName>
    <definedName name="BExGVV6OOLDQ3TXZK51TTF3YX0WN" hidden="1">'[3]Reco Sheet for Fcast'!$F$10:$G$10</definedName>
    <definedName name="BExGW0KVS7U0C87XFZ78QW991IEV" localSheetId="2" hidden="1">#REF!</definedName>
    <definedName name="BExGW0KVS7U0C87XFZ78QW991IEV" localSheetId="7" hidden="1">#REF!</definedName>
    <definedName name="BExGW0KVS7U0C87XFZ78QW991IEV" hidden="1">'[3]Reco Sheet for Fcast'!$I$7:$J$7</definedName>
    <definedName name="BExGW2Z7AMPG6H9EXA9ML6EZVGGA" localSheetId="2" hidden="1">#REF!</definedName>
    <definedName name="BExGW2Z7AMPG6H9EXA9ML6EZVGGA" localSheetId="7" hidden="1">#REF!</definedName>
    <definedName name="BExGW2Z7AMPG6H9EXA9ML6EZVGGA" hidden="1">'[3]Reco Sheet for Fcast'!$F$15</definedName>
    <definedName name="BExGWABG5VT5XO1A196RK61AXA8C" localSheetId="2" hidden="1">#REF!</definedName>
    <definedName name="BExGWABG5VT5XO1A196RK61AXA8C" localSheetId="7" hidden="1">#REF!</definedName>
    <definedName name="BExGWABG5VT5XO1A196RK61AXA8C" hidden="1">'[3]Reco Sheet for Fcast'!$F$7:$G$7</definedName>
    <definedName name="BExGWEO0JDG84NYLEAV5NSOAGMJZ" localSheetId="19" hidden="1">'[4]AMI P &amp; L'!#REF!</definedName>
    <definedName name="BExGWEO0JDG84NYLEAV5NSOAGMJZ" localSheetId="16" hidden="1">'[4]AMI P &amp; L'!#REF!</definedName>
    <definedName name="BExGWEO0JDG84NYLEAV5NSOAGMJZ" localSheetId="17" hidden="1">'[4]AMI P &amp; L'!#REF!</definedName>
    <definedName name="BExGWEO0JDG84NYLEAV5NSOAGMJZ" localSheetId="13" hidden="1">'[4]AMI P &amp; L'!#REF!</definedName>
    <definedName name="BExGWEO0JDG84NYLEAV5NSOAGMJZ" localSheetId="14" hidden="1">'[4]AMI P &amp; L'!#REF!</definedName>
    <definedName name="BExGWEO0JDG84NYLEAV5NSOAGMJZ" localSheetId="2" hidden="1">#REF!</definedName>
    <definedName name="BExGWEO0JDG84NYLEAV5NSOAGMJZ" localSheetId="22" hidden="1">'[4]AMI P &amp; L'!#REF!</definedName>
    <definedName name="BExGWEO0JDG84NYLEAV5NSOAGMJZ" localSheetId="21" hidden="1">'[4]AMI P &amp; L'!#REF!</definedName>
    <definedName name="BExGWEO0JDG84NYLEAV5NSOAGMJZ" localSheetId="57" hidden="1">'[4]AMI P &amp; L'!#REF!</definedName>
    <definedName name="BExGWEO0JDG84NYLEAV5NSOAGMJZ" localSheetId="56" hidden="1">'[4]AMI P &amp; L'!#REF!</definedName>
    <definedName name="BExGWEO0JDG84NYLEAV5NSOAGMJZ" localSheetId="7" hidden="1">#REF!</definedName>
    <definedName name="BExGWEO0JDG84NYLEAV5NSOAGMJZ" localSheetId="40" hidden="1">'[4]AMI P &amp; L'!#REF!</definedName>
    <definedName name="BExGWEO0JDG84NYLEAV5NSOAGMJZ" localSheetId="39" hidden="1">'[4]AMI P &amp; L'!#REF!</definedName>
    <definedName name="BExGWEO0JDG84NYLEAV5NSOAGMJZ" localSheetId="41" hidden="1">'[4]AMI P &amp; L'!#REF!</definedName>
    <definedName name="BExGWEO0JDG84NYLEAV5NSOAGMJZ" localSheetId="38" hidden="1">'[4]AMI P &amp; L'!#REF!</definedName>
    <definedName name="BExGWEO0JDG84NYLEAV5NSOAGMJZ" localSheetId="5" hidden="1">'[4]AMI P &amp; L'!#REF!</definedName>
    <definedName name="BExGWEO0JDG84NYLEAV5NSOAGMJZ" localSheetId="15" hidden="1">'[4]AMI P &amp; L'!#REF!</definedName>
    <definedName name="BExGWEO0JDG84NYLEAV5NSOAGMJZ" hidden="1">'[4]AMI P &amp; L'!#REF!</definedName>
    <definedName name="BExGWLEOC70Z8QAJTPT2PDHTNM4L" localSheetId="2" hidden="1">#REF!</definedName>
    <definedName name="BExGWLEOC70Z8QAJTPT2PDHTNM4L" localSheetId="7" hidden="1">#REF!</definedName>
    <definedName name="BExGWLEOC70Z8QAJTPT2PDHTNM4L" hidden="1">'[3]Reco Sheet for Fcast'!$F$7:$G$7</definedName>
    <definedName name="BExGWNCXLCRTLBVMTXYJ5PHQI6SS" localSheetId="19" hidden="1">'[4]AMI P &amp; L'!#REF!</definedName>
    <definedName name="BExGWNCXLCRTLBVMTXYJ5PHQI6SS" localSheetId="16" hidden="1">'[4]AMI P &amp; L'!#REF!</definedName>
    <definedName name="BExGWNCXLCRTLBVMTXYJ5PHQI6SS" localSheetId="17" hidden="1">'[4]AMI P &amp; L'!#REF!</definedName>
    <definedName name="BExGWNCXLCRTLBVMTXYJ5PHQI6SS" localSheetId="13" hidden="1">'[4]AMI P &amp; L'!#REF!</definedName>
    <definedName name="BExGWNCXLCRTLBVMTXYJ5PHQI6SS" localSheetId="14" hidden="1">'[4]AMI P &amp; L'!#REF!</definedName>
    <definedName name="BExGWNCXLCRTLBVMTXYJ5PHQI6SS" localSheetId="2" hidden="1">#REF!</definedName>
    <definedName name="BExGWNCXLCRTLBVMTXYJ5PHQI6SS" localSheetId="22" hidden="1">'[4]AMI P &amp; L'!#REF!</definedName>
    <definedName name="BExGWNCXLCRTLBVMTXYJ5PHQI6SS" localSheetId="21" hidden="1">'[4]AMI P &amp; L'!#REF!</definedName>
    <definedName name="BExGWNCXLCRTLBVMTXYJ5PHQI6SS" localSheetId="57" hidden="1">'[4]AMI P &amp; L'!#REF!</definedName>
    <definedName name="BExGWNCXLCRTLBVMTXYJ5PHQI6SS" localSheetId="56" hidden="1">'[4]AMI P &amp; L'!#REF!</definedName>
    <definedName name="BExGWNCXLCRTLBVMTXYJ5PHQI6SS" localSheetId="7" hidden="1">#REF!</definedName>
    <definedName name="BExGWNCXLCRTLBVMTXYJ5PHQI6SS" localSheetId="40" hidden="1">'[4]AMI P &amp; L'!#REF!</definedName>
    <definedName name="BExGWNCXLCRTLBVMTXYJ5PHQI6SS" localSheetId="39" hidden="1">'[4]AMI P &amp; L'!#REF!</definedName>
    <definedName name="BExGWNCXLCRTLBVMTXYJ5PHQI6SS" localSheetId="41" hidden="1">'[4]AMI P &amp; L'!#REF!</definedName>
    <definedName name="BExGWNCXLCRTLBVMTXYJ5PHQI6SS" localSheetId="38" hidden="1">'[4]AMI P &amp; L'!#REF!</definedName>
    <definedName name="BExGWNCXLCRTLBVMTXYJ5PHQI6SS" localSheetId="5" hidden="1">'[4]AMI P &amp; L'!#REF!</definedName>
    <definedName name="BExGWNCXLCRTLBVMTXYJ5PHQI6SS" localSheetId="15" hidden="1">'[4]AMI P &amp; L'!#REF!</definedName>
    <definedName name="BExGWNCXLCRTLBVMTXYJ5PHQI6SS" hidden="1">'[4]AMI P &amp; L'!#REF!</definedName>
    <definedName name="BExGWQNKX6U55XS50K72Y3WLJ462" localSheetId="13" hidden="1">#REF!</definedName>
    <definedName name="BExGWQNKX6U55XS50K72Y3WLJ462" localSheetId="14" hidden="1">#REF!</definedName>
    <definedName name="BExGWQNKX6U55XS50K72Y3WLJ462" localSheetId="2" hidden="1">#REF!</definedName>
    <definedName name="BExGWQNKX6U55XS50K72Y3WLJ462" localSheetId="6" hidden="1">#REF!</definedName>
    <definedName name="BExGWQNKX6U55XS50K72Y3WLJ462" hidden="1">#REF!</definedName>
    <definedName name="BExGX6U988MCFIGDA1282F92U9AA" localSheetId="2" hidden="1">#REF!</definedName>
    <definedName name="BExGX6U988MCFIGDA1282F92U9AA" localSheetId="7" hidden="1">#REF!</definedName>
    <definedName name="BExGX6U988MCFIGDA1282F92U9AA" hidden="1">'[3]Reco Sheet for Fcast'!$F$11:$G$11</definedName>
    <definedName name="BExGX7FTB1CKAT5HUW6H531FIY6I" localSheetId="19" hidden="1">'[4]AMI P &amp; L'!#REF!</definedName>
    <definedName name="BExGX7FTB1CKAT5HUW6H531FIY6I" localSheetId="16" hidden="1">'[4]AMI P &amp; L'!#REF!</definedName>
    <definedName name="BExGX7FTB1CKAT5HUW6H531FIY6I" localSheetId="17" hidden="1">'[4]AMI P &amp; L'!#REF!</definedName>
    <definedName name="BExGX7FTB1CKAT5HUW6H531FIY6I" localSheetId="13" hidden="1">'[4]AMI P &amp; L'!#REF!</definedName>
    <definedName name="BExGX7FTB1CKAT5HUW6H531FIY6I" localSheetId="14" hidden="1">'[4]AMI P &amp; L'!#REF!</definedName>
    <definedName name="BExGX7FTB1CKAT5HUW6H531FIY6I" localSheetId="2" hidden="1">#REF!</definedName>
    <definedName name="BExGX7FTB1CKAT5HUW6H531FIY6I" localSheetId="22" hidden="1">'[4]AMI P &amp; L'!#REF!</definedName>
    <definedName name="BExGX7FTB1CKAT5HUW6H531FIY6I" localSheetId="21" hidden="1">'[4]AMI P &amp; L'!#REF!</definedName>
    <definedName name="BExGX7FTB1CKAT5HUW6H531FIY6I" localSheetId="57" hidden="1">'[4]AMI P &amp; L'!#REF!</definedName>
    <definedName name="BExGX7FTB1CKAT5HUW6H531FIY6I" localSheetId="56" hidden="1">'[4]AMI P &amp; L'!#REF!</definedName>
    <definedName name="BExGX7FTB1CKAT5HUW6H531FIY6I" localSheetId="7" hidden="1">#REF!</definedName>
    <definedName name="BExGX7FTB1CKAT5HUW6H531FIY6I" localSheetId="40" hidden="1">'[4]AMI P &amp; L'!#REF!</definedName>
    <definedName name="BExGX7FTB1CKAT5HUW6H531FIY6I" localSheetId="39" hidden="1">'[4]AMI P &amp; L'!#REF!</definedName>
    <definedName name="BExGX7FTB1CKAT5HUW6H531FIY6I" localSheetId="41" hidden="1">'[4]AMI P &amp; L'!#REF!</definedName>
    <definedName name="BExGX7FTB1CKAT5HUW6H531FIY6I" localSheetId="38" hidden="1">'[4]AMI P &amp; L'!#REF!</definedName>
    <definedName name="BExGX7FTB1CKAT5HUW6H531FIY6I" localSheetId="5" hidden="1">'[4]AMI P &amp; L'!#REF!</definedName>
    <definedName name="BExGX7FTB1CKAT5HUW6H531FIY6I" localSheetId="15" hidden="1">'[4]AMI P &amp; L'!#REF!</definedName>
    <definedName name="BExGX7FTB1CKAT5HUW6H531FIY6I" hidden="1">'[4]AMI P &amp; L'!#REF!</definedName>
    <definedName name="BExGX9DVACJQIZ4GH6YAD2A7F70O" localSheetId="2" hidden="1">#REF!</definedName>
    <definedName name="BExGX9DVACJQIZ4GH6YAD2A7F70O" localSheetId="7" hidden="1">#REF!</definedName>
    <definedName name="BExGX9DVACJQIZ4GH6YAD2A7F70O" hidden="1">'[3]Reco Sheet for Fcast'!$I$9:$J$9</definedName>
    <definedName name="BExGXDVP2S2Y8Z8Q43I78RCIK3DD" localSheetId="2" hidden="1">#REF!</definedName>
    <definedName name="BExGXDVP2S2Y8Z8Q43I78RCIK3DD" localSheetId="7" hidden="1">#REF!</definedName>
    <definedName name="BExGXDVP2S2Y8Z8Q43I78RCIK3DD" hidden="1">'[3]Reco Sheet for Fcast'!$F$10:$G$10</definedName>
    <definedName name="BExGXJ9W5JU7TT9S0BKL5Y6VVB39" localSheetId="2" hidden="1">#REF!</definedName>
    <definedName name="BExGXJ9W5JU7TT9S0BKL5Y6VVB39" localSheetId="7" hidden="1">#REF!</definedName>
    <definedName name="BExGXJ9W5JU7TT9S0BKL5Y6VVB39" hidden="1">'[3]Reco Sheet for Fcast'!$I$6:$J$6</definedName>
    <definedName name="BExGXP9PLH9HGLX6X9E31SFWH8E0" localSheetId="2" hidden="1">'[5]Reco Sheet for Fcast'!$J$2:$K$2</definedName>
    <definedName name="BExGXP9PLH9HGLX6X9E31SFWH8E0" localSheetId="7" hidden="1">'[5]Reco Sheet for Fcast'!$J$2:$K$2</definedName>
    <definedName name="BExGXP9PLH9HGLX6X9E31SFWH8E0" hidden="1">'[3]Reco Sheet for Fcast'!$J$2:$K$2</definedName>
    <definedName name="BExGXWB73RJ4BASBQTQ8EY0EC1EB" localSheetId="2" hidden="1">#REF!</definedName>
    <definedName name="BExGXWB73RJ4BASBQTQ8EY0EC1EB" localSheetId="7" hidden="1">#REF!</definedName>
    <definedName name="BExGXWB73RJ4BASBQTQ8EY0EC1EB" hidden="1">'[3]Reco Sheet for Fcast'!$K$2</definedName>
    <definedName name="BExGXZ0ABB43C7SMRKZHWOSU9EQX" localSheetId="2" hidden="1">#REF!</definedName>
    <definedName name="BExGXZ0ABB43C7SMRKZHWOSU9EQX" localSheetId="7" hidden="1">#REF!</definedName>
    <definedName name="BExGXZ0ABB43C7SMRKZHWOSU9EQX" hidden="1">'[3]Reco Sheet for Fcast'!$F$8:$G$8</definedName>
    <definedName name="BExGY6SU3SYVCJ3AG2ITY59SAZ5A" localSheetId="2" hidden="1">#REF!</definedName>
    <definedName name="BExGY6SU3SYVCJ3AG2ITY59SAZ5A" localSheetId="7" hidden="1">#REF!</definedName>
    <definedName name="BExGY6SU3SYVCJ3AG2ITY59SAZ5A" hidden="1">'[3]Reco Sheet for Fcast'!$F$15:$G$16</definedName>
    <definedName name="BExGY6YA4P5KMY2VHT0DYK3YTFAX" localSheetId="2" hidden="1">#REF!</definedName>
    <definedName name="BExGY6YA4P5KMY2VHT0DYK3YTFAX" localSheetId="7" hidden="1">#REF!</definedName>
    <definedName name="BExGY6YA4P5KMY2VHT0DYK3YTFAX" hidden="1">'[3]Reco Sheet for Fcast'!$F$9:$G$9</definedName>
    <definedName name="BExGY8G88PVVRYHPHRPJZFSX6HSC" localSheetId="2" hidden="1">#REF!</definedName>
    <definedName name="BExGY8G88PVVRYHPHRPJZFSX6HSC" localSheetId="7" hidden="1">#REF!</definedName>
    <definedName name="BExGY8G88PVVRYHPHRPJZFSX6HSC" hidden="1">'[3]Reco Sheet for Fcast'!$F$8:$G$8</definedName>
    <definedName name="BExGYC718HTZ80PNKYPVIYGRJVF6" localSheetId="2" hidden="1">#REF!</definedName>
    <definedName name="BExGYC718HTZ80PNKYPVIYGRJVF6" localSheetId="7" hidden="1">#REF!</definedName>
    <definedName name="BExGYC718HTZ80PNKYPVIYGRJVF6" hidden="1">'[3]Reco Sheet for Fcast'!$I$7:$J$7</definedName>
    <definedName name="BExGYCNATXZY2FID93B17YWIPPRD" localSheetId="2" hidden="1">#REF!</definedName>
    <definedName name="BExGYCNATXZY2FID93B17YWIPPRD" localSheetId="7" hidden="1">#REF!</definedName>
    <definedName name="BExGYCNATXZY2FID93B17YWIPPRD" hidden="1">'[3]Reco Sheet for Fcast'!$G$2</definedName>
    <definedName name="BExGYDOY2FFLXMNYU6VV9FVDVZW3" localSheetId="13" hidden="1">#REF!</definedName>
    <definedName name="BExGYDOY2FFLXMNYU6VV9FVDVZW3" localSheetId="14" hidden="1">#REF!</definedName>
    <definedName name="BExGYDOY2FFLXMNYU6VV9FVDVZW3" localSheetId="2" hidden="1">#REF!</definedName>
    <definedName name="BExGYDOY2FFLXMNYU6VV9FVDVZW3" localSheetId="6" hidden="1">#REF!</definedName>
    <definedName name="BExGYDOY2FFLXMNYU6VV9FVDVZW3" hidden="1">#REF!</definedName>
    <definedName name="BExGYGJJJ3BBCQAOA51WHP01HN73" localSheetId="2" hidden="1">#REF!</definedName>
    <definedName name="BExGYGJJJ3BBCQAOA51WHP01HN73" localSheetId="7" hidden="1">#REF!</definedName>
    <definedName name="BExGYGJJJ3BBCQAOA51WHP01HN73" hidden="1">'[3]Reco Sheet for Fcast'!$F$11:$G$11</definedName>
    <definedName name="BExGYJE09NMFU592QN78WBPFJH50" localSheetId="19" hidden="1">#REF!</definedName>
    <definedName name="BExGYJE09NMFU592QN78WBPFJH50" localSheetId="16" hidden="1">#REF!</definedName>
    <definedName name="BExGYJE09NMFU592QN78WBPFJH50" localSheetId="17" hidden="1">#REF!</definedName>
    <definedName name="BExGYJE09NMFU592QN78WBPFJH50" localSheetId="13" hidden="1">#REF!</definedName>
    <definedName name="BExGYJE09NMFU592QN78WBPFJH50" localSheetId="14" hidden="1">#REF!</definedName>
    <definedName name="BExGYJE09NMFU592QN78WBPFJH50" localSheetId="2" hidden="1">#REF!</definedName>
    <definedName name="BExGYJE09NMFU592QN78WBPFJH50" localSheetId="22" hidden="1">#REF!</definedName>
    <definedName name="BExGYJE09NMFU592QN78WBPFJH50" localSheetId="21" hidden="1">#REF!</definedName>
    <definedName name="BExGYJE09NMFU592QN78WBPFJH50" localSheetId="57" hidden="1">#REF!</definedName>
    <definedName name="BExGYJE09NMFU592QN78WBPFJH50" localSheetId="56" hidden="1">#REF!</definedName>
    <definedName name="BExGYJE09NMFU592QN78WBPFJH50" localSheetId="6" hidden="1">#REF!</definedName>
    <definedName name="BExGYJE09NMFU592QN78WBPFJH50" localSheetId="7" hidden="1">#REF!</definedName>
    <definedName name="BExGYJE09NMFU592QN78WBPFJH50" localSheetId="40" hidden="1">#REF!</definedName>
    <definedName name="BExGYJE09NMFU592QN78WBPFJH50" localSheetId="39" hidden="1">#REF!</definedName>
    <definedName name="BExGYJE09NMFU592QN78WBPFJH50" localSheetId="41" hidden="1">#REF!</definedName>
    <definedName name="BExGYJE09NMFU592QN78WBPFJH50" localSheetId="38" hidden="1">#REF!</definedName>
    <definedName name="BExGYJE09NMFU592QN78WBPFJH50" localSheetId="5" hidden="1">#REF!</definedName>
    <definedName name="BExGYJE09NMFU592QN78WBPFJH50" localSheetId="15" hidden="1">#REF!</definedName>
    <definedName name="BExGYJE09NMFU592QN78WBPFJH50" hidden="1">#REF!</definedName>
    <definedName name="BExGYOS6TV2C72PLRFU8RP1I58GY" localSheetId="2" hidden="1">#REF!</definedName>
    <definedName name="BExGYOS6TV2C72PLRFU8RP1I58GY" localSheetId="7" hidden="1">#REF!</definedName>
    <definedName name="BExGYOS6TV2C72PLRFU8RP1I58GY" hidden="1">'[3]Reco Sheet for Fcast'!$F$8:$G$8</definedName>
    <definedName name="BExGYZF6NJ8J8TCF9W5RBAABK369" localSheetId="13" hidden="1">#REF!</definedName>
    <definedName name="BExGYZF6NJ8J8TCF9W5RBAABK369" localSheetId="14" hidden="1">#REF!</definedName>
    <definedName name="BExGYZF6NJ8J8TCF9W5RBAABK369" localSheetId="2" hidden="1">#REF!</definedName>
    <definedName name="BExGYZF6NJ8J8TCF9W5RBAABK369" localSheetId="6" hidden="1">#REF!</definedName>
    <definedName name="BExGYZF6NJ8J8TCF9W5RBAABK369" hidden="1">#REF!</definedName>
    <definedName name="BExGZJ78ZWZCVHZ3BKEKFJZ6MAEO" localSheetId="2" hidden="1">#REF!</definedName>
    <definedName name="BExGZJ78ZWZCVHZ3BKEKFJZ6MAEO" localSheetId="7" hidden="1">#REF!</definedName>
    <definedName name="BExGZJ78ZWZCVHZ3BKEKFJZ6MAEO" hidden="1">'[3]Reco Sheet for Fcast'!$I$11:$J$11</definedName>
    <definedName name="BExGZOLH2QV73J3M9IWDDPA62TP4" localSheetId="2" hidden="1">#REF!</definedName>
    <definedName name="BExGZOLH2QV73J3M9IWDDPA62TP4" localSheetId="7" hidden="1">#REF!</definedName>
    <definedName name="BExGZOLH2QV73J3M9IWDDPA62TP4" hidden="1">'[3]Reco Sheet for Fcast'!$I$9:$J$9</definedName>
    <definedName name="BExGZP1PWGFKVVVN4YDIS22DZPCR" localSheetId="2" hidden="1">#REF!</definedName>
    <definedName name="BExGZP1PWGFKVVVN4YDIS22DZPCR" localSheetId="7" hidden="1">#REF!</definedName>
    <definedName name="BExGZP1PWGFKVVVN4YDIS22DZPCR" hidden="1">'[3]Reco Sheet for Fcast'!$I$6:$J$6</definedName>
    <definedName name="BExGZYMVDK10COF1CY445MMWH2TK" localSheetId="13" hidden="1">#REF!</definedName>
    <definedName name="BExGZYMVDK10COF1CY445MMWH2TK" localSheetId="14" hidden="1">#REF!</definedName>
    <definedName name="BExGZYMVDK10COF1CY445MMWH2TK" localSheetId="2" hidden="1">#REF!</definedName>
    <definedName name="BExGZYMVDK10COF1CY445MMWH2TK" localSheetId="6" hidden="1">#REF!</definedName>
    <definedName name="BExGZYMVDK10COF1CY445MMWH2TK" hidden="1">#REF!</definedName>
    <definedName name="BExH00L21GZX5YJJGVMOAWBERLP5" localSheetId="2" hidden="1">#REF!</definedName>
    <definedName name="BExH00L21GZX5YJJGVMOAWBERLP5" localSheetId="7" hidden="1">#REF!</definedName>
    <definedName name="BExH00L21GZX5YJJGVMOAWBERLP5" hidden="1">'[3]Reco Sheet for Fcast'!$I$9:$J$9</definedName>
    <definedName name="BExH02ZD6VAY1KQLAQYBBI6WWIZB" localSheetId="19" hidden="1">'[4]AMI P &amp; L'!#REF!</definedName>
    <definedName name="BExH02ZD6VAY1KQLAQYBBI6WWIZB" localSheetId="16" hidden="1">'[4]AMI P &amp; L'!#REF!</definedName>
    <definedName name="BExH02ZD6VAY1KQLAQYBBI6WWIZB" localSheetId="17" hidden="1">'[4]AMI P &amp; L'!#REF!</definedName>
    <definedName name="BExH02ZD6VAY1KQLAQYBBI6WWIZB" localSheetId="13" hidden="1">'[4]AMI P &amp; L'!#REF!</definedName>
    <definedName name="BExH02ZD6VAY1KQLAQYBBI6WWIZB" localSheetId="14" hidden="1">'[4]AMI P &amp; L'!#REF!</definedName>
    <definedName name="BExH02ZD6VAY1KQLAQYBBI6WWIZB" localSheetId="2" hidden="1">#REF!</definedName>
    <definedName name="BExH02ZD6VAY1KQLAQYBBI6WWIZB" localSheetId="22" hidden="1">'[4]AMI P &amp; L'!#REF!</definedName>
    <definedName name="BExH02ZD6VAY1KQLAQYBBI6WWIZB" localSheetId="21" hidden="1">'[4]AMI P &amp; L'!#REF!</definedName>
    <definedName name="BExH02ZD6VAY1KQLAQYBBI6WWIZB" localSheetId="57" hidden="1">'[4]AMI P &amp; L'!#REF!</definedName>
    <definedName name="BExH02ZD6VAY1KQLAQYBBI6WWIZB" localSheetId="56" hidden="1">'[4]AMI P &amp; L'!#REF!</definedName>
    <definedName name="BExH02ZD6VAY1KQLAQYBBI6WWIZB" localSheetId="7" hidden="1">#REF!</definedName>
    <definedName name="BExH02ZD6VAY1KQLAQYBBI6WWIZB" localSheetId="40" hidden="1">'[4]AMI P &amp; L'!#REF!</definedName>
    <definedName name="BExH02ZD6VAY1KQLAQYBBI6WWIZB" localSheetId="39" hidden="1">'[4]AMI P &amp; L'!#REF!</definedName>
    <definedName name="BExH02ZD6VAY1KQLAQYBBI6WWIZB" localSheetId="41" hidden="1">'[4]AMI P &amp; L'!#REF!</definedName>
    <definedName name="BExH02ZD6VAY1KQLAQYBBI6WWIZB" localSheetId="38" hidden="1">'[4]AMI P &amp; L'!#REF!</definedName>
    <definedName name="BExH02ZD6VAY1KQLAQYBBI6WWIZB" localSheetId="5" hidden="1">'[4]AMI P &amp; L'!#REF!</definedName>
    <definedName name="BExH02ZD6VAY1KQLAQYBBI6WWIZB" localSheetId="15" hidden="1">'[4]AMI P &amp; L'!#REF!</definedName>
    <definedName name="BExH02ZD6VAY1KQLAQYBBI6WWIZB" hidden="1">'[4]AMI P &amp; L'!#REF!</definedName>
    <definedName name="BExH04HCMGZ4KFN8101PECX1S2FK" localSheetId="13" hidden="1">#REF!</definedName>
    <definedName name="BExH04HCMGZ4KFN8101PECX1S2FK" localSheetId="14" hidden="1">#REF!</definedName>
    <definedName name="BExH04HCMGZ4KFN8101PECX1S2FK" localSheetId="2" hidden="1">#REF!</definedName>
    <definedName name="BExH04HCMGZ4KFN8101PECX1S2FK" localSheetId="6" hidden="1">#REF!</definedName>
    <definedName name="BExH04HCMGZ4KFN8101PECX1S2FK" hidden="1">#REF!</definedName>
    <definedName name="BExH08Z6LQCGGSGSAILMHX4X7JMD" localSheetId="2" hidden="1">#REF!</definedName>
    <definedName name="BExH08Z6LQCGGSGSAILMHX4X7JMD" localSheetId="7" hidden="1">#REF!</definedName>
    <definedName name="BExH08Z6LQCGGSGSAILMHX4X7JMD" hidden="1">'[3]Reco Sheet for Fcast'!$I$6:$J$6</definedName>
    <definedName name="BExH09VINWGY7QSDNGT9BDVKS3JQ" localSheetId="13" hidden="1">#REF!</definedName>
    <definedName name="BExH09VINWGY7QSDNGT9BDVKS3JQ" localSheetId="14" hidden="1">#REF!</definedName>
    <definedName name="BExH09VINWGY7QSDNGT9BDVKS3JQ" localSheetId="2" hidden="1">#REF!</definedName>
    <definedName name="BExH09VINWGY7QSDNGT9BDVKS3JQ" localSheetId="22" hidden="1">#REF!</definedName>
    <definedName name="BExH09VINWGY7QSDNGT9BDVKS3JQ" localSheetId="6" hidden="1">#REF!</definedName>
    <definedName name="BExH09VINWGY7QSDNGT9BDVKS3JQ" localSheetId="7" hidden="1">#REF!</definedName>
    <definedName name="BExH09VINWGY7QSDNGT9BDVKS3JQ" hidden="1">#REF!</definedName>
    <definedName name="BExH0KT9Z8HEVRRQRGQ8YHXRLIJA" localSheetId="2" hidden="1">#REF!</definedName>
    <definedName name="BExH0KT9Z8HEVRRQRGQ8YHXRLIJA" localSheetId="7" hidden="1">#REF!</definedName>
    <definedName name="BExH0KT9Z8HEVRRQRGQ8YHXRLIJA" hidden="1">'[3]Reco Sheet for Fcast'!$I$9:$J$9</definedName>
    <definedName name="BExH0M0FDN12YBOCKL3XL2Z7T7Y8" localSheetId="2" hidden="1">#REF!</definedName>
    <definedName name="BExH0M0FDN12YBOCKL3XL2Z7T7Y8" localSheetId="7" hidden="1">#REF!</definedName>
    <definedName name="BExH0M0FDN12YBOCKL3XL2Z7T7Y8" hidden="1">'[3]Reco Sheet for Fcast'!$F$10:$G$10</definedName>
    <definedName name="BExH0O9G06YPZ5TN9RYT326I1CP2" localSheetId="2" hidden="1">#REF!</definedName>
    <definedName name="BExH0O9G06YPZ5TN9RYT326I1CP2" localSheetId="7" hidden="1">#REF!</definedName>
    <definedName name="BExH0O9G06YPZ5TN9RYT326I1CP2" hidden="1">'[3]Reco Sheet for Fcast'!$F$7:$G$7</definedName>
    <definedName name="BExH0WNJAKTJRCKMTX8O4KNMIIJM" localSheetId="19" hidden="1">'[4]AMI P &amp; L'!#REF!</definedName>
    <definedName name="BExH0WNJAKTJRCKMTX8O4KNMIIJM" localSheetId="16" hidden="1">'[4]AMI P &amp; L'!#REF!</definedName>
    <definedName name="BExH0WNJAKTJRCKMTX8O4KNMIIJM" localSheetId="17" hidden="1">'[4]AMI P &amp; L'!#REF!</definedName>
    <definedName name="BExH0WNJAKTJRCKMTX8O4KNMIIJM" localSheetId="13" hidden="1">'[4]AMI P &amp; L'!#REF!</definedName>
    <definedName name="BExH0WNJAKTJRCKMTX8O4KNMIIJM" localSheetId="14" hidden="1">'[4]AMI P &amp; L'!#REF!</definedName>
    <definedName name="BExH0WNJAKTJRCKMTX8O4KNMIIJM" localSheetId="2" hidden="1">#REF!</definedName>
    <definedName name="BExH0WNJAKTJRCKMTX8O4KNMIIJM" localSheetId="22" hidden="1">'[4]AMI P &amp; L'!#REF!</definedName>
    <definedName name="BExH0WNJAKTJRCKMTX8O4KNMIIJM" localSheetId="21" hidden="1">'[4]AMI P &amp; L'!#REF!</definedName>
    <definedName name="BExH0WNJAKTJRCKMTX8O4KNMIIJM" localSheetId="57" hidden="1">'[4]AMI P &amp; L'!#REF!</definedName>
    <definedName name="BExH0WNJAKTJRCKMTX8O4KNMIIJM" localSheetId="56" hidden="1">'[4]AMI P &amp; L'!#REF!</definedName>
    <definedName name="BExH0WNJAKTJRCKMTX8O4KNMIIJM" localSheetId="7" hidden="1">#REF!</definedName>
    <definedName name="BExH0WNJAKTJRCKMTX8O4KNMIIJM" localSheetId="40" hidden="1">'[4]AMI P &amp; L'!#REF!</definedName>
    <definedName name="BExH0WNJAKTJRCKMTX8O4KNMIIJM" localSheetId="39" hidden="1">'[4]AMI P &amp; L'!#REF!</definedName>
    <definedName name="BExH0WNJAKTJRCKMTX8O4KNMIIJM" localSheetId="41" hidden="1">'[4]AMI P &amp; L'!#REF!</definedName>
    <definedName name="BExH0WNJAKTJRCKMTX8O4KNMIIJM" localSheetId="38" hidden="1">'[4]AMI P &amp; L'!#REF!</definedName>
    <definedName name="BExH0WNJAKTJRCKMTX8O4KNMIIJM" localSheetId="5" hidden="1">'[4]AMI P &amp; L'!#REF!</definedName>
    <definedName name="BExH0WNJAKTJRCKMTX8O4KNMIIJM" localSheetId="15" hidden="1">'[4]AMI P &amp; L'!#REF!</definedName>
    <definedName name="BExH0WNJAKTJRCKMTX8O4KNMIIJM" hidden="1">'[4]AMI P &amp; L'!#REF!</definedName>
    <definedName name="BExH10ECW4A0SIUYZFOQGLBIK47I" localSheetId="13" hidden="1">#REF!</definedName>
    <definedName name="BExH10ECW4A0SIUYZFOQGLBIK47I" localSheetId="14" hidden="1">#REF!</definedName>
    <definedName name="BExH10ECW4A0SIUYZFOQGLBIK47I" localSheetId="2" hidden="1">#REF!</definedName>
    <definedName name="BExH10ECW4A0SIUYZFOQGLBIK47I" localSheetId="6" hidden="1">#REF!</definedName>
    <definedName name="BExH10ECW4A0SIUYZFOQGLBIK47I" hidden="1">#REF!</definedName>
    <definedName name="BExH12Y4WX542WI3ZEM15AK4UM9J" localSheetId="2" hidden="1">#REF!</definedName>
    <definedName name="BExH12Y4WX542WI3ZEM15AK4UM9J" localSheetId="7" hidden="1">#REF!</definedName>
    <definedName name="BExH12Y4WX542WI3ZEM15AK4UM9J" hidden="1">'[3]Reco Sheet for Fcast'!$F$7:$G$7</definedName>
    <definedName name="BExH1FDTQXR9QQ31WDB7OPXU7MPT" localSheetId="19" hidden="1">'[4]AMI P &amp; L'!#REF!</definedName>
    <definedName name="BExH1FDTQXR9QQ31WDB7OPXU7MPT" localSheetId="16" hidden="1">'[4]AMI P &amp; L'!#REF!</definedName>
    <definedName name="BExH1FDTQXR9QQ31WDB7OPXU7MPT" localSheetId="17" hidden="1">'[4]AMI P &amp; L'!#REF!</definedName>
    <definedName name="BExH1FDTQXR9QQ31WDB7OPXU7MPT" localSheetId="13" hidden="1">'[4]AMI P &amp; L'!#REF!</definedName>
    <definedName name="BExH1FDTQXR9QQ31WDB7OPXU7MPT" localSheetId="14" hidden="1">'[4]AMI P &amp; L'!#REF!</definedName>
    <definedName name="BExH1FDTQXR9QQ31WDB7OPXU7MPT" localSheetId="2" hidden="1">#REF!</definedName>
    <definedName name="BExH1FDTQXR9QQ31WDB7OPXU7MPT" localSheetId="22" hidden="1">'[4]AMI P &amp; L'!#REF!</definedName>
    <definedName name="BExH1FDTQXR9QQ31WDB7OPXU7MPT" localSheetId="21" hidden="1">'[4]AMI P &amp; L'!#REF!</definedName>
    <definedName name="BExH1FDTQXR9QQ31WDB7OPXU7MPT" localSheetId="57" hidden="1">'[4]AMI P &amp; L'!#REF!</definedName>
    <definedName name="BExH1FDTQXR9QQ31WDB7OPXU7MPT" localSheetId="56" hidden="1">'[4]AMI P &amp; L'!#REF!</definedName>
    <definedName name="BExH1FDTQXR9QQ31WDB7OPXU7MPT" localSheetId="7" hidden="1">#REF!</definedName>
    <definedName name="BExH1FDTQXR9QQ31WDB7OPXU7MPT" localSheetId="40" hidden="1">'[4]AMI P &amp; L'!#REF!</definedName>
    <definedName name="BExH1FDTQXR9QQ31WDB7OPXU7MPT" localSheetId="39" hidden="1">'[4]AMI P &amp; L'!#REF!</definedName>
    <definedName name="BExH1FDTQXR9QQ31WDB7OPXU7MPT" localSheetId="41" hidden="1">'[4]AMI P &amp; L'!#REF!</definedName>
    <definedName name="BExH1FDTQXR9QQ31WDB7OPXU7MPT" localSheetId="38" hidden="1">'[4]AMI P &amp; L'!#REF!</definedName>
    <definedName name="BExH1FDTQXR9QQ31WDB7OPXU7MPT" localSheetId="5" hidden="1">'[4]AMI P &amp; L'!#REF!</definedName>
    <definedName name="BExH1FDTQXR9QQ31WDB7OPXU7MPT" localSheetId="15" hidden="1">'[4]AMI P &amp; L'!#REF!</definedName>
    <definedName name="BExH1FDTQXR9QQ31WDB7OPXU7MPT" hidden="1">'[4]AMI P &amp; L'!#REF!</definedName>
    <definedName name="BExH1FOMEUIJNIDJAUY0ZQFBJSY9" localSheetId="2" hidden="1">#REF!</definedName>
    <definedName name="BExH1FOMEUIJNIDJAUY0ZQFBJSY9" localSheetId="7" hidden="1">#REF!</definedName>
    <definedName name="BExH1FOMEUIJNIDJAUY0ZQFBJSY9" hidden="1">'[3]Reco Sheet for Fcast'!$I$6:$J$6</definedName>
    <definedName name="BExH1IDQM8I99T9BKP4XNASNIKR8" localSheetId="13" hidden="1">#REF!</definedName>
    <definedName name="BExH1IDQM8I99T9BKP4XNASNIKR8" localSheetId="14" hidden="1">#REF!</definedName>
    <definedName name="BExH1IDQM8I99T9BKP4XNASNIKR8" localSheetId="2" hidden="1">#REF!</definedName>
    <definedName name="BExH1IDQM8I99T9BKP4XNASNIKR8" localSheetId="22" hidden="1">#REF!</definedName>
    <definedName name="BExH1IDQM8I99T9BKP4XNASNIKR8" localSheetId="6" hidden="1">#REF!</definedName>
    <definedName name="BExH1IDQM8I99T9BKP4XNASNIKR8" localSheetId="7" hidden="1">#REF!</definedName>
    <definedName name="BExH1IDQM8I99T9BKP4XNASNIKR8" hidden="1">#REF!</definedName>
    <definedName name="BExH1JFFHEBFX9BWJMNIA3N66R3Z" localSheetId="2" hidden="1">#REF!</definedName>
    <definedName name="BExH1JFFHEBFX9BWJMNIA3N66R3Z" localSheetId="7" hidden="1">#REF!</definedName>
    <definedName name="BExH1JFFHEBFX9BWJMNIA3N66R3Z" hidden="1">'[3]Reco Sheet for Fcast'!$F$10:$G$10</definedName>
    <definedName name="BExH1N0WDSCUTNOWE7TUZP6LOS0Q" localSheetId="13" hidden="1">#REF!</definedName>
    <definedName name="BExH1N0WDSCUTNOWE7TUZP6LOS0Q" localSheetId="14" hidden="1">#REF!</definedName>
    <definedName name="BExH1N0WDSCUTNOWE7TUZP6LOS0Q" localSheetId="2" hidden="1">#REF!</definedName>
    <definedName name="BExH1N0WDSCUTNOWE7TUZP6LOS0Q" localSheetId="6" hidden="1">#REF!</definedName>
    <definedName name="BExH1N0WDSCUTNOWE7TUZP6LOS0Q" hidden="1">#REF!</definedName>
    <definedName name="BExH1Z0GIUSVTF2H1G1I3PDGBNK2" localSheetId="2" hidden="1">#REF!</definedName>
    <definedName name="BExH1Z0GIUSVTF2H1G1I3PDGBNK2" localSheetId="7" hidden="1">#REF!</definedName>
    <definedName name="BExH1Z0GIUSVTF2H1G1I3PDGBNK2" hidden="1">'[3]Reco Sheet for Fcast'!$K$2</definedName>
    <definedName name="BExH225UTM6S9FW4MUDZS7F1PQSH" localSheetId="2" hidden="1">#REF!</definedName>
    <definedName name="BExH225UTM6S9FW4MUDZS7F1PQSH" localSheetId="7" hidden="1">#REF!</definedName>
    <definedName name="BExH225UTM6S9FW4MUDZS7F1PQSH" hidden="1">'[3]Reco Sheet for Fcast'!$I$7:$J$7</definedName>
    <definedName name="BExH23271RF7AYZ542KHQTH68GQ7" localSheetId="2" hidden="1">#REF!</definedName>
    <definedName name="BExH23271RF7AYZ542KHQTH68GQ7" localSheetId="7" hidden="1">#REF!</definedName>
    <definedName name="BExH23271RF7AYZ542KHQTH68GQ7" hidden="1">'[3]Reco Sheet for Fcast'!$F$10:$G$10</definedName>
    <definedName name="BExH2DEEO5YJEYEI3IYRHYF5MAPJ" localSheetId="13" hidden="1">#REF!</definedName>
    <definedName name="BExH2DEEO5YJEYEI3IYRHYF5MAPJ" localSheetId="14" hidden="1">#REF!</definedName>
    <definedName name="BExH2DEEO5YJEYEI3IYRHYF5MAPJ" localSheetId="2" hidden="1">#REF!</definedName>
    <definedName name="BExH2DEEO5YJEYEI3IYRHYF5MAPJ" localSheetId="6" hidden="1">#REF!</definedName>
    <definedName name="BExH2DEEO5YJEYEI3IYRHYF5MAPJ" hidden="1">#REF!</definedName>
    <definedName name="BExH2GJQR4JALNB314RY0LDI49VH" localSheetId="2" hidden="1">#REF!</definedName>
    <definedName name="BExH2GJQR4JALNB314RY0LDI49VH" localSheetId="7" hidden="1">#REF!</definedName>
    <definedName name="BExH2GJQR4JALNB314RY0LDI49VH" hidden="1">'[3]Reco Sheet for Fcast'!$I$7:$J$7</definedName>
    <definedName name="BExH2JZR49T7644JFVE7B3N7RZM9" localSheetId="2" hidden="1">#REF!</definedName>
    <definedName name="BExH2JZR49T7644JFVE7B3N7RZM9" localSheetId="7" hidden="1">#REF!</definedName>
    <definedName name="BExH2JZR49T7644JFVE7B3N7RZM9" hidden="1">'[3]Reco Sheet for Fcast'!$I$6:$J$6</definedName>
    <definedName name="BExH2WKXV8X5S2GSBBTWGI0NLNAH" localSheetId="2" hidden="1">#REF!</definedName>
    <definedName name="BExH2WKXV8X5S2GSBBTWGI0NLNAH" localSheetId="7" hidden="1">#REF!</definedName>
    <definedName name="BExH2WKXV8X5S2GSBBTWGI0NLNAH" hidden="1">'[3]Reco Sheet for Fcast'!$H$2:$I$2</definedName>
    <definedName name="BExH2XS1UFYFGU0S0EBXX90W2WE8" localSheetId="2" hidden="1">#REF!</definedName>
    <definedName name="BExH2XS1UFYFGU0S0EBXX90W2WE8" localSheetId="7" hidden="1">#REF!</definedName>
    <definedName name="BExH2XS1UFYFGU0S0EBXX90W2WE8" hidden="1">'[3]Reco Sheet for Fcast'!$I$9:$J$9</definedName>
    <definedName name="BExH2XS2TND9SB0GC295R4FP6K5Y" localSheetId="2" hidden="1">#REF!</definedName>
    <definedName name="BExH2XS2TND9SB0GC295R4FP6K5Y" localSheetId="7" hidden="1">#REF!</definedName>
    <definedName name="BExH2XS2TND9SB0GC295R4FP6K5Y" hidden="1">'[3]Reco Sheet for Fcast'!$I$2:$J$2</definedName>
    <definedName name="BExH2ZA0SZ4SSITL50NA8LZ3OEX6" localSheetId="19" hidden="1">'[4]AMI P &amp; L'!#REF!</definedName>
    <definedName name="BExH2ZA0SZ4SSITL50NA8LZ3OEX6" localSheetId="16" hidden="1">'[4]AMI P &amp; L'!#REF!</definedName>
    <definedName name="BExH2ZA0SZ4SSITL50NA8LZ3OEX6" localSheetId="17" hidden="1">'[4]AMI P &amp; L'!#REF!</definedName>
    <definedName name="BExH2ZA0SZ4SSITL50NA8LZ3OEX6" localSheetId="13" hidden="1">'[4]AMI P &amp; L'!#REF!</definedName>
    <definedName name="BExH2ZA0SZ4SSITL50NA8LZ3OEX6" localSheetId="14" hidden="1">'[4]AMI P &amp; L'!#REF!</definedName>
    <definedName name="BExH2ZA0SZ4SSITL50NA8LZ3OEX6" localSheetId="2" hidden="1">#REF!</definedName>
    <definedName name="BExH2ZA0SZ4SSITL50NA8LZ3OEX6" localSheetId="22" hidden="1">'[4]AMI P &amp; L'!#REF!</definedName>
    <definedName name="BExH2ZA0SZ4SSITL50NA8LZ3OEX6" localSheetId="21" hidden="1">'[4]AMI P &amp; L'!#REF!</definedName>
    <definedName name="BExH2ZA0SZ4SSITL50NA8LZ3OEX6" localSheetId="57" hidden="1">'[4]AMI P &amp; L'!#REF!</definedName>
    <definedName name="BExH2ZA0SZ4SSITL50NA8LZ3OEX6" localSheetId="56" hidden="1">'[4]AMI P &amp; L'!#REF!</definedName>
    <definedName name="BExH2ZA0SZ4SSITL50NA8LZ3OEX6" localSheetId="7" hidden="1">#REF!</definedName>
    <definedName name="BExH2ZA0SZ4SSITL50NA8LZ3OEX6" localSheetId="40" hidden="1">'[4]AMI P &amp; L'!#REF!</definedName>
    <definedName name="BExH2ZA0SZ4SSITL50NA8LZ3OEX6" localSheetId="39" hidden="1">'[4]AMI P &amp; L'!#REF!</definedName>
    <definedName name="BExH2ZA0SZ4SSITL50NA8LZ3OEX6" localSheetId="41" hidden="1">'[4]AMI P &amp; L'!#REF!</definedName>
    <definedName name="BExH2ZA0SZ4SSITL50NA8LZ3OEX6" localSheetId="38" hidden="1">'[4]AMI P &amp; L'!#REF!</definedName>
    <definedName name="BExH2ZA0SZ4SSITL50NA8LZ3OEX6" localSheetId="5" hidden="1">'[4]AMI P &amp; L'!#REF!</definedName>
    <definedName name="BExH2ZA0SZ4SSITL50NA8LZ3OEX6" localSheetId="15" hidden="1">'[4]AMI P &amp; L'!#REF!</definedName>
    <definedName name="BExH2ZA0SZ4SSITL50NA8LZ3OEX6" hidden="1">'[4]AMI P &amp; L'!#REF!</definedName>
    <definedName name="BExH31Z3JNVJPESWKXHILGXZHP2M" localSheetId="2" hidden="1">#REF!</definedName>
    <definedName name="BExH31Z3JNVJPESWKXHILGXZHP2M" localSheetId="7" hidden="1">#REF!</definedName>
    <definedName name="BExH31Z3JNVJPESWKXHILGXZHP2M" hidden="1">'[3]Reco Sheet for Fcast'!$F$6:$G$6</definedName>
    <definedName name="BExH37TLURRTF1YO0TUV9JOJ0C78" localSheetId="13" hidden="1">#REF!</definedName>
    <definedName name="BExH37TLURRTF1YO0TUV9JOJ0C78" localSheetId="14" hidden="1">#REF!</definedName>
    <definedName name="BExH37TLURRTF1YO0TUV9JOJ0C78" localSheetId="2" hidden="1">#REF!</definedName>
    <definedName name="BExH37TLURRTF1YO0TUV9JOJ0C78" localSheetId="22" hidden="1">#REF!</definedName>
    <definedName name="BExH37TLURRTF1YO0TUV9JOJ0C78" localSheetId="6" hidden="1">#REF!</definedName>
    <definedName name="BExH37TLURRTF1YO0TUV9JOJ0C78" localSheetId="7" hidden="1">#REF!</definedName>
    <definedName name="BExH37TLURRTF1YO0TUV9JOJ0C78" hidden="1">#REF!</definedName>
    <definedName name="BExH3E9HZ3QJCDZW7WI7YACFQCHE" localSheetId="2" hidden="1">#REF!</definedName>
    <definedName name="BExH3E9HZ3QJCDZW7WI7YACFQCHE" localSheetId="7" hidden="1">#REF!</definedName>
    <definedName name="BExH3E9HZ3QJCDZW7WI7YACFQCHE" hidden="1">'[3]Reco Sheet for Fcast'!$F$9:$G$9</definedName>
    <definedName name="BExH3IRB6764RQ5HBYRLH6XCT29X" localSheetId="2" hidden="1">#REF!</definedName>
    <definedName name="BExH3IRB6764RQ5HBYRLH6XCT29X" localSheetId="7" hidden="1">#REF!</definedName>
    <definedName name="BExH3IRB6764RQ5HBYRLH6XCT29X" hidden="1">'[3]Reco Sheet for Fcast'!$I$10:$J$10</definedName>
    <definedName name="BExIG2U8V6RSB47SXLCQG3Q68YRO" localSheetId="2" hidden="1">#REF!</definedName>
    <definedName name="BExIG2U8V6RSB47SXLCQG3Q68YRO" localSheetId="7" hidden="1">#REF!</definedName>
    <definedName name="BExIG2U8V6RSB47SXLCQG3Q68YRO" hidden="1">'[3]Reco Sheet for Fcast'!$G$2</definedName>
    <definedName name="BExIG5JDFDNKGLHGNDY7U8KIF9NT" localSheetId="19" hidden="1">'[4]AMI P &amp; L'!#REF!</definedName>
    <definedName name="BExIG5JDFDNKGLHGNDY7U8KIF9NT" localSheetId="16" hidden="1">'[4]AMI P &amp; L'!#REF!</definedName>
    <definedName name="BExIG5JDFDNKGLHGNDY7U8KIF9NT" localSheetId="17" hidden="1">'[4]AMI P &amp; L'!#REF!</definedName>
    <definedName name="BExIG5JDFDNKGLHGNDY7U8KIF9NT" localSheetId="13" hidden="1">'[4]AMI P &amp; L'!#REF!</definedName>
    <definedName name="BExIG5JDFDNKGLHGNDY7U8KIF9NT" localSheetId="14" hidden="1">'[4]AMI P &amp; L'!#REF!</definedName>
    <definedName name="BExIG5JDFDNKGLHGNDY7U8KIF9NT" localSheetId="2" hidden="1">'[7]AMI P &amp; L'!#REF!</definedName>
    <definedName name="BExIG5JDFDNKGLHGNDY7U8KIF9NT" localSheetId="22" hidden="1">'[4]AMI P &amp; L'!#REF!</definedName>
    <definedName name="BExIG5JDFDNKGLHGNDY7U8KIF9NT" localSheetId="21" hidden="1">'[4]AMI P &amp; L'!#REF!</definedName>
    <definedName name="BExIG5JDFDNKGLHGNDY7U8KIF9NT" localSheetId="57" hidden="1">'[4]AMI P &amp; L'!#REF!</definedName>
    <definedName name="BExIG5JDFDNKGLHGNDY7U8KIF9NT" localSheetId="56" hidden="1">'[4]AMI P &amp; L'!#REF!</definedName>
    <definedName name="BExIG5JDFDNKGLHGNDY7U8KIF9NT" localSheetId="7" hidden="1">'[7]AMI P &amp; L'!#REF!</definedName>
    <definedName name="BExIG5JDFDNKGLHGNDY7U8KIF9NT" localSheetId="40" hidden="1">'[4]AMI P &amp; L'!#REF!</definedName>
    <definedName name="BExIG5JDFDNKGLHGNDY7U8KIF9NT" localSheetId="39" hidden="1">'[4]AMI P &amp; L'!#REF!</definedName>
    <definedName name="BExIG5JDFDNKGLHGNDY7U8KIF9NT" localSheetId="41" hidden="1">'[4]AMI P &amp; L'!#REF!</definedName>
    <definedName name="BExIG5JDFDNKGLHGNDY7U8KIF9NT" localSheetId="38" hidden="1">'[4]AMI P &amp; L'!#REF!</definedName>
    <definedName name="BExIG5JDFDNKGLHGNDY7U8KIF9NT" localSheetId="5" hidden="1">'[4]AMI P &amp; L'!#REF!</definedName>
    <definedName name="BExIG5JDFDNKGLHGNDY7U8KIF9NT" localSheetId="15" hidden="1">'[4]AMI P &amp; L'!#REF!</definedName>
    <definedName name="BExIG5JDFDNKGLHGNDY7U8KIF9NT" hidden="1">'[4]AMI P &amp; L'!#REF!</definedName>
    <definedName name="BExIGJBO8R13LV7CZ7C1YCP974NN" localSheetId="2" hidden="1">#REF!</definedName>
    <definedName name="BExIGJBO8R13LV7CZ7C1YCP974NN" localSheetId="7" hidden="1">#REF!</definedName>
    <definedName name="BExIGJBO8R13LV7CZ7C1YCP974NN" hidden="1">'[3]Reco Sheet for Fcast'!$F$10:$G$10</definedName>
    <definedName name="BExIGWT86FPOEYTI8GXCGU5Y3KGK" localSheetId="19" hidden="1">'[4]AMI P &amp; L'!#REF!</definedName>
    <definedName name="BExIGWT86FPOEYTI8GXCGU5Y3KGK" localSheetId="16" hidden="1">'[4]AMI P &amp; L'!#REF!</definedName>
    <definedName name="BExIGWT86FPOEYTI8GXCGU5Y3KGK" localSheetId="17" hidden="1">'[4]AMI P &amp; L'!#REF!</definedName>
    <definedName name="BExIGWT86FPOEYTI8GXCGU5Y3KGK" localSheetId="13" hidden="1">'[4]AMI P &amp; L'!#REF!</definedName>
    <definedName name="BExIGWT86FPOEYTI8GXCGU5Y3KGK" localSheetId="14" hidden="1">'[4]AMI P &amp; L'!#REF!</definedName>
    <definedName name="BExIGWT86FPOEYTI8GXCGU5Y3KGK" localSheetId="2" hidden="1">#REF!</definedName>
    <definedName name="BExIGWT86FPOEYTI8GXCGU5Y3KGK" localSheetId="22" hidden="1">'[4]AMI P &amp; L'!#REF!</definedName>
    <definedName name="BExIGWT86FPOEYTI8GXCGU5Y3KGK" localSheetId="21" hidden="1">'[4]AMI P &amp; L'!#REF!</definedName>
    <definedName name="BExIGWT86FPOEYTI8GXCGU5Y3KGK" localSheetId="57" hidden="1">'[4]AMI P &amp; L'!#REF!</definedName>
    <definedName name="BExIGWT86FPOEYTI8GXCGU5Y3KGK" localSheetId="56" hidden="1">'[4]AMI P &amp; L'!#REF!</definedName>
    <definedName name="BExIGWT86FPOEYTI8GXCGU5Y3KGK" localSheetId="7" hidden="1">#REF!</definedName>
    <definedName name="BExIGWT86FPOEYTI8GXCGU5Y3KGK" localSheetId="40" hidden="1">'[4]AMI P &amp; L'!#REF!</definedName>
    <definedName name="BExIGWT86FPOEYTI8GXCGU5Y3KGK" localSheetId="39" hidden="1">'[4]AMI P &amp; L'!#REF!</definedName>
    <definedName name="BExIGWT86FPOEYTI8GXCGU5Y3KGK" localSheetId="41" hidden="1">'[4]AMI P &amp; L'!#REF!</definedName>
    <definedName name="BExIGWT86FPOEYTI8GXCGU5Y3KGK" localSheetId="38" hidden="1">'[4]AMI P &amp; L'!#REF!</definedName>
    <definedName name="BExIGWT86FPOEYTI8GXCGU5Y3KGK" localSheetId="5" hidden="1">'[4]AMI P &amp; L'!#REF!</definedName>
    <definedName name="BExIGWT86FPOEYTI8GXCGU5Y3KGK" localSheetId="15" hidden="1">'[4]AMI P &amp; L'!#REF!</definedName>
    <definedName name="BExIGWT86FPOEYTI8GXCGU5Y3KGK" hidden="1">'[4]AMI P &amp; L'!#REF!</definedName>
    <definedName name="BExIHBHXA7E7VUTBVHXXXCH3A5CL" localSheetId="2" hidden="1">#REF!</definedName>
    <definedName name="BExIHBHXA7E7VUTBVHXXXCH3A5CL" localSheetId="7" hidden="1">#REF!</definedName>
    <definedName name="BExIHBHXA7E7VUTBVHXXXCH3A5CL" hidden="1">'[3]Reco Sheet for Fcast'!$I$9:$J$9</definedName>
    <definedName name="BExIHPQCQTGEW8QOJVIQ4VX0P6DX" localSheetId="2" hidden="1">#REF!</definedName>
    <definedName name="BExIHPQCQTGEW8QOJVIQ4VX0P6DX" localSheetId="7" hidden="1">#REF!</definedName>
    <definedName name="BExIHPQCQTGEW8QOJVIQ4VX0P6DX" hidden="1">'[3]Reco Sheet for Fcast'!$I$9:$J$9</definedName>
    <definedName name="BExII1KN91Q7DLW0UB7W2TJ5ACT9" localSheetId="2" hidden="1">#REF!</definedName>
    <definedName name="BExII1KN91Q7DLW0UB7W2TJ5ACT9" localSheetId="7" hidden="1">#REF!</definedName>
    <definedName name="BExII1KN91Q7DLW0UB7W2TJ5ACT9" hidden="1">'[3]Reco Sheet for Fcast'!$I$9:$J$9</definedName>
    <definedName name="BExII50LI8I0CDOOZEMIVHVA2V95" localSheetId="2" hidden="1">#REF!</definedName>
    <definedName name="BExII50LI8I0CDOOZEMIVHVA2V95" localSheetId="7" hidden="1">#REF!</definedName>
    <definedName name="BExII50LI8I0CDOOZEMIVHVA2V95" hidden="1">'[3]Reco Sheet for Fcast'!$I$11:$J$11</definedName>
    <definedName name="BExIIRXZ4ILQ2WWPRUWCMMSL1DLM" localSheetId="13" hidden="1">#REF!</definedName>
    <definedName name="BExIIRXZ4ILQ2WWPRUWCMMSL1DLM" localSheetId="14" hidden="1">#REF!</definedName>
    <definedName name="BExIIRXZ4ILQ2WWPRUWCMMSL1DLM" localSheetId="2" hidden="1">#REF!</definedName>
    <definedName name="BExIIRXZ4ILQ2WWPRUWCMMSL1DLM" localSheetId="6" hidden="1">#REF!</definedName>
    <definedName name="BExIIRXZ4ILQ2WWPRUWCMMSL1DLM" hidden="1">#REF!</definedName>
    <definedName name="BExIIVZOOUUQ08Q7KUUUZD0JVL8M" localSheetId="13" hidden="1">#REF!</definedName>
    <definedName name="BExIIVZOOUUQ08Q7KUUUZD0JVL8M" localSheetId="14" hidden="1">#REF!</definedName>
    <definedName name="BExIIVZOOUUQ08Q7KUUUZD0JVL8M" localSheetId="2" hidden="1">#REF!</definedName>
    <definedName name="BExIIVZOOUUQ08Q7KUUUZD0JVL8M" localSheetId="6" hidden="1">#REF!</definedName>
    <definedName name="BExIIVZOOUUQ08Q7KUUUZD0JVL8M" hidden="1">#REF!</definedName>
    <definedName name="BExIIXMY38TQD12CVV4S57L3I809" localSheetId="2" hidden="1">#REF!</definedName>
    <definedName name="BExIIXMY38TQD12CVV4S57L3I809" localSheetId="7" hidden="1">#REF!</definedName>
    <definedName name="BExIIXMY38TQD12CVV4S57L3I809" hidden="1">'[3]Reco Sheet for Fcast'!$I$9:$J$9</definedName>
    <definedName name="BExIIY37NEVU2LGS1JE4VR9AN6W4" localSheetId="2" hidden="1">#REF!</definedName>
    <definedName name="BExIIY37NEVU2LGS1JE4VR9AN6W4" localSheetId="7" hidden="1">#REF!</definedName>
    <definedName name="BExIIY37NEVU2LGS1JE4VR9AN6W4" hidden="1">'[3]Reco Sheet for Fcast'!$I$11:$J$11</definedName>
    <definedName name="BExIIYJAGXR8TPZ1KCYM7EGJ79UW" localSheetId="2" hidden="1">#REF!</definedName>
    <definedName name="BExIIYJAGXR8TPZ1KCYM7EGJ79UW" localSheetId="7" hidden="1">#REF!</definedName>
    <definedName name="BExIIYJAGXR8TPZ1KCYM7EGJ79UW" hidden="1">'[3]Reco Sheet for Fcast'!$I$9:$J$9</definedName>
    <definedName name="BExIJ3160YCWGAVEU0208ZGXXG3P" localSheetId="2" hidden="1">#REF!</definedName>
    <definedName name="BExIJ3160YCWGAVEU0208ZGXXG3P" localSheetId="7" hidden="1">#REF!</definedName>
    <definedName name="BExIJ3160YCWGAVEU0208ZGXXG3P" hidden="1">'[3]Reco Sheet for Fcast'!$I$7:$J$7</definedName>
    <definedName name="BExIJ84RF7H0K96AW7Y3HHX95GKW" localSheetId="13" hidden="1">#REF!</definedName>
    <definedName name="BExIJ84RF7H0K96AW7Y3HHX95GKW" localSheetId="14" hidden="1">#REF!</definedName>
    <definedName name="BExIJ84RF7H0K96AW7Y3HHX95GKW" localSheetId="2" hidden="1">#REF!</definedName>
    <definedName name="BExIJ84RF7H0K96AW7Y3HHX95GKW" localSheetId="6" hidden="1">#REF!</definedName>
    <definedName name="BExIJ84RF7H0K96AW7Y3HHX95GKW" hidden="1">#REF!</definedName>
    <definedName name="BExIJFGZJ5ED9D6KAY4PGQYLELAX" localSheetId="19" hidden="1">'[4]AMI P &amp; L'!#REF!</definedName>
    <definedName name="BExIJFGZJ5ED9D6KAY4PGQYLELAX" localSheetId="16" hidden="1">'[4]AMI P &amp; L'!#REF!</definedName>
    <definedName name="BExIJFGZJ5ED9D6KAY4PGQYLELAX" localSheetId="17" hidden="1">'[4]AMI P &amp; L'!#REF!</definedName>
    <definedName name="BExIJFGZJ5ED9D6KAY4PGQYLELAX" localSheetId="13" hidden="1">'[4]AMI P &amp; L'!#REF!</definedName>
    <definedName name="BExIJFGZJ5ED9D6KAY4PGQYLELAX" localSheetId="14" hidden="1">'[4]AMI P &amp; L'!#REF!</definedName>
    <definedName name="BExIJFGZJ5ED9D6KAY4PGQYLELAX" localSheetId="2" hidden="1">#REF!</definedName>
    <definedName name="BExIJFGZJ5ED9D6KAY4PGQYLELAX" localSheetId="22" hidden="1">'[4]AMI P &amp; L'!#REF!</definedName>
    <definedName name="BExIJFGZJ5ED9D6KAY4PGQYLELAX" localSheetId="21" hidden="1">'[4]AMI P &amp; L'!#REF!</definedName>
    <definedName name="BExIJFGZJ5ED9D6KAY4PGQYLELAX" localSheetId="57" hidden="1">'[4]AMI P &amp; L'!#REF!</definedName>
    <definedName name="BExIJFGZJ5ED9D6KAY4PGQYLELAX" localSheetId="56" hidden="1">'[4]AMI P &amp; L'!#REF!</definedName>
    <definedName name="BExIJFGZJ5ED9D6KAY4PGQYLELAX" localSheetId="7" hidden="1">#REF!</definedName>
    <definedName name="BExIJFGZJ5ED9D6KAY4PGQYLELAX" localSheetId="40" hidden="1">'[4]AMI P &amp; L'!#REF!</definedName>
    <definedName name="BExIJFGZJ5ED9D6KAY4PGQYLELAX" localSheetId="39" hidden="1">'[4]AMI P &amp; L'!#REF!</definedName>
    <definedName name="BExIJFGZJ5ED9D6KAY4PGQYLELAX" localSheetId="41" hidden="1">'[4]AMI P &amp; L'!#REF!</definedName>
    <definedName name="BExIJFGZJ5ED9D6KAY4PGQYLELAX" localSheetId="38" hidden="1">'[4]AMI P &amp; L'!#REF!</definedName>
    <definedName name="BExIJFGZJ5ED9D6KAY4PGQYLELAX" localSheetId="5" hidden="1">'[4]AMI P &amp; L'!#REF!</definedName>
    <definedName name="BExIJFGZJ5ED9D6KAY4PGQYLELAX" localSheetId="15" hidden="1">'[4]AMI P &amp; L'!#REF!</definedName>
    <definedName name="BExIJFGZJ5ED9D6KAY4PGQYLELAX" hidden="1">'[4]AMI P &amp; L'!#REF!</definedName>
    <definedName name="BExIJQ3XPPSZ585U2ER0RSSC71PK" localSheetId="19" hidden="1">#REF!</definedName>
    <definedName name="BExIJQ3XPPSZ585U2ER0RSSC71PK" localSheetId="16" hidden="1">#REF!</definedName>
    <definedName name="BExIJQ3XPPSZ585U2ER0RSSC71PK" localSheetId="17" hidden="1">#REF!</definedName>
    <definedName name="BExIJQ3XPPSZ585U2ER0RSSC71PK" localSheetId="13" hidden="1">#REF!</definedName>
    <definedName name="BExIJQ3XPPSZ585U2ER0RSSC71PK" localSheetId="14" hidden="1">#REF!</definedName>
    <definedName name="BExIJQ3XPPSZ585U2ER0RSSC71PK" localSheetId="2" hidden="1">#REF!</definedName>
    <definedName name="BExIJQ3XPPSZ585U2ER0RSSC71PK" localSheetId="22" hidden="1">#REF!</definedName>
    <definedName name="BExIJQ3XPPSZ585U2ER0RSSC71PK" localSheetId="21" hidden="1">#REF!</definedName>
    <definedName name="BExIJQ3XPPSZ585U2ER0RSSC71PK" localSheetId="57" hidden="1">#REF!</definedName>
    <definedName name="BExIJQ3XPPSZ585U2ER0RSSC71PK" localSheetId="56" hidden="1">#REF!</definedName>
    <definedName name="BExIJQ3XPPSZ585U2ER0RSSC71PK" localSheetId="6" hidden="1">#REF!</definedName>
    <definedName name="BExIJQ3XPPSZ585U2ER0RSSC71PK" localSheetId="7" hidden="1">#REF!</definedName>
    <definedName name="BExIJQ3XPPSZ585U2ER0RSSC71PK" localSheetId="40" hidden="1">#REF!</definedName>
    <definedName name="BExIJQ3XPPSZ585U2ER0RSSC71PK" localSheetId="39" hidden="1">#REF!</definedName>
    <definedName name="BExIJQ3XPPSZ585U2ER0RSSC71PK" localSheetId="41" hidden="1">#REF!</definedName>
    <definedName name="BExIJQ3XPPSZ585U2ER0RSSC71PK" localSheetId="38" hidden="1">#REF!</definedName>
    <definedName name="BExIJQ3XPPSZ585U2ER0RSSC71PK" localSheetId="5" hidden="1">#REF!</definedName>
    <definedName name="BExIJQ3XPPSZ585U2ER0RSSC71PK" localSheetId="15" hidden="1">#REF!</definedName>
    <definedName name="BExIJQ3XPPSZ585U2ER0RSSC71PK" hidden="1">#REF!</definedName>
    <definedName name="BExIJQK80ZEKSTV62E59AYJYUNLI" localSheetId="2" hidden="1">#REF!</definedName>
    <definedName name="BExIJQK80ZEKSTV62E59AYJYUNLI" localSheetId="7" hidden="1">#REF!</definedName>
    <definedName name="BExIJQK80ZEKSTV62E59AYJYUNLI" hidden="1">'[3]Reco Sheet for Fcast'!$F$6:$G$6</definedName>
    <definedName name="BExIJRLX3M0YQLU1D5Y9V7HM5QNM" localSheetId="2" hidden="1">#REF!</definedName>
    <definedName name="BExIJRLX3M0YQLU1D5Y9V7HM5QNM" localSheetId="7" hidden="1">#REF!</definedName>
    <definedName name="BExIJRLX3M0YQLU1D5Y9V7HM5QNM" hidden="1">'[3]Reco Sheet for Fcast'!$I$8:$J$8</definedName>
    <definedName name="BExIJU07KGZI9PHSNN9ODB8M4CUN" localSheetId="13" hidden="1">#REF!</definedName>
    <definedName name="BExIJU07KGZI9PHSNN9ODB8M4CUN" localSheetId="14" hidden="1">#REF!</definedName>
    <definedName name="BExIJU07KGZI9PHSNN9ODB8M4CUN" localSheetId="2" hidden="1">#REF!</definedName>
    <definedName name="BExIJU07KGZI9PHSNN9ODB8M4CUN" localSheetId="6" hidden="1">#REF!</definedName>
    <definedName name="BExIJU07KGZI9PHSNN9ODB8M4CUN" hidden="1">#REF!</definedName>
    <definedName name="BExIJV22J0QA7286KNPMHO1ZUCB3" localSheetId="2" hidden="1">#REF!</definedName>
    <definedName name="BExIJV22J0QA7286KNPMHO1ZUCB3" localSheetId="7" hidden="1">#REF!</definedName>
    <definedName name="BExIJV22J0QA7286KNPMHO1ZUCB3" hidden="1">'[3]Reco Sheet for Fcast'!$I$9:$J$9</definedName>
    <definedName name="BExIJVI6OC7B6ZE9V4PAOYZXKNER" localSheetId="2" hidden="1">#REF!</definedName>
    <definedName name="BExIJVI6OC7B6ZE9V4PAOYZXKNER" localSheetId="7" hidden="1">#REF!</definedName>
    <definedName name="BExIJVI6OC7B6ZE9V4PAOYZXKNER" hidden="1">'[3]Reco Sheet for Fcast'!$F$9:$G$9</definedName>
    <definedName name="BExIJWK0NGTGQ4X7D5VIVXD14JHI" localSheetId="2" hidden="1">#REF!</definedName>
    <definedName name="BExIJWK0NGTGQ4X7D5VIVXD14JHI" localSheetId="7" hidden="1">#REF!</definedName>
    <definedName name="BExIJWK0NGTGQ4X7D5VIVXD14JHI" hidden="1">'[3]Reco Sheet for Fcast'!$I$11:$J$11</definedName>
    <definedName name="BExIJWPCIYINEJUTXU74VK7WG031" localSheetId="2" hidden="1">#REF!</definedName>
    <definedName name="BExIJWPCIYINEJUTXU74VK7WG031" localSheetId="7" hidden="1">#REF!</definedName>
    <definedName name="BExIJWPCIYINEJUTXU74VK7WG031" hidden="1">'[3]Reco Sheet for Fcast'!$F$11:$G$11</definedName>
    <definedName name="BExIK7CGQS2B8BVWBEP2KKWMVHK9" hidden="1">'[6]Bud Mth'!$J$2:$K$2</definedName>
    <definedName name="BExIK9L9LK9TN82BD5N4561UUPT0" localSheetId="13" hidden="1">#REF!</definedName>
    <definedName name="BExIK9L9LK9TN82BD5N4561UUPT0" localSheetId="14" hidden="1">#REF!</definedName>
    <definedName name="BExIK9L9LK9TN82BD5N4561UUPT0" localSheetId="2" hidden="1">#REF!</definedName>
    <definedName name="BExIK9L9LK9TN82BD5N4561UUPT0" localSheetId="6" hidden="1">#REF!</definedName>
    <definedName name="BExIK9L9LK9TN82BD5N4561UUPT0" localSheetId="7" hidden="1">#REF!</definedName>
    <definedName name="BExIK9L9LK9TN82BD5N4561UUPT0" hidden="1">#REF!</definedName>
    <definedName name="BExIKBZM0MD3CVYI0HQE2HJQDXCA" localSheetId="13" hidden="1">#REF!</definedName>
    <definedName name="BExIKBZM0MD3CVYI0HQE2HJQDXCA" localSheetId="14" hidden="1">#REF!</definedName>
    <definedName name="BExIKBZM0MD3CVYI0HQE2HJQDXCA" localSheetId="2" hidden="1">#REF!</definedName>
    <definedName name="BExIKBZM0MD3CVYI0HQE2HJQDXCA" localSheetId="6" hidden="1">#REF!</definedName>
    <definedName name="BExIKBZM0MD3CVYI0HQE2HJQDXCA" localSheetId="7" hidden="1">#REF!</definedName>
    <definedName name="BExIKBZM0MD3CVYI0HQE2HJQDXCA" hidden="1">#REF!</definedName>
    <definedName name="BExIKHTXLQ3C6PPW2YPYVS2A6XD6" localSheetId="13" hidden="1">#REF!</definedName>
    <definedName name="BExIKHTXLQ3C6PPW2YPYVS2A6XD6" localSheetId="14" hidden="1">#REF!</definedName>
    <definedName name="BExIKHTXLQ3C6PPW2YPYVS2A6XD6" localSheetId="2" hidden="1">#REF!</definedName>
    <definedName name="BExIKHTXLQ3C6PPW2YPYVS2A6XD6" localSheetId="6" hidden="1">#REF!</definedName>
    <definedName name="BExIKHTXLQ3C6PPW2YPYVS2A6XD6" localSheetId="7" hidden="1">#REF!</definedName>
    <definedName name="BExIKHTXLQ3C6PPW2YPYVS2A6XD6" hidden="1">#REF!</definedName>
    <definedName name="BExIKHTXPZR5A8OHB6HDP6QWDHAD" localSheetId="2" hidden="1">#REF!</definedName>
    <definedName name="BExIKHTXPZR5A8OHB6HDP6QWDHAD" localSheetId="7" hidden="1">#REF!</definedName>
    <definedName name="BExIKHTXPZR5A8OHB6HDP6QWDHAD" hidden="1">'[3]Reco Sheet for Fcast'!$I$6:$J$6</definedName>
    <definedName name="BExIKMMJOETSAXJYY1SIKM58LMA2" localSheetId="2" hidden="1">#REF!</definedName>
    <definedName name="BExIKMMJOETSAXJYY1SIKM58LMA2" localSheetId="7" hidden="1">#REF!</definedName>
    <definedName name="BExIKMMJOETSAXJYY1SIKM58LMA2" hidden="1">'[3]Reco Sheet for Fcast'!$G$2</definedName>
    <definedName name="BExIKN2SLYNFHS9SQHJSB0NE57OF" localSheetId="2" hidden="1">'[5]Reco Sheet for Fcast'!$I$6:$J$6</definedName>
    <definedName name="BExIKN2SLYNFHS9SQHJSB0NE57OF" localSheetId="7" hidden="1">'[5]Reco Sheet for Fcast'!$I$6:$J$6</definedName>
    <definedName name="BExIKN2SLYNFHS9SQHJSB0NE57OF" hidden="1">'[3]Reco Sheet for Fcast'!$I$6:$J$6</definedName>
    <definedName name="BExIKRF6AQ6VOO9KCIWSM6FY8M7D" localSheetId="2" hidden="1">#REF!</definedName>
    <definedName name="BExIKRF6AQ6VOO9KCIWSM6FY8M7D" localSheetId="7" hidden="1">#REF!</definedName>
    <definedName name="BExIKRF6AQ6VOO9KCIWSM6FY8M7D" hidden="1">'[3]Reco Sheet for Fcast'!$F$11:$G$11</definedName>
    <definedName name="BExIKTYZESFT3LC0ASFMFKSE0D1X" localSheetId="2" hidden="1">#REF!</definedName>
    <definedName name="BExIKTYZESFT3LC0ASFMFKSE0D1X" localSheetId="7" hidden="1">#REF!</definedName>
    <definedName name="BExIKTYZESFT3LC0ASFMFKSE0D1X" hidden="1">'[3]Reco Sheet for Fcast'!$G$2</definedName>
    <definedName name="BExIKXVA6M8K0PTRYAGXS666L335" localSheetId="2" hidden="1">#REF!</definedName>
    <definedName name="BExIKXVA6M8K0PTRYAGXS666L335" localSheetId="7" hidden="1">#REF!</definedName>
    <definedName name="BExIKXVA6M8K0PTRYAGXS666L335" hidden="1">'[3]Reco Sheet for Fcast'!$G$2</definedName>
    <definedName name="BExIL0PMZ2SXK9R6MLP43KBU1J2P" localSheetId="2" hidden="1">#REF!</definedName>
    <definedName name="BExIL0PMZ2SXK9R6MLP43KBU1J2P" localSheetId="7" hidden="1">#REF!</definedName>
    <definedName name="BExIL0PMZ2SXK9R6MLP43KBU1J2P" hidden="1">'[3]Reco Sheet for Fcast'!$I$11:$J$11</definedName>
    <definedName name="BExIL2D433Q6FO89722GTVJL3F8V" localSheetId="13" hidden="1">#REF!</definedName>
    <definedName name="BExIL2D433Q6FO89722GTVJL3F8V" localSheetId="14" hidden="1">#REF!</definedName>
    <definedName name="BExIL2D433Q6FO89722GTVJL3F8V" localSheetId="2" hidden="1">#REF!</definedName>
    <definedName name="BExIL2D433Q6FO89722GTVJL3F8V" localSheetId="6" hidden="1">#REF!</definedName>
    <definedName name="BExIL2D433Q6FO89722GTVJL3F8V" hidden="1">#REF!</definedName>
    <definedName name="BExILAAXRTRAD18K74M6MGUEEPUM" localSheetId="2" hidden="1">#REF!</definedName>
    <definedName name="BExILAAXRTRAD18K74M6MGUEEPUM" localSheetId="7" hidden="1">#REF!</definedName>
    <definedName name="BExILAAXRTRAD18K74M6MGUEEPUM" hidden="1">'[3]Reco Sheet for Fcast'!$F$6:$G$6</definedName>
    <definedName name="BExILG5F338C0FFLMVOKMKF8X5ZP" localSheetId="19" hidden="1">'[4]AMI P &amp; L'!#REF!</definedName>
    <definedName name="BExILG5F338C0FFLMVOKMKF8X5ZP" localSheetId="16" hidden="1">'[4]AMI P &amp; L'!#REF!</definedName>
    <definedName name="BExILG5F338C0FFLMVOKMKF8X5ZP" localSheetId="17" hidden="1">'[4]AMI P &amp; L'!#REF!</definedName>
    <definedName name="BExILG5F338C0FFLMVOKMKF8X5ZP" localSheetId="13" hidden="1">'[4]AMI P &amp; L'!#REF!</definedName>
    <definedName name="BExILG5F338C0FFLMVOKMKF8X5ZP" localSheetId="14" hidden="1">'[4]AMI P &amp; L'!#REF!</definedName>
    <definedName name="BExILG5F338C0FFLMVOKMKF8X5ZP" localSheetId="2" hidden="1">#REF!</definedName>
    <definedName name="BExILG5F338C0FFLMVOKMKF8X5ZP" localSheetId="22" hidden="1">'[4]AMI P &amp; L'!#REF!</definedName>
    <definedName name="BExILG5F338C0FFLMVOKMKF8X5ZP" localSheetId="21" hidden="1">'[4]AMI P &amp; L'!#REF!</definedName>
    <definedName name="BExILG5F338C0FFLMVOKMKF8X5ZP" localSheetId="57" hidden="1">'[4]AMI P &amp; L'!#REF!</definedName>
    <definedName name="BExILG5F338C0FFLMVOKMKF8X5ZP" localSheetId="56" hidden="1">'[4]AMI P &amp; L'!#REF!</definedName>
    <definedName name="BExILG5F338C0FFLMVOKMKF8X5ZP" localSheetId="7" hidden="1">#REF!</definedName>
    <definedName name="BExILG5F338C0FFLMVOKMKF8X5ZP" localSheetId="40" hidden="1">'[4]AMI P &amp; L'!#REF!</definedName>
    <definedName name="BExILG5F338C0FFLMVOKMKF8X5ZP" localSheetId="39" hidden="1">'[4]AMI P &amp; L'!#REF!</definedName>
    <definedName name="BExILG5F338C0FFLMVOKMKF8X5ZP" localSheetId="41" hidden="1">'[4]AMI P &amp; L'!#REF!</definedName>
    <definedName name="BExILG5F338C0FFLMVOKMKF8X5ZP" localSheetId="38" hidden="1">'[4]AMI P &amp; L'!#REF!</definedName>
    <definedName name="BExILG5F338C0FFLMVOKMKF8X5ZP" localSheetId="5" hidden="1">'[4]AMI P &amp; L'!#REF!</definedName>
    <definedName name="BExILG5F338C0FFLMVOKMKF8X5ZP" localSheetId="15" hidden="1">'[4]AMI P &amp; L'!#REF!</definedName>
    <definedName name="BExILG5F338C0FFLMVOKMKF8X5ZP" hidden="1">'[4]AMI P &amp; L'!#REF!</definedName>
    <definedName name="BExILGQTQM0HOD0BJI90YO7GOIN3" localSheetId="2" hidden="1">#REF!</definedName>
    <definedName name="BExILGQTQM0HOD0BJI90YO7GOIN3" localSheetId="7" hidden="1">#REF!</definedName>
    <definedName name="BExILGQTQM0HOD0BJI90YO7GOIN3" hidden="1">'[3]Reco Sheet for Fcast'!$I$10:$J$10</definedName>
    <definedName name="BExILTHIEYYOIUWRZ5LLF1T70AJ7" localSheetId="2" hidden="1">'[5]Reco Sheet for Fcast'!$I$10:$J$10</definedName>
    <definedName name="BExILTHIEYYOIUWRZ5LLF1T70AJ7" localSheetId="7" hidden="1">'[5]Reco Sheet for Fcast'!$I$10:$J$10</definedName>
    <definedName name="BExILTHIEYYOIUWRZ5LLF1T70AJ7" hidden="1">'[3]Reco Sheet for Fcast'!$I$10:$J$10</definedName>
    <definedName name="BExIM9DBUB7ZGF4B20FVUO9QGOX2" localSheetId="2" hidden="1">#REF!</definedName>
    <definedName name="BExIM9DBUB7ZGF4B20FVUO9QGOX2" localSheetId="7" hidden="1">#REF!</definedName>
    <definedName name="BExIM9DBUB7ZGF4B20FVUO9QGOX2" hidden="1">'[3]Reco Sheet for Fcast'!$F$7:$G$7</definedName>
    <definedName name="BExIMGK9Z94TFPWWZFMD10HV0IF6" localSheetId="2" hidden="1">#REF!</definedName>
    <definedName name="BExIMGK9Z94TFPWWZFMD10HV0IF6" localSheetId="7" hidden="1">#REF!</definedName>
    <definedName name="BExIMGK9Z94TFPWWZFMD10HV0IF6" hidden="1">'[3]Reco Sheet for Fcast'!$I$11:$J$11</definedName>
    <definedName name="BExIMNR83ZD9BEO38CAKDHC70UDK" localSheetId="13" hidden="1">#REF!</definedName>
    <definedName name="BExIMNR83ZD9BEO38CAKDHC70UDK" localSheetId="14" hidden="1">#REF!</definedName>
    <definedName name="BExIMNR83ZD9BEO38CAKDHC70UDK" localSheetId="2" hidden="1">#REF!</definedName>
    <definedName name="BExIMNR83ZD9BEO38CAKDHC70UDK" localSheetId="6" hidden="1">#REF!</definedName>
    <definedName name="BExIMNR83ZD9BEO38CAKDHC70UDK" localSheetId="7" hidden="1">#REF!</definedName>
    <definedName name="BExIMNR83ZD9BEO38CAKDHC70UDK" hidden="1">#REF!</definedName>
    <definedName name="BExIMPEGKG18TELVC33T4OQTNBWC" localSheetId="2" hidden="1">#REF!</definedName>
    <definedName name="BExIMPEGKG18TELVC33T4OQTNBWC" localSheetId="7" hidden="1">#REF!</definedName>
    <definedName name="BExIMPEGKG18TELVC33T4OQTNBWC" hidden="1">'[3]Reco Sheet for Fcast'!$F$10:$G$10</definedName>
    <definedName name="BExIN255I6ZAKBLLKE6S7FM3IQAQ" localSheetId="13" hidden="1">#REF!</definedName>
    <definedName name="BExIN255I6ZAKBLLKE6S7FM3IQAQ" localSheetId="14" hidden="1">#REF!</definedName>
    <definedName name="BExIN255I6ZAKBLLKE6S7FM3IQAQ" localSheetId="2" hidden="1">#REF!</definedName>
    <definedName name="BExIN255I6ZAKBLLKE6S7FM3IQAQ" localSheetId="6" hidden="1">#REF!</definedName>
    <definedName name="BExIN255I6ZAKBLLKE6S7FM3IQAQ" hidden="1">#REF!</definedName>
    <definedName name="BExIN4OR435DL1US13JQPOQK8GD5" localSheetId="2" hidden="1">#REF!</definedName>
    <definedName name="BExIN4OR435DL1US13JQPOQK8GD5" localSheetId="7" hidden="1">#REF!</definedName>
    <definedName name="BExIN4OR435DL1US13JQPOQK8GD5" hidden="1">'[3]Reco Sheet for Fcast'!$K$2</definedName>
    <definedName name="BExIN5ACO87Q5P34GNK1QC1WWACK" hidden="1">'[6]Bud Mth'!$F$6:$G$6</definedName>
    <definedName name="BExINI6A7H3KSFRFA6UBBDPKW37F" localSheetId="2" hidden="1">#REF!</definedName>
    <definedName name="BExINI6A7H3KSFRFA6UBBDPKW37F" localSheetId="7" hidden="1">#REF!</definedName>
    <definedName name="BExINI6A7H3KSFRFA6UBBDPKW37F" hidden="1">'[3]Reco Sheet for Fcast'!$F$10:$G$10</definedName>
    <definedName name="BExINIMK8XC3JOBT2EXYFHHH52H0" localSheetId="2" hidden="1">#REF!</definedName>
    <definedName name="BExINIMK8XC3JOBT2EXYFHHH52H0" localSheetId="7" hidden="1">#REF!</definedName>
    <definedName name="BExINIMK8XC3JOBT2EXYFHHH52H0" hidden="1">'[3]Reco Sheet for Fcast'!$I$11:$J$11</definedName>
    <definedName name="BExINLX401ZKEGWU168DS4JUM2J6" localSheetId="19" hidden="1">'[4]AMI P &amp; L'!#REF!</definedName>
    <definedName name="BExINLX401ZKEGWU168DS4JUM2J6" localSheetId="16" hidden="1">'[4]AMI P &amp; L'!#REF!</definedName>
    <definedName name="BExINLX401ZKEGWU168DS4JUM2J6" localSheetId="17" hidden="1">'[4]AMI P &amp; L'!#REF!</definedName>
    <definedName name="BExINLX401ZKEGWU168DS4JUM2J6" localSheetId="13" hidden="1">'[4]AMI P &amp; L'!#REF!</definedName>
    <definedName name="BExINLX401ZKEGWU168DS4JUM2J6" localSheetId="14" hidden="1">'[4]AMI P &amp; L'!#REF!</definedName>
    <definedName name="BExINLX401ZKEGWU168DS4JUM2J6" localSheetId="2" hidden="1">#REF!</definedName>
    <definedName name="BExINLX401ZKEGWU168DS4JUM2J6" localSheetId="22" hidden="1">'[4]AMI P &amp; L'!#REF!</definedName>
    <definedName name="BExINLX401ZKEGWU168DS4JUM2J6" localSheetId="21" hidden="1">'[4]AMI P &amp; L'!#REF!</definedName>
    <definedName name="BExINLX401ZKEGWU168DS4JUM2J6" localSheetId="57" hidden="1">'[4]AMI P &amp; L'!#REF!</definedName>
    <definedName name="BExINLX401ZKEGWU168DS4JUM2J6" localSheetId="56" hidden="1">'[4]AMI P &amp; L'!#REF!</definedName>
    <definedName name="BExINLX401ZKEGWU168DS4JUM2J6" localSheetId="7" hidden="1">#REF!</definedName>
    <definedName name="BExINLX401ZKEGWU168DS4JUM2J6" localSheetId="40" hidden="1">'[4]AMI P &amp; L'!#REF!</definedName>
    <definedName name="BExINLX401ZKEGWU168DS4JUM2J6" localSheetId="39" hidden="1">'[4]AMI P &amp; L'!#REF!</definedName>
    <definedName name="BExINLX401ZKEGWU168DS4JUM2J6" localSheetId="41" hidden="1">'[4]AMI P &amp; L'!#REF!</definedName>
    <definedName name="BExINLX401ZKEGWU168DS4JUM2J6" localSheetId="38" hidden="1">'[4]AMI P &amp; L'!#REF!</definedName>
    <definedName name="BExINLX401ZKEGWU168DS4JUM2J6" localSheetId="5" hidden="1">'[4]AMI P &amp; L'!#REF!</definedName>
    <definedName name="BExINLX401ZKEGWU168DS4JUM2J6" localSheetId="15" hidden="1">'[4]AMI P &amp; L'!#REF!</definedName>
    <definedName name="BExINLX401ZKEGWU168DS4JUM2J6" hidden="1">'[4]AMI P &amp; L'!#REF!</definedName>
    <definedName name="BExINMYYJO1FTV1CZF6O5XCFAMQX" localSheetId="19" hidden="1">'[4]AMI P &amp; L'!#REF!</definedName>
    <definedName name="BExINMYYJO1FTV1CZF6O5XCFAMQX" localSheetId="16" hidden="1">'[4]AMI P &amp; L'!#REF!</definedName>
    <definedName name="BExINMYYJO1FTV1CZF6O5XCFAMQX" localSheetId="17" hidden="1">'[4]AMI P &amp; L'!#REF!</definedName>
    <definedName name="BExINMYYJO1FTV1CZF6O5XCFAMQX" localSheetId="13" hidden="1">'[4]AMI P &amp; L'!#REF!</definedName>
    <definedName name="BExINMYYJO1FTV1CZF6O5XCFAMQX" localSheetId="14" hidden="1">'[4]AMI P &amp; L'!#REF!</definedName>
    <definedName name="BExINMYYJO1FTV1CZF6O5XCFAMQX" localSheetId="2" hidden="1">#REF!</definedName>
    <definedName name="BExINMYYJO1FTV1CZF6O5XCFAMQX" localSheetId="22" hidden="1">'[4]AMI P &amp; L'!#REF!</definedName>
    <definedName name="BExINMYYJO1FTV1CZF6O5XCFAMQX" localSheetId="21" hidden="1">'[4]AMI P &amp; L'!#REF!</definedName>
    <definedName name="BExINMYYJO1FTV1CZF6O5XCFAMQX" localSheetId="57" hidden="1">'[4]AMI P &amp; L'!#REF!</definedName>
    <definedName name="BExINMYYJO1FTV1CZF6O5XCFAMQX" localSheetId="56" hidden="1">'[4]AMI P &amp; L'!#REF!</definedName>
    <definedName name="BExINMYYJO1FTV1CZF6O5XCFAMQX" localSheetId="7" hidden="1">#REF!</definedName>
    <definedName name="BExINMYYJO1FTV1CZF6O5XCFAMQX" localSheetId="40" hidden="1">'[4]AMI P &amp; L'!#REF!</definedName>
    <definedName name="BExINMYYJO1FTV1CZF6O5XCFAMQX" localSheetId="39" hidden="1">'[4]AMI P &amp; L'!#REF!</definedName>
    <definedName name="BExINMYYJO1FTV1CZF6O5XCFAMQX" localSheetId="41" hidden="1">'[4]AMI P &amp; L'!#REF!</definedName>
    <definedName name="BExINMYYJO1FTV1CZF6O5XCFAMQX" localSheetId="38" hidden="1">'[4]AMI P &amp; L'!#REF!</definedName>
    <definedName name="BExINMYYJO1FTV1CZF6O5XCFAMQX" localSheetId="5" hidden="1">'[4]AMI P &amp; L'!#REF!</definedName>
    <definedName name="BExINMYYJO1FTV1CZF6O5XCFAMQX" localSheetId="15" hidden="1">'[4]AMI P &amp; L'!#REF!</definedName>
    <definedName name="BExINMYYJO1FTV1CZF6O5XCFAMQX" hidden="1">'[4]AMI P &amp; L'!#REF!</definedName>
    <definedName name="BExINP2H4KI05FRFV5PKZFE00HKO" localSheetId="2" hidden="1">#REF!</definedName>
    <definedName name="BExINP2H4KI05FRFV5PKZFE00HKO" localSheetId="7" hidden="1">#REF!</definedName>
    <definedName name="BExINP2H4KI05FRFV5PKZFE00HKO" hidden="1">'[3]Reco Sheet for Fcast'!$I$6:$J$6</definedName>
    <definedName name="BExINZELVWYGU876QUUZCIMXPBQC" localSheetId="2" hidden="1">#REF!</definedName>
    <definedName name="BExINZELVWYGU876QUUZCIMXPBQC" localSheetId="7" hidden="1">#REF!</definedName>
    <definedName name="BExINZELVWYGU876QUUZCIMXPBQC" hidden="1">'[3]Reco Sheet for Fcast'!$I$8:$J$8</definedName>
    <definedName name="BExIO2EJ2B6ALSXAAYVKCC2E1MYD" localSheetId="13" hidden="1">#REF!</definedName>
    <definedName name="BExIO2EJ2B6ALSXAAYVKCC2E1MYD" localSheetId="14" hidden="1">#REF!</definedName>
    <definedName name="BExIO2EJ2B6ALSXAAYVKCC2E1MYD" localSheetId="2" hidden="1">#REF!</definedName>
    <definedName name="BExIO2EJ2B6ALSXAAYVKCC2E1MYD" localSheetId="6" hidden="1">#REF!</definedName>
    <definedName name="BExIO2EJ2B6ALSXAAYVKCC2E1MYD" hidden="1">#REF!</definedName>
    <definedName name="BExIOCQUQHKUU1KONGSDOLQTQEIC" localSheetId="2" hidden="1">#REF!</definedName>
    <definedName name="BExIOCQUQHKUU1KONGSDOLQTQEIC" localSheetId="7" hidden="1">#REF!</definedName>
    <definedName name="BExIOCQUQHKUU1KONGSDOLQTQEIC" hidden="1">'[3]Reco Sheet for Fcast'!$G$2</definedName>
    <definedName name="BExIOFL8Y5O61VLKTB4H20IJNWS1" localSheetId="2" hidden="1">#REF!</definedName>
    <definedName name="BExIOFL8Y5O61VLKTB4H20IJNWS1" localSheetId="7" hidden="1">#REF!</definedName>
    <definedName name="BExIOFL8Y5O61VLKTB4H20IJNWS1" hidden="1">'[3]Reco Sheet for Fcast'!$F$6:$G$6</definedName>
    <definedName name="BExIOKTZXH2A908F83ANDHGHNJ07" localSheetId="13" hidden="1">#REF!</definedName>
    <definedName name="BExIOKTZXH2A908F83ANDHGHNJ07" localSheetId="14" hidden="1">#REF!</definedName>
    <definedName name="BExIOKTZXH2A908F83ANDHGHNJ07" localSheetId="2" hidden="1">#REF!</definedName>
    <definedName name="BExIOKTZXH2A908F83ANDHGHNJ07" localSheetId="22" hidden="1">#REF!</definedName>
    <definedName name="BExIOKTZXH2A908F83ANDHGHNJ07" localSheetId="6" hidden="1">#REF!</definedName>
    <definedName name="BExIOKTZXH2A908F83ANDHGHNJ07" localSheetId="7" hidden="1">#REF!</definedName>
    <definedName name="BExIOKTZXH2A908F83ANDHGHNJ07" hidden="1">#REF!</definedName>
    <definedName name="BExIOMBXRW5NS4ZPYX9G5QREZ5J6" localSheetId="2" hidden="1">#REF!</definedName>
    <definedName name="BExIOMBXRW5NS4ZPYX9G5QREZ5J6" localSheetId="7" hidden="1">#REF!</definedName>
    <definedName name="BExIOMBXRW5NS4ZPYX9G5QREZ5J6" hidden="1">'[3]Reco Sheet for Fcast'!$F$11:$G$11</definedName>
    <definedName name="BExIOQ2W3YIE010K6FWC8SYB7SST" localSheetId="13" hidden="1">#REF!</definedName>
    <definedName name="BExIOQ2W3YIE010K6FWC8SYB7SST" localSheetId="14" hidden="1">#REF!</definedName>
    <definedName name="BExIOQ2W3YIE010K6FWC8SYB7SST" localSheetId="2" hidden="1">#REF!</definedName>
    <definedName name="BExIOQ2W3YIE010K6FWC8SYB7SST" localSheetId="6" hidden="1">#REF!</definedName>
    <definedName name="BExIOQ2W3YIE010K6FWC8SYB7SST" hidden="1">#REF!</definedName>
    <definedName name="BExIORA3GK78T7C7SNBJJUONJ0LS" localSheetId="2" hidden="1">#REF!</definedName>
    <definedName name="BExIORA3GK78T7C7SNBJJUONJ0LS" localSheetId="7" hidden="1">#REF!</definedName>
    <definedName name="BExIORA3GK78T7C7SNBJJUONJ0LS" hidden="1">'[3]Reco Sheet for Fcast'!$F$15</definedName>
    <definedName name="BExIORFDXP4AVIEBLSTZ8ETSXMNM" localSheetId="2" hidden="1">#REF!</definedName>
    <definedName name="BExIORFDXP4AVIEBLSTZ8ETSXMNM" localSheetId="7" hidden="1">#REF!</definedName>
    <definedName name="BExIORFDXP4AVIEBLSTZ8ETSXMNM" hidden="1">'[3]Reco Sheet for Fcast'!$I$7:$J$7</definedName>
    <definedName name="BExIOTZ5EFZ2NASVQ05RH15HRSW6" localSheetId="2" hidden="1">#REF!</definedName>
    <definedName name="BExIOTZ5EFZ2NASVQ05RH15HRSW6" localSheetId="7" hidden="1">#REF!</definedName>
    <definedName name="BExIOTZ5EFZ2NASVQ05RH15HRSW6" hidden="1">'[3]Reco Sheet for Fcast'!$F$15</definedName>
    <definedName name="BExIP5TB0T9V3OKFX0GV0526AQ3D" localSheetId="13" hidden="1">#REF!</definedName>
    <definedName name="BExIP5TB0T9V3OKFX0GV0526AQ3D" localSheetId="14" hidden="1">#REF!</definedName>
    <definedName name="BExIP5TB0T9V3OKFX0GV0526AQ3D" localSheetId="2" hidden="1">#REF!</definedName>
    <definedName name="BExIP5TB0T9V3OKFX0GV0526AQ3D" localSheetId="22" hidden="1">#REF!</definedName>
    <definedName name="BExIP5TB0T9V3OKFX0GV0526AQ3D" localSheetId="6" hidden="1">#REF!</definedName>
    <definedName name="BExIP5TB0T9V3OKFX0GV0526AQ3D" localSheetId="7" hidden="1">#REF!</definedName>
    <definedName name="BExIP5TB0T9V3OKFX0GV0526AQ3D" hidden="1">#REF!</definedName>
    <definedName name="BExIP8YNN6UUE1GZ223SWH7DLGKO" localSheetId="2" hidden="1">#REF!</definedName>
    <definedName name="BExIP8YNN6UUE1GZ223SWH7DLGKO" localSheetId="7" hidden="1">#REF!</definedName>
    <definedName name="BExIP8YNN6UUE1GZ223SWH7DLGKO" hidden="1">'[3]Reco Sheet for Fcast'!$I$7:$J$7</definedName>
    <definedName name="BExIPAB4AOL592OJCC1CFAXTLF1A" localSheetId="2" hidden="1">#REF!</definedName>
    <definedName name="BExIPAB4AOL592OJCC1CFAXTLF1A" localSheetId="7" hidden="1">#REF!</definedName>
    <definedName name="BExIPAB4AOL592OJCC1CFAXTLF1A" hidden="1">'[3]Reco Sheet for Fcast'!$I$6:$J$6</definedName>
    <definedName name="BExIPB25DKX4S2ZCKQN7KWSC3JBF" localSheetId="2" hidden="1">#REF!</definedName>
    <definedName name="BExIPB25DKX4S2ZCKQN7KWSC3JBF" localSheetId="7" hidden="1">#REF!</definedName>
    <definedName name="BExIPB25DKX4S2ZCKQN7KWSC3JBF" hidden="1">'[3]Reco Sheet for Fcast'!$F$11:$G$11</definedName>
    <definedName name="BExIPDLT8JYAMGE5HTN4D1YHZF3V" localSheetId="19" hidden="1">'[4]AMI P &amp; L'!#REF!</definedName>
    <definedName name="BExIPDLT8JYAMGE5HTN4D1YHZF3V" localSheetId="16" hidden="1">'[4]AMI P &amp; L'!#REF!</definedName>
    <definedName name="BExIPDLT8JYAMGE5HTN4D1YHZF3V" localSheetId="17" hidden="1">'[4]AMI P &amp; L'!#REF!</definedName>
    <definedName name="BExIPDLT8JYAMGE5HTN4D1YHZF3V" localSheetId="13" hidden="1">'[4]AMI P &amp; L'!#REF!</definedName>
    <definedName name="BExIPDLT8JYAMGE5HTN4D1YHZF3V" localSheetId="14" hidden="1">'[4]AMI P &amp; L'!#REF!</definedName>
    <definedName name="BExIPDLT8JYAMGE5HTN4D1YHZF3V" localSheetId="2" hidden="1">#REF!</definedName>
    <definedName name="BExIPDLT8JYAMGE5HTN4D1YHZF3V" localSheetId="22" hidden="1">'[4]AMI P &amp; L'!#REF!</definedName>
    <definedName name="BExIPDLT8JYAMGE5HTN4D1YHZF3V" localSheetId="21" hidden="1">'[4]AMI P &amp; L'!#REF!</definedName>
    <definedName name="BExIPDLT8JYAMGE5HTN4D1YHZF3V" localSheetId="57" hidden="1">'[4]AMI P &amp; L'!#REF!</definedName>
    <definedName name="BExIPDLT8JYAMGE5HTN4D1YHZF3V" localSheetId="56" hidden="1">'[4]AMI P &amp; L'!#REF!</definedName>
    <definedName name="BExIPDLT8JYAMGE5HTN4D1YHZF3V" localSheetId="7" hidden="1">#REF!</definedName>
    <definedName name="BExIPDLT8JYAMGE5HTN4D1YHZF3V" localSheetId="40" hidden="1">'[4]AMI P &amp; L'!#REF!</definedName>
    <definedName name="BExIPDLT8JYAMGE5HTN4D1YHZF3V" localSheetId="39" hidden="1">'[4]AMI P &amp; L'!#REF!</definedName>
    <definedName name="BExIPDLT8JYAMGE5HTN4D1YHZF3V" localSheetId="41" hidden="1">'[4]AMI P &amp; L'!#REF!</definedName>
    <definedName name="BExIPDLT8JYAMGE5HTN4D1YHZF3V" localSheetId="38" hidden="1">'[4]AMI P &amp; L'!#REF!</definedName>
    <definedName name="BExIPDLT8JYAMGE5HTN4D1YHZF3V" localSheetId="5" hidden="1">'[4]AMI P &amp; L'!#REF!</definedName>
    <definedName name="BExIPDLT8JYAMGE5HTN4D1YHZF3V" localSheetId="15" hidden="1">'[4]AMI P &amp; L'!#REF!</definedName>
    <definedName name="BExIPDLT8JYAMGE5HTN4D1YHZF3V" hidden="1">'[4]AMI P &amp; L'!#REF!</definedName>
    <definedName name="BExIPG040Q08EWIWL6CAVR3GRI43" localSheetId="2" hidden="1">#REF!</definedName>
    <definedName name="BExIPG040Q08EWIWL6CAVR3GRI43" localSheetId="7" hidden="1">#REF!</definedName>
    <definedName name="BExIPG040Q08EWIWL6CAVR3GRI43" hidden="1">'[3]Reco Sheet for Fcast'!$I$7:$J$7</definedName>
    <definedName name="BExIPKNFUDPDKOSH5GHDVNA8D66S" localSheetId="2" hidden="1">#REF!</definedName>
    <definedName name="BExIPKNFUDPDKOSH5GHDVNA8D66S" localSheetId="7" hidden="1">#REF!</definedName>
    <definedName name="BExIPKNFUDPDKOSH5GHDVNA8D66S" hidden="1">'[3]Reco Sheet for Fcast'!$I$11:$J$11</definedName>
    <definedName name="BExIQ1VS9A2FHVD9TUHKG9K8EVVP" localSheetId="2" hidden="1">#REF!</definedName>
    <definedName name="BExIQ1VS9A2FHVD9TUHKG9K8EVVP" localSheetId="7" hidden="1">#REF!</definedName>
    <definedName name="BExIQ1VS9A2FHVD9TUHKG9K8EVVP" hidden="1">'[3]Reco Sheet for Fcast'!$F$11:$G$11</definedName>
    <definedName name="BExIQ3J19L30PSQ2CXNT6IHW0I7V" localSheetId="2" hidden="1">#REF!</definedName>
    <definedName name="BExIQ3J19L30PSQ2CXNT6IHW0I7V" localSheetId="7" hidden="1">#REF!</definedName>
    <definedName name="BExIQ3J19L30PSQ2CXNT6IHW0I7V" hidden="1">'[3]Reco Sheet for Fcast'!$I$9:$J$9</definedName>
    <definedName name="BExIQ3OJ7M04XCY276IO0LJA5XUK" localSheetId="2" hidden="1">#REF!</definedName>
    <definedName name="BExIQ3OJ7M04XCY276IO0LJA5XUK" localSheetId="7" hidden="1">#REF!</definedName>
    <definedName name="BExIQ3OJ7M04XCY276IO0LJA5XUK" hidden="1">'[3]Reco Sheet for Fcast'!$F$11:$G$11</definedName>
    <definedName name="BExIQ4FK3GUVQXFWKAEBB6FMWWUK" localSheetId="13" hidden="1">#REF!</definedName>
    <definedName name="BExIQ4FK3GUVQXFWKAEBB6FMWWUK" localSheetId="14" hidden="1">#REF!</definedName>
    <definedName name="BExIQ4FK3GUVQXFWKAEBB6FMWWUK" localSheetId="2" hidden="1">#REF!</definedName>
    <definedName name="BExIQ4FK3GUVQXFWKAEBB6FMWWUK" localSheetId="6" hidden="1">#REF!</definedName>
    <definedName name="BExIQ4FK3GUVQXFWKAEBB6FMWWUK" hidden="1">#REF!</definedName>
    <definedName name="BExIQ5S19ITB0NDRUN4XV7B905ED" localSheetId="2" hidden="1">#REF!</definedName>
    <definedName name="BExIQ5S19ITB0NDRUN4XV7B905ED" localSheetId="7" hidden="1">#REF!</definedName>
    <definedName name="BExIQ5S19ITB0NDRUN4XV7B905ED" hidden="1">'[3]Reco Sheet for Fcast'!$F$15</definedName>
    <definedName name="BExIQ9TMQT2EIXSVQW7GVSOAW2VJ" localSheetId="2" hidden="1">#REF!</definedName>
    <definedName name="BExIQ9TMQT2EIXSVQW7GVSOAW2VJ" localSheetId="7" hidden="1">#REF!</definedName>
    <definedName name="BExIQ9TMQT2EIXSVQW7GVSOAW2VJ" hidden="1">'[3]Reco Sheet for Fcast'!$I$8:$J$8</definedName>
    <definedName name="BExIQBMDE1L6J4H27K1FMSHQKDSE" localSheetId="2" hidden="1">#REF!</definedName>
    <definedName name="BExIQBMDE1L6J4H27K1FMSHQKDSE" localSheetId="7" hidden="1">#REF!</definedName>
    <definedName name="BExIQBMDE1L6J4H27K1FMSHQKDSE" hidden="1">'[3]Reco Sheet for Fcast'!$I$8:$J$8</definedName>
    <definedName name="BExIQE65LVXUOF3UZFO7SDHFJH22" localSheetId="2" hidden="1">#REF!</definedName>
    <definedName name="BExIQE65LVXUOF3UZFO7SDHFJH22" localSheetId="7" hidden="1">#REF!</definedName>
    <definedName name="BExIQE65LVXUOF3UZFO7SDHFJH22" hidden="1">'[3]Reco Sheet for Fcast'!$G$2</definedName>
    <definedName name="BExIQG9OO2KKBOWTMD1OXY36TEGA" localSheetId="2" hidden="1">#REF!</definedName>
    <definedName name="BExIQG9OO2KKBOWTMD1OXY36TEGA" localSheetId="7" hidden="1">#REF!</definedName>
    <definedName name="BExIQG9OO2KKBOWTMD1OXY36TEGA" hidden="1">'[3]Reco Sheet for Fcast'!$F$10:$G$10</definedName>
    <definedName name="BExIQMV2D77A07E403GAA7CYB8C2" localSheetId="2" hidden="1">'[5]Reco Sheet for Fcast'!$C$15:$D$23</definedName>
    <definedName name="BExIQMV2D77A07E403GAA7CYB8C2" localSheetId="7" hidden="1">'[5]Reco Sheet for Fcast'!$C$15:$D$23</definedName>
    <definedName name="BExIQMV2D77A07E403GAA7CYB8C2" hidden="1">'[3]Reco Sheet for Fcast'!$C$15:$D$23</definedName>
    <definedName name="BExIQX1XBB31HZTYEEVOBSE3C5A6" localSheetId="2" hidden="1">#REF!</definedName>
    <definedName name="BExIQX1XBB31HZTYEEVOBSE3C5A6" localSheetId="7" hidden="1">#REF!</definedName>
    <definedName name="BExIQX1XBB31HZTYEEVOBSE3C5A6" hidden="1">'[3]Reco Sheet for Fcast'!$I$10:$J$10</definedName>
    <definedName name="BExIR2ALYRP9FW99DK2084J7IIDC" localSheetId="2" hidden="1">#REF!</definedName>
    <definedName name="BExIR2ALYRP9FW99DK2084J7IIDC" localSheetId="7" hidden="1">#REF!</definedName>
    <definedName name="BExIR2ALYRP9FW99DK2084J7IIDC" hidden="1">'[3]Reco Sheet for Fcast'!$I$10:$J$10</definedName>
    <definedName name="BExIR8FQETPTQYW37DBVDWG3J4JW" localSheetId="2" hidden="1">#REF!</definedName>
    <definedName name="BExIR8FQETPTQYW37DBVDWG3J4JW" localSheetId="7" hidden="1">#REF!</definedName>
    <definedName name="BExIR8FQETPTQYW37DBVDWG3J4JW" hidden="1">'[3]Reco Sheet for Fcast'!$F$7:$G$7</definedName>
    <definedName name="BExIRBVWGULCWXZ0NA6HCLFX8VW6" hidden="1">'[6]Bud Mth'!$I$9:$J$9</definedName>
    <definedName name="BExIRG2Y0ISN5DU9I7FP9VMNBLJI" localSheetId="13" hidden="1">#REF!</definedName>
    <definedName name="BExIRG2Y0ISN5DU9I7FP9VMNBLJI" localSheetId="14" hidden="1">#REF!</definedName>
    <definedName name="BExIRG2Y0ISN5DU9I7FP9VMNBLJI" localSheetId="2" hidden="1">#REF!</definedName>
    <definedName name="BExIRG2Y0ISN5DU9I7FP9VMNBLJI" localSheetId="6" hidden="1">#REF!</definedName>
    <definedName name="BExIRG2Y0ISN5DU9I7FP9VMNBLJI" localSheetId="7" hidden="1">#REF!</definedName>
    <definedName name="BExIRG2Y0ISN5DU9I7FP9VMNBLJI" hidden="1">#REF!</definedName>
    <definedName name="BExIRRBGTY01OQOI3U5SW59RFDFI" localSheetId="2" hidden="1">#REF!</definedName>
    <definedName name="BExIRRBGTY01OQOI3U5SW59RFDFI" localSheetId="7" hidden="1">#REF!</definedName>
    <definedName name="BExIRRBGTY01OQOI3U5SW59RFDFI" hidden="1">'[3]Reco Sheet for Fcast'!$I$8:$J$8</definedName>
    <definedName name="BExIS4T0DRF57HYO7OGG72KBOFOI" localSheetId="2" hidden="1">#REF!</definedName>
    <definedName name="BExIS4T0DRF57HYO7OGG72KBOFOI" localSheetId="7" hidden="1">#REF!</definedName>
    <definedName name="BExIS4T0DRF57HYO7OGG72KBOFOI" hidden="1">'[3]Reco Sheet for Fcast'!$F$15:$G$34</definedName>
    <definedName name="BExIS77BJDDK18PGI9DSEYZPIL7P" localSheetId="2" hidden="1">#REF!</definedName>
    <definedName name="BExIS77BJDDK18PGI9DSEYZPIL7P" localSheetId="7" hidden="1">#REF!</definedName>
    <definedName name="BExIS77BJDDK18PGI9DSEYZPIL7P" hidden="1">'[3]Reco Sheet for Fcast'!$F$10:$G$10</definedName>
    <definedName name="BExIS8USL1T3Z97CZ30HJ98E2GXQ" localSheetId="2" hidden="1">#REF!</definedName>
    <definedName name="BExIS8USL1T3Z97CZ30HJ98E2GXQ" localSheetId="7" hidden="1">#REF!</definedName>
    <definedName name="BExIS8USL1T3Z97CZ30HJ98E2GXQ" hidden="1">'[3]Reco Sheet for Fcast'!$F$9:$G$9</definedName>
    <definedName name="BExISC5B700MZUBFTQ9K4IKTF7HR" localSheetId="2" hidden="1">#REF!</definedName>
    <definedName name="BExISC5B700MZUBFTQ9K4IKTF7HR" localSheetId="7" hidden="1">#REF!</definedName>
    <definedName name="BExISC5B700MZUBFTQ9K4IKTF7HR" hidden="1">'[3]Reco Sheet for Fcast'!$K$2</definedName>
    <definedName name="BExISDHXS49S1H56ENBPRF1NLD5C" localSheetId="2" hidden="1">#REF!</definedName>
    <definedName name="BExISDHXS49S1H56ENBPRF1NLD5C" localSheetId="7" hidden="1">#REF!</definedName>
    <definedName name="BExISDHXS49S1H56ENBPRF1NLD5C" hidden="1">'[3]Reco Sheet for Fcast'!$I$6:$J$6</definedName>
    <definedName name="BExISM1JLV54A21A164IURMPGUMU" localSheetId="2" hidden="1">#REF!</definedName>
    <definedName name="BExISM1JLV54A21A164IURMPGUMU" localSheetId="7" hidden="1">#REF!</definedName>
    <definedName name="BExISM1JLV54A21A164IURMPGUMU" hidden="1">'[3]Reco Sheet for Fcast'!$F$7:$G$7</definedName>
    <definedName name="BExISOL5FNHZHVLEZZZZ47YXZ5QS" localSheetId="19" hidden="1">#REF!</definedName>
    <definedName name="BExISOL5FNHZHVLEZZZZ47YXZ5QS" localSheetId="16" hidden="1">#REF!</definedName>
    <definedName name="BExISOL5FNHZHVLEZZZZ47YXZ5QS" localSheetId="17" hidden="1">#REF!</definedName>
    <definedName name="BExISOL5FNHZHVLEZZZZ47YXZ5QS" localSheetId="13" hidden="1">#REF!</definedName>
    <definedName name="BExISOL5FNHZHVLEZZZZ47YXZ5QS" localSheetId="14" hidden="1">#REF!</definedName>
    <definedName name="BExISOL5FNHZHVLEZZZZ47YXZ5QS" localSheetId="2" hidden="1">#REF!</definedName>
    <definedName name="BExISOL5FNHZHVLEZZZZ47YXZ5QS" localSheetId="22" hidden="1">#REF!</definedName>
    <definedName name="BExISOL5FNHZHVLEZZZZ47YXZ5QS" localSheetId="21" hidden="1">#REF!</definedName>
    <definedName name="BExISOL5FNHZHVLEZZZZ47YXZ5QS" localSheetId="57" hidden="1">#REF!</definedName>
    <definedName name="BExISOL5FNHZHVLEZZZZ47YXZ5QS" localSheetId="56" hidden="1">#REF!</definedName>
    <definedName name="BExISOL5FNHZHVLEZZZZ47YXZ5QS" localSheetId="6" hidden="1">#REF!</definedName>
    <definedName name="BExISOL5FNHZHVLEZZZZ47YXZ5QS" localSheetId="7" hidden="1">#REF!</definedName>
    <definedName name="BExISOL5FNHZHVLEZZZZ47YXZ5QS" localSheetId="40" hidden="1">#REF!</definedName>
    <definedName name="BExISOL5FNHZHVLEZZZZ47YXZ5QS" localSheetId="39" hidden="1">#REF!</definedName>
    <definedName name="BExISOL5FNHZHVLEZZZZ47YXZ5QS" localSheetId="41" hidden="1">#REF!</definedName>
    <definedName name="BExISOL5FNHZHVLEZZZZ47YXZ5QS" localSheetId="38" hidden="1">#REF!</definedName>
    <definedName name="BExISOL5FNHZHVLEZZZZ47YXZ5QS" localSheetId="5" hidden="1">#REF!</definedName>
    <definedName name="BExISOL5FNHZHVLEZZZZ47YXZ5QS" localSheetId="15" hidden="1">#REF!</definedName>
    <definedName name="BExISOL5FNHZHVLEZZZZ47YXZ5QS" hidden="1">#REF!</definedName>
    <definedName name="BExISRFKJYUZ4AKW44IJF7RF9Y90" localSheetId="2" hidden="1">#REF!</definedName>
    <definedName name="BExISRFKJYUZ4AKW44IJF7RF9Y90" localSheetId="7" hidden="1">#REF!</definedName>
    <definedName name="BExISRFKJYUZ4AKW44IJF7RF9Y90" hidden="1">'[3]Reco Sheet for Fcast'!$F$10:$G$10</definedName>
    <definedName name="BExIT1MK8TBAK3SNP36A8FKDQSOK" localSheetId="2" hidden="1">#REF!</definedName>
    <definedName name="BExIT1MK8TBAK3SNP36A8FKDQSOK" localSheetId="7" hidden="1">#REF!</definedName>
    <definedName name="BExIT1MK8TBAK3SNP36A8FKDQSOK" hidden="1">'[3]Reco Sheet for Fcast'!$F$11:$G$11</definedName>
    <definedName name="BExIT7RP2B89RX2C5P1P5H2DY1CI" localSheetId="13" hidden="1">#REF!</definedName>
    <definedName name="BExIT7RP2B89RX2C5P1P5H2DY1CI" localSheetId="14" hidden="1">#REF!</definedName>
    <definedName name="BExIT7RP2B89RX2C5P1P5H2DY1CI" localSheetId="2" hidden="1">#REF!</definedName>
    <definedName name="BExIT7RP2B89RX2C5P1P5H2DY1CI" localSheetId="22" hidden="1">#REF!</definedName>
    <definedName name="BExIT7RP2B89RX2C5P1P5H2DY1CI" localSheetId="6" hidden="1">#REF!</definedName>
    <definedName name="BExIT7RP2B89RX2C5P1P5H2DY1CI" localSheetId="7" hidden="1">#REF!</definedName>
    <definedName name="BExIT7RP2B89RX2C5P1P5H2DY1CI" hidden="1">#REF!</definedName>
    <definedName name="BExITBNYANV2S8KD56GOGCKW393R" localSheetId="2" hidden="1">#REF!</definedName>
    <definedName name="BExITBNYANV2S8KD56GOGCKW393R" localSheetId="7" hidden="1">#REF!</definedName>
    <definedName name="BExITBNYANV2S8KD56GOGCKW393R" hidden="1">'[3]Reco Sheet for Fcast'!$F$9:$G$9</definedName>
    <definedName name="BExIU6ZCS275CPHR7BIJ2SCIXCP7" localSheetId="13" hidden="1">#REF!</definedName>
    <definedName name="BExIU6ZCS275CPHR7BIJ2SCIXCP7" localSheetId="14" hidden="1">#REF!</definedName>
    <definedName name="BExIU6ZCS275CPHR7BIJ2SCIXCP7" localSheetId="2" hidden="1">#REF!</definedName>
    <definedName name="BExIU6ZCS275CPHR7BIJ2SCIXCP7" localSheetId="22" hidden="1">#REF!</definedName>
    <definedName name="BExIU6ZCS275CPHR7BIJ2SCIXCP7" localSheetId="6" hidden="1">#REF!</definedName>
    <definedName name="BExIU6ZCS275CPHR7BIJ2SCIXCP7" localSheetId="7" hidden="1">#REF!</definedName>
    <definedName name="BExIU6ZCS275CPHR7BIJ2SCIXCP7" hidden="1">#REF!</definedName>
    <definedName name="BExIUD4OJGH65NFNQ4VMCE3R4J1X" localSheetId="2" hidden="1">#REF!</definedName>
    <definedName name="BExIUD4OJGH65NFNQ4VMCE3R4J1X" localSheetId="7" hidden="1">#REF!</definedName>
    <definedName name="BExIUD4OJGH65NFNQ4VMCE3R4J1X" hidden="1">'[3]Reco Sheet for Fcast'!$F$7:$G$7</definedName>
    <definedName name="BExIUTB5OAAXYW0OFMP0PS40SPOB" localSheetId="2" hidden="1">#REF!</definedName>
    <definedName name="BExIUTB5OAAXYW0OFMP0PS40SPOB" localSheetId="7" hidden="1">#REF!</definedName>
    <definedName name="BExIUTB5OAAXYW0OFMP0PS40SPOB" hidden="1">'[3]Reco Sheet for Fcast'!$I$10:$J$10</definedName>
    <definedName name="BExIUUT2MHIOV6R3WHA0DPM1KBKY" localSheetId="19" hidden="1">'[4]AMI P &amp; L'!#REF!</definedName>
    <definedName name="BExIUUT2MHIOV6R3WHA0DPM1KBKY" localSheetId="16" hidden="1">'[4]AMI P &amp; L'!#REF!</definedName>
    <definedName name="BExIUUT2MHIOV6R3WHA0DPM1KBKY" localSheetId="17" hidden="1">'[4]AMI P &amp; L'!#REF!</definedName>
    <definedName name="BExIUUT2MHIOV6R3WHA0DPM1KBKY" localSheetId="13" hidden="1">'[4]AMI P &amp; L'!#REF!</definedName>
    <definedName name="BExIUUT2MHIOV6R3WHA0DPM1KBKY" localSheetId="14" hidden="1">'[4]AMI P &amp; L'!#REF!</definedName>
    <definedName name="BExIUUT2MHIOV6R3WHA0DPM1KBKY" localSheetId="2" hidden="1">#REF!</definedName>
    <definedName name="BExIUUT2MHIOV6R3WHA0DPM1KBKY" localSheetId="22" hidden="1">'[4]AMI P &amp; L'!#REF!</definedName>
    <definedName name="BExIUUT2MHIOV6R3WHA0DPM1KBKY" localSheetId="21" hidden="1">'[4]AMI P &amp; L'!#REF!</definedName>
    <definedName name="BExIUUT2MHIOV6R3WHA0DPM1KBKY" localSheetId="57" hidden="1">'[4]AMI P &amp; L'!#REF!</definedName>
    <definedName name="BExIUUT2MHIOV6R3WHA0DPM1KBKY" localSheetId="56" hidden="1">'[4]AMI P &amp; L'!#REF!</definedName>
    <definedName name="BExIUUT2MHIOV6R3WHA0DPM1KBKY" localSheetId="7" hidden="1">#REF!</definedName>
    <definedName name="BExIUUT2MHIOV6R3WHA0DPM1KBKY" localSheetId="40" hidden="1">'[4]AMI P &amp; L'!#REF!</definedName>
    <definedName name="BExIUUT2MHIOV6R3WHA0DPM1KBKY" localSheetId="39" hidden="1">'[4]AMI P &amp; L'!#REF!</definedName>
    <definedName name="BExIUUT2MHIOV6R3WHA0DPM1KBKY" localSheetId="41" hidden="1">'[4]AMI P &amp; L'!#REF!</definedName>
    <definedName name="BExIUUT2MHIOV6R3WHA0DPM1KBKY" localSheetId="38" hidden="1">'[4]AMI P &amp; L'!#REF!</definedName>
    <definedName name="BExIUUT2MHIOV6R3WHA0DPM1KBKY" localSheetId="5" hidden="1">'[4]AMI P &amp; L'!#REF!</definedName>
    <definedName name="BExIUUT2MHIOV6R3WHA0DPM1KBKY" localSheetId="15" hidden="1">'[4]AMI P &amp; L'!#REF!</definedName>
    <definedName name="BExIUUT2MHIOV6R3WHA0DPM1KBKY" hidden="1">'[4]AMI P &amp; L'!#REF!</definedName>
    <definedName name="BExIUYPDT1AM6MWGWQS646PIZIWC" localSheetId="2" hidden="1">#REF!</definedName>
    <definedName name="BExIUYPDT1AM6MWGWQS646PIZIWC" localSheetId="7" hidden="1">#REF!</definedName>
    <definedName name="BExIUYPDT1AM6MWGWQS646PIZIWC" hidden="1">'[3]Reco Sheet for Fcast'!$I$10:$J$10</definedName>
    <definedName name="BExIV0I2O9F8D1UK1SI8AEYR6U0A" localSheetId="2" hidden="1">#REF!</definedName>
    <definedName name="BExIV0I2O9F8D1UK1SI8AEYR6U0A" localSheetId="7" hidden="1">#REF!</definedName>
    <definedName name="BExIV0I2O9F8D1UK1SI8AEYR6U0A" hidden="1">'[3]Reco Sheet for Fcast'!$G$2</definedName>
    <definedName name="BExIV2LM38XPLRTWT0R44TMQ59E5" localSheetId="2" hidden="1">#REF!</definedName>
    <definedName name="BExIV2LM38XPLRTWT0R44TMQ59E5" localSheetId="7" hidden="1">#REF!</definedName>
    <definedName name="BExIV2LM38XPLRTWT0R44TMQ59E5" hidden="1">'[3]Reco Sheet for Fcast'!$F$15</definedName>
    <definedName name="BExIV3CMY91WXOF56UOYD0AUHJ3N" localSheetId="19" hidden="1">#REF!</definedName>
    <definedName name="BExIV3CMY91WXOF56UOYD0AUHJ3N" localSheetId="16" hidden="1">#REF!</definedName>
    <definedName name="BExIV3CMY91WXOF56UOYD0AUHJ3N" localSheetId="17" hidden="1">#REF!</definedName>
    <definedName name="BExIV3CMY91WXOF56UOYD0AUHJ3N" localSheetId="13" hidden="1">#REF!</definedName>
    <definedName name="BExIV3CMY91WXOF56UOYD0AUHJ3N" localSheetId="14" hidden="1">#REF!</definedName>
    <definedName name="BExIV3CMY91WXOF56UOYD0AUHJ3N" localSheetId="2" hidden="1">#REF!</definedName>
    <definedName name="BExIV3CMY91WXOF56UOYD0AUHJ3N" localSheetId="22" hidden="1">#REF!</definedName>
    <definedName name="BExIV3CMY91WXOF56UOYD0AUHJ3N" localSheetId="21" hidden="1">#REF!</definedName>
    <definedName name="BExIV3CMY91WXOF56UOYD0AUHJ3N" localSheetId="57" hidden="1">#REF!</definedName>
    <definedName name="BExIV3CMY91WXOF56UOYD0AUHJ3N" localSheetId="56" hidden="1">#REF!</definedName>
    <definedName name="BExIV3CMY91WXOF56UOYD0AUHJ3N" localSheetId="6" hidden="1">#REF!</definedName>
    <definedName name="BExIV3CMY91WXOF56UOYD0AUHJ3N" localSheetId="7" hidden="1">#REF!</definedName>
    <definedName name="BExIV3CMY91WXOF56UOYD0AUHJ3N" localSheetId="40" hidden="1">#REF!</definedName>
    <definedName name="BExIV3CMY91WXOF56UOYD0AUHJ3N" localSheetId="39" hidden="1">#REF!</definedName>
    <definedName name="BExIV3CMY91WXOF56UOYD0AUHJ3N" localSheetId="41" hidden="1">#REF!</definedName>
    <definedName name="BExIV3CMY91WXOF56UOYD0AUHJ3N" localSheetId="38" hidden="1">#REF!</definedName>
    <definedName name="BExIV3CMY91WXOF56UOYD0AUHJ3N" localSheetId="5" hidden="1">#REF!</definedName>
    <definedName name="BExIV3CMY91WXOF56UOYD0AUHJ3N" localSheetId="15" hidden="1">#REF!</definedName>
    <definedName name="BExIV3CMY91WXOF56UOYD0AUHJ3N" hidden="1">#REF!</definedName>
    <definedName name="BExIV3HY4S0YRV1F7XEMF2YHAR2I" localSheetId="2" hidden="1">#REF!</definedName>
    <definedName name="BExIV3HY4S0YRV1F7XEMF2YHAR2I" localSheetId="7" hidden="1">#REF!</definedName>
    <definedName name="BExIV3HY4S0YRV1F7XEMF2YHAR2I" hidden="1">'[3]Reco Sheet for Fcast'!$I$10:$J$10</definedName>
    <definedName name="BExIV6HUZFRIFLXW2SICKGTAH1PV" localSheetId="2" hidden="1">#REF!</definedName>
    <definedName name="BExIV6HUZFRIFLXW2SICKGTAH1PV" localSheetId="7" hidden="1">#REF!</definedName>
    <definedName name="BExIV6HUZFRIFLXW2SICKGTAH1PV" hidden="1">'[3]Reco Sheet for Fcast'!$I$11:$J$11</definedName>
    <definedName name="BExIVCXWL6H5LD9DHDIA4F5U9TQL" localSheetId="2" hidden="1">#REF!</definedName>
    <definedName name="BExIVCXWL6H5LD9DHDIA4F5U9TQL" localSheetId="7" hidden="1">#REF!</definedName>
    <definedName name="BExIVCXWL6H5LD9DHDIA4F5U9TQL" hidden="1">'[3]Reco Sheet for Fcast'!$F$15</definedName>
    <definedName name="BExIVMOIPSEWSIHIDDLOXESQ28A0" localSheetId="2" hidden="1">#REF!</definedName>
    <definedName name="BExIVMOIPSEWSIHIDDLOXESQ28A0" localSheetId="7" hidden="1">#REF!</definedName>
    <definedName name="BExIVMOIPSEWSIHIDDLOXESQ28A0" hidden="1">'[3]Reco Sheet for Fcast'!$F$11:$G$11</definedName>
    <definedName name="BExIVNVNJX9BYDLC88NG09YF5XQ6" localSheetId="2" hidden="1">#REF!</definedName>
    <definedName name="BExIVNVNJX9BYDLC88NG09YF5XQ6" localSheetId="7" hidden="1">#REF!</definedName>
    <definedName name="BExIVNVNJX9BYDLC88NG09YF5XQ6" hidden="1">'[3]Reco Sheet for Fcast'!$I$9:$J$9</definedName>
    <definedName name="BExIVQVKLMGSRYT1LFZH0KUIA4OR" localSheetId="2" hidden="1">#REF!</definedName>
    <definedName name="BExIVQVKLMGSRYT1LFZH0KUIA4OR" localSheetId="7" hidden="1">#REF!</definedName>
    <definedName name="BExIVQVKLMGSRYT1LFZH0KUIA4OR" hidden="1">'[3]Reco Sheet for Fcast'!$I$11:$J$11</definedName>
    <definedName name="BExIVYTFI35KNR2XSA6N8OJYUTUR" localSheetId="19" hidden="1">'[4]AMI P &amp; L'!#REF!</definedName>
    <definedName name="BExIVYTFI35KNR2XSA6N8OJYUTUR" localSheetId="16" hidden="1">'[4]AMI P &amp; L'!#REF!</definedName>
    <definedName name="BExIVYTFI35KNR2XSA6N8OJYUTUR" localSheetId="17" hidden="1">'[4]AMI P &amp; L'!#REF!</definedName>
    <definedName name="BExIVYTFI35KNR2XSA6N8OJYUTUR" localSheetId="13" hidden="1">'[4]AMI P &amp; L'!#REF!</definedName>
    <definedName name="BExIVYTFI35KNR2XSA6N8OJYUTUR" localSheetId="14" hidden="1">'[4]AMI P &amp; L'!#REF!</definedName>
    <definedName name="BExIVYTFI35KNR2XSA6N8OJYUTUR" localSheetId="2" hidden="1">#REF!</definedName>
    <definedName name="BExIVYTFI35KNR2XSA6N8OJYUTUR" localSheetId="22" hidden="1">'[4]AMI P &amp; L'!#REF!</definedName>
    <definedName name="BExIVYTFI35KNR2XSA6N8OJYUTUR" localSheetId="21" hidden="1">'[4]AMI P &amp; L'!#REF!</definedName>
    <definedName name="BExIVYTFI35KNR2XSA6N8OJYUTUR" localSheetId="57" hidden="1">'[4]AMI P &amp; L'!#REF!</definedName>
    <definedName name="BExIVYTFI35KNR2XSA6N8OJYUTUR" localSheetId="56" hidden="1">'[4]AMI P &amp; L'!#REF!</definedName>
    <definedName name="BExIVYTFI35KNR2XSA6N8OJYUTUR" localSheetId="7" hidden="1">#REF!</definedName>
    <definedName name="BExIVYTFI35KNR2XSA6N8OJYUTUR" localSheetId="40" hidden="1">'[4]AMI P &amp; L'!#REF!</definedName>
    <definedName name="BExIVYTFI35KNR2XSA6N8OJYUTUR" localSheetId="39" hidden="1">'[4]AMI P &amp; L'!#REF!</definedName>
    <definedName name="BExIVYTFI35KNR2XSA6N8OJYUTUR" localSheetId="41" hidden="1">'[4]AMI P &amp; L'!#REF!</definedName>
    <definedName name="BExIVYTFI35KNR2XSA6N8OJYUTUR" localSheetId="38" hidden="1">'[4]AMI P &amp; L'!#REF!</definedName>
    <definedName name="BExIVYTFI35KNR2XSA6N8OJYUTUR" localSheetId="5" hidden="1">'[4]AMI P &amp; L'!#REF!</definedName>
    <definedName name="BExIVYTFI35KNR2XSA6N8OJYUTUR" localSheetId="15" hidden="1">'[4]AMI P &amp; L'!#REF!</definedName>
    <definedName name="BExIVYTFI35KNR2XSA6N8OJYUTUR" hidden="1">'[4]AMI P &amp; L'!#REF!</definedName>
    <definedName name="BExIWAI762NMLOE144IPALV1HU9V" localSheetId="13" hidden="1">#REF!</definedName>
    <definedName name="BExIWAI762NMLOE144IPALV1HU9V" localSheetId="14" hidden="1">#REF!</definedName>
    <definedName name="BExIWAI762NMLOE144IPALV1HU9V" localSheetId="2" hidden="1">#REF!</definedName>
    <definedName name="BExIWAI762NMLOE144IPALV1HU9V" localSheetId="6" hidden="1">#REF!</definedName>
    <definedName name="BExIWAI762NMLOE144IPALV1HU9V" hidden="1">#REF!</definedName>
    <definedName name="BExIWB3SY3WRIVIOF988DNNODBOA" localSheetId="2" hidden="1">#REF!</definedName>
    <definedName name="BExIWB3SY3WRIVIOF988DNNODBOA" localSheetId="7" hidden="1">#REF!</definedName>
    <definedName name="BExIWB3SY3WRIVIOF988DNNODBOA" hidden="1">'[3]Reco Sheet for Fcast'!$G$2</definedName>
    <definedName name="BExIWB99CG0H52LRD6QWPN4L6DV2" localSheetId="2" hidden="1">#REF!</definedName>
    <definedName name="BExIWB99CG0H52LRD6QWPN4L6DV2" localSheetId="7" hidden="1">#REF!</definedName>
    <definedName name="BExIWB99CG0H52LRD6QWPN4L6DV2" hidden="1">'[3]Reco Sheet for Fcast'!$F$8:$G$8</definedName>
    <definedName name="BExIWG1W7XP9DFYYSZAIOSHM0QLQ" localSheetId="19" hidden="1">'[4]AMI P &amp; L'!#REF!</definedName>
    <definedName name="BExIWG1W7XP9DFYYSZAIOSHM0QLQ" localSheetId="16" hidden="1">'[4]AMI P &amp; L'!#REF!</definedName>
    <definedName name="BExIWG1W7XP9DFYYSZAIOSHM0QLQ" localSheetId="17" hidden="1">'[4]AMI P &amp; L'!#REF!</definedName>
    <definedName name="BExIWG1W7XP9DFYYSZAIOSHM0QLQ" localSheetId="13" hidden="1">'[4]AMI P &amp; L'!#REF!</definedName>
    <definedName name="BExIWG1W7XP9DFYYSZAIOSHM0QLQ" localSheetId="14" hidden="1">'[4]AMI P &amp; L'!#REF!</definedName>
    <definedName name="BExIWG1W7XP9DFYYSZAIOSHM0QLQ" localSheetId="2" hidden="1">#REF!</definedName>
    <definedName name="BExIWG1W7XP9DFYYSZAIOSHM0QLQ" localSheetId="22" hidden="1">'[4]AMI P &amp; L'!#REF!</definedName>
    <definedName name="BExIWG1W7XP9DFYYSZAIOSHM0QLQ" localSheetId="21" hidden="1">'[4]AMI P &amp; L'!#REF!</definedName>
    <definedName name="BExIWG1W7XP9DFYYSZAIOSHM0QLQ" localSheetId="57" hidden="1">'[4]AMI P &amp; L'!#REF!</definedName>
    <definedName name="BExIWG1W7XP9DFYYSZAIOSHM0QLQ" localSheetId="56" hidden="1">'[4]AMI P &amp; L'!#REF!</definedName>
    <definedName name="BExIWG1W7XP9DFYYSZAIOSHM0QLQ" localSheetId="7" hidden="1">#REF!</definedName>
    <definedName name="BExIWG1W7XP9DFYYSZAIOSHM0QLQ" localSheetId="40" hidden="1">'[4]AMI P &amp; L'!#REF!</definedName>
    <definedName name="BExIWG1W7XP9DFYYSZAIOSHM0QLQ" localSheetId="39" hidden="1">'[4]AMI P &amp; L'!#REF!</definedName>
    <definedName name="BExIWG1W7XP9DFYYSZAIOSHM0QLQ" localSheetId="41" hidden="1">'[4]AMI P &amp; L'!#REF!</definedName>
    <definedName name="BExIWG1W7XP9DFYYSZAIOSHM0QLQ" localSheetId="38" hidden="1">'[4]AMI P &amp; L'!#REF!</definedName>
    <definedName name="BExIWG1W7XP9DFYYSZAIOSHM0QLQ" localSheetId="5" hidden="1">'[4]AMI P &amp; L'!#REF!</definedName>
    <definedName name="BExIWG1W7XP9DFYYSZAIOSHM0QLQ" localSheetId="15" hidden="1">'[4]AMI P &amp; L'!#REF!</definedName>
    <definedName name="BExIWG1W7XP9DFYYSZAIOSHM0QLQ" hidden="1">'[4]AMI P &amp; L'!#REF!</definedName>
    <definedName name="BExIWH3KUK94B7833DD4TB0Y6KP9" localSheetId="2" hidden="1">#REF!</definedName>
    <definedName name="BExIWH3KUK94B7833DD4TB0Y6KP9" localSheetId="7" hidden="1">#REF!</definedName>
    <definedName name="BExIWH3KUK94B7833DD4TB0Y6KP9" hidden="1">'[3]Reco Sheet for Fcast'!$F$6:$G$6</definedName>
    <definedName name="BExIWKE9MGIDWORBI43AWTUNYFAN" localSheetId="2" hidden="1">#REF!</definedName>
    <definedName name="BExIWKE9MGIDWORBI43AWTUNYFAN" localSheetId="7" hidden="1">#REF!</definedName>
    <definedName name="BExIWKE9MGIDWORBI43AWTUNYFAN" hidden="1">'[3]Reco Sheet for Fcast'!$K$2</definedName>
    <definedName name="BExIX34PM5DBTRHRQWP6PL6WIX88" localSheetId="2" hidden="1">#REF!</definedName>
    <definedName name="BExIX34PM5DBTRHRQWP6PL6WIX88" localSheetId="7" hidden="1">#REF!</definedName>
    <definedName name="BExIX34PM5DBTRHRQWP6PL6WIX88" hidden="1">'[3]Reco Sheet for Fcast'!$F$8:$G$8</definedName>
    <definedName name="BExIX5OAP9KSUE5SIZCW9P39Q4WE" localSheetId="2" hidden="1">#REF!</definedName>
    <definedName name="BExIX5OAP9KSUE5SIZCW9P39Q4WE" localSheetId="7" hidden="1">#REF!</definedName>
    <definedName name="BExIX5OAP9KSUE5SIZCW9P39Q4WE" hidden="1">'[3]Reco Sheet for Fcast'!$I$10:$J$10</definedName>
    <definedName name="BExIX69Y0CM4OW8NEPQXX4ORSAT2" localSheetId="2" hidden="1">'[5]Reco Sheet for Fcast'!$C$15:$D$23</definedName>
    <definedName name="BExIX69Y0CM4OW8NEPQXX4ORSAT2" localSheetId="7" hidden="1">'[5]Reco Sheet for Fcast'!$C$15:$D$23</definedName>
    <definedName name="BExIX69Y0CM4OW8NEPQXX4ORSAT2" hidden="1">'[3]Reco Sheet for Fcast'!$C$15:$D$23</definedName>
    <definedName name="BExIXGRJPVJMUDGSG7IHPXPNO69B" localSheetId="2" hidden="1">#REF!</definedName>
    <definedName name="BExIXGRJPVJMUDGSG7IHPXPNO69B" localSheetId="7" hidden="1">#REF!</definedName>
    <definedName name="BExIXGRJPVJMUDGSG7IHPXPNO69B" hidden="1">'[3]Reco Sheet for Fcast'!$G$2</definedName>
    <definedName name="BExIXKD0BLI75H7ME1HECIQSRJRB" localSheetId="13" hidden="1">#REF!</definedName>
    <definedName name="BExIXKD0BLI75H7ME1HECIQSRJRB" localSheetId="14" hidden="1">#REF!</definedName>
    <definedName name="BExIXKD0BLI75H7ME1HECIQSRJRB" localSheetId="2" hidden="1">#REF!</definedName>
    <definedName name="BExIXKD0BLI75H7ME1HECIQSRJRB" localSheetId="6" hidden="1">#REF!</definedName>
    <definedName name="BExIXKD0BLI75H7ME1HECIQSRJRB" localSheetId="7" hidden="1">#REF!</definedName>
    <definedName name="BExIXKD0BLI75H7ME1HECIQSRJRB" hidden="1">#REF!</definedName>
    <definedName name="BExIXM5R87ZL3FHALWZXYCPHGX3E" localSheetId="2" hidden="1">#REF!</definedName>
    <definedName name="BExIXM5R87ZL3FHALWZXYCPHGX3E" localSheetId="7" hidden="1">#REF!</definedName>
    <definedName name="BExIXM5R87ZL3FHALWZXYCPHGX3E" hidden="1">'[3]Reco Sheet for Fcast'!$F$7:$G$7</definedName>
    <definedName name="BExIXS036ZCKT2Z8XZKLZ8PFWQGL" localSheetId="2" hidden="1">#REF!</definedName>
    <definedName name="BExIXS036ZCKT2Z8XZKLZ8PFWQGL" localSheetId="7" hidden="1">#REF!</definedName>
    <definedName name="BExIXS036ZCKT2Z8XZKLZ8PFWQGL" hidden="1">'[3]Reco Sheet for Fcast'!$I$7:$J$7</definedName>
    <definedName name="BExIXY5CF9PFM0P40AZ4U51TMWV0" localSheetId="2" hidden="1">#REF!</definedName>
    <definedName name="BExIXY5CF9PFM0P40AZ4U51TMWV0" localSheetId="7" hidden="1">#REF!</definedName>
    <definedName name="BExIXY5CF9PFM0P40AZ4U51TMWV0" hidden="1">'[3]Reco Sheet for Fcast'!$F$9:$G$9</definedName>
    <definedName name="BExIYBHEX2F02B9VOX3UIRG0YI3B" localSheetId="13" hidden="1">#REF!</definedName>
    <definedName name="BExIYBHEX2F02B9VOX3UIRG0YI3B" localSheetId="14" hidden="1">#REF!</definedName>
    <definedName name="BExIYBHEX2F02B9VOX3UIRG0YI3B" localSheetId="2" hidden="1">#REF!</definedName>
    <definedName name="BExIYBHEX2F02B9VOX3UIRG0YI3B" localSheetId="6" hidden="1">#REF!</definedName>
    <definedName name="BExIYBHEX2F02B9VOX3UIRG0YI3B" hidden="1">#REF!</definedName>
    <definedName name="BExIYEXJBK8JDWIRSVV4RJSKZVV1" localSheetId="2" hidden="1">#REF!</definedName>
    <definedName name="BExIYEXJBK8JDWIRSVV4RJSKZVV1" localSheetId="7" hidden="1">#REF!</definedName>
    <definedName name="BExIYEXJBK8JDWIRSVV4RJSKZVV1" hidden="1">'[3]Reco Sheet for Fcast'!$I$8:$J$8</definedName>
    <definedName name="BExIYI2RH0K4225XO970K2IQ1E79" localSheetId="19" hidden="1">'[4]AMI P &amp; L'!#REF!</definedName>
    <definedName name="BExIYI2RH0K4225XO970K2IQ1E79" localSheetId="16" hidden="1">'[4]AMI P &amp; L'!#REF!</definedName>
    <definedName name="BExIYI2RH0K4225XO970K2IQ1E79" localSheetId="17" hidden="1">'[4]AMI P &amp; L'!#REF!</definedName>
    <definedName name="BExIYI2RH0K4225XO970K2IQ1E79" localSheetId="13" hidden="1">'[4]AMI P &amp; L'!#REF!</definedName>
    <definedName name="BExIYI2RH0K4225XO970K2IQ1E79" localSheetId="14" hidden="1">'[4]AMI P &amp; L'!#REF!</definedName>
    <definedName name="BExIYI2RH0K4225XO970K2IQ1E79" localSheetId="2" hidden="1">#REF!</definedName>
    <definedName name="BExIYI2RH0K4225XO970K2IQ1E79" localSheetId="22" hidden="1">'[4]AMI P &amp; L'!#REF!</definedName>
    <definedName name="BExIYI2RH0K4225XO970K2IQ1E79" localSheetId="21" hidden="1">'[4]AMI P &amp; L'!#REF!</definedName>
    <definedName name="BExIYI2RH0K4225XO970K2IQ1E79" localSheetId="57" hidden="1">'[4]AMI P &amp; L'!#REF!</definedName>
    <definedName name="BExIYI2RH0K4225XO970K2IQ1E79" localSheetId="56" hidden="1">'[4]AMI P &amp; L'!#REF!</definedName>
    <definedName name="BExIYI2RH0K4225XO970K2IQ1E79" localSheetId="7" hidden="1">#REF!</definedName>
    <definedName name="BExIYI2RH0K4225XO970K2IQ1E79" localSheetId="40" hidden="1">'[4]AMI P &amp; L'!#REF!</definedName>
    <definedName name="BExIYI2RH0K4225XO970K2IQ1E79" localSheetId="39" hidden="1">'[4]AMI P &amp; L'!#REF!</definedName>
    <definedName name="BExIYI2RH0K4225XO970K2IQ1E79" localSheetId="41" hidden="1">'[4]AMI P &amp; L'!#REF!</definedName>
    <definedName name="BExIYI2RH0K4225XO970K2IQ1E79" localSheetId="38" hidden="1">'[4]AMI P &amp; L'!#REF!</definedName>
    <definedName name="BExIYI2RH0K4225XO970K2IQ1E79" localSheetId="5" hidden="1">'[4]AMI P &amp; L'!#REF!</definedName>
    <definedName name="BExIYI2RH0K4225XO970K2IQ1E79" localSheetId="15" hidden="1">'[4]AMI P &amp; L'!#REF!</definedName>
    <definedName name="BExIYI2RH0K4225XO970K2IQ1E79" hidden="1">'[4]AMI P &amp; L'!#REF!</definedName>
    <definedName name="BExIYMPZ0KS2KOJFQAUQJ77L7701" localSheetId="2" hidden="1">#REF!</definedName>
    <definedName name="BExIYMPZ0KS2KOJFQAUQJ77L7701" localSheetId="7" hidden="1">#REF!</definedName>
    <definedName name="BExIYMPZ0KS2KOJFQAUQJ77L7701" hidden="1">'[3]Reco Sheet for Fcast'!$G$2</definedName>
    <definedName name="BExIYP9Q6FV9T0R9G3UDKLS4TTYX" localSheetId="2" hidden="1">#REF!</definedName>
    <definedName name="BExIYP9Q6FV9T0R9G3UDKLS4TTYX" localSheetId="7" hidden="1">#REF!</definedName>
    <definedName name="BExIYP9Q6FV9T0R9G3UDKLS4TTYX" hidden="1">'[3]Reco Sheet for Fcast'!$F$6:$G$6</definedName>
    <definedName name="BExIYZGLDQ1TN7BIIN4RLDP31GIM" localSheetId="2" hidden="1">#REF!</definedName>
    <definedName name="BExIYZGLDQ1TN7BIIN4RLDP31GIM" localSheetId="7" hidden="1">#REF!</definedName>
    <definedName name="BExIYZGLDQ1TN7BIIN4RLDP31GIM" hidden="1">'[3]Reco Sheet for Fcast'!$F$8:$G$8</definedName>
    <definedName name="BExIZ4K0EZJK6PW3L8SVKTJFSWW9" localSheetId="2" hidden="1">#REF!</definedName>
    <definedName name="BExIZ4K0EZJK6PW3L8SVKTJFSWW9" localSheetId="7" hidden="1">#REF!</definedName>
    <definedName name="BExIZ4K0EZJK6PW3L8SVKTJFSWW9" hidden="1">'[3]Reco Sheet for Fcast'!$F$15:$F$15</definedName>
    <definedName name="BExIZAECINL6JE573R3GB2W6M9LF" localSheetId="13" hidden="1">#REF!</definedName>
    <definedName name="BExIZAECINL6JE573R3GB2W6M9LF" localSheetId="14" hidden="1">#REF!</definedName>
    <definedName name="BExIZAECINL6JE573R3GB2W6M9LF" localSheetId="2" hidden="1">#REF!</definedName>
    <definedName name="BExIZAECINL6JE573R3GB2W6M9LF" localSheetId="22" hidden="1">#REF!</definedName>
    <definedName name="BExIZAECINL6JE573R3GB2W6M9LF" localSheetId="6" hidden="1">#REF!</definedName>
    <definedName name="BExIZAECINL6JE573R3GB2W6M9LF" localSheetId="7" hidden="1">#REF!</definedName>
    <definedName name="BExIZAECINL6JE573R3GB2W6M9LF" hidden="1">#REF!</definedName>
    <definedName name="BExIZAECOEZGBAO29QMV14E6XDIV" localSheetId="2" hidden="1">#REF!</definedName>
    <definedName name="BExIZAECOEZGBAO29QMV14E6XDIV" localSheetId="7" hidden="1">#REF!</definedName>
    <definedName name="BExIZAECOEZGBAO29QMV14E6XDIV" hidden="1">'[3]Reco Sheet for Fcast'!$G$2:$H$2</definedName>
    <definedName name="BExIZKVXYD5O2JBU81F2UFJZLLSI" localSheetId="2" hidden="1">#REF!</definedName>
    <definedName name="BExIZKVXYD5O2JBU81F2UFJZLLSI" localSheetId="7" hidden="1">#REF!</definedName>
    <definedName name="BExIZKVXYD5O2JBU81F2UFJZLLSI" hidden="1">'[3]Reco Sheet for Fcast'!$F$8:$G$8</definedName>
    <definedName name="BExIZPZDHC8HGER83WHCZAHOX7LK" localSheetId="2" hidden="1">#REF!</definedName>
    <definedName name="BExIZPZDHC8HGER83WHCZAHOX7LK" localSheetId="7" hidden="1">#REF!</definedName>
    <definedName name="BExIZPZDHC8HGER83WHCZAHOX7LK" hidden="1">'[3]Reco Sheet for Fcast'!$F$11:$G$11</definedName>
    <definedName name="BExIZS2X10QUS4CITNIUIELXAFAJ" localSheetId="13" hidden="1">#REF!</definedName>
    <definedName name="BExIZS2X10QUS4CITNIUIELXAFAJ" localSheetId="14" hidden="1">#REF!</definedName>
    <definedName name="BExIZS2X10QUS4CITNIUIELXAFAJ" localSheetId="2" hidden="1">#REF!</definedName>
    <definedName name="BExIZS2X10QUS4CITNIUIELXAFAJ" localSheetId="22" hidden="1">#REF!</definedName>
    <definedName name="BExIZS2X10QUS4CITNIUIELXAFAJ" localSheetId="6" hidden="1">#REF!</definedName>
    <definedName name="BExIZS2X10QUS4CITNIUIELXAFAJ" localSheetId="7" hidden="1">#REF!</definedName>
    <definedName name="BExIZS2X10QUS4CITNIUIELXAFAJ" hidden="1">#REF!</definedName>
    <definedName name="BExIZY2PUZ0OF9YKK1B13IW0VS6G" localSheetId="2" hidden="1">#REF!</definedName>
    <definedName name="BExIZY2PUZ0OF9YKK1B13IW0VS6G" localSheetId="7" hidden="1">#REF!</definedName>
    <definedName name="BExIZY2PUZ0OF9YKK1B13IW0VS6G" hidden="1">'[3]Reco Sheet for Fcast'!$F$15</definedName>
    <definedName name="BExIZYO9AIHMDU2DUFADE30D5TCY" localSheetId="13" hidden="1">#REF!</definedName>
    <definedName name="BExIZYO9AIHMDU2DUFADE30D5TCY" localSheetId="14" hidden="1">#REF!</definedName>
    <definedName name="BExIZYO9AIHMDU2DUFADE30D5TCY" localSheetId="2" hidden="1">#REF!</definedName>
    <definedName name="BExIZYO9AIHMDU2DUFADE30D5TCY" localSheetId="6" hidden="1">#REF!</definedName>
    <definedName name="BExIZYO9AIHMDU2DUFADE30D5TCY" hidden="1">#REF!</definedName>
    <definedName name="BExJ08KBRR2XMWW3VZMPSQKXHZUH" localSheetId="19" hidden="1">'[4]AMI P &amp; L'!#REF!</definedName>
    <definedName name="BExJ08KBRR2XMWW3VZMPSQKXHZUH" localSheetId="16" hidden="1">'[4]AMI P &amp; L'!#REF!</definedName>
    <definedName name="BExJ08KBRR2XMWW3VZMPSQKXHZUH" localSheetId="17" hidden="1">'[4]AMI P &amp; L'!#REF!</definedName>
    <definedName name="BExJ08KBRR2XMWW3VZMPSQKXHZUH" localSheetId="13" hidden="1">'[4]AMI P &amp; L'!#REF!</definedName>
    <definedName name="BExJ08KBRR2XMWW3VZMPSQKXHZUH" localSheetId="14" hidden="1">'[4]AMI P &amp; L'!#REF!</definedName>
    <definedName name="BExJ08KBRR2XMWW3VZMPSQKXHZUH" localSheetId="2" hidden="1">#REF!</definedName>
    <definedName name="BExJ08KBRR2XMWW3VZMPSQKXHZUH" localSheetId="22" hidden="1">'[4]AMI P &amp; L'!#REF!</definedName>
    <definedName name="BExJ08KBRR2XMWW3VZMPSQKXHZUH" localSheetId="21" hidden="1">'[4]AMI P &amp; L'!#REF!</definedName>
    <definedName name="BExJ08KBRR2XMWW3VZMPSQKXHZUH" localSheetId="57" hidden="1">'[4]AMI P &amp; L'!#REF!</definedName>
    <definedName name="BExJ08KBRR2XMWW3VZMPSQKXHZUH" localSheetId="56" hidden="1">'[4]AMI P &amp; L'!#REF!</definedName>
    <definedName name="BExJ08KBRR2XMWW3VZMPSQKXHZUH" localSheetId="7" hidden="1">#REF!</definedName>
    <definedName name="BExJ08KBRR2XMWW3VZMPSQKXHZUH" localSheetId="40" hidden="1">'[4]AMI P &amp; L'!#REF!</definedName>
    <definedName name="BExJ08KBRR2XMWW3VZMPSQKXHZUH" localSheetId="39" hidden="1">'[4]AMI P &amp; L'!#REF!</definedName>
    <definedName name="BExJ08KBRR2XMWW3VZMPSQKXHZUH" localSheetId="41" hidden="1">'[4]AMI P &amp; L'!#REF!</definedName>
    <definedName name="BExJ08KBRR2XMWW3VZMPSQKXHZUH" localSheetId="38" hidden="1">'[4]AMI P &amp; L'!#REF!</definedName>
    <definedName name="BExJ08KBRR2XMWW3VZMPSQKXHZUH" localSheetId="5" hidden="1">'[4]AMI P &amp; L'!#REF!</definedName>
    <definedName name="BExJ08KBRR2XMWW3VZMPSQKXHZUH" localSheetId="15" hidden="1">'[4]AMI P &amp; L'!#REF!</definedName>
    <definedName name="BExJ08KBRR2XMWW3VZMPSQKXHZUH" hidden="1">'[4]AMI P &amp; L'!#REF!</definedName>
    <definedName name="BExJ0DYJWXGE7DA39PYL3WM05U9O" localSheetId="2" hidden="1">#REF!</definedName>
    <definedName name="BExJ0DYJWXGE7DA39PYL3WM05U9O" localSheetId="7" hidden="1">#REF!</definedName>
    <definedName name="BExJ0DYJWXGE7DA39PYL3WM05U9O" hidden="1">'[3]Reco Sheet for Fcast'!$F$15</definedName>
    <definedName name="BExJ0MY8SY5J5V50H3UKE78ODTVB" localSheetId="2" hidden="1">#REF!</definedName>
    <definedName name="BExJ0MY8SY5J5V50H3UKE78ODTVB" localSheetId="7" hidden="1">#REF!</definedName>
    <definedName name="BExJ0MY8SY5J5V50H3UKE78ODTVB" hidden="1">'[3]Reco Sheet for Fcast'!$I$8:$J$8</definedName>
    <definedName name="BExJ0YC98G37ML4N8FLP8D95EFRF" localSheetId="2" hidden="1">#REF!</definedName>
    <definedName name="BExJ0YC98G37ML4N8FLP8D95EFRF" localSheetId="7" hidden="1">#REF!</definedName>
    <definedName name="BExJ0YC98G37ML4N8FLP8D95EFRF" hidden="1">'[3]Reco Sheet for Fcast'!$G$2</definedName>
    <definedName name="BExKCDYKAEV45AFXHVHZZ62E5BM3" localSheetId="2" hidden="1">#REF!</definedName>
    <definedName name="BExKCDYKAEV45AFXHVHZZ62E5BM3" localSheetId="7" hidden="1">#REF!</definedName>
    <definedName name="BExKCDYKAEV45AFXHVHZZ62E5BM3" hidden="1">'[3]Reco Sheet for Fcast'!$G$2</definedName>
    <definedName name="BExKDKO0W4AGQO1V7K6Q4VM750FT" localSheetId="2" hidden="1">#REF!</definedName>
    <definedName name="BExKDKO0W4AGQO1V7K6Q4VM750FT" localSheetId="7" hidden="1">#REF!</definedName>
    <definedName name="BExKDKO0W4AGQO1V7K6Q4VM750FT" hidden="1">'[3]Reco Sheet for Fcast'!$F$11:$G$11</definedName>
    <definedName name="BExKDLF10G7W77J87QWH3ZGLUCLW" localSheetId="2" hidden="1">#REF!</definedName>
    <definedName name="BExKDLF10G7W77J87QWH3ZGLUCLW" localSheetId="7" hidden="1">#REF!</definedName>
    <definedName name="BExKDLF10G7W77J87QWH3ZGLUCLW" hidden="1">'[3]Reco Sheet for Fcast'!$I$10:$J$10</definedName>
    <definedName name="BExKDYWMP2XKZPZZ3JN74IZA31I4" localSheetId="13" hidden="1">#REF!</definedName>
    <definedName name="BExKDYWMP2XKZPZZ3JN74IZA31I4" localSheetId="14" hidden="1">#REF!</definedName>
    <definedName name="BExKDYWMP2XKZPZZ3JN74IZA31I4" localSheetId="2" hidden="1">#REF!</definedName>
    <definedName name="BExKDYWMP2XKZPZZ3JN74IZA31I4" localSheetId="22" hidden="1">#REF!</definedName>
    <definedName name="BExKDYWMP2XKZPZZ3JN74IZA31I4" localSheetId="6" hidden="1">#REF!</definedName>
    <definedName name="BExKDYWMP2XKZPZZ3JN74IZA31I4" localSheetId="7" hidden="1">#REF!</definedName>
    <definedName name="BExKDYWMP2XKZPZZ3JN74IZA31I4" hidden="1">#REF!</definedName>
    <definedName name="BExKE1AVXRTWKFUNYIWQQPGA1YRV" localSheetId="13" hidden="1">#REF!</definedName>
    <definedName name="BExKE1AVXRTWKFUNYIWQQPGA1YRV" localSheetId="14" hidden="1">#REF!</definedName>
    <definedName name="BExKE1AVXRTWKFUNYIWQQPGA1YRV" localSheetId="2" hidden="1">#REF!</definedName>
    <definedName name="BExKE1AVXRTWKFUNYIWQQPGA1YRV" localSheetId="6" hidden="1">#REF!</definedName>
    <definedName name="BExKE1AVXRTWKFUNYIWQQPGA1YRV" hidden="1">#REF!</definedName>
    <definedName name="BExKEFE0I3MT6ZLC4T1L9465HKTN" localSheetId="2" hidden="1">#REF!</definedName>
    <definedName name="BExKEFE0I3MT6ZLC4T1L9465HKTN" localSheetId="7" hidden="1">#REF!</definedName>
    <definedName name="BExKEFE0I3MT6ZLC4T1L9465HKTN" hidden="1">'[3]Reco Sheet for Fcast'!$F$8:$G$8</definedName>
    <definedName name="BExKEK6O5BVJP4VY02FY7JNAZ6BT" localSheetId="2" hidden="1">#REF!</definedName>
    <definedName name="BExKEK6O5BVJP4VY02FY7JNAZ6BT" localSheetId="7" hidden="1">#REF!</definedName>
    <definedName name="BExKEK6O5BVJP4VY02FY7JNAZ6BT" hidden="1">'[3]Reco Sheet for Fcast'!$I$6:$J$6</definedName>
    <definedName name="BExKEKXK6E6QX339ELPXDIRZSJE0" localSheetId="2" hidden="1">#REF!</definedName>
    <definedName name="BExKEKXK6E6QX339ELPXDIRZSJE0" localSheetId="7" hidden="1">#REF!</definedName>
    <definedName name="BExKEKXK6E6QX339ELPXDIRZSJE0" hidden="1">'[3]Reco Sheet for Fcast'!$I$7:$J$7</definedName>
    <definedName name="BExKEOOIBMP7N8033EY2CJYCBX6H" localSheetId="2" hidden="1">#REF!</definedName>
    <definedName name="BExKEOOIBMP7N8033EY2CJYCBX6H" localSheetId="7" hidden="1">#REF!</definedName>
    <definedName name="BExKEOOIBMP7N8033EY2CJYCBX6H" hidden="1">'[3]Reco Sheet for Fcast'!$F$10:$G$10</definedName>
    <definedName name="BExKEW0RR5LA3VC46A2BEOOMQE56" localSheetId="2" hidden="1">#REF!</definedName>
    <definedName name="BExKEW0RR5LA3VC46A2BEOOMQE56" localSheetId="7" hidden="1">#REF!</definedName>
    <definedName name="BExKEW0RR5LA3VC46A2BEOOMQE56" hidden="1">'[3]Reco Sheet for Fcast'!$F$8:$G$8</definedName>
    <definedName name="BExKFA3VI1CZK21SM0N3LZWT9LA1" localSheetId="2" hidden="1">#REF!</definedName>
    <definedName name="BExKFA3VI1CZK21SM0N3LZWT9LA1" localSheetId="7" hidden="1">#REF!</definedName>
    <definedName name="BExKFA3VI1CZK21SM0N3LZWT9LA1" hidden="1">'[3]Reco Sheet for Fcast'!$F$11:$G$11</definedName>
    <definedName name="BExKFINBFV5J2NFRCL4YUO3YF0ZE" localSheetId="2" hidden="1">#REF!</definedName>
    <definedName name="BExKFINBFV5J2NFRCL4YUO3YF0ZE" localSheetId="7" hidden="1">#REF!</definedName>
    <definedName name="BExKFINBFV5J2NFRCL4YUO3YF0ZE" hidden="1">'[3]Reco Sheet for Fcast'!$F$11:$G$11</definedName>
    <definedName name="BExKFISRBFACTAMJSALEYMY66F6X" localSheetId="2" hidden="1">#REF!</definedName>
    <definedName name="BExKFISRBFACTAMJSALEYMY66F6X" localSheetId="7" hidden="1">#REF!</definedName>
    <definedName name="BExKFISRBFACTAMJSALEYMY66F6X" hidden="1">'[3]Reco Sheet for Fcast'!$F$8:$G$8</definedName>
    <definedName name="BExKFOSK5DJ151C4E8544UWMYTOC" localSheetId="2" hidden="1">#REF!</definedName>
    <definedName name="BExKFOSK5DJ151C4E8544UWMYTOC" localSheetId="7" hidden="1">#REF!</definedName>
    <definedName name="BExKFOSK5DJ151C4E8544UWMYTOC" hidden="1">'[3]Reco Sheet for Fcast'!$I$7:$J$7</definedName>
    <definedName name="BExKFYJC4EVEV54F82K6VKP7Q3OU" localSheetId="2" hidden="1">#REF!</definedName>
    <definedName name="BExKFYJC4EVEV54F82K6VKP7Q3OU" localSheetId="7" hidden="1">#REF!</definedName>
    <definedName name="BExKFYJC4EVEV54F82K6VKP7Q3OU" hidden="1">'[3]Reco Sheet for Fcast'!$I$6:$J$6</definedName>
    <definedName name="BExKG4IYHBKQQ8J8FN10GB2IKO33" localSheetId="2" hidden="1">#REF!</definedName>
    <definedName name="BExKG4IYHBKQQ8J8FN10GB2IKO33" localSheetId="7" hidden="1">#REF!</definedName>
    <definedName name="BExKG4IYHBKQQ8J8FN10GB2IKO33" hidden="1">'[3]Reco Sheet for Fcast'!$I$8:$J$8</definedName>
    <definedName name="BExKGF0L44S78D33WMQ1A75TRKB9" localSheetId="2" hidden="1">#REF!</definedName>
    <definedName name="BExKGF0L44S78D33WMQ1A75TRKB9" localSheetId="7" hidden="1">#REF!</definedName>
    <definedName name="BExKGF0L44S78D33WMQ1A75TRKB9" hidden="1">'[3]Reco Sheet for Fcast'!$I$10:$J$10</definedName>
    <definedName name="BExKGFRN31B3G20LMQ4LRF879J68" localSheetId="2" hidden="1">#REF!</definedName>
    <definedName name="BExKGFRN31B3G20LMQ4LRF879J68" localSheetId="7" hidden="1">#REF!</definedName>
    <definedName name="BExKGFRN31B3G20LMQ4LRF879J68" hidden="1">'[3]Reco Sheet for Fcast'!$I$8:$J$8</definedName>
    <definedName name="BExKGJD3U3ADZILP20U3EURP0UQP" localSheetId="2" hidden="1">#REF!</definedName>
    <definedName name="BExKGJD3U3ADZILP20U3EURP0UQP" localSheetId="7" hidden="1">#REF!</definedName>
    <definedName name="BExKGJD3U3ADZILP20U3EURP0UQP" hidden="1">'[3]Reco Sheet for Fcast'!$I$9:$J$9</definedName>
    <definedName name="BExKGNK5YGKP0YHHTAAOV17Z9EIM" localSheetId="2" hidden="1">#REF!</definedName>
    <definedName name="BExKGNK5YGKP0YHHTAAOV17Z9EIM" localSheetId="7" hidden="1">#REF!</definedName>
    <definedName name="BExKGNK5YGKP0YHHTAAOV17Z9EIM" hidden="1">'[3]Reco Sheet for Fcast'!$F$10:$G$10</definedName>
    <definedName name="BExKGTJTGZ5J6MUJ1UXP14KX6XN1" localSheetId="13" hidden="1">#REF!</definedName>
    <definedName name="BExKGTJTGZ5J6MUJ1UXP14KX6XN1" localSheetId="14" hidden="1">#REF!</definedName>
    <definedName name="BExKGTJTGZ5J6MUJ1UXP14KX6XN1" localSheetId="2" hidden="1">#REF!</definedName>
    <definedName name="BExKGTJTGZ5J6MUJ1UXP14KX6XN1" localSheetId="22" hidden="1">#REF!</definedName>
    <definedName name="BExKGTJTGZ5J6MUJ1UXP14KX6XN1" localSheetId="6" hidden="1">#REF!</definedName>
    <definedName name="BExKGTJTGZ5J6MUJ1UXP14KX6XN1" localSheetId="7" hidden="1">#REF!</definedName>
    <definedName name="BExKGTJTGZ5J6MUJ1UXP14KX6XN1" hidden="1">#REF!</definedName>
    <definedName name="BExKGV77YH9YXIQTRKK2331QGYKF" localSheetId="2" hidden="1">#REF!</definedName>
    <definedName name="BExKGV77YH9YXIQTRKK2331QGYKF" localSheetId="7" hidden="1">#REF!</definedName>
    <definedName name="BExKGV77YH9YXIQTRKK2331QGYKF" hidden="1">'[3]Reco Sheet for Fcast'!$F$8:$G$8</definedName>
    <definedName name="BExKGXLJQX4WJ1YCKHSMCPSSKX21" localSheetId="13" hidden="1">#REF!</definedName>
    <definedName name="BExKGXLJQX4WJ1YCKHSMCPSSKX21" localSheetId="14" hidden="1">#REF!</definedName>
    <definedName name="BExKGXLJQX4WJ1YCKHSMCPSSKX21" localSheetId="2" hidden="1">#REF!</definedName>
    <definedName name="BExKGXLJQX4WJ1YCKHSMCPSSKX21" localSheetId="22" hidden="1">#REF!</definedName>
    <definedName name="BExKGXLJQX4WJ1YCKHSMCPSSKX21" localSheetId="6" hidden="1">#REF!</definedName>
    <definedName name="BExKGXLJQX4WJ1YCKHSMCPSSKX21" localSheetId="7" hidden="1">#REF!</definedName>
    <definedName name="BExKGXLJQX4WJ1YCKHSMCPSSKX21" hidden="1">#REF!</definedName>
    <definedName name="BExKH3FTZ5VGTB86W9M4AB39R0G8" localSheetId="2" hidden="1">#REF!</definedName>
    <definedName name="BExKH3FTZ5VGTB86W9M4AB39R0G8" localSheetId="7" hidden="1">#REF!</definedName>
    <definedName name="BExKH3FTZ5VGTB86W9M4AB39R0G8" hidden="1">'[3]Reco Sheet for Fcast'!$F$6:$G$6</definedName>
    <definedName name="BExKH3FV5U5O6XZM7STS3NZKQFGJ" localSheetId="2" hidden="1">#REF!</definedName>
    <definedName name="BExKH3FV5U5O6XZM7STS3NZKQFGJ" localSheetId="7" hidden="1">#REF!</definedName>
    <definedName name="BExKH3FV5U5O6XZM7STS3NZKQFGJ" hidden="1">'[3]Reco Sheet for Fcast'!$H$2:$I$2</definedName>
    <definedName name="BExKH4SII9MJNWAVYF9T4ZRU3Q1Q" localSheetId="13" hidden="1">#REF!</definedName>
    <definedName name="BExKH4SII9MJNWAVYF9T4ZRU3Q1Q" localSheetId="14" hidden="1">#REF!</definedName>
    <definedName name="BExKH4SII9MJNWAVYF9T4ZRU3Q1Q" localSheetId="2" hidden="1">#REF!</definedName>
    <definedName name="BExKH4SII9MJNWAVYF9T4ZRU3Q1Q" localSheetId="6" hidden="1">#REF!</definedName>
    <definedName name="BExKH4SII9MJNWAVYF9T4ZRU3Q1Q" hidden="1">#REF!</definedName>
    <definedName name="BExKH8JEZRE8MEZ9VRCNMJT15RST" hidden="1">'[6]Bud Mth'!$E$1</definedName>
    <definedName name="BExKHAMUH8NR3HRV0V6FHJE3ROLN" localSheetId="2" hidden="1">#REF!</definedName>
    <definedName name="BExKHAMUH8NR3HRV0V6FHJE3ROLN" localSheetId="7" hidden="1">#REF!</definedName>
    <definedName name="BExKHAMUH8NR3HRV0V6FHJE3ROLN" hidden="1">'[3]Reco Sheet for Fcast'!$I$8:$J$8</definedName>
    <definedName name="BExKHCFKOWFHO2WW0N7Y5XDXEWAO" localSheetId="2" hidden="1">#REF!</definedName>
    <definedName name="BExKHCFKOWFHO2WW0N7Y5XDXEWAO" localSheetId="7" hidden="1">#REF!</definedName>
    <definedName name="BExKHCFKOWFHO2WW0N7Y5XDXEWAO" hidden="1">'[3]Reco Sheet for Fcast'!$I$11:$J$11</definedName>
    <definedName name="BExKHDMPODAJPZY7M2BN39326C43" localSheetId="19" hidden="1">#REF!</definedName>
    <definedName name="BExKHDMPODAJPZY7M2BN39326C43" localSheetId="16" hidden="1">#REF!</definedName>
    <definedName name="BExKHDMPODAJPZY7M2BN39326C43" localSheetId="17" hidden="1">#REF!</definedName>
    <definedName name="BExKHDMPODAJPZY7M2BN39326C43" localSheetId="13" hidden="1">#REF!</definedName>
    <definedName name="BExKHDMPODAJPZY7M2BN39326C43" localSheetId="14" hidden="1">#REF!</definedName>
    <definedName name="BExKHDMPODAJPZY7M2BN39326C43" localSheetId="2" hidden="1">#REF!</definedName>
    <definedName name="BExKHDMPODAJPZY7M2BN39326C43" localSheetId="22" hidden="1">#REF!</definedName>
    <definedName name="BExKHDMPODAJPZY7M2BN39326C43" localSheetId="21" hidden="1">#REF!</definedName>
    <definedName name="BExKHDMPODAJPZY7M2BN39326C43" localSheetId="57" hidden="1">#REF!</definedName>
    <definedName name="BExKHDMPODAJPZY7M2BN39326C43" localSheetId="56" hidden="1">#REF!</definedName>
    <definedName name="BExKHDMPODAJPZY7M2BN39326C43" localSheetId="6" hidden="1">#REF!</definedName>
    <definedName name="BExKHDMPODAJPZY7M2BN39326C43" localSheetId="7" hidden="1">#REF!</definedName>
    <definedName name="BExKHDMPODAJPZY7M2BN39326C43" localSheetId="40" hidden="1">#REF!</definedName>
    <definedName name="BExKHDMPODAJPZY7M2BN39326C43" localSheetId="39" hidden="1">#REF!</definedName>
    <definedName name="BExKHDMPODAJPZY7M2BN39326C43" localSheetId="41" hidden="1">#REF!</definedName>
    <definedName name="BExKHDMPODAJPZY7M2BN39326C43" localSheetId="38" hidden="1">#REF!</definedName>
    <definedName name="BExKHDMPODAJPZY7M2BN39326C43" localSheetId="5" hidden="1">#REF!</definedName>
    <definedName name="BExKHDMPODAJPZY7M2BN39326C43" localSheetId="15" hidden="1">#REF!</definedName>
    <definedName name="BExKHDMPODAJPZY7M2BN39326C43" hidden="1">#REF!</definedName>
    <definedName name="BExKHIVLONZ46HLMR50DEXKEUNEP" localSheetId="2" hidden="1">#REF!</definedName>
    <definedName name="BExKHIVLONZ46HLMR50DEXKEUNEP" localSheetId="7" hidden="1">#REF!</definedName>
    <definedName name="BExKHIVLONZ46HLMR50DEXKEUNEP" hidden="1">'[3]Reco Sheet for Fcast'!$F$7:$G$7</definedName>
    <definedName name="BExKHPM9XA0ADDK7TUR0N38EXWEP" localSheetId="2" hidden="1">#REF!</definedName>
    <definedName name="BExKHPM9XA0ADDK7TUR0N38EXWEP" localSheetId="7" hidden="1">#REF!</definedName>
    <definedName name="BExKHPM9XA0ADDK7TUR0N38EXWEP" hidden="1">'[3]Reco Sheet for Fcast'!$F$10:$G$10</definedName>
    <definedName name="BExKHVBAHM5Y9XWLCVNMF388YZHG" localSheetId="13" hidden="1">#REF!</definedName>
    <definedName name="BExKHVBAHM5Y9XWLCVNMF388YZHG" localSheetId="14" hidden="1">#REF!</definedName>
    <definedName name="BExKHVBAHM5Y9XWLCVNMF388YZHG" localSheetId="2" hidden="1">#REF!</definedName>
    <definedName name="BExKHVBAHM5Y9XWLCVNMF388YZHG" localSheetId="6" hidden="1">#REF!</definedName>
    <definedName name="BExKHVBAHM5Y9XWLCVNMF388YZHG" hidden="1">#REF!</definedName>
    <definedName name="BExKHWNRIZ5D7KKG5MQK7WNAIKUJ" localSheetId="13" hidden="1">#REF!</definedName>
    <definedName name="BExKHWNRIZ5D7KKG5MQK7WNAIKUJ" localSheetId="14" hidden="1">#REF!</definedName>
    <definedName name="BExKHWNRIZ5D7KKG5MQK7WNAIKUJ" localSheetId="2" hidden="1">#REF!</definedName>
    <definedName name="BExKHWNRIZ5D7KKG5MQK7WNAIKUJ" localSheetId="22" hidden="1">#REF!</definedName>
    <definedName name="BExKHWNRIZ5D7KKG5MQK7WNAIKUJ" localSheetId="6" hidden="1">#REF!</definedName>
    <definedName name="BExKHWNRIZ5D7KKG5MQK7WNAIKUJ" localSheetId="7" hidden="1">#REF!</definedName>
    <definedName name="BExKHWNRIZ5D7KKG5MQK7WNAIKUJ" hidden="1">#REF!</definedName>
    <definedName name="BExKI4076KXCDE5KXL79KT36OKLO" localSheetId="19" hidden="1">'[4]AMI P &amp; L'!#REF!</definedName>
    <definedName name="BExKI4076KXCDE5KXL79KT36OKLO" localSheetId="16" hidden="1">'[4]AMI P &amp; L'!#REF!</definedName>
    <definedName name="BExKI4076KXCDE5KXL79KT36OKLO" localSheetId="17" hidden="1">'[4]AMI P &amp; L'!#REF!</definedName>
    <definedName name="BExKI4076KXCDE5KXL79KT36OKLO" localSheetId="13" hidden="1">'[4]AMI P &amp; L'!#REF!</definedName>
    <definedName name="BExKI4076KXCDE5KXL79KT36OKLO" localSheetId="14" hidden="1">'[4]AMI P &amp; L'!#REF!</definedName>
    <definedName name="BExKI4076KXCDE5KXL79KT36OKLO" localSheetId="2" hidden="1">#REF!</definedName>
    <definedName name="BExKI4076KXCDE5KXL79KT36OKLO" localSheetId="22" hidden="1">'[4]AMI P &amp; L'!#REF!</definedName>
    <definedName name="BExKI4076KXCDE5KXL79KT36OKLO" localSheetId="21" hidden="1">'[4]AMI P &amp; L'!#REF!</definedName>
    <definedName name="BExKI4076KXCDE5KXL79KT36OKLO" localSheetId="57" hidden="1">'[4]AMI P &amp; L'!#REF!</definedName>
    <definedName name="BExKI4076KXCDE5KXL79KT36OKLO" localSheetId="56" hidden="1">'[4]AMI P &amp; L'!#REF!</definedName>
    <definedName name="BExKI4076KXCDE5KXL79KT36OKLO" localSheetId="7" hidden="1">#REF!</definedName>
    <definedName name="BExKI4076KXCDE5KXL79KT36OKLO" localSheetId="40" hidden="1">'[4]AMI P &amp; L'!#REF!</definedName>
    <definedName name="BExKI4076KXCDE5KXL79KT36OKLO" localSheetId="39" hidden="1">'[4]AMI P &amp; L'!#REF!</definedName>
    <definedName name="BExKI4076KXCDE5KXL79KT36OKLO" localSheetId="41" hidden="1">'[4]AMI P &amp; L'!#REF!</definedName>
    <definedName name="BExKI4076KXCDE5KXL79KT36OKLO" localSheetId="38" hidden="1">'[4]AMI P &amp; L'!#REF!</definedName>
    <definedName name="BExKI4076KXCDE5KXL79KT36OKLO" localSheetId="5" hidden="1">'[4]AMI P &amp; L'!#REF!</definedName>
    <definedName name="BExKI4076KXCDE5KXL79KT36OKLO" localSheetId="15" hidden="1">'[4]AMI P &amp; L'!#REF!</definedName>
    <definedName name="BExKI4076KXCDE5KXL79KT36OKLO" hidden="1">'[4]AMI P &amp; L'!#REF!</definedName>
    <definedName name="BExKI7LO70WYISR7Q0Y1ZDWO9M3B" localSheetId="2" hidden="1">#REF!</definedName>
    <definedName name="BExKI7LO70WYISR7Q0Y1ZDWO9M3B" localSheetId="7" hidden="1">#REF!</definedName>
    <definedName name="BExKI7LO70WYISR7Q0Y1ZDWO9M3B" hidden="1">'[3]Reco Sheet for Fcast'!$I$8:$J$8</definedName>
    <definedName name="BExKI8STNKBGV3XDC4DWP9DUI95F" hidden="1">'[6]Bud Mth'!$I$11:$J$11</definedName>
    <definedName name="BExKIGQV6TXIZG039HBOJU62WP2U" localSheetId="2" hidden="1">#REF!</definedName>
    <definedName name="BExKIGQV6TXIZG039HBOJU62WP2U" localSheetId="7" hidden="1">#REF!</definedName>
    <definedName name="BExKIGQV6TXIZG039HBOJU62WP2U" hidden="1">'[3]Reco Sheet for Fcast'!$I$11:$J$11</definedName>
    <definedName name="BExKILE008SF3KTAN8WML3XKI1NZ" localSheetId="2" hidden="1">#REF!</definedName>
    <definedName name="BExKILE008SF3KTAN8WML3XKI1NZ" localSheetId="7" hidden="1">#REF!</definedName>
    <definedName name="BExKILE008SF3KTAN8WML3XKI1NZ" hidden="1">'[3]Reco Sheet for Fcast'!$K$2</definedName>
    <definedName name="BExKINSBB6RS7I489QHMCOMU4Z2X" localSheetId="2" hidden="1">#REF!</definedName>
    <definedName name="BExKINSBB6RS7I489QHMCOMU4Z2X" localSheetId="7" hidden="1">#REF!</definedName>
    <definedName name="BExKINSBB6RS7I489QHMCOMU4Z2X" hidden="1">'[3]Reco Sheet for Fcast'!$F$15</definedName>
    <definedName name="BExKIU87ZKSOC2DYZWFK6SAK9I8E" localSheetId="2" hidden="1">#REF!</definedName>
    <definedName name="BExKIU87ZKSOC2DYZWFK6SAK9I8E" localSheetId="7" hidden="1">#REF!</definedName>
    <definedName name="BExKIU87ZKSOC2DYZWFK6SAK9I8E" hidden="1">'[3]Reco Sheet for Fcast'!$F$6:$G$6</definedName>
    <definedName name="BExKJ2BJ6QYNAH9EWOCXSIHVPYY5" localSheetId="13" hidden="1">#REF!</definedName>
    <definedName name="BExKJ2BJ6QYNAH9EWOCXSIHVPYY5" localSheetId="14" hidden="1">#REF!</definedName>
    <definedName name="BExKJ2BJ6QYNAH9EWOCXSIHVPYY5" localSheetId="2" hidden="1">#REF!</definedName>
    <definedName name="BExKJ2BJ6QYNAH9EWOCXSIHVPYY5" localSheetId="6" hidden="1">#REF!</definedName>
    <definedName name="BExKJ2BJ6QYNAH9EWOCXSIHVPYY5" hidden="1">#REF!</definedName>
    <definedName name="BExKJ449HLYX2DJ9UF0H9GTPSQ73" localSheetId="2" hidden="1">#REF!</definedName>
    <definedName name="BExKJ449HLYX2DJ9UF0H9GTPSQ73" localSheetId="7" hidden="1">#REF!</definedName>
    <definedName name="BExKJ449HLYX2DJ9UF0H9GTPSQ73" hidden="1">'[3]Reco Sheet for Fcast'!$I$8:$J$8</definedName>
    <definedName name="BExKJC7MJKEAMFD3Y9Q6TXP4MP3L" localSheetId="2" hidden="1">'[5]Reco Sheet for Fcast'!$I$9:$J$9</definedName>
    <definedName name="BExKJC7MJKEAMFD3Y9Q6TXP4MP3L" localSheetId="7" hidden="1">'[5]Reco Sheet for Fcast'!$I$9:$J$9</definedName>
    <definedName name="BExKJC7MJKEAMFD3Y9Q6TXP4MP3L" hidden="1">'[3]Reco Sheet for Fcast'!$I$9:$J$9</definedName>
    <definedName name="BExKJELX2RUC8UEC56IZPYYZXHA7" localSheetId="2" hidden="1">#REF!</definedName>
    <definedName name="BExKJELX2RUC8UEC56IZPYYZXHA7" localSheetId="7" hidden="1">#REF!</definedName>
    <definedName name="BExKJELX2RUC8UEC56IZPYYZXHA7" hidden="1">'[3]Reco Sheet for Fcast'!$F$8:$G$8</definedName>
    <definedName name="BExKJINMXS61G2TZEXCJAWVV4F57" localSheetId="2" hidden="1">#REF!</definedName>
    <definedName name="BExKJINMXS61G2TZEXCJAWVV4F57" localSheetId="7" hidden="1">#REF!</definedName>
    <definedName name="BExKJINMXS61G2TZEXCJAWVV4F57" hidden="1">'[3]Reco Sheet for Fcast'!$F$6:$G$6</definedName>
    <definedName name="BExKJK5ME8KB7HA0180L7OUZDDGV" localSheetId="2" hidden="1">#REF!</definedName>
    <definedName name="BExKJK5ME8KB7HA0180L7OUZDDGV" localSheetId="7" hidden="1">#REF!</definedName>
    <definedName name="BExKJK5ME8KB7HA0180L7OUZDDGV" hidden="1">'[3]Reco Sheet for Fcast'!$F$11:$G$11</definedName>
    <definedName name="BExKJN5IF0VMDILJ5K8ZENF2QYV1" localSheetId="2" hidden="1">#REF!</definedName>
    <definedName name="BExKJN5IF0VMDILJ5K8ZENF2QYV1" localSheetId="7" hidden="1">#REF!</definedName>
    <definedName name="BExKJN5IF0VMDILJ5K8ZENF2QYV1" hidden="1">'[3]Reco Sheet for Fcast'!$H$2:$I$2</definedName>
    <definedName name="BExKJUSJPFUIK20FTVAFJWR2OUYX" localSheetId="2" hidden="1">#REF!</definedName>
    <definedName name="BExKJUSJPFUIK20FTVAFJWR2OUYX" localSheetId="7" hidden="1">#REF!</definedName>
    <definedName name="BExKJUSJPFUIK20FTVAFJWR2OUYX" hidden="1">'[3]Reco Sheet for Fcast'!$I$11:$J$11</definedName>
    <definedName name="BExKK8VP5RS3D0UXZVKA37C4SYBP" localSheetId="2" hidden="1">#REF!</definedName>
    <definedName name="BExKK8VP5RS3D0UXZVKA37C4SYBP" localSheetId="7" hidden="1">#REF!</definedName>
    <definedName name="BExKK8VP5RS3D0UXZVKA37C4SYBP" hidden="1">'[3]Reco Sheet for Fcast'!$F$11:$G$11</definedName>
    <definedName name="BExKKIM9NPF6B3SPMPIQB27HQME4" localSheetId="2" hidden="1">#REF!</definedName>
    <definedName name="BExKKIM9NPF6B3SPMPIQB27HQME4" localSheetId="7" hidden="1">#REF!</definedName>
    <definedName name="BExKKIM9NPF6B3SPMPIQB27HQME4" hidden="1">'[3]Reco Sheet for Fcast'!$F$11:$G$11</definedName>
    <definedName name="BExKKIX1BCBQ4R3K41QD8NTV0OV0" localSheetId="2" hidden="1">#REF!</definedName>
    <definedName name="BExKKIX1BCBQ4R3K41QD8NTV0OV0" localSheetId="7" hidden="1">#REF!</definedName>
    <definedName name="BExKKIX1BCBQ4R3K41QD8NTV0OV0" hidden="1">'[3]Reco Sheet for Fcast'!$I$8:$J$8</definedName>
    <definedName name="BExKKQ3ZWADYV03YHMXDOAMU90EB" localSheetId="19" hidden="1">'[4]AMI P &amp; L'!#REF!</definedName>
    <definedName name="BExKKQ3ZWADYV03YHMXDOAMU90EB" localSheetId="16" hidden="1">'[4]AMI P &amp; L'!#REF!</definedName>
    <definedName name="BExKKQ3ZWADYV03YHMXDOAMU90EB" localSheetId="17" hidden="1">'[4]AMI P &amp; L'!#REF!</definedName>
    <definedName name="BExKKQ3ZWADYV03YHMXDOAMU90EB" localSheetId="13" hidden="1">'[4]AMI P &amp; L'!#REF!</definedName>
    <definedName name="BExKKQ3ZWADYV03YHMXDOAMU90EB" localSheetId="14" hidden="1">'[4]AMI P &amp; L'!#REF!</definedName>
    <definedName name="BExKKQ3ZWADYV03YHMXDOAMU90EB" localSheetId="2" hidden="1">#REF!</definedName>
    <definedName name="BExKKQ3ZWADYV03YHMXDOAMU90EB" localSheetId="22" hidden="1">'[4]AMI P &amp; L'!#REF!</definedName>
    <definedName name="BExKKQ3ZWADYV03YHMXDOAMU90EB" localSheetId="21" hidden="1">'[4]AMI P &amp; L'!#REF!</definedName>
    <definedName name="BExKKQ3ZWADYV03YHMXDOAMU90EB" localSheetId="57" hidden="1">'[4]AMI P &amp; L'!#REF!</definedName>
    <definedName name="BExKKQ3ZWADYV03YHMXDOAMU90EB" localSheetId="56" hidden="1">'[4]AMI P &amp; L'!#REF!</definedName>
    <definedName name="BExKKQ3ZWADYV03YHMXDOAMU90EB" localSheetId="7" hidden="1">#REF!</definedName>
    <definedName name="BExKKQ3ZWADYV03YHMXDOAMU90EB" localSheetId="40" hidden="1">'[4]AMI P &amp; L'!#REF!</definedName>
    <definedName name="BExKKQ3ZWADYV03YHMXDOAMU90EB" localSheetId="39" hidden="1">'[4]AMI P &amp; L'!#REF!</definedName>
    <definedName name="BExKKQ3ZWADYV03YHMXDOAMU90EB" localSheetId="41" hidden="1">'[4]AMI P &amp; L'!#REF!</definedName>
    <definedName name="BExKKQ3ZWADYV03YHMXDOAMU90EB" localSheetId="38" hidden="1">'[4]AMI P &amp; L'!#REF!</definedName>
    <definedName name="BExKKQ3ZWADYV03YHMXDOAMU90EB" localSheetId="5" hidden="1">'[4]AMI P &amp; L'!#REF!</definedName>
    <definedName name="BExKKQ3ZWADYV03YHMXDOAMU90EB" localSheetId="15" hidden="1">'[4]AMI P &amp; L'!#REF!</definedName>
    <definedName name="BExKKQ3ZWADYV03YHMXDOAMU90EB" hidden="1">'[4]AMI P &amp; L'!#REF!</definedName>
    <definedName name="BExKKUGD2HMJWQEYZ8H3X1BMXFS9" localSheetId="2" hidden="1">#REF!</definedName>
    <definedName name="BExKKUGD2HMJWQEYZ8H3X1BMXFS9" localSheetId="7" hidden="1">#REF!</definedName>
    <definedName name="BExKKUGD2HMJWQEYZ8H3X1BMXFS9" hidden="1">'[3]Reco Sheet for Fcast'!$F$9:$G$9</definedName>
    <definedName name="BExKKX05KCZZZPKOR1NE5A8RGVT4" localSheetId="2" hidden="1">#REF!</definedName>
    <definedName name="BExKKX05KCZZZPKOR1NE5A8RGVT4" localSheetId="7" hidden="1">#REF!</definedName>
    <definedName name="BExKKX05KCZZZPKOR1NE5A8RGVT4" hidden="1">'[3]Reco Sheet for Fcast'!$I$11:$J$11</definedName>
    <definedName name="BExKKXR1RTRRJJ3MJUR28N4J02PP" localSheetId="13" hidden="1">#REF!</definedName>
    <definedName name="BExKKXR1RTRRJJ3MJUR28N4J02PP" localSheetId="14" hidden="1">#REF!</definedName>
    <definedName name="BExKKXR1RTRRJJ3MJUR28N4J02PP" localSheetId="2" hidden="1">#REF!</definedName>
    <definedName name="BExKKXR1RTRRJJ3MJUR28N4J02PP" localSheetId="6" hidden="1">#REF!</definedName>
    <definedName name="BExKKXR1RTRRJJ3MJUR28N4J02PP" hidden="1">#REF!</definedName>
    <definedName name="BExKL3AQ1IV1NVX782PTFKU7U16A" localSheetId="19" hidden="1">#REF!</definedName>
    <definedName name="BExKL3AQ1IV1NVX782PTFKU7U16A" localSheetId="16" hidden="1">#REF!</definedName>
    <definedName name="BExKL3AQ1IV1NVX782PTFKU7U16A" localSheetId="17" hidden="1">#REF!</definedName>
    <definedName name="BExKL3AQ1IV1NVX782PTFKU7U16A" localSheetId="13" hidden="1">#REF!</definedName>
    <definedName name="BExKL3AQ1IV1NVX782PTFKU7U16A" localSheetId="14" hidden="1">#REF!</definedName>
    <definedName name="BExKL3AQ1IV1NVX782PTFKU7U16A" localSheetId="2" hidden="1">#REF!</definedName>
    <definedName name="BExKL3AQ1IV1NVX782PTFKU7U16A" localSheetId="22" hidden="1">#REF!</definedName>
    <definedName name="BExKL3AQ1IV1NVX782PTFKU7U16A" localSheetId="21" hidden="1">#REF!</definedName>
    <definedName name="BExKL3AQ1IV1NVX782PTFKU7U16A" localSheetId="57" hidden="1">#REF!</definedName>
    <definedName name="BExKL3AQ1IV1NVX782PTFKU7U16A" localSheetId="56" hidden="1">#REF!</definedName>
    <definedName name="BExKL3AQ1IV1NVX782PTFKU7U16A" localSheetId="6" hidden="1">#REF!</definedName>
    <definedName name="BExKL3AQ1IV1NVX782PTFKU7U16A" localSheetId="7" hidden="1">#REF!</definedName>
    <definedName name="BExKL3AQ1IV1NVX782PTFKU7U16A" localSheetId="40" hidden="1">#REF!</definedName>
    <definedName name="BExKL3AQ1IV1NVX782PTFKU7U16A" localSheetId="39" hidden="1">#REF!</definedName>
    <definedName name="BExKL3AQ1IV1NVX782PTFKU7U16A" localSheetId="41" hidden="1">#REF!</definedName>
    <definedName name="BExKL3AQ1IV1NVX782PTFKU7U16A" localSheetId="38" hidden="1">#REF!</definedName>
    <definedName name="BExKL3AQ1IV1NVX782PTFKU7U16A" localSheetId="5" hidden="1">#REF!</definedName>
    <definedName name="BExKL3AQ1IV1NVX782PTFKU7U16A" localSheetId="15" hidden="1">#REF!</definedName>
    <definedName name="BExKL3AQ1IV1NVX782PTFKU7U16A" hidden="1">#REF!</definedName>
    <definedName name="BExKL4ND3A90KGDVHXTW6HNA90IO" localSheetId="13" hidden="1">#REF!</definedName>
    <definedName name="BExKL4ND3A90KGDVHXTW6HNA90IO" localSheetId="14" hidden="1">#REF!</definedName>
    <definedName name="BExKL4ND3A90KGDVHXTW6HNA90IO" localSheetId="2" hidden="1">#REF!</definedName>
    <definedName name="BExKL4ND3A90KGDVHXTW6HNA90IO" localSheetId="6" hidden="1">#REF!</definedName>
    <definedName name="BExKL4ND3A90KGDVHXTW6HNA90IO" hidden="1">#REF!</definedName>
    <definedName name="BExKL53HF7TQ4EB1YOQXSQEBG541" localSheetId="13" hidden="1">#REF!</definedName>
    <definedName name="BExKL53HF7TQ4EB1YOQXSQEBG541" localSheetId="14" hidden="1">#REF!</definedName>
    <definedName name="BExKL53HF7TQ4EB1YOQXSQEBG541" localSheetId="2" hidden="1">#REF!</definedName>
    <definedName name="BExKL53HF7TQ4EB1YOQXSQEBG541" localSheetId="6" hidden="1">#REF!</definedName>
    <definedName name="BExKL53HF7TQ4EB1YOQXSQEBG541" hidden="1">#REF!</definedName>
    <definedName name="BExKLD6S9L66QYREYHBE5J44OK7X" localSheetId="2" hidden="1">#REF!</definedName>
    <definedName name="BExKLD6S9L66QYREYHBE5J44OK7X" localSheetId="7" hidden="1">#REF!</definedName>
    <definedName name="BExKLD6S9L66QYREYHBE5J44OK7X" hidden="1">'[3]Reco Sheet for Fcast'!$I$6:$J$6</definedName>
    <definedName name="BExKLEZK32L28GYJWVO63BZ5E1JD" localSheetId="2" hidden="1">#REF!</definedName>
    <definedName name="BExKLEZK32L28GYJWVO63BZ5E1JD" localSheetId="7" hidden="1">#REF!</definedName>
    <definedName name="BExKLEZK32L28GYJWVO63BZ5E1JD" hidden="1">'[3]Reco Sheet for Fcast'!$F$9:$G$9</definedName>
    <definedName name="BExKLLKVVHT06LA55JB2FC871DC5" localSheetId="2" hidden="1">#REF!</definedName>
    <definedName name="BExKLLKVVHT06LA55JB2FC871DC5" localSheetId="7" hidden="1">#REF!</definedName>
    <definedName name="BExKLLKVVHT06LA55JB2FC871DC5" hidden="1">'[3]Reco Sheet for Fcast'!$I$8:$J$8</definedName>
    <definedName name="BExKMHSPAJPHUEZXSHTFJNWYFCQR" localSheetId="2" hidden="1">'[5]Reco Sheet for Fcast'!$L$6:$M$10</definedName>
    <definedName name="BExKMHSPAJPHUEZXSHTFJNWYFCQR" localSheetId="7" hidden="1">'[5]Reco Sheet for Fcast'!$L$6:$M$10</definedName>
    <definedName name="BExKMHSPAJPHUEZXSHTFJNWYFCQR" hidden="1">'[3]Reco Sheet for Fcast'!$L$6:$M$10</definedName>
    <definedName name="BExKMWBX4EH3EYJ07UFEM08NB40Z" localSheetId="2" hidden="1">#REF!</definedName>
    <definedName name="BExKMWBX4EH3EYJ07UFEM08NB40Z" localSheetId="7" hidden="1">#REF!</definedName>
    <definedName name="BExKMWBX4EH3EYJ07UFEM08NB40Z" hidden="1">'[3]Reco Sheet for Fcast'!$F$10:$G$10</definedName>
    <definedName name="BExKMX8A5ZOYAIX1JNJ198214P08" localSheetId="2" hidden="1">'[5]Reco Sheet for Fcast'!$I$6:$J$6</definedName>
    <definedName name="BExKMX8A5ZOYAIX1JNJ198214P08" localSheetId="7" hidden="1">'[5]Reco Sheet for Fcast'!$I$6:$J$6</definedName>
    <definedName name="BExKMX8A5ZOYAIX1JNJ198214P08" hidden="1">'[3]Reco Sheet for Fcast'!$I$6:$J$6</definedName>
    <definedName name="BExKMYFLWBFTOJ5NQL4G11KXZAEN" localSheetId="13" hidden="1">#REF!</definedName>
    <definedName name="BExKMYFLWBFTOJ5NQL4G11KXZAEN" localSheetId="14" hidden="1">#REF!</definedName>
    <definedName name="BExKMYFLWBFTOJ5NQL4G11KXZAEN" localSheetId="2" hidden="1">#REF!</definedName>
    <definedName name="BExKMYFLWBFTOJ5NQL4G11KXZAEN" localSheetId="6" hidden="1">#REF!</definedName>
    <definedName name="BExKMYFLWBFTOJ5NQL4G11KXZAEN" localSheetId="7" hidden="1">#REF!</definedName>
    <definedName name="BExKMYFLWBFTOJ5NQL4G11KXZAEN" hidden="1">#REF!</definedName>
    <definedName name="BExKMYVQK76DINJWDJX5EG3NBECG" localSheetId="13" hidden="1">#REF!</definedName>
    <definedName name="BExKMYVQK76DINJWDJX5EG3NBECG" localSheetId="14" hidden="1">#REF!</definedName>
    <definedName name="BExKMYVQK76DINJWDJX5EG3NBECG" localSheetId="2" hidden="1">#REF!</definedName>
    <definedName name="BExKMYVQK76DINJWDJX5EG3NBECG" localSheetId="6" hidden="1">#REF!</definedName>
    <definedName name="BExKMYVQK76DINJWDJX5EG3NBECG" localSheetId="7" hidden="1">#REF!</definedName>
    <definedName name="BExKMYVQK76DINJWDJX5EG3NBECG" hidden="1">#REF!</definedName>
    <definedName name="BExKNBGV2IR3S7M0BX4810KZB4V3" localSheetId="2" hidden="1">#REF!</definedName>
    <definedName name="BExKNBGV2IR3S7M0BX4810KZB4V3" localSheetId="7" hidden="1">#REF!</definedName>
    <definedName name="BExKNBGV2IR3S7M0BX4810KZB4V3" hidden="1">'[3]Reco Sheet for Fcast'!$H$2:$I$2</definedName>
    <definedName name="BExKNCTBZTSY3MO42VU5PLV6YUHZ" localSheetId="2" hidden="1">#REF!</definedName>
    <definedName name="BExKNCTBZTSY3MO42VU5PLV6YUHZ" localSheetId="7" hidden="1">#REF!</definedName>
    <definedName name="BExKNCTBZTSY3MO42VU5PLV6YUHZ" hidden="1">'[3]Reco Sheet for Fcast'!$F$10:$G$10</definedName>
    <definedName name="BExKNGV2YY749C42AQ2T9QNIE5C3" localSheetId="2" hidden="1">#REF!</definedName>
    <definedName name="BExKNGV2YY749C42AQ2T9QNIE5C3" localSheetId="7" hidden="1">#REF!</definedName>
    <definedName name="BExKNGV2YY749C42AQ2T9QNIE5C3" hidden="1">'[3]Reco Sheet for Fcast'!$F$7:$G$7</definedName>
    <definedName name="BExKNTG8WOYHOW9I6K6WBGXTRX0X" localSheetId="19" hidden="1">#REF!</definedName>
    <definedName name="BExKNTG8WOYHOW9I6K6WBGXTRX0X" localSheetId="16" hidden="1">#REF!</definedName>
    <definedName name="BExKNTG8WOYHOW9I6K6WBGXTRX0X" localSheetId="17" hidden="1">#REF!</definedName>
    <definedName name="BExKNTG8WOYHOW9I6K6WBGXTRX0X" localSheetId="13" hidden="1">#REF!</definedName>
    <definedName name="BExKNTG8WOYHOW9I6K6WBGXTRX0X" localSheetId="14" hidden="1">#REF!</definedName>
    <definedName name="BExKNTG8WOYHOW9I6K6WBGXTRX0X" localSheetId="2" hidden="1">#REF!</definedName>
    <definedName name="BExKNTG8WOYHOW9I6K6WBGXTRX0X" localSheetId="22" hidden="1">#REF!</definedName>
    <definedName name="BExKNTG8WOYHOW9I6K6WBGXTRX0X" localSheetId="21" hidden="1">#REF!</definedName>
    <definedName name="BExKNTG8WOYHOW9I6K6WBGXTRX0X" localSheetId="57" hidden="1">#REF!</definedName>
    <definedName name="BExKNTG8WOYHOW9I6K6WBGXTRX0X" localSheetId="56" hidden="1">#REF!</definedName>
    <definedName name="BExKNTG8WOYHOW9I6K6WBGXTRX0X" localSheetId="6" hidden="1">#REF!</definedName>
    <definedName name="BExKNTG8WOYHOW9I6K6WBGXTRX0X" localSheetId="7" hidden="1">#REF!</definedName>
    <definedName name="BExKNTG8WOYHOW9I6K6WBGXTRX0X" localSheetId="40" hidden="1">#REF!</definedName>
    <definedName name="BExKNTG8WOYHOW9I6K6WBGXTRX0X" localSheetId="39" hidden="1">#REF!</definedName>
    <definedName name="BExKNTG8WOYHOW9I6K6WBGXTRX0X" localSheetId="41" hidden="1">#REF!</definedName>
    <definedName name="BExKNTG8WOYHOW9I6K6WBGXTRX0X" localSheetId="38" hidden="1">#REF!</definedName>
    <definedName name="BExKNTG8WOYHOW9I6K6WBGXTRX0X" localSheetId="5" hidden="1">#REF!</definedName>
    <definedName name="BExKNTG8WOYHOW9I6K6WBGXTRX0X" localSheetId="15" hidden="1">#REF!</definedName>
    <definedName name="BExKNTG8WOYHOW9I6K6WBGXTRX0X" hidden="1">#REF!</definedName>
    <definedName name="BExKNV8UOHVWEHDJWI2WMJ9X6QHZ" localSheetId="2" hidden="1">#REF!</definedName>
    <definedName name="BExKNV8UOHVWEHDJWI2WMJ9X6QHZ" localSheetId="7" hidden="1">#REF!</definedName>
    <definedName name="BExKNV8UOHVWEHDJWI2WMJ9X6QHZ" hidden="1">'[3]Reco Sheet for Fcast'!$I$9:$J$9</definedName>
    <definedName name="BExKNZLD7UATC1MYRNJD8H2NH4KU" localSheetId="2" hidden="1">#REF!</definedName>
    <definedName name="BExKNZLD7UATC1MYRNJD8H2NH4KU" localSheetId="7" hidden="1">#REF!</definedName>
    <definedName name="BExKNZLD7UATC1MYRNJD8H2NH4KU" hidden="1">'[3]Reco Sheet for Fcast'!$F$15</definedName>
    <definedName name="BExKNZQUKQQG2Y97R74G4O4BJP1L" localSheetId="2" hidden="1">#REF!</definedName>
    <definedName name="BExKNZQUKQQG2Y97R74G4O4BJP1L" localSheetId="7" hidden="1">#REF!</definedName>
    <definedName name="BExKNZQUKQQG2Y97R74G4O4BJP1L" hidden="1">'[3]Reco Sheet for Fcast'!$F$10:$G$10</definedName>
    <definedName name="BExKO06X0EAD3ABEG1E8PWLDWHBA" localSheetId="2" hidden="1">#REF!</definedName>
    <definedName name="BExKO06X0EAD3ABEG1E8PWLDWHBA" localSheetId="7" hidden="1">#REF!</definedName>
    <definedName name="BExKO06X0EAD3ABEG1E8PWLDWHBA" hidden="1">'[3]Reco Sheet for Fcast'!$I$9:$J$9</definedName>
    <definedName name="BExKO2AHHSGNI1AZOIOW21KPXKPE" localSheetId="2" hidden="1">#REF!</definedName>
    <definedName name="BExKO2AHHSGNI1AZOIOW21KPXKPE" localSheetId="7" hidden="1">#REF!</definedName>
    <definedName name="BExKO2AHHSGNI1AZOIOW21KPXKPE" hidden="1">'[3]Reco Sheet for Fcast'!$F$11:$G$11</definedName>
    <definedName name="BExKO2FXWJWC5IZLDN8JHYILQJ2N" localSheetId="2" hidden="1">#REF!</definedName>
    <definedName name="BExKO2FXWJWC5IZLDN8JHYILQJ2N" localSheetId="7" hidden="1">#REF!</definedName>
    <definedName name="BExKO2FXWJWC5IZLDN8JHYILQJ2N" hidden="1">'[3]Reco Sheet for Fcast'!$I$11:$J$11</definedName>
    <definedName name="BExKO438WZ8FKOU00NURGFMOYXWN" localSheetId="2" hidden="1">#REF!</definedName>
    <definedName name="BExKO438WZ8FKOU00NURGFMOYXWN" localSheetId="7" hidden="1">#REF!</definedName>
    <definedName name="BExKO438WZ8FKOU00NURGFMOYXWN" hidden="1">'[3]Reco Sheet for Fcast'!$I$6:$J$6</definedName>
    <definedName name="BExKODIZGWW2EQD0FEYW6WK6XLCM" localSheetId="2" hidden="1">#REF!</definedName>
    <definedName name="BExKODIZGWW2EQD0FEYW6WK6XLCM" localSheetId="7" hidden="1">#REF!</definedName>
    <definedName name="BExKODIZGWW2EQD0FEYW6WK6XLCM" hidden="1">'[3]Reco Sheet for Fcast'!$I$6:$J$6</definedName>
    <definedName name="BExKOLRTA7ZVSAAV7FAC0JKTRRGQ" localSheetId="13" hidden="1">#REF!</definedName>
    <definedName name="BExKOLRTA7ZVSAAV7FAC0JKTRRGQ" localSheetId="14" hidden="1">#REF!</definedName>
    <definedName name="BExKOLRTA7ZVSAAV7FAC0JKTRRGQ" localSheetId="2" hidden="1">#REF!</definedName>
    <definedName name="BExKOLRTA7ZVSAAV7FAC0JKTRRGQ" localSheetId="6" hidden="1">#REF!</definedName>
    <definedName name="BExKOLRTA7ZVSAAV7FAC0JKTRRGQ" hidden="1">#REF!</definedName>
    <definedName name="BExKOPO2HPWVQGAKW8LOZMPIDEFG" localSheetId="2" hidden="1">#REF!</definedName>
    <definedName name="BExKOPO2HPWVQGAKW8LOZMPIDEFG" localSheetId="7" hidden="1">#REF!</definedName>
    <definedName name="BExKOPO2HPWVQGAKW8LOZMPIDEFG" hidden="1">'[3]Reco Sheet for Fcast'!$F$9:$G$9</definedName>
    <definedName name="BExKP65ITMV7ZKUYQ52F67Y4M5EJ" localSheetId="13" hidden="1">#REF!</definedName>
    <definedName name="BExKP65ITMV7ZKUYQ52F67Y4M5EJ" localSheetId="14" hidden="1">#REF!</definedName>
    <definedName name="BExKP65ITMV7ZKUYQ52F67Y4M5EJ" localSheetId="2" hidden="1">#REF!</definedName>
    <definedName name="BExKP65ITMV7ZKUYQ52F67Y4M5EJ" localSheetId="6" hidden="1">#REF!</definedName>
    <definedName name="BExKP65ITMV7ZKUYQ52F67Y4M5EJ" hidden="1">#REF!</definedName>
    <definedName name="BExKPBJJN98NVSALRMK9B8P0823D" localSheetId="13" hidden="1">#REF!</definedName>
    <definedName name="BExKPBJJN98NVSALRMK9B8P0823D" localSheetId="14" hidden="1">#REF!</definedName>
    <definedName name="BExKPBJJN98NVSALRMK9B8P0823D" localSheetId="2" hidden="1">#REF!</definedName>
    <definedName name="BExKPBJJN98NVSALRMK9B8P0823D" localSheetId="22" hidden="1">#REF!</definedName>
    <definedName name="BExKPBJJN98NVSALRMK9B8P0823D" localSheetId="6" hidden="1">#REF!</definedName>
    <definedName name="BExKPBJJN98NVSALRMK9B8P0823D" localSheetId="7" hidden="1">#REF!</definedName>
    <definedName name="BExKPBJJN98NVSALRMK9B8P0823D" hidden="1">#REF!</definedName>
    <definedName name="BExKPEZP0QTKOTLIMMIFSVTHQEEK" localSheetId="2" hidden="1">#REF!</definedName>
    <definedName name="BExKPEZP0QTKOTLIMMIFSVTHQEEK" localSheetId="7" hidden="1">#REF!</definedName>
    <definedName name="BExKPEZP0QTKOTLIMMIFSVTHQEEK" hidden="1">'[3]Reco Sheet for Fcast'!$F$8:$G$8</definedName>
    <definedName name="BExKPIVZA7ZAIKDDY6ZGU9Z4MH4H" localSheetId="13" hidden="1">#REF!</definedName>
    <definedName name="BExKPIVZA7ZAIKDDY6ZGU9Z4MH4H" localSheetId="14" hidden="1">#REF!</definedName>
    <definedName name="BExKPIVZA7ZAIKDDY6ZGU9Z4MH4H" localSheetId="2" hidden="1">#REF!</definedName>
    <definedName name="BExKPIVZA7ZAIKDDY6ZGU9Z4MH4H" localSheetId="6" hidden="1">#REF!</definedName>
    <definedName name="BExKPIVZA7ZAIKDDY6ZGU9Z4MH4H" hidden="1">#REF!</definedName>
    <definedName name="BExKPLQJX0HJ8OTXBXH9IC9J2V0W" localSheetId="19" hidden="1">'[4]AMI P &amp; L'!#REF!</definedName>
    <definedName name="BExKPLQJX0HJ8OTXBXH9IC9J2V0W" localSheetId="16" hidden="1">'[4]AMI P &amp; L'!#REF!</definedName>
    <definedName name="BExKPLQJX0HJ8OTXBXH9IC9J2V0W" localSheetId="17" hidden="1">'[4]AMI P &amp; L'!#REF!</definedName>
    <definedName name="BExKPLQJX0HJ8OTXBXH9IC9J2V0W" localSheetId="13" hidden="1">'[4]AMI P &amp; L'!#REF!</definedName>
    <definedName name="BExKPLQJX0HJ8OTXBXH9IC9J2V0W" localSheetId="14" hidden="1">'[4]AMI P &amp; L'!#REF!</definedName>
    <definedName name="BExKPLQJX0HJ8OTXBXH9IC9J2V0W" localSheetId="2" hidden="1">#REF!</definedName>
    <definedName name="BExKPLQJX0HJ8OTXBXH9IC9J2V0W" localSheetId="22" hidden="1">'[4]AMI P &amp; L'!#REF!</definedName>
    <definedName name="BExKPLQJX0HJ8OTXBXH9IC9J2V0W" localSheetId="21" hidden="1">'[4]AMI P &amp; L'!#REF!</definedName>
    <definedName name="BExKPLQJX0HJ8OTXBXH9IC9J2V0W" localSheetId="57" hidden="1">'[4]AMI P &amp; L'!#REF!</definedName>
    <definedName name="BExKPLQJX0HJ8OTXBXH9IC9J2V0W" localSheetId="56" hidden="1">'[4]AMI P &amp; L'!#REF!</definedName>
    <definedName name="BExKPLQJX0HJ8OTXBXH9IC9J2V0W" localSheetId="7" hidden="1">#REF!</definedName>
    <definedName name="BExKPLQJX0HJ8OTXBXH9IC9J2V0W" localSheetId="40" hidden="1">'[4]AMI P &amp; L'!#REF!</definedName>
    <definedName name="BExKPLQJX0HJ8OTXBXH9IC9J2V0W" localSheetId="39" hidden="1">'[4]AMI P &amp; L'!#REF!</definedName>
    <definedName name="BExKPLQJX0HJ8OTXBXH9IC9J2V0W" localSheetId="41" hidden="1">'[4]AMI P &amp; L'!#REF!</definedName>
    <definedName name="BExKPLQJX0HJ8OTXBXH9IC9J2V0W" localSheetId="38" hidden="1">'[4]AMI P &amp; L'!#REF!</definedName>
    <definedName name="BExKPLQJX0HJ8OTXBXH9IC9J2V0W" localSheetId="5" hidden="1">'[4]AMI P &amp; L'!#REF!</definedName>
    <definedName name="BExKPLQJX0HJ8OTXBXH9IC9J2V0W" localSheetId="15" hidden="1">'[4]AMI P &amp; L'!#REF!</definedName>
    <definedName name="BExKPLQJX0HJ8OTXBXH9IC9J2V0W" hidden="1">'[4]AMI P &amp; L'!#REF!</definedName>
    <definedName name="BExKPN8C7GN36ZJZHLOB74LU6KT0" localSheetId="2" hidden="1">#REF!</definedName>
    <definedName name="BExKPN8C7GN36ZJZHLOB74LU6KT0" localSheetId="7" hidden="1">#REF!</definedName>
    <definedName name="BExKPN8C7GN36ZJZHLOB74LU6KT0" hidden="1">'[3]Reco Sheet for Fcast'!$F$7:$G$7</definedName>
    <definedName name="BExKPOA7KQEO5H53FUG2NPXVNY9Z" hidden="1">'[6]Bud Mth'!$L$6:$M$11</definedName>
    <definedName name="BExKPWZ3MV9AIHWS8PFU742XQN0T" localSheetId="13" hidden="1">#REF!</definedName>
    <definedName name="BExKPWZ3MV9AIHWS8PFU742XQN0T" localSheetId="14" hidden="1">#REF!</definedName>
    <definedName name="BExKPWZ3MV9AIHWS8PFU742XQN0T" localSheetId="2" hidden="1">#REF!</definedName>
    <definedName name="BExKPWZ3MV9AIHWS8PFU742XQN0T" localSheetId="6" hidden="1">#REF!</definedName>
    <definedName name="BExKPWZ3MV9AIHWS8PFU742XQN0T" localSheetId="7" hidden="1">#REF!</definedName>
    <definedName name="BExKPWZ3MV9AIHWS8PFU742XQN0T" hidden="1">#REF!</definedName>
    <definedName name="BExKPX9VZ1J5021Q98K60HMPJU58" localSheetId="2" hidden="1">#REF!</definedName>
    <definedName name="BExKPX9VZ1J5021Q98K60HMPJU58" localSheetId="7" hidden="1">#REF!</definedName>
    <definedName name="BExKPX9VZ1J5021Q98K60HMPJU58" hidden="1">'[3]Reco Sheet for Fcast'!$G$2</definedName>
    <definedName name="BExKQJGAAWNM3NT19E9I0CQDBTU0" localSheetId="19" hidden="1">'[4]AMI P &amp; L'!#REF!</definedName>
    <definedName name="BExKQJGAAWNM3NT19E9I0CQDBTU0" localSheetId="16" hidden="1">'[4]AMI P &amp; L'!#REF!</definedName>
    <definedName name="BExKQJGAAWNM3NT19E9I0CQDBTU0" localSheetId="17" hidden="1">'[4]AMI P &amp; L'!#REF!</definedName>
    <definedName name="BExKQJGAAWNM3NT19E9I0CQDBTU0" localSheetId="13" hidden="1">'[4]AMI P &amp; L'!#REF!</definedName>
    <definedName name="BExKQJGAAWNM3NT19E9I0CQDBTU0" localSheetId="14" hidden="1">'[4]AMI P &amp; L'!#REF!</definedName>
    <definedName name="BExKQJGAAWNM3NT19E9I0CQDBTU0" localSheetId="2" hidden="1">#REF!</definedName>
    <definedName name="BExKQJGAAWNM3NT19E9I0CQDBTU0" localSheetId="22" hidden="1">'[4]AMI P &amp; L'!#REF!</definedName>
    <definedName name="BExKQJGAAWNM3NT19E9I0CQDBTU0" localSheetId="21" hidden="1">'[4]AMI P &amp; L'!#REF!</definedName>
    <definedName name="BExKQJGAAWNM3NT19E9I0CQDBTU0" localSheetId="57" hidden="1">'[4]AMI P &amp; L'!#REF!</definedName>
    <definedName name="BExKQJGAAWNM3NT19E9I0CQDBTU0" localSheetId="56" hidden="1">'[4]AMI P &amp; L'!#REF!</definedName>
    <definedName name="BExKQJGAAWNM3NT19E9I0CQDBTU0" localSheetId="7" hidden="1">#REF!</definedName>
    <definedName name="BExKQJGAAWNM3NT19E9I0CQDBTU0" localSheetId="40" hidden="1">'[4]AMI P &amp; L'!#REF!</definedName>
    <definedName name="BExKQJGAAWNM3NT19E9I0CQDBTU0" localSheetId="39" hidden="1">'[4]AMI P &amp; L'!#REF!</definedName>
    <definedName name="BExKQJGAAWNM3NT19E9I0CQDBTU0" localSheetId="41" hidden="1">'[4]AMI P &amp; L'!#REF!</definedName>
    <definedName name="BExKQJGAAWNM3NT19E9I0CQDBTU0" localSheetId="38" hidden="1">'[4]AMI P &amp; L'!#REF!</definedName>
    <definedName name="BExKQJGAAWNM3NT19E9I0CQDBTU0" localSheetId="5" hidden="1">'[4]AMI P &amp; L'!#REF!</definedName>
    <definedName name="BExKQJGAAWNM3NT19E9I0CQDBTU0" localSheetId="15" hidden="1">'[4]AMI P &amp; L'!#REF!</definedName>
    <definedName name="BExKQJGAAWNM3NT19E9I0CQDBTU0" hidden="1">'[4]AMI P &amp; L'!#REF!</definedName>
    <definedName name="BExKQM5GJ1ZN5REKFE7YVBQ0KXWF" localSheetId="2" hidden="1">#REF!</definedName>
    <definedName name="BExKQM5GJ1ZN5REKFE7YVBQ0KXWF" localSheetId="7" hidden="1">#REF!</definedName>
    <definedName name="BExKQM5GJ1ZN5REKFE7YVBQ0KXWF" hidden="1">'[3]Reco Sheet for Fcast'!$F$8:$G$8</definedName>
    <definedName name="BExKQPLDXXZOE89AAUX3S6BSJMIK" localSheetId="13" hidden="1">#REF!</definedName>
    <definedName name="BExKQPLDXXZOE89AAUX3S6BSJMIK" localSheetId="14" hidden="1">#REF!</definedName>
    <definedName name="BExKQPLDXXZOE89AAUX3S6BSJMIK" localSheetId="2" hidden="1">#REF!</definedName>
    <definedName name="BExKQPLDXXZOE89AAUX3S6BSJMIK" localSheetId="22" hidden="1">#REF!</definedName>
    <definedName name="BExKQPLDXXZOE89AAUX3S6BSJMIK" localSheetId="6" hidden="1">#REF!</definedName>
    <definedName name="BExKQPLDXXZOE89AAUX3S6BSJMIK" localSheetId="7" hidden="1">#REF!</definedName>
    <definedName name="BExKQPLDXXZOE89AAUX3S6BSJMIK" hidden="1">#REF!</definedName>
    <definedName name="BExKQQ71278061G7ZFYGPWOMOMY2" localSheetId="2" hidden="1">#REF!</definedName>
    <definedName name="BExKQQ71278061G7ZFYGPWOMOMY2" localSheetId="7" hidden="1">#REF!</definedName>
    <definedName name="BExKQQ71278061G7ZFYGPWOMOMY2" hidden="1">'[3]Reco Sheet for Fcast'!$F$7:$G$7</definedName>
    <definedName name="BExKQTXRG3ECU8NT47UR7643LO5G" localSheetId="2" hidden="1">#REF!</definedName>
    <definedName name="BExKQTXRG3ECU8NT47UR7643LO5G" localSheetId="7" hidden="1">#REF!</definedName>
    <definedName name="BExKQTXRG3ECU8NT47UR7643LO5G" hidden="1">'[3]Reco Sheet for Fcast'!$F$7:$G$7</definedName>
    <definedName name="BExKQVL7HPOIZ4FHANDFMVOJLEPR" localSheetId="2" hidden="1">#REF!</definedName>
    <definedName name="BExKQVL7HPOIZ4FHANDFMVOJLEPR" localSheetId="7" hidden="1">#REF!</definedName>
    <definedName name="BExKQVL7HPOIZ4FHANDFMVOJLEPR" hidden="1">'[3]Reco Sheet for Fcast'!$F$10:$G$10</definedName>
    <definedName name="BExKR8RZSEHW184G0Z56B4EGNU72" localSheetId="2" hidden="1">#REF!</definedName>
    <definedName name="BExKR8RZSEHW184G0Z56B4EGNU72" localSheetId="7" hidden="1">#REF!</definedName>
    <definedName name="BExKR8RZSEHW184G0Z56B4EGNU72" hidden="1">'[3]Reco Sheet for Fcast'!$F$15:$G$26</definedName>
    <definedName name="BExKRCO7LYZM5H2ESGUGVF5TQICB" localSheetId="13" hidden="1">#REF!</definedName>
    <definedName name="BExKRCO7LYZM5H2ESGUGVF5TQICB" localSheetId="14" hidden="1">#REF!</definedName>
    <definedName name="BExKRCO7LYZM5H2ESGUGVF5TQICB" localSheetId="2" hidden="1">#REF!</definedName>
    <definedName name="BExKRCO7LYZM5H2ESGUGVF5TQICB" localSheetId="22" hidden="1">#REF!</definedName>
    <definedName name="BExKRCO7LYZM5H2ESGUGVF5TQICB" localSheetId="6" hidden="1">#REF!</definedName>
    <definedName name="BExKRCO7LYZM5H2ESGUGVF5TQICB" localSheetId="7" hidden="1">#REF!</definedName>
    <definedName name="BExKRCO7LYZM5H2ESGUGVF5TQICB" hidden="1">#REF!</definedName>
    <definedName name="BExKRKRIT575GO53KC15JKG2VLFG" hidden="1">'[6]Bud Mth'!$I$11:$J$11</definedName>
    <definedName name="BExKRVUSQ6PA7ZYQSTEQL3X7PB9P" localSheetId="2" hidden="1">#REF!</definedName>
    <definedName name="BExKRVUSQ6PA7ZYQSTEQL3X7PB9P" localSheetId="7" hidden="1">#REF!</definedName>
    <definedName name="BExKRVUSQ6PA7ZYQSTEQL3X7PB9P" hidden="1">'[3]Reco Sheet for Fcast'!$I$6:$J$6</definedName>
    <definedName name="BExKRY3KZ7F7RB2KH8HXSQ85IEQO" localSheetId="2" hidden="1">#REF!</definedName>
    <definedName name="BExKRY3KZ7F7RB2KH8HXSQ85IEQO" localSheetId="7" hidden="1">#REF!</definedName>
    <definedName name="BExKRY3KZ7F7RB2KH8HXSQ85IEQO" hidden="1">'[3]Reco Sheet for Fcast'!$I$9:$J$9</definedName>
    <definedName name="BExKSA37DZTCK6H13HPIKR0ZFVL8" localSheetId="2" hidden="1">#REF!</definedName>
    <definedName name="BExKSA37DZTCK6H13HPIKR0ZFVL8" localSheetId="7" hidden="1">#REF!</definedName>
    <definedName name="BExKSA37DZTCK6H13HPIKR0ZFVL8" hidden="1">'[3]Reco Sheet for Fcast'!$F$10:$G$10</definedName>
    <definedName name="BExKSADYTB6EPXXFJGZAKEX6H5LW" localSheetId="13" hidden="1">#REF!</definedName>
    <definedName name="BExKSADYTB6EPXXFJGZAKEX6H5LW" localSheetId="14" hidden="1">#REF!</definedName>
    <definedName name="BExKSADYTB6EPXXFJGZAKEX6H5LW" localSheetId="2" hidden="1">#REF!</definedName>
    <definedName name="BExKSADYTB6EPXXFJGZAKEX6H5LW" localSheetId="6" hidden="1">#REF!</definedName>
    <definedName name="BExKSADYTB6EPXXFJGZAKEX6H5LW" hidden="1">#REF!</definedName>
    <definedName name="BExKSFMOMSZYDE0WNC94F40S6636" localSheetId="2" hidden="1">#REF!</definedName>
    <definedName name="BExKSFMOMSZYDE0WNC94F40S6636" localSheetId="7" hidden="1">#REF!</definedName>
    <definedName name="BExKSFMOMSZYDE0WNC94F40S6636" hidden="1">'[3]Reco Sheet for Fcast'!$F$10:$G$10</definedName>
    <definedName name="BExKSHQ9K79S8KYUWIV5M5LAHHF1" localSheetId="2" hidden="1">#REF!</definedName>
    <definedName name="BExKSHQ9K79S8KYUWIV5M5LAHHF1" localSheetId="7" hidden="1">#REF!</definedName>
    <definedName name="BExKSHQ9K79S8KYUWIV5M5LAHHF1" hidden="1">'[3]Reco Sheet for Fcast'!$I$9:$J$9</definedName>
    <definedName name="BExKSIHBY1GBZKVKDABW487FDGM6" localSheetId="13" hidden="1">#REF!</definedName>
    <definedName name="BExKSIHBY1GBZKVKDABW487FDGM6" localSheetId="14" hidden="1">#REF!</definedName>
    <definedName name="BExKSIHBY1GBZKVKDABW487FDGM6" localSheetId="2" hidden="1">#REF!</definedName>
    <definedName name="BExKSIHBY1GBZKVKDABW487FDGM6" localSheetId="6" hidden="1">#REF!</definedName>
    <definedName name="BExKSIHBY1GBZKVKDABW487FDGM6" hidden="1">#REF!</definedName>
    <definedName name="BExKSJIZIOQBVTEHBIN269MXJSLL" localSheetId="13" hidden="1">#REF!</definedName>
    <definedName name="BExKSJIZIOQBVTEHBIN269MXJSLL" localSheetId="14" hidden="1">#REF!</definedName>
    <definedName name="BExKSJIZIOQBVTEHBIN269MXJSLL" localSheetId="2" hidden="1">#REF!</definedName>
    <definedName name="BExKSJIZIOQBVTEHBIN269MXJSLL" localSheetId="6" hidden="1">#REF!</definedName>
    <definedName name="BExKSJIZIOQBVTEHBIN269MXJSLL" hidden="1">#REF!</definedName>
    <definedName name="BExKSJTWG9L3FCX8FLK4EMUJMF27" localSheetId="2" hidden="1">#REF!</definedName>
    <definedName name="BExKSJTWG9L3FCX8FLK4EMUJMF27" localSheetId="7" hidden="1">#REF!</definedName>
    <definedName name="BExKSJTWG9L3FCX8FLK4EMUJMF27" hidden="1">'[3]Reco Sheet for Fcast'!$F$7:$G$7</definedName>
    <definedName name="BExKSU0MKNAVZYYPKCYTZDWQX4R8" localSheetId="2" hidden="1">#REF!</definedName>
    <definedName name="BExKSU0MKNAVZYYPKCYTZDWQX4R8" localSheetId="7" hidden="1">#REF!</definedName>
    <definedName name="BExKSU0MKNAVZYYPKCYTZDWQX4R8" hidden="1">'[3]Reco Sheet for Fcast'!$F$15:$G$34</definedName>
    <definedName name="BExKSX60G1MUS689FXIGYP2F7C62" localSheetId="2" hidden="1">#REF!</definedName>
    <definedName name="BExKSX60G1MUS689FXIGYP2F7C62" localSheetId="7" hidden="1">#REF!</definedName>
    <definedName name="BExKSX60G1MUS689FXIGYP2F7C62" hidden="1">'[3]Reco Sheet for Fcast'!$I$10:$J$10</definedName>
    <definedName name="BExKT2UZ7Y2VWF5NQE18SJRLD2RN" localSheetId="2" hidden="1">#REF!</definedName>
    <definedName name="BExKT2UZ7Y2VWF5NQE18SJRLD2RN" localSheetId="7" hidden="1">#REF!</definedName>
    <definedName name="BExKT2UZ7Y2VWF5NQE18SJRLD2RN" hidden="1">'[3]Reco Sheet for Fcast'!$I$9:$J$9</definedName>
    <definedName name="BExKT3GJFNGAM09H5F615E36A38C" localSheetId="2" hidden="1">#REF!</definedName>
    <definedName name="BExKT3GJFNGAM09H5F615E36A38C" localSheetId="7" hidden="1">#REF!</definedName>
    <definedName name="BExKT3GJFNGAM09H5F615E36A38C" hidden="1">'[3]Reco Sheet for Fcast'!$I$11:$J$11</definedName>
    <definedName name="BExKTQZGN8GI3XGSEXMPCCA3S19H" localSheetId="2" hidden="1">#REF!</definedName>
    <definedName name="BExKTQZGN8GI3XGSEXMPCCA3S19H" localSheetId="7" hidden="1">#REF!</definedName>
    <definedName name="BExKTQZGN8GI3XGSEXMPCCA3S19H" hidden="1">'[3]Reco Sheet for Fcast'!$F$9:$G$9</definedName>
    <definedName name="BExKTUKYYU0F6TUW1RXV24LRAZFE" localSheetId="2" hidden="1">#REF!</definedName>
    <definedName name="BExKTUKYYU0F6TUW1RXV24LRAZFE" localSheetId="7" hidden="1">#REF!</definedName>
    <definedName name="BExKTUKYYU0F6TUW1RXV24LRAZFE" hidden="1">'[3]Reco Sheet for Fcast'!$I$11:$J$11</definedName>
    <definedName name="BExKU3FBLHQBIUTN6XEZW5GC9OG1" localSheetId="2" hidden="1">#REF!</definedName>
    <definedName name="BExKU3FBLHQBIUTN6XEZW5GC9OG1" localSheetId="7" hidden="1">#REF!</definedName>
    <definedName name="BExKU3FBLHQBIUTN6XEZW5GC9OG1" hidden="1">'[3]Reco Sheet for Fcast'!$F$7:$G$7</definedName>
    <definedName name="BExKU6PVEJJWP8VRA5YJY2K0HNEG" localSheetId="13" hidden="1">#REF!</definedName>
    <definedName name="BExKU6PVEJJWP8VRA5YJY2K0HNEG" localSheetId="14" hidden="1">#REF!</definedName>
    <definedName name="BExKU6PVEJJWP8VRA5YJY2K0HNEG" localSheetId="2" hidden="1">#REF!</definedName>
    <definedName name="BExKU6PVEJJWP8VRA5YJY2K0HNEG" localSheetId="22" hidden="1">#REF!</definedName>
    <definedName name="BExKU6PVEJJWP8VRA5YJY2K0HNEG" localSheetId="6" hidden="1">#REF!</definedName>
    <definedName name="BExKU6PVEJJWP8VRA5YJY2K0HNEG" localSheetId="7" hidden="1">#REF!</definedName>
    <definedName name="BExKU6PVEJJWP8VRA5YJY2K0HNEG" hidden="1">#REF!</definedName>
    <definedName name="BExKU82I99FEUIZLODXJDOJC96CQ" localSheetId="2" hidden="1">#REF!</definedName>
    <definedName name="BExKU82I99FEUIZLODXJDOJC96CQ" localSheetId="7" hidden="1">#REF!</definedName>
    <definedName name="BExKU82I99FEUIZLODXJDOJC96CQ" hidden="1">'[3]Reco Sheet for Fcast'!$F$10:$G$10</definedName>
    <definedName name="BExKUDM0DFSCM3D91SH0XLXJSL18" localSheetId="2" hidden="1">#REF!</definedName>
    <definedName name="BExKUDM0DFSCM3D91SH0XLXJSL18" localSheetId="7" hidden="1">#REF!</definedName>
    <definedName name="BExKUDM0DFSCM3D91SH0XLXJSL18" hidden="1">'[3]Reco Sheet for Fcast'!$G$2</definedName>
    <definedName name="BExKULEKJLA77AUQPDUHSM94Y76Z" localSheetId="2" hidden="1">#REF!</definedName>
    <definedName name="BExKULEKJLA77AUQPDUHSM94Y76Z" localSheetId="7" hidden="1">#REF!</definedName>
    <definedName name="BExKULEKJLA77AUQPDUHSM94Y76Z" hidden="1">'[3]Reco Sheet for Fcast'!$I$9:$J$9</definedName>
    <definedName name="BExKV08R85MKI3MAX9E2HERNQUNL" localSheetId="2" hidden="1">#REF!</definedName>
    <definedName name="BExKV08R85MKI3MAX9E2HERNQUNL" localSheetId="7" hidden="1">#REF!</definedName>
    <definedName name="BExKV08R85MKI3MAX9E2HERNQUNL" hidden="1">'[3]Reco Sheet for Fcast'!$H$2:$I$2</definedName>
    <definedName name="BExKV4AAUNNJL5JWD7PX6BFKVS6O" localSheetId="2" hidden="1">#REF!</definedName>
    <definedName name="BExKV4AAUNNJL5JWD7PX6BFKVS6O" localSheetId="7" hidden="1">#REF!</definedName>
    <definedName name="BExKV4AAUNNJL5JWD7PX6BFKVS6O" hidden="1">'[3]Reco Sheet for Fcast'!$F$8:$G$8</definedName>
    <definedName name="BExKVDVK6HN74GQPTXICP9BFC8CF" localSheetId="2" hidden="1">#REF!</definedName>
    <definedName name="BExKVDVK6HN74GQPTXICP9BFC8CF" localSheetId="7" hidden="1">#REF!</definedName>
    <definedName name="BExKVDVK6HN74GQPTXICP9BFC8CF" hidden="1">'[3]Reco Sheet for Fcast'!$I$10:$J$10</definedName>
    <definedName name="BExKVFDI6VT9LE5D9GFPZX51AC4I" localSheetId="2" hidden="1">'[5]Reco Sheet for Fcast'!$I$8:$J$8</definedName>
    <definedName name="BExKVFDI6VT9LE5D9GFPZX51AC4I" localSheetId="7" hidden="1">'[5]Reco Sheet for Fcast'!$I$8:$J$8</definedName>
    <definedName name="BExKVFDI6VT9LE5D9GFPZX51AC4I" hidden="1">'[3]Reco Sheet for Fcast'!$I$8:$J$8</definedName>
    <definedName name="BExKVFZ3ZZGIC1QI8XN6BYFWN0ZY" localSheetId="19" hidden="1">'[4]AMI P &amp; L'!#REF!</definedName>
    <definedName name="BExKVFZ3ZZGIC1QI8XN6BYFWN0ZY" localSheetId="16" hidden="1">'[4]AMI P &amp; L'!#REF!</definedName>
    <definedName name="BExKVFZ3ZZGIC1QI8XN6BYFWN0ZY" localSheetId="17" hidden="1">'[4]AMI P &amp; L'!#REF!</definedName>
    <definedName name="BExKVFZ3ZZGIC1QI8XN6BYFWN0ZY" localSheetId="13" hidden="1">'[4]AMI P &amp; L'!#REF!</definedName>
    <definedName name="BExKVFZ3ZZGIC1QI8XN6BYFWN0ZY" localSheetId="14" hidden="1">'[4]AMI P &amp; L'!#REF!</definedName>
    <definedName name="BExKVFZ3ZZGIC1QI8XN6BYFWN0ZY" localSheetId="2" hidden="1">#REF!</definedName>
    <definedName name="BExKVFZ3ZZGIC1QI8XN6BYFWN0ZY" localSheetId="22" hidden="1">'[4]AMI P &amp; L'!#REF!</definedName>
    <definedName name="BExKVFZ3ZZGIC1QI8XN6BYFWN0ZY" localSheetId="21" hidden="1">'[4]AMI P &amp; L'!#REF!</definedName>
    <definedName name="BExKVFZ3ZZGIC1QI8XN6BYFWN0ZY" localSheetId="57" hidden="1">'[4]AMI P &amp; L'!#REF!</definedName>
    <definedName name="BExKVFZ3ZZGIC1QI8XN6BYFWN0ZY" localSheetId="56" hidden="1">'[4]AMI P &amp; L'!#REF!</definedName>
    <definedName name="BExKVFZ3ZZGIC1QI8XN6BYFWN0ZY" localSheetId="7" hidden="1">#REF!</definedName>
    <definedName name="BExKVFZ3ZZGIC1QI8XN6BYFWN0ZY" localSheetId="40" hidden="1">'[4]AMI P &amp; L'!#REF!</definedName>
    <definedName name="BExKVFZ3ZZGIC1QI8XN6BYFWN0ZY" localSheetId="39" hidden="1">'[4]AMI P &amp; L'!#REF!</definedName>
    <definedName name="BExKVFZ3ZZGIC1QI8XN6BYFWN0ZY" localSheetId="41" hidden="1">'[4]AMI P &amp; L'!#REF!</definedName>
    <definedName name="BExKVFZ3ZZGIC1QI8XN6BYFWN0ZY" localSheetId="38" hidden="1">'[4]AMI P &amp; L'!#REF!</definedName>
    <definedName name="BExKVFZ3ZZGIC1QI8XN6BYFWN0ZY" localSheetId="5" hidden="1">'[4]AMI P &amp; L'!#REF!</definedName>
    <definedName name="BExKVFZ3ZZGIC1QI8XN6BYFWN0ZY" localSheetId="15" hidden="1">'[4]AMI P &amp; L'!#REF!</definedName>
    <definedName name="BExKVFZ3ZZGIC1QI8XN6BYFWN0ZY" hidden="1">'[4]AMI P &amp; L'!#REF!</definedName>
    <definedName name="BExKVG4KGO28KPGTAFL1R8TTZ10N" localSheetId="2" hidden="1">#REF!</definedName>
    <definedName name="BExKVG4KGO28KPGTAFL1R8TTZ10N" localSheetId="7" hidden="1">#REF!</definedName>
    <definedName name="BExKVG4KGO28KPGTAFL1R8TTZ10N" hidden="1">'[3]Reco Sheet for Fcast'!$H$2:$I$2</definedName>
    <definedName name="BExKVZR7CUPJCB2M8WO0J2ESDEUX" hidden="1">'[6]Bud Mth'!$F$7:$G$7</definedName>
    <definedName name="BExKW0CSH7DA02YSNV64PSEIXB2P" localSheetId="2" hidden="1">#REF!</definedName>
    <definedName name="BExKW0CSH7DA02YSNV64PSEIXB2P" localSheetId="7" hidden="1">#REF!</definedName>
    <definedName name="BExKW0CSH7DA02YSNV64PSEIXB2P" hidden="1">'[3]Reco Sheet for Fcast'!$I$11:$J$11</definedName>
    <definedName name="BExKWG8MR20O13C3YSUIHBD2BWQ2" localSheetId="19" hidden="1">#REF!</definedName>
    <definedName name="BExKWG8MR20O13C3YSUIHBD2BWQ2" localSheetId="16" hidden="1">#REF!</definedName>
    <definedName name="BExKWG8MR20O13C3YSUIHBD2BWQ2" localSheetId="17" hidden="1">#REF!</definedName>
    <definedName name="BExKWG8MR20O13C3YSUIHBD2BWQ2" localSheetId="13" hidden="1">#REF!</definedName>
    <definedName name="BExKWG8MR20O13C3YSUIHBD2BWQ2" localSheetId="14" hidden="1">#REF!</definedName>
    <definedName name="BExKWG8MR20O13C3YSUIHBD2BWQ2" localSheetId="2" hidden="1">#REF!</definedName>
    <definedName name="BExKWG8MR20O13C3YSUIHBD2BWQ2" localSheetId="22" hidden="1">#REF!</definedName>
    <definedName name="BExKWG8MR20O13C3YSUIHBD2BWQ2" localSheetId="21" hidden="1">#REF!</definedName>
    <definedName name="BExKWG8MR20O13C3YSUIHBD2BWQ2" localSheetId="57" hidden="1">#REF!</definedName>
    <definedName name="BExKWG8MR20O13C3YSUIHBD2BWQ2" localSheetId="56" hidden="1">#REF!</definedName>
    <definedName name="BExKWG8MR20O13C3YSUIHBD2BWQ2" localSheetId="6" hidden="1">#REF!</definedName>
    <definedName name="BExKWG8MR20O13C3YSUIHBD2BWQ2" localSheetId="7" hidden="1">#REF!</definedName>
    <definedName name="BExKWG8MR20O13C3YSUIHBD2BWQ2" localSheetId="40" hidden="1">#REF!</definedName>
    <definedName name="BExKWG8MR20O13C3YSUIHBD2BWQ2" localSheetId="39" hidden="1">#REF!</definedName>
    <definedName name="BExKWG8MR20O13C3YSUIHBD2BWQ2" localSheetId="41" hidden="1">#REF!</definedName>
    <definedName name="BExKWG8MR20O13C3YSUIHBD2BWQ2" localSheetId="38" hidden="1">#REF!</definedName>
    <definedName name="BExKWG8MR20O13C3YSUIHBD2BWQ2" localSheetId="5" hidden="1">#REF!</definedName>
    <definedName name="BExKWG8MR20O13C3YSUIHBD2BWQ2" localSheetId="15" hidden="1">#REF!</definedName>
    <definedName name="BExKWG8MR20O13C3YSUIHBD2BWQ2" hidden="1">#REF!</definedName>
    <definedName name="BExM9NUG3Q31X01AI9ZJCZIX25CS" localSheetId="2" hidden="1">#REF!</definedName>
    <definedName name="BExM9NUG3Q31X01AI9ZJCZIX25CS" localSheetId="7" hidden="1">#REF!</definedName>
    <definedName name="BExM9NUG3Q31X01AI9ZJCZIX25CS" hidden="1">'[3]Reco Sheet for Fcast'!$F$10:$G$10</definedName>
    <definedName name="BExM9OG182RP30MY23PG49LVPZ1C" localSheetId="19" hidden="1">'[4]AMI P &amp; L'!#REF!</definedName>
    <definedName name="BExM9OG182RP30MY23PG49LVPZ1C" localSheetId="16" hidden="1">'[4]AMI P &amp; L'!#REF!</definedName>
    <definedName name="BExM9OG182RP30MY23PG49LVPZ1C" localSheetId="17" hidden="1">'[4]AMI P &amp; L'!#REF!</definedName>
    <definedName name="BExM9OG182RP30MY23PG49LVPZ1C" localSheetId="13" hidden="1">'[4]AMI P &amp; L'!#REF!</definedName>
    <definedName name="BExM9OG182RP30MY23PG49LVPZ1C" localSheetId="14" hidden="1">'[4]AMI P &amp; L'!#REF!</definedName>
    <definedName name="BExM9OG182RP30MY23PG49LVPZ1C" localSheetId="2" hidden="1">#REF!</definedName>
    <definedName name="BExM9OG182RP30MY23PG49LVPZ1C" localSheetId="22" hidden="1">'[4]AMI P &amp; L'!#REF!</definedName>
    <definedName name="BExM9OG182RP30MY23PG49LVPZ1C" localSheetId="21" hidden="1">'[4]AMI P &amp; L'!#REF!</definedName>
    <definedName name="BExM9OG182RP30MY23PG49LVPZ1C" localSheetId="57" hidden="1">'[4]AMI P &amp; L'!#REF!</definedName>
    <definedName name="BExM9OG182RP30MY23PG49LVPZ1C" localSheetId="56" hidden="1">'[4]AMI P &amp; L'!#REF!</definedName>
    <definedName name="BExM9OG182RP30MY23PG49LVPZ1C" localSheetId="7" hidden="1">#REF!</definedName>
    <definedName name="BExM9OG182RP30MY23PG49LVPZ1C" localSheetId="40" hidden="1">'[4]AMI P &amp; L'!#REF!</definedName>
    <definedName name="BExM9OG182RP30MY23PG49LVPZ1C" localSheetId="39" hidden="1">'[4]AMI P &amp; L'!#REF!</definedName>
    <definedName name="BExM9OG182RP30MY23PG49LVPZ1C" localSheetId="41" hidden="1">'[4]AMI P &amp; L'!#REF!</definedName>
    <definedName name="BExM9OG182RP30MY23PG49LVPZ1C" localSheetId="38" hidden="1">'[4]AMI P &amp; L'!#REF!</definedName>
    <definedName name="BExM9OG182RP30MY23PG49LVPZ1C" localSheetId="5" hidden="1">'[4]AMI P &amp; L'!#REF!</definedName>
    <definedName name="BExM9OG182RP30MY23PG49LVPZ1C" localSheetId="15" hidden="1">'[4]AMI P &amp; L'!#REF!</definedName>
    <definedName name="BExM9OG182RP30MY23PG49LVPZ1C" hidden="1">'[4]AMI P &amp; L'!#REF!</definedName>
    <definedName name="BExMA64MW1S18NH8DCKPCCEI5KCB" localSheetId="2" hidden="1">#REF!</definedName>
    <definedName name="BExMA64MW1S18NH8DCKPCCEI5KCB" localSheetId="7" hidden="1">#REF!</definedName>
    <definedName name="BExMA64MW1S18NH8DCKPCCEI5KCB" hidden="1">'[3]Reco Sheet for Fcast'!$F$9:$G$9</definedName>
    <definedName name="BExMALEWFUEM8Y686IT03ECURUBR" localSheetId="19" hidden="1">'[4]AMI P &amp; L'!#REF!</definedName>
    <definedName name="BExMALEWFUEM8Y686IT03ECURUBR" localSheetId="16" hidden="1">'[4]AMI P &amp; L'!#REF!</definedName>
    <definedName name="BExMALEWFUEM8Y686IT03ECURUBR" localSheetId="17" hidden="1">'[4]AMI P &amp; L'!#REF!</definedName>
    <definedName name="BExMALEWFUEM8Y686IT03ECURUBR" localSheetId="13" hidden="1">'[4]AMI P &amp; L'!#REF!</definedName>
    <definedName name="BExMALEWFUEM8Y686IT03ECURUBR" localSheetId="14" hidden="1">'[4]AMI P &amp; L'!#REF!</definedName>
    <definedName name="BExMALEWFUEM8Y686IT03ECURUBR" localSheetId="2" hidden="1">#REF!</definedName>
    <definedName name="BExMALEWFUEM8Y686IT03ECURUBR" localSheetId="22" hidden="1">'[4]AMI P &amp; L'!#REF!</definedName>
    <definedName name="BExMALEWFUEM8Y686IT03ECURUBR" localSheetId="21" hidden="1">'[4]AMI P &amp; L'!#REF!</definedName>
    <definedName name="BExMALEWFUEM8Y686IT03ECURUBR" localSheetId="57" hidden="1">'[4]AMI P &amp; L'!#REF!</definedName>
    <definedName name="BExMALEWFUEM8Y686IT03ECURUBR" localSheetId="56" hidden="1">'[4]AMI P &amp; L'!#REF!</definedName>
    <definedName name="BExMALEWFUEM8Y686IT03ECURUBR" localSheetId="7" hidden="1">#REF!</definedName>
    <definedName name="BExMALEWFUEM8Y686IT03ECURUBR" localSheetId="40" hidden="1">'[4]AMI P &amp; L'!#REF!</definedName>
    <definedName name="BExMALEWFUEM8Y686IT03ECURUBR" localSheetId="39" hidden="1">'[4]AMI P &amp; L'!#REF!</definedName>
    <definedName name="BExMALEWFUEM8Y686IT03ECURUBR" localSheetId="41" hidden="1">'[4]AMI P &amp; L'!#REF!</definedName>
    <definedName name="BExMALEWFUEM8Y686IT03ECURUBR" localSheetId="38" hidden="1">'[4]AMI P &amp; L'!#REF!</definedName>
    <definedName name="BExMALEWFUEM8Y686IT03ECURUBR" localSheetId="5" hidden="1">'[4]AMI P &amp; L'!#REF!</definedName>
    <definedName name="BExMALEWFUEM8Y686IT03ECURUBR" localSheetId="15" hidden="1">'[4]AMI P &amp; L'!#REF!</definedName>
    <definedName name="BExMALEWFUEM8Y686IT03ECURUBR" hidden="1">'[4]AMI P &amp; L'!#REF!</definedName>
    <definedName name="BExMAPLZ9E24DON7Y8H2T6MQ1B5K" localSheetId="13" hidden="1">#REF!</definedName>
    <definedName name="BExMAPLZ9E24DON7Y8H2T6MQ1B5K" localSheetId="14" hidden="1">#REF!</definedName>
    <definedName name="BExMAPLZ9E24DON7Y8H2T6MQ1B5K" localSheetId="2" hidden="1">#REF!</definedName>
    <definedName name="BExMAPLZ9E24DON7Y8H2T6MQ1B5K" localSheetId="6" hidden="1">#REF!</definedName>
    <definedName name="BExMAPLZ9E24DON7Y8H2T6MQ1B5K" hidden="1">#REF!</definedName>
    <definedName name="BExMAXJS82ZJ8RS22VLE0V0LDUII" localSheetId="2" hidden="1">#REF!</definedName>
    <definedName name="BExMAXJS82ZJ8RS22VLE0V0LDUII" localSheetId="7" hidden="1">#REF!</definedName>
    <definedName name="BExMAXJS82ZJ8RS22VLE0V0LDUII" hidden="1">'[3]Reco Sheet for Fcast'!$I$10:$J$10</definedName>
    <definedName name="BExMB4QRS0R3MTB4CMUHFZ84LNZQ" localSheetId="2" hidden="1">#REF!</definedName>
    <definedName name="BExMB4QRS0R3MTB4CMUHFZ84LNZQ" localSheetId="7" hidden="1">#REF!</definedName>
    <definedName name="BExMB4QRS0R3MTB4CMUHFZ84LNZQ" hidden="1">'[3]Reco Sheet for Fcast'!$F$15</definedName>
    <definedName name="BExMBC35WKQY5CWQJLV4D05O6971" localSheetId="2" hidden="1">#REF!</definedName>
    <definedName name="BExMBC35WKQY5CWQJLV4D05O6971" localSheetId="7" hidden="1">#REF!</definedName>
    <definedName name="BExMBC35WKQY5CWQJLV4D05O6971" hidden="1">'[3]Reco Sheet for Fcast'!$I$2</definedName>
    <definedName name="BExMBFTZV4Q1A5KG25C1N9PHQNSW" localSheetId="2" hidden="1">#REF!</definedName>
    <definedName name="BExMBFTZV4Q1A5KG25C1N9PHQNSW" localSheetId="7" hidden="1">#REF!</definedName>
    <definedName name="BExMBFTZV4Q1A5KG25C1N9PHQNSW" hidden="1">'[3]Reco Sheet for Fcast'!$F$15</definedName>
    <definedName name="BExMBK6ISK3U7KHZKUJXIDKGF6VW" localSheetId="2" hidden="1">#REF!</definedName>
    <definedName name="BExMBK6ISK3U7KHZKUJXIDKGF6VW" localSheetId="7" hidden="1">#REF!</definedName>
    <definedName name="BExMBK6ISK3U7KHZKUJXIDKGF6VW" hidden="1">'[3]Reco Sheet for Fcast'!$G$2</definedName>
    <definedName name="BExMBQ6BB79Y1S1EZ4BOZ527ZH47" localSheetId="13" hidden="1">#REF!</definedName>
    <definedName name="BExMBQ6BB79Y1S1EZ4BOZ527ZH47" localSheetId="14" hidden="1">#REF!</definedName>
    <definedName name="BExMBQ6BB79Y1S1EZ4BOZ527ZH47" localSheetId="2" hidden="1">#REF!</definedName>
    <definedName name="BExMBQ6BB79Y1S1EZ4BOZ527ZH47" localSheetId="6" hidden="1">#REF!</definedName>
    <definedName name="BExMBQ6BB79Y1S1EZ4BOZ527ZH47" hidden="1">#REF!</definedName>
    <definedName name="BExMBTBHSHFUHXZPKH8T1T26W5AQ" localSheetId="2" hidden="1">'[5]Reco Sheet for Fcast'!$C$15:$D$23</definedName>
    <definedName name="BExMBTBHSHFUHXZPKH8T1T26W5AQ" localSheetId="7" hidden="1">'[5]Reco Sheet for Fcast'!$C$15:$D$23</definedName>
    <definedName name="BExMBTBHSHFUHXZPKH8T1T26W5AQ" hidden="1">'[3]Reco Sheet for Fcast'!$C$15:$D$23</definedName>
    <definedName name="BExMBYPQDG9AYDQ5E8IECVFREPO6" localSheetId="19" hidden="1">'[4]AMI P &amp; L'!#REF!</definedName>
    <definedName name="BExMBYPQDG9AYDQ5E8IECVFREPO6" localSheetId="16" hidden="1">'[4]AMI P &amp; L'!#REF!</definedName>
    <definedName name="BExMBYPQDG9AYDQ5E8IECVFREPO6" localSheetId="17" hidden="1">'[4]AMI P &amp; L'!#REF!</definedName>
    <definedName name="BExMBYPQDG9AYDQ5E8IECVFREPO6" localSheetId="13" hidden="1">'[4]AMI P &amp; L'!#REF!</definedName>
    <definedName name="BExMBYPQDG9AYDQ5E8IECVFREPO6" localSheetId="14" hidden="1">'[4]AMI P &amp; L'!#REF!</definedName>
    <definedName name="BExMBYPQDG9AYDQ5E8IECVFREPO6" localSheetId="2" hidden="1">#REF!</definedName>
    <definedName name="BExMBYPQDG9AYDQ5E8IECVFREPO6" localSheetId="22" hidden="1">'[4]AMI P &amp; L'!#REF!</definedName>
    <definedName name="BExMBYPQDG9AYDQ5E8IECVFREPO6" localSheetId="21" hidden="1">'[4]AMI P &amp; L'!#REF!</definedName>
    <definedName name="BExMBYPQDG9AYDQ5E8IECVFREPO6" localSheetId="57" hidden="1">'[4]AMI P &amp; L'!#REF!</definedName>
    <definedName name="BExMBYPQDG9AYDQ5E8IECVFREPO6" localSheetId="56" hidden="1">'[4]AMI P &amp; L'!#REF!</definedName>
    <definedName name="BExMBYPQDG9AYDQ5E8IECVFREPO6" localSheetId="7" hidden="1">#REF!</definedName>
    <definedName name="BExMBYPQDG9AYDQ5E8IECVFREPO6" localSheetId="40" hidden="1">'[4]AMI P &amp; L'!#REF!</definedName>
    <definedName name="BExMBYPQDG9AYDQ5E8IECVFREPO6" localSheetId="39" hidden="1">'[4]AMI P &amp; L'!#REF!</definedName>
    <definedName name="BExMBYPQDG9AYDQ5E8IECVFREPO6" localSheetId="41" hidden="1">'[4]AMI P &amp; L'!#REF!</definedName>
    <definedName name="BExMBYPQDG9AYDQ5E8IECVFREPO6" localSheetId="38" hidden="1">'[4]AMI P &amp; L'!#REF!</definedName>
    <definedName name="BExMBYPQDG9AYDQ5E8IECVFREPO6" localSheetId="5" hidden="1">'[4]AMI P &amp; L'!#REF!</definedName>
    <definedName name="BExMBYPQDG9AYDQ5E8IECVFREPO6" localSheetId="15" hidden="1">'[4]AMI P &amp; L'!#REF!</definedName>
    <definedName name="BExMBYPQDG9AYDQ5E8IECVFREPO6" hidden="1">'[4]AMI P &amp; L'!#REF!</definedName>
    <definedName name="BExMC7K41G5WMXC4OKZPL523IN5C" localSheetId="2" hidden="1">'[5]Reco Sheet for Fcast'!$I$10:$J$10</definedName>
    <definedName name="BExMC7K41G5WMXC4OKZPL523IN5C" localSheetId="7" hidden="1">'[5]Reco Sheet for Fcast'!$I$10:$J$10</definedName>
    <definedName name="BExMC7K41G5WMXC4OKZPL523IN5C" hidden="1">'[3]Reco Sheet for Fcast'!$I$10:$J$10</definedName>
    <definedName name="BExMC8AZUTX8LG89K2JJR7ZG62XX" localSheetId="2" hidden="1">#REF!</definedName>
    <definedName name="BExMC8AZUTX8LG89K2JJR7ZG62XX" localSheetId="7" hidden="1">#REF!</definedName>
    <definedName name="BExMC8AZUTX8LG89K2JJR7ZG62XX" hidden="1">'[3]Reco Sheet for Fcast'!$F$7:$G$7</definedName>
    <definedName name="BExMCA96YR10V72G2R0SCIKPZLIZ" localSheetId="19" hidden="1">'[4]AMI P &amp; L'!#REF!</definedName>
    <definedName name="BExMCA96YR10V72G2R0SCIKPZLIZ" localSheetId="16" hidden="1">'[4]AMI P &amp; L'!#REF!</definedName>
    <definedName name="BExMCA96YR10V72G2R0SCIKPZLIZ" localSheetId="17" hidden="1">'[4]AMI P &amp; L'!#REF!</definedName>
    <definedName name="BExMCA96YR10V72G2R0SCIKPZLIZ" localSheetId="13" hidden="1">'[4]AMI P &amp; L'!#REF!</definedName>
    <definedName name="BExMCA96YR10V72G2R0SCIKPZLIZ" localSheetId="14" hidden="1">'[4]AMI P &amp; L'!#REF!</definedName>
    <definedName name="BExMCA96YR10V72G2R0SCIKPZLIZ" localSheetId="2" hidden="1">#REF!</definedName>
    <definedName name="BExMCA96YR10V72G2R0SCIKPZLIZ" localSheetId="22" hidden="1">'[4]AMI P &amp; L'!#REF!</definedName>
    <definedName name="BExMCA96YR10V72G2R0SCIKPZLIZ" localSheetId="21" hidden="1">'[4]AMI P &amp; L'!#REF!</definedName>
    <definedName name="BExMCA96YR10V72G2R0SCIKPZLIZ" localSheetId="57" hidden="1">'[4]AMI P &amp; L'!#REF!</definedName>
    <definedName name="BExMCA96YR10V72G2R0SCIKPZLIZ" localSheetId="56" hidden="1">'[4]AMI P &amp; L'!#REF!</definedName>
    <definedName name="BExMCA96YR10V72G2R0SCIKPZLIZ" localSheetId="7" hidden="1">#REF!</definedName>
    <definedName name="BExMCA96YR10V72G2R0SCIKPZLIZ" localSheetId="40" hidden="1">'[4]AMI P &amp; L'!#REF!</definedName>
    <definedName name="BExMCA96YR10V72G2R0SCIKPZLIZ" localSheetId="39" hidden="1">'[4]AMI P &amp; L'!#REF!</definedName>
    <definedName name="BExMCA96YR10V72G2R0SCIKPZLIZ" localSheetId="41" hidden="1">'[4]AMI P &amp; L'!#REF!</definedName>
    <definedName name="BExMCA96YR10V72G2R0SCIKPZLIZ" localSheetId="38" hidden="1">'[4]AMI P &amp; L'!#REF!</definedName>
    <definedName name="BExMCA96YR10V72G2R0SCIKPZLIZ" localSheetId="5" hidden="1">'[4]AMI P &amp; L'!#REF!</definedName>
    <definedName name="BExMCA96YR10V72G2R0SCIKPZLIZ" localSheetId="15" hidden="1">'[4]AMI P &amp; L'!#REF!</definedName>
    <definedName name="BExMCA96YR10V72G2R0SCIKPZLIZ" hidden="1">'[4]AMI P &amp; L'!#REF!</definedName>
    <definedName name="BExMCB5JU5I2VQDUBS4O42BTEVKI" localSheetId="2" hidden="1">#REF!</definedName>
    <definedName name="BExMCB5JU5I2VQDUBS4O42BTEVKI" localSheetId="7" hidden="1">#REF!</definedName>
    <definedName name="BExMCB5JU5I2VQDUBS4O42BTEVKI" hidden="1">'[3]Reco Sheet for Fcast'!$H$2:$I$2</definedName>
    <definedName name="BExMCFSQFSEMPY5IXDIRKZDASDBR" localSheetId="19" hidden="1">'[4]AMI P &amp; L'!#REF!</definedName>
    <definedName name="BExMCFSQFSEMPY5IXDIRKZDASDBR" localSheetId="16" hidden="1">'[4]AMI P &amp; L'!#REF!</definedName>
    <definedName name="BExMCFSQFSEMPY5IXDIRKZDASDBR" localSheetId="17" hidden="1">'[4]AMI P &amp; L'!#REF!</definedName>
    <definedName name="BExMCFSQFSEMPY5IXDIRKZDASDBR" localSheetId="13" hidden="1">'[4]AMI P &amp; L'!#REF!</definedName>
    <definedName name="BExMCFSQFSEMPY5IXDIRKZDASDBR" localSheetId="14" hidden="1">'[4]AMI P &amp; L'!#REF!</definedName>
    <definedName name="BExMCFSQFSEMPY5IXDIRKZDASDBR" localSheetId="2" hidden="1">#REF!</definedName>
    <definedName name="BExMCFSQFSEMPY5IXDIRKZDASDBR" localSheetId="22" hidden="1">'[4]AMI P &amp; L'!#REF!</definedName>
    <definedName name="BExMCFSQFSEMPY5IXDIRKZDASDBR" localSheetId="21" hidden="1">'[4]AMI P &amp; L'!#REF!</definedName>
    <definedName name="BExMCFSQFSEMPY5IXDIRKZDASDBR" localSheetId="57" hidden="1">'[4]AMI P &amp; L'!#REF!</definedName>
    <definedName name="BExMCFSQFSEMPY5IXDIRKZDASDBR" localSheetId="56" hidden="1">'[4]AMI P &amp; L'!#REF!</definedName>
    <definedName name="BExMCFSQFSEMPY5IXDIRKZDASDBR" localSheetId="7" hidden="1">#REF!</definedName>
    <definedName name="BExMCFSQFSEMPY5IXDIRKZDASDBR" localSheetId="40" hidden="1">'[4]AMI P &amp; L'!#REF!</definedName>
    <definedName name="BExMCFSQFSEMPY5IXDIRKZDASDBR" localSheetId="39" hidden="1">'[4]AMI P &amp; L'!#REF!</definedName>
    <definedName name="BExMCFSQFSEMPY5IXDIRKZDASDBR" localSheetId="41" hidden="1">'[4]AMI P &amp; L'!#REF!</definedName>
    <definedName name="BExMCFSQFSEMPY5IXDIRKZDASDBR" localSheetId="38" hidden="1">'[4]AMI P &amp; L'!#REF!</definedName>
    <definedName name="BExMCFSQFSEMPY5IXDIRKZDASDBR" localSheetId="5" hidden="1">'[4]AMI P &amp; L'!#REF!</definedName>
    <definedName name="BExMCFSQFSEMPY5IXDIRKZDASDBR" localSheetId="15" hidden="1">'[4]AMI P &amp; L'!#REF!</definedName>
    <definedName name="BExMCFSQFSEMPY5IXDIRKZDASDBR" hidden="1">'[4]AMI P &amp; L'!#REF!</definedName>
    <definedName name="BExMCI726Y7CQ98CFILJNB189OL7" localSheetId="13" hidden="1">#REF!</definedName>
    <definedName name="BExMCI726Y7CQ98CFILJNB189OL7" localSheetId="14" hidden="1">#REF!</definedName>
    <definedName name="BExMCI726Y7CQ98CFILJNB189OL7" localSheetId="2" hidden="1">#REF!</definedName>
    <definedName name="BExMCI726Y7CQ98CFILJNB189OL7" localSheetId="22" hidden="1">#REF!</definedName>
    <definedName name="BExMCI726Y7CQ98CFILJNB189OL7" localSheetId="6" hidden="1">#REF!</definedName>
    <definedName name="BExMCI726Y7CQ98CFILJNB189OL7" localSheetId="7" hidden="1">#REF!</definedName>
    <definedName name="BExMCI726Y7CQ98CFILJNB189OL7" hidden="1">#REF!</definedName>
    <definedName name="BExMCMZOEYWVOOJ98TBHTTCS7XB8" localSheetId="2" hidden="1">#REF!</definedName>
    <definedName name="BExMCMZOEYWVOOJ98TBHTTCS7XB8" localSheetId="7" hidden="1">#REF!</definedName>
    <definedName name="BExMCMZOEYWVOOJ98TBHTTCS7XB8" hidden="1">'[3]Reco Sheet for Fcast'!$F$7:$G$7</definedName>
    <definedName name="BExMCS8EF2W3FS9QADNKREYSI8P0" localSheetId="2" hidden="1">#REF!</definedName>
    <definedName name="BExMCS8EF2W3FS9QADNKREYSI8P0" localSheetId="7" hidden="1">#REF!</definedName>
    <definedName name="BExMCS8EF2W3FS9QADNKREYSI8P0" hidden="1">'[3]Reco Sheet for Fcast'!$I$8:$J$8</definedName>
    <definedName name="BExMCUS7GSOM96J0HJ7EH0FFM2AC" localSheetId="2" hidden="1">#REF!</definedName>
    <definedName name="BExMCUS7GSOM96J0HJ7EH0FFM2AC" localSheetId="7" hidden="1">#REF!</definedName>
    <definedName name="BExMCUS7GSOM96J0HJ7EH0FFM2AC" hidden="1">'[3]Reco Sheet for Fcast'!$F$6:$G$6</definedName>
    <definedName name="BExMCYTT6TVDWMJXO1NZANRTVNAN" localSheetId="2" hidden="1">#REF!</definedName>
    <definedName name="BExMCYTT6TVDWMJXO1NZANRTVNAN" localSheetId="7" hidden="1">#REF!</definedName>
    <definedName name="BExMCYTT6TVDWMJXO1NZANRTVNAN" hidden="1">'[3]Reco Sheet for Fcast'!$I$10:$J$10</definedName>
    <definedName name="BExMD5F6IAV108XYJLXUO9HD0IT6" localSheetId="2" hidden="1">#REF!</definedName>
    <definedName name="BExMD5F6IAV108XYJLXUO9HD0IT6" localSheetId="7" hidden="1">#REF!</definedName>
    <definedName name="BExMD5F6IAV108XYJLXUO9HD0IT6" hidden="1">'[3]Reco Sheet for Fcast'!$F$10:$G$10</definedName>
    <definedName name="BExMDANV66W9T3XAXID40XFJ0J93" localSheetId="2" hidden="1">#REF!</definedName>
    <definedName name="BExMDANV66W9T3XAXID40XFJ0J93" localSheetId="7" hidden="1">#REF!</definedName>
    <definedName name="BExMDANV66W9T3XAXID40XFJ0J93" hidden="1">'[3]Reco Sheet for Fcast'!$F$6:$G$6</definedName>
    <definedName name="BExMDB9N9PYO86JHHFQP7ONO2P9B" localSheetId="13" hidden="1">#REF!</definedName>
    <definedName name="BExMDB9N9PYO86JHHFQP7ONO2P9B" localSheetId="14" hidden="1">#REF!</definedName>
    <definedName name="BExMDB9N9PYO86JHHFQP7ONO2P9B" localSheetId="2" hidden="1">#REF!</definedName>
    <definedName name="BExMDB9N9PYO86JHHFQP7ONO2P9B" localSheetId="22" hidden="1">#REF!</definedName>
    <definedName name="BExMDB9N9PYO86JHHFQP7ONO2P9B" localSheetId="6" hidden="1">#REF!</definedName>
    <definedName name="BExMDB9N9PYO86JHHFQP7ONO2P9B" localSheetId="7" hidden="1">#REF!</definedName>
    <definedName name="BExMDB9N9PYO86JHHFQP7ONO2P9B" hidden="1">#REF!</definedName>
    <definedName name="BExMDFWS9BJGE5SKB9YDJZR8AV48" localSheetId="2" hidden="1">'[5]Reco Sheet for Fcast'!$E$1</definedName>
    <definedName name="BExMDFWS9BJGE5SKB9YDJZR8AV48" localSheetId="7" hidden="1">'[5]Reco Sheet for Fcast'!$E$1</definedName>
    <definedName name="BExMDFWS9BJGE5SKB9YDJZR8AV48" hidden="1">'[3]Reco Sheet for Fcast'!$E$1</definedName>
    <definedName name="BExMDGD1KQP7NNR78X2ZX4FCBQ1S" localSheetId="19" hidden="1">'[4]AMI P &amp; L'!#REF!</definedName>
    <definedName name="BExMDGD1KQP7NNR78X2ZX4FCBQ1S" localSheetId="16" hidden="1">'[4]AMI P &amp; L'!#REF!</definedName>
    <definedName name="BExMDGD1KQP7NNR78X2ZX4FCBQ1S" localSheetId="17" hidden="1">'[4]AMI P &amp; L'!#REF!</definedName>
    <definedName name="BExMDGD1KQP7NNR78X2ZX4FCBQ1S" localSheetId="13" hidden="1">'[4]AMI P &amp; L'!#REF!</definedName>
    <definedName name="BExMDGD1KQP7NNR78X2ZX4FCBQ1S" localSheetId="14" hidden="1">'[4]AMI P &amp; L'!#REF!</definedName>
    <definedName name="BExMDGD1KQP7NNR78X2ZX4FCBQ1S" localSheetId="2" hidden="1">#REF!</definedName>
    <definedName name="BExMDGD1KQP7NNR78X2ZX4FCBQ1S" localSheetId="22" hidden="1">'[4]AMI P &amp; L'!#REF!</definedName>
    <definedName name="BExMDGD1KQP7NNR78X2ZX4FCBQ1S" localSheetId="21" hidden="1">'[4]AMI P &amp; L'!#REF!</definedName>
    <definedName name="BExMDGD1KQP7NNR78X2ZX4FCBQ1S" localSheetId="57" hidden="1">'[4]AMI P &amp; L'!#REF!</definedName>
    <definedName name="BExMDGD1KQP7NNR78X2ZX4FCBQ1S" localSheetId="56" hidden="1">'[4]AMI P &amp; L'!#REF!</definedName>
    <definedName name="BExMDGD1KQP7NNR78X2ZX4FCBQ1S" localSheetId="7" hidden="1">#REF!</definedName>
    <definedName name="BExMDGD1KQP7NNR78X2ZX4FCBQ1S" localSheetId="40" hidden="1">'[4]AMI P &amp; L'!#REF!</definedName>
    <definedName name="BExMDGD1KQP7NNR78X2ZX4FCBQ1S" localSheetId="39" hidden="1">'[4]AMI P &amp; L'!#REF!</definedName>
    <definedName name="BExMDGD1KQP7NNR78X2ZX4FCBQ1S" localSheetId="41" hidden="1">'[4]AMI P &amp; L'!#REF!</definedName>
    <definedName name="BExMDGD1KQP7NNR78X2ZX4FCBQ1S" localSheetId="38" hidden="1">'[4]AMI P &amp; L'!#REF!</definedName>
    <definedName name="BExMDGD1KQP7NNR78X2ZX4FCBQ1S" localSheetId="5" hidden="1">'[4]AMI P &amp; L'!#REF!</definedName>
    <definedName name="BExMDGD1KQP7NNR78X2ZX4FCBQ1S" localSheetId="15" hidden="1">'[4]AMI P &amp; L'!#REF!</definedName>
    <definedName name="BExMDGD1KQP7NNR78X2ZX4FCBQ1S" hidden="1">'[4]AMI P &amp; L'!#REF!</definedName>
    <definedName name="BExMDIRDK0DI8P86HB7WPH8QWLSQ" localSheetId="2" hidden="1">#REF!</definedName>
    <definedName name="BExMDIRDK0DI8P86HB7WPH8QWLSQ" localSheetId="7" hidden="1">#REF!</definedName>
    <definedName name="BExMDIRDK0DI8P86HB7WPH8QWLSQ" hidden="1">'[3]Reco Sheet for Fcast'!$I$11:$J$11</definedName>
    <definedName name="BExMDJT3GXQN5F3BE6X3BGLJRVP6" localSheetId="13" hidden="1">#REF!</definedName>
    <definedName name="BExMDJT3GXQN5F3BE6X3BGLJRVP6" localSheetId="14" hidden="1">#REF!</definedName>
    <definedName name="BExMDJT3GXQN5F3BE6X3BGLJRVP6" localSheetId="2" hidden="1">#REF!</definedName>
    <definedName name="BExMDJT3GXQN5F3BE6X3BGLJRVP6" localSheetId="22" hidden="1">#REF!</definedName>
    <definedName name="BExMDJT3GXQN5F3BE6X3BGLJRVP6" localSheetId="6" hidden="1">#REF!</definedName>
    <definedName name="BExMDJT3GXQN5F3BE6X3BGLJRVP6" localSheetId="7" hidden="1">#REF!</definedName>
    <definedName name="BExMDJT3GXQN5F3BE6X3BGLJRVP6" hidden="1">#REF!</definedName>
    <definedName name="BExMDPI2FVMORSWDDCVAJ85WYAYO" localSheetId="2" hidden="1">#REF!</definedName>
    <definedName name="BExMDPI2FVMORSWDDCVAJ85WYAYO" localSheetId="7" hidden="1">#REF!</definedName>
    <definedName name="BExMDPI2FVMORSWDDCVAJ85WYAYO" hidden="1">'[3]Reco Sheet for Fcast'!$I$11:$J$11</definedName>
    <definedName name="BExMDUWB7VWHFFR266QXO46BNV2S" localSheetId="2" hidden="1">#REF!</definedName>
    <definedName name="BExMDUWB7VWHFFR266QXO46BNV2S" localSheetId="7" hidden="1">#REF!</definedName>
    <definedName name="BExMDUWB7VWHFFR266QXO46BNV2S" hidden="1">'[3]Reco Sheet for Fcast'!$F$11:$G$11</definedName>
    <definedName name="BExME2U47N8LZG0BPJ49ANY5QVV2" localSheetId="2" hidden="1">#REF!</definedName>
    <definedName name="BExME2U47N8LZG0BPJ49ANY5QVV2" localSheetId="7" hidden="1">#REF!</definedName>
    <definedName name="BExME2U47N8LZG0BPJ49ANY5QVV2" hidden="1">'[3]Reco Sheet for Fcast'!$F$15</definedName>
    <definedName name="BExME4XO6H4ATJHRAT8BCGJ8QEMW" localSheetId="13" hidden="1">#REF!</definedName>
    <definedName name="BExME4XO6H4ATJHRAT8BCGJ8QEMW" localSheetId="14" hidden="1">#REF!</definedName>
    <definedName name="BExME4XO6H4ATJHRAT8BCGJ8QEMW" localSheetId="2" hidden="1">#REF!</definedName>
    <definedName name="BExME4XO6H4ATJHRAT8BCGJ8QEMW" localSheetId="6" hidden="1">#REF!</definedName>
    <definedName name="BExME4XO6H4ATJHRAT8BCGJ8QEMW" hidden="1">#REF!</definedName>
    <definedName name="BExME7165EDUSONBWV5AZ51HSY4H" localSheetId="19" hidden="1">#REF!</definedName>
    <definedName name="BExME7165EDUSONBWV5AZ51HSY4H" localSheetId="16" hidden="1">#REF!</definedName>
    <definedName name="BExME7165EDUSONBWV5AZ51HSY4H" localSheetId="17" hidden="1">#REF!</definedName>
    <definedName name="BExME7165EDUSONBWV5AZ51HSY4H" localSheetId="13" hidden="1">#REF!</definedName>
    <definedName name="BExME7165EDUSONBWV5AZ51HSY4H" localSheetId="14" hidden="1">#REF!</definedName>
    <definedName name="BExME7165EDUSONBWV5AZ51HSY4H" localSheetId="2" hidden="1">#REF!</definedName>
    <definedName name="BExME7165EDUSONBWV5AZ51HSY4H" localSheetId="22" hidden="1">#REF!</definedName>
    <definedName name="BExME7165EDUSONBWV5AZ51HSY4H" localSheetId="21" hidden="1">#REF!</definedName>
    <definedName name="BExME7165EDUSONBWV5AZ51HSY4H" localSheetId="57" hidden="1">#REF!</definedName>
    <definedName name="BExME7165EDUSONBWV5AZ51HSY4H" localSheetId="56" hidden="1">#REF!</definedName>
    <definedName name="BExME7165EDUSONBWV5AZ51HSY4H" localSheetId="6" hidden="1">#REF!</definedName>
    <definedName name="BExME7165EDUSONBWV5AZ51HSY4H" localSheetId="7" hidden="1">#REF!</definedName>
    <definedName name="BExME7165EDUSONBWV5AZ51HSY4H" localSheetId="40" hidden="1">#REF!</definedName>
    <definedName name="BExME7165EDUSONBWV5AZ51HSY4H" localSheetId="39" hidden="1">#REF!</definedName>
    <definedName name="BExME7165EDUSONBWV5AZ51HSY4H" localSheetId="41" hidden="1">#REF!</definedName>
    <definedName name="BExME7165EDUSONBWV5AZ51HSY4H" localSheetId="38" hidden="1">#REF!</definedName>
    <definedName name="BExME7165EDUSONBWV5AZ51HSY4H" localSheetId="5" hidden="1">#REF!</definedName>
    <definedName name="BExME7165EDUSONBWV5AZ51HSY4H" localSheetId="15" hidden="1">#REF!</definedName>
    <definedName name="BExME7165EDUSONBWV5AZ51HSY4H" hidden="1">#REF!</definedName>
    <definedName name="BExME88DH5DUKMUFI9FNVECXFD2E" localSheetId="2" hidden="1">#REF!</definedName>
    <definedName name="BExME88DH5DUKMUFI9FNVECXFD2E" localSheetId="7" hidden="1">#REF!</definedName>
    <definedName name="BExME88DH5DUKMUFI9FNVECXFD2E" hidden="1">'[3]Reco Sheet for Fcast'!$F$15:$G$16</definedName>
    <definedName name="BExME9A7MOGAK7YTTQYXP5DL6VYA" localSheetId="2" hidden="1">#REF!</definedName>
    <definedName name="BExME9A7MOGAK7YTTQYXP5DL6VYA" localSheetId="7" hidden="1">#REF!</definedName>
    <definedName name="BExME9A7MOGAK7YTTQYXP5DL6VYA" hidden="1">'[3]Reco Sheet for Fcast'!$F$9:$G$9</definedName>
    <definedName name="BExME9QAM6E7F2BXLSCC53HEQI5S" localSheetId="13" hidden="1">#REF!</definedName>
    <definedName name="BExME9QAM6E7F2BXLSCC53HEQI5S" localSheetId="14" hidden="1">#REF!</definedName>
    <definedName name="BExME9QAM6E7F2BXLSCC53HEQI5S" localSheetId="2" hidden="1">#REF!</definedName>
    <definedName name="BExME9QAM6E7F2BXLSCC53HEQI5S" localSheetId="6" hidden="1">#REF!</definedName>
    <definedName name="BExME9QAM6E7F2BXLSCC53HEQI5S" hidden="1">#REF!</definedName>
    <definedName name="BExMEOV9YFRY5C3GDLU60GIX10BY" localSheetId="2" hidden="1">#REF!</definedName>
    <definedName name="BExMEOV9YFRY5C3GDLU60GIX10BY" localSheetId="7" hidden="1">#REF!</definedName>
    <definedName name="BExMEOV9YFRY5C3GDLU60GIX10BY" hidden="1">'[3]Reco Sheet for Fcast'!$I$7:$J$7</definedName>
    <definedName name="BExMEY09ESM4H2YGKEQQRYUD114R" localSheetId="2" hidden="1">#REF!</definedName>
    <definedName name="BExMEY09ESM4H2YGKEQQRYUD114R" localSheetId="7" hidden="1">#REF!</definedName>
    <definedName name="BExMEY09ESM4H2YGKEQQRYUD114R" hidden="1">'[3]Reco Sheet for Fcast'!$F$8:$G$8</definedName>
    <definedName name="BExMF4G4IUPQY1Y5GEY5N3E04CL6" localSheetId="2" hidden="1">#REF!</definedName>
    <definedName name="BExMF4G4IUPQY1Y5GEY5N3E04CL6" localSheetId="7" hidden="1">#REF!</definedName>
    <definedName name="BExMF4G4IUPQY1Y5GEY5N3E04CL6" hidden="1">'[3]Reco Sheet for Fcast'!$G$2</definedName>
    <definedName name="BExMF9UIGYMOAQK0ELUWP0S0HZZY" localSheetId="2" hidden="1">#REF!</definedName>
    <definedName name="BExMF9UIGYMOAQK0ELUWP0S0HZZY" localSheetId="7" hidden="1">#REF!</definedName>
    <definedName name="BExMF9UIGYMOAQK0ELUWP0S0HZZY" hidden="1">'[3]Reco Sheet for Fcast'!$F$9:$G$9</definedName>
    <definedName name="BExMFDLBSWFMRDYJ2DZETI3EXKN2" localSheetId="2" hidden="1">#REF!</definedName>
    <definedName name="BExMFDLBSWFMRDYJ2DZETI3EXKN2" localSheetId="7" hidden="1">#REF!</definedName>
    <definedName name="BExMFDLBSWFMRDYJ2DZETI3EXKN2" hidden="1">'[3]Reco Sheet for Fcast'!$F$11:$G$11</definedName>
    <definedName name="BExMFJFS7Y0MW1N26ORGBGS696R0" localSheetId="13" hidden="1">#REF!</definedName>
    <definedName name="BExMFJFS7Y0MW1N26ORGBGS696R0" localSheetId="14" hidden="1">#REF!</definedName>
    <definedName name="BExMFJFS7Y0MW1N26ORGBGS696R0" localSheetId="2" hidden="1">#REF!</definedName>
    <definedName name="BExMFJFS7Y0MW1N26ORGBGS696R0" localSheetId="22" hidden="1">#REF!</definedName>
    <definedName name="BExMFJFS7Y0MW1N26ORGBGS696R0" localSheetId="6" hidden="1">#REF!</definedName>
    <definedName name="BExMFJFS7Y0MW1N26ORGBGS696R0" localSheetId="7" hidden="1">#REF!</definedName>
    <definedName name="BExMFJFS7Y0MW1N26ORGBGS696R0" hidden="1">#REF!</definedName>
    <definedName name="BExMFLDTMRTCHKA37LQW67BG8D5C" localSheetId="2" hidden="1">#REF!</definedName>
    <definedName name="BExMFLDTMRTCHKA37LQW67BG8D5C" localSheetId="7" hidden="1">#REF!</definedName>
    <definedName name="BExMFLDTMRTCHKA37LQW67BG8D5C" hidden="1">'[3]Reco Sheet for Fcast'!$F$7:$G$7</definedName>
    <definedName name="BExMH0XGUY9O1W5KGWNFPGQRE7FI" localSheetId="2" hidden="1">'[5]Reco Sheet for Fcast'!$E$1</definedName>
    <definedName name="BExMH0XGUY9O1W5KGWNFPGQRE7FI" localSheetId="7" hidden="1">'[5]Reco Sheet for Fcast'!$E$1</definedName>
    <definedName name="BExMH0XGUY9O1W5KGWNFPGQRE7FI" hidden="1">'[3]Reco Sheet for Fcast'!$E$1</definedName>
    <definedName name="BExMH3H9TW5TJCNU5Z1EWXP3BAEP" localSheetId="2" hidden="1">#REF!</definedName>
    <definedName name="BExMH3H9TW5TJCNU5Z1EWXP3BAEP" localSheetId="7" hidden="1">#REF!</definedName>
    <definedName name="BExMH3H9TW5TJCNU5Z1EWXP3BAEP" hidden="1">'[3]Reco Sheet for Fcast'!$I$8:$J$8</definedName>
    <definedName name="BExMH42VBWDOG4E4FIXWPDOBDJQ1" localSheetId="13" hidden="1">#REF!</definedName>
    <definedName name="BExMH42VBWDOG4E4FIXWPDOBDJQ1" localSheetId="14" hidden="1">#REF!</definedName>
    <definedName name="BExMH42VBWDOG4E4FIXWPDOBDJQ1" localSheetId="2" hidden="1">#REF!</definedName>
    <definedName name="BExMH42VBWDOG4E4FIXWPDOBDJQ1" localSheetId="6" hidden="1">#REF!</definedName>
    <definedName name="BExMH42VBWDOG4E4FIXWPDOBDJQ1" localSheetId="7" hidden="1">#REF!</definedName>
    <definedName name="BExMH42VBWDOG4E4FIXWPDOBDJQ1" hidden="1">#REF!</definedName>
    <definedName name="BExMHFBDKU7SL1XYKYR6CGEO8CEL" localSheetId="19" hidden="1">#REF!</definedName>
    <definedName name="BExMHFBDKU7SL1XYKYR6CGEO8CEL" localSheetId="16" hidden="1">#REF!</definedName>
    <definedName name="BExMHFBDKU7SL1XYKYR6CGEO8CEL" localSheetId="17" hidden="1">#REF!</definedName>
    <definedName name="BExMHFBDKU7SL1XYKYR6CGEO8CEL" localSheetId="13" hidden="1">#REF!</definedName>
    <definedName name="BExMHFBDKU7SL1XYKYR6CGEO8CEL" localSheetId="14" hidden="1">#REF!</definedName>
    <definedName name="BExMHFBDKU7SL1XYKYR6CGEO8CEL" localSheetId="2" hidden="1">#REF!</definedName>
    <definedName name="BExMHFBDKU7SL1XYKYR6CGEO8CEL" localSheetId="22" hidden="1">#REF!</definedName>
    <definedName name="BExMHFBDKU7SL1XYKYR6CGEO8CEL" localSheetId="21" hidden="1">#REF!</definedName>
    <definedName name="BExMHFBDKU7SL1XYKYR6CGEO8CEL" localSheetId="57" hidden="1">#REF!</definedName>
    <definedName name="BExMHFBDKU7SL1XYKYR6CGEO8CEL" localSheetId="56" hidden="1">#REF!</definedName>
    <definedName name="BExMHFBDKU7SL1XYKYR6CGEO8CEL" localSheetId="6" hidden="1">#REF!</definedName>
    <definedName name="BExMHFBDKU7SL1XYKYR6CGEO8CEL" localSheetId="7" hidden="1">#REF!</definedName>
    <definedName name="BExMHFBDKU7SL1XYKYR6CGEO8CEL" localSheetId="40" hidden="1">#REF!</definedName>
    <definedName name="BExMHFBDKU7SL1XYKYR6CGEO8CEL" localSheetId="39" hidden="1">#REF!</definedName>
    <definedName name="BExMHFBDKU7SL1XYKYR6CGEO8CEL" localSheetId="41" hidden="1">#REF!</definedName>
    <definedName name="BExMHFBDKU7SL1XYKYR6CGEO8CEL" localSheetId="38" hidden="1">#REF!</definedName>
    <definedName name="BExMHFBDKU7SL1XYKYR6CGEO8CEL" localSheetId="5" hidden="1">#REF!</definedName>
    <definedName name="BExMHFBDKU7SL1XYKYR6CGEO8CEL" localSheetId="15" hidden="1">#REF!</definedName>
    <definedName name="BExMHFBDKU7SL1XYKYR6CGEO8CEL" hidden="1">#REF!</definedName>
    <definedName name="BExMHOWPB34KPZ76M2KIX2C9R2VB" localSheetId="19" hidden="1">'[4]AMI P &amp; L'!#REF!</definedName>
    <definedName name="BExMHOWPB34KPZ76M2KIX2C9R2VB" localSheetId="16" hidden="1">'[4]AMI P &amp; L'!#REF!</definedName>
    <definedName name="BExMHOWPB34KPZ76M2KIX2C9R2VB" localSheetId="17" hidden="1">'[4]AMI P &amp; L'!#REF!</definedName>
    <definedName name="BExMHOWPB34KPZ76M2KIX2C9R2VB" localSheetId="13" hidden="1">'[4]AMI P &amp; L'!#REF!</definedName>
    <definedName name="BExMHOWPB34KPZ76M2KIX2C9R2VB" localSheetId="14" hidden="1">'[4]AMI P &amp; L'!#REF!</definedName>
    <definedName name="BExMHOWPB34KPZ76M2KIX2C9R2VB" localSheetId="2" hidden="1">#REF!</definedName>
    <definedName name="BExMHOWPB34KPZ76M2KIX2C9R2VB" localSheetId="22" hidden="1">'[4]AMI P &amp; L'!#REF!</definedName>
    <definedName name="BExMHOWPB34KPZ76M2KIX2C9R2VB" localSheetId="21" hidden="1">'[4]AMI P &amp; L'!#REF!</definedName>
    <definedName name="BExMHOWPB34KPZ76M2KIX2C9R2VB" localSheetId="57" hidden="1">'[4]AMI P &amp; L'!#REF!</definedName>
    <definedName name="BExMHOWPB34KPZ76M2KIX2C9R2VB" localSheetId="56" hidden="1">'[4]AMI P &amp; L'!#REF!</definedName>
    <definedName name="BExMHOWPB34KPZ76M2KIX2C9R2VB" localSheetId="7" hidden="1">#REF!</definedName>
    <definedName name="BExMHOWPB34KPZ76M2KIX2C9R2VB" localSheetId="40" hidden="1">'[4]AMI P &amp; L'!#REF!</definedName>
    <definedName name="BExMHOWPB34KPZ76M2KIX2C9R2VB" localSheetId="39" hidden="1">'[4]AMI P &amp; L'!#REF!</definedName>
    <definedName name="BExMHOWPB34KPZ76M2KIX2C9R2VB" localSheetId="41" hidden="1">'[4]AMI P &amp; L'!#REF!</definedName>
    <definedName name="BExMHOWPB34KPZ76M2KIX2C9R2VB" localSheetId="38" hidden="1">'[4]AMI P &amp; L'!#REF!</definedName>
    <definedName name="BExMHOWPB34KPZ76M2KIX2C9R2VB" localSheetId="5" hidden="1">'[4]AMI P &amp; L'!#REF!</definedName>
    <definedName name="BExMHOWPB34KPZ76M2KIX2C9R2VB" localSheetId="15" hidden="1">'[4]AMI P &amp; L'!#REF!</definedName>
    <definedName name="BExMHOWPB34KPZ76M2KIX2C9R2VB" hidden="1">'[4]AMI P &amp; L'!#REF!</definedName>
    <definedName name="BExMHSSYC6KVHA3QDTSYPN92TWMI" localSheetId="2" hidden="1">#REF!</definedName>
    <definedName name="BExMHSSYC6KVHA3QDTSYPN92TWMI" localSheetId="7" hidden="1">#REF!</definedName>
    <definedName name="BExMHSSYC6KVHA3QDTSYPN92TWMI" hidden="1">'[3]Reco Sheet for Fcast'!$F$6:$G$6</definedName>
    <definedName name="BExMI3AJ9477KDL4T9DHET4LJJTW" localSheetId="19" hidden="1">'[4]AMI P &amp; L'!#REF!</definedName>
    <definedName name="BExMI3AJ9477KDL4T9DHET4LJJTW" localSheetId="16" hidden="1">'[4]AMI P &amp; L'!#REF!</definedName>
    <definedName name="BExMI3AJ9477KDL4T9DHET4LJJTW" localSheetId="17" hidden="1">'[4]AMI P &amp; L'!#REF!</definedName>
    <definedName name="BExMI3AJ9477KDL4T9DHET4LJJTW" localSheetId="13" hidden="1">'[4]AMI P &amp; L'!#REF!</definedName>
    <definedName name="BExMI3AJ9477KDL4T9DHET4LJJTW" localSheetId="14" hidden="1">'[4]AMI P &amp; L'!#REF!</definedName>
    <definedName name="BExMI3AJ9477KDL4T9DHET4LJJTW" localSheetId="2" hidden="1">#REF!</definedName>
    <definedName name="BExMI3AJ9477KDL4T9DHET4LJJTW" localSheetId="22" hidden="1">'[4]AMI P &amp; L'!#REF!</definedName>
    <definedName name="BExMI3AJ9477KDL4T9DHET4LJJTW" localSheetId="21" hidden="1">'[4]AMI P &amp; L'!#REF!</definedName>
    <definedName name="BExMI3AJ9477KDL4T9DHET4LJJTW" localSheetId="57" hidden="1">'[4]AMI P &amp; L'!#REF!</definedName>
    <definedName name="BExMI3AJ9477KDL4T9DHET4LJJTW" localSheetId="56" hidden="1">'[4]AMI P &amp; L'!#REF!</definedName>
    <definedName name="BExMI3AJ9477KDL4T9DHET4LJJTW" localSheetId="7" hidden="1">#REF!</definedName>
    <definedName name="BExMI3AJ9477KDL4T9DHET4LJJTW" localSheetId="40" hidden="1">'[4]AMI P &amp; L'!#REF!</definedName>
    <definedName name="BExMI3AJ9477KDL4T9DHET4LJJTW" localSheetId="39" hidden="1">'[4]AMI P &amp; L'!#REF!</definedName>
    <definedName name="BExMI3AJ9477KDL4T9DHET4LJJTW" localSheetId="41" hidden="1">'[4]AMI P &amp; L'!#REF!</definedName>
    <definedName name="BExMI3AJ9477KDL4T9DHET4LJJTW" localSheetId="38" hidden="1">'[4]AMI P &amp; L'!#REF!</definedName>
    <definedName name="BExMI3AJ9477KDL4T9DHET4LJJTW" localSheetId="5" hidden="1">'[4]AMI P &amp; L'!#REF!</definedName>
    <definedName name="BExMI3AJ9477KDL4T9DHET4LJJTW" localSheetId="15" hidden="1">'[4]AMI P &amp; L'!#REF!</definedName>
    <definedName name="BExMI3AJ9477KDL4T9DHET4LJJTW" hidden="1">'[4]AMI P &amp; L'!#REF!</definedName>
    <definedName name="BExMI6QQ20XHD0NWJUN741B37182" localSheetId="2" hidden="1">#REF!</definedName>
    <definedName name="BExMI6QQ20XHD0NWJUN741B37182" localSheetId="7" hidden="1">#REF!</definedName>
    <definedName name="BExMI6QQ20XHD0NWJUN741B37182" hidden="1">'[3]Reco Sheet for Fcast'!$F$9:$G$9</definedName>
    <definedName name="BExMI8JB94SBD9EMNJEK7Y2T6GYU" localSheetId="2" hidden="1">#REF!</definedName>
    <definedName name="BExMI8JB94SBD9EMNJEK7Y2T6GYU" localSheetId="7" hidden="1">#REF!</definedName>
    <definedName name="BExMI8JB94SBD9EMNJEK7Y2T6GYU" hidden="1">'[3]Reco Sheet for Fcast'!$I$10:$J$10</definedName>
    <definedName name="BExMI8OS85YTW3KYVE4YD0R7Z6UV" localSheetId="2" hidden="1">#REF!</definedName>
    <definedName name="BExMI8OS85YTW3KYVE4YD0R7Z6UV" localSheetId="7" hidden="1">#REF!</definedName>
    <definedName name="BExMI8OS85YTW3KYVE4YD0R7Z6UV" hidden="1">'[3]Reco Sheet for Fcast'!$G$2</definedName>
    <definedName name="BExMIBOOZU40JS3F89OMPSRCE9MM" localSheetId="19" hidden="1">'[4]AMI P &amp; L'!#REF!</definedName>
    <definedName name="BExMIBOOZU40JS3F89OMPSRCE9MM" localSheetId="16" hidden="1">'[4]AMI P &amp; L'!#REF!</definedName>
    <definedName name="BExMIBOOZU40JS3F89OMPSRCE9MM" localSheetId="17" hidden="1">'[4]AMI P &amp; L'!#REF!</definedName>
    <definedName name="BExMIBOOZU40JS3F89OMPSRCE9MM" localSheetId="13" hidden="1">'[4]AMI P &amp; L'!#REF!</definedName>
    <definedName name="BExMIBOOZU40JS3F89OMPSRCE9MM" localSheetId="14" hidden="1">'[4]AMI P &amp; L'!#REF!</definedName>
    <definedName name="BExMIBOOZU40JS3F89OMPSRCE9MM" localSheetId="2" hidden="1">#REF!</definedName>
    <definedName name="BExMIBOOZU40JS3F89OMPSRCE9MM" localSheetId="22" hidden="1">'[4]AMI P &amp; L'!#REF!</definedName>
    <definedName name="BExMIBOOZU40JS3F89OMPSRCE9MM" localSheetId="21" hidden="1">'[4]AMI P &amp; L'!#REF!</definedName>
    <definedName name="BExMIBOOZU40JS3F89OMPSRCE9MM" localSheetId="57" hidden="1">'[4]AMI P &amp; L'!#REF!</definedName>
    <definedName name="BExMIBOOZU40JS3F89OMPSRCE9MM" localSheetId="56" hidden="1">'[4]AMI P &amp; L'!#REF!</definedName>
    <definedName name="BExMIBOOZU40JS3F89OMPSRCE9MM" localSheetId="7" hidden="1">#REF!</definedName>
    <definedName name="BExMIBOOZU40JS3F89OMPSRCE9MM" localSheetId="40" hidden="1">'[4]AMI P &amp; L'!#REF!</definedName>
    <definedName name="BExMIBOOZU40JS3F89OMPSRCE9MM" localSheetId="39" hidden="1">'[4]AMI P &amp; L'!#REF!</definedName>
    <definedName name="BExMIBOOZU40JS3F89OMPSRCE9MM" localSheetId="41" hidden="1">'[4]AMI P &amp; L'!#REF!</definedName>
    <definedName name="BExMIBOOZU40JS3F89OMPSRCE9MM" localSheetId="38" hidden="1">'[4]AMI P &amp; L'!#REF!</definedName>
    <definedName name="BExMIBOOZU40JS3F89OMPSRCE9MM" localSheetId="5" hidden="1">'[4]AMI P &amp; L'!#REF!</definedName>
    <definedName name="BExMIBOOZU40JS3F89OMPSRCE9MM" localSheetId="15" hidden="1">'[4]AMI P &amp; L'!#REF!</definedName>
    <definedName name="BExMIBOOZU40JS3F89OMPSRCE9MM" hidden="1">'[4]AMI P &amp; L'!#REF!</definedName>
    <definedName name="BExMIETWI175OVTQ66FIIUOEG2VO" localSheetId="13" hidden="1">#REF!</definedName>
    <definedName name="BExMIETWI175OVTQ66FIIUOEG2VO" localSheetId="14" hidden="1">#REF!</definedName>
    <definedName name="BExMIETWI175OVTQ66FIIUOEG2VO" localSheetId="2" hidden="1">#REF!</definedName>
    <definedName name="BExMIETWI175OVTQ66FIIUOEG2VO" localSheetId="22" hidden="1">#REF!</definedName>
    <definedName name="BExMIETWI175OVTQ66FIIUOEG2VO" localSheetId="6" hidden="1">#REF!</definedName>
    <definedName name="BExMIETWI175OVTQ66FIIUOEG2VO" localSheetId="7" hidden="1">#REF!</definedName>
    <definedName name="BExMIETWI175OVTQ66FIIUOEG2VO" hidden="1">#REF!</definedName>
    <definedName name="BExMIIQ5MBWSIHTFWAQADXMZC22Q" localSheetId="2" hidden="1">#REF!</definedName>
    <definedName name="BExMIIQ5MBWSIHTFWAQADXMZC22Q" localSheetId="7" hidden="1">#REF!</definedName>
    <definedName name="BExMIIQ5MBWSIHTFWAQADXMZC22Q" hidden="1">'[3]Reco Sheet for Fcast'!$I$10:$J$10</definedName>
    <definedName name="BExMIL4I2GE866I25CR5JBLJWJ6A" localSheetId="2" hidden="1">#REF!</definedName>
    <definedName name="BExMIL4I2GE866I25CR5JBLJWJ6A" localSheetId="7" hidden="1">#REF!</definedName>
    <definedName name="BExMIL4I2GE866I25CR5JBLJWJ6A" hidden="1">'[3]Reco Sheet for Fcast'!$G$2</definedName>
    <definedName name="BExMIRKIPF27SNO82SPFSB3T5U17" localSheetId="2" hidden="1">#REF!</definedName>
    <definedName name="BExMIRKIPF27SNO82SPFSB3T5U17" localSheetId="7" hidden="1">#REF!</definedName>
    <definedName name="BExMIRKIPF27SNO82SPFSB3T5U17" hidden="1">'[3]Reco Sheet for Fcast'!$G$2</definedName>
    <definedName name="BExMIT2FYPP1FNC8XXVV8XLZN532" localSheetId="13" hidden="1">#REF!</definedName>
    <definedName name="BExMIT2FYPP1FNC8XXVV8XLZN532" localSheetId="14" hidden="1">#REF!</definedName>
    <definedName name="BExMIT2FYPP1FNC8XXVV8XLZN532" localSheetId="2" hidden="1">#REF!</definedName>
    <definedName name="BExMIT2FYPP1FNC8XXVV8XLZN532" localSheetId="6" hidden="1">#REF!</definedName>
    <definedName name="BExMIT2FYPP1FNC8XXVV8XLZN532" hidden="1">#REF!</definedName>
    <definedName name="BExMIV0KC8555D5E42ZGWG15Y0MO" localSheetId="19" hidden="1">'[4]AMI P &amp; L'!#REF!</definedName>
    <definedName name="BExMIV0KC8555D5E42ZGWG15Y0MO" localSheetId="16" hidden="1">'[4]AMI P &amp; L'!#REF!</definedName>
    <definedName name="BExMIV0KC8555D5E42ZGWG15Y0MO" localSheetId="17" hidden="1">'[4]AMI P &amp; L'!#REF!</definedName>
    <definedName name="BExMIV0KC8555D5E42ZGWG15Y0MO" localSheetId="13" hidden="1">'[4]AMI P &amp; L'!#REF!</definedName>
    <definedName name="BExMIV0KC8555D5E42ZGWG15Y0MO" localSheetId="14" hidden="1">'[4]AMI P &amp; L'!#REF!</definedName>
    <definedName name="BExMIV0KC8555D5E42ZGWG15Y0MO" localSheetId="2" hidden="1">#REF!</definedName>
    <definedName name="BExMIV0KC8555D5E42ZGWG15Y0MO" localSheetId="22" hidden="1">'[4]AMI P &amp; L'!#REF!</definedName>
    <definedName name="BExMIV0KC8555D5E42ZGWG15Y0MO" localSheetId="21" hidden="1">'[4]AMI P &amp; L'!#REF!</definedName>
    <definedName name="BExMIV0KC8555D5E42ZGWG15Y0MO" localSheetId="57" hidden="1">'[4]AMI P &amp; L'!#REF!</definedName>
    <definedName name="BExMIV0KC8555D5E42ZGWG15Y0MO" localSheetId="56" hidden="1">'[4]AMI P &amp; L'!#REF!</definedName>
    <definedName name="BExMIV0KC8555D5E42ZGWG15Y0MO" localSheetId="7" hidden="1">#REF!</definedName>
    <definedName name="BExMIV0KC8555D5E42ZGWG15Y0MO" localSheetId="40" hidden="1">'[4]AMI P &amp; L'!#REF!</definedName>
    <definedName name="BExMIV0KC8555D5E42ZGWG15Y0MO" localSheetId="39" hidden="1">'[4]AMI P &amp; L'!#REF!</definedName>
    <definedName name="BExMIV0KC8555D5E42ZGWG15Y0MO" localSheetId="41" hidden="1">'[4]AMI P &amp; L'!#REF!</definedName>
    <definedName name="BExMIV0KC8555D5E42ZGWG15Y0MO" localSheetId="38" hidden="1">'[4]AMI P &amp; L'!#REF!</definedName>
    <definedName name="BExMIV0KC8555D5E42ZGWG15Y0MO" localSheetId="5" hidden="1">'[4]AMI P &amp; L'!#REF!</definedName>
    <definedName name="BExMIV0KC8555D5E42ZGWG15Y0MO" localSheetId="15" hidden="1">'[4]AMI P &amp; L'!#REF!</definedName>
    <definedName name="BExMIV0KC8555D5E42ZGWG15Y0MO" hidden="1">'[4]AMI P &amp; L'!#REF!</definedName>
    <definedName name="BExMIZT6AN7E6YMW2S87CTCN2UXH" localSheetId="2" hidden="1">#REF!</definedName>
    <definedName name="BExMIZT6AN7E6YMW2S87CTCN2UXH" localSheetId="7" hidden="1">#REF!</definedName>
    <definedName name="BExMIZT6AN7E6YMW2S87CTCN2UXH" hidden="1">'[3]Reco Sheet for Fcast'!$F$10:$G$10</definedName>
    <definedName name="BExMJNC8ZFB9DRFOJ961ZAJ8U3A8" localSheetId="2" hidden="1">#REF!</definedName>
    <definedName name="BExMJNC8ZFB9DRFOJ961ZAJ8U3A8" localSheetId="7" hidden="1">#REF!</definedName>
    <definedName name="BExMJNC8ZFB9DRFOJ961ZAJ8U3A8" hidden="1">'[3]Reco Sheet for Fcast'!$G$2</definedName>
    <definedName name="BExMJTBV8A3D31W2IQHP9RDFPPHQ" localSheetId="2" hidden="1">#REF!</definedName>
    <definedName name="BExMJTBV8A3D31W2IQHP9RDFPPHQ" localSheetId="7" hidden="1">#REF!</definedName>
    <definedName name="BExMJTBV8A3D31W2IQHP9RDFPPHQ" hidden="1">'[3]Reco Sheet for Fcast'!$F$8:$G$8</definedName>
    <definedName name="BExMK2RTXN4QJWEUNX002XK8VQP8" localSheetId="2" hidden="1">#REF!</definedName>
    <definedName name="BExMK2RTXN4QJWEUNX002XK8VQP8" localSheetId="7" hidden="1">#REF!</definedName>
    <definedName name="BExMK2RTXN4QJWEUNX002XK8VQP8" hidden="1">'[3]Reco Sheet for Fcast'!$F$8:$G$8</definedName>
    <definedName name="BExMKBGQDUZ8AWXYHA3QVMSDVZ3D" localSheetId="2" hidden="1">#REF!</definedName>
    <definedName name="BExMKBGQDUZ8AWXYHA3QVMSDVZ3D" localSheetId="7" hidden="1">#REF!</definedName>
    <definedName name="BExMKBGQDUZ8AWXYHA3QVMSDVZ3D" hidden="1">'[3]Reco Sheet for Fcast'!$I$10:$J$10</definedName>
    <definedName name="BExMKBM1467553LDFZRRKVSHN374" localSheetId="2" hidden="1">#REF!</definedName>
    <definedName name="BExMKBM1467553LDFZRRKVSHN374" localSheetId="7" hidden="1">#REF!</definedName>
    <definedName name="BExMKBM1467553LDFZRRKVSHN374" hidden="1">'[3]Reco Sheet for Fcast'!$F$11:$G$11</definedName>
    <definedName name="BExMKGK5FJUC0AU8MABRGDC5ZM70" localSheetId="2" hidden="1">#REF!</definedName>
    <definedName name="BExMKGK5FJUC0AU8MABRGDC5ZM70" localSheetId="7" hidden="1">#REF!</definedName>
    <definedName name="BExMKGK5FJUC0AU8MABRGDC5ZM70" hidden="1">'[3]Reco Sheet for Fcast'!$F$11:$G$11</definedName>
    <definedName name="BExMKTW7R5SOV4PHAFGHU3W73DYE" localSheetId="2" hidden="1">#REF!</definedName>
    <definedName name="BExMKTW7R5SOV4PHAFGHU3W73DYE" localSheetId="7" hidden="1">#REF!</definedName>
    <definedName name="BExMKTW7R5SOV4PHAFGHU3W73DYE" hidden="1">'[3]Reco Sheet for Fcast'!$J$2:$K$2</definedName>
    <definedName name="BExMKU7051J2W1RQXGZGE62NBRUZ" localSheetId="2" hidden="1">#REF!</definedName>
    <definedName name="BExMKU7051J2W1RQXGZGE62NBRUZ" localSheetId="7" hidden="1">#REF!</definedName>
    <definedName name="BExMKU7051J2W1RQXGZGE62NBRUZ" hidden="1">'[3]Reco Sheet for Fcast'!$F$11:$G$11</definedName>
    <definedName name="BExMKUN3WPECJR2XRID2R7GZRGNX" localSheetId="19" hidden="1">'[4]AMI P &amp; L'!#REF!</definedName>
    <definedName name="BExMKUN3WPECJR2XRID2R7GZRGNX" localSheetId="16" hidden="1">'[4]AMI P &amp; L'!#REF!</definedName>
    <definedName name="BExMKUN3WPECJR2XRID2R7GZRGNX" localSheetId="17" hidden="1">'[4]AMI P &amp; L'!#REF!</definedName>
    <definedName name="BExMKUN3WPECJR2XRID2R7GZRGNX" localSheetId="13" hidden="1">'[4]AMI P &amp; L'!#REF!</definedName>
    <definedName name="BExMKUN3WPECJR2XRID2R7GZRGNX" localSheetId="14" hidden="1">'[4]AMI P &amp; L'!#REF!</definedName>
    <definedName name="BExMKUN3WPECJR2XRID2R7GZRGNX" localSheetId="2" hidden="1">#REF!</definedName>
    <definedName name="BExMKUN3WPECJR2XRID2R7GZRGNX" localSheetId="22" hidden="1">'[4]AMI P &amp; L'!#REF!</definedName>
    <definedName name="BExMKUN3WPECJR2XRID2R7GZRGNX" localSheetId="21" hidden="1">'[4]AMI P &amp; L'!#REF!</definedName>
    <definedName name="BExMKUN3WPECJR2XRID2R7GZRGNX" localSheetId="57" hidden="1">'[4]AMI P &amp; L'!#REF!</definedName>
    <definedName name="BExMKUN3WPECJR2XRID2R7GZRGNX" localSheetId="56" hidden="1">'[4]AMI P &amp; L'!#REF!</definedName>
    <definedName name="BExMKUN3WPECJR2XRID2R7GZRGNX" localSheetId="7" hidden="1">#REF!</definedName>
    <definedName name="BExMKUN3WPECJR2XRID2R7GZRGNX" localSheetId="40" hidden="1">'[4]AMI P &amp; L'!#REF!</definedName>
    <definedName name="BExMKUN3WPECJR2XRID2R7GZRGNX" localSheetId="39" hidden="1">'[4]AMI P &amp; L'!#REF!</definedName>
    <definedName name="BExMKUN3WPECJR2XRID2R7GZRGNX" localSheetId="41" hidden="1">'[4]AMI P &amp; L'!#REF!</definedName>
    <definedName name="BExMKUN3WPECJR2XRID2R7GZRGNX" localSheetId="38" hidden="1">'[4]AMI P &amp; L'!#REF!</definedName>
    <definedName name="BExMKUN3WPECJR2XRID2R7GZRGNX" localSheetId="5" hidden="1">'[4]AMI P &amp; L'!#REF!</definedName>
    <definedName name="BExMKUN3WPECJR2XRID2R7GZRGNX" localSheetId="15" hidden="1">'[4]AMI P &amp; L'!#REF!</definedName>
    <definedName name="BExMKUN3WPECJR2XRID2R7GZRGNX" hidden="1">'[4]AMI P &amp; L'!#REF!</definedName>
    <definedName name="BExMKZ535P011X4TNV16GCOH4H21" localSheetId="19" hidden="1">'[4]AMI P &amp; L'!#REF!</definedName>
    <definedName name="BExMKZ535P011X4TNV16GCOH4H21" localSheetId="16" hidden="1">'[4]AMI P &amp; L'!#REF!</definedName>
    <definedName name="BExMKZ535P011X4TNV16GCOH4H21" localSheetId="17" hidden="1">'[4]AMI P &amp; L'!#REF!</definedName>
    <definedName name="BExMKZ535P011X4TNV16GCOH4H21" localSheetId="13" hidden="1">'[4]AMI P &amp; L'!#REF!</definedName>
    <definedName name="BExMKZ535P011X4TNV16GCOH4H21" localSheetId="14" hidden="1">'[4]AMI P &amp; L'!#REF!</definedName>
    <definedName name="BExMKZ535P011X4TNV16GCOH4H21" localSheetId="2" hidden="1">#REF!</definedName>
    <definedName name="BExMKZ535P011X4TNV16GCOH4H21" localSheetId="22" hidden="1">'[4]AMI P &amp; L'!#REF!</definedName>
    <definedName name="BExMKZ535P011X4TNV16GCOH4H21" localSheetId="21" hidden="1">'[4]AMI P &amp; L'!#REF!</definedName>
    <definedName name="BExMKZ535P011X4TNV16GCOH4H21" localSheetId="57" hidden="1">'[4]AMI P &amp; L'!#REF!</definedName>
    <definedName name="BExMKZ535P011X4TNV16GCOH4H21" localSheetId="56" hidden="1">'[4]AMI P &amp; L'!#REF!</definedName>
    <definedName name="BExMKZ535P011X4TNV16GCOH4H21" localSheetId="7" hidden="1">#REF!</definedName>
    <definedName name="BExMKZ535P011X4TNV16GCOH4H21" localSheetId="40" hidden="1">'[4]AMI P &amp; L'!#REF!</definedName>
    <definedName name="BExMKZ535P011X4TNV16GCOH4H21" localSheetId="39" hidden="1">'[4]AMI P &amp; L'!#REF!</definedName>
    <definedName name="BExMKZ535P011X4TNV16GCOH4H21" localSheetId="41" hidden="1">'[4]AMI P &amp; L'!#REF!</definedName>
    <definedName name="BExMKZ535P011X4TNV16GCOH4H21" localSheetId="38" hidden="1">'[4]AMI P &amp; L'!#REF!</definedName>
    <definedName name="BExMKZ535P011X4TNV16GCOH4H21" localSheetId="5" hidden="1">'[4]AMI P &amp; L'!#REF!</definedName>
    <definedName name="BExMKZ535P011X4TNV16GCOH4H21" localSheetId="15" hidden="1">'[4]AMI P &amp; L'!#REF!</definedName>
    <definedName name="BExMKZ535P011X4TNV16GCOH4H21" hidden="1">'[4]AMI P &amp; L'!#REF!</definedName>
    <definedName name="BExML3XQNDIMX55ZCHHXKUV3D6E6" localSheetId="2" hidden="1">#REF!</definedName>
    <definedName name="BExML3XQNDIMX55ZCHHXKUV3D6E6" localSheetId="7" hidden="1">#REF!</definedName>
    <definedName name="BExML3XQNDIMX55ZCHHXKUV3D6E6" hidden="1">'[3]Reco Sheet for Fcast'!$I$11:$J$11</definedName>
    <definedName name="BExML5QGSWHLI18BGY4CGOTD3UWH" localSheetId="2" hidden="1">#REF!</definedName>
    <definedName name="BExML5QGSWHLI18BGY4CGOTD3UWH" localSheetId="7" hidden="1">#REF!</definedName>
    <definedName name="BExML5QGSWHLI18BGY4CGOTD3UWH" hidden="1">'[3]Reco Sheet for Fcast'!$I$11:$J$11</definedName>
    <definedName name="BExMLO5Z61RE85X8HHX2G4IU3AZW" localSheetId="2" hidden="1">#REF!</definedName>
    <definedName name="BExMLO5Z61RE85X8HHX2G4IU3AZW" localSheetId="7" hidden="1">#REF!</definedName>
    <definedName name="BExMLO5Z61RE85X8HHX2G4IU3AZW" hidden="1">'[3]Reco Sheet for Fcast'!$I$7:$J$7</definedName>
    <definedName name="BExMLVI7UORSHM9FMO8S2EI0TMTS" localSheetId="19" hidden="1">'[4]AMI P &amp; L'!#REF!</definedName>
    <definedName name="BExMLVI7UORSHM9FMO8S2EI0TMTS" localSheetId="16" hidden="1">'[4]AMI P &amp; L'!#REF!</definedName>
    <definedName name="BExMLVI7UORSHM9FMO8S2EI0TMTS" localSheetId="17" hidden="1">'[4]AMI P &amp; L'!#REF!</definedName>
    <definedName name="BExMLVI7UORSHM9FMO8S2EI0TMTS" localSheetId="13" hidden="1">'[4]AMI P &amp; L'!#REF!</definedName>
    <definedName name="BExMLVI7UORSHM9FMO8S2EI0TMTS" localSheetId="14" hidden="1">'[4]AMI P &amp; L'!#REF!</definedName>
    <definedName name="BExMLVI7UORSHM9FMO8S2EI0TMTS" localSheetId="2" hidden="1">#REF!</definedName>
    <definedName name="BExMLVI7UORSHM9FMO8S2EI0TMTS" localSheetId="22" hidden="1">'[4]AMI P &amp; L'!#REF!</definedName>
    <definedName name="BExMLVI7UORSHM9FMO8S2EI0TMTS" localSheetId="21" hidden="1">'[4]AMI P &amp; L'!#REF!</definedName>
    <definedName name="BExMLVI7UORSHM9FMO8S2EI0TMTS" localSheetId="57" hidden="1">'[4]AMI P &amp; L'!#REF!</definedName>
    <definedName name="BExMLVI7UORSHM9FMO8S2EI0TMTS" localSheetId="56" hidden="1">'[4]AMI P &amp; L'!#REF!</definedName>
    <definedName name="BExMLVI7UORSHM9FMO8S2EI0TMTS" localSheetId="7" hidden="1">#REF!</definedName>
    <definedName name="BExMLVI7UORSHM9FMO8S2EI0TMTS" localSheetId="40" hidden="1">'[4]AMI P &amp; L'!#REF!</definedName>
    <definedName name="BExMLVI7UORSHM9FMO8S2EI0TMTS" localSheetId="39" hidden="1">'[4]AMI P &amp; L'!#REF!</definedName>
    <definedName name="BExMLVI7UORSHM9FMO8S2EI0TMTS" localSheetId="41" hidden="1">'[4]AMI P &amp; L'!#REF!</definedName>
    <definedName name="BExMLVI7UORSHM9FMO8S2EI0TMTS" localSheetId="38" hidden="1">'[4]AMI P &amp; L'!#REF!</definedName>
    <definedName name="BExMLVI7UORSHM9FMO8S2EI0TMTS" localSheetId="5" hidden="1">'[4]AMI P &amp; L'!#REF!</definedName>
    <definedName name="BExMLVI7UORSHM9FMO8S2EI0TMTS" localSheetId="15" hidden="1">'[4]AMI P &amp; L'!#REF!</definedName>
    <definedName name="BExMLVI7UORSHM9FMO8S2EI0TMTS" hidden="1">'[4]AMI P &amp; L'!#REF!</definedName>
    <definedName name="BExMM5UCOT2HSSN0ZIPZW55GSOVO" localSheetId="19" hidden="1">'[4]AMI P &amp; L'!#REF!</definedName>
    <definedName name="BExMM5UCOT2HSSN0ZIPZW55GSOVO" localSheetId="16" hidden="1">'[4]AMI P &amp; L'!#REF!</definedName>
    <definedName name="BExMM5UCOT2HSSN0ZIPZW55GSOVO" localSheetId="17" hidden="1">'[4]AMI P &amp; L'!#REF!</definedName>
    <definedName name="BExMM5UCOT2HSSN0ZIPZW55GSOVO" localSheetId="13" hidden="1">'[4]AMI P &amp; L'!#REF!</definedName>
    <definedName name="BExMM5UCOT2HSSN0ZIPZW55GSOVO" localSheetId="14" hidden="1">'[4]AMI P &amp; L'!#REF!</definedName>
    <definedName name="BExMM5UCOT2HSSN0ZIPZW55GSOVO" localSheetId="2" hidden="1">#REF!</definedName>
    <definedName name="BExMM5UCOT2HSSN0ZIPZW55GSOVO" localSheetId="22" hidden="1">'[4]AMI P &amp; L'!#REF!</definedName>
    <definedName name="BExMM5UCOT2HSSN0ZIPZW55GSOVO" localSheetId="21" hidden="1">'[4]AMI P &amp; L'!#REF!</definedName>
    <definedName name="BExMM5UCOT2HSSN0ZIPZW55GSOVO" localSheetId="57" hidden="1">'[4]AMI P &amp; L'!#REF!</definedName>
    <definedName name="BExMM5UCOT2HSSN0ZIPZW55GSOVO" localSheetId="56" hidden="1">'[4]AMI P &amp; L'!#REF!</definedName>
    <definedName name="BExMM5UCOT2HSSN0ZIPZW55GSOVO" localSheetId="7" hidden="1">#REF!</definedName>
    <definedName name="BExMM5UCOT2HSSN0ZIPZW55GSOVO" localSheetId="40" hidden="1">'[4]AMI P &amp; L'!#REF!</definedName>
    <definedName name="BExMM5UCOT2HSSN0ZIPZW55GSOVO" localSheetId="39" hidden="1">'[4]AMI P &amp; L'!#REF!</definedName>
    <definedName name="BExMM5UCOT2HSSN0ZIPZW55GSOVO" localSheetId="41" hidden="1">'[4]AMI P &amp; L'!#REF!</definedName>
    <definedName name="BExMM5UCOT2HSSN0ZIPZW55GSOVO" localSheetId="38" hidden="1">'[4]AMI P &amp; L'!#REF!</definedName>
    <definedName name="BExMM5UCOT2HSSN0ZIPZW55GSOVO" localSheetId="5" hidden="1">'[4]AMI P &amp; L'!#REF!</definedName>
    <definedName name="BExMM5UCOT2HSSN0ZIPZW55GSOVO" localSheetId="15" hidden="1">'[4]AMI P &amp; L'!#REF!</definedName>
    <definedName name="BExMM5UCOT2HSSN0ZIPZW55GSOVO" hidden="1">'[4]AMI P &amp; L'!#REF!</definedName>
    <definedName name="BExMM8ZRS5RQ8H1H55RVPVTDL5NL" localSheetId="2" hidden="1">#REF!</definedName>
    <definedName name="BExMM8ZRS5RQ8H1H55RVPVTDL5NL" localSheetId="7" hidden="1">#REF!</definedName>
    <definedName name="BExMM8ZRS5RQ8H1H55RVPVTDL5NL" hidden="1">'[3]Reco Sheet for Fcast'!$F$7:$G$7</definedName>
    <definedName name="BExMMH8EAZB09XXQ5X4LR0P4NHG9" localSheetId="2" hidden="1">#REF!</definedName>
    <definedName name="BExMMH8EAZB09XXQ5X4LR0P4NHG9" localSheetId="7" hidden="1">#REF!</definedName>
    <definedName name="BExMMH8EAZB09XXQ5X4LR0P4NHG9" hidden="1">'[3]Reco Sheet for Fcast'!$I$11:$J$11</definedName>
    <definedName name="BExMMIQH5BABNZVCIQ7TBCQ10AY5" localSheetId="2" hidden="1">#REF!</definedName>
    <definedName name="BExMMIQH5BABNZVCIQ7TBCQ10AY5" localSheetId="7" hidden="1">#REF!</definedName>
    <definedName name="BExMMIQH5BABNZVCIQ7TBCQ10AY5" hidden="1">'[3]Reco Sheet for Fcast'!$F$6:$G$6</definedName>
    <definedName name="BExMMNIZ2T7M22WECMUQXEF4NJ71" localSheetId="19" hidden="1">'[4]AMI P &amp; L'!#REF!</definedName>
    <definedName name="BExMMNIZ2T7M22WECMUQXEF4NJ71" localSheetId="16" hidden="1">'[4]AMI P &amp; L'!#REF!</definedName>
    <definedName name="BExMMNIZ2T7M22WECMUQXEF4NJ71" localSheetId="17" hidden="1">'[4]AMI P &amp; L'!#REF!</definedName>
    <definedName name="BExMMNIZ2T7M22WECMUQXEF4NJ71" localSheetId="13" hidden="1">'[4]AMI P &amp; L'!#REF!</definedName>
    <definedName name="BExMMNIZ2T7M22WECMUQXEF4NJ71" localSheetId="14" hidden="1">'[4]AMI P &amp; L'!#REF!</definedName>
    <definedName name="BExMMNIZ2T7M22WECMUQXEF4NJ71" localSheetId="2" hidden="1">#REF!</definedName>
    <definedName name="BExMMNIZ2T7M22WECMUQXEF4NJ71" localSheetId="22" hidden="1">'[4]AMI P &amp; L'!#REF!</definedName>
    <definedName name="BExMMNIZ2T7M22WECMUQXEF4NJ71" localSheetId="21" hidden="1">'[4]AMI P &amp; L'!#REF!</definedName>
    <definedName name="BExMMNIZ2T7M22WECMUQXEF4NJ71" localSheetId="57" hidden="1">'[4]AMI P &amp; L'!#REF!</definedName>
    <definedName name="BExMMNIZ2T7M22WECMUQXEF4NJ71" localSheetId="56" hidden="1">'[4]AMI P &amp; L'!#REF!</definedName>
    <definedName name="BExMMNIZ2T7M22WECMUQXEF4NJ71" localSheetId="7" hidden="1">#REF!</definedName>
    <definedName name="BExMMNIZ2T7M22WECMUQXEF4NJ71" localSheetId="40" hidden="1">'[4]AMI P &amp; L'!#REF!</definedName>
    <definedName name="BExMMNIZ2T7M22WECMUQXEF4NJ71" localSheetId="39" hidden="1">'[4]AMI P &amp; L'!#REF!</definedName>
    <definedName name="BExMMNIZ2T7M22WECMUQXEF4NJ71" localSheetId="41" hidden="1">'[4]AMI P &amp; L'!#REF!</definedName>
    <definedName name="BExMMNIZ2T7M22WECMUQXEF4NJ71" localSheetId="38" hidden="1">'[4]AMI P &amp; L'!#REF!</definedName>
    <definedName name="BExMMNIZ2T7M22WECMUQXEF4NJ71" localSheetId="5" hidden="1">'[4]AMI P &amp; L'!#REF!</definedName>
    <definedName name="BExMMNIZ2T7M22WECMUQXEF4NJ71" localSheetId="15" hidden="1">'[4]AMI P &amp; L'!#REF!</definedName>
    <definedName name="BExMMNIZ2T7M22WECMUQXEF4NJ71" hidden="1">'[4]AMI P &amp; L'!#REF!</definedName>
    <definedName name="BExMMPMIOU7BURTV0L1K6ACW9X73" localSheetId="2" hidden="1">#REF!</definedName>
    <definedName name="BExMMPMIOU7BURTV0L1K6ACW9X73" localSheetId="7" hidden="1">#REF!</definedName>
    <definedName name="BExMMPMIOU7BURTV0L1K6ACW9X73" hidden="1">'[3]Reco Sheet for Fcast'!$G$2</definedName>
    <definedName name="BExMMQ835AJDHS4B419SS645P67Q" localSheetId="2" hidden="1">#REF!</definedName>
    <definedName name="BExMMQ835AJDHS4B419SS645P67Q" localSheetId="7" hidden="1">#REF!</definedName>
    <definedName name="BExMMQ835AJDHS4B419SS645P67Q" hidden="1">'[3]Reco Sheet for Fcast'!$F$7:$G$7</definedName>
    <definedName name="BExMMQIUVPCOBISTEJJYNCCLUCPY" localSheetId="2" hidden="1">#REF!</definedName>
    <definedName name="BExMMQIUVPCOBISTEJJYNCCLUCPY" localSheetId="7" hidden="1">#REF!</definedName>
    <definedName name="BExMMQIUVPCOBISTEJJYNCCLUCPY" hidden="1">'[3]Reco Sheet for Fcast'!$G$2:$H$2</definedName>
    <definedName name="BExMMTIXETA5VAKBSOFDD5SRU887" localSheetId="2" hidden="1">#REF!</definedName>
    <definedName name="BExMMTIXETA5VAKBSOFDD5SRU887" localSheetId="7" hidden="1">#REF!</definedName>
    <definedName name="BExMMTIXETA5VAKBSOFDD5SRU887" hidden="1">'[3]Reco Sheet for Fcast'!$F$11:$G$11</definedName>
    <definedName name="BExMMV0P6P5YS3C35G0JYYHI7992" localSheetId="2" hidden="1">#REF!</definedName>
    <definedName name="BExMMV0P6P5YS3C35G0JYYHI7992" localSheetId="7" hidden="1">#REF!</definedName>
    <definedName name="BExMMV0P6P5YS3C35G0JYYHI7992" hidden="1">'[3]Reco Sheet for Fcast'!$K$2</definedName>
    <definedName name="BExMNCUSJIRTSFIE0XASGVYOMQNI" localSheetId="13" hidden="1">#REF!</definedName>
    <definedName name="BExMNCUSJIRTSFIE0XASGVYOMQNI" localSheetId="14" hidden="1">#REF!</definedName>
    <definedName name="BExMNCUSJIRTSFIE0XASGVYOMQNI" localSheetId="2" hidden="1">#REF!</definedName>
    <definedName name="BExMNCUSJIRTSFIE0XASGVYOMQNI" localSheetId="6" hidden="1">#REF!</definedName>
    <definedName name="BExMNCUSJIRTSFIE0XASGVYOMQNI" hidden="1">#REF!</definedName>
    <definedName name="BExMNJLFWZBRN9PZF1IO9CYWV1B2" localSheetId="2" hidden="1">#REF!</definedName>
    <definedName name="BExMNJLFWZBRN9PZF1IO9CYWV1B2" localSheetId="7" hidden="1">#REF!</definedName>
    <definedName name="BExMNJLFWZBRN9PZF1IO9CYWV1B2" hidden="1">'[3]Reco Sheet for Fcast'!$F$9:$G$9</definedName>
    <definedName name="BExMNKCJ0FA57YEUUAJE43U1QN5P" localSheetId="2" hidden="1">#REF!</definedName>
    <definedName name="BExMNKCJ0FA57YEUUAJE43U1QN5P" localSheetId="7" hidden="1">#REF!</definedName>
    <definedName name="BExMNKCJ0FA57YEUUAJE43U1QN5P" hidden="1">'[3]Reco Sheet for Fcast'!$F$6:$G$6</definedName>
    <definedName name="BExMNKN5D1WEF2OOJVP6LZ6DLU3Y" localSheetId="2" hidden="1">#REF!</definedName>
    <definedName name="BExMNKN5D1WEF2OOJVP6LZ6DLU3Y" localSheetId="7" hidden="1">#REF!</definedName>
    <definedName name="BExMNKN5D1WEF2OOJVP6LZ6DLU3Y" hidden="1">'[3]Reco Sheet for Fcast'!$I$6:$J$6</definedName>
    <definedName name="BExMNQMYHO8P4UBDPYK2S8W4EQCA" localSheetId="19" hidden="1">#REF!</definedName>
    <definedName name="BExMNQMYHO8P4UBDPYK2S8W4EQCA" localSheetId="16" hidden="1">#REF!</definedName>
    <definedName name="BExMNQMYHO8P4UBDPYK2S8W4EQCA" localSheetId="17" hidden="1">#REF!</definedName>
    <definedName name="BExMNQMYHO8P4UBDPYK2S8W4EQCA" localSheetId="13" hidden="1">#REF!</definedName>
    <definedName name="BExMNQMYHO8P4UBDPYK2S8W4EQCA" localSheetId="14" hidden="1">#REF!</definedName>
    <definedName name="BExMNQMYHO8P4UBDPYK2S8W4EQCA" localSheetId="2" hidden="1">#REF!</definedName>
    <definedName name="BExMNQMYHO8P4UBDPYK2S8W4EQCA" localSheetId="22" hidden="1">#REF!</definedName>
    <definedName name="BExMNQMYHO8P4UBDPYK2S8W4EQCA" localSheetId="21" hidden="1">#REF!</definedName>
    <definedName name="BExMNQMYHO8P4UBDPYK2S8W4EQCA" localSheetId="57" hidden="1">#REF!</definedName>
    <definedName name="BExMNQMYHO8P4UBDPYK2S8W4EQCA" localSheetId="56" hidden="1">#REF!</definedName>
    <definedName name="BExMNQMYHO8P4UBDPYK2S8W4EQCA" localSheetId="6" hidden="1">#REF!</definedName>
    <definedName name="BExMNQMYHO8P4UBDPYK2S8W4EQCA" localSheetId="7" hidden="1">#REF!</definedName>
    <definedName name="BExMNQMYHO8P4UBDPYK2S8W4EQCA" localSheetId="40" hidden="1">#REF!</definedName>
    <definedName name="BExMNQMYHO8P4UBDPYK2S8W4EQCA" localSheetId="39" hidden="1">#REF!</definedName>
    <definedName name="BExMNQMYHO8P4UBDPYK2S8W4EQCA" localSheetId="41" hidden="1">#REF!</definedName>
    <definedName name="BExMNQMYHO8P4UBDPYK2S8W4EQCA" localSheetId="38" hidden="1">#REF!</definedName>
    <definedName name="BExMNQMYHO8P4UBDPYK2S8W4EQCA" localSheetId="5" hidden="1">#REF!</definedName>
    <definedName name="BExMNQMYHO8P4UBDPYK2S8W4EQCA" localSheetId="15" hidden="1">#REF!</definedName>
    <definedName name="BExMNQMYHO8P4UBDPYK2S8W4EQCA" hidden="1">#REF!</definedName>
    <definedName name="BExMNQXWSJGR1IZ33DHEA6H4C8X4" localSheetId="2" hidden="1">'[5]Reco Sheet for Fcast'!$I$10:$J$10</definedName>
    <definedName name="BExMNQXWSJGR1IZ33DHEA6H4C8X4" localSheetId="7" hidden="1">'[5]Reco Sheet for Fcast'!$I$10:$J$10</definedName>
    <definedName name="BExMNQXWSJGR1IZ33DHEA6H4C8X4" hidden="1">'[3]Reco Sheet for Fcast'!$I$10:$J$10</definedName>
    <definedName name="BExMNR38HMPLWAJRQ9MMS3ZAZ9IU" localSheetId="2" hidden="1">#REF!</definedName>
    <definedName name="BExMNR38HMPLWAJRQ9MMS3ZAZ9IU" localSheetId="7" hidden="1">#REF!</definedName>
    <definedName name="BExMNR38HMPLWAJRQ9MMS3ZAZ9IU" hidden="1">'[3]Reco Sheet for Fcast'!$F$9:$G$9</definedName>
    <definedName name="BExMNRDZULKJMVY2VKIIRM2M5A1M" localSheetId="2" hidden="1">#REF!</definedName>
    <definedName name="BExMNRDZULKJMVY2VKIIRM2M5A1M" localSheetId="7" hidden="1">#REF!</definedName>
    <definedName name="BExMNRDZULKJMVY2VKIIRM2M5A1M" hidden="1">'[3]Reco Sheet for Fcast'!$I$7:$J$7</definedName>
    <definedName name="BExMO9IOWKTWHO8LQJJQI5P3INWY" localSheetId="2" hidden="1">#REF!</definedName>
    <definedName name="BExMO9IOWKTWHO8LQJJQI5P3INWY" localSheetId="7" hidden="1">#REF!</definedName>
    <definedName name="BExMO9IOWKTWHO8LQJJQI5P3INWY" hidden="1">'[3]Reco Sheet for Fcast'!$F$6:$G$6</definedName>
    <definedName name="BExMOI29DOEK5R1A5QZPUDKF7N6T" localSheetId="2" hidden="1">#REF!</definedName>
    <definedName name="BExMOI29DOEK5R1A5QZPUDKF7N6T" localSheetId="7" hidden="1">#REF!</definedName>
    <definedName name="BExMOI29DOEK5R1A5QZPUDKF7N6T" hidden="1">'[3]Reco Sheet for Fcast'!$F$11:$G$11</definedName>
    <definedName name="BExMOUHYJ7S5Q4B9QB0G3KR526U3" localSheetId="13" hidden="1">#REF!</definedName>
    <definedName name="BExMOUHYJ7S5Q4B9QB0G3KR526U3" localSheetId="14" hidden="1">#REF!</definedName>
    <definedName name="BExMOUHYJ7S5Q4B9QB0G3KR526U3" localSheetId="2" hidden="1">#REF!</definedName>
    <definedName name="BExMOUHYJ7S5Q4B9QB0G3KR526U3" localSheetId="22" hidden="1">#REF!</definedName>
    <definedName name="BExMOUHYJ7S5Q4B9QB0G3KR526U3" localSheetId="6" hidden="1">#REF!</definedName>
    <definedName name="BExMOUHYJ7S5Q4B9QB0G3KR526U3" localSheetId="7" hidden="1">#REF!</definedName>
    <definedName name="BExMOUHYJ7S5Q4B9QB0G3KR526U3" hidden="1">#REF!</definedName>
    <definedName name="BExMP13C8RR9HAQSONMZ4KBHGVIP" localSheetId="13" hidden="1">#REF!</definedName>
    <definedName name="BExMP13C8RR9HAQSONMZ4KBHGVIP" localSheetId="14" hidden="1">#REF!</definedName>
    <definedName name="BExMP13C8RR9HAQSONMZ4KBHGVIP" localSheetId="2" hidden="1">#REF!</definedName>
    <definedName name="BExMP13C8RR9HAQSONMZ4KBHGVIP" localSheetId="6" hidden="1">#REF!</definedName>
    <definedName name="BExMP13C8RR9HAQSONMZ4KBHGVIP" hidden="1">#REF!</definedName>
    <definedName name="BExMPAJ5AJAXGKGK3F6H3ODS6RF4" localSheetId="2" hidden="1">#REF!</definedName>
    <definedName name="BExMPAJ5AJAXGKGK3F6H3ODS6RF4" localSheetId="7" hidden="1">#REF!</definedName>
    <definedName name="BExMPAJ5AJAXGKGK3F6H3ODS6RF4" hidden="1">'[3]Reco Sheet for Fcast'!$F$7:$G$7</definedName>
    <definedName name="BExMPD2X55FFBVJ6CBUKNPROIOEU" localSheetId="2" hidden="1">#REF!</definedName>
    <definedName name="BExMPD2X55FFBVJ6CBUKNPROIOEU" localSheetId="7" hidden="1">#REF!</definedName>
    <definedName name="BExMPD2X55FFBVJ6CBUKNPROIOEU" hidden="1">'[3]Reco Sheet for Fcast'!$F$7:$G$7</definedName>
    <definedName name="BExMPGZ848E38FUH1JBQN97DGWAT" localSheetId="2" hidden="1">#REF!</definedName>
    <definedName name="BExMPGZ848E38FUH1JBQN97DGWAT" localSheetId="7" hidden="1">#REF!</definedName>
    <definedName name="BExMPGZ848E38FUH1JBQN97DGWAT" hidden="1">'[3]Reco Sheet for Fcast'!$I$10:$J$10</definedName>
    <definedName name="BExMPMTICOSMQENOFKQ18K0ZT4S8" localSheetId="2" hidden="1">#REF!</definedName>
    <definedName name="BExMPMTICOSMQENOFKQ18K0ZT4S8" localSheetId="7" hidden="1">#REF!</definedName>
    <definedName name="BExMPMTICOSMQENOFKQ18K0ZT4S8" hidden="1">'[3]Reco Sheet for Fcast'!$I$10:$J$10</definedName>
    <definedName name="BExMPMZ07II0R4KGWQQ7PGS3RZS4" localSheetId="2" hidden="1">#REF!</definedName>
    <definedName name="BExMPMZ07II0R4KGWQQ7PGS3RZS4" localSheetId="7" hidden="1">#REF!</definedName>
    <definedName name="BExMPMZ07II0R4KGWQQ7PGS3RZS4" hidden="1">'[3]Reco Sheet for Fcast'!$F$9:$G$9</definedName>
    <definedName name="BExMPOBH04JMDO6Z8DMSEJZM4ANN" localSheetId="2" hidden="1">#REF!</definedName>
    <definedName name="BExMPOBH04JMDO6Z8DMSEJZM4ANN" localSheetId="7" hidden="1">#REF!</definedName>
    <definedName name="BExMPOBH04JMDO6Z8DMSEJZM4ANN" hidden="1">'[3]Reco Sheet for Fcast'!$F$15</definedName>
    <definedName name="BExMPSD77XQ3HA6A4FZOJK8G2JP3" localSheetId="19" hidden="1">'[4]AMI P &amp; L'!#REF!</definedName>
    <definedName name="BExMPSD77XQ3HA6A4FZOJK8G2JP3" localSheetId="16" hidden="1">'[4]AMI P &amp; L'!#REF!</definedName>
    <definedName name="BExMPSD77XQ3HA6A4FZOJK8G2JP3" localSheetId="17" hidden="1">'[4]AMI P &amp; L'!#REF!</definedName>
    <definedName name="BExMPSD77XQ3HA6A4FZOJK8G2JP3" localSheetId="13" hidden="1">'[4]AMI P &amp; L'!#REF!</definedName>
    <definedName name="BExMPSD77XQ3HA6A4FZOJK8G2JP3" localSheetId="14" hidden="1">'[4]AMI P &amp; L'!#REF!</definedName>
    <definedName name="BExMPSD77XQ3HA6A4FZOJK8G2JP3" localSheetId="2" hidden="1">#REF!</definedName>
    <definedName name="BExMPSD77XQ3HA6A4FZOJK8G2JP3" localSheetId="22" hidden="1">'[4]AMI P &amp; L'!#REF!</definedName>
    <definedName name="BExMPSD77XQ3HA6A4FZOJK8G2JP3" localSheetId="21" hidden="1">'[4]AMI P &amp; L'!#REF!</definedName>
    <definedName name="BExMPSD77XQ3HA6A4FZOJK8G2JP3" localSheetId="57" hidden="1">'[4]AMI P &amp; L'!#REF!</definedName>
    <definedName name="BExMPSD77XQ3HA6A4FZOJK8G2JP3" localSheetId="56" hidden="1">'[4]AMI P &amp; L'!#REF!</definedName>
    <definedName name="BExMPSD77XQ3HA6A4FZOJK8G2JP3" localSheetId="7" hidden="1">#REF!</definedName>
    <definedName name="BExMPSD77XQ3HA6A4FZOJK8G2JP3" localSheetId="40" hidden="1">'[4]AMI P &amp; L'!#REF!</definedName>
    <definedName name="BExMPSD77XQ3HA6A4FZOJK8G2JP3" localSheetId="39" hidden="1">'[4]AMI P &amp; L'!#REF!</definedName>
    <definedName name="BExMPSD77XQ3HA6A4FZOJK8G2JP3" localSheetId="41" hidden="1">'[4]AMI P &amp; L'!#REF!</definedName>
    <definedName name="BExMPSD77XQ3HA6A4FZOJK8G2JP3" localSheetId="38" hidden="1">'[4]AMI P &amp; L'!#REF!</definedName>
    <definedName name="BExMPSD77XQ3HA6A4FZOJK8G2JP3" localSheetId="5" hidden="1">'[4]AMI P &amp; L'!#REF!</definedName>
    <definedName name="BExMPSD77XQ3HA6A4FZOJK8G2JP3" localSheetId="15" hidden="1">'[4]AMI P &amp; L'!#REF!</definedName>
    <definedName name="BExMPSD77XQ3HA6A4FZOJK8G2JP3" hidden="1">'[4]AMI P &amp; L'!#REF!</definedName>
    <definedName name="BExMQ4I3Q7F0BMPHSFMFW9TZ87UD" localSheetId="2" hidden="1">#REF!</definedName>
    <definedName name="BExMQ4I3Q7F0BMPHSFMFW9TZ87UD" localSheetId="7" hidden="1">#REF!</definedName>
    <definedName name="BExMQ4I3Q7F0BMPHSFMFW9TZ87UD" hidden="1">'[3]Reco Sheet for Fcast'!$F$9:$G$9</definedName>
    <definedName name="BExMQ4SWDWI4N16AZ0T5CJ6HH8WC" localSheetId="2" hidden="1">#REF!</definedName>
    <definedName name="BExMQ4SWDWI4N16AZ0T5CJ6HH8WC" localSheetId="7" hidden="1">#REF!</definedName>
    <definedName name="BExMQ4SWDWI4N16AZ0T5CJ6HH8WC" hidden="1">'[3]Reco Sheet for Fcast'!$H$2:$I$2</definedName>
    <definedName name="BExMQ71WHW50GVX45JU951AGPLFQ" localSheetId="19" hidden="1">'[4]AMI P &amp; L'!#REF!</definedName>
    <definedName name="BExMQ71WHW50GVX45JU951AGPLFQ" localSheetId="16" hidden="1">'[4]AMI P &amp; L'!#REF!</definedName>
    <definedName name="BExMQ71WHW50GVX45JU951AGPLFQ" localSheetId="17" hidden="1">'[4]AMI P &amp; L'!#REF!</definedName>
    <definedName name="BExMQ71WHW50GVX45JU951AGPLFQ" localSheetId="13" hidden="1">'[4]AMI P &amp; L'!#REF!</definedName>
    <definedName name="BExMQ71WHW50GVX45JU951AGPLFQ" localSheetId="14" hidden="1">'[4]AMI P &amp; L'!#REF!</definedName>
    <definedName name="BExMQ71WHW50GVX45JU951AGPLFQ" localSheetId="2" hidden="1">#REF!</definedName>
    <definedName name="BExMQ71WHW50GVX45JU951AGPLFQ" localSheetId="22" hidden="1">'[4]AMI P &amp; L'!#REF!</definedName>
    <definedName name="BExMQ71WHW50GVX45JU951AGPLFQ" localSheetId="21" hidden="1">'[4]AMI P &amp; L'!#REF!</definedName>
    <definedName name="BExMQ71WHW50GVX45JU951AGPLFQ" localSheetId="57" hidden="1">'[4]AMI P &amp; L'!#REF!</definedName>
    <definedName name="BExMQ71WHW50GVX45JU951AGPLFQ" localSheetId="56" hidden="1">'[4]AMI P &amp; L'!#REF!</definedName>
    <definedName name="BExMQ71WHW50GVX45JU951AGPLFQ" localSheetId="7" hidden="1">#REF!</definedName>
    <definedName name="BExMQ71WHW50GVX45JU951AGPLFQ" localSheetId="40" hidden="1">'[4]AMI P &amp; L'!#REF!</definedName>
    <definedName name="BExMQ71WHW50GVX45JU951AGPLFQ" localSheetId="39" hidden="1">'[4]AMI P &amp; L'!#REF!</definedName>
    <definedName name="BExMQ71WHW50GVX45JU951AGPLFQ" localSheetId="41" hidden="1">'[4]AMI P &amp; L'!#REF!</definedName>
    <definedName name="BExMQ71WHW50GVX45JU951AGPLFQ" localSheetId="38" hidden="1">'[4]AMI P &amp; L'!#REF!</definedName>
    <definedName name="BExMQ71WHW50GVX45JU951AGPLFQ" localSheetId="5" hidden="1">'[4]AMI P &amp; L'!#REF!</definedName>
    <definedName name="BExMQ71WHW50GVX45JU951AGPLFQ" localSheetId="15" hidden="1">'[4]AMI P &amp; L'!#REF!</definedName>
    <definedName name="BExMQ71WHW50GVX45JU951AGPLFQ" hidden="1">'[4]AMI P &amp; L'!#REF!</definedName>
    <definedName name="BExMQFLC51WC0ZQ3ISX3C0WWY8ON" localSheetId="13" hidden="1">#REF!</definedName>
    <definedName name="BExMQFLC51WC0ZQ3ISX3C0WWY8ON" localSheetId="14" hidden="1">#REF!</definedName>
    <definedName name="BExMQFLC51WC0ZQ3ISX3C0WWY8ON" localSheetId="2" hidden="1">#REF!</definedName>
    <definedName name="BExMQFLC51WC0ZQ3ISX3C0WWY8ON" localSheetId="22" hidden="1">#REF!</definedName>
    <definedName name="BExMQFLC51WC0ZQ3ISX3C0WWY8ON" localSheetId="6" hidden="1">#REF!</definedName>
    <definedName name="BExMQFLC51WC0ZQ3ISX3C0WWY8ON" localSheetId="7" hidden="1">#REF!</definedName>
    <definedName name="BExMQFLC51WC0ZQ3ISX3C0WWY8ON" hidden="1">#REF!</definedName>
    <definedName name="BExMQGXSLPT4A6N47LE6FBVHWBOF" localSheetId="2" hidden="1">#REF!</definedName>
    <definedName name="BExMQGXSLPT4A6N47LE6FBVHWBOF" localSheetId="7" hidden="1">#REF!</definedName>
    <definedName name="BExMQGXSLPT4A6N47LE6FBVHWBOF" hidden="1">'[3]Reco Sheet for Fcast'!$F$6:$G$6</definedName>
    <definedName name="BExMQSBR7PL4KLB1Q4961QO45Y4G" localSheetId="2" hidden="1">#REF!</definedName>
    <definedName name="BExMQSBR7PL4KLB1Q4961QO45Y4G" localSheetId="7" hidden="1">#REF!</definedName>
    <definedName name="BExMQSBR7PL4KLB1Q4961QO45Y4G" hidden="1">'[3]Reco Sheet for Fcast'!$F$10:$G$10</definedName>
    <definedName name="BExMR1MA4I1X77714ZEPUVC8W398" localSheetId="2" hidden="1">#REF!</definedName>
    <definedName name="BExMR1MA4I1X77714ZEPUVC8W398" localSheetId="7" hidden="1">#REF!</definedName>
    <definedName name="BExMR1MA4I1X77714ZEPUVC8W398" hidden="1">'[3]Reco Sheet for Fcast'!$F$9:$G$9</definedName>
    <definedName name="BExMR8YQHA7N77HGHY4Y6R30I3XT" localSheetId="2" hidden="1">#REF!</definedName>
    <definedName name="BExMR8YQHA7N77HGHY4Y6R30I3XT" localSheetId="7" hidden="1">#REF!</definedName>
    <definedName name="BExMR8YQHA7N77HGHY4Y6R30I3XT" hidden="1">'[3]Reco Sheet for Fcast'!$F$10:$G$10</definedName>
    <definedName name="BExMR99I9EFJJD5XOEICHYC584ZH" localSheetId="13" hidden="1">#REF!</definedName>
    <definedName name="BExMR99I9EFJJD5XOEICHYC584ZH" localSheetId="14" hidden="1">#REF!</definedName>
    <definedName name="BExMR99I9EFJJD5XOEICHYC584ZH" localSheetId="2" hidden="1">#REF!</definedName>
    <definedName name="BExMR99I9EFJJD5XOEICHYC584ZH" localSheetId="6" hidden="1">#REF!</definedName>
    <definedName name="BExMR99I9EFJJD5XOEICHYC584ZH" hidden="1">#REF!</definedName>
    <definedName name="BExMRENOIARWRYOIVPDIEBVNRDO7" localSheetId="2" hidden="1">#REF!</definedName>
    <definedName name="BExMRENOIARWRYOIVPDIEBVNRDO7" localSheetId="7" hidden="1">#REF!</definedName>
    <definedName name="BExMRENOIARWRYOIVPDIEBVNRDO7" hidden="1">'[3]Reco Sheet for Fcast'!$G$2</definedName>
    <definedName name="BExMRJGBMBQR02EUGWJB4OYWVQPC" localSheetId="2" hidden="1">'[5]Reco Sheet for Fcast'!$F$15:$AI$18</definedName>
    <definedName name="BExMRJGBMBQR02EUGWJB4OYWVQPC" localSheetId="7" hidden="1">'[5]Reco Sheet for Fcast'!$F$15:$AI$18</definedName>
    <definedName name="BExMRJGBMBQR02EUGWJB4OYWVQPC" hidden="1">'[3]Reco Sheet for Fcast'!$F$15:$AI$18</definedName>
    <definedName name="BExMRKSTP0XVW3NVUMLECR8PG3SF" localSheetId="13" hidden="1">#REF!</definedName>
    <definedName name="BExMRKSTP0XVW3NVUMLECR8PG3SF" localSheetId="14" hidden="1">#REF!</definedName>
    <definedName name="BExMRKSTP0XVW3NVUMLECR8PG3SF" localSheetId="2" hidden="1">#REF!</definedName>
    <definedName name="BExMRKSTP0XVW3NVUMLECR8PG3SF" localSheetId="6" hidden="1">#REF!</definedName>
    <definedName name="BExMRKSTP0XVW3NVUMLECR8PG3SF" localSheetId="7" hidden="1">#REF!</definedName>
    <definedName name="BExMRKSTP0XVW3NVUMLECR8PG3SF" hidden="1">#REF!</definedName>
    <definedName name="BExMRRJNUMGRSDD5GGKKGEIZ6FTS" localSheetId="2" hidden="1">#REF!</definedName>
    <definedName name="BExMRRJNUMGRSDD5GGKKGEIZ6FTS" localSheetId="7" hidden="1">#REF!</definedName>
    <definedName name="BExMRRJNUMGRSDD5GGKKGEIZ6FTS" hidden="1">'[3]Reco Sheet for Fcast'!$I$10:$J$10</definedName>
    <definedName name="BExMRU3ACIU0RD2BNWO55LH5U2BR" localSheetId="2" hidden="1">#REF!</definedName>
    <definedName name="BExMRU3ACIU0RD2BNWO55LH5U2BR" localSheetId="7" hidden="1">#REF!</definedName>
    <definedName name="BExMRU3ACIU0RD2BNWO55LH5U2BR" hidden="1">'[3]Reco Sheet for Fcast'!$F$15</definedName>
    <definedName name="BExMRYVXZYRCNM005S74K8KVJXSW" hidden="1">'[6]Bud Mth'!$F$8:$G$8</definedName>
    <definedName name="BExMSQRCC40AP8BDUPL2I2DNC210" localSheetId="2" hidden="1">#REF!</definedName>
    <definedName name="BExMSQRCC40AP8BDUPL2I2DNC210" localSheetId="7" hidden="1">#REF!</definedName>
    <definedName name="BExMSQRCC40AP8BDUPL2I2DNC210" hidden="1">'[3]Reco Sheet for Fcast'!$I$6:$J$6</definedName>
    <definedName name="BExMTLXHZ9H4QYDQ0VMHUXWSVD3Q" localSheetId="2" hidden="1">'[5]Reco Sheet for Fcast'!$F$10:$G$10</definedName>
    <definedName name="BExMTLXHZ9H4QYDQ0VMHUXWSVD3Q" localSheetId="7" hidden="1">'[5]Reco Sheet for Fcast'!$F$10:$G$10</definedName>
    <definedName name="BExMTLXHZ9H4QYDQ0VMHUXWSVD3Q" hidden="1">'[3]Reco Sheet for Fcast'!$F$10:$G$10</definedName>
    <definedName name="BExO4J9LR712G00TVA82VNTG8O7H" localSheetId="2" hidden="1">#REF!</definedName>
    <definedName name="BExO4J9LR712G00TVA82VNTG8O7H" localSheetId="7" hidden="1">#REF!</definedName>
    <definedName name="BExO4J9LR712G00TVA82VNTG8O7H" hidden="1">'[3]Reco Sheet for Fcast'!$F$10:$G$10</definedName>
    <definedName name="BExO55G2KVZ7MIJ30N827CLH0I2A" localSheetId="2" hidden="1">#REF!</definedName>
    <definedName name="BExO55G2KVZ7MIJ30N827CLH0I2A" localSheetId="7" hidden="1">#REF!</definedName>
    <definedName name="BExO55G2KVZ7MIJ30N827CLH0I2A" hidden="1">'[3]Reco Sheet for Fcast'!$F$8:$G$8</definedName>
    <definedName name="BExO5A8PZD9EUHC5CMPU6N3SQ15L" localSheetId="2" hidden="1">#REF!</definedName>
    <definedName name="BExO5A8PZD9EUHC5CMPU6N3SQ15L" localSheetId="7" hidden="1">#REF!</definedName>
    <definedName name="BExO5A8PZD9EUHC5CMPU6N3SQ15L" hidden="1">'[3]Reco Sheet for Fcast'!$I$7:$J$7</definedName>
    <definedName name="BExO5TQ079AHR967WGJYSR4QAE4R" localSheetId="13" hidden="1">#REF!</definedName>
    <definedName name="BExO5TQ079AHR967WGJYSR4QAE4R" localSheetId="14" hidden="1">#REF!</definedName>
    <definedName name="BExO5TQ079AHR967WGJYSR4QAE4R" localSheetId="2" hidden="1">#REF!</definedName>
    <definedName name="BExO5TQ079AHR967WGJYSR4QAE4R" localSheetId="6" hidden="1">#REF!</definedName>
    <definedName name="BExO5TQ079AHR967WGJYSR4QAE4R" hidden="1">#REF!</definedName>
    <definedName name="BExO5XMAHL7CY3X0B1OPKZ28DCJ5" localSheetId="2" hidden="1">#REF!</definedName>
    <definedName name="BExO5XMAHL7CY3X0B1OPKZ28DCJ5" localSheetId="7" hidden="1">#REF!</definedName>
    <definedName name="BExO5XMAHL7CY3X0B1OPKZ28DCJ5" hidden="1">'[3]Reco Sheet for Fcast'!$G$2</definedName>
    <definedName name="BExO66LZJKY4PTQVREELI6POS4AY" localSheetId="2" hidden="1">#REF!</definedName>
    <definedName name="BExO66LZJKY4PTQVREELI6POS4AY" localSheetId="7" hidden="1">#REF!</definedName>
    <definedName name="BExO66LZJKY4PTQVREELI6POS4AY" hidden="1">'[3]Reco Sheet for Fcast'!$H$2:$I$2</definedName>
    <definedName name="BExO6CAYB20F01TTUPZGOAECW410" localSheetId="13" hidden="1">#REF!</definedName>
    <definedName name="BExO6CAYB20F01TTUPZGOAECW410" localSheetId="14" hidden="1">#REF!</definedName>
    <definedName name="BExO6CAYB20F01TTUPZGOAECW410" localSheetId="2" hidden="1">#REF!</definedName>
    <definedName name="BExO6CAYB20F01TTUPZGOAECW410" localSheetId="6" hidden="1">#REF!</definedName>
    <definedName name="BExO6CAYB20F01TTUPZGOAECW410" hidden="1">#REF!</definedName>
    <definedName name="BExO6LLHCYTF7CIVHKAO0NMET14Q" localSheetId="2" hidden="1">#REF!</definedName>
    <definedName name="BExO6LLHCYTF7CIVHKAO0NMET14Q" localSheetId="7" hidden="1">#REF!</definedName>
    <definedName name="BExO6LLHCYTF7CIVHKAO0NMET14Q" hidden="1">'[3]Reco Sheet for Fcast'!$I$6:$J$6</definedName>
    <definedName name="BExO7L9A53V0L5FUS0PQUBG4XS0R" localSheetId="13" hidden="1">#REF!</definedName>
    <definedName name="BExO7L9A53V0L5FUS0PQUBG4XS0R" localSheetId="14" hidden="1">#REF!</definedName>
    <definedName name="BExO7L9A53V0L5FUS0PQUBG4XS0R" localSheetId="2" hidden="1">#REF!</definedName>
    <definedName name="BExO7L9A53V0L5FUS0PQUBG4XS0R" localSheetId="6" hidden="1">#REF!</definedName>
    <definedName name="BExO7L9A53V0L5FUS0PQUBG4XS0R" hidden="1">#REF!</definedName>
    <definedName name="BExO7OUQS3XTUQ2LDKGQ8AAQ3OJJ" localSheetId="2" hidden="1">#REF!</definedName>
    <definedName name="BExO7OUQS3XTUQ2LDKGQ8AAQ3OJJ" localSheetId="7" hidden="1">#REF!</definedName>
    <definedName name="BExO7OUQS3XTUQ2LDKGQ8AAQ3OJJ" hidden="1">'[3]Reco Sheet for Fcast'!$F$6:$G$6</definedName>
    <definedName name="BExO7VQWA7I6SZNHMVM6QHEOPT7N" localSheetId="13" hidden="1">#REF!</definedName>
    <definedName name="BExO7VQWA7I6SZNHMVM6QHEOPT7N" localSheetId="14" hidden="1">#REF!</definedName>
    <definedName name="BExO7VQWA7I6SZNHMVM6QHEOPT7N" localSheetId="2" hidden="1">#REF!</definedName>
    <definedName name="BExO7VQWA7I6SZNHMVM6QHEOPT7N" localSheetId="6" hidden="1">#REF!</definedName>
    <definedName name="BExO7VQWA7I6SZNHMVM6QHEOPT7N" hidden="1">#REF!</definedName>
    <definedName name="BExO85HMYXZJ7SONWBKKIAXMCI3C" localSheetId="2" hidden="1">#REF!</definedName>
    <definedName name="BExO85HMYXZJ7SONWBKKIAXMCI3C" localSheetId="7" hidden="1">#REF!</definedName>
    <definedName name="BExO85HMYXZJ7SONWBKKIAXMCI3C" hidden="1">'[3]Reco Sheet for Fcast'!$F$10:$G$10</definedName>
    <definedName name="BExO863922O4PBGQMUNEQKGN3K96" localSheetId="2" hidden="1">#REF!</definedName>
    <definedName name="BExO863922O4PBGQMUNEQKGN3K96" localSheetId="7" hidden="1">#REF!</definedName>
    <definedName name="BExO863922O4PBGQMUNEQKGN3K96" hidden="1">'[3]Reco Sheet for Fcast'!$F$7:$G$7</definedName>
    <definedName name="BExO89ZCBQDFNQMXBL81B6NYT5U3" localSheetId="19" hidden="1">#REF!</definedName>
    <definedName name="BExO89ZCBQDFNQMXBL81B6NYT5U3" localSheetId="16" hidden="1">#REF!</definedName>
    <definedName name="BExO89ZCBQDFNQMXBL81B6NYT5U3" localSheetId="17" hidden="1">#REF!</definedName>
    <definedName name="BExO89ZCBQDFNQMXBL81B6NYT5U3" localSheetId="13" hidden="1">#REF!</definedName>
    <definedName name="BExO89ZCBQDFNQMXBL81B6NYT5U3" localSheetId="14" hidden="1">#REF!</definedName>
    <definedName name="BExO89ZCBQDFNQMXBL81B6NYT5U3" localSheetId="2" hidden="1">#REF!</definedName>
    <definedName name="BExO89ZCBQDFNQMXBL81B6NYT5U3" localSheetId="22" hidden="1">#REF!</definedName>
    <definedName name="BExO89ZCBQDFNQMXBL81B6NYT5U3" localSheetId="21" hidden="1">#REF!</definedName>
    <definedName name="BExO89ZCBQDFNQMXBL81B6NYT5U3" localSheetId="57" hidden="1">#REF!</definedName>
    <definedName name="BExO89ZCBQDFNQMXBL81B6NYT5U3" localSheetId="56" hidden="1">#REF!</definedName>
    <definedName name="BExO89ZCBQDFNQMXBL81B6NYT5U3" localSheetId="6" hidden="1">#REF!</definedName>
    <definedName name="BExO89ZCBQDFNQMXBL81B6NYT5U3" localSheetId="7" hidden="1">#REF!</definedName>
    <definedName name="BExO89ZCBQDFNQMXBL81B6NYT5U3" localSheetId="40" hidden="1">#REF!</definedName>
    <definedName name="BExO89ZCBQDFNQMXBL81B6NYT5U3" localSheetId="39" hidden="1">#REF!</definedName>
    <definedName name="BExO89ZCBQDFNQMXBL81B6NYT5U3" localSheetId="41" hidden="1">#REF!</definedName>
    <definedName name="BExO89ZCBQDFNQMXBL81B6NYT5U3" localSheetId="38" hidden="1">#REF!</definedName>
    <definedName name="BExO89ZCBQDFNQMXBL81B6NYT5U3" localSheetId="5" hidden="1">#REF!</definedName>
    <definedName name="BExO89ZCBQDFNQMXBL81B6NYT5U3" localSheetId="15" hidden="1">#REF!</definedName>
    <definedName name="BExO89ZCBQDFNQMXBL81B6NYT5U3" hidden="1">#REF!</definedName>
    <definedName name="BExO89ZIOXN0HOKHY24F7HDZ87UT" localSheetId="2" hidden="1">#REF!</definedName>
    <definedName name="BExO89ZIOXN0HOKHY24F7HDZ87UT" localSheetId="7" hidden="1">#REF!</definedName>
    <definedName name="BExO89ZIOXN0HOKHY24F7HDZ87UT" hidden="1">'[3]Reco Sheet for Fcast'!$F$11:$G$11</definedName>
    <definedName name="BExO8A4S3VKZ6N6VX4CXOWCPKHWC" localSheetId="19" hidden="1">#REF!</definedName>
    <definedName name="BExO8A4S3VKZ6N6VX4CXOWCPKHWC" localSheetId="16" hidden="1">#REF!</definedName>
    <definedName name="BExO8A4S3VKZ6N6VX4CXOWCPKHWC" localSheetId="17" hidden="1">#REF!</definedName>
    <definedName name="BExO8A4S3VKZ6N6VX4CXOWCPKHWC" localSheetId="13" hidden="1">#REF!</definedName>
    <definedName name="BExO8A4S3VKZ6N6VX4CXOWCPKHWC" localSheetId="14" hidden="1">#REF!</definedName>
    <definedName name="BExO8A4S3VKZ6N6VX4CXOWCPKHWC" localSheetId="2" hidden="1">#REF!</definedName>
    <definedName name="BExO8A4S3VKZ6N6VX4CXOWCPKHWC" localSheetId="22" hidden="1">#REF!</definedName>
    <definedName name="BExO8A4S3VKZ6N6VX4CXOWCPKHWC" localSheetId="21" hidden="1">#REF!</definedName>
    <definedName name="BExO8A4S3VKZ6N6VX4CXOWCPKHWC" localSheetId="57" hidden="1">#REF!</definedName>
    <definedName name="BExO8A4S3VKZ6N6VX4CXOWCPKHWC" localSheetId="56" hidden="1">#REF!</definedName>
    <definedName name="BExO8A4S3VKZ6N6VX4CXOWCPKHWC" localSheetId="6" hidden="1">#REF!</definedName>
    <definedName name="BExO8A4S3VKZ6N6VX4CXOWCPKHWC" localSheetId="7" hidden="1">#REF!</definedName>
    <definedName name="BExO8A4S3VKZ6N6VX4CXOWCPKHWC" localSheetId="40" hidden="1">#REF!</definedName>
    <definedName name="BExO8A4S3VKZ6N6VX4CXOWCPKHWC" localSheetId="39" hidden="1">#REF!</definedName>
    <definedName name="BExO8A4S3VKZ6N6VX4CXOWCPKHWC" localSheetId="41" hidden="1">#REF!</definedName>
    <definedName name="BExO8A4S3VKZ6N6VX4CXOWCPKHWC" localSheetId="38" hidden="1">#REF!</definedName>
    <definedName name="BExO8A4S3VKZ6N6VX4CXOWCPKHWC" localSheetId="5" hidden="1">#REF!</definedName>
    <definedName name="BExO8A4S3VKZ6N6VX4CXOWCPKHWC" localSheetId="15" hidden="1">#REF!</definedName>
    <definedName name="BExO8A4S3VKZ6N6VX4CXOWCPKHWC" hidden="1">#REF!</definedName>
    <definedName name="BExO8CDTBCABLEUD6PE2UM2EZ6C4" localSheetId="2" hidden="1">#REF!</definedName>
    <definedName name="BExO8CDTBCABLEUD6PE2UM2EZ6C4" localSheetId="7" hidden="1">#REF!</definedName>
    <definedName name="BExO8CDTBCABLEUD6PE2UM2EZ6C4" hidden="1">'[3]Reco Sheet for Fcast'!$I$6:$J$6</definedName>
    <definedName name="BExO8UTAGQWDBQZEEF4HUNMLQCVU" localSheetId="2" hidden="1">#REF!</definedName>
    <definedName name="BExO8UTAGQWDBQZEEF4HUNMLQCVU" localSheetId="7" hidden="1">#REF!</definedName>
    <definedName name="BExO8UTAGQWDBQZEEF4HUNMLQCVU" hidden="1">'[3]Reco Sheet for Fcast'!$H$2:$I$2</definedName>
    <definedName name="BExO937E20IHMGQOZMECL3VZC7OX" localSheetId="2" hidden="1">#REF!</definedName>
    <definedName name="BExO937E20IHMGQOZMECL3VZC7OX" localSheetId="7" hidden="1">#REF!</definedName>
    <definedName name="BExO937E20IHMGQOZMECL3VZC7OX" hidden="1">'[3]Reco Sheet for Fcast'!$F$15</definedName>
    <definedName name="BExO94UTJKQQ7TJTTJRTSR70YVJC" localSheetId="2" hidden="1">#REF!</definedName>
    <definedName name="BExO94UTJKQQ7TJTTJRTSR70YVJC" localSheetId="7" hidden="1">#REF!</definedName>
    <definedName name="BExO94UTJKQQ7TJTTJRTSR70YVJC" hidden="1">'[3]Reco Sheet for Fcast'!$F$9:$G$9</definedName>
    <definedName name="BExO9I1E64ENA8Z42JI2J81DKZ8T" localSheetId="13" hidden="1">#REF!</definedName>
    <definedName name="BExO9I1E64ENA8Z42JI2J81DKZ8T" localSheetId="14" hidden="1">#REF!</definedName>
    <definedName name="BExO9I1E64ENA8Z42JI2J81DKZ8T" localSheetId="2" hidden="1">#REF!</definedName>
    <definedName name="BExO9I1E64ENA8Z42JI2J81DKZ8T" localSheetId="22" hidden="1">#REF!</definedName>
    <definedName name="BExO9I1E64ENA8Z42JI2J81DKZ8T" localSheetId="6" hidden="1">#REF!</definedName>
    <definedName name="BExO9I1E64ENA8Z42JI2J81DKZ8T" localSheetId="7" hidden="1">#REF!</definedName>
    <definedName name="BExO9I1E64ENA8Z42JI2J81DKZ8T" hidden="1">#REF!</definedName>
    <definedName name="BExO9J3A438976RXIUX5U9SU5T55" localSheetId="2" hidden="1">#REF!</definedName>
    <definedName name="BExO9J3A438976RXIUX5U9SU5T55" localSheetId="7" hidden="1">#REF!</definedName>
    <definedName name="BExO9J3A438976RXIUX5U9SU5T55" hidden="1">'[3]Reco Sheet for Fcast'!$K$2</definedName>
    <definedName name="BExO9RS5RXFJ1911HL3CCK6M74EP" localSheetId="2" hidden="1">#REF!</definedName>
    <definedName name="BExO9RS5RXFJ1911HL3CCK6M74EP" localSheetId="7" hidden="1">#REF!</definedName>
    <definedName name="BExO9RS5RXFJ1911HL3CCK6M74EP" hidden="1">'[3]Reco Sheet for Fcast'!$I$8:$J$8</definedName>
    <definedName name="BExO9SDRI1M6KMHXSG3AE5L0F2U3" localSheetId="2" hidden="1">#REF!</definedName>
    <definedName name="BExO9SDRI1M6KMHXSG3AE5L0F2U3" localSheetId="7" hidden="1">#REF!</definedName>
    <definedName name="BExO9SDRI1M6KMHXSG3AE5L0F2U3" hidden="1">'[3]Reco Sheet for Fcast'!$F$15</definedName>
    <definedName name="BExO9U100URQWDC51QHO5CELT91P" localSheetId="13" hidden="1">#REF!</definedName>
    <definedName name="BExO9U100URQWDC51QHO5CELT91P" localSheetId="14" hidden="1">#REF!</definedName>
    <definedName name="BExO9U100URQWDC51QHO5CELT91P" localSheetId="2" hidden="1">#REF!</definedName>
    <definedName name="BExO9U100URQWDC51QHO5CELT91P" localSheetId="6" hidden="1">#REF!</definedName>
    <definedName name="BExO9U100URQWDC51QHO5CELT91P" hidden="1">#REF!</definedName>
    <definedName name="BExO9V2U2YXAY904GYYGU6TD8Y7M" localSheetId="2" hidden="1">#REF!</definedName>
    <definedName name="BExO9V2U2YXAY904GYYGU6TD8Y7M" localSheetId="7" hidden="1">#REF!</definedName>
    <definedName name="BExO9V2U2YXAY904GYYGU6TD8Y7M" hidden="1">'[3]Reco Sheet for Fcast'!$F$7:$G$7</definedName>
    <definedName name="BExOA3M8QPKLDQSMPYFUCAQJNK70" localSheetId="2" hidden="1">'[5]Reco Sheet for Fcast'!$F$7:$G$7</definedName>
    <definedName name="BExOA3M8QPKLDQSMPYFUCAQJNK70" localSheetId="7" hidden="1">'[5]Reco Sheet for Fcast'!$F$7:$G$7</definedName>
    <definedName name="BExOA3M8QPKLDQSMPYFUCAQJNK70" hidden="1">'[3]Reco Sheet for Fcast'!$F$7:$G$7</definedName>
    <definedName name="BExOA8POJHZ57JRG11J4ADTXMZ9A" localSheetId="13" hidden="1">#REF!</definedName>
    <definedName name="BExOA8POJHZ57JRG11J4ADTXMZ9A" localSheetId="14" hidden="1">#REF!</definedName>
    <definedName name="BExOA8POJHZ57JRG11J4ADTXMZ9A" localSheetId="2" hidden="1">#REF!</definedName>
    <definedName name="BExOA8POJHZ57JRG11J4ADTXMZ9A" localSheetId="6" hidden="1">#REF!</definedName>
    <definedName name="BExOA8POJHZ57JRG11J4ADTXMZ9A" localSheetId="7" hidden="1">#REF!</definedName>
    <definedName name="BExOA8POJHZ57JRG11J4ADTXMZ9A" hidden="1">#REF!</definedName>
    <definedName name="BExOAFR4YY8GPWAZ4GI5AYC2OHJ4" localSheetId="13" hidden="1">#REF!</definedName>
    <definedName name="BExOAFR4YY8GPWAZ4GI5AYC2OHJ4" localSheetId="14" hidden="1">#REF!</definedName>
    <definedName name="BExOAFR4YY8GPWAZ4GI5AYC2OHJ4" localSheetId="2" hidden="1">#REF!</definedName>
    <definedName name="BExOAFR4YY8GPWAZ4GI5AYC2OHJ4" localSheetId="22" hidden="1">#REF!</definedName>
    <definedName name="BExOAFR4YY8GPWAZ4GI5AYC2OHJ4" localSheetId="6" hidden="1">#REF!</definedName>
    <definedName name="BExOAFR4YY8GPWAZ4GI5AYC2OHJ4" localSheetId="7" hidden="1">#REF!</definedName>
    <definedName name="BExOAFR4YY8GPWAZ4GI5AYC2OHJ4" hidden="1">#REF!</definedName>
    <definedName name="BExOAN3KP47BBBK39A3Y2FCO5BD5" localSheetId="13" hidden="1">#REF!</definedName>
    <definedName name="BExOAN3KP47BBBK39A3Y2FCO5BD5" localSheetId="14" hidden="1">#REF!</definedName>
    <definedName name="BExOAN3KP47BBBK39A3Y2FCO5BD5" localSheetId="2" hidden="1">#REF!</definedName>
    <definedName name="BExOAN3KP47BBBK39A3Y2FCO5BD5" localSheetId="6" hidden="1">#REF!</definedName>
    <definedName name="BExOAN3KP47BBBK39A3Y2FCO5BD5" localSheetId="7" hidden="1">#REF!</definedName>
    <definedName name="BExOAN3KP47BBBK39A3Y2FCO5BD5" hidden="1">#REF!</definedName>
    <definedName name="BExOAQ3GKCT7YZW1EMVU3EILSZL2" localSheetId="2" hidden="1">#REF!</definedName>
    <definedName name="BExOAQ3GKCT7YZW1EMVU3EILSZL2" localSheetId="7" hidden="1">#REF!</definedName>
    <definedName name="BExOAQ3GKCT7YZW1EMVU3EILSZL2" hidden="1">'[3]Reco Sheet for Fcast'!$F$9:$G$9</definedName>
    <definedName name="BExOAYHKZA3G2T1MI7GUW1LKI4SY" localSheetId="13" hidden="1">#REF!</definedName>
    <definedName name="BExOAYHKZA3G2T1MI7GUW1LKI4SY" localSheetId="14" hidden="1">#REF!</definedName>
    <definedName name="BExOAYHKZA3G2T1MI7GUW1LKI4SY" localSheetId="2" hidden="1">#REF!</definedName>
    <definedName name="BExOAYHKZA3G2T1MI7GUW1LKI4SY" localSheetId="6" hidden="1">#REF!</definedName>
    <definedName name="BExOAYHKZA3G2T1MI7GUW1LKI4SY" hidden="1">#REF!</definedName>
    <definedName name="BExOB94K8OJ8QZ4BXB2DJG5VONNA" localSheetId="13" hidden="1">#REF!</definedName>
    <definedName name="BExOB94K8OJ8QZ4BXB2DJG5VONNA" localSheetId="14" hidden="1">#REF!</definedName>
    <definedName name="BExOB94K8OJ8QZ4BXB2DJG5VONNA" localSheetId="2" hidden="1">#REF!</definedName>
    <definedName name="BExOB94K8OJ8QZ4BXB2DJG5VONNA" localSheetId="6" hidden="1">#REF!</definedName>
    <definedName name="BExOB94K8OJ8QZ4BXB2DJG5VONNA" hidden="1">#REF!</definedName>
    <definedName name="BExOB9KT2THGV4SPLDVFTFXS4B14" localSheetId="2" hidden="1">#REF!</definedName>
    <definedName name="BExOB9KT2THGV4SPLDVFTFXS4B14" localSheetId="7" hidden="1">#REF!</definedName>
    <definedName name="BExOB9KT2THGV4SPLDVFTFXS4B14" hidden="1">'[3]Reco Sheet for Fcast'!$F$8:$G$8</definedName>
    <definedName name="BExOBARY8ORR3FTR16NG5BCOPOIX" localSheetId="13" hidden="1">#REF!</definedName>
    <definedName name="BExOBARY8ORR3FTR16NG5BCOPOIX" localSheetId="14" hidden="1">#REF!</definedName>
    <definedName name="BExOBARY8ORR3FTR16NG5BCOPOIX" localSheetId="2" hidden="1">#REF!</definedName>
    <definedName name="BExOBARY8ORR3FTR16NG5BCOPOIX" localSheetId="22" hidden="1">#REF!</definedName>
    <definedName name="BExOBARY8ORR3FTR16NG5BCOPOIX" localSheetId="6" hidden="1">#REF!</definedName>
    <definedName name="BExOBARY8ORR3FTR16NG5BCOPOIX" localSheetId="7" hidden="1">#REF!</definedName>
    <definedName name="BExOBARY8ORR3FTR16NG5BCOPOIX" hidden="1">#REF!</definedName>
    <definedName name="BExOBEZ0IE2WBEYY3D3CMRI72N1K" localSheetId="2" hidden="1">#REF!</definedName>
    <definedName name="BExOBEZ0IE2WBEYY3D3CMRI72N1K" localSheetId="7" hidden="1">#REF!</definedName>
    <definedName name="BExOBEZ0IE2WBEYY3D3CMRI72N1K" hidden="1">'[3]Reco Sheet for Fcast'!$F$15</definedName>
    <definedName name="BExOBIPU8760ITY0C8N27XZ3KWEF" localSheetId="2" hidden="1">#REF!</definedName>
    <definedName name="BExOBIPU8760ITY0C8N27XZ3KWEF" localSheetId="7" hidden="1">#REF!</definedName>
    <definedName name="BExOBIPU8760ITY0C8N27XZ3KWEF" hidden="1">'[3]Reco Sheet for Fcast'!$G$2</definedName>
    <definedName name="BExOBM0I5L0MZ1G4H9MGMD87SBMZ" localSheetId="2" hidden="1">#REF!</definedName>
    <definedName name="BExOBM0I5L0MZ1G4H9MGMD87SBMZ" localSheetId="7" hidden="1">#REF!</definedName>
    <definedName name="BExOBM0I5L0MZ1G4H9MGMD87SBMZ" hidden="1">'[3]Reco Sheet for Fcast'!$F$7:$G$7</definedName>
    <definedName name="BExOBOUXMP88KJY2BX2JLUJH5N0K" localSheetId="2" hidden="1">#REF!</definedName>
    <definedName name="BExOBOUXMP88KJY2BX2JLUJH5N0K" localSheetId="7" hidden="1">#REF!</definedName>
    <definedName name="BExOBOUXMP88KJY2BX2JLUJH5N0K" hidden="1">'[3]Reco Sheet for Fcast'!$F$6:$G$6</definedName>
    <definedName name="BExOBP0FKQ4SVR59FB48UNLKCOR6" localSheetId="19" hidden="1">'[4]AMI P &amp; L'!#REF!</definedName>
    <definedName name="BExOBP0FKQ4SVR59FB48UNLKCOR6" localSheetId="16" hidden="1">'[4]AMI P &amp; L'!#REF!</definedName>
    <definedName name="BExOBP0FKQ4SVR59FB48UNLKCOR6" localSheetId="17" hidden="1">'[4]AMI P &amp; L'!#REF!</definedName>
    <definedName name="BExOBP0FKQ4SVR59FB48UNLKCOR6" localSheetId="13" hidden="1">'[4]AMI P &amp; L'!#REF!</definedName>
    <definedName name="BExOBP0FKQ4SVR59FB48UNLKCOR6" localSheetId="14" hidden="1">'[4]AMI P &amp; L'!#REF!</definedName>
    <definedName name="BExOBP0FKQ4SVR59FB48UNLKCOR6" localSheetId="2" hidden="1">#REF!</definedName>
    <definedName name="BExOBP0FKQ4SVR59FB48UNLKCOR6" localSheetId="22" hidden="1">'[4]AMI P &amp; L'!#REF!</definedName>
    <definedName name="BExOBP0FKQ4SVR59FB48UNLKCOR6" localSheetId="21" hidden="1">'[4]AMI P &amp; L'!#REF!</definedName>
    <definedName name="BExOBP0FKQ4SVR59FB48UNLKCOR6" localSheetId="57" hidden="1">'[4]AMI P &amp; L'!#REF!</definedName>
    <definedName name="BExOBP0FKQ4SVR59FB48UNLKCOR6" localSheetId="56" hidden="1">'[4]AMI P &amp; L'!#REF!</definedName>
    <definedName name="BExOBP0FKQ4SVR59FB48UNLKCOR6" localSheetId="7" hidden="1">#REF!</definedName>
    <definedName name="BExOBP0FKQ4SVR59FB48UNLKCOR6" localSheetId="40" hidden="1">'[4]AMI P &amp; L'!#REF!</definedName>
    <definedName name="BExOBP0FKQ4SVR59FB48UNLKCOR6" localSheetId="39" hidden="1">'[4]AMI P &amp; L'!#REF!</definedName>
    <definedName name="BExOBP0FKQ4SVR59FB48UNLKCOR6" localSheetId="41" hidden="1">'[4]AMI P &amp; L'!#REF!</definedName>
    <definedName name="BExOBP0FKQ4SVR59FB48UNLKCOR6" localSheetId="38" hidden="1">'[4]AMI P &amp; L'!#REF!</definedName>
    <definedName name="BExOBP0FKQ4SVR59FB48UNLKCOR6" localSheetId="5" hidden="1">'[4]AMI P &amp; L'!#REF!</definedName>
    <definedName name="BExOBP0FKQ4SVR59FB48UNLKCOR6" localSheetId="15" hidden="1">'[4]AMI P &amp; L'!#REF!</definedName>
    <definedName name="BExOBP0FKQ4SVR59FB48UNLKCOR6" hidden="1">'[4]AMI P &amp; L'!#REF!</definedName>
    <definedName name="BExOBV5NJ50QQ3ZUWOWUTGL34SIH" localSheetId="13" hidden="1">#REF!</definedName>
    <definedName name="BExOBV5NJ50QQ3ZUWOWUTGL34SIH" localSheetId="14" hidden="1">#REF!</definedName>
    <definedName name="BExOBV5NJ50QQ3ZUWOWUTGL34SIH" localSheetId="2" hidden="1">#REF!</definedName>
    <definedName name="BExOBV5NJ50QQ3ZUWOWUTGL34SIH" localSheetId="6" hidden="1">#REF!</definedName>
    <definedName name="BExOBV5NJ50QQ3ZUWOWUTGL34SIH" hidden="1">#REF!</definedName>
    <definedName name="BExOBYAVUCQ0IGM0Y6A75QHP0Q1A" localSheetId="2" hidden="1">#REF!</definedName>
    <definedName name="BExOBYAVUCQ0IGM0Y6A75QHP0Q1A" localSheetId="7" hidden="1">#REF!</definedName>
    <definedName name="BExOBYAVUCQ0IGM0Y6A75QHP0Q1A" hidden="1">'[3]Reco Sheet for Fcast'!$F$9:$G$9</definedName>
    <definedName name="BExOC1G3P4Z633NKFJLRITBBHVCY" localSheetId="13" hidden="1">#REF!</definedName>
    <definedName name="BExOC1G3P4Z633NKFJLRITBBHVCY" localSheetId="14" hidden="1">#REF!</definedName>
    <definedName name="BExOC1G3P4Z633NKFJLRITBBHVCY" localSheetId="2" hidden="1">#REF!</definedName>
    <definedName name="BExOC1G3P4Z633NKFJLRITBBHVCY" localSheetId="22" hidden="1">#REF!</definedName>
    <definedName name="BExOC1G3P4Z633NKFJLRITBBHVCY" localSheetId="6" hidden="1">#REF!</definedName>
    <definedName name="BExOC1G3P4Z633NKFJLRITBBHVCY" localSheetId="7" hidden="1">#REF!</definedName>
    <definedName name="BExOC1G3P4Z633NKFJLRITBBHVCY" hidden="1">#REF!</definedName>
    <definedName name="BExOC3UEHB1CZNINSQHZANWJYKR8" localSheetId="2" hidden="1">#REF!</definedName>
    <definedName name="BExOC3UEHB1CZNINSQHZANWJYKR8" localSheetId="7" hidden="1">#REF!</definedName>
    <definedName name="BExOC3UEHB1CZNINSQHZANWJYKR8" hidden="1">'[3]Reco Sheet for Fcast'!$I$9:$J$9</definedName>
    <definedName name="BExOCBSF3XGO9YJ23LX2H78VOUR7" localSheetId="2" hidden="1">#REF!</definedName>
    <definedName name="BExOCBSF3XGO9YJ23LX2H78VOUR7" localSheetId="7" hidden="1">#REF!</definedName>
    <definedName name="BExOCBSF3XGO9YJ23LX2H78VOUR7" hidden="1">'[3]Reco Sheet for Fcast'!$G$2</definedName>
    <definedName name="BExOCBSFINGJ4P4IGX8EZ2JAOTBJ" localSheetId="13" hidden="1">#REF!</definedName>
    <definedName name="BExOCBSFINGJ4P4IGX8EZ2JAOTBJ" localSheetId="14" hidden="1">#REF!</definedName>
    <definedName name="BExOCBSFINGJ4P4IGX8EZ2JAOTBJ" localSheetId="2" hidden="1">#REF!</definedName>
    <definedName name="BExOCBSFINGJ4P4IGX8EZ2JAOTBJ" localSheetId="6" hidden="1">#REF!</definedName>
    <definedName name="BExOCBSFINGJ4P4IGX8EZ2JAOTBJ" hidden="1">#REF!</definedName>
    <definedName name="BExOCKXFMOW6WPFEVX1I7R7FNDSS" localSheetId="2" hidden="1">#REF!</definedName>
    <definedName name="BExOCKXFMOW6WPFEVX1I7R7FNDSS" localSheetId="7" hidden="1">#REF!</definedName>
    <definedName name="BExOCKXFMOW6WPFEVX1I7R7FNDSS" hidden="1">'[3]Reco Sheet for Fcast'!$I$9:$J$9</definedName>
    <definedName name="BExOCWWZTGTAKUL8MMNN9EOE2DVH" localSheetId="13" hidden="1">#REF!</definedName>
    <definedName name="BExOCWWZTGTAKUL8MMNN9EOE2DVH" localSheetId="14" hidden="1">#REF!</definedName>
    <definedName name="BExOCWWZTGTAKUL8MMNN9EOE2DVH" localSheetId="2" hidden="1">#REF!</definedName>
    <definedName name="BExOCWWZTGTAKUL8MMNN9EOE2DVH" localSheetId="6" hidden="1">#REF!</definedName>
    <definedName name="BExOCWWZTGTAKUL8MMNN9EOE2DVH" hidden="1">#REF!</definedName>
    <definedName name="BExOCYEXOB95DH5NOB0M5NOYX398" localSheetId="2" hidden="1">#REF!</definedName>
    <definedName name="BExOCYEXOB95DH5NOB0M5NOYX398" localSheetId="7" hidden="1">#REF!</definedName>
    <definedName name="BExOCYEXOB95DH5NOB0M5NOYX398" hidden="1">'[3]Reco Sheet for Fcast'!$F$6:$G$6</definedName>
    <definedName name="BExOD4ERMDMFD8X1016N4EXOUR0S" localSheetId="2" hidden="1">#REF!</definedName>
    <definedName name="BExOD4ERMDMFD8X1016N4EXOUR0S" localSheetId="7" hidden="1">#REF!</definedName>
    <definedName name="BExOD4ERMDMFD8X1016N4EXOUR0S" hidden="1">'[3]Reco Sheet for Fcast'!$F$8:$G$8</definedName>
    <definedName name="BExOD55RS7BQUHRQ6H3USVGKR0P7" localSheetId="2" hidden="1">#REF!</definedName>
    <definedName name="BExOD55RS7BQUHRQ6H3USVGKR0P7" localSheetId="7" hidden="1">#REF!</definedName>
    <definedName name="BExOD55RS7BQUHRQ6H3USVGKR0P7" hidden="1">'[3]Reco Sheet for Fcast'!$H$2:$I$2</definedName>
    <definedName name="BExODEWDDEABM4ZY3XREJIBZ8IVP" localSheetId="2" hidden="1">#REF!</definedName>
    <definedName name="BExODEWDDEABM4ZY3XREJIBZ8IVP" localSheetId="7" hidden="1">#REF!</definedName>
    <definedName name="BExODEWDDEABM4ZY3XREJIBZ8IVP" hidden="1">'[3]Reco Sheet for Fcast'!$G$2</definedName>
    <definedName name="BExODZFEIWV26E8RFU7XQYX1J458" localSheetId="2" hidden="1">#REF!</definedName>
    <definedName name="BExODZFEIWV26E8RFU7XQYX1J458" localSheetId="7" hidden="1">#REF!</definedName>
    <definedName name="BExODZFEIWV26E8RFU7XQYX1J458" hidden="1">'[3]Reco Sheet for Fcast'!$F$11:$G$11</definedName>
    <definedName name="BExOEBKG55EROA2VL360A06LKASE" localSheetId="2" hidden="1">#REF!</definedName>
    <definedName name="BExOEBKG55EROA2VL360A06LKASE" localSheetId="7" hidden="1">#REF!</definedName>
    <definedName name="BExOEBKG55EROA2VL360A06LKASE" hidden="1">'[3]Reco Sheet for Fcast'!$F$11:$G$11</definedName>
    <definedName name="BExOERG5LWXYYEN1DY1H2FWRJS9T" localSheetId="2" hidden="1">#REF!</definedName>
    <definedName name="BExOERG5LWXYYEN1DY1H2FWRJS9T" localSheetId="7" hidden="1">#REF!</definedName>
    <definedName name="BExOERG5LWXYYEN1DY1H2FWRJS9T" hidden="1">'[3]Reco Sheet for Fcast'!$I$6:$J$6</definedName>
    <definedName name="BExOERR3JZBGPM0JUHNGZKIHF51J" localSheetId="13" hidden="1">#REF!</definedName>
    <definedName name="BExOERR3JZBGPM0JUHNGZKIHF51J" localSheetId="14" hidden="1">#REF!</definedName>
    <definedName name="BExOERR3JZBGPM0JUHNGZKIHF51J" localSheetId="2" hidden="1">#REF!</definedName>
    <definedName name="BExOERR3JZBGPM0JUHNGZKIHF51J" localSheetId="22" hidden="1">#REF!</definedName>
    <definedName name="BExOERR3JZBGPM0JUHNGZKIHF51J" localSheetId="6" hidden="1">#REF!</definedName>
    <definedName name="BExOERR3JZBGPM0JUHNGZKIHF51J" localSheetId="7" hidden="1">#REF!</definedName>
    <definedName name="BExOERR3JZBGPM0JUHNGZKIHF51J" hidden="1">#REF!</definedName>
    <definedName name="BExOETUH0P9C7B0TJPBHO6O8LDPO" localSheetId="13" hidden="1">#REF!</definedName>
    <definedName name="BExOETUH0P9C7B0TJPBHO6O8LDPO" localSheetId="14" hidden="1">#REF!</definedName>
    <definedName name="BExOETUH0P9C7B0TJPBHO6O8LDPO" localSheetId="2" hidden="1">#REF!</definedName>
    <definedName name="BExOETUH0P9C7B0TJPBHO6O8LDPO" localSheetId="6" hidden="1">#REF!</definedName>
    <definedName name="BExOETUH0P9C7B0TJPBHO6O8LDPO" hidden="1">#REF!</definedName>
    <definedName name="BExOEV1S6JJVO5PP4BZ20SNGZR7D" localSheetId="2" hidden="1">#REF!</definedName>
    <definedName name="BExOEV1S6JJVO5PP4BZ20SNGZR7D" localSheetId="7" hidden="1">#REF!</definedName>
    <definedName name="BExOEV1S6JJVO5PP4BZ20SNGZR7D" hidden="1">'[3]Reco Sheet for Fcast'!$I$7:$J$7</definedName>
    <definedName name="BExOFEDNCYI2TPTMQ8SJN3AW4YMF" localSheetId="2" hidden="1">#REF!</definedName>
    <definedName name="BExOFEDNCYI2TPTMQ8SJN3AW4YMF" localSheetId="7" hidden="1">#REF!</definedName>
    <definedName name="BExOFEDNCYI2TPTMQ8SJN3AW4YMF" hidden="1">'[3]Reco Sheet for Fcast'!$F$9:$G$9</definedName>
    <definedName name="BExOFVLXVD6RVHSQO8KZOOACSV24" localSheetId="19" hidden="1">'[4]AMI P &amp; L'!#REF!</definedName>
    <definedName name="BExOFVLXVD6RVHSQO8KZOOACSV24" localSheetId="16" hidden="1">'[4]AMI P &amp; L'!#REF!</definedName>
    <definedName name="BExOFVLXVD6RVHSQO8KZOOACSV24" localSheetId="17" hidden="1">'[4]AMI P &amp; L'!#REF!</definedName>
    <definedName name="BExOFVLXVD6RVHSQO8KZOOACSV24" localSheetId="13" hidden="1">'[4]AMI P &amp; L'!#REF!</definedName>
    <definedName name="BExOFVLXVD6RVHSQO8KZOOACSV24" localSheetId="14" hidden="1">'[4]AMI P &amp; L'!#REF!</definedName>
    <definedName name="BExOFVLXVD6RVHSQO8KZOOACSV24" localSheetId="2" hidden="1">#REF!</definedName>
    <definedName name="BExOFVLXVD6RVHSQO8KZOOACSV24" localSheetId="22" hidden="1">'[4]AMI P &amp; L'!#REF!</definedName>
    <definedName name="BExOFVLXVD6RVHSQO8KZOOACSV24" localSheetId="21" hidden="1">'[4]AMI P &amp; L'!#REF!</definedName>
    <definedName name="BExOFVLXVD6RVHSQO8KZOOACSV24" localSheetId="57" hidden="1">'[4]AMI P &amp; L'!#REF!</definedName>
    <definedName name="BExOFVLXVD6RVHSQO8KZOOACSV24" localSheetId="56" hidden="1">'[4]AMI P &amp; L'!#REF!</definedName>
    <definedName name="BExOFVLXVD6RVHSQO8KZOOACSV24" localSheetId="7" hidden="1">#REF!</definedName>
    <definedName name="BExOFVLXVD6RVHSQO8KZOOACSV24" localSheetId="40" hidden="1">'[4]AMI P &amp; L'!#REF!</definedName>
    <definedName name="BExOFVLXVD6RVHSQO8KZOOACSV24" localSheetId="39" hidden="1">'[4]AMI P &amp; L'!#REF!</definedName>
    <definedName name="BExOFVLXVD6RVHSQO8KZOOACSV24" localSheetId="41" hidden="1">'[4]AMI P &amp; L'!#REF!</definedName>
    <definedName name="BExOFVLXVD6RVHSQO8KZOOACSV24" localSheetId="38" hidden="1">'[4]AMI P &amp; L'!#REF!</definedName>
    <definedName name="BExOFVLXVD6RVHSQO8KZOOACSV24" localSheetId="5" hidden="1">'[4]AMI P &amp; L'!#REF!</definedName>
    <definedName name="BExOFVLXVD6RVHSQO8KZOOACSV24" localSheetId="15" hidden="1">'[4]AMI P &amp; L'!#REF!</definedName>
    <definedName name="BExOFVLXVD6RVHSQO8KZOOACSV24" hidden="1">'[4]AMI P &amp; L'!#REF!</definedName>
    <definedName name="BExOFVWR29JOZ66F7LOP8BWQPXPI" localSheetId="13" hidden="1">#REF!</definedName>
    <definedName name="BExOFVWR29JOZ66F7LOP8BWQPXPI" localSheetId="14" hidden="1">#REF!</definedName>
    <definedName name="BExOFVWR29JOZ66F7LOP8BWQPXPI" localSheetId="2" hidden="1">#REF!</definedName>
    <definedName name="BExOFVWR29JOZ66F7LOP8BWQPXPI" localSheetId="22" hidden="1">#REF!</definedName>
    <definedName name="BExOFVWR29JOZ66F7LOP8BWQPXPI" localSheetId="6" hidden="1">#REF!</definedName>
    <definedName name="BExOFVWR29JOZ66F7LOP8BWQPXPI" localSheetId="7" hidden="1">#REF!</definedName>
    <definedName name="BExOFVWR29JOZ66F7LOP8BWQPXPI" hidden="1">#REF!</definedName>
    <definedName name="BExOG2SW3XOGP9VAPQ3THV3VWV12" localSheetId="2" hidden="1">#REF!</definedName>
    <definedName name="BExOG2SW3XOGP9VAPQ3THV3VWV12" localSheetId="7" hidden="1">#REF!</definedName>
    <definedName name="BExOG2SW3XOGP9VAPQ3THV3VWV12" hidden="1">'[3]Reco Sheet for Fcast'!$F$8:$G$8</definedName>
    <definedName name="BExOG45J81K4OPA40KW5VQU54KY3" localSheetId="2" hidden="1">#REF!</definedName>
    <definedName name="BExOG45J81K4OPA40KW5VQU54KY3" localSheetId="7" hidden="1">#REF!</definedName>
    <definedName name="BExOG45J81K4OPA40KW5VQU54KY3" hidden="1">'[3]Reco Sheet for Fcast'!$F$7:$G$7</definedName>
    <definedName name="BExOGFE2SCL8HHT4DFAXKLUTJZOG" localSheetId="2" hidden="1">#REF!</definedName>
    <definedName name="BExOGFE2SCL8HHT4DFAXKLUTJZOG" localSheetId="7" hidden="1">#REF!</definedName>
    <definedName name="BExOGFE2SCL8HHT4DFAXKLUTJZOG" hidden="1">'[3]Reco Sheet for Fcast'!$F$11:$G$11</definedName>
    <definedName name="BExOGQ6I69R7MDSMN5LOOKPGDL6E" localSheetId="13" hidden="1">#REF!</definedName>
    <definedName name="BExOGQ6I69R7MDSMN5LOOKPGDL6E" localSheetId="14" hidden="1">#REF!</definedName>
    <definedName name="BExOGQ6I69R7MDSMN5LOOKPGDL6E" localSheetId="2" hidden="1">#REF!</definedName>
    <definedName name="BExOGQ6I69R7MDSMN5LOOKPGDL6E" localSheetId="6" hidden="1">#REF!</definedName>
    <definedName name="BExOGQ6I69R7MDSMN5LOOKPGDL6E" hidden="1">#REF!</definedName>
    <definedName name="BExOGR2VS4QGVJ34NR8UE7CLMPQ0" localSheetId="13" hidden="1">#REF!</definedName>
    <definedName name="BExOGR2VS4QGVJ34NR8UE7CLMPQ0" localSheetId="14" hidden="1">#REF!</definedName>
    <definedName name="BExOGR2VS4QGVJ34NR8UE7CLMPQ0" localSheetId="2" hidden="1">#REF!</definedName>
    <definedName name="BExOGR2VS4QGVJ34NR8UE7CLMPQ0" localSheetId="22" hidden="1">#REF!</definedName>
    <definedName name="BExOGR2VS4QGVJ34NR8UE7CLMPQ0" localSheetId="6" hidden="1">#REF!</definedName>
    <definedName name="BExOGR2VS4QGVJ34NR8UE7CLMPQ0" localSheetId="7" hidden="1">#REF!</definedName>
    <definedName name="BExOGR2VS4QGVJ34NR8UE7CLMPQ0" hidden="1">#REF!</definedName>
    <definedName name="BExOGT6D0LJ3C22RDW8COECKB1J5" localSheetId="2" hidden="1">#REF!</definedName>
    <definedName name="BExOGT6D0LJ3C22RDW8COECKB1J5" localSheetId="7" hidden="1">#REF!</definedName>
    <definedName name="BExOGT6D0LJ3C22RDW8COECKB1J5" hidden="1">'[3]Reco Sheet for Fcast'!$F$9:$G$9</definedName>
    <definedName name="BExOGTMI1HT31M1RGWVRAVHAK7DE" localSheetId="2" hidden="1">#REF!</definedName>
    <definedName name="BExOGTMI1HT31M1RGWVRAVHAK7DE" localSheetId="7" hidden="1">#REF!</definedName>
    <definedName name="BExOGTMI1HT31M1RGWVRAVHAK7DE" hidden="1">'[3]Reco Sheet for Fcast'!$F$7:$G$7</definedName>
    <definedName name="BExOGXO9JE5XSE9GC3I6O21UEKAO" localSheetId="2" hidden="1">#REF!</definedName>
    <definedName name="BExOGXO9JE5XSE9GC3I6O21UEKAO" localSheetId="7" hidden="1">#REF!</definedName>
    <definedName name="BExOGXO9JE5XSE9GC3I6O21UEKAO" hidden="1">'[3]Reco Sheet for Fcast'!$H$2:$I$2</definedName>
    <definedName name="BExOH9ICZ13C1LAW8OTYTR9S7ZP3" localSheetId="2" hidden="1">#REF!</definedName>
    <definedName name="BExOH9ICZ13C1LAW8OTYTR9S7ZP3" localSheetId="7" hidden="1">#REF!</definedName>
    <definedName name="BExOH9ICZ13C1LAW8OTYTR9S7ZP3" hidden="1">'[3]Reco Sheet for Fcast'!$F$9:$G$9</definedName>
    <definedName name="BExOHKLJYVQSS6GVLW8T2GOARV4J" localSheetId="13" hidden="1">#REF!</definedName>
    <definedName name="BExOHKLJYVQSS6GVLW8T2GOARV4J" localSheetId="14" hidden="1">#REF!</definedName>
    <definedName name="BExOHKLJYVQSS6GVLW8T2GOARV4J" localSheetId="2" hidden="1">#REF!</definedName>
    <definedName name="BExOHKLJYVQSS6GVLW8T2GOARV4J" localSheetId="6" hidden="1">#REF!</definedName>
    <definedName name="BExOHKLJYVQSS6GVLW8T2GOARV4J" hidden="1">#REF!</definedName>
    <definedName name="BExOHL75H3OT4WAKKPUXIVXWFVDS" localSheetId="2" hidden="1">#REF!</definedName>
    <definedName name="BExOHL75H3OT4WAKKPUXIVXWFVDS" localSheetId="7" hidden="1">#REF!</definedName>
    <definedName name="BExOHL75H3OT4WAKKPUXIVXWFVDS" hidden="1">'[3]Reco Sheet for Fcast'!$F$15</definedName>
    <definedName name="BExOHLHXXJL6363CC082M9M5VVXQ" localSheetId="2" hidden="1">#REF!</definedName>
    <definedName name="BExOHLHXXJL6363CC082M9M5VVXQ" localSheetId="7" hidden="1">#REF!</definedName>
    <definedName name="BExOHLHXXJL6363CC082M9M5VVXQ" hidden="1">'[3]Reco Sheet for Fcast'!$F$15:$J$123</definedName>
    <definedName name="BExOHNAO5UDXSO73BK2ARHWKS90Y" localSheetId="2" hidden="1">#REF!</definedName>
    <definedName name="BExOHNAO5UDXSO73BK2ARHWKS90Y" localSheetId="7" hidden="1">#REF!</definedName>
    <definedName name="BExOHNAO5UDXSO73BK2ARHWKS90Y" hidden="1">'[3]Reco Sheet for Fcast'!$F$6:$G$6</definedName>
    <definedName name="BExOHR1G1I9A9CI1HG94EWBLWNM2" localSheetId="2" hidden="1">#REF!</definedName>
    <definedName name="BExOHR1G1I9A9CI1HG94EWBLWNM2" localSheetId="7" hidden="1">#REF!</definedName>
    <definedName name="BExOHR1G1I9A9CI1HG94EWBLWNM2" hidden="1">'[3]Reco Sheet for Fcast'!$I$6:$J$6</definedName>
    <definedName name="BExOHTQPP8LQ98L6PYUI6QW08YID" localSheetId="2" hidden="1">#REF!</definedName>
    <definedName name="BExOHTQPP8LQ98L6PYUI6QW08YID" localSheetId="7" hidden="1">#REF!</definedName>
    <definedName name="BExOHTQPP8LQ98L6PYUI6QW08YID" hidden="1">'[3]Reco Sheet for Fcast'!$F$11:$G$11</definedName>
    <definedName name="BExOHV8IXM34DQ1XLXTJDNWLOQF9" localSheetId="13" hidden="1">#REF!</definedName>
    <definedName name="BExOHV8IXM34DQ1XLXTJDNWLOQF9" localSheetId="14" hidden="1">#REF!</definedName>
    <definedName name="BExOHV8IXM34DQ1XLXTJDNWLOQF9" localSheetId="2" hidden="1">#REF!</definedName>
    <definedName name="BExOHV8IXM34DQ1XLXTJDNWLOQF9" localSheetId="6" hidden="1">#REF!</definedName>
    <definedName name="BExOHV8IXM34DQ1XLXTJDNWLOQF9" hidden="1">#REF!</definedName>
    <definedName name="BExOHX6Q6NJI793PGX59O5EKTP4G" localSheetId="2" hidden="1">#REF!</definedName>
    <definedName name="BExOHX6Q6NJI793PGX59O5EKTP4G" localSheetId="7" hidden="1">#REF!</definedName>
    <definedName name="BExOHX6Q6NJI793PGX59O5EKTP4G" hidden="1">'[3]Reco Sheet for Fcast'!$I$7:$J$7</definedName>
    <definedName name="BExOI5VMTHH7Y8MQQ1N635CHYI0P" localSheetId="2" hidden="1">#REF!</definedName>
    <definedName name="BExOI5VMTHH7Y8MQQ1N635CHYI0P" localSheetId="7" hidden="1">#REF!</definedName>
    <definedName name="BExOI5VMTHH7Y8MQQ1N635CHYI0P" hidden="1">'[3]Reco Sheet for Fcast'!$F$9:$G$9</definedName>
    <definedName name="BExOIEVCP4Y6VDS23AK84MCYYHRT" localSheetId="2" hidden="1">#REF!</definedName>
    <definedName name="BExOIEVCP4Y6VDS23AK84MCYYHRT" localSheetId="7" hidden="1">#REF!</definedName>
    <definedName name="BExOIEVCP4Y6VDS23AK84MCYYHRT" hidden="1">'[3]Reco Sheet for Fcast'!$F$7:$G$7</definedName>
    <definedName name="BExOIHPQIXR0NDR5WD01BZKPKEO3" localSheetId="2" hidden="1">#REF!</definedName>
    <definedName name="BExOIHPQIXR0NDR5WD01BZKPKEO3" localSheetId="7" hidden="1">#REF!</definedName>
    <definedName name="BExOIHPQIXR0NDR5WD01BZKPKEO3" hidden="1">'[3]Reco Sheet for Fcast'!$F$7:$G$7</definedName>
    <definedName name="BExOIM7L0Z3LSII9P7ZTV4KJ8RMA" localSheetId="2" hidden="1">#REF!</definedName>
    <definedName name="BExOIM7L0Z3LSII9P7ZTV4KJ8RMA" localSheetId="7" hidden="1">#REF!</definedName>
    <definedName name="BExOIM7L0Z3LSII9P7ZTV4KJ8RMA" hidden="1">'[3]Reco Sheet for Fcast'!$G$2</definedName>
    <definedName name="BExOIWJVMJ6MG6JC4SPD1L00OHU1" localSheetId="2" hidden="1">#REF!</definedName>
    <definedName name="BExOIWJVMJ6MG6JC4SPD1L00OHU1" localSheetId="7" hidden="1">#REF!</definedName>
    <definedName name="BExOIWJVMJ6MG6JC4SPD1L00OHU1" hidden="1">'[3]Reco Sheet for Fcast'!$F$10:$G$10</definedName>
    <definedName name="BExOIYCN8Z4JK3OOG86KYUCV0ME8" localSheetId="2" hidden="1">#REF!</definedName>
    <definedName name="BExOIYCN8Z4JK3OOG86KYUCV0ME8" localSheetId="7" hidden="1">#REF!</definedName>
    <definedName name="BExOIYCN8Z4JK3OOG86KYUCV0ME8" hidden="1">'[3]Reco Sheet for Fcast'!$I$9:$J$9</definedName>
    <definedName name="BExOJ3AKZ9BCBZT3KD8WMSLK6MN2" localSheetId="2" hidden="1">#REF!</definedName>
    <definedName name="BExOJ3AKZ9BCBZT3KD8WMSLK6MN2" localSheetId="7" hidden="1">#REF!</definedName>
    <definedName name="BExOJ3AKZ9BCBZT3KD8WMSLK6MN2" hidden="1">'[3]Reco Sheet for Fcast'!$F$8:$G$8</definedName>
    <definedName name="BExOJ7XQK71I4YZDD29AKOOWZ47E" localSheetId="2" hidden="1">#REF!</definedName>
    <definedName name="BExOJ7XQK71I4YZDD29AKOOWZ47E" localSheetId="7" hidden="1">#REF!</definedName>
    <definedName name="BExOJ7XQK71I4YZDD29AKOOWZ47E" hidden="1">'[3]Reco Sheet for Fcast'!$H$2:$I$2</definedName>
    <definedName name="BExOJM0W6XGSW5MXPTTX0GNF6SFT" localSheetId="2" hidden="1">#REF!</definedName>
    <definedName name="BExOJM0W6XGSW5MXPTTX0GNF6SFT" localSheetId="7" hidden="1">#REF!</definedName>
    <definedName name="BExOJM0W6XGSW5MXPTTX0GNF6SFT" hidden="1">'[3]Reco Sheet for Fcast'!$I$6:$J$6</definedName>
    <definedName name="BExOJNTMI04AUDW5J41CESW52YMP" localSheetId="13" hidden="1">#REF!</definedName>
    <definedName name="BExOJNTMI04AUDW5J41CESW52YMP" localSheetId="14" hidden="1">#REF!</definedName>
    <definedName name="BExOJNTMI04AUDW5J41CESW52YMP" localSheetId="2" hidden="1">#REF!</definedName>
    <definedName name="BExOJNTMI04AUDW5J41CESW52YMP" localSheetId="6" hidden="1">#REF!</definedName>
    <definedName name="BExOJNTMI04AUDW5J41CESW52YMP" hidden="1">#REF!</definedName>
    <definedName name="BExOJXEUJJ9SYRJXKYYV2NCCDT2R" localSheetId="19" hidden="1">'[4]AMI P &amp; L'!#REF!</definedName>
    <definedName name="BExOJXEUJJ9SYRJXKYYV2NCCDT2R" localSheetId="16" hidden="1">'[4]AMI P &amp; L'!#REF!</definedName>
    <definedName name="BExOJXEUJJ9SYRJXKYYV2NCCDT2R" localSheetId="17" hidden="1">'[4]AMI P &amp; L'!#REF!</definedName>
    <definedName name="BExOJXEUJJ9SYRJXKYYV2NCCDT2R" localSheetId="13" hidden="1">'[4]AMI P &amp; L'!#REF!</definedName>
    <definedName name="BExOJXEUJJ9SYRJXKYYV2NCCDT2R" localSheetId="14" hidden="1">'[4]AMI P &amp; L'!#REF!</definedName>
    <definedName name="BExOJXEUJJ9SYRJXKYYV2NCCDT2R" localSheetId="2" hidden="1">#REF!</definedName>
    <definedName name="BExOJXEUJJ9SYRJXKYYV2NCCDT2R" localSheetId="22" hidden="1">'[4]AMI P &amp; L'!#REF!</definedName>
    <definedName name="BExOJXEUJJ9SYRJXKYYV2NCCDT2R" localSheetId="21" hidden="1">'[4]AMI P &amp; L'!#REF!</definedName>
    <definedName name="BExOJXEUJJ9SYRJXKYYV2NCCDT2R" localSheetId="57" hidden="1">'[4]AMI P &amp; L'!#REF!</definedName>
    <definedName name="BExOJXEUJJ9SYRJXKYYV2NCCDT2R" localSheetId="56" hidden="1">'[4]AMI P &amp; L'!#REF!</definedName>
    <definedName name="BExOJXEUJJ9SYRJXKYYV2NCCDT2R" localSheetId="7" hidden="1">#REF!</definedName>
    <definedName name="BExOJXEUJJ9SYRJXKYYV2NCCDT2R" localSheetId="40" hidden="1">'[4]AMI P &amp; L'!#REF!</definedName>
    <definedName name="BExOJXEUJJ9SYRJXKYYV2NCCDT2R" localSheetId="39" hidden="1">'[4]AMI P &amp; L'!#REF!</definedName>
    <definedName name="BExOJXEUJJ9SYRJXKYYV2NCCDT2R" localSheetId="41" hidden="1">'[4]AMI P &amp; L'!#REF!</definedName>
    <definedName name="BExOJXEUJJ9SYRJXKYYV2NCCDT2R" localSheetId="38" hidden="1">'[4]AMI P &amp; L'!#REF!</definedName>
    <definedName name="BExOJXEUJJ9SYRJXKYYV2NCCDT2R" localSheetId="5" hidden="1">'[4]AMI P &amp; L'!#REF!</definedName>
    <definedName name="BExOJXEUJJ9SYRJXKYYV2NCCDT2R" localSheetId="15" hidden="1">'[4]AMI P &amp; L'!#REF!</definedName>
    <definedName name="BExOJXEUJJ9SYRJXKYYV2NCCDT2R" hidden="1">'[4]AMI P &amp; L'!#REF!</definedName>
    <definedName name="BExOK0EQYM9JUMAGWOUN7QDH7VMZ" localSheetId="19" hidden="1">'[4]AMI P &amp; L'!#REF!</definedName>
    <definedName name="BExOK0EQYM9JUMAGWOUN7QDH7VMZ" localSheetId="16" hidden="1">'[4]AMI P &amp; L'!#REF!</definedName>
    <definedName name="BExOK0EQYM9JUMAGWOUN7QDH7VMZ" localSheetId="17" hidden="1">'[4]AMI P &amp; L'!#REF!</definedName>
    <definedName name="BExOK0EQYM9JUMAGWOUN7QDH7VMZ" localSheetId="13" hidden="1">'[4]AMI P &amp; L'!#REF!</definedName>
    <definedName name="BExOK0EQYM9JUMAGWOUN7QDH7VMZ" localSheetId="14" hidden="1">'[4]AMI P &amp; L'!#REF!</definedName>
    <definedName name="BExOK0EQYM9JUMAGWOUN7QDH7VMZ" localSheetId="2" hidden="1">#REF!</definedName>
    <definedName name="BExOK0EQYM9JUMAGWOUN7QDH7VMZ" localSheetId="22" hidden="1">'[4]AMI P &amp; L'!#REF!</definedName>
    <definedName name="BExOK0EQYM9JUMAGWOUN7QDH7VMZ" localSheetId="21" hidden="1">'[4]AMI P &amp; L'!#REF!</definedName>
    <definedName name="BExOK0EQYM9JUMAGWOUN7QDH7VMZ" localSheetId="57" hidden="1">'[4]AMI P &amp; L'!#REF!</definedName>
    <definedName name="BExOK0EQYM9JUMAGWOUN7QDH7VMZ" localSheetId="56" hidden="1">'[4]AMI P &amp; L'!#REF!</definedName>
    <definedName name="BExOK0EQYM9JUMAGWOUN7QDH7VMZ" localSheetId="7" hidden="1">#REF!</definedName>
    <definedName name="BExOK0EQYM9JUMAGWOUN7QDH7VMZ" localSheetId="40" hidden="1">'[4]AMI P &amp; L'!#REF!</definedName>
    <definedName name="BExOK0EQYM9JUMAGWOUN7QDH7VMZ" localSheetId="39" hidden="1">'[4]AMI P &amp; L'!#REF!</definedName>
    <definedName name="BExOK0EQYM9JUMAGWOUN7QDH7VMZ" localSheetId="41" hidden="1">'[4]AMI P &amp; L'!#REF!</definedName>
    <definedName name="BExOK0EQYM9JUMAGWOUN7QDH7VMZ" localSheetId="38" hidden="1">'[4]AMI P &amp; L'!#REF!</definedName>
    <definedName name="BExOK0EQYM9JUMAGWOUN7QDH7VMZ" localSheetId="5" hidden="1">'[4]AMI P &amp; L'!#REF!</definedName>
    <definedName name="BExOK0EQYM9JUMAGWOUN7QDH7VMZ" localSheetId="15" hidden="1">'[4]AMI P &amp; L'!#REF!</definedName>
    <definedName name="BExOK0EQYM9JUMAGWOUN7QDH7VMZ" hidden="1">'[4]AMI P &amp; L'!#REF!</definedName>
    <definedName name="BExOK10DPUX7E7X0CT199QVBODEW" localSheetId="19" hidden="1">#REF!</definedName>
    <definedName name="BExOK10DPUX7E7X0CT199QVBODEW" localSheetId="16" hidden="1">#REF!</definedName>
    <definedName name="BExOK10DPUX7E7X0CT199QVBODEW" localSheetId="17" hidden="1">#REF!</definedName>
    <definedName name="BExOK10DPUX7E7X0CT199QVBODEW" localSheetId="13" hidden="1">#REF!</definedName>
    <definedName name="BExOK10DPUX7E7X0CT199QVBODEW" localSheetId="14" hidden="1">#REF!</definedName>
    <definedName name="BExOK10DPUX7E7X0CT199QVBODEW" localSheetId="2" hidden="1">#REF!</definedName>
    <definedName name="BExOK10DPUX7E7X0CT199QVBODEW" localSheetId="22" hidden="1">#REF!</definedName>
    <definedName name="BExOK10DPUX7E7X0CT199QVBODEW" localSheetId="21" hidden="1">#REF!</definedName>
    <definedName name="BExOK10DPUX7E7X0CT199QVBODEW" localSheetId="57" hidden="1">#REF!</definedName>
    <definedName name="BExOK10DPUX7E7X0CT199QVBODEW" localSheetId="56" hidden="1">#REF!</definedName>
    <definedName name="BExOK10DPUX7E7X0CT199QVBODEW" localSheetId="6" hidden="1">#REF!</definedName>
    <definedName name="BExOK10DPUX7E7X0CT199QVBODEW" localSheetId="7" hidden="1">#REF!</definedName>
    <definedName name="BExOK10DPUX7E7X0CT199QVBODEW" localSheetId="40" hidden="1">#REF!</definedName>
    <definedName name="BExOK10DPUX7E7X0CT199QVBODEW" localSheetId="39" hidden="1">#REF!</definedName>
    <definedName name="BExOK10DPUX7E7X0CT199QVBODEW" localSheetId="41" hidden="1">#REF!</definedName>
    <definedName name="BExOK10DPUX7E7X0CT199QVBODEW" localSheetId="38" hidden="1">#REF!</definedName>
    <definedName name="BExOK10DPUX7E7X0CT199QVBODEW" localSheetId="5" hidden="1">#REF!</definedName>
    <definedName name="BExOK10DPUX7E7X0CT199QVBODEW" localSheetId="15" hidden="1">#REF!</definedName>
    <definedName name="BExOK10DPUX7E7X0CT199QVBODEW" hidden="1">#REF!</definedName>
    <definedName name="BExOK4WM9O7QNG6O57FOASI5QSN1" localSheetId="2" hidden="1">#REF!</definedName>
    <definedName name="BExOK4WM9O7QNG6O57FOASI5QSN1" localSheetId="7" hidden="1">#REF!</definedName>
    <definedName name="BExOK4WM9O7QNG6O57FOASI5QSN1" hidden="1">'[3]Reco Sheet for Fcast'!$F$8:$G$8</definedName>
    <definedName name="BExOK8SVNS9DXWU2QWBNB1YVNR7L" localSheetId="13" hidden="1">#REF!</definedName>
    <definedName name="BExOK8SVNS9DXWU2QWBNB1YVNR7L" localSheetId="14" hidden="1">#REF!</definedName>
    <definedName name="BExOK8SVNS9DXWU2QWBNB1YVNR7L" localSheetId="2" hidden="1">#REF!</definedName>
    <definedName name="BExOK8SVNS9DXWU2QWBNB1YVNR7L" localSheetId="22" hidden="1">#REF!</definedName>
    <definedName name="BExOK8SVNS9DXWU2QWBNB1YVNR7L" localSheetId="6" hidden="1">#REF!</definedName>
    <definedName name="BExOK8SVNS9DXWU2QWBNB1YVNR7L" localSheetId="7" hidden="1">#REF!</definedName>
    <definedName name="BExOK8SVNS9DXWU2QWBNB1YVNR7L" hidden="1">#REF!</definedName>
    <definedName name="BExOKF3GH3XG3I708CZPZD86ZVL2" localSheetId="13" hidden="1">#REF!</definedName>
    <definedName name="BExOKF3GH3XG3I708CZPZD86ZVL2" localSheetId="14" hidden="1">#REF!</definedName>
    <definedName name="BExOKF3GH3XG3I708CZPZD86ZVL2" localSheetId="2" hidden="1">#REF!</definedName>
    <definedName name="BExOKF3GH3XG3I708CZPZD86ZVL2" localSheetId="6" hidden="1">#REF!</definedName>
    <definedName name="BExOKF3GH3XG3I708CZPZD86ZVL2" hidden="1">#REF!</definedName>
    <definedName name="BExOKM4WRNJIN0GK3121IV8DSGQZ" localSheetId="13" hidden="1">#REF!</definedName>
    <definedName name="BExOKM4WRNJIN0GK3121IV8DSGQZ" localSheetId="14" hidden="1">#REF!</definedName>
    <definedName name="BExOKM4WRNJIN0GK3121IV8DSGQZ" localSheetId="2" hidden="1">#REF!</definedName>
    <definedName name="BExOKM4WRNJIN0GK3121IV8DSGQZ" localSheetId="6" hidden="1">#REF!</definedName>
    <definedName name="BExOKM4WRNJIN0GK3121IV8DSGQZ" hidden="1">#REF!</definedName>
    <definedName name="BExOKTXMJP351VXKH8VT6SXUNIMF" localSheetId="2" hidden="1">#REF!</definedName>
    <definedName name="BExOKTXMJP351VXKH8VT6SXUNIMF" localSheetId="7" hidden="1">#REF!</definedName>
    <definedName name="BExOKTXMJP351VXKH8VT6SXUNIMF" hidden="1">'[3]Reco Sheet for Fcast'!$F$7:$G$7</definedName>
    <definedName name="BExOKU8GMLOCNVORDE329819XN67" localSheetId="2" hidden="1">#REF!</definedName>
    <definedName name="BExOKU8GMLOCNVORDE329819XN67" localSheetId="7" hidden="1">#REF!</definedName>
    <definedName name="BExOKU8GMLOCNVORDE329819XN67" hidden="1">'[3]Reco Sheet for Fcast'!$I$10:$J$10</definedName>
    <definedName name="BExOL0Z3Z7IAMHPB91EO2MF49U57" localSheetId="2" hidden="1">#REF!</definedName>
    <definedName name="BExOL0Z3Z7IAMHPB91EO2MF49U57" localSheetId="7" hidden="1">#REF!</definedName>
    <definedName name="BExOL0Z3Z7IAMHPB91EO2MF49U57" hidden="1">'[3]Reco Sheet for Fcast'!$F$8:$G$8</definedName>
    <definedName name="BExOL7KH12VAR0LG741SIOJTLWFD" localSheetId="2" hidden="1">#REF!</definedName>
    <definedName name="BExOL7KH12VAR0LG741SIOJTLWFD" localSheetId="7" hidden="1">#REF!</definedName>
    <definedName name="BExOL7KH12VAR0LG741SIOJTLWFD" hidden="1">'[3]Reco Sheet for Fcast'!$F$9:$G$9</definedName>
    <definedName name="BExOL8RN4G537EFMWEFGIWRPYDZ8" localSheetId="13" hidden="1">#REF!</definedName>
    <definedName name="BExOL8RN4G537EFMWEFGIWRPYDZ8" localSheetId="14" hidden="1">#REF!</definedName>
    <definedName name="BExOL8RN4G537EFMWEFGIWRPYDZ8" localSheetId="2" hidden="1">#REF!</definedName>
    <definedName name="BExOL8RN4G537EFMWEFGIWRPYDZ8" localSheetId="6" hidden="1">#REF!</definedName>
    <definedName name="BExOL8RN4G537EFMWEFGIWRPYDZ8" hidden="1">#REF!</definedName>
    <definedName name="BExOLE5P4BERQUOGV34XYTRQMJ67" localSheetId="13" hidden="1">#REF!</definedName>
    <definedName name="BExOLE5P4BERQUOGV34XYTRQMJ67" localSheetId="14" hidden="1">#REF!</definedName>
    <definedName name="BExOLE5P4BERQUOGV34XYTRQMJ67" localSheetId="2" hidden="1">#REF!</definedName>
    <definedName name="BExOLE5P4BERQUOGV34XYTRQMJ67" localSheetId="6" hidden="1">#REF!</definedName>
    <definedName name="BExOLE5P4BERQUOGV34XYTRQMJ67" hidden="1">#REF!</definedName>
    <definedName name="BExOLICXFHJLILCJVFMJE5MGGWKR" localSheetId="19" hidden="1">'[4]AMI P &amp; L'!#REF!</definedName>
    <definedName name="BExOLICXFHJLILCJVFMJE5MGGWKR" localSheetId="16" hidden="1">'[4]AMI P &amp; L'!#REF!</definedName>
    <definedName name="BExOLICXFHJLILCJVFMJE5MGGWKR" localSheetId="17" hidden="1">'[4]AMI P &amp; L'!#REF!</definedName>
    <definedName name="BExOLICXFHJLILCJVFMJE5MGGWKR" localSheetId="13" hidden="1">'[4]AMI P &amp; L'!#REF!</definedName>
    <definedName name="BExOLICXFHJLILCJVFMJE5MGGWKR" localSheetId="14" hidden="1">'[4]AMI P &amp; L'!#REF!</definedName>
    <definedName name="BExOLICXFHJLILCJVFMJE5MGGWKR" localSheetId="2" hidden="1">#REF!</definedName>
    <definedName name="BExOLICXFHJLILCJVFMJE5MGGWKR" localSheetId="22" hidden="1">'[4]AMI P &amp; L'!#REF!</definedName>
    <definedName name="BExOLICXFHJLILCJVFMJE5MGGWKR" localSheetId="21" hidden="1">'[4]AMI P &amp; L'!#REF!</definedName>
    <definedName name="BExOLICXFHJLILCJVFMJE5MGGWKR" localSheetId="57" hidden="1">'[4]AMI P &amp; L'!#REF!</definedName>
    <definedName name="BExOLICXFHJLILCJVFMJE5MGGWKR" localSheetId="56" hidden="1">'[4]AMI P &amp; L'!#REF!</definedName>
    <definedName name="BExOLICXFHJLILCJVFMJE5MGGWKR" localSheetId="7" hidden="1">#REF!</definedName>
    <definedName name="BExOLICXFHJLILCJVFMJE5MGGWKR" localSheetId="40" hidden="1">'[4]AMI P &amp; L'!#REF!</definedName>
    <definedName name="BExOLICXFHJLILCJVFMJE5MGGWKR" localSheetId="39" hidden="1">'[4]AMI P &amp; L'!#REF!</definedName>
    <definedName name="BExOLICXFHJLILCJVFMJE5MGGWKR" localSheetId="41" hidden="1">'[4]AMI P &amp; L'!#REF!</definedName>
    <definedName name="BExOLICXFHJLILCJVFMJE5MGGWKR" localSheetId="38" hidden="1">'[4]AMI P &amp; L'!#REF!</definedName>
    <definedName name="BExOLICXFHJLILCJVFMJE5MGGWKR" localSheetId="5" hidden="1">'[4]AMI P &amp; L'!#REF!</definedName>
    <definedName name="BExOLICXFHJLILCJVFMJE5MGGWKR" localSheetId="15" hidden="1">'[4]AMI P &amp; L'!#REF!</definedName>
    <definedName name="BExOLICXFHJLILCJVFMJE5MGGWKR" hidden="1">'[4]AMI P &amp; L'!#REF!</definedName>
    <definedName name="BExOLMUQP54SNJ4377CSQ2W2VRVE" localSheetId="13" hidden="1">#REF!</definedName>
    <definedName name="BExOLMUQP54SNJ4377CSQ2W2VRVE" localSheetId="14" hidden="1">#REF!</definedName>
    <definedName name="BExOLMUQP54SNJ4377CSQ2W2VRVE" localSheetId="2" hidden="1">#REF!</definedName>
    <definedName name="BExOLMUQP54SNJ4377CSQ2W2VRVE" localSheetId="22" hidden="1">#REF!</definedName>
    <definedName name="BExOLMUQP54SNJ4377CSQ2W2VRVE" localSheetId="6" hidden="1">#REF!</definedName>
    <definedName name="BExOLMUQP54SNJ4377CSQ2W2VRVE" localSheetId="7" hidden="1">#REF!</definedName>
    <definedName name="BExOLMUQP54SNJ4377CSQ2W2VRVE" hidden="1">#REF!</definedName>
    <definedName name="BExOLOI0WJS3QC12I3ISL0D9AWOF" localSheetId="2" hidden="1">#REF!</definedName>
    <definedName name="BExOLOI0WJS3QC12I3ISL0D9AWOF" localSheetId="7" hidden="1">#REF!</definedName>
    <definedName name="BExOLOI0WJS3QC12I3ISL0D9AWOF" hidden="1">'[3]Reco Sheet for Fcast'!$I$10:$J$10</definedName>
    <definedName name="BExOLYZNG5RBD0BTS1OEZJNU92Q5" localSheetId="2" hidden="1">#REF!</definedName>
    <definedName name="BExOLYZNG5RBD0BTS1OEZJNU92Q5" localSheetId="7" hidden="1">#REF!</definedName>
    <definedName name="BExOLYZNG5RBD0BTS1OEZJNU92Q5" hidden="1">'[3]Reco Sheet for Fcast'!$F$9:$G$9</definedName>
    <definedName name="BExOM3HIJ3UZPOKJI68KPBJAHPDC" localSheetId="2" hidden="1">#REF!</definedName>
    <definedName name="BExOM3HIJ3UZPOKJI68KPBJAHPDC" localSheetId="7" hidden="1">#REF!</definedName>
    <definedName name="BExOM3HIJ3UZPOKJI68KPBJAHPDC" hidden="1">'[3]Reco Sheet for Fcast'!$F$7:$G$7</definedName>
    <definedName name="BExOMATSM3O2HLV7ZXYCJJANWKW1" localSheetId="13" hidden="1">#REF!</definedName>
    <definedName name="BExOMATSM3O2HLV7ZXYCJJANWKW1" localSheetId="14" hidden="1">#REF!</definedName>
    <definedName name="BExOMATSM3O2HLV7ZXYCJJANWKW1" localSheetId="2" hidden="1">#REF!</definedName>
    <definedName name="BExOMATSM3O2HLV7ZXYCJJANWKW1" localSheetId="6" hidden="1">#REF!</definedName>
    <definedName name="BExOMATSM3O2HLV7ZXYCJJANWKW1" hidden="1">#REF!</definedName>
    <definedName name="BExOMKPURE33YQ3K1JG9NVQD4W49" localSheetId="2" hidden="1">#REF!</definedName>
    <definedName name="BExOMKPURE33YQ3K1JG9NVQD4W49" localSheetId="7" hidden="1">#REF!</definedName>
    <definedName name="BExOMKPURE33YQ3K1JG9NVQD4W49" hidden="1">'[3]Reco Sheet for Fcast'!$I$8:$J$8</definedName>
    <definedName name="BExOMP7NGCLUNFK50QD2LPKRG078" localSheetId="2" hidden="1">#REF!</definedName>
    <definedName name="BExOMP7NGCLUNFK50QD2LPKRG078" localSheetId="7" hidden="1">#REF!</definedName>
    <definedName name="BExOMP7NGCLUNFK50QD2LPKRG078" hidden="1">'[3]Reco Sheet for Fcast'!$I$8:$J$8</definedName>
    <definedName name="BExOMU0A6XMY48SZRYL4WQZD13BI" localSheetId="19" hidden="1">'[4]AMI P &amp; L'!#REF!</definedName>
    <definedName name="BExOMU0A6XMY48SZRYL4WQZD13BI" localSheetId="16" hidden="1">'[4]AMI P &amp; L'!#REF!</definedName>
    <definedName name="BExOMU0A6XMY48SZRYL4WQZD13BI" localSheetId="17" hidden="1">'[4]AMI P &amp; L'!#REF!</definedName>
    <definedName name="BExOMU0A6XMY48SZRYL4WQZD13BI" localSheetId="13" hidden="1">'[4]AMI P &amp; L'!#REF!</definedName>
    <definedName name="BExOMU0A6XMY48SZRYL4WQZD13BI" localSheetId="14" hidden="1">'[4]AMI P &amp; L'!#REF!</definedName>
    <definedName name="BExOMU0A6XMY48SZRYL4WQZD13BI" localSheetId="2" hidden="1">#REF!</definedName>
    <definedName name="BExOMU0A6XMY48SZRYL4WQZD13BI" localSheetId="22" hidden="1">'[4]AMI P &amp; L'!#REF!</definedName>
    <definedName name="BExOMU0A6XMY48SZRYL4WQZD13BI" localSheetId="21" hidden="1">'[4]AMI P &amp; L'!#REF!</definedName>
    <definedName name="BExOMU0A6XMY48SZRYL4WQZD13BI" localSheetId="57" hidden="1">'[4]AMI P &amp; L'!#REF!</definedName>
    <definedName name="BExOMU0A6XMY48SZRYL4WQZD13BI" localSheetId="56" hidden="1">'[4]AMI P &amp; L'!#REF!</definedName>
    <definedName name="BExOMU0A6XMY48SZRYL4WQZD13BI" localSheetId="7" hidden="1">#REF!</definedName>
    <definedName name="BExOMU0A6XMY48SZRYL4WQZD13BI" localSheetId="40" hidden="1">'[4]AMI P &amp; L'!#REF!</definedName>
    <definedName name="BExOMU0A6XMY48SZRYL4WQZD13BI" localSheetId="39" hidden="1">'[4]AMI P &amp; L'!#REF!</definedName>
    <definedName name="BExOMU0A6XMY48SZRYL4WQZD13BI" localSheetId="41" hidden="1">'[4]AMI P &amp; L'!#REF!</definedName>
    <definedName name="BExOMU0A6XMY48SZRYL4WQZD13BI" localSheetId="38" hidden="1">'[4]AMI P &amp; L'!#REF!</definedName>
    <definedName name="BExOMU0A6XMY48SZRYL4WQZD13BI" localSheetId="5" hidden="1">'[4]AMI P &amp; L'!#REF!</definedName>
    <definedName name="BExOMU0A6XMY48SZRYL4WQZD13BI" localSheetId="15" hidden="1">'[4]AMI P &amp; L'!#REF!</definedName>
    <definedName name="BExOMU0A6XMY48SZRYL4WQZD13BI" hidden="1">'[4]AMI P &amp; L'!#REF!</definedName>
    <definedName name="BExOMVT0HSNC59DJP4CLISASGHKL" localSheetId="2" hidden="1">#REF!</definedName>
    <definedName name="BExOMVT0HSNC59DJP4CLISASGHKL" localSheetId="7" hidden="1">#REF!</definedName>
    <definedName name="BExOMVT0HSNC59DJP4CLISASGHKL" hidden="1">'[3]Reco Sheet for Fcast'!$I$7:$J$7</definedName>
    <definedName name="BExON0AX35F2SI0UCVMGWGVIUNI3" localSheetId="2" hidden="1">#REF!</definedName>
    <definedName name="BExON0AX35F2SI0UCVMGWGVIUNI3" localSheetId="7" hidden="1">#REF!</definedName>
    <definedName name="BExON0AX35F2SI0UCVMGWGVIUNI3" hidden="1">'[3]Reco Sheet for Fcast'!$I$11:$J$11</definedName>
    <definedName name="BExON41U4296DV3DPG6I5EF3OEYF" localSheetId="2" hidden="1">#REF!</definedName>
    <definedName name="BExON41U4296DV3DPG6I5EF3OEYF" localSheetId="7" hidden="1">#REF!</definedName>
    <definedName name="BExON41U4296DV3DPG6I5EF3OEYF" hidden="1">'[3]Reco Sheet for Fcast'!$F$9:$G$9</definedName>
    <definedName name="BExON5P2OD5NSKR8O5KK74ICUSO2" localSheetId="13" hidden="1">#REF!</definedName>
    <definedName name="BExON5P2OD5NSKR8O5KK74ICUSO2" localSheetId="14" hidden="1">#REF!</definedName>
    <definedName name="BExON5P2OD5NSKR8O5KK74ICUSO2" localSheetId="2" hidden="1">#REF!</definedName>
    <definedName name="BExON5P2OD5NSKR8O5KK74ICUSO2" localSheetId="6" hidden="1">#REF!</definedName>
    <definedName name="BExON5P2OD5NSKR8O5KK74ICUSO2" hidden="1">#REF!</definedName>
    <definedName name="BExONB3A7CO4YD8RB41PHC93BQ9M" localSheetId="2" hidden="1">#REF!</definedName>
    <definedName name="BExONB3A7CO4YD8RB41PHC93BQ9M" localSheetId="7" hidden="1">#REF!</definedName>
    <definedName name="BExONB3A7CO4YD8RB41PHC93BQ9M" hidden="1">'[3]Reco Sheet for Fcast'!$F$15:$J$123</definedName>
    <definedName name="BExONFQH6UUXF8V0GI4BRIST9RFO" localSheetId="2" hidden="1">#REF!</definedName>
    <definedName name="BExONFQH6UUXF8V0GI4BRIST9RFO" localSheetId="7" hidden="1">#REF!</definedName>
    <definedName name="BExONFQH6UUXF8V0GI4BRIST9RFO" hidden="1">'[3]Reco Sheet for Fcast'!$F$6:$G$6</definedName>
    <definedName name="BExONH34JHZ9VP2WPUBTIVZOCPM6" hidden="1">'[6]Bud Mth'!$I$6:$J$6</definedName>
    <definedName name="BExONIL31DZWU7IFVN3VV0XTXJA1" localSheetId="2" hidden="1">#REF!</definedName>
    <definedName name="BExONIL31DZWU7IFVN3VV0XTXJA1" localSheetId="7" hidden="1">#REF!</definedName>
    <definedName name="BExONIL31DZWU7IFVN3VV0XTXJA1" hidden="1">'[3]Reco Sheet for Fcast'!$F$11:$G$11</definedName>
    <definedName name="BExONJ1BU17R0F5A2UP1UGJBOGKS" localSheetId="2" hidden="1">#REF!</definedName>
    <definedName name="BExONJ1BU17R0F5A2UP1UGJBOGKS" localSheetId="7" hidden="1">#REF!</definedName>
    <definedName name="BExONJ1BU17R0F5A2UP1UGJBOGKS" hidden="1">'[3]Reco Sheet for Fcast'!$F$9:$G$9</definedName>
    <definedName name="BExONNZ9VMHVX3J6NLNJY7KZA61O" localSheetId="2" hidden="1">#REF!</definedName>
    <definedName name="BExONNZ9VMHVX3J6NLNJY7KZA61O" localSheetId="7" hidden="1">#REF!</definedName>
    <definedName name="BExONNZ9VMHVX3J6NLNJY7KZA61O" hidden="1">'[3]Reco Sheet for Fcast'!$I$6:$J$6</definedName>
    <definedName name="BExONRQ1BAA4F3TXP2MYQ4YCZ09S" localSheetId="2" hidden="1">#REF!</definedName>
    <definedName name="BExONRQ1BAA4F3TXP2MYQ4YCZ09S" localSheetId="7" hidden="1">#REF!</definedName>
    <definedName name="BExONRQ1BAA4F3TXP2MYQ4YCZ09S" hidden="1">'[3]Reco Sheet for Fcast'!$I$7:$J$7</definedName>
    <definedName name="BExOO1WWIZSGB0YTGKESB45TSVMZ" localSheetId="2" hidden="1">#REF!</definedName>
    <definedName name="BExOO1WWIZSGB0YTGKESB45TSVMZ" localSheetId="7" hidden="1">#REF!</definedName>
    <definedName name="BExOO1WWIZSGB0YTGKESB45TSVMZ" hidden="1">'[3]Reco Sheet for Fcast'!$F$11:$G$11</definedName>
    <definedName name="BExOO4B8FPAFYPHCTYTX37P1TQM5" localSheetId="2" hidden="1">#REF!</definedName>
    <definedName name="BExOO4B8FPAFYPHCTYTX37P1TQM5" localSheetId="7" hidden="1">#REF!</definedName>
    <definedName name="BExOO4B8FPAFYPHCTYTX37P1TQM5" hidden="1">'[3]Reco Sheet for Fcast'!$I$11:$J$11</definedName>
    <definedName name="BExOOIULUDOJRMYABWV5CCL906X6" localSheetId="2" hidden="1">#REF!</definedName>
    <definedName name="BExOOIULUDOJRMYABWV5CCL906X6" localSheetId="7" hidden="1">#REF!</definedName>
    <definedName name="BExOOIULUDOJRMYABWV5CCL906X6" hidden="1">'[3]Reco Sheet for Fcast'!$I$9:$J$9</definedName>
    <definedName name="BExOOTN0KTXJCL7E476XBN1CJ553" localSheetId="2" hidden="1">#REF!</definedName>
    <definedName name="BExOOTN0KTXJCL7E476XBN1CJ553" localSheetId="7" hidden="1">#REF!</definedName>
    <definedName name="BExOOTN0KTXJCL7E476XBN1CJ553" hidden="1">'[3]Reco Sheet for Fcast'!$G$2</definedName>
    <definedName name="BExOOUOOR1038J07BOYJJU106NFS" localSheetId="2" hidden="1">'[5]Reco Sheet for Fcast'!$L$6:$M$10</definedName>
    <definedName name="BExOOUOOR1038J07BOYJJU106NFS" localSheetId="7" hidden="1">'[5]Reco Sheet for Fcast'!$L$6:$M$10</definedName>
    <definedName name="BExOOUOOR1038J07BOYJJU106NFS" hidden="1">'[3]Reco Sheet for Fcast'!$L$6:$M$10</definedName>
    <definedName name="BExOOUZHJUFHENA2ET6S02TMZRNP" localSheetId="13" hidden="1">#REF!</definedName>
    <definedName name="BExOOUZHJUFHENA2ET6S02TMZRNP" localSheetId="14" hidden="1">#REF!</definedName>
    <definedName name="BExOOUZHJUFHENA2ET6S02TMZRNP" localSheetId="2" hidden="1">#REF!</definedName>
    <definedName name="BExOOUZHJUFHENA2ET6S02TMZRNP" localSheetId="22" hidden="1">#REF!</definedName>
    <definedName name="BExOOUZHJUFHENA2ET6S02TMZRNP" localSheetId="6" hidden="1">#REF!</definedName>
    <definedName name="BExOOUZHJUFHENA2ET6S02TMZRNP" localSheetId="7" hidden="1">#REF!</definedName>
    <definedName name="BExOOUZHJUFHENA2ET6S02TMZRNP" hidden="1">#REF!</definedName>
    <definedName name="BExOOXOLGZPOJ8PIQTN1HLVYEBQX" localSheetId="13" hidden="1">#REF!</definedName>
    <definedName name="BExOOXOLGZPOJ8PIQTN1HLVYEBQX" localSheetId="14" hidden="1">#REF!</definedName>
    <definedName name="BExOOXOLGZPOJ8PIQTN1HLVYEBQX" localSheetId="2" hidden="1">#REF!</definedName>
    <definedName name="BExOOXOLGZPOJ8PIQTN1HLVYEBQX" localSheetId="6" hidden="1">#REF!</definedName>
    <definedName name="BExOOXOLGZPOJ8PIQTN1HLVYEBQX" localSheetId="7" hidden="1">#REF!</definedName>
    <definedName name="BExOOXOLGZPOJ8PIQTN1HLVYEBQX" hidden="1">#REF!</definedName>
    <definedName name="BExOOYVROEYH3MPDNLVI5DQ7W4YN" localSheetId="13" hidden="1">#REF!</definedName>
    <definedName name="BExOOYVROEYH3MPDNLVI5DQ7W4YN" localSheetId="14" hidden="1">#REF!</definedName>
    <definedName name="BExOOYVROEYH3MPDNLVI5DQ7W4YN" localSheetId="2" hidden="1">#REF!</definedName>
    <definedName name="BExOOYVROEYH3MPDNLVI5DQ7W4YN" localSheetId="6" hidden="1">#REF!</definedName>
    <definedName name="BExOOYVROEYH3MPDNLVI5DQ7W4YN" localSheetId="7" hidden="1">#REF!</definedName>
    <definedName name="BExOOYVROEYH3MPDNLVI5DQ7W4YN" hidden="1">#REF!</definedName>
    <definedName name="BExOP9DEBV5W5P4Q25J3XCJBP5S9" localSheetId="2" hidden="1">#REF!</definedName>
    <definedName name="BExOP9DEBV5W5P4Q25J3XCJBP5S9" localSheetId="7" hidden="1">#REF!</definedName>
    <definedName name="BExOP9DEBV5W5P4Q25J3XCJBP5S9" hidden="1">'[3]Reco Sheet for Fcast'!$I$11:$J$11</definedName>
    <definedName name="BExOPFNYRBL0BFM23LZBJTADNOE4" localSheetId="2" hidden="1">#REF!</definedName>
    <definedName name="BExOPFNYRBL0BFM23LZBJTADNOE4" localSheetId="7" hidden="1">#REF!</definedName>
    <definedName name="BExOPFNYRBL0BFM23LZBJTADNOE4" hidden="1">'[3]Reco Sheet for Fcast'!$F$15</definedName>
    <definedName name="BExOPINVFSIZMCVT9YGT2AODVCX3" localSheetId="2" hidden="1">#REF!</definedName>
    <definedName name="BExOPINVFSIZMCVT9YGT2AODVCX3" localSheetId="7" hidden="1">#REF!</definedName>
    <definedName name="BExOPINVFSIZMCVT9YGT2AODVCX3" hidden="1">'[3]Reco Sheet for Fcast'!$F$6:$G$6</definedName>
    <definedName name="BExOPL26WA8DVFW4UQLIBW3HVSQL" localSheetId="13" hidden="1">#REF!</definedName>
    <definedName name="BExOPL26WA8DVFW4UQLIBW3HVSQL" localSheetId="14" hidden="1">#REF!</definedName>
    <definedName name="BExOPL26WA8DVFW4UQLIBW3HVSQL" localSheetId="2" hidden="1">#REF!</definedName>
    <definedName name="BExOPL26WA8DVFW4UQLIBW3HVSQL" localSheetId="6" hidden="1">#REF!</definedName>
    <definedName name="BExOPL26WA8DVFW4UQLIBW3HVSQL" hidden="1">#REF!</definedName>
    <definedName name="BExOQ1JN4SAC44RTMZIGHSW023WA" localSheetId="2" hidden="1">#REF!</definedName>
    <definedName name="BExOQ1JN4SAC44RTMZIGHSW023WA" localSheetId="7" hidden="1">#REF!</definedName>
    <definedName name="BExOQ1JN4SAC44RTMZIGHSW023WA" hidden="1">'[3]Reco Sheet for Fcast'!$I$6:$J$6</definedName>
    <definedName name="BExOQ256YMF115DJL3KBPNKABJ90" localSheetId="2" hidden="1">#REF!</definedName>
    <definedName name="BExOQ256YMF115DJL3KBPNKABJ90" localSheetId="7" hidden="1">#REF!</definedName>
    <definedName name="BExOQ256YMF115DJL3KBPNKABJ90" hidden="1">'[3]Reco Sheet for Fcast'!$F$6:$G$6</definedName>
    <definedName name="BExOQ31LFF5V955K4N7NSFG61GNX" hidden="1">'[6]Bud Mth'!$I$7:$J$7</definedName>
    <definedName name="BExQ19DEUOLC11IW32E2AMVZLFF1" localSheetId="2" hidden="1">#REF!</definedName>
    <definedName name="BExQ19DEUOLC11IW32E2AMVZLFF1" localSheetId="7" hidden="1">#REF!</definedName>
    <definedName name="BExQ19DEUOLC11IW32E2AMVZLFF1" hidden="1">'[3]Reco Sheet for Fcast'!$H$2:$I$2</definedName>
    <definedName name="BExQ1J9FM9APIRBV1P93CISOUOPN" localSheetId="13" hidden="1">#REF!</definedName>
    <definedName name="BExQ1J9FM9APIRBV1P93CISOUOPN" localSheetId="14" hidden="1">#REF!</definedName>
    <definedName name="BExQ1J9FM9APIRBV1P93CISOUOPN" localSheetId="2" hidden="1">#REF!</definedName>
    <definedName name="BExQ1J9FM9APIRBV1P93CISOUOPN" localSheetId="6" hidden="1">#REF!</definedName>
    <definedName name="BExQ1J9FM9APIRBV1P93CISOUOPN" localSheetId="7" hidden="1">#REF!</definedName>
    <definedName name="BExQ1J9FM9APIRBV1P93CISOUOPN" hidden="1">#REF!</definedName>
    <definedName name="BExQ1SJXKHE45NHA4Y912ZWK0BVS" localSheetId="13" hidden="1">#REF!</definedName>
    <definedName name="BExQ1SJXKHE45NHA4Y912ZWK0BVS" localSheetId="14" hidden="1">#REF!</definedName>
    <definedName name="BExQ1SJXKHE45NHA4Y912ZWK0BVS" localSheetId="2" hidden="1">#REF!</definedName>
    <definedName name="BExQ1SJXKHE45NHA4Y912ZWK0BVS" localSheetId="22" hidden="1">#REF!</definedName>
    <definedName name="BExQ1SJXKHE45NHA4Y912ZWK0BVS" localSheetId="6" hidden="1">#REF!</definedName>
    <definedName name="BExQ1SJXKHE45NHA4Y912ZWK0BVS" localSheetId="7" hidden="1">#REF!</definedName>
    <definedName name="BExQ1SJXKHE45NHA4Y912ZWK0BVS" hidden="1">#REF!</definedName>
    <definedName name="BExQ1WG83K960T15H8A2VLMPXVU0" hidden="1">'[6]Bud Mth'!$G$2:$H$2</definedName>
    <definedName name="BExQ29C73XR33S3668YYSYZAIHTG" localSheetId="2" hidden="1">#REF!</definedName>
    <definedName name="BExQ29C73XR33S3668YYSYZAIHTG" localSheetId="7" hidden="1">#REF!</definedName>
    <definedName name="BExQ29C73XR33S3668YYSYZAIHTG" hidden="1">'[3]Reco Sheet for Fcast'!$I$11:$J$11</definedName>
    <definedName name="BExQ2FS228IUDUP2023RA1D4AO4C" localSheetId="2" hidden="1">#REF!</definedName>
    <definedName name="BExQ2FS228IUDUP2023RA1D4AO4C" localSheetId="7" hidden="1">#REF!</definedName>
    <definedName name="BExQ2FS228IUDUP2023RA1D4AO4C" hidden="1">'[3]Reco Sheet for Fcast'!$F$11:$G$11</definedName>
    <definedName name="BExQ2L0XYWLY9VPZWXYYFRIRQRJ1" localSheetId="2" hidden="1">#REF!</definedName>
    <definedName name="BExQ2L0XYWLY9VPZWXYYFRIRQRJ1" localSheetId="7" hidden="1">#REF!</definedName>
    <definedName name="BExQ2L0XYWLY9VPZWXYYFRIRQRJ1" hidden="1">'[3]Reco Sheet for Fcast'!$F$7:$G$7</definedName>
    <definedName name="BExQ2M841F5Z1BQYR8DG5FKK0LIU" localSheetId="19" hidden="1">'[4]AMI P &amp; L'!#REF!</definedName>
    <definedName name="BExQ2M841F5Z1BQYR8DG5FKK0LIU" localSheetId="16" hidden="1">'[4]AMI P &amp; L'!#REF!</definedName>
    <definedName name="BExQ2M841F5Z1BQYR8DG5FKK0LIU" localSheetId="17" hidden="1">'[4]AMI P &amp; L'!#REF!</definedName>
    <definedName name="BExQ2M841F5Z1BQYR8DG5FKK0LIU" localSheetId="13" hidden="1">'[4]AMI P &amp; L'!#REF!</definedName>
    <definedName name="BExQ2M841F5Z1BQYR8DG5FKK0LIU" localSheetId="14" hidden="1">'[4]AMI P &amp; L'!#REF!</definedName>
    <definedName name="BExQ2M841F5Z1BQYR8DG5FKK0LIU" localSheetId="2" hidden="1">#REF!</definedName>
    <definedName name="BExQ2M841F5Z1BQYR8DG5FKK0LIU" localSheetId="22" hidden="1">'[4]AMI P &amp; L'!#REF!</definedName>
    <definedName name="BExQ2M841F5Z1BQYR8DG5FKK0LIU" localSheetId="21" hidden="1">'[4]AMI P &amp; L'!#REF!</definedName>
    <definedName name="BExQ2M841F5Z1BQYR8DG5FKK0LIU" localSheetId="57" hidden="1">'[4]AMI P &amp; L'!#REF!</definedName>
    <definedName name="BExQ2M841F5Z1BQYR8DG5FKK0LIU" localSheetId="56" hidden="1">'[4]AMI P &amp; L'!#REF!</definedName>
    <definedName name="BExQ2M841F5Z1BQYR8DG5FKK0LIU" localSheetId="7" hidden="1">#REF!</definedName>
    <definedName name="BExQ2M841F5Z1BQYR8DG5FKK0LIU" localSheetId="40" hidden="1">'[4]AMI P &amp; L'!#REF!</definedName>
    <definedName name="BExQ2M841F5Z1BQYR8DG5FKK0LIU" localSheetId="39" hidden="1">'[4]AMI P &amp; L'!#REF!</definedName>
    <definedName name="BExQ2M841F5Z1BQYR8DG5FKK0LIU" localSheetId="41" hidden="1">'[4]AMI P &amp; L'!#REF!</definedName>
    <definedName name="BExQ2M841F5Z1BQYR8DG5FKK0LIU" localSheetId="38" hidden="1">'[4]AMI P &amp; L'!#REF!</definedName>
    <definedName name="BExQ2M841F5Z1BQYR8DG5FKK0LIU" localSheetId="5" hidden="1">'[4]AMI P &amp; L'!#REF!</definedName>
    <definedName name="BExQ2M841F5Z1BQYR8DG5FKK0LIU" localSheetId="15" hidden="1">'[4]AMI P &amp; L'!#REF!</definedName>
    <definedName name="BExQ2M841F5Z1BQYR8DG5FKK0LIU" hidden="1">'[4]AMI P &amp; L'!#REF!</definedName>
    <definedName name="BExQ300G8I8TK45A0MVHV15422EU" localSheetId="19" hidden="1">'[4]AMI P &amp; L'!#REF!</definedName>
    <definedName name="BExQ300G8I8TK45A0MVHV15422EU" localSheetId="16" hidden="1">'[4]AMI P &amp; L'!#REF!</definedName>
    <definedName name="BExQ300G8I8TK45A0MVHV15422EU" localSheetId="17" hidden="1">'[4]AMI P &amp; L'!#REF!</definedName>
    <definedName name="BExQ300G8I8TK45A0MVHV15422EU" localSheetId="13" hidden="1">'[4]AMI P &amp; L'!#REF!</definedName>
    <definedName name="BExQ300G8I8TK45A0MVHV15422EU" localSheetId="14" hidden="1">'[4]AMI P &amp; L'!#REF!</definedName>
    <definedName name="BExQ300G8I8TK45A0MVHV15422EU" localSheetId="2" hidden="1">#REF!</definedName>
    <definedName name="BExQ300G8I8TK45A0MVHV15422EU" localSheetId="22" hidden="1">'[4]AMI P &amp; L'!#REF!</definedName>
    <definedName name="BExQ300G8I8TK45A0MVHV15422EU" localSheetId="21" hidden="1">'[4]AMI P &amp; L'!#REF!</definedName>
    <definedName name="BExQ300G8I8TK45A0MVHV15422EU" localSheetId="57" hidden="1">'[4]AMI P &amp; L'!#REF!</definedName>
    <definedName name="BExQ300G8I8TK45A0MVHV15422EU" localSheetId="56" hidden="1">'[4]AMI P &amp; L'!#REF!</definedName>
    <definedName name="BExQ300G8I8TK45A0MVHV15422EU" localSheetId="7" hidden="1">#REF!</definedName>
    <definedName name="BExQ300G8I8TK45A0MVHV15422EU" localSheetId="40" hidden="1">'[4]AMI P &amp; L'!#REF!</definedName>
    <definedName name="BExQ300G8I8TK45A0MVHV15422EU" localSheetId="39" hidden="1">'[4]AMI P &amp; L'!#REF!</definedName>
    <definedName name="BExQ300G8I8TK45A0MVHV15422EU" localSheetId="41" hidden="1">'[4]AMI P &amp; L'!#REF!</definedName>
    <definedName name="BExQ300G8I8TK45A0MVHV15422EU" localSheetId="38" hidden="1">'[4]AMI P &amp; L'!#REF!</definedName>
    <definedName name="BExQ300G8I8TK45A0MVHV15422EU" localSheetId="5" hidden="1">'[4]AMI P &amp; L'!#REF!</definedName>
    <definedName name="BExQ300G8I8TK45A0MVHV15422EU" localSheetId="15" hidden="1">'[4]AMI P &amp; L'!#REF!</definedName>
    <definedName name="BExQ300G8I8TK45A0MVHV15422EU" hidden="1">'[4]AMI P &amp; L'!#REF!</definedName>
    <definedName name="BExQ31YI1MP6GUMQYF1OMB5P5GOE" localSheetId="13" hidden="1">#REF!</definedName>
    <definedName name="BExQ31YI1MP6GUMQYF1OMB5P5GOE" localSheetId="14" hidden="1">#REF!</definedName>
    <definedName name="BExQ31YI1MP6GUMQYF1OMB5P5GOE" localSheetId="2" hidden="1">#REF!</definedName>
    <definedName name="BExQ31YI1MP6GUMQYF1OMB5P5GOE" localSheetId="6" hidden="1">#REF!</definedName>
    <definedName name="BExQ31YI1MP6GUMQYF1OMB5P5GOE" hidden="1">#REF!</definedName>
    <definedName name="BExQ38JVNZHQEVM20T8PEG1GP01R" localSheetId="13" hidden="1">#REF!</definedName>
    <definedName name="BExQ38JVNZHQEVM20T8PEG1GP01R" localSheetId="14" hidden="1">#REF!</definedName>
    <definedName name="BExQ38JVNZHQEVM20T8PEG1GP01R" localSheetId="2" hidden="1">#REF!</definedName>
    <definedName name="BExQ38JVNZHQEVM20T8PEG1GP01R" localSheetId="22" hidden="1">#REF!</definedName>
    <definedName name="BExQ38JVNZHQEVM20T8PEG1GP01R" localSheetId="6" hidden="1">#REF!</definedName>
    <definedName name="BExQ38JVNZHQEVM20T8PEG1GP01R" localSheetId="7" hidden="1">#REF!</definedName>
    <definedName name="BExQ38JVNZHQEVM20T8PEG1GP01R" hidden="1">#REF!</definedName>
    <definedName name="BExQ39R28MXSG2SEV956F0KZ20AN" localSheetId="19" hidden="1">'[4]AMI P &amp; L'!#REF!</definedName>
    <definedName name="BExQ39R28MXSG2SEV956F0KZ20AN" localSheetId="16" hidden="1">'[4]AMI P &amp; L'!#REF!</definedName>
    <definedName name="BExQ39R28MXSG2SEV956F0KZ20AN" localSheetId="17" hidden="1">'[4]AMI P &amp; L'!#REF!</definedName>
    <definedName name="BExQ39R28MXSG2SEV956F0KZ20AN" localSheetId="13" hidden="1">'[4]AMI P &amp; L'!#REF!</definedName>
    <definedName name="BExQ39R28MXSG2SEV956F0KZ20AN" localSheetId="14" hidden="1">'[4]AMI P &amp; L'!#REF!</definedName>
    <definedName name="BExQ39R28MXSG2SEV956F0KZ20AN" localSheetId="2" hidden="1">#REF!</definedName>
    <definedName name="BExQ39R28MXSG2SEV956F0KZ20AN" localSheetId="22" hidden="1">'[4]AMI P &amp; L'!#REF!</definedName>
    <definedName name="BExQ39R28MXSG2SEV956F0KZ20AN" localSheetId="21" hidden="1">'[4]AMI P &amp; L'!#REF!</definedName>
    <definedName name="BExQ39R28MXSG2SEV956F0KZ20AN" localSheetId="57" hidden="1">'[4]AMI P &amp; L'!#REF!</definedName>
    <definedName name="BExQ39R28MXSG2SEV956F0KZ20AN" localSheetId="56" hidden="1">'[4]AMI P &amp; L'!#REF!</definedName>
    <definedName name="BExQ39R28MXSG2SEV956F0KZ20AN" localSheetId="7" hidden="1">#REF!</definedName>
    <definedName name="BExQ39R28MXSG2SEV956F0KZ20AN" localSheetId="40" hidden="1">'[4]AMI P &amp; L'!#REF!</definedName>
    <definedName name="BExQ39R28MXSG2SEV956F0KZ20AN" localSheetId="39" hidden="1">'[4]AMI P &amp; L'!#REF!</definedName>
    <definedName name="BExQ39R28MXSG2SEV956F0KZ20AN" localSheetId="41" hidden="1">'[4]AMI P &amp; L'!#REF!</definedName>
    <definedName name="BExQ39R28MXSG2SEV956F0KZ20AN" localSheetId="38" hidden="1">'[4]AMI P &amp; L'!#REF!</definedName>
    <definedName name="BExQ39R28MXSG2SEV956F0KZ20AN" localSheetId="5" hidden="1">'[4]AMI P &amp; L'!#REF!</definedName>
    <definedName name="BExQ39R28MXSG2SEV956F0KZ20AN" localSheetId="15" hidden="1">'[4]AMI P &amp; L'!#REF!</definedName>
    <definedName name="BExQ39R28MXSG2SEV956F0KZ20AN" hidden="1">'[4]AMI P &amp; L'!#REF!</definedName>
    <definedName name="BExQ3D1P3M5Z3HLMEZ17E0BLEE4U" localSheetId="19" hidden="1">'[4]AMI P &amp; L'!#REF!</definedName>
    <definedName name="BExQ3D1P3M5Z3HLMEZ17E0BLEE4U" localSheetId="16" hidden="1">'[4]AMI P &amp; L'!#REF!</definedName>
    <definedName name="BExQ3D1P3M5Z3HLMEZ17E0BLEE4U" localSheetId="17" hidden="1">'[4]AMI P &amp; L'!#REF!</definedName>
    <definedName name="BExQ3D1P3M5Z3HLMEZ17E0BLEE4U" localSheetId="13" hidden="1">'[4]AMI P &amp; L'!#REF!</definedName>
    <definedName name="BExQ3D1P3M5Z3HLMEZ17E0BLEE4U" localSheetId="14" hidden="1">'[4]AMI P &amp; L'!#REF!</definedName>
    <definedName name="BExQ3D1P3M5Z3HLMEZ17E0BLEE4U" localSheetId="2" hidden="1">#REF!</definedName>
    <definedName name="BExQ3D1P3M5Z3HLMEZ17E0BLEE4U" localSheetId="22" hidden="1">'[4]AMI P &amp; L'!#REF!</definedName>
    <definedName name="BExQ3D1P3M5Z3HLMEZ17E0BLEE4U" localSheetId="21" hidden="1">'[4]AMI P &amp; L'!#REF!</definedName>
    <definedName name="BExQ3D1P3M5Z3HLMEZ17E0BLEE4U" localSheetId="57" hidden="1">'[4]AMI P &amp; L'!#REF!</definedName>
    <definedName name="BExQ3D1P3M5Z3HLMEZ17E0BLEE4U" localSheetId="56" hidden="1">'[4]AMI P &amp; L'!#REF!</definedName>
    <definedName name="BExQ3D1P3M5Z3HLMEZ17E0BLEE4U" localSheetId="7" hidden="1">#REF!</definedName>
    <definedName name="BExQ3D1P3M5Z3HLMEZ17E0BLEE4U" localSheetId="40" hidden="1">'[4]AMI P &amp; L'!#REF!</definedName>
    <definedName name="BExQ3D1P3M5Z3HLMEZ17E0BLEE4U" localSheetId="39" hidden="1">'[4]AMI P &amp; L'!#REF!</definedName>
    <definedName name="BExQ3D1P3M5Z3HLMEZ17E0BLEE4U" localSheetId="41" hidden="1">'[4]AMI P &amp; L'!#REF!</definedName>
    <definedName name="BExQ3D1P3M5Z3HLMEZ17E0BLEE4U" localSheetId="38" hidden="1">'[4]AMI P &amp; L'!#REF!</definedName>
    <definedName name="BExQ3D1P3M5Z3HLMEZ17E0BLEE4U" localSheetId="5" hidden="1">'[4]AMI P &amp; L'!#REF!</definedName>
    <definedName name="BExQ3D1P3M5Z3HLMEZ17E0BLEE4U" localSheetId="15" hidden="1">'[4]AMI P &amp; L'!#REF!</definedName>
    <definedName name="BExQ3D1P3M5Z3HLMEZ17E0BLEE4U" hidden="1">'[4]AMI P &amp; L'!#REF!</definedName>
    <definedName name="BExQ3O4W7QF8BOXTUT4IOGF6YKUD" localSheetId="2" hidden="1">#REF!</definedName>
    <definedName name="BExQ3O4W7QF8BOXTUT4IOGF6YKUD" localSheetId="7" hidden="1">#REF!</definedName>
    <definedName name="BExQ3O4W7QF8BOXTUT4IOGF6YKUD" hidden="1">'[3]Reco Sheet for Fcast'!$G$2</definedName>
    <definedName name="BExQ3PXOWSN8561ZR8IEY8ZASI3B" localSheetId="2" hidden="1">#REF!</definedName>
    <definedName name="BExQ3PXOWSN8561ZR8IEY8ZASI3B" localSheetId="7" hidden="1">#REF!</definedName>
    <definedName name="BExQ3PXOWSN8561ZR8IEY8ZASI3B" hidden="1">'[3]Reco Sheet for Fcast'!$I$8:$J$8</definedName>
    <definedName name="BExQ3TZF04IPY0B0UG9CQQ5736UA" localSheetId="2" hidden="1">#REF!</definedName>
    <definedName name="BExQ3TZF04IPY0B0UG9CQQ5736UA" localSheetId="7" hidden="1">#REF!</definedName>
    <definedName name="BExQ3TZF04IPY0B0UG9CQQ5736UA" hidden="1">'[3]Reco Sheet for Fcast'!$F$8:$G$8</definedName>
    <definedName name="BExQ42IU9MNDYLODP41DL6YTZMAR" localSheetId="19" hidden="1">'[4]AMI P &amp; L'!#REF!</definedName>
    <definedName name="BExQ42IU9MNDYLODP41DL6YTZMAR" localSheetId="16" hidden="1">'[4]AMI P &amp; L'!#REF!</definedName>
    <definedName name="BExQ42IU9MNDYLODP41DL6YTZMAR" localSheetId="17" hidden="1">'[4]AMI P &amp; L'!#REF!</definedName>
    <definedName name="BExQ42IU9MNDYLODP41DL6YTZMAR" localSheetId="13" hidden="1">'[4]AMI P &amp; L'!#REF!</definedName>
    <definedName name="BExQ42IU9MNDYLODP41DL6YTZMAR" localSheetId="14" hidden="1">'[4]AMI P &amp; L'!#REF!</definedName>
    <definedName name="BExQ42IU9MNDYLODP41DL6YTZMAR" localSheetId="2" hidden="1">#REF!</definedName>
    <definedName name="BExQ42IU9MNDYLODP41DL6YTZMAR" localSheetId="22" hidden="1">'[4]AMI P &amp; L'!#REF!</definedName>
    <definedName name="BExQ42IU9MNDYLODP41DL6YTZMAR" localSheetId="21" hidden="1">'[4]AMI P &amp; L'!#REF!</definedName>
    <definedName name="BExQ42IU9MNDYLODP41DL6YTZMAR" localSheetId="57" hidden="1">'[4]AMI P &amp; L'!#REF!</definedName>
    <definedName name="BExQ42IU9MNDYLODP41DL6YTZMAR" localSheetId="56" hidden="1">'[4]AMI P &amp; L'!#REF!</definedName>
    <definedName name="BExQ42IU9MNDYLODP41DL6YTZMAR" localSheetId="7" hidden="1">#REF!</definedName>
    <definedName name="BExQ42IU9MNDYLODP41DL6YTZMAR" localSheetId="40" hidden="1">'[4]AMI P &amp; L'!#REF!</definedName>
    <definedName name="BExQ42IU9MNDYLODP41DL6YTZMAR" localSheetId="39" hidden="1">'[4]AMI P &amp; L'!#REF!</definedName>
    <definedName name="BExQ42IU9MNDYLODP41DL6YTZMAR" localSheetId="41" hidden="1">'[4]AMI P &amp; L'!#REF!</definedName>
    <definedName name="BExQ42IU9MNDYLODP41DL6YTZMAR" localSheetId="38" hidden="1">'[4]AMI P &amp; L'!#REF!</definedName>
    <definedName name="BExQ42IU9MNDYLODP41DL6YTZMAR" localSheetId="5" hidden="1">'[4]AMI P &amp; L'!#REF!</definedName>
    <definedName name="BExQ42IU9MNDYLODP41DL6YTZMAR" localSheetId="15" hidden="1">'[4]AMI P &amp; L'!#REF!</definedName>
    <definedName name="BExQ42IU9MNDYLODP41DL6YTZMAR" hidden="1">'[4]AMI P &amp; L'!#REF!</definedName>
    <definedName name="BExQ452HF7N1HYPXJXQ8WD6SOWUV" localSheetId="2" hidden="1">#REF!</definedName>
    <definedName name="BExQ452HF7N1HYPXJXQ8WD6SOWUV" localSheetId="7" hidden="1">#REF!</definedName>
    <definedName name="BExQ452HF7N1HYPXJXQ8WD6SOWUV" hidden="1">'[3]Reco Sheet for Fcast'!$I$6:$J$6</definedName>
    <definedName name="BExQ4BTBSHPHVEDRCXC2ROW8PLFC" localSheetId="2" hidden="1">#REF!</definedName>
    <definedName name="BExQ4BTBSHPHVEDRCXC2ROW8PLFC" localSheetId="7" hidden="1">#REF!</definedName>
    <definedName name="BExQ4BTBSHPHVEDRCXC2ROW8PLFC" hidden="1">'[3]Reco Sheet for Fcast'!$F$6:$G$6</definedName>
    <definedName name="BExQ4DGKF54SRKQUTUT4B1CZSS62" localSheetId="2" hidden="1">#REF!</definedName>
    <definedName name="BExQ4DGKF54SRKQUTUT4B1CZSS62" localSheetId="7" hidden="1">#REF!</definedName>
    <definedName name="BExQ4DGKF54SRKQUTUT4B1CZSS62" hidden="1">'[3]Reco Sheet for Fcast'!$I$7:$J$7</definedName>
    <definedName name="BExQ4M04XQFHM953TPL217CAK4ZP" localSheetId="2" hidden="1">'[5]Reco Sheet for Fcast'!$F$7:$G$7</definedName>
    <definedName name="BExQ4M04XQFHM953TPL217CAK4ZP" localSheetId="7" hidden="1">'[5]Reco Sheet for Fcast'!$F$7:$G$7</definedName>
    <definedName name="BExQ4M04XQFHM953TPL217CAK4ZP" hidden="1">'[3]Reco Sheet for Fcast'!$F$7:$G$7</definedName>
    <definedName name="BExQ4T74LQ5PYTV1MUQUW75A4BDY" localSheetId="2" hidden="1">#REF!</definedName>
    <definedName name="BExQ4T74LQ5PYTV1MUQUW75A4BDY" localSheetId="7" hidden="1">#REF!</definedName>
    <definedName name="BExQ4T74LQ5PYTV1MUQUW75A4BDY" hidden="1">'[3]Reco Sheet for Fcast'!$I$11:$J$11</definedName>
    <definedName name="BExQ4XJHD7EJCNH7S1MJDZJ2MNWG" localSheetId="2" hidden="1">#REF!</definedName>
    <definedName name="BExQ4XJHD7EJCNH7S1MJDZJ2MNWG" localSheetId="7" hidden="1">#REF!</definedName>
    <definedName name="BExQ4XJHD7EJCNH7S1MJDZJ2MNWG" hidden="1">'[3]Reco Sheet for Fcast'!$I$10:$J$10</definedName>
    <definedName name="BExQ5039ZCEWBUJHU682G4S89J03" localSheetId="2" hidden="1">#REF!</definedName>
    <definedName name="BExQ5039ZCEWBUJHU682G4S89J03" localSheetId="7" hidden="1">#REF!</definedName>
    <definedName name="BExQ5039ZCEWBUJHU682G4S89J03" hidden="1">'[3]Reco Sheet for Fcast'!$F$6:$G$6</definedName>
    <definedName name="BExQ56Z9W6YHZHRXOFFI8EFA7CDI" localSheetId="2" hidden="1">#REF!</definedName>
    <definedName name="BExQ56Z9W6YHZHRXOFFI8EFA7CDI" localSheetId="7" hidden="1">#REF!</definedName>
    <definedName name="BExQ56Z9W6YHZHRXOFFI8EFA7CDI" hidden="1">'[3]Reco Sheet for Fcast'!$H$2:$I$2</definedName>
    <definedName name="BExQ5ITIC66SDM614FOSP325TOY5" localSheetId="13" hidden="1">#REF!</definedName>
    <definedName name="BExQ5ITIC66SDM614FOSP325TOY5" localSheetId="14" hidden="1">#REF!</definedName>
    <definedName name="BExQ5ITIC66SDM614FOSP325TOY5" localSheetId="2" hidden="1">#REF!</definedName>
    <definedName name="BExQ5ITIC66SDM614FOSP325TOY5" localSheetId="22" hidden="1">#REF!</definedName>
    <definedName name="BExQ5ITIC66SDM614FOSP325TOY5" localSheetId="6" hidden="1">#REF!</definedName>
    <definedName name="BExQ5ITIC66SDM614FOSP325TOY5" localSheetId="7" hidden="1">#REF!</definedName>
    <definedName name="BExQ5ITIC66SDM614FOSP325TOY5" hidden="1">#REF!</definedName>
    <definedName name="BExQ5KX3Z668H1KUCKZ9J24HUQ1F" localSheetId="2" hidden="1">#REF!</definedName>
    <definedName name="BExQ5KX3Z668H1KUCKZ9J24HUQ1F" localSheetId="7" hidden="1">#REF!</definedName>
    <definedName name="BExQ5KX3Z668H1KUCKZ9J24HUQ1F" hidden="1">'[3]Reco Sheet for Fcast'!$F$7:$G$7</definedName>
    <definedName name="BExQ5SPLEYLGXSVLD9HO5BKQXKIP" localSheetId="13" hidden="1">#REF!</definedName>
    <definedName name="BExQ5SPLEYLGXSVLD9HO5BKQXKIP" localSheetId="14" hidden="1">#REF!</definedName>
    <definedName name="BExQ5SPLEYLGXSVLD9HO5BKQXKIP" localSheetId="2" hidden="1">#REF!</definedName>
    <definedName name="BExQ5SPLEYLGXSVLD9HO5BKQXKIP" localSheetId="22" hidden="1">#REF!</definedName>
    <definedName name="BExQ5SPLEYLGXSVLD9HO5BKQXKIP" localSheetId="6" hidden="1">#REF!</definedName>
    <definedName name="BExQ5SPLEYLGXSVLD9HO5BKQXKIP" localSheetId="7" hidden="1">#REF!</definedName>
    <definedName name="BExQ5SPLEYLGXSVLD9HO5BKQXKIP" hidden="1">#REF!</definedName>
    <definedName name="BExQ5SPMSOCJYLAY20NB5A6O32RE" localSheetId="2" hidden="1">#REF!</definedName>
    <definedName name="BExQ5SPMSOCJYLAY20NB5A6O32RE" localSheetId="7" hidden="1">#REF!</definedName>
    <definedName name="BExQ5SPMSOCJYLAY20NB5A6O32RE" hidden="1">'[3]Reco Sheet for Fcast'!$F$15</definedName>
    <definedName name="BExQ5SPMT3P68JT670S38H90FP23" localSheetId="13" hidden="1">#REF!</definedName>
    <definedName name="BExQ5SPMT3P68JT670S38H90FP23" localSheetId="14" hidden="1">#REF!</definedName>
    <definedName name="BExQ5SPMT3P68JT670S38H90FP23" localSheetId="2" hidden="1">#REF!</definedName>
    <definedName name="BExQ5SPMT3P68JT670S38H90FP23" localSheetId="6" hidden="1">#REF!</definedName>
    <definedName name="BExQ5SPMT3P68JT670S38H90FP23" hidden="1">#REF!</definedName>
    <definedName name="BExQ5UICMGTMK790KTLK49MAGXRC" localSheetId="2" hidden="1">#REF!</definedName>
    <definedName name="BExQ5UICMGTMK790KTLK49MAGXRC" localSheetId="7" hidden="1">#REF!</definedName>
    <definedName name="BExQ5UICMGTMK790KTLK49MAGXRC" hidden="1">'[3]Reco Sheet for Fcast'!$F$6:$G$6</definedName>
    <definedName name="BExQ5YUUK9FD0QGTY4WD0W90O7OL" localSheetId="2" hidden="1">#REF!</definedName>
    <definedName name="BExQ5YUUK9FD0QGTY4WD0W90O7OL" localSheetId="7" hidden="1">#REF!</definedName>
    <definedName name="BExQ5YUUK9FD0QGTY4WD0W90O7OL" hidden="1">'[3]Reco Sheet for Fcast'!$F$8:$G$8</definedName>
    <definedName name="BExQ63793YQ9BH7JLCNRIATIGTRG" localSheetId="19" hidden="1">'[4]AMI P &amp; L'!#REF!</definedName>
    <definedName name="BExQ63793YQ9BH7JLCNRIATIGTRG" localSheetId="16" hidden="1">'[4]AMI P &amp; L'!#REF!</definedName>
    <definedName name="BExQ63793YQ9BH7JLCNRIATIGTRG" localSheetId="17" hidden="1">'[4]AMI P &amp; L'!#REF!</definedName>
    <definedName name="BExQ63793YQ9BH7JLCNRIATIGTRG" localSheetId="13" hidden="1">'[4]AMI P &amp; L'!#REF!</definedName>
    <definedName name="BExQ63793YQ9BH7JLCNRIATIGTRG" localSheetId="14" hidden="1">'[4]AMI P &amp; L'!#REF!</definedName>
    <definedName name="BExQ63793YQ9BH7JLCNRIATIGTRG" localSheetId="2" hidden="1">#REF!</definedName>
    <definedName name="BExQ63793YQ9BH7JLCNRIATIGTRG" localSheetId="22" hidden="1">'[4]AMI P &amp; L'!#REF!</definedName>
    <definedName name="BExQ63793YQ9BH7JLCNRIATIGTRG" localSheetId="21" hidden="1">'[4]AMI P &amp; L'!#REF!</definedName>
    <definedName name="BExQ63793YQ9BH7JLCNRIATIGTRG" localSheetId="57" hidden="1">'[4]AMI P &amp; L'!#REF!</definedName>
    <definedName name="BExQ63793YQ9BH7JLCNRIATIGTRG" localSheetId="56" hidden="1">'[4]AMI P &amp; L'!#REF!</definedName>
    <definedName name="BExQ63793YQ9BH7JLCNRIATIGTRG" localSheetId="7" hidden="1">#REF!</definedName>
    <definedName name="BExQ63793YQ9BH7JLCNRIATIGTRG" localSheetId="40" hidden="1">'[4]AMI P &amp; L'!#REF!</definedName>
    <definedName name="BExQ63793YQ9BH7JLCNRIATIGTRG" localSheetId="39" hidden="1">'[4]AMI P &amp; L'!#REF!</definedName>
    <definedName name="BExQ63793YQ9BH7JLCNRIATIGTRG" localSheetId="41" hidden="1">'[4]AMI P &amp; L'!#REF!</definedName>
    <definedName name="BExQ63793YQ9BH7JLCNRIATIGTRG" localSheetId="38" hidden="1">'[4]AMI P &amp; L'!#REF!</definedName>
    <definedName name="BExQ63793YQ9BH7JLCNRIATIGTRG" localSheetId="5" hidden="1">'[4]AMI P &amp; L'!#REF!</definedName>
    <definedName name="BExQ63793YQ9BH7JLCNRIATIGTRG" localSheetId="15" hidden="1">'[4]AMI P &amp; L'!#REF!</definedName>
    <definedName name="BExQ63793YQ9BH7JLCNRIATIGTRG" hidden="1">'[4]AMI P &amp; L'!#REF!</definedName>
    <definedName name="BExQ6BW4OE2LJPN7H8XKFK42SCJA" localSheetId="13" hidden="1">#REF!</definedName>
    <definedName name="BExQ6BW4OE2LJPN7H8XKFK42SCJA" localSheetId="14" hidden="1">#REF!</definedName>
    <definedName name="BExQ6BW4OE2LJPN7H8XKFK42SCJA" localSheetId="2" hidden="1">#REF!</definedName>
    <definedName name="BExQ6BW4OE2LJPN7H8XKFK42SCJA" localSheetId="6" hidden="1">#REF!</definedName>
    <definedName name="BExQ6BW4OE2LJPN7H8XKFK42SCJA" hidden="1">#REF!</definedName>
    <definedName name="BExQ6CN1EF2UPZ57ZYMGK8TUJQSS" localSheetId="2" hidden="1">#REF!</definedName>
    <definedName name="BExQ6CN1EF2UPZ57ZYMGK8TUJQSS" localSheetId="7" hidden="1">#REF!</definedName>
    <definedName name="BExQ6CN1EF2UPZ57ZYMGK8TUJQSS" hidden="1">'[3]Reco Sheet for Fcast'!$I$9:$J$9</definedName>
    <definedName name="BExQ6M2YXJ8AMRJF3QGHC40ADAHZ" localSheetId="2" hidden="1">#REF!</definedName>
    <definedName name="BExQ6M2YXJ8AMRJF3QGHC40ADAHZ" localSheetId="7" hidden="1">#REF!</definedName>
    <definedName name="BExQ6M2YXJ8AMRJF3QGHC40ADAHZ" hidden="1">'[3]Reco Sheet for Fcast'!$I$6:$J$6</definedName>
    <definedName name="BExQ6M8B0X44N9TV56ATUVHGDI00" localSheetId="2" hidden="1">#REF!</definedName>
    <definedName name="BExQ6M8B0X44N9TV56ATUVHGDI00" localSheetId="7" hidden="1">#REF!</definedName>
    <definedName name="BExQ6M8B0X44N9TV56ATUVHGDI00" hidden="1">'[3]Reco Sheet for Fcast'!$F$15:$J$123</definedName>
    <definedName name="BExQ6POH065GV0I74XXVD0VUPBJW" localSheetId="2" hidden="1">#REF!</definedName>
    <definedName name="BExQ6POH065GV0I74XXVD0VUPBJW" localSheetId="7" hidden="1">#REF!</definedName>
    <definedName name="BExQ6POH065GV0I74XXVD0VUPBJW" hidden="1">'[3]Reco Sheet for Fcast'!$F$10:$G$10</definedName>
    <definedName name="BExQ6WV9KPSMXPPLGZ3KK4WNYTHU" localSheetId="2" hidden="1">#REF!</definedName>
    <definedName name="BExQ6WV9KPSMXPPLGZ3KK4WNYTHU" localSheetId="7" hidden="1">#REF!</definedName>
    <definedName name="BExQ6WV9KPSMXPPLGZ3KK4WNYTHU" hidden="1">'[3]Reco Sheet for Fcast'!$G$2</definedName>
    <definedName name="BExQ6XRSPHARKJTKTB0NOV3SBZIW" localSheetId="2" hidden="1">'[5]Reco Sheet for Fcast'!$I$9:$J$9</definedName>
    <definedName name="BExQ6XRSPHARKJTKTB0NOV3SBZIW" localSheetId="7" hidden="1">'[5]Reco Sheet for Fcast'!$I$9:$J$9</definedName>
    <definedName name="BExQ6XRSPHARKJTKTB0NOV3SBZIW" hidden="1">'[3]Reco Sheet for Fcast'!$I$9:$J$9</definedName>
    <definedName name="BExQ783XTMM2A9I3UKCFWJH1PP2N" localSheetId="2" hidden="1">#REF!</definedName>
    <definedName name="BExQ783XTMM2A9I3UKCFWJH1PP2N" localSheetId="7" hidden="1">#REF!</definedName>
    <definedName name="BExQ783XTMM2A9I3UKCFWJH1PP2N" hidden="1">'[3]Reco Sheet for Fcast'!$F$11:$G$11</definedName>
    <definedName name="BExQ79LX01ZPQB8EGD1ZHR2VK2H3" localSheetId="2" hidden="1">#REF!</definedName>
    <definedName name="BExQ79LX01ZPQB8EGD1ZHR2VK2H3" localSheetId="7" hidden="1">#REF!</definedName>
    <definedName name="BExQ79LX01ZPQB8EGD1ZHR2VK2H3" hidden="1">'[3]Reco Sheet for Fcast'!$I$10:$J$10</definedName>
    <definedName name="BExQ7ANJWDL69ZUG3AW5S2HJL4GL" localSheetId="13" hidden="1">#REF!</definedName>
    <definedName name="BExQ7ANJWDL69ZUG3AW5S2HJL4GL" localSheetId="14" hidden="1">#REF!</definedName>
    <definedName name="BExQ7ANJWDL69ZUG3AW5S2HJL4GL" localSheetId="2" hidden="1">#REF!</definedName>
    <definedName name="BExQ7ANJWDL69ZUG3AW5S2HJL4GL" localSheetId="22" hidden="1">#REF!</definedName>
    <definedName name="BExQ7ANJWDL69ZUG3AW5S2HJL4GL" localSheetId="6" hidden="1">#REF!</definedName>
    <definedName name="BExQ7ANJWDL69ZUG3AW5S2HJL4GL" localSheetId="7" hidden="1">#REF!</definedName>
    <definedName name="BExQ7ANJWDL69ZUG3AW5S2HJL4GL" hidden="1">#REF!</definedName>
    <definedName name="BExQ7B3V9MGDK2OIJ61XXFBFLJFZ" localSheetId="2" hidden="1">#REF!</definedName>
    <definedName name="BExQ7B3V9MGDK2OIJ61XXFBFLJFZ" localSheetId="7" hidden="1">#REF!</definedName>
    <definedName name="BExQ7B3V9MGDK2OIJ61XXFBFLJFZ" hidden="1">'[3]Reco Sheet for Fcast'!$F$7:$G$7</definedName>
    <definedName name="BExQ7CB046NVPF9ZXDGA7OXOLSLX" localSheetId="2" hidden="1">#REF!</definedName>
    <definedName name="BExQ7CB046NVPF9ZXDGA7OXOLSLX" localSheetId="7" hidden="1">#REF!</definedName>
    <definedName name="BExQ7CB046NVPF9ZXDGA7OXOLSLX" hidden="1">'[3]Reco Sheet for Fcast'!$F$6:$G$6</definedName>
    <definedName name="BExQ7IWDCGGOO1HTJ97YGO1CK3R9" localSheetId="2" hidden="1">#REF!</definedName>
    <definedName name="BExQ7IWDCGGOO1HTJ97YGO1CK3R9" localSheetId="7" hidden="1">#REF!</definedName>
    <definedName name="BExQ7IWDCGGOO1HTJ97YGO1CK3R9" hidden="1">'[3]Reco Sheet for Fcast'!$I$7:$J$7</definedName>
    <definedName name="BExQ7JNFIEGS2HKNBALH3Q2N5G7Z" localSheetId="2" hidden="1">#REF!</definedName>
    <definedName name="BExQ7JNFIEGS2HKNBALH3Q2N5G7Z" localSheetId="7" hidden="1">#REF!</definedName>
    <definedName name="BExQ7JNFIEGS2HKNBALH3Q2N5G7Z" hidden="1">'[3]Reco Sheet for Fcast'!$I$8:$J$8</definedName>
    <definedName name="BExQ7MY3U2Z1IZ71U5LJUD00VVB4" localSheetId="19" hidden="1">'[4]AMI P &amp; L'!#REF!</definedName>
    <definedName name="BExQ7MY3U2Z1IZ71U5LJUD00VVB4" localSheetId="16" hidden="1">'[4]AMI P &amp; L'!#REF!</definedName>
    <definedName name="BExQ7MY3U2Z1IZ71U5LJUD00VVB4" localSheetId="17" hidden="1">'[4]AMI P &amp; L'!#REF!</definedName>
    <definedName name="BExQ7MY3U2Z1IZ71U5LJUD00VVB4" localSheetId="13" hidden="1">'[4]AMI P &amp; L'!#REF!</definedName>
    <definedName name="BExQ7MY3U2Z1IZ71U5LJUD00VVB4" localSheetId="14" hidden="1">'[4]AMI P &amp; L'!#REF!</definedName>
    <definedName name="BExQ7MY3U2Z1IZ71U5LJUD00VVB4" localSheetId="2" hidden="1">#REF!</definedName>
    <definedName name="BExQ7MY3U2Z1IZ71U5LJUD00VVB4" localSheetId="22" hidden="1">'[4]AMI P &amp; L'!#REF!</definedName>
    <definedName name="BExQ7MY3U2Z1IZ71U5LJUD00VVB4" localSheetId="21" hidden="1">'[4]AMI P &amp; L'!#REF!</definedName>
    <definedName name="BExQ7MY3U2Z1IZ71U5LJUD00VVB4" localSheetId="57" hidden="1">'[4]AMI P &amp; L'!#REF!</definedName>
    <definedName name="BExQ7MY3U2Z1IZ71U5LJUD00VVB4" localSheetId="56" hidden="1">'[4]AMI P &amp; L'!#REF!</definedName>
    <definedName name="BExQ7MY3U2Z1IZ71U5LJUD00VVB4" localSheetId="7" hidden="1">#REF!</definedName>
    <definedName name="BExQ7MY3U2Z1IZ71U5LJUD00VVB4" localSheetId="40" hidden="1">'[4]AMI P &amp; L'!#REF!</definedName>
    <definedName name="BExQ7MY3U2Z1IZ71U5LJUD00VVB4" localSheetId="39" hidden="1">'[4]AMI P &amp; L'!#REF!</definedName>
    <definedName name="BExQ7MY3U2Z1IZ71U5LJUD00VVB4" localSheetId="41" hidden="1">'[4]AMI P &amp; L'!#REF!</definedName>
    <definedName name="BExQ7MY3U2Z1IZ71U5LJUD00VVB4" localSheetId="38" hidden="1">'[4]AMI P &amp; L'!#REF!</definedName>
    <definedName name="BExQ7MY3U2Z1IZ71U5LJUD00VVB4" localSheetId="5" hidden="1">'[4]AMI P &amp; L'!#REF!</definedName>
    <definedName name="BExQ7MY3U2Z1IZ71U5LJUD00VVB4" localSheetId="15" hidden="1">'[4]AMI P &amp; L'!#REF!</definedName>
    <definedName name="BExQ7MY3U2Z1IZ71U5LJUD00VVB4" hidden="1">'[4]AMI P &amp; L'!#REF!</definedName>
    <definedName name="BExQ7XL2Q1GVUFL1F9KK0K0EXMWG" localSheetId="19" hidden="1">'[4]AMI P &amp; L'!#REF!</definedName>
    <definedName name="BExQ7XL2Q1GVUFL1F9KK0K0EXMWG" localSheetId="16" hidden="1">'[4]AMI P &amp; L'!#REF!</definedName>
    <definedName name="BExQ7XL2Q1GVUFL1F9KK0K0EXMWG" localSheetId="17" hidden="1">'[4]AMI P &amp; L'!#REF!</definedName>
    <definedName name="BExQ7XL2Q1GVUFL1F9KK0K0EXMWG" localSheetId="13" hidden="1">'[4]AMI P &amp; L'!#REF!</definedName>
    <definedName name="BExQ7XL2Q1GVUFL1F9KK0K0EXMWG" localSheetId="14" hidden="1">'[4]AMI P &amp; L'!#REF!</definedName>
    <definedName name="BExQ7XL2Q1GVUFL1F9KK0K0EXMWG" localSheetId="2" hidden="1">#REF!</definedName>
    <definedName name="BExQ7XL2Q1GVUFL1F9KK0K0EXMWG" localSheetId="22" hidden="1">'[4]AMI P &amp; L'!#REF!</definedName>
    <definedName name="BExQ7XL2Q1GVUFL1F9KK0K0EXMWG" localSheetId="21" hidden="1">'[4]AMI P &amp; L'!#REF!</definedName>
    <definedName name="BExQ7XL2Q1GVUFL1F9KK0K0EXMWG" localSheetId="57" hidden="1">'[4]AMI P &amp; L'!#REF!</definedName>
    <definedName name="BExQ7XL2Q1GVUFL1F9KK0K0EXMWG" localSheetId="56" hidden="1">'[4]AMI P &amp; L'!#REF!</definedName>
    <definedName name="BExQ7XL2Q1GVUFL1F9KK0K0EXMWG" localSheetId="7" hidden="1">#REF!</definedName>
    <definedName name="BExQ7XL2Q1GVUFL1F9KK0K0EXMWG" localSheetId="40" hidden="1">'[4]AMI P &amp; L'!#REF!</definedName>
    <definedName name="BExQ7XL2Q1GVUFL1F9KK0K0EXMWG" localSheetId="39" hidden="1">'[4]AMI P &amp; L'!#REF!</definedName>
    <definedName name="BExQ7XL2Q1GVUFL1F9KK0K0EXMWG" localSheetId="41" hidden="1">'[4]AMI P &amp; L'!#REF!</definedName>
    <definedName name="BExQ7XL2Q1GVUFL1F9KK0K0EXMWG" localSheetId="38" hidden="1">'[4]AMI P &amp; L'!#REF!</definedName>
    <definedName name="BExQ7XL2Q1GVUFL1F9KK0K0EXMWG" localSheetId="5" hidden="1">'[4]AMI P &amp; L'!#REF!</definedName>
    <definedName name="BExQ7XL2Q1GVUFL1F9KK0K0EXMWG" localSheetId="15" hidden="1">'[4]AMI P &amp; L'!#REF!</definedName>
    <definedName name="BExQ7XL2Q1GVUFL1F9KK0K0EXMWG" hidden="1">'[4]AMI P &amp; L'!#REF!</definedName>
    <definedName name="BExQ7YMQIDA28QFJSJT1YWT4PUVZ" localSheetId="13" hidden="1">#REF!</definedName>
    <definedName name="BExQ7YMQIDA28QFJSJT1YWT4PUVZ" localSheetId="14" hidden="1">#REF!</definedName>
    <definedName name="BExQ7YMQIDA28QFJSJT1YWT4PUVZ" localSheetId="2" hidden="1">#REF!</definedName>
    <definedName name="BExQ7YMQIDA28QFJSJT1YWT4PUVZ" localSheetId="6" hidden="1">#REF!</definedName>
    <definedName name="BExQ7YMQIDA28QFJSJT1YWT4PUVZ" hidden="1">#REF!</definedName>
    <definedName name="BExQ8469L3ZRZ3KYZPYMSJIDL7Y5" localSheetId="2" hidden="1">#REF!</definedName>
    <definedName name="BExQ8469L3ZRZ3KYZPYMSJIDL7Y5" localSheetId="7" hidden="1">#REF!</definedName>
    <definedName name="BExQ8469L3ZRZ3KYZPYMSJIDL7Y5" hidden="1">'[3]Reco Sheet for Fcast'!$I$6:$J$6</definedName>
    <definedName name="BExQ84MJB94HL3BWRN50M4NCB6Z0" localSheetId="2" hidden="1">#REF!</definedName>
    <definedName name="BExQ84MJB94HL3BWRN50M4NCB6Z0" localSheetId="7" hidden="1">#REF!</definedName>
    <definedName name="BExQ84MJB94HL3BWRN50M4NCB6Z0" hidden="1">'[3]Reco Sheet for Fcast'!$F$15</definedName>
    <definedName name="BExQ8583ZE00NW7T9OF11OT9IA14" localSheetId="2" hidden="1">#REF!</definedName>
    <definedName name="BExQ8583ZE00NW7T9OF11OT9IA14" localSheetId="7" hidden="1">#REF!</definedName>
    <definedName name="BExQ8583ZE00NW7T9OF11OT9IA14" hidden="1">'[3]Reco Sheet for Fcast'!$F$15</definedName>
    <definedName name="BExQ8A0RPE3IMIFIZLUE7KD2N21W" localSheetId="19" hidden="1">'[4]AMI P &amp; L'!#REF!</definedName>
    <definedName name="BExQ8A0RPE3IMIFIZLUE7KD2N21W" localSheetId="16" hidden="1">'[4]AMI P &amp; L'!#REF!</definedName>
    <definedName name="BExQ8A0RPE3IMIFIZLUE7KD2N21W" localSheetId="17" hidden="1">'[4]AMI P &amp; L'!#REF!</definedName>
    <definedName name="BExQ8A0RPE3IMIFIZLUE7KD2N21W" localSheetId="13" hidden="1">'[4]AMI P &amp; L'!#REF!</definedName>
    <definedName name="BExQ8A0RPE3IMIFIZLUE7KD2N21W" localSheetId="14" hidden="1">'[4]AMI P &amp; L'!#REF!</definedName>
    <definedName name="BExQ8A0RPE3IMIFIZLUE7KD2N21W" localSheetId="2" hidden="1">#REF!</definedName>
    <definedName name="BExQ8A0RPE3IMIFIZLUE7KD2N21W" localSheetId="22" hidden="1">'[4]AMI P &amp; L'!#REF!</definedName>
    <definedName name="BExQ8A0RPE3IMIFIZLUE7KD2N21W" localSheetId="21" hidden="1">'[4]AMI P &amp; L'!#REF!</definedName>
    <definedName name="BExQ8A0RPE3IMIFIZLUE7KD2N21W" localSheetId="57" hidden="1">'[4]AMI P &amp; L'!#REF!</definedName>
    <definedName name="BExQ8A0RPE3IMIFIZLUE7KD2N21W" localSheetId="56" hidden="1">'[4]AMI P &amp; L'!#REF!</definedName>
    <definedName name="BExQ8A0RPE3IMIFIZLUE7KD2N21W" localSheetId="7" hidden="1">#REF!</definedName>
    <definedName name="BExQ8A0RPE3IMIFIZLUE7KD2N21W" localSheetId="40" hidden="1">'[4]AMI P &amp; L'!#REF!</definedName>
    <definedName name="BExQ8A0RPE3IMIFIZLUE7KD2N21W" localSheetId="39" hidden="1">'[4]AMI P &amp; L'!#REF!</definedName>
    <definedName name="BExQ8A0RPE3IMIFIZLUE7KD2N21W" localSheetId="41" hidden="1">'[4]AMI P &amp; L'!#REF!</definedName>
    <definedName name="BExQ8A0RPE3IMIFIZLUE7KD2N21W" localSheetId="38" hidden="1">'[4]AMI P &amp; L'!#REF!</definedName>
    <definedName name="BExQ8A0RPE3IMIFIZLUE7KD2N21W" localSheetId="5" hidden="1">'[4]AMI P &amp; L'!#REF!</definedName>
    <definedName name="BExQ8A0RPE3IMIFIZLUE7KD2N21W" localSheetId="15" hidden="1">'[4]AMI P &amp; L'!#REF!</definedName>
    <definedName name="BExQ8A0RPE3IMIFIZLUE7KD2N21W" hidden="1">'[4]AMI P &amp; L'!#REF!</definedName>
    <definedName name="BExQ8ABK6H1ADV2R2OYT8NFFYG2N" localSheetId="2" hidden="1">#REF!</definedName>
    <definedName name="BExQ8ABK6H1ADV2R2OYT8NFFYG2N" localSheetId="7" hidden="1">#REF!</definedName>
    <definedName name="BExQ8ABK6H1ADV2R2OYT8NFFYG2N" hidden="1">'[3]Reco Sheet for Fcast'!$H$2:$I$2</definedName>
    <definedName name="BExQ8B2GTATY2SYZWYQKTTDGONE4" localSheetId="13" hidden="1">#REF!</definedName>
    <definedName name="BExQ8B2GTATY2SYZWYQKTTDGONE4" localSheetId="14" hidden="1">#REF!</definedName>
    <definedName name="BExQ8B2GTATY2SYZWYQKTTDGONE4" localSheetId="2" hidden="1">#REF!</definedName>
    <definedName name="BExQ8B2GTATY2SYZWYQKTTDGONE4" localSheetId="22" hidden="1">#REF!</definedName>
    <definedName name="BExQ8B2GTATY2SYZWYQKTTDGONE4" localSheetId="6" hidden="1">#REF!</definedName>
    <definedName name="BExQ8B2GTATY2SYZWYQKTTDGONE4" localSheetId="7" hidden="1">#REF!</definedName>
    <definedName name="BExQ8B2GTATY2SYZWYQKTTDGONE4" hidden="1">#REF!</definedName>
    <definedName name="BExQ8DM90XJ6GCJIK9LC5O82I2TJ" localSheetId="2" hidden="1">#REF!</definedName>
    <definedName name="BExQ8DM90XJ6GCJIK9LC5O82I2TJ" localSheetId="7" hidden="1">#REF!</definedName>
    <definedName name="BExQ8DM90XJ6GCJIK9LC5O82I2TJ" hidden="1">'[3]Reco Sheet for Fcast'!$F$15</definedName>
    <definedName name="BExQ8G0K46ZORA0QVQTDI7Z8LXGF" localSheetId="2" hidden="1">#REF!</definedName>
    <definedName name="BExQ8G0K46ZORA0QVQTDI7Z8LXGF" localSheetId="7" hidden="1">#REF!</definedName>
    <definedName name="BExQ8G0K46ZORA0QVQTDI7Z8LXGF" hidden="1">'[3]Reco Sheet for Fcast'!$I$7:$J$7</definedName>
    <definedName name="BExQ8O3WEU8HNTTGKTW5T0QSKCLP" localSheetId="19" hidden="1">'[4]AMI P &amp; L'!#REF!</definedName>
    <definedName name="BExQ8O3WEU8HNTTGKTW5T0QSKCLP" localSheetId="16" hidden="1">'[4]AMI P &amp; L'!#REF!</definedName>
    <definedName name="BExQ8O3WEU8HNTTGKTW5T0QSKCLP" localSheetId="17" hidden="1">'[4]AMI P &amp; L'!#REF!</definedName>
    <definedName name="BExQ8O3WEU8HNTTGKTW5T0QSKCLP" localSheetId="13" hidden="1">'[4]AMI P &amp; L'!#REF!</definedName>
    <definedName name="BExQ8O3WEU8HNTTGKTW5T0QSKCLP" localSheetId="14" hidden="1">'[4]AMI P &amp; L'!#REF!</definedName>
    <definedName name="BExQ8O3WEU8HNTTGKTW5T0QSKCLP" localSheetId="2" hidden="1">#REF!</definedName>
    <definedName name="BExQ8O3WEU8HNTTGKTW5T0QSKCLP" localSheetId="22" hidden="1">'[4]AMI P &amp; L'!#REF!</definedName>
    <definedName name="BExQ8O3WEU8HNTTGKTW5T0QSKCLP" localSheetId="21" hidden="1">'[4]AMI P &amp; L'!#REF!</definedName>
    <definedName name="BExQ8O3WEU8HNTTGKTW5T0QSKCLP" localSheetId="57" hidden="1">'[4]AMI P &amp; L'!#REF!</definedName>
    <definedName name="BExQ8O3WEU8HNTTGKTW5T0QSKCLP" localSheetId="56" hidden="1">'[4]AMI P &amp; L'!#REF!</definedName>
    <definedName name="BExQ8O3WEU8HNTTGKTW5T0QSKCLP" localSheetId="7" hidden="1">#REF!</definedName>
    <definedName name="BExQ8O3WEU8HNTTGKTW5T0QSKCLP" localSheetId="40" hidden="1">'[4]AMI P &amp; L'!#REF!</definedName>
    <definedName name="BExQ8O3WEU8HNTTGKTW5T0QSKCLP" localSheetId="39" hidden="1">'[4]AMI P &amp; L'!#REF!</definedName>
    <definedName name="BExQ8O3WEU8HNTTGKTW5T0QSKCLP" localSheetId="41" hidden="1">'[4]AMI P &amp; L'!#REF!</definedName>
    <definedName name="BExQ8O3WEU8HNTTGKTW5T0QSKCLP" localSheetId="38" hidden="1">'[4]AMI P &amp; L'!#REF!</definedName>
    <definedName name="BExQ8O3WEU8HNTTGKTW5T0QSKCLP" localSheetId="5" hidden="1">'[4]AMI P &amp; L'!#REF!</definedName>
    <definedName name="BExQ8O3WEU8HNTTGKTW5T0QSKCLP" localSheetId="15" hidden="1">'[4]AMI P &amp; L'!#REF!</definedName>
    <definedName name="BExQ8O3WEU8HNTTGKTW5T0QSKCLP" hidden="1">'[4]AMI P &amp; L'!#REF!</definedName>
    <definedName name="BExQ8ZCEDBOBJA3D9LDP5TU2WYGR" localSheetId="2" hidden="1">#REF!</definedName>
    <definedName name="BExQ8ZCEDBOBJA3D9LDP5TU2WYGR" localSheetId="7" hidden="1">#REF!</definedName>
    <definedName name="BExQ8ZCEDBOBJA3D9LDP5TU2WYGR" hidden="1">'[3]Reco Sheet for Fcast'!$H$2:$I$2</definedName>
    <definedName name="BExQ94LAW6MAQBWY25WTBFV5PPZJ" localSheetId="2" hidden="1">#REF!</definedName>
    <definedName name="BExQ94LAW6MAQBWY25WTBFV5PPZJ" localSheetId="7" hidden="1">#REF!</definedName>
    <definedName name="BExQ94LAW6MAQBWY25WTBFV5PPZJ" hidden="1">'[3]Reco Sheet for Fcast'!$H$2:$I$2</definedName>
    <definedName name="BExQ97QIPOSSRK978N8P234Y1XA4" localSheetId="2" hidden="1">#REF!</definedName>
    <definedName name="BExQ97QIPOSSRK978N8P234Y1XA4" localSheetId="7" hidden="1">#REF!</definedName>
    <definedName name="BExQ97QIPOSSRK978N8P234Y1XA4" hidden="1">'[3]Reco Sheet for Fcast'!$G$2</definedName>
    <definedName name="BExQ9E6FBAXTHGF3RXANFIA77GXP" localSheetId="2" hidden="1">#REF!</definedName>
    <definedName name="BExQ9E6FBAXTHGF3RXANFIA77GXP" localSheetId="7" hidden="1">#REF!</definedName>
    <definedName name="BExQ9E6FBAXTHGF3RXANFIA77GXP" hidden="1">'[3]Reco Sheet for Fcast'!$G$2</definedName>
    <definedName name="BExQ9FOI3AFYS7CTELHWZ9F8PCOR" localSheetId="13" hidden="1">#REF!</definedName>
    <definedName name="BExQ9FOI3AFYS7CTELHWZ9F8PCOR" localSheetId="14" hidden="1">#REF!</definedName>
    <definedName name="BExQ9FOI3AFYS7CTELHWZ9F8PCOR" localSheetId="2" hidden="1">#REF!</definedName>
    <definedName name="BExQ9FOI3AFYS7CTELHWZ9F8PCOR" localSheetId="6" hidden="1">#REF!</definedName>
    <definedName name="BExQ9FOI3AFYS7CTELHWZ9F8PCOR" hidden="1">#REF!</definedName>
    <definedName name="BExQ9KX9734KIAK7IMRLHCPYDHO2" localSheetId="2" hidden="1">#REF!</definedName>
    <definedName name="BExQ9KX9734KIAK7IMRLHCPYDHO2" localSheetId="7" hidden="1">#REF!</definedName>
    <definedName name="BExQ9KX9734KIAK7IMRLHCPYDHO2" hidden="1">'[3]Reco Sheet for Fcast'!$F$10:$G$10</definedName>
    <definedName name="BExQ9L81FF4I7816VTPFBDWVU4CW" localSheetId="2" hidden="1">#REF!</definedName>
    <definedName name="BExQ9L81FF4I7816VTPFBDWVU4CW" localSheetId="7" hidden="1">#REF!</definedName>
    <definedName name="BExQ9L81FF4I7816VTPFBDWVU4CW" hidden="1">'[3]Reco Sheet for Fcast'!$I$9:$J$9</definedName>
    <definedName name="BExQ9M4E2ACZOWWWP1JJIQO8AHUM" localSheetId="19" hidden="1">'[4]AMI P &amp; L'!#REF!</definedName>
    <definedName name="BExQ9M4E2ACZOWWWP1JJIQO8AHUM" localSheetId="16" hidden="1">'[4]AMI P &amp; L'!#REF!</definedName>
    <definedName name="BExQ9M4E2ACZOWWWP1JJIQO8AHUM" localSheetId="17" hidden="1">'[4]AMI P &amp; L'!#REF!</definedName>
    <definedName name="BExQ9M4E2ACZOWWWP1JJIQO8AHUM" localSheetId="13" hidden="1">'[4]AMI P &amp; L'!#REF!</definedName>
    <definedName name="BExQ9M4E2ACZOWWWP1JJIQO8AHUM" localSheetId="14" hidden="1">'[4]AMI P &amp; L'!#REF!</definedName>
    <definedName name="BExQ9M4E2ACZOWWWP1JJIQO8AHUM" localSheetId="2" hidden="1">#REF!</definedName>
    <definedName name="BExQ9M4E2ACZOWWWP1JJIQO8AHUM" localSheetId="22" hidden="1">'[4]AMI P &amp; L'!#REF!</definedName>
    <definedName name="BExQ9M4E2ACZOWWWP1JJIQO8AHUM" localSheetId="21" hidden="1">'[4]AMI P &amp; L'!#REF!</definedName>
    <definedName name="BExQ9M4E2ACZOWWWP1JJIQO8AHUM" localSheetId="57" hidden="1">'[4]AMI P &amp; L'!#REF!</definedName>
    <definedName name="BExQ9M4E2ACZOWWWP1JJIQO8AHUM" localSheetId="56" hidden="1">'[4]AMI P &amp; L'!#REF!</definedName>
    <definedName name="BExQ9M4E2ACZOWWWP1JJIQO8AHUM" localSheetId="7" hidden="1">#REF!</definedName>
    <definedName name="BExQ9M4E2ACZOWWWP1JJIQO8AHUM" localSheetId="40" hidden="1">'[4]AMI P &amp; L'!#REF!</definedName>
    <definedName name="BExQ9M4E2ACZOWWWP1JJIQO8AHUM" localSheetId="39" hidden="1">'[4]AMI P &amp; L'!#REF!</definedName>
    <definedName name="BExQ9M4E2ACZOWWWP1JJIQO8AHUM" localSheetId="41" hidden="1">'[4]AMI P &amp; L'!#REF!</definedName>
    <definedName name="BExQ9M4E2ACZOWWWP1JJIQO8AHUM" localSheetId="38" hidden="1">'[4]AMI P &amp; L'!#REF!</definedName>
    <definedName name="BExQ9M4E2ACZOWWWP1JJIQO8AHUM" localSheetId="5" hidden="1">'[4]AMI P &amp; L'!#REF!</definedName>
    <definedName name="BExQ9M4E2ACZOWWWP1JJIQO8AHUM" localSheetId="15" hidden="1">'[4]AMI P &amp; L'!#REF!</definedName>
    <definedName name="BExQ9M4E2ACZOWWWP1JJIQO8AHUM" hidden="1">'[4]AMI P &amp; L'!#REF!</definedName>
    <definedName name="BExQ9UTANMJCK7LJ4OQMD6F2Q01L" localSheetId="2" hidden="1">#REF!</definedName>
    <definedName name="BExQ9UTANMJCK7LJ4OQMD6F2Q01L" localSheetId="7" hidden="1">#REF!</definedName>
    <definedName name="BExQ9UTANMJCK7LJ4OQMD6F2Q01L" hidden="1">'[3]Reco Sheet for Fcast'!$H$2:$I$2</definedName>
    <definedName name="BExQ9ZLYHWABXAA9NJDW8ZS0UQ9P" localSheetId="19" hidden="1">'[4]AMI P &amp; L'!#REF!</definedName>
    <definedName name="BExQ9ZLYHWABXAA9NJDW8ZS0UQ9P" localSheetId="16" hidden="1">'[4]AMI P &amp; L'!#REF!</definedName>
    <definedName name="BExQ9ZLYHWABXAA9NJDW8ZS0UQ9P" localSheetId="17" hidden="1">'[4]AMI P &amp; L'!#REF!</definedName>
    <definedName name="BExQ9ZLYHWABXAA9NJDW8ZS0UQ9P" localSheetId="13" hidden="1">'[4]AMI P &amp; L'!#REF!</definedName>
    <definedName name="BExQ9ZLYHWABXAA9NJDW8ZS0UQ9P" localSheetId="14" hidden="1">'[4]AMI P &amp; L'!#REF!</definedName>
    <definedName name="BExQ9ZLYHWABXAA9NJDW8ZS0UQ9P" localSheetId="2" hidden="1">#REF!</definedName>
    <definedName name="BExQ9ZLYHWABXAA9NJDW8ZS0UQ9P" localSheetId="22" hidden="1">'[4]AMI P &amp; L'!#REF!</definedName>
    <definedName name="BExQ9ZLYHWABXAA9NJDW8ZS0UQ9P" localSheetId="21" hidden="1">'[4]AMI P &amp; L'!#REF!</definedName>
    <definedName name="BExQ9ZLYHWABXAA9NJDW8ZS0UQ9P" localSheetId="57" hidden="1">'[4]AMI P &amp; L'!#REF!</definedName>
    <definedName name="BExQ9ZLYHWABXAA9NJDW8ZS0UQ9P" localSheetId="56" hidden="1">'[4]AMI P &amp; L'!#REF!</definedName>
    <definedName name="BExQ9ZLYHWABXAA9NJDW8ZS0UQ9P" localSheetId="7" hidden="1">#REF!</definedName>
    <definedName name="BExQ9ZLYHWABXAA9NJDW8ZS0UQ9P" localSheetId="40" hidden="1">'[4]AMI P &amp; L'!#REF!</definedName>
    <definedName name="BExQ9ZLYHWABXAA9NJDW8ZS0UQ9P" localSheetId="39" hidden="1">'[4]AMI P &amp; L'!#REF!</definedName>
    <definedName name="BExQ9ZLYHWABXAA9NJDW8ZS0UQ9P" localSheetId="41" hidden="1">'[4]AMI P &amp; L'!#REF!</definedName>
    <definedName name="BExQ9ZLYHWABXAA9NJDW8ZS0UQ9P" localSheetId="38" hidden="1">'[4]AMI P &amp; L'!#REF!</definedName>
    <definedName name="BExQ9ZLYHWABXAA9NJDW8ZS0UQ9P" localSheetId="5" hidden="1">'[4]AMI P &amp; L'!#REF!</definedName>
    <definedName name="BExQ9ZLYHWABXAA9NJDW8ZS0UQ9P" localSheetId="15" hidden="1">'[4]AMI P &amp; L'!#REF!</definedName>
    <definedName name="BExQ9ZLYHWABXAA9NJDW8ZS0UQ9P" hidden="1">'[4]AMI P &amp; L'!#REF!</definedName>
    <definedName name="BExQA324HSCK40ENJUT9CS9EC71B" localSheetId="19" hidden="1">'[4]AMI P &amp; L'!#REF!</definedName>
    <definedName name="BExQA324HSCK40ENJUT9CS9EC71B" localSheetId="16" hidden="1">'[4]AMI P &amp; L'!#REF!</definedName>
    <definedName name="BExQA324HSCK40ENJUT9CS9EC71B" localSheetId="17" hidden="1">'[4]AMI P &amp; L'!#REF!</definedName>
    <definedName name="BExQA324HSCK40ENJUT9CS9EC71B" localSheetId="13" hidden="1">'[4]AMI P &amp; L'!#REF!</definedName>
    <definedName name="BExQA324HSCK40ENJUT9CS9EC71B" localSheetId="14" hidden="1">'[4]AMI P &amp; L'!#REF!</definedName>
    <definedName name="BExQA324HSCK40ENJUT9CS9EC71B" localSheetId="2" hidden="1">#REF!</definedName>
    <definedName name="BExQA324HSCK40ENJUT9CS9EC71B" localSheetId="22" hidden="1">'[4]AMI P &amp; L'!#REF!</definedName>
    <definedName name="BExQA324HSCK40ENJUT9CS9EC71B" localSheetId="21" hidden="1">'[4]AMI P &amp; L'!#REF!</definedName>
    <definedName name="BExQA324HSCK40ENJUT9CS9EC71B" localSheetId="57" hidden="1">'[4]AMI P &amp; L'!#REF!</definedName>
    <definedName name="BExQA324HSCK40ENJUT9CS9EC71B" localSheetId="56" hidden="1">'[4]AMI P &amp; L'!#REF!</definedName>
    <definedName name="BExQA324HSCK40ENJUT9CS9EC71B" localSheetId="7" hidden="1">#REF!</definedName>
    <definedName name="BExQA324HSCK40ENJUT9CS9EC71B" localSheetId="40" hidden="1">'[4]AMI P &amp; L'!#REF!</definedName>
    <definedName name="BExQA324HSCK40ENJUT9CS9EC71B" localSheetId="39" hidden="1">'[4]AMI P &amp; L'!#REF!</definedName>
    <definedName name="BExQA324HSCK40ENJUT9CS9EC71B" localSheetId="41" hidden="1">'[4]AMI P &amp; L'!#REF!</definedName>
    <definedName name="BExQA324HSCK40ENJUT9CS9EC71B" localSheetId="38" hidden="1">'[4]AMI P &amp; L'!#REF!</definedName>
    <definedName name="BExQA324HSCK40ENJUT9CS9EC71B" localSheetId="5" hidden="1">'[4]AMI P &amp; L'!#REF!</definedName>
    <definedName name="BExQA324HSCK40ENJUT9CS9EC71B" localSheetId="15" hidden="1">'[4]AMI P &amp; L'!#REF!</definedName>
    <definedName name="BExQA324HSCK40ENJUT9CS9EC71B" hidden="1">'[4]AMI P &amp; L'!#REF!</definedName>
    <definedName name="BExQA55GY0STSNBWQCWN8E31ZXCS" localSheetId="2" hidden="1">#REF!</definedName>
    <definedName name="BExQA55GY0STSNBWQCWN8E31ZXCS" localSheetId="7" hidden="1">#REF!</definedName>
    <definedName name="BExQA55GY0STSNBWQCWN8E31ZXCS" hidden="1">'[3]Reco Sheet for Fcast'!$I$6:$J$6</definedName>
    <definedName name="BExQA9HZIN9XEMHEEVHT99UU9Z82" localSheetId="2" hidden="1">#REF!</definedName>
    <definedName name="BExQA9HZIN9XEMHEEVHT99UU9Z82" localSheetId="7" hidden="1">#REF!</definedName>
    <definedName name="BExQA9HZIN9XEMHEEVHT99UU9Z82" hidden="1">'[3]Reco Sheet for Fcast'!$I$10:$J$10</definedName>
    <definedName name="BExQAELFYH92K8CJL155181UDORO" localSheetId="2" hidden="1">#REF!</definedName>
    <definedName name="BExQAELFYH92K8CJL155181UDORO" localSheetId="7" hidden="1">#REF!</definedName>
    <definedName name="BExQAELFYH92K8CJL155181UDORO" hidden="1">'[3]Reco Sheet for Fcast'!$H$2:$I$2</definedName>
    <definedName name="BExQAG8PP8R5NJKNQD1U4QOSD6X5" localSheetId="2" hidden="1">#REF!</definedName>
    <definedName name="BExQAG8PP8R5NJKNQD1U4QOSD6X5" localSheetId="7" hidden="1">#REF!</definedName>
    <definedName name="BExQAG8PP8R5NJKNQD1U4QOSD6X5" hidden="1">'[3]Reco Sheet for Fcast'!$F$15</definedName>
    <definedName name="BExQBC0EAV6PKQT8I8C3GLEZDMZL" localSheetId="19" hidden="1">#REF!</definedName>
    <definedName name="BExQBC0EAV6PKQT8I8C3GLEZDMZL" localSheetId="16" hidden="1">#REF!</definedName>
    <definedName name="BExQBC0EAV6PKQT8I8C3GLEZDMZL" localSheetId="17" hidden="1">#REF!</definedName>
    <definedName name="BExQBC0EAV6PKQT8I8C3GLEZDMZL" localSheetId="13" hidden="1">#REF!</definedName>
    <definedName name="BExQBC0EAV6PKQT8I8C3GLEZDMZL" localSheetId="14" hidden="1">#REF!</definedName>
    <definedName name="BExQBC0EAV6PKQT8I8C3GLEZDMZL" localSheetId="2" hidden="1">#REF!</definedName>
    <definedName name="BExQBC0EAV6PKQT8I8C3GLEZDMZL" localSheetId="22" hidden="1">#REF!</definedName>
    <definedName name="BExQBC0EAV6PKQT8I8C3GLEZDMZL" localSheetId="21" hidden="1">#REF!</definedName>
    <definedName name="BExQBC0EAV6PKQT8I8C3GLEZDMZL" localSheetId="57" hidden="1">#REF!</definedName>
    <definedName name="BExQBC0EAV6PKQT8I8C3GLEZDMZL" localSheetId="56" hidden="1">#REF!</definedName>
    <definedName name="BExQBC0EAV6PKQT8I8C3GLEZDMZL" localSheetId="6" hidden="1">#REF!</definedName>
    <definedName name="BExQBC0EAV6PKQT8I8C3GLEZDMZL" localSheetId="7" hidden="1">#REF!</definedName>
    <definedName name="BExQBC0EAV6PKQT8I8C3GLEZDMZL" localSheetId="40" hidden="1">#REF!</definedName>
    <definedName name="BExQBC0EAV6PKQT8I8C3GLEZDMZL" localSheetId="39" hidden="1">#REF!</definedName>
    <definedName name="BExQBC0EAV6PKQT8I8C3GLEZDMZL" localSheetId="41" hidden="1">#REF!</definedName>
    <definedName name="BExQBC0EAV6PKQT8I8C3GLEZDMZL" localSheetId="38" hidden="1">#REF!</definedName>
    <definedName name="BExQBC0EAV6PKQT8I8C3GLEZDMZL" localSheetId="5" hidden="1">#REF!</definedName>
    <definedName name="BExQBC0EAV6PKQT8I8C3GLEZDMZL" localSheetId="15" hidden="1">#REF!</definedName>
    <definedName name="BExQBC0EAV6PKQT8I8C3GLEZDMZL" hidden="1">#REF!</definedName>
    <definedName name="BExQBDICMZTSA1X73TMHNO4JSFLN" localSheetId="2" hidden="1">#REF!</definedName>
    <definedName name="BExQBDICMZTSA1X73TMHNO4JSFLN" localSheetId="7" hidden="1">#REF!</definedName>
    <definedName name="BExQBDICMZTSA1X73TMHNO4JSFLN" hidden="1">'[3]Reco Sheet for Fcast'!$K$2</definedName>
    <definedName name="BExQBEER6CRCRPSSL61S0OMH57ZA" localSheetId="2" hidden="1">#REF!</definedName>
    <definedName name="BExQBEER6CRCRPSSL61S0OMH57ZA" localSheetId="7" hidden="1">#REF!</definedName>
    <definedName name="BExQBEER6CRCRPSSL61S0OMH57ZA" hidden="1">'[3]Reco Sheet for Fcast'!$F$11:$G$11</definedName>
    <definedName name="BExQBIGGY5TXI2FJVVZSLZ0LTZYH" localSheetId="2" hidden="1">#REF!</definedName>
    <definedName name="BExQBIGGY5TXI2FJVVZSLZ0LTZYH" localSheetId="7" hidden="1">#REF!</definedName>
    <definedName name="BExQBIGGY5TXI2FJVVZSLZ0LTZYH" hidden="1">'[3]Reco Sheet for Fcast'!$I$10:$J$10</definedName>
    <definedName name="BExQBM1RUSIQ85LLMM2159BYDPIP" localSheetId="2" hidden="1">#REF!</definedName>
    <definedName name="BExQBM1RUSIQ85LLMM2159BYDPIP" localSheetId="7" hidden="1">#REF!</definedName>
    <definedName name="BExQBM1RUSIQ85LLMM2159BYDPIP" hidden="1">'[3]Reco Sheet for Fcast'!$I$7:$J$7</definedName>
    <definedName name="BExQBPSOZ47V81YAEURP0NQJNTJH" localSheetId="2" hidden="1">#REF!</definedName>
    <definedName name="BExQBPSOZ47V81YAEURP0NQJNTJH" localSheetId="7" hidden="1">#REF!</definedName>
    <definedName name="BExQBPSOZ47V81YAEURP0NQJNTJH" hidden="1">'[3]Reco Sheet for Fcast'!$F$9:$G$9</definedName>
    <definedName name="BExQC5TWT21CGBKD0IHAXTIN2QB8" localSheetId="2" hidden="1">#REF!</definedName>
    <definedName name="BExQC5TWT21CGBKD0IHAXTIN2QB8" localSheetId="7" hidden="1">#REF!</definedName>
    <definedName name="BExQC5TWT21CGBKD0IHAXTIN2QB8" hidden="1">'[3]Reco Sheet for Fcast'!$I$8:$J$8</definedName>
    <definedName name="BExQC94JL9F5GW4S8DQCAF4WB2DA" localSheetId="2" hidden="1">#REF!</definedName>
    <definedName name="BExQC94JL9F5GW4S8DQCAF4WB2DA" localSheetId="7" hidden="1">#REF!</definedName>
    <definedName name="BExQC94JL9F5GW4S8DQCAF4WB2DA" hidden="1">'[3]Reco Sheet for Fcast'!$F$10:$G$10</definedName>
    <definedName name="BExQCKTD8AT0824LGWREXM1B5D1X" localSheetId="2" hidden="1">#REF!</definedName>
    <definedName name="BExQCKTD8AT0824LGWREXM1B5D1X" localSheetId="7" hidden="1">#REF!</definedName>
    <definedName name="BExQCKTD8AT0824LGWREXM1B5D1X" hidden="1">'[3]Reco Sheet for Fcast'!$I$7:$J$7</definedName>
    <definedName name="BExQCL45LYUSPEVB6VCDQAC05VSS" localSheetId="13" hidden="1">#REF!</definedName>
    <definedName name="BExQCL45LYUSPEVB6VCDQAC05VSS" localSheetId="14" hidden="1">#REF!</definedName>
    <definedName name="BExQCL45LYUSPEVB6VCDQAC05VSS" localSheetId="2" hidden="1">#REF!</definedName>
    <definedName name="BExQCL45LYUSPEVB6VCDQAC05VSS" localSheetId="6" hidden="1">#REF!</definedName>
    <definedName name="BExQCL45LYUSPEVB6VCDQAC05VSS" hidden="1">#REF!</definedName>
    <definedName name="BExQCP0EE3PKTDKVOL04IOBUGZ6F" localSheetId="2" hidden="1">'[5]Reco Sheet for Fcast'!$I$11:$J$11</definedName>
    <definedName name="BExQCP0EE3PKTDKVOL04IOBUGZ6F" localSheetId="7" hidden="1">'[5]Reco Sheet for Fcast'!$I$11:$J$11</definedName>
    <definedName name="BExQCP0EE3PKTDKVOL04IOBUGZ6F" hidden="1">'[3]Reco Sheet for Fcast'!$I$11:$J$11</definedName>
    <definedName name="BExQCRPJCDKQQIBYGE5391OQXNQ7" localSheetId="13" hidden="1">#REF!</definedName>
    <definedName name="BExQCRPJCDKQQIBYGE5391OQXNQ7" localSheetId="14" hidden="1">#REF!</definedName>
    <definedName name="BExQCRPJCDKQQIBYGE5391OQXNQ7" localSheetId="2" hidden="1">#REF!</definedName>
    <definedName name="BExQCRPJCDKQQIBYGE5391OQXNQ7" localSheetId="6" hidden="1">#REF!</definedName>
    <definedName name="BExQCRPJCDKQQIBYGE5391OQXNQ7" localSheetId="7" hidden="1">#REF!</definedName>
    <definedName name="BExQCRPJCDKQQIBYGE5391OQXNQ7" hidden="1">#REF!</definedName>
    <definedName name="BExQD3ZVGTFSCD9MSWY8NN45FLM3" localSheetId="13" hidden="1">#REF!</definedName>
    <definedName name="BExQD3ZVGTFSCD9MSWY8NN45FLM3" localSheetId="14" hidden="1">#REF!</definedName>
    <definedName name="BExQD3ZVGTFSCD9MSWY8NN45FLM3" localSheetId="2" hidden="1">#REF!</definedName>
    <definedName name="BExQD3ZVGTFSCD9MSWY8NN45FLM3" localSheetId="22" hidden="1">#REF!</definedName>
    <definedName name="BExQD3ZVGTFSCD9MSWY8NN45FLM3" localSheetId="6" hidden="1">#REF!</definedName>
    <definedName name="BExQD3ZVGTFSCD9MSWY8NN45FLM3" localSheetId="7" hidden="1">#REF!</definedName>
    <definedName name="BExQD3ZVGTFSCD9MSWY8NN45FLM3" hidden="1">#REF!</definedName>
    <definedName name="BExQD571YWOXKR2SX85K5MKQ0AO2" localSheetId="2" hidden="1">#REF!</definedName>
    <definedName name="BExQD571YWOXKR2SX85K5MKQ0AO2" localSheetId="7" hidden="1">#REF!</definedName>
    <definedName name="BExQD571YWOXKR2SX85K5MKQ0AO2" hidden="1">'[3]Reco Sheet for Fcast'!$F$7:$G$7</definedName>
    <definedName name="BExQD7AKUWKH58PNJCJZNN1COR9E" localSheetId="13" hidden="1">#REF!</definedName>
    <definedName name="BExQD7AKUWKH58PNJCJZNN1COR9E" localSheetId="14" hidden="1">#REF!</definedName>
    <definedName name="BExQD7AKUWKH58PNJCJZNN1COR9E" localSheetId="2" hidden="1">#REF!</definedName>
    <definedName name="BExQD7AKUWKH58PNJCJZNN1COR9E" localSheetId="22" hidden="1">#REF!</definedName>
    <definedName name="BExQD7AKUWKH58PNJCJZNN1COR9E" localSheetId="6" hidden="1">#REF!</definedName>
    <definedName name="BExQD7AKUWKH58PNJCJZNN1COR9E" localSheetId="7" hidden="1">#REF!</definedName>
    <definedName name="BExQD7AKUWKH58PNJCJZNN1COR9E" hidden="1">#REF!</definedName>
    <definedName name="BExQDB6VCHN8PNX8EA6JNIEQ2JC2" localSheetId="2" hidden="1">#REF!</definedName>
    <definedName name="BExQDB6VCHN8PNX8EA6JNIEQ2JC2" localSheetId="7" hidden="1">#REF!</definedName>
    <definedName name="BExQDB6VCHN8PNX8EA6JNIEQ2JC2" hidden="1">'[3]Reco Sheet for Fcast'!$G$2</definedName>
    <definedName name="BExQDE1B6U2Q9B73KBENABP71YM1" localSheetId="19" hidden="1">'[4]AMI P &amp; L'!#REF!</definedName>
    <definedName name="BExQDE1B6U2Q9B73KBENABP71YM1" localSheetId="16" hidden="1">'[4]AMI P &amp; L'!#REF!</definedName>
    <definedName name="BExQDE1B6U2Q9B73KBENABP71YM1" localSheetId="17" hidden="1">'[4]AMI P &amp; L'!#REF!</definedName>
    <definedName name="BExQDE1B6U2Q9B73KBENABP71YM1" localSheetId="13" hidden="1">'[4]AMI P &amp; L'!#REF!</definedName>
    <definedName name="BExQDE1B6U2Q9B73KBENABP71YM1" localSheetId="14" hidden="1">'[4]AMI P &amp; L'!#REF!</definedName>
    <definedName name="BExQDE1B6U2Q9B73KBENABP71YM1" localSheetId="2" hidden="1">#REF!</definedName>
    <definedName name="BExQDE1B6U2Q9B73KBENABP71YM1" localSheetId="22" hidden="1">'[4]AMI P &amp; L'!#REF!</definedName>
    <definedName name="BExQDE1B6U2Q9B73KBENABP71YM1" localSheetId="21" hidden="1">'[4]AMI P &amp; L'!#REF!</definedName>
    <definedName name="BExQDE1B6U2Q9B73KBENABP71YM1" localSheetId="57" hidden="1">'[4]AMI P &amp; L'!#REF!</definedName>
    <definedName name="BExQDE1B6U2Q9B73KBENABP71YM1" localSheetId="56" hidden="1">'[4]AMI P &amp; L'!#REF!</definedName>
    <definedName name="BExQDE1B6U2Q9B73KBENABP71YM1" localSheetId="7" hidden="1">#REF!</definedName>
    <definedName name="BExQDE1B6U2Q9B73KBENABP71YM1" localSheetId="40" hidden="1">'[4]AMI P &amp; L'!#REF!</definedName>
    <definedName name="BExQDE1B6U2Q9B73KBENABP71YM1" localSheetId="39" hidden="1">'[4]AMI P &amp; L'!#REF!</definedName>
    <definedName name="BExQDE1B6U2Q9B73KBENABP71YM1" localSheetId="41" hidden="1">'[4]AMI P &amp; L'!#REF!</definedName>
    <definedName name="BExQDE1B6U2Q9B73KBENABP71YM1" localSheetId="38" hidden="1">'[4]AMI P &amp; L'!#REF!</definedName>
    <definedName name="BExQDE1B6U2Q9B73KBENABP71YM1" localSheetId="5" hidden="1">'[4]AMI P &amp; L'!#REF!</definedName>
    <definedName name="BExQDE1B6U2Q9B73KBENABP71YM1" localSheetId="15" hidden="1">'[4]AMI P &amp; L'!#REF!</definedName>
    <definedName name="BExQDE1B6U2Q9B73KBENABP71YM1" hidden="1">'[4]AMI P &amp; L'!#REF!</definedName>
    <definedName name="BExQDGQCN7ZW41QDUHOBJUGQAX40" localSheetId="2" hidden="1">#REF!</definedName>
    <definedName name="BExQDGQCN7ZW41QDUHOBJUGQAX40" localSheetId="7" hidden="1">#REF!</definedName>
    <definedName name="BExQDGQCN7ZW41QDUHOBJUGQAX40" hidden="1">'[3]Reco Sheet for Fcast'!$I$8:$J$8</definedName>
    <definedName name="BExQEG918FUBEWTF0HLT9G5I5XRJ" localSheetId="13" hidden="1">#REF!</definedName>
    <definedName name="BExQEG918FUBEWTF0HLT9G5I5XRJ" localSheetId="14" hidden="1">#REF!</definedName>
    <definedName name="BExQEG918FUBEWTF0HLT9G5I5XRJ" localSheetId="2" hidden="1">#REF!</definedName>
    <definedName name="BExQEG918FUBEWTF0HLT9G5I5XRJ" localSheetId="6" hidden="1">#REF!</definedName>
    <definedName name="BExQEG918FUBEWTF0HLT9G5I5XRJ" hidden="1">#REF!</definedName>
    <definedName name="BExQEMUA4HEFM4OVO8M8MA8PIAW1" localSheetId="19" hidden="1">'[4]AMI P &amp; L'!#REF!</definedName>
    <definedName name="BExQEMUA4HEFM4OVO8M8MA8PIAW1" localSheetId="16" hidden="1">'[4]AMI P &amp; L'!#REF!</definedName>
    <definedName name="BExQEMUA4HEFM4OVO8M8MA8PIAW1" localSheetId="17" hidden="1">'[4]AMI P &amp; L'!#REF!</definedName>
    <definedName name="BExQEMUA4HEFM4OVO8M8MA8PIAW1" localSheetId="13" hidden="1">'[4]AMI P &amp; L'!#REF!</definedName>
    <definedName name="BExQEMUA4HEFM4OVO8M8MA8PIAW1" localSheetId="14" hidden="1">'[4]AMI P &amp; L'!#REF!</definedName>
    <definedName name="BExQEMUA4HEFM4OVO8M8MA8PIAW1" localSheetId="2" hidden="1">#REF!</definedName>
    <definedName name="BExQEMUA4HEFM4OVO8M8MA8PIAW1" localSheetId="22" hidden="1">'[4]AMI P &amp; L'!#REF!</definedName>
    <definedName name="BExQEMUA4HEFM4OVO8M8MA8PIAW1" localSheetId="21" hidden="1">'[4]AMI P &amp; L'!#REF!</definedName>
    <definedName name="BExQEMUA4HEFM4OVO8M8MA8PIAW1" localSheetId="57" hidden="1">'[4]AMI P &amp; L'!#REF!</definedName>
    <definedName name="BExQEMUA4HEFM4OVO8M8MA8PIAW1" localSheetId="56" hidden="1">'[4]AMI P &amp; L'!#REF!</definedName>
    <definedName name="BExQEMUA4HEFM4OVO8M8MA8PIAW1" localSheetId="7" hidden="1">#REF!</definedName>
    <definedName name="BExQEMUA4HEFM4OVO8M8MA8PIAW1" localSheetId="40" hidden="1">'[4]AMI P &amp; L'!#REF!</definedName>
    <definedName name="BExQEMUA4HEFM4OVO8M8MA8PIAW1" localSheetId="39" hidden="1">'[4]AMI P &amp; L'!#REF!</definedName>
    <definedName name="BExQEMUA4HEFM4OVO8M8MA8PIAW1" localSheetId="41" hidden="1">'[4]AMI P &amp; L'!#REF!</definedName>
    <definedName name="BExQEMUA4HEFM4OVO8M8MA8PIAW1" localSheetId="38" hidden="1">'[4]AMI P &amp; L'!#REF!</definedName>
    <definedName name="BExQEMUA4HEFM4OVO8M8MA8PIAW1" localSheetId="5" hidden="1">'[4]AMI P &amp; L'!#REF!</definedName>
    <definedName name="BExQEMUA4HEFM4OVO8M8MA8PIAW1" localSheetId="15" hidden="1">'[4]AMI P &amp; L'!#REF!</definedName>
    <definedName name="BExQEMUA4HEFM4OVO8M8MA8PIAW1" hidden="1">'[4]AMI P &amp; L'!#REF!</definedName>
    <definedName name="BExQEQ4XZQFIKUXNU9H7WE7AMZ1U" localSheetId="2" hidden="1">#REF!</definedName>
    <definedName name="BExQEQ4XZQFIKUXNU9H7WE7AMZ1U" localSheetId="7" hidden="1">#REF!</definedName>
    <definedName name="BExQEQ4XZQFIKUXNU9H7WE7AMZ1U" hidden="1">'[3]Reco Sheet for Fcast'!$I$6:$J$6</definedName>
    <definedName name="BExQF1OEB07CRAP6ALNNMJNJ3P2D" localSheetId="2" hidden="1">#REF!</definedName>
    <definedName name="BExQF1OEB07CRAP6ALNNMJNJ3P2D" localSheetId="7" hidden="1">#REF!</definedName>
    <definedName name="BExQF1OEB07CRAP6ALNNMJNJ3P2D" hidden="1">'[3]Reco Sheet for Fcast'!$F$8:$G$8</definedName>
    <definedName name="BExQF54F62R5B3N9BG47XYK8T6XS" localSheetId="13" hidden="1">#REF!</definedName>
    <definedName name="BExQF54F62R5B3N9BG47XYK8T6XS" localSheetId="14" hidden="1">#REF!</definedName>
    <definedName name="BExQF54F62R5B3N9BG47XYK8T6XS" localSheetId="2" hidden="1">#REF!</definedName>
    <definedName name="BExQF54F62R5B3N9BG47XYK8T6XS" localSheetId="22" hidden="1">#REF!</definedName>
    <definedName name="BExQF54F62R5B3N9BG47XYK8T6XS" localSheetId="6" hidden="1">#REF!</definedName>
    <definedName name="BExQF54F62R5B3N9BG47XYK8T6XS" localSheetId="7" hidden="1">#REF!</definedName>
    <definedName name="BExQF54F62R5B3N9BG47XYK8T6XS" hidden="1">#REF!</definedName>
    <definedName name="BExQF9X2AQPFJZTCHTU5PTTR0JAH" localSheetId="2" hidden="1">#REF!</definedName>
    <definedName name="BExQF9X2AQPFJZTCHTU5PTTR0JAH" localSheetId="7" hidden="1">#REF!</definedName>
    <definedName name="BExQF9X2AQPFJZTCHTU5PTTR0JAH" hidden="1">'[3]Reco Sheet for Fcast'!$F$10:$G$10</definedName>
    <definedName name="BExQFC0M9KKFMQKPLPEO2RQDB7MM" localSheetId="2" hidden="1">#REF!</definedName>
    <definedName name="BExQFC0M9KKFMQKPLPEO2RQDB7MM" localSheetId="7" hidden="1">#REF!</definedName>
    <definedName name="BExQFC0M9KKFMQKPLPEO2RQDB7MM" hidden="1">'[3]Reco Sheet for Fcast'!$I$10:$J$10</definedName>
    <definedName name="BExQFEEV7627R8TYZCM28C6V6WHE" localSheetId="2" hidden="1">#REF!</definedName>
    <definedName name="BExQFEEV7627R8TYZCM28C6V6WHE" localSheetId="7" hidden="1">#REF!</definedName>
    <definedName name="BExQFEEV7627R8TYZCM28C6V6WHE" hidden="1">'[3]Reco Sheet for Fcast'!$F$15</definedName>
    <definedName name="BExQFEK8NUD04X2OBRA275ADPSDL" localSheetId="19" hidden="1">'[4]AMI P &amp; L'!#REF!</definedName>
    <definedName name="BExQFEK8NUD04X2OBRA275ADPSDL" localSheetId="16" hidden="1">'[4]AMI P &amp; L'!#REF!</definedName>
    <definedName name="BExQFEK8NUD04X2OBRA275ADPSDL" localSheetId="17" hidden="1">'[4]AMI P &amp; L'!#REF!</definedName>
    <definedName name="BExQFEK8NUD04X2OBRA275ADPSDL" localSheetId="13" hidden="1">'[4]AMI P &amp; L'!#REF!</definedName>
    <definedName name="BExQFEK8NUD04X2OBRA275ADPSDL" localSheetId="14" hidden="1">'[4]AMI P &amp; L'!#REF!</definedName>
    <definedName name="BExQFEK8NUD04X2OBRA275ADPSDL" localSheetId="2" hidden="1">#REF!</definedName>
    <definedName name="BExQFEK8NUD04X2OBRA275ADPSDL" localSheetId="22" hidden="1">'[4]AMI P &amp; L'!#REF!</definedName>
    <definedName name="BExQFEK8NUD04X2OBRA275ADPSDL" localSheetId="21" hidden="1">'[4]AMI P &amp; L'!#REF!</definedName>
    <definedName name="BExQFEK8NUD04X2OBRA275ADPSDL" localSheetId="57" hidden="1">'[4]AMI P &amp; L'!#REF!</definedName>
    <definedName name="BExQFEK8NUD04X2OBRA275ADPSDL" localSheetId="56" hidden="1">'[4]AMI P &amp; L'!#REF!</definedName>
    <definedName name="BExQFEK8NUD04X2OBRA275ADPSDL" localSheetId="7" hidden="1">#REF!</definedName>
    <definedName name="BExQFEK8NUD04X2OBRA275ADPSDL" localSheetId="40" hidden="1">'[4]AMI P &amp; L'!#REF!</definedName>
    <definedName name="BExQFEK8NUD04X2OBRA275ADPSDL" localSheetId="39" hidden="1">'[4]AMI P &amp; L'!#REF!</definedName>
    <definedName name="BExQFEK8NUD04X2OBRA275ADPSDL" localSheetId="41" hidden="1">'[4]AMI P &amp; L'!#REF!</definedName>
    <definedName name="BExQFEK8NUD04X2OBRA275ADPSDL" localSheetId="38" hidden="1">'[4]AMI P &amp; L'!#REF!</definedName>
    <definedName name="BExQFEK8NUD04X2OBRA275ADPSDL" localSheetId="5" hidden="1">'[4]AMI P &amp; L'!#REF!</definedName>
    <definedName name="BExQFEK8NUD04X2OBRA275ADPSDL" localSheetId="15" hidden="1">'[4]AMI P &amp; L'!#REF!</definedName>
    <definedName name="BExQFEK8NUD04X2OBRA275ADPSDL" hidden="1">'[4]AMI P &amp; L'!#REF!</definedName>
    <definedName name="BExQFGYIWDR4W0YF7XR6E4EWWJ02" localSheetId="2" hidden="1">#REF!</definedName>
    <definedName name="BExQFGYIWDR4W0YF7XR6E4EWWJ02" localSheetId="7" hidden="1">#REF!</definedName>
    <definedName name="BExQFGYIWDR4W0YF7XR6E4EWWJ02" hidden="1">'[3]Reco Sheet for Fcast'!$I$6:$J$6</definedName>
    <definedName name="BExQFK9CM9S7VEN838EI8DKI9WSL" localSheetId="13" hidden="1">#REF!</definedName>
    <definedName name="BExQFK9CM9S7VEN838EI8DKI9WSL" localSheetId="14" hidden="1">#REF!</definedName>
    <definedName name="BExQFK9CM9S7VEN838EI8DKI9WSL" localSheetId="2" hidden="1">#REF!</definedName>
    <definedName name="BExQFK9CM9S7VEN838EI8DKI9WSL" localSheetId="6" hidden="1">#REF!</definedName>
    <definedName name="BExQFK9CM9S7VEN838EI8DKI9WSL" hidden="1">#REF!</definedName>
    <definedName name="BExQFOGG5ULYNV6XAFVJ1T69RAUZ" hidden="1">'[6]Bud Mth'!$I$10:$J$10</definedName>
    <definedName name="BExQFPNFKA36IAPS22LAUMBDI4KE" localSheetId="2" hidden="1">#REF!</definedName>
    <definedName name="BExQFPNFKA36IAPS22LAUMBDI4KE" localSheetId="7" hidden="1">#REF!</definedName>
    <definedName name="BExQFPNFKA36IAPS22LAUMBDI4KE" hidden="1">'[3]Reco Sheet for Fcast'!$I$10:$J$10</definedName>
    <definedName name="BExQFPSWEMA8WBUZ4WK20LR13VSU" localSheetId="2" hidden="1">#REF!</definedName>
    <definedName name="BExQFPSWEMA8WBUZ4WK20LR13VSU" localSheetId="7" hidden="1">#REF!</definedName>
    <definedName name="BExQFPSWEMA8WBUZ4WK20LR13VSU" hidden="1">'[3]Reco Sheet for Fcast'!$K$2</definedName>
    <definedName name="BExQFSYARQ5AIUI2V7O1EDCDM882" localSheetId="19" hidden="1">'[4]AMI P &amp; L'!#REF!</definedName>
    <definedName name="BExQFSYARQ5AIUI2V7O1EDCDM882" localSheetId="16" hidden="1">'[4]AMI P &amp; L'!#REF!</definedName>
    <definedName name="BExQFSYARQ5AIUI2V7O1EDCDM882" localSheetId="17" hidden="1">'[4]AMI P &amp; L'!#REF!</definedName>
    <definedName name="BExQFSYARQ5AIUI2V7O1EDCDM882" localSheetId="13" hidden="1">'[4]AMI P &amp; L'!#REF!</definedName>
    <definedName name="BExQFSYARQ5AIUI2V7O1EDCDM882" localSheetId="14" hidden="1">'[4]AMI P &amp; L'!#REF!</definedName>
    <definedName name="BExQFSYARQ5AIUI2V7O1EDCDM882" localSheetId="2" hidden="1">'[7]AMI P &amp; L'!#REF!</definedName>
    <definedName name="BExQFSYARQ5AIUI2V7O1EDCDM882" localSheetId="22" hidden="1">'[4]AMI P &amp; L'!#REF!</definedName>
    <definedName name="BExQFSYARQ5AIUI2V7O1EDCDM882" localSheetId="21" hidden="1">'[4]AMI P &amp; L'!#REF!</definedName>
    <definedName name="BExQFSYARQ5AIUI2V7O1EDCDM882" localSheetId="57" hidden="1">'[4]AMI P &amp; L'!#REF!</definedName>
    <definedName name="BExQFSYARQ5AIUI2V7O1EDCDM882" localSheetId="56" hidden="1">'[4]AMI P &amp; L'!#REF!</definedName>
    <definedName name="BExQFSYARQ5AIUI2V7O1EDCDM882" localSheetId="7" hidden="1">'[7]AMI P &amp; L'!#REF!</definedName>
    <definedName name="BExQFSYARQ5AIUI2V7O1EDCDM882" localSheetId="40" hidden="1">'[4]AMI P &amp; L'!#REF!</definedName>
    <definedName name="BExQFSYARQ5AIUI2V7O1EDCDM882" localSheetId="39" hidden="1">'[4]AMI P &amp; L'!#REF!</definedName>
    <definedName name="BExQFSYARQ5AIUI2V7O1EDCDM882" localSheetId="41" hidden="1">'[4]AMI P &amp; L'!#REF!</definedName>
    <definedName name="BExQFSYARQ5AIUI2V7O1EDCDM882" localSheetId="38" hidden="1">'[4]AMI P &amp; L'!#REF!</definedName>
    <definedName name="BExQFSYARQ5AIUI2V7O1EDCDM882" localSheetId="5" hidden="1">'[4]AMI P &amp; L'!#REF!</definedName>
    <definedName name="BExQFSYARQ5AIUI2V7O1EDCDM882" localSheetId="15" hidden="1">'[4]AMI P &amp; L'!#REF!</definedName>
    <definedName name="BExQFSYARQ5AIUI2V7O1EDCDM882" hidden="1">'[4]AMI P &amp; L'!#REF!</definedName>
    <definedName name="BExQFVSPOSCCPF1TLJPIWYWYB8A9" localSheetId="2" hidden="1">#REF!</definedName>
    <definedName name="BExQFVSPOSCCPF1TLJPIWYWYB8A9" localSheetId="7" hidden="1">#REF!</definedName>
    <definedName name="BExQFVSPOSCCPF1TLJPIWYWYB8A9" hidden="1">'[3]Reco Sheet for Fcast'!$F$10:$G$10</definedName>
    <definedName name="BExQFWJQXNQAW6LUMOEDS6KMJMYL" localSheetId="2" hidden="1">#REF!</definedName>
    <definedName name="BExQFWJQXNQAW6LUMOEDS6KMJMYL" localSheetId="7" hidden="1">#REF!</definedName>
    <definedName name="BExQFWJQXNQAW6LUMOEDS6KMJMYL" hidden="1">'[3]Reco Sheet for Fcast'!$F$7:$G$7</definedName>
    <definedName name="BExQG8TYRD2G42UA5ZPCRLNKUDMX" localSheetId="2" hidden="1">#REF!</definedName>
    <definedName name="BExQG8TYRD2G42UA5ZPCRLNKUDMX" localSheetId="7" hidden="1">#REF!</definedName>
    <definedName name="BExQG8TYRD2G42UA5ZPCRLNKUDMX" hidden="1">'[3]Reco Sheet for Fcast'!$F$7:$G$7</definedName>
    <definedName name="BExQGO48J9MPCDQ96RBB9UN9AIGT" localSheetId="2" hidden="1">#REF!</definedName>
    <definedName name="BExQGO48J9MPCDQ96RBB9UN9AIGT" localSheetId="7" hidden="1">#REF!</definedName>
    <definedName name="BExQGO48J9MPCDQ96RBB9UN9AIGT" hidden="1">'[3]Reco Sheet for Fcast'!$F$9:$G$9</definedName>
    <definedName name="BExQGSBB6MJWDW7AYWA0MSFTXKRR" localSheetId="2" hidden="1">#REF!</definedName>
    <definedName name="BExQGSBB6MJWDW7AYWA0MSFTXKRR" localSheetId="7" hidden="1">#REF!</definedName>
    <definedName name="BExQGSBB6MJWDW7AYWA0MSFTXKRR" hidden="1">'[3]Reco Sheet for Fcast'!$I$8:$J$8</definedName>
    <definedName name="BExQGZ7H6ND6DRMZMKKTMXLFYHJC" localSheetId="13" hidden="1">#REF!</definedName>
    <definedName name="BExQGZ7H6ND6DRMZMKKTMXLFYHJC" localSheetId="14" hidden="1">#REF!</definedName>
    <definedName name="BExQGZ7H6ND6DRMZMKKTMXLFYHJC" localSheetId="2" hidden="1">#REF!</definedName>
    <definedName name="BExQGZ7H6ND6DRMZMKKTMXLFYHJC" localSheetId="22" hidden="1">#REF!</definedName>
    <definedName name="BExQGZ7H6ND6DRMZMKKTMXLFYHJC" localSheetId="6" hidden="1">#REF!</definedName>
    <definedName name="BExQGZ7H6ND6DRMZMKKTMXLFYHJC" localSheetId="7" hidden="1">#REF!</definedName>
    <definedName name="BExQGZ7H6ND6DRMZMKKTMXLFYHJC" hidden="1">#REF!</definedName>
    <definedName name="BExQH0UURAJ13AVO5UI04HSRGVYW" localSheetId="2" hidden="1">#REF!</definedName>
    <definedName name="BExQH0UURAJ13AVO5UI04HSRGVYW" localSheetId="7" hidden="1">#REF!</definedName>
    <definedName name="BExQH0UURAJ13AVO5UI04HSRGVYW" hidden="1">'[3]Reco Sheet for Fcast'!$F$6:$G$6</definedName>
    <definedName name="BExQH6ZZY0NR8SE48PSI9D0CU1TC" localSheetId="2" hidden="1">#REF!</definedName>
    <definedName name="BExQH6ZZY0NR8SE48PSI9D0CU1TC" localSheetId="7" hidden="1">#REF!</definedName>
    <definedName name="BExQH6ZZY0NR8SE48PSI9D0CU1TC" hidden="1">'[3]Reco Sheet for Fcast'!$I$10:$J$10</definedName>
    <definedName name="BExQH9P2MCXAJOVEO4GFQT6MNW22" localSheetId="2" hidden="1">#REF!</definedName>
    <definedName name="BExQH9P2MCXAJOVEO4GFQT6MNW22" localSheetId="7" hidden="1">#REF!</definedName>
    <definedName name="BExQH9P2MCXAJOVEO4GFQT6MNW22" hidden="1">'[3]Reco Sheet for Fcast'!$F$15</definedName>
    <definedName name="BExQHC3DXXZX5BWEIV17DNSO0EB6" localSheetId="19" hidden="1">'[4]AMI P &amp; L'!#REF!</definedName>
    <definedName name="BExQHC3DXXZX5BWEIV17DNSO0EB6" localSheetId="16" hidden="1">'[4]AMI P &amp; L'!#REF!</definedName>
    <definedName name="BExQHC3DXXZX5BWEIV17DNSO0EB6" localSheetId="17" hidden="1">'[4]AMI P &amp; L'!#REF!</definedName>
    <definedName name="BExQHC3DXXZX5BWEIV17DNSO0EB6" localSheetId="13" hidden="1">'[4]AMI P &amp; L'!#REF!</definedName>
    <definedName name="BExQHC3DXXZX5BWEIV17DNSO0EB6" localSheetId="14" hidden="1">'[4]AMI P &amp; L'!#REF!</definedName>
    <definedName name="BExQHC3DXXZX5BWEIV17DNSO0EB6" localSheetId="2" hidden="1">'[7]AMI P &amp; L'!#REF!</definedName>
    <definedName name="BExQHC3DXXZX5BWEIV17DNSO0EB6" localSheetId="22" hidden="1">'[4]AMI P &amp; L'!#REF!</definedName>
    <definedName name="BExQHC3DXXZX5BWEIV17DNSO0EB6" localSheetId="21" hidden="1">'[4]AMI P &amp; L'!#REF!</definedName>
    <definedName name="BExQHC3DXXZX5BWEIV17DNSO0EB6" localSheetId="57" hidden="1">'[4]AMI P &amp; L'!#REF!</definedName>
    <definedName name="BExQHC3DXXZX5BWEIV17DNSO0EB6" localSheetId="56" hidden="1">'[4]AMI P &amp; L'!#REF!</definedName>
    <definedName name="BExQHC3DXXZX5BWEIV17DNSO0EB6" localSheetId="7" hidden="1">'[7]AMI P &amp; L'!#REF!</definedName>
    <definedName name="BExQHC3DXXZX5BWEIV17DNSO0EB6" localSheetId="40" hidden="1">'[4]AMI P &amp; L'!#REF!</definedName>
    <definedName name="BExQHC3DXXZX5BWEIV17DNSO0EB6" localSheetId="39" hidden="1">'[4]AMI P &amp; L'!#REF!</definedName>
    <definedName name="BExQHC3DXXZX5BWEIV17DNSO0EB6" localSheetId="41" hidden="1">'[4]AMI P &amp; L'!#REF!</definedName>
    <definedName name="BExQHC3DXXZX5BWEIV17DNSO0EB6" localSheetId="38" hidden="1">'[4]AMI P &amp; L'!#REF!</definedName>
    <definedName name="BExQHC3DXXZX5BWEIV17DNSO0EB6" localSheetId="5" hidden="1">'[4]AMI P &amp; L'!#REF!</definedName>
    <definedName name="BExQHC3DXXZX5BWEIV17DNSO0EB6" localSheetId="15" hidden="1">'[4]AMI P &amp; L'!#REF!</definedName>
    <definedName name="BExQHC3DXXZX5BWEIV17DNSO0EB6" hidden="1">'[4]AMI P &amp; L'!#REF!</definedName>
    <definedName name="BExQHCZSBYUY8OKKJXFYWKBBM6AH" localSheetId="2" hidden="1">#REF!</definedName>
    <definedName name="BExQHCZSBYUY8OKKJXFYWKBBM6AH" localSheetId="7" hidden="1">#REF!</definedName>
    <definedName name="BExQHCZSBYUY8OKKJXFYWKBBM6AH" hidden="1">'[3]Reco Sheet for Fcast'!$I$11:$J$11</definedName>
    <definedName name="BExQHPKXZ1K33V2F90NZIQRZYIAW" localSheetId="2" hidden="1">#REF!</definedName>
    <definedName name="BExQHPKXZ1K33V2F90NZIQRZYIAW" localSheetId="7" hidden="1">#REF!</definedName>
    <definedName name="BExQHPKXZ1K33V2F90NZIQRZYIAW" hidden="1">'[3]Reco Sheet for Fcast'!$I$11:$J$11</definedName>
    <definedName name="BExQHVF9KD06AG2RXUQJ9X4PVGX4" localSheetId="2" hidden="1">#REF!</definedName>
    <definedName name="BExQHVF9KD06AG2RXUQJ9X4PVGX4" localSheetId="7" hidden="1">#REF!</definedName>
    <definedName name="BExQHVF9KD06AG2RXUQJ9X4PVGX4" hidden="1">'[3]Reco Sheet for Fcast'!$I$7:$J$7</definedName>
    <definedName name="BExQHZBHVN2L4HC7ACTR73T5OCV0" localSheetId="2" hidden="1">#REF!</definedName>
    <definedName name="BExQHZBHVN2L4HC7ACTR73T5OCV0" localSheetId="7" hidden="1">#REF!</definedName>
    <definedName name="BExQHZBHVN2L4HC7ACTR73T5OCV0" hidden="1">'[3]Reco Sheet for Fcast'!$G$2</definedName>
    <definedName name="BExQI85V9TNLDJT5LTRZS10Y26SG" localSheetId="2" hidden="1">#REF!</definedName>
    <definedName name="BExQI85V9TNLDJT5LTRZS10Y26SG" localSheetId="7" hidden="1">#REF!</definedName>
    <definedName name="BExQI85V9TNLDJT5LTRZS10Y26SG" hidden="1">'[3]Reco Sheet for Fcast'!$G$2</definedName>
    <definedName name="BExQIAPKHVEV8CU1L3TTHJW67FJ5" localSheetId="2" hidden="1">#REF!</definedName>
    <definedName name="BExQIAPKHVEV8CU1L3TTHJW67FJ5" localSheetId="7" hidden="1">#REF!</definedName>
    <definedName name="BExQIAPKHVEV8CU1L3TTHJW67FJ5" hidden="1">'[3]Reco Sheet for Fcast'!$F$6:$G$6</definedName>
    <definedName name="BExQIBB4I3Z6AUU0HYV1DHRS13M4" localSheetId="2" hidden="1">#REF!</definedName>
    <definedName name="BExQIBB4I3Z6AUU0HYV1DHRS13M4" localSheetId="7" hidden="1">#REF!</definedName>
    <definedName name="BExQIBB4I3Z6AUU0HYV1DHRS13M4" hidden="1">'[3]Reco Sheet for Fcast'!$I$9:$J$9</definedName>
    <definedName name="BExQIBWPAXU7HJZLKGJZY3EB7MIS" localSheetId="2" hidden="1">#REF!</definedName>
    <definedName name="BExQIBWPAXU7HJZLKGJZY3EB7MIS" localSheetId="7" hidden="1">#REF!</definedName>
    <definedName name="BExQIBWPAXU7HJZLKGJZY3EB7MIS" hidden="1">'[3]Reco Sheet for Fcast'!$I$11:$J$11</definedName>
    <definedName name="BExQIM3J1Y2DOI3BDUM8WV3BMSIN" localSheetId="2" hidden="1">'[5]Reco Sheet for Fcast'!$F$9:$G$9</definedName>
    <definedName name="BExQIM3J1Y2DOI3BDUM8WV3BMSIN" localSheetId="7" hidden="1">'[5]Reco Sheet for Fcast'!$F$9:$G$9</definedName>
    <definedName name="BExQIM3J1Y2DOI3BDUM8WV3BMSIN" hidden="1">'[3]Reco Sheet for Fcast'!$F$9:$G$9</definedName>
    <definedName name="BExQIS8O6R36CI01XRY9ISM99TW9" localSheetId="2" hidden="1">#REF!</definedName>
    <definedName name="BExQIS8O6R36CI01XRY9ISM99TW9" localSheetId="7" hidden="1">#REF!</definedName>
    <definedName name="BExQIS8O6R36CI01XRY9ISM99TW9" hidden="1">'[3]Reco Sheet for Fcast'!$F$15</definedName>
    <definedName name="BExQIVJB9MJ25NDUHTCVMSODJY2C" localSheetId="2" hidden="1">#REF!</definedName>
    <definedName name="BExQIVJB9MJ25NDUHTCVMSODJY2C" localSheetId="7" hidden="1">#REF!</definedName>
    <definedName name="BExQIVJB9MJ25NDUHTCVMSODJY2C" hidden="1">'[3]Reco Sheet for Fcast'!$F$11:$G$11</definedName>
    <definedName name="BExQJBF7LAX128WR7VTMJC88ZLPG" localSheetId="2" hidden="1">#REF!</definedName>
    <definedName name="BExQJBF7LAX128WR7VTMJC88ZLPG" localSheetId="7" hidden="1">#REF!</definedName>
    <definedName name="BExQJBF7LAX128WR7VTMJC88ZLPG" hidden="1">'[3]Reco Sheet for Fcast'!$I$10:$J$10</definedName>
    <definedName name="BExQJEVCKX6KZHNCLYXY7D0MX5KN" localSheetId="2" hidden="1">#REF!</definedName>
    <definedName name="BExQJEVCKX6KZHNCLYXY7D0MX5KN" localSheetId="7" hidden="1">#REF!</definedName>
    <definedName name="BExQJEVCKX6KZHNCLYXY7D0MX5KN" hidden="1">'[3]Reco Sheet for Fcast'!$G$2</definedName>
    <definedName name="BExQJFBF3KAMSKYCE9AX0C3FDWJE" localSheetId="13" hidden="1">#REF!</definedName>
    <definedName name="BExQJFBF3KAMSKYCE9AX0C3FDWJE" localSheetId="14" hidden="1">#REF!</definedName>
    <definedName name="BExQJFBF3KAMSKYCE9AX0C3FDWJE" localSheetId="2" hidden="1">#REF!</definedName>
    <definedName name="BExQJFBF3KAMSKYCE9AX0C3FDWJE" localSheetId="6" hidden="1">#REF!</definedName>
    <definedName name="BExQJFBF3KAMSKYCE9AX0C3FDWJE" hidden="1">#REF!</definedName>
    <definedName name="BExQJIBC34O4SDXEWBX0XXJ9F93B" localSheetId="13" hidden="1">#REF!</definedName>
    <definedName name="BExQJIBC34O4SDXEWBX0XXJ9F93B" localSheetId="14" hidden="1">#REF!</definedName>
    <definedName name="BExQJIBC34O4SDXEWBX0XXJ9F93B" localSheetId="2" hidden="1">#REF!</definedName>
    <definedName name="BExQJIBC34O4SDXEWBX0XXJ9F93B" localSheetId="22" hidden="1">#REF!</definedName>
    <definedName name="BExQJIBC34O4SDXEWBX0XXJ9F93B" localSheetId="6" hidden="1">#REF!</definedName>
    <definedName name="BExQJIBC34O4SDXEWBX0XXJ9F93B" localSheetId="7" hidden="1">#REF!</definedName>
    <definedName name="BExQJIBC34O4SDXEWBX0XXJ9F93B" hidden="1">#REF!</definedName>
    <definedName name="BExQJJYSDX8B0J1QGF2HL071KKA3" localSheetId="2" hidden="1">#REF!</definedName>
    <definedName name="BExQJJYSDX8B0J1QGF2HL071KKA3" localSheetId="7" hidden="1">#REF!</definedName>
    <definedName name="BExQJJYSDX8B0J1QGF2HL071KKA3" hidden="1">'[3]Reco Sheet for Fcast'!$F$7:$G$7</definedName>
    <definedName name="BExQJL0FR3OWBYI6TVYE6R6KPU28" localSheetId="13" hidden="1">#REF!</definedName>
    <definedName name="BExQJL0FR3OWBYI6TVYE6R6KPU28" localSheetId="14" hidden="1">#REF!</definedName>
    <definedName name="BExQJL0FR3OWBYI6TVYE6R6KPU28" localSheetId="2" hidden="1">#REF!</definedName>
    <definedName name="BExQJL0FR3OWBYI6TVYE6R6KPU28" localSheetId="22" hidden="1">#REF!</definedName>
    <definedName name="BExQJL0FR3OWBYI6TVYE6R6KPU28" localSheetId="6" hidden="1">#REF!</definedName>
    <definedName name="BExQJL0FR3OWBYI6TVYE6R6KPU28" localSheetId="7" hidden="1">#REF!</definedName>
    <definedName name="BExQJL0FR3OWBYI6TVYE6R6KPU28" hidden="1">#REF!</definedName>
    <definedName name="BExQK1HV6SQQ7CP8H8IUKI9TYXTD" localSheetId="2" hidden="1">#REF!</definedName>
    <definedName name="BExQK1HV6SQQ7CP8H8IUKI9TYXTD" localSheetId="7" hidden="1">#REF!</definedName>
    <definedName name="BExQK1HV6SQQ7CP8H8IUKI9TYXTD" hidden="1">'[3]Reco Sheet for Fcast'!$I$7:$J$7</definedName>
    <definedName name="BExQK3LE5CSBW1E4H4KHW548FL2R" localSheetId="2" hidden="1">#REF!</definedName>
    <definedName name="BExQK3LE5CSBW1E4H4KHW548FL2R" localSheetId="7" hidden="1">#REF!</definedName>
    <definedName name="BExQK3LE5CSBW1E4H4KHW548FL2R" hidden="1">'[3]Reco Sheet for Fcast'!$I$7:$J$7</definedName>
    <definedName name="BExQKG6LD6PLNDGNGO9DJXY865BR" localSheetId="2" hidden="1">#REF!</definedName>
    <definedName name="BExQKG6LD6PLNDGNGO9DJXY865BR" localSheetId="7" hidden="1">#REF!</definedName>
    <definedName name="BExQKG6LD6PLNDGNGO9DJXY865BR" hidden="1">'[3]Reco Sheet for Fcast'!$I$10:$J$10</definedName>
    <definedName name="BExQLE1TOW3A287TQB0AVWENT8O1" localSheetId="2" hidden="1">#REF!</definedName>
    <definedName name="BExQLE1TOW3A287TQB0AVWENT8O1" localSheetId="7" hidden="1">#REF!</definedName>
    <definedName name="BExQLE1TOW3A287TQB0AVWENT8O1" hidden="1">'[3]Reco Sheet for Fcast'!$I$6:$J$6</definedName>
    <definedName name="BExRYOYB4A3E5F6MTROY69LR0PMG" localSheetId="2" hidden="1">#REF!</definedName>
    <definedName name="BExRYOYB4A3E5F6MTROY69LR0PMG" localSheetId="7" hidden="1">#REF!</definedName>
    <definedName name="BExRYOYB4A3E5F6MTROY69LR0PMG" hidden="1">'[3]Reco Sheet for Fcast'!$F$7:$G$7</definedName>
    <definedName name="BExRYZLA9EW71H4SXQR525S72LLP" localSheetId="2" hidden="1">#REF!</definedName>
    <definedName name="BExRYZLA9EW71H4SXQR525S72LLP" localSheetId="7" hidden="1">#REF!</definedName>
    <definedName name="BExRYZLA9EW71H4SXQR525S72LLP" hidden="1">'[3]Reco Sheet for Fcast'!$I$9:$J$9</definedName>
    <definedName name="BExRZ66M8G9FQ0VFP077QSZBSOA5" localSheetId="2" hidden="1">#REF!</definedName>
    <definedName name="BExRZ66M8G9FQ0VFP077QSZBSOA5" localSheetId="7" hidden="1">#REF!</definedName>
    <definedName name="BExRZ66M8G9FQ0VFP077QSZBSOA5" hidden="1">'[3]Reco Sheet for Fcast'!$F$6:$G$6</definedName>
    <definedName name="BExRZ8FMQQL46I8AQWU17LRNZD5T" localSheetId="2" hidden="1">#REF!</definedName>
    <definedName name="BExRZ8FMQQL46I8AQWU17LRNZD5T" localSheetId="7" hidden="1">#REF!</definedName>
    <definedName name="BExRZ8FMQQL46I8AQWU17LRNZD5T" hidden="1">'[3]Reco Sheet for Fcast'!$I$6:$J$6</definedName>
    <definedName name="BExRZIRRIXRUMZ5GOO95S7460BMP" localSheetId="2" hidden="1">#REF!</definedName>
    <definedName name="BExRZIRRIXRUMZ5GOO95S7460BMP" localSheetId="7" hidden="1">#REF!</definedName>
    <definedName name="BExRZIRRIXRUMZ5GOO95S7460BMP" hidden="1">'[3]Reco Sheet for Fcast'!$K$2</definedName>
    <definedName name="BExRZK9RAHMM0ZLTNSK7A4LDC42D" localSheetId="2" hidden="1">#REF!</definedName>
    <definedName name="BExRZK9RAHMM0ZLTNSK7A4LDC42D" localSheetId="7" hidden="1">#REF!</definedName>
    <definedName name="BExRZK9RAHMM0ZLTNSK7A4LDC42D" hidden="1">'[3]Reco Sheet for Fcast'!$I$7:$J$7</definedName>
    <definedName name="BExRZOGSR69INI6GAEPHDWSNK5Q4" localSheetId="2" hidden="1">#REF!</definedName>
    <definedName name="BExRZOGSR69INI6GAEPHDWSNK5Q4" localSheetId="7" hidden="1">#REF!</definedName>
    <definedName name="BExRZOGSR69INI6GAEPHDWSNK5Q4" hidden="1">'[3]Reco Sheet for Fcast'!$F$6:$G$6</definedName>
    <definedName name="BExRZR0LVVK3899VBSAJ65GT2E3B" localSheetId="13" hidden="1">#REF!</definedName>
    <definedName name="BExRZR0LVVK3899VBSAJ65GT2E3B" localSheetId="14" hidden="1">#REF!</definedName>
    <definedName name="BExRZR0LVVK3899VBSAJ65GT2E3B" localSheetId="2" hidden="1">#REF!</definedName>
    <definedName name="BExRZR0LVVK3899VBSAJ65GT2E3B" localSheetId="22" hidden="1">#REF!</definedName>
    <definedName name="BExRZR0LVVK3899VBSAJ65GT2E3B" localSheetId="6" hidden="1">#REF!</definedName>
    <definedName name="BExRZR0LVVK3899VBSAJ65GT2E3B" localSheetId="7" hidden="1">#REF!</definedName>
    <definedName name="BExRZR0LVVK3899VBSAJ65GT2E3B" hidden="1">#REF!</definedName>
    <definedName name="BExS0ASQBKRTPDWFK0KUDFOS9LE5" localSheetId="2" hidden="1">#REF!</definedName>
    <definedName name="BExS0ASQBKRTPDWFK0KUDFOS9LE5" localSheetId="7" hidden="1">#REF!</definedName>
    <definedName name="BExS0ASQBKRTPDWFK0KUDFOS9LE5" hidden="1">'[3]Reco Sheet for Fcast'!$F$8:$G$8</definedName>
    <definedName name="BExS0GHQUF6YT0RU3TKDEO8CSJYB" localSheetId="2" hidden="1">#REF!</definedName>
    <definedName name="BExS0GHQUF6YT0RU3TKDEO8CSJYB" localSheetId="7" hidden="1">#REF!</definedName>
    <definedName name="BExS0GHQUF6YT0RU3TKDEO8CSJYB" hidden="1">'[3]Reco Sheet for Fcast'!$K$2</definedName>
    <definedName name="BExS0JSDQ1GV78JIPV6TBXM2DTJL" hidden="1">'[6]Bud Mth'!$F$11:$G$11</definedName>
    <definedName name="BExS0K8IHC45I78DMZBOJ1P13KQA" localSheetId="2" hidden="1">#REF!</definedName>
    <definedName name="BExS0K8IHC45I78DMZBOJ1P13KQA" localSheetId="7" hidden="1">#REF!</definedName>
    <definedName name="BExS0K8IHC45I78DMZBOJ1P13KQA" hidden="1">'[3]Reco Sheet for Fcast'!$F$7:$G$7</definedName>
    <definedName name="BExS0Y0TXR2USG630NHZPX10E48C" localSheetId="13" hidden="1">#REF!</definedName>
    <definedName name="BExS0Y0TXR2USG630NHZPX10E48C" localSheetId="14" hidden="1">#REF!</definedName>
    <definedName name="BExS0Y0TXR2USG630NHZPX10E48C" localSheetId="2" hidden="1">#REF!</definedName>
    <definedName name="BExS0Y0TXR2USG630NHZPX10E48C" localSheetId="6" hidden="1">#REF!</definedName>
    <definedName name="BExS0Y0TXR2USG630NHZPX10E48C" localSheetId="7" hidden="1">#REF!</definedName>
    <definedName name="BExS0Y0TXR2USG630NHZPX10E48C" hidden="1">#REF!</definedName>
    <definedName name="BExS15IJV0WW662NXQUVT3FGP4ST" localSheetId="2" hidden="1">#REF!</definedName>
    <definedName name="BExS15IJV0WW662NXQUVT3FGP4ST" localSheetId="7" hidden="1">#REF!</definedName>
    <definedName name="BExS15IJV0WW662NXQUVT3FGP4ST" hidden="1">'[3]Reco Sheet for Fcast'!$F$7:$G$7</definedName>
    <definedName name="BExS194110MR25BYJI3CJ2EGZ8XT" localSheetId="2" hidden="1">#REF!</definedName>
    <definedName name="BExS194110MR25BYJI3CJ2EGZ8XT" localSheetId="7" hidden="1">#REF!</definedName>
    <definedName name="BExS194110MR25BYJI3CJ2EGZ8XT" hidden="1">'[3]Reco Sheet for Fcast'!$F$9:$G$9</definedName>
    <definedName name="BExS1BNVGNSGD4EP90QL8WXYWZ66" localSheetId="2" hidden="1">#REF!</definedName>
    <definedName name="BExS1BNVGNSGD4EP90QL8WXYWZ66" localSheetId="7" hidden="1">#REF!</definedName>
    <definedName name="BExS1BNVGNSGD4EP90QL8WXYWZ66" hidden="1">'[3]Reco Sheet for Fcast'!$F$2:$G$2</definedName>
    <definedName name="BExS1JLP6G8LTXP9L7HYJSATYX0H" localSheetId="13" hidden="1">#REF!</definedName>
    <definedName name="BExS1JLP6G8LTXP9L7HYJSATYX0H" localSheetId="14" hidden="1">#REF!</definedName>
    <definedName name="BExS1JLP6G8LTXP9L7HYJSATYX0H" localSheetId="2" hidden="1">#REF!</definedName>
    <definedName name="BExS1JLP6G8LTXP9L7HYJSATYX0H" localSheetId="6" hidden="1">#REF!</definedName>
    <definedName name="BExS1JLP6G8LTXP9L7HYJSATYX0H" hidden="1">#REF!</definedName>
    <definedName name="BExS1UE39N6NCND7MAARSBWXS6HU" localSheetId="2" hidden="1">#REF!</definedName>
    <definedName name="BExS1UE39N6NCND7MAARSBWXS6HU" localSheetId="7" hidden="1">#REF!</definedName>
    <definedName name="BExS1UE39N6NCND7MAARSBWXS6HU" hidden="1">'[3]Reco Sheet for Fcast'!$G$2</definedName>
    <definedName name="BExS1VL8PBT2LUQ4ZEAPPFJ4XW2N" hidden="1">'[6]Bud Mth'!$F$7:$G$7</definedName>
    <definedName name="BExS226HTWL5WVC76MP5A1IBI8WD" localSheetId="2" hidden="1">#REF!</definedName>
    <definedName name="BExS226HTWL5WVC76MP5A1IBI8WD" localSheetId="7" hidden="1">#REF!</definedName>
    <definedName name="BExS226HTWL5WVC76MP5A1IBI8WD" hidden="1">'[3]Reco Sheet for Fcast'!$F$6:$G$6</definedName>
    <definedName name="BExS26OI2QNNAH2WMDD95Z400048" localSheetId="2" hidden="1">#REF!</definedName>
    <definedName name="BExS26OI2QNNAH2WMDD95Z400048" localSheetId="7" hidden="1">#REF!</definedName>
    <definedName name="BExS26OI2QNNAH2WMDD95Z400048" hidden="1">'[3]Reco Sheet for Fcast'!$F$10:$G$10</definedName>
    <definedName name="BExS2BH5B8XAQLRCALR1KDKIS6AP" hidden="1">'[6]Bud Mth'!$F$10:$G$10</definedName>
    <definedName name="BExS2DF6B4ZUF3VZLI4G6LJ3BF38" localSheetId="2" hidden="1">#REF!</definedName>
    <definedName name="BExS2DF6B4ZUF3VZLI4G6LJ3BF38" localSheetId="7" hidden="1">#REF!</definedName>
    <definedName name="BExS2DF6B4ZUF3VZLI4G6LJ3BF38" hidden="1">'[3]Reco Sheet for Fcast'!$F$8:$G$8</definedName>
    <definedName name="BExS2QB5FS5LYTFYO4BROTWG3OV5" localSheetId="2" hidden="1">#REF!</definedName>
    <definedName name="BExS2QB5FS5LYTFYO4BROTWG3OV5" localSheetId="7" hidden="1">#REF!</definedName>
    <definedName name="BExS2QB5FS5LYTFYO4BROTWG3OV5" hidden="1">'[3]Reco Sheet for Fcast'!$H$2:$I$2</definedName>
    <definedName name="BExS2TLU1HONYV6S3ZD9T12D7CIG" localSheetId="2" hidden="1">#REF!</definedName>
    <definedName name="BExS2TLU1HONYV6S3ZD9T12D7CIG" localSheetId="7" hidden="1">#REF!</definedName>
    <definedName name="BExS2TLU1HONYV6S3ZD9T12D7CIG" hidden="1">'[3]Reco Sheet for Fcast'!$F$10:$G$10</definedName>
    <definedName name="BExS318UV9I2FXPQQWUKKX00QLPJ" localSheetId="2" hidden="1">#REF!</definedName>
    <definedName name="BExS318UV9I2FXPQQWUKKX00QLPJ" localSheetId="7" hidden="1">#REF!</definedName>
    <definedName name="BExS318UV9I2FXPQQWUKKX00QLPJ" hidden="1">'[3]Reco Sheet for Fcast'!$J$2:$K$2</definedName>
    <definedName name="BExS3FMRX3LHIDMNRZT9X7Q9I9B2" localSheetId="13" hidden="1">#REF!</definedName>
    <definedName name="BExS3FMRX3LHIDMNRZT9X7Q9I9B2" localSheetId="14" hidden="1">#REF!</definedName>
    <definedName name="BExS3FMRX3LHIDMNRZT9X7Q9I9B2" localSheetId="2" hidden="1">#REF!</definedName>
    <definedName name="BExS3FMRX3LHIDMNRZT9X7Q9I9B2" localSheetId="6" hidden="1">#REF!</definedName>
    <definedName name="BExS3FMRX3LHIDMNRZT9X7Q9I9B2" hidden="1">#REF!</definedName>
    <definedName name="BExS3LBS0SMTHALVM4NRI1BAV1NP" localSheetId="2" hidden="1">#REF!</definedName>
    <definedName name="BExS3LBS0SMTHALVM4NRI1BAV1NP" localSheetId="7" hidden="1">#REF!</definedName>
    <definedName name="BExS3LBS0SMTHALVM4NRI1BAV1NP" hidden="1">'[3]Reco Sheet for Fcast'!$F$8:$G$8</definedName>
    <definedName name="BExS3MTQ75VBXDGEBURP6YT8RROE" localSheetId="2" hidden="1">#REF!</definedName>
    <definedName name="BExS3MTQ75VBXDGEBURP6YT8RROE" localSheetId="7" hidden="1">#REF!</definedName>
    <definedName name="BExS3MTQ75VBXDGEBURP6YT8RROE" hidden="1">'[3]Reco Sheet for Fcast'!$I$10:$J$10</definedName>
    <definedName name="BExS3OMGYO0DFN5186UFKEXZ2RX3" localSheetId="2" hidden="1">#REF!</definedName>
    <definedName name="BExS3OMGYO0DFN5186UFKEXZ2RX3" localSheetId="7" hidden="1">#REF!</definedName>
    <definedName name="BExS3OMGYO0DFN5186UFKEXZ2RX3" hidden="1">'[3]Reco Sheet for Fcast'!$I$11:$J$11</definedName>
    <definedName name="BExS3SDERJ27OER67TIGOVZU13A2" localSheetId="2" hidden="1">#REF!</definedName>
    <definedName name="BExS3SDERJ27OER67TIGOVZU13A2" localSheetId="7" hidden="1">#REF!</definedName>
    <definedName name="BExS3SDERJ27OER67TIGOVZU13A2" hidden="1">'[3]Reco Sheet for Fcast'!$F$7:$G$7</definedName>
    <definedName name="BExS3UX1ERFTYXVGC6682ZMBEGZS" localSheetId="13" hidden="1">#REF!</definedName>
    <definedName name="BExS3UX1ERFTYXVGC6682ZMBEGZS" localSheetId="14" hidden="1">#REF!</definedName>
    <definedName name="BExS3UX1ERFTYXVGC6682ZMBEGZS" localSheetId="2" hidden="1">#REF!</definedName>
    <definedName name="BExS3UX1ERFTYXVGC6682ZMBEGZS" localSheetId="6" hidden="1">#REF!</definedName>
    <definedName name="BExS3UX1ERFTYXVGC6682ZMBEGZS" hidden="1">#REF!</definedName>
    <definedName name="BExS46R5WDNU5KL04FKY5LHJUCB8" localSheetId="2" hidden="1">#REF!</definedName>
    <definedName name="BExS46R5WDNU5KL04FKY5LHJUCB8" localSheetId="7" hidden="1">#REF!</definedName>
    <definedName name="BExS46R5WDNU5KL04FKY5LHJUCB8" hidden="1">'[3]Reco Sheet for Fcast'!$I$6:$J$6</definedName>
    <definedName name="BExS4ASWKM93XA275AXHYP8AG6SU" localSheetId="2" hidden="1">#REF!</definedName>
    <definedName name="BExS4ASWKM93XA275AXHYP8AG6SU" localSheetId="7" hidden="1">#REF!</definedName>
    <definedName name="BExS4ASWKM93XA275AXHYP8AG6SU" hidden="1">'[3]Reco Sheet for Fcast'!$I$10:$J$10</definedName>
    <definedName name="BExS4JN3Y6SVBKILQK0R9HS45Y52" localSheetId="2" hidden="1">#REF!</definedName>
    <definedName name="BExS4JN3Y6SVBKILQK0R9HS45Y52" localSheetId="7" hidden="1">#REF!</definedName>
    <definedName name="BExS4JN3Y6SVBKILQK0R9HS45Y52" hidden="1">'[3]Reco Sheet for Fcast'!$F$8:$G$8</definedName>
    <definedName name="BExS4LQMUTP91FH4M5NM9Y7L6XN6" localSheetId="13" hidden="1">#REF!</definedName>
    <definedName name="BExS4LQMUTP91FH4M5NM9Y7L6XN6" localSheetId="14" hidden="1">#REF!</definedName>
    <definedName name="BExS4LQMUTP91FH4M5NM9Y7L6XN6" localSheetId="2" hidden="1">#REF!</definedName>
    <definedName name="BExS4LQMUTP91FH4M5NM9Y7L6XN6" localSheetId="22" hidden="1">#REF!</definedName>
    <definedName name="BExS4LQMUTP91FH4M5NM9Y7L6XN6" localSheetId="6" hidden="1">#REF!</definedName>
    <definedName name="BExS4LQMUTP91FH4M5NM9Y7L6XN6" localSheetId="7" hidden="1">#REF!</definedName>
    <definedName name="BExS4LQMUTP91FH4M5NM9Y7L6XN6" hidden="1">#REF!</definedName>
    <definedName name="BExS4P6S41O6Z6BED77U3GD9PNH1" localSheetId="2" hidden="1">#REF!</definedName>
    <definedName name="BExS4P6S41O6Z6BED77U3GD9PNH1" localSheetId="7" hidden="1">#REF!</definedName>
    <definedName name="BExS4P6S41O6Z6BED77U3GD9PNH1" hidden="1">'[3]Reco Sheet for Fcast'!$I$8:$J$8</definedName>
    <definedName name="BExS51H0N51UT0FZOPZRCF1GU063" localSheetId="2" hidden="1">#REF!</definedName>
    <definedName name="BExS51H0N51UT0FZOPZRCF1GU063" localSheetId="7" hidden="1">#REF!</definedName>
    <definedName name="BExS51H0N51UT0FZOPZRCF1GU063" hidden="1">'[3]Reco Sheet for Fcast'!$I$9:$J$9</definedName>
    <definedName name="BExS54X72TJFC41FJK72MLRR2OO7" localSheetId="2" hidden="1">#REF!</definedName>
    <definedName name="BExS54X72TJFC41FJK72MLRR2OO7" localSheetId="7" hidden="1">#REF!</definedName>
    <definedName name="BExS54X72TJFC41FJK72MLRR2OO7" hidden="1">'[3]Reco Sheet for Fcast'!$I$11:$J$11</definedName>
    <definedName name="BExS59F0PA1V2ZC7S5TN6IT41SXP" localSheetId="2" hidden="1">#REF!</definedName>
    <definedName name="BExS59F0PA1V2ZC7S5TN6IT41SXP" localSheetId="7" hidden="1">#REF!</definedName>
    <definedName name="BExS59F0PA1V2ZC7S5TN6IT41SXP" hidden="1">'[3]Reco Sheet for Fcast'!$F$11:$G$11</definedName>
    <definedName name="BExS5L3TGB8JVW9ROYWTKYTUPW27" localSheetId="2" hidden="1">#REF!</definedName>
    <definedName name="BExS5L3TGB8JVW9ROYWTKYTUPW27" localSheetId="7" hidden="1">#REF!</definedName>
    <definedName name="BExS5L3TGB8JVW9ROYWTKYTUPW27" hidden="1">'[3]Reco Sheet for Fcast'!$F$7:$G$7</definedName>
    <definedName name="BExS5TCGLYOBBY10G49VWHGM40DJ" localSheetId="13" hidden="1">#REF!</definedName>
    <definedName name="BExS5TCGLYOBBY10G49VWHGM40DJ" localSheetId="14" hidden="1">#REF!</definedName>
    <definedName name="BExS5TCGLYOBBY10G49VWHGM40DJ" localSheetId="2" hidden="1">#REF!</definedName>
    <definedName name="BExS5TCGLYOBBY10G49VWHGM40DJ" localSheetId="22" hidden="1">#REF!</definedName>
    <definedName name="BExS5TCGLYOBBY10G49VWHGM40DJ" localSheetId="6" hidden="1">#REF!</definedName>
    <definedName name="BExS5TCGLYOBBY10G49VWHGM40DJ" localSheetId="7" hidden="1">#REF!</definedName>
    <definedName name="BExS5TCGLYOBBY10G49VWHGM40DJ" hidden="1">#REF!</definedName>
    <definedName name="BExS6GKQ96EHVLYWNJDWXZXUZW90" localSheetId="2" hidden="1">#REF!</definedName>
    <definedName name="BExS6GKQ96EHVLYWNJDWXZXUZW90" localSheetId="7" hidden="1">#REF!</definedName>
    <definedName name="BExS6GKQ96EHVLYWNJDWXZXUZW90" hidden="1">'[3]Reco Sheet for Fcast'!$F$8:$G$8</definedName>
    <definedName name="BExS6ITKSZFRR01YD5B0F676SYN7" localSheetId="19" hidden="1">'[4]AMI P &amp; L'!#REF!</definedName>
    <definedName name="BExS6ITKSZFRR01YD5B0F676SYN7" localSheetId="16" hidden="1">'[4]AMI P &amp; L'!#REF!</definedName>
    <definedName name="BExS6ITKSZFRR01YD5B0F676SYN7" localSheetId="17" hidden="1">'[4]AMI P &amp; L'!#REF!</definedName>
    <definedName name="BExS6ITKSZFRR01YD5B0F676SYN7" localSheetId="13" hidden="1">'[4]AMI P &amp; L'!#REF!</definedName>
    <definedName name="BExS6ITKSZFRR01YD5B0F676SYN7" localSheetId="14" hidden="1">'[4]AMI P &amp; L'!#REF!</definedName>
    <definedName name="BExS6ITKSZFRR01YD5B0F676SYN7" localSheetId="2" hidden="1">#REF!</definedName>
    <definedName name="BExS6ITKSZFRR01YD5B0F676SYN7" localSheetId="22" hidden="1">'[4]AMI P &amp; L'!#REF!</definedName>
    <definedName name="BExS6ITKSZFRR01YD5B0F676SYN7" localSheetId="21" hidden="1">'[4]AMI P &amp; L'!#REF!</definedName>
    <definedName name="BExS6ITKSZFRR01YD5B0F676SYN7" localSheetId="57" hidden="1">'[4]AMI P &amp; L'!#REF!</definedName>
    <definedName name="BExS6ITKSZFRR01YD5B0F676SYN7" localSheetId="56" hidden="1">'[4]AMI P &amp; L'!#REF!</definedName>
    <definedName name="BExS6ITKSZFRR01YD5B0F676SYN7" localSheetId="7" hidden="1">#REF!</definedName>
    <definedName name="BExS6ITKSZFRR01YD5B0F676SYN7" localSheetId="40" hidden="1">'[4]AMI P &amp; L'!#REF!</definedName>
    <definedName name="BExS6ITKSZFRR01YD5B0F676SYN7" localSheetId="39" hidden="1">'[4]AMI P &amp; L'!#REF!</definedName>
    <definedName name="BExS6ITKSZFRR01YD5B0F676SYN7" localSheetId="41" hidden="1">'[4]AMI P &amp; L'!#REF!</definedName>
    <definedName name="BExS6ITKSZFRR01YD5B0F676SYN7" localSheetId="38" hidden="1">'[4]AMI P &amp; L'!#REF!</definedName>
    <definedName name="BExS6ITKSZFRR01YD5B0F676SYN7" localSheetId="5" hidden="1">'[4]AMI P &amp; L'!#REF!</definedName>
    <definedName name="BExS6ITKSZFRR01YD5B0F676SYN7" localSheetId="15" hidden="1">'[4]AMI P &amp; L'!#REF!</definedName>
    <definedName name="BExS6ITKSZFRR01YD5B0F676SYN7" hidden="1">'[4]AMI P &amp; L'!#REF!</definedName>
    <definedName name="BExS6N0LI574IAC89EFW6CLTCQ33" localSheetId="2" hidden="1">#REF!</definedName>
    <definedName name="BExS6N0LI574IAC89EFW6CLTCQ33" localSheetId="7" hidden="1">#REF!</definedName>
    <definedName name="BExS6N0LI574IAC89EFW6CLTCQ33" hidden="1">'[3]Reco Sheet for Fcast'!$I$10:$J$10</definedName>
    <definedName name="BExS6WRDBF3ST86ZOBBUL3GTCR11" localSheetId="2" hidden="1">#REF!</definedName>
    <definedName name="BExS6WRDBF3ST86ZOBBUL3GTCR11" localSheetId="7" hidden="1">#REF!</definedName>
    <definedName name="BExS6WRDBF3ST86ZOBBUL3GTCR11" hidden="1">'[3]Reco Sheet for Fcast'!$I$8:$J$8</definedName>
    <definedName name="BExS6XNRKR0C3MTA0LV5B60UB908" localSheetId="2" hidden="1">#REF!</definedName>
    <definedName name="BExS6XNRKR0C3MTA0LV5B60UB908" localSheetId="7" hidden="1">#REF!</definedName>
    <definedName name="BExS6XNRKR0C3MTA0LV5B60UB908" hidden="1">'[3]Reco Sheet for Fcast'!$F$6:$G$6</definedName>
    <definedName name="BExS7CSJZR2R51S2LFXJ1OO82L9R" hidden="1">'[6]Bud Mth'!$L$6:$M$11</definedName>
    <definedName name="BExS7TKQYLRZGM93UY3ZJZJBQNFJ" localSheetId="2" hidden="1">#REF!</definedName>
    <definedName name="BExS7TKQYLRZGM93UY3ZJZJBQNFJ" localSheetId="7" hidden="1">#REF!</definedName>
    <definedName name="BExS7TKQYLRZGM93UY3ZJZJBQNFJ" hidden="1">'[3]Reco Sheet for Fcast'!$I$6:$J$6</definedName>
    <definedName name="BExS7Y2LNGVHSIBKC7C3R6X4LDR6" localSheetId="2" hidden="1">#REF!</definedName>
    <definedName name="BExS7Y2LNGVHSIBKC7C3R6X4LDR6" localSheetId="7" hidden="1">#REF!</definedName>
    <definedName name="BExS7Y2LNGVHSIBKC7C3R6X4LDR6" hidden="1">'[3]Reco Sheet for Fcast'!$I$11:$J$11</definedName>
    <definedName name="BExS7YDEJWVULTHX3SF8FS5KQAPB" localSheetId="13" hidden="1">#REF!</definedName>
    <definedName name="BExS7YDEJWVULTHX3SF8FS5KQAPB" localSheetId="14" hidden="1">#REF!</definedName>
    <definedName name="BExS7YDEJWVULTHX3SF8FS5KQAPB" localSheetId="2" hidden="1">#REF!</definedName>
    <definedName name="BExS7YDEJWVULTHX3SF8FS5KQAPB" localSheetId="6" hidden="1">#REF!</definedName>
    <definedName name="BExS7YDEJWVULTHX3SF8FS5KQAPB" localSheetId="7" hidden="1">#REF!</definedName>
    <definedName name="BExS7YDEJWVULTHX3SF8FS5KQAPB" hidden="1">#REF!</definedName>
    <definedName name="BExS81TE0EY44Y3W2M4Z4MGNP5OM" localSheetId="19" hidden="1">'[4]AMI P &amp; L'!#REF!</definedName>
    <definedName name="BExS81TE0EY44Y3W2M4Z4MGNP5OM" localSheetId="16" hidden="1">'[4]AMI P &amp; L'!#REF!</definedName>
    <definedName name="BExS81TE0EY44Y3W2M4Z4MGNP5OM" localSheetId="17" hidden="1">'[4]AMI P &amp; L'!#REF!</definedName>
    <definedName name="BExS81TE0EY44Y3W2M4Z4MGNP5OM" localSheetId="13" hidden="1">'[4]AMI P &amp; L'!#REF!</definedName>
    <definedName name="BExS81TE0EY44Y3W2M4Z4MGNP5OM" localSheetId="14" hidden="1">'[4]AMI P &amp; L'!#REF!</definedName>
    <definedName name="BExS81TE0EY44Y3W2M4Z4MGNP5OM" localSheetId="2" hidden="1">#REF!</definedName>
    <definedName name="BExS81TE0EY44Y3W2M4Z4MGNP5OM" localSheetId="22" hidden="1">'[4]AMI P &amp; L'!#REF!</definedName>
    <definedName name="BExS81TE0EY44Y3W2M4Z4MGNP5OM" localSheetId="21" hidden="1">'[4]AMI P &amp; L'!#REF!</definedName>
    <definedName name="BExS81TE0EY44Y3W2M4Z4MGNP5OM" localSheetId="57" hidden="1">'[4]AMI P &amp; L'!#REF!</definedName>
    <definedName name="BExS81TE0EY44Y3W2M4Z4MGNP5OM" localSheetId="56" hidden="1">'[4]AMI P &amp; L'!#REF!</definedName>
    <definedName name="BExS81TE0EY44Y3W2M4Z4MGNP5OM" localSheetId="7" hidden="1">#REF!</definedName>
    <definedName name="BExS81TE0EY44Y3W2M4Z4MGNP5OM" localSheetId="40" hidden="1">'[4]AMI P &amp; L'!#REF!</definedName>
    <definedName name="BExS81TE0EY44Y3W2M4Z4MGNP5OM" localSheetId="39" hidden="1">'[4]AMI P &amp; L'!#REF!</definedName>
    <definedName name="BExS81TE0EY44Y3W2M4Z4MGNP5OM" localSheetId="41" hidden="1">'[4]AMI P &amp; L'!#REF!</definedName>
    <definedName name="BExS81TE0EY44Y3W2M4Z4MGNP5OM" localSheetId="38" hidden="1">'[4]AMI P &amp; L'!#REF!</definedName>
    <definedName name="BExS81TE0EY44Y3W2M4Z4MGNP5OM" localSheetId="5" hidden="1">'[4]AMI P &amp; L'!#REF!</definedName>
    <definedName name="BExS81TE0EY44Y3W2M4Z4MGNP5OM" localSheetId="15" hidden="1">'[4]AMI P &amp; L'!#REF!</definedName>
    <definedName name="BExS81TE0EY44Y3W2M4Z4MGNP5OM" hidden="1">'[4]AMI P &amp; L'!#REF!</definedName>
    <definedName name="BExS81YPDZDVJJVS15HV2HDXAC3Y" localSheetId="2" hidden="1">#REF!</definedName>
    <definedName name="BExS81YPDZDVJJVS15HV2HDXAC3Y" localSheetId="7" hidden="1">#REF!</definedName>
    <definedName name="BExS81YPDZDVJJVS15HV2HDXAC3Y" hidden="1">'[3]Reco Sheet for Fcast'!$I$10:$J$10</definedName>
    <definedName name="BExS82PRVNUTEKQZS56YT2DVF6C2" localSheetId="2" hidden="1">#REF!</definedName>
    <definedName name="BExS82PRVNUTEKQZS56YT2DVF6C2" localSheetId="7" hidden="1">#REF!</definedName>
    <definedName name="BExS82PRVNUTEKQZS56YT2DVF6C2" hidden="1">'[3]Reco Sheet for Fcast'!$I$6:$J$6</definedName>
    <definedName name="BExS8BPG5A0GR5AO1U951NDGGR0L" localSheetId="2" hidden="1">#REF!</definedName>
    <definedName name="BExS8BPG5A0GR5AO1U951NDGGR0L" localSheetId="7" hidden="1">#REF!</definedName>
    <definedName name="BExS8BPG5A0GR5AO1U951NDGGR0L" hidden="1">'[3]Reco Sheet for Fcast'!$F$9:$G$9</definedName>
    <definedName name="BExS8FR1778VV7DHWQTG4B927FMB" localSheetId="19" hidden="1">#REF!</definedName>
    <definedName name="BExS8FR1778VV7DHWQTG4B927FMB" localSheetId="16" hidden="1">#REF!</definedName>
    <definedName name="BExS8FR1778VV7DHWQTG4B927FMB" localSheetId="17" hidden="1">#REF!</definedName>
    <definedName name="BExS8FR1778VV7DHWQTG4B927FMB" localSheetId="13" hidden="1">#REF!</definedName>
    <definedName name="BExS8FR1778VV7DHWQTG4B927FMB" localSheetId="14" hidden="1">#REF!</definedName>
    <definedName name="BExS8FR1778VV7DHWQTG4B927FMB" localSheetId="2" hidden="1">#REF!</definedName>
    <definedName name="BExS8FR1778VV7DHWQTG4B927FMB" localSheetId="22" hidden="1">#REF!</definedName>
    <definedName name="BExS8FR1778VV7DHWQTG4B927FMB" localSheetId="21" hidden="1">#REF!</definedName>
    <definedName name="BExS8FR1778VV7DHWQTG4B927FMB" localSheetId="57" hidden="1">#REF!</definedName>
    <definedName name="BExS8FR1778VV7DHWQTG4B927FMB" localSheetId="56" hidden="1">#REF!</definedName>
    <definedName name="BExS8FR1778VV7DHWQTG4B927FMB" localSheetId="6" hidden="1">#REF!</definedName>
    <definedName name="BExS8FR1778VV7DHWQTG4B927FMB" localSheetId="7" hidden="1">#REF!</definedName>
    <definedName name="BExS8FR1778VV7DHWQTG4B927FMB" localSheetId="40" hidden="1">#REF!</definedName>
    <definedName name="BExS8FR1778VV7DHWQTG4B927FMB" localSheetId="39" hidden="1">#REF!</definedName>
    <definedName name="BExS8FR1778VV7DHWQTG4B927FMB" localSheetId="41" hidden="1">#REF!</definedName>
    <definedName name="BExS8FR1778VV7DHWQTG4B927FMB" localSheetId="38" hidden="1">#REF!</definedName>
    <definedName name="BExS8FR1778VV7DHWQTG4B927FMB" localSheetId="5" hidden="1">#REF!</definedName>
    <definedName name="BExS8FR1778VV7DHWQTG4B927FMB" localSheetId="15" hidden="1">#REF!</definedName>
    <definedName name="BExS8FR1778VV7DHWQTG4B927FMB" hidden="1">#REF!</definedName>
    <definedName name="BExS8GSUS17UY50TEM2AWF36BR9Z" localSheetId="2" hidden="1">#REF!</definedName>
    <definedName name="BExS8GSUS17UY50TEM2AWF36BR9Z" localSheetId="7" hidden="1">#REF!</definedName>
    <definedName name="BExS8GSUS17UY50TEM2AWF36BR9Z" hidden="1">'[3]Reco Sheet for Fcast'!$F$7:$G$7</definedName>
    <definedName name="BExS8HJRBVG0XI6PWA9KTMJZMQXK" localSheetId="2" hidden="1">#REF!</definedName>
    <definedName name="BExS8HJRBVG0XI6PWA9KTMJZMQXK" localSheetId="7" hidden="1">#REF!</definedName>
    <definedName name="BExS8HJRBVG0XI6PWA9KTMJZMQXK" hidden="1">'[3]Reco Sheet for Fcast'!$F$7:$G$7</definedName>
    <definedName name="BExS8R51C8RM2FS6V6IRTYO9GA4A" localSheetId="2" hidden="1">#REF!</definedName>
    <definedName name="BExS8R51C8RM2FS6V6IRTYO9GA4A" localSheetId="7" hidden="1">#REF!</definedName>
    <definedName name="BExS8R51C8RM2FS6V6IRTYO9GA4A" hidden="1">'[3]Reco Sheet for Fcast'!$F$15</definedName>
    <definedName name="BExS8WDX408F60MH1X9B9UZ2H4R7" localSheetId="2" hidden="1">#REF!</definedName>
    <definedName name="BExS8WDX408F60MH1X9B9UZ2H4R7" localSheetId="7" hidden="1">#REF!</definedName>
    <definedName name="BExS8WDX408F60MH1X9B9UZ2H4R7" hidden="1">'[3]Reco Sheet for Fcast'!$I$9:$J$9</definedName>
    <definedName name="BExS8Z2W2QEC3MH0BZIYLDFQNUIP" localSheetId="2" hidden="1">#REF!</definedName>
    <definedName name="BExS8Z2W2QEC3MH0BZIYLDFQNUIP" localSheetId="7" hidden="1">#REF!</definedName>
    <definedName name="BExS8Z2W2QEC3MH0BZIYLDFQNUIP" hidden="1">'[3]Reco Sheet for Fcast'!$F$11:$G$11</definedName>
    <definedName name="BExS92DKGRFFCIA9C0IXDOLO57EP" localSheetId="2" hidden="1">#REF!</definedName>
    <definedName name="BExS92DKGRFFCIA9C0IXDOLO57EP" localSheetId="7" hidden="1">#REF!</definedName>
    <definedName name="BExS92DKGRFFCIA9C0IXDOLO57EP" hidden="1">'[3]Reco Sheet for Fcast'!$I$9:$J$9</definedName>
    <definedName name="BExS98OB4321YCHLCQ022PXKTT2W" localSheetId="2" hidden="1">#REF!</definedName>
    <definedName name="BExS98OB4321YCHLCQ022PXKTT2W" localSheetId="7" hidden="1">#REF!</definedName>
    <definedName name="BExS98OB4321YCHLCQ022PXKTT2W" hidden="1">'[3]Reco Sheet for Fcast'!$I$10:$J$10</definedName>
    <definedName name="BExS9C9N8GFISC6HUERJ0EI06GB2" localSheetId="2" hidden="1">#REF!</definedName>
    <definedName name="BExS9C9N8GFISC6HUERJ0EI06GB2" localSheetId="7" hidden="1">#REF!</definedName>
    <definedName name="BExS9C9N8GFISC6HUERJ0EI06GB2" hidden="1">'[3]Reco Sheet for Fcast'!$I$6:$J$6</definedName>
    <definedName name="BExS9DX13CACP3J8JDREK30JB1SQ" localSheetId="2" hidden="1">#REF!</definedName>
    <definedName name="BExS9DX13CACP3J8JDREK30JB1SQ" localSheetId="7" hidden="1">#REF!</definedName>
    <definedName name="BExS9DX13CACP3J8JDREK30JB1SQ" hidden="1">'[3]Reco Sheet for Fcast'!$F$9:$G$9</definedName>
    <definedName name="BExS9FPRS2KRRCS33SE6WFNF5GYL" localSheetId="2" hidden="1">#REF!</definedName>
    <definedName name="BExS9FPRS2KRRCS33SE6WFNF5GYL" localSheetId="7" hidden="1">#REF!</definedName>
    <definedName name="BExS9FPRS2KRRCS33SE6WFNF5GYL" hidden="1">'[3]Reco Sheet for Fcast'!$F$9:$G$9</definedName>
    <definedName name="BExS9J0H1OEIBQPBIZ5V8BHOVD38" localSheetId="13" hidden="1">#REF!</definedName>
    <definedName name="BExS9J0H1OEIBQPBIZ5V8BHOVD38" localSheetId="14" hidden="1">#REF!</definedName>
    <definedName name="BExS9J0H1OEIBQPBIZ5V8BHOVD38" localSheetId="2" hidden="1">#REF!</definedName>
    <definedName name="BExS9J0H1OEIBQPBIZ5V8BHOVD38" localSheetId="6" hidden="1">#REF!</definedName>
    <definedName name="BExS9J0H1OEIBQPBIZ5V8BHOVD38" hidden="1">#REF!</definedName>
    <definedName name="BExS9WI0A6PSEB8N9GPXF2Z7MWHM" localSheetId="2" hidden="1">#REF!</definedName>
    <definedName name="BExS9WI0A6PSEB8N9GPXF2Z7MWHM" localSheetId="7" hidden="1">#REF!</definedName>
    <definedName name="BExS9WI0A6PSEB8N9GPXF2Z7MWHM" hidden="1">'[3]Reco Sheet for Fcast'!$I$7:$J$7</definedName>
    <definedName name="BExSA1QQVF4PNV7K3S1BMNPN0TK8" localSheetId="13" hidden="1">#REF!</definedName>
    <definedName name="BExSA1QQVF4PNV7K3S1BMNPN0TK8" localSheetId="14" hidden="1">#REF!</definedName>
    <definedName name="BExSA1QQVF4PNV7K3S1BMNPN0TK8" localSheetId="2" hidden="1">#REF!</definedName>
    <definedName name="BExSA1QQVF4PNV7K3S1BMNPN0TK8" localSheetId="6" hidden="1">#REF!</definedName>
    <definedName name="BExSA1QQVF4PNV7K3S1BMNPN0TK8" hidden="1">#REF!</definedName>
    <definedName name="BExSA5HP306TN9XJS0TU619DLRR7" localSheetId="2" hidden="1">#REF!</definedName>
    <definedName name="BExSA5HP306TN9XJS0TU619DLRR7" localSheetId="7" hidden="1">#REF!</definedName>
    <definedName name="BExSA5HP306TN9XJS0TU619DLRR7" hidden="1">'[3]Reco Sheet for Fcast'!$H$2:$I$2</definedName>
    <definedName name="BExSAAVWQOOIA6B3JHQVGP08HFEM" localSheetId="2" hidden="1">#REF!</definedName>
    <definedName name="BExSAAVWQOOIA6B3JHQVGP08HFEM" localSheetId="7" hidden="1">#REF!</definedName>
    <definedName name="BExSAAVWQOOIA6B3JHQVGP08HFEM" hidden="1">'[3]Reco Sheet for Fcast'!$I$8:$J$8</definedName>
    <definedName name="BExSABS96AQZ56MKQWBDQWUWTPX5" localSheetId="13" hidden="1">#REF!</definedName>
    <definedName name="BExSABS96AQZ56MKQWBDQWUWTPX5" localSheetId="14" hidden="1">#REF!</definedName>
    <definedName name="BExSABS96AQZ56MKQWBDQWUWTPX5" localSheetId="2" hidden="1">#REF!</definedName>
    <definedName name="BExSABS96AQZ56MKQWBDQWUWTPX5" localSheetId="6" hidden="1">#REF!</definedName>
    <definedName name="BExSABS96AQZ56MKQWBDQWUWTPX5" hidden="1">#REF!</definedName>
    <definedName name="BExSAFJ3IICU2M7QPVE4ARYMXZKX" localSheetId="2" hidden="1">#REF!</definedName>
    <definedName name="BExSAFJ3IICU2M7QPVE4ARYMXZKX" localSheetId="7" hidden="1">#REF!</definedName>
    <definedName name="BExSAFJ3IICU2M7QPVE4ARYMXZKX" hidden="1">'[3]Reco Sheet for Fcast'!$F$7:$G$7</definedName>
    <definedName name="BExSAH6ID8OHX379UXVNGFO8J6KQ" localSheetId="2" hidden="1">#REF!</definedName>
    <definedName name="BExSAH6ID8OHX379UXVNGFO8J6KQ" localSheetId="7" hidden="1">#REF!</definedName>
    <definedName name="BExSAH6ID8OHX379UXVNGFO8J6KQ" hidden="1">'[3]Reco Sheet for Fcast'!$F$8:$G$8</definedName>
    <definedName name="BExSAQBHIXGQRNIRGCJMBXUPCZQA" localSheetId="2" hidden="1">#REF!</definedName>
    <definedName name="BExSAQBHIXGQRNIRGCJMBXUPCZQA" localSheetId="7" hidden="1">#REF!</definedName>
    <definedName name="BExSAQBHIXGQRNIRGCJMBXUPCZQA" hidden="1">'[3]Reco Sheet for Fcast'!$I$8:$J$8</definedName>
    <definedName name="BExSAUTCT4P7JP57NOR9MTX33QJZ" localSheetId="2" hidden="1">#REF!</definedName>
    <definedName name="BExSAUTCT4P7JP57NOR9MTX33QJZ" localSheetId="7" hidden="1">#REF!</definedName>
    <definedName name="BExSAUTCT4P7JP57NOR9MTX33QJZ" hidden="1">'[3]Reco Sheet for Fcast'!$F$10:$G$10</definedName>
    <definedName name="BExSAY9CA9TFXQ9M9FBJRGJO9T9E" localSheetId="19" hidden="1">'[4]AMI P &amp; L'!#REF!</definedName>
    <definedName name="BExSAY9CA9TFXQ9M9FBJRGJO9T9E" localSheetId="16" hidden="1">'[4]AMI P &amp; L'!#REF!</definedName>
    <definedName name="BExSAY9CA9TFXQ9M9FBJRGJO9T9E" localSheetId="17" hidden="1">'[4]AMI P &amp; L'!#REF!</definedName>
    <definedName name="BExSAY9CA9TFXQ9M9FBJRGJO9T9E" localSheetId="13" hidden="1">'[4]AMI P &amp; L'!#REF!</definedName>
    <definedName name="BExSAY9CA9TFXQ9M9FBJRGJO9T9E" localSheetId="14" hidden="1">'[4]AMI P &amp; L'!#REF!</definedName>
    <definedName name="BExSAY9CA9TFXQ9M9FBJRGJO9T9E" localSheetId="2" hidden="1">#REF!</definedName>
    <definedName name="BExSAY9CA9TFXQ9M9FBJRGJO9T9E" localSheetId="22" hidden="1">'[4]AMI P &amp; L'!#REF!</definedName>
    <definedName name="BExSAY9CA9TFXQ9M9FBJRGJO9T9E" localSheetId="21" hidden="1">'[4]AMI P &amp; L'!#REF!</definedName>
    <definedName name="BExSAY9CA9TFXQ9M9FBJRGJO9T9E" localSheetId="57" hidden="1">'[4]AMI P &amp; L'!#REF!</definedName>
    <definedName name="BExSAY9CA9TFXQ9M9FBJRGJO9T9E" localSheetId="56" hidden="1">'[4]AMI P &amp; L'!#REF!</definedName>
    <definedName name="BExSAY9CA9TFXQ9M9FBJRGJO9T9E" localSheetId="7" hidden="1">#REF!</definedName>
    <definedName name="BExSAY9CA9TFXQ9M9FBJRGJO9T9E" localSheetId="40" hidden="1">'[4]AMI P &amp; L'!#REF!</definedName>
    <definedName name="BExSAY9CA9TFXQ9M9FBJRGJO9T9E" localSheetId="39" hidden="1">'[4]AMI P &amp; L'!#REF!</definedName>
    <definedName name="BExSAY9CA9TFXQ9M9FBJRGJO9T9E" localSheetId="41" hidden="1">'[4]AMI P &amp; L'!#REF!</definedName>
    <definedName name="BExSAY9CA9TFXQ9M9FBJRGJO9T9E" localSheetId="38" hidden="1">'[4]AMI P &amp; L'!#REF!</definedName>
    <definedName name="BExSAY9CA9TFXQ9M9FBJRGJO9T9E" localSheetId="5" hidden="1">'[4]AMI P &amp; L'!#REF!</definedName>
    <definedName name="BExSAY9CA9TFXQ9M9FBJRGJO9T9E" localSheetId="15" hidden="1">'[4]AMI P &amp; L'!#REF!</definedName>
    <definedName name="BExSAY9CA9TFXQ9M9FBJRGJO9T9E" hidden="1">'[4]AMI P &amp; L'!#REF!</definedName>
    <definedName name="BExSB4JYKQ3MINI7RAYK5M8BLJDC" localSheetId="2" hidden="1">#REF!</definedName>
    <definedName name="BExSB4JYKQ3MINI7RAYK5M8BLJDC" localSheetId="7" hidden="1">#REF!</definedName>
    <definedName name="BExSB4JYKQ3MINI7RAYK5M8BLJDC" hidden="1">'[3]Reco Sheet for Fcast'!$I$10:$J$10</definedName>
    <definedName name="BExSBD8TZE1B5CZK6VNCCA977BCZ" localSheetId="19" hidden="1">#REF!</definedName>
    <definedName name="BExSBD8TZE1B5CZK6VNCCA977BCZ" localSheetId="16" hidden="1">#REF!</definedName>
    <definedName name="BExSBD8TZE1B5CZK6VNCCA977BCZ" localSheetId="17" hidden="1">#REF!</definedName>
    <definedName name="BExSBD8TZE1B5CZK6VNCCA977BCZ" localSheetId="13" hidden="1">#REF!</definedName>
    <definedName name="BExSBD8TZE1B5CZK6VNCCA977BCZ" localSheetId="14" hidden="1">#REF!</definedName>
    <definedName name="BExSBD8TZE1B5CZK6VNCCA977BCZ" localSheetId="2" hidden="1">#REF!</definedName>
    <definedName name="BExSBD8TZE1B5CZK6VNCCA977BCZ" localSheetId="22" hidden="1">#REF!</definedName>
    <definedName name="BExSBD8TZE1B5CZK6VNCCA977BCZ" localSheetId="21" hidden="1">#REF!</definedName>
    <definedName name="BExSBD8TZE1B5CZK6VNCCA977BCZ" localSheetId="57" hidden="1">#REF!</definedName>
    <definedName name="BExSBD8TZE1B5CZK6VNCCA977BCZ" localSheetId="56" hidden="1">#REF!</definedName>
    <definedName name="BExSBD8TZE1B5CZK6VNCCA977BCZ" localSheetId="6" hidden="1">#REF!</definedName>
    <definedName name="BExSBD8TZE1B5CZK6VNCCA977BCZ" localSheetId="7" hidden="1">#REF!</definedName>
    <definedName name="BExSBD8TZE1B5CZK6VNCCA977BCZ" localSheetId="40" hidden="1">#REF!</definedName>
    <definedName name="BExSBD8TZE1B5CZK6VNCCA977BCZ" localSheetId="39" hidden="1">#REF!</definedName>
    <definedName name="BExSBD8TZE1B5CZK6VNCCA977BCZ" localSheetId="41" hidden="1">#REF!</definedName>
    <definedName name="BExSBD8TZE1B5CZK6VNCCA977BCZ" localSheetId="38" hidden="1">#REF!</definedName>
    <definedName name="BExSBD8TZE1B5CZK6VNCCA977BCZ" localSheetId="5" hidden="1">#REF!</definedName>
    <definedName name="BExSBD8TZE1B5CZK6VNCCA977BCZ" localSheetId="15" hidden="1">#REF!</definedName>
    <definedName name="BExSBD8TZE1B5CZK6VNCCA977BCZ" hidden="1">#REF!</definedName>
    <definedName name="BExSBMOS41ZRLWYLOU29V6Y7YORR" localSheetId="19" hidden="1">'[4]AMI P &amp; L'!#REF!</definedName>
    <definedName name="BExSBMOS41ZRLWYLOU29V6Y7YORR" localSheetId="16" hidden="1">'[4]AMI P &amp; L'!#REF!</definedName>
    <definedName name="BExSBMOS41ZRLWYLOU29V6Y7YORR" localSheetId="17" hidden="1">'[4]AMI P &amp; L'!#REF!</definedName>
    <definedName name="BExSBMOS41ZRLWYLOU29V6Y7YORR" localSheetId="13" hidden="1">'[4]AMI P &amp; L'!#REF!</definedName>
    <definedName name="BExSBMOS41ZRLWYLOU29V6Y7YORR" localSheetId="14" hidden="1">'[4]AMI P &amp; L'!#REF!</definedName>
    <definedName name="BExSBMOS41ZRLWYLOU29V6Y7YORR" localSheetId="2" hidden="1">#REF!</definedName>
    <definedName name="BExSBMOS41ZRLWYLOU29V6Y7YORR" localSheetId="22" hidden="1">'[4]AMI P &amp; L'!#REF!</definedName>
    <definedName name="BExSBMOS41ZRLWYLOU29V6Y7YORR" localSheetId="21" hidden="1">'[4]AMI P &amp; L'!#REF!</definedName>
    <definedName name="BExSBMOS41ZRLWYLOU29V6Y7YORR" localSheetId="57" hidden="1">'[4]AMI P &amp; L'!#REF!</definedName>
    <definedName name="BExSBMOS41ZRLWYLOU29V6Y7YORR" localSheetId="56" hidden="1">'[4]AMI P &amp; L'!#REF!</definedName>
    <definedName name="BExSBMOS41ZRLWYLOU29V6Y7YORR" localSheetId="7" hidden="1">#REF!</definedName>
    <definedName name="BExSBMOS41ZRLWYLOU29V6Y7YORR" localSheetId="40" hidden="1">'[4]AMI P &amp; L'!#REF!</definedName>
    <definedName name="BExSBMOS41ZRLWYLOU29V6Y7YORR" localSheetId="39" hidden="1">'[4]AMI P &amp; L'!#REF!</definedName>
    <definedName name="BExSBMOS41ZRLWYLOU29V6Y7YORR" localSheetId="41" hidden="1">'[4]AMI P &amp; L'!#REF!</definedName>
    <definedName name="BExSBMOS41ZRLWYLOU29V6Y7YORR" localSheetId="38" hidden="1">'[4]AMI P &amp; L'!#REF!</definedName>
    <definedName name="BExSBMOS41ZRLWYLOU29V6Y7YORR" localSheetId="5" hidden="1">'[4]AMI P &amp; L'!#REF!</definedName>
    <definedName name="BExSBMOS41ZRLWYLOU29V6Y7YORR" localSheetId="15" hidden="1">'[4]AMI P &amp; L'!#REF!</definedName>
    <definedName name="BExSBMOS41ZRLWYLOU29V6Y7YORR" hidden="1">'[4]AMI P &amp; L'!#REF!</definedName>
    <definedName name="BExSBRBXXQMBU1TYDW1BXTEVEPRU" localSheetId="2" hidden="1">#REF!</definedName>
    <definedName name="BExSBRBXXQMBU1TYDW1BXTEVEPRU" localSheetId="7" hidden="1">#REF!</definedName>
    <definedName name="BExSBRBXXQMBU1TYDW1BXTEVEPRU" hidden="1">'[3]Reco Sheet for Fcast'!$F$8:$G$8</definedName>
    <definedName name="BExSC54998WTZ21DSL0R8UN0Y9JH" localSheetId="2" hidden="1">#REF!</definedName>
    <definedName name="BExSC54998WTZ21DSL0R8UN0Y9JH" localSheetId="7" hidden="1">#REF!</definedName>
    <definedName name="BExSC54998WTZ21DSL0R8UN0Y9JH" hidden="1">'[3]Reco Sheet for Fcast'!$F$8:$G$8</definedName>
    <definedName name="BExSC60N7WR9PJSNC9B7ORCX9NGY" localSheetId="2" hidden="1">#REF!</definedName>
    <definedName name="BExSC60N7WR9PJSNC9B7ORCX9NGY" localSheetId="7" hidden="1">#REF!</definedName>
    <definedName name="BExSC60N7WR9PJSNC9B7ORCX9NGY" hidden="1">'[3]Reco Sheet for Fcast'!$I$7:$J$7</definedName>
    <definedName name="BExSCE99EZTILTTCE4NJJF96OYYM" localSheetId="2" hidden="1">#REF!</definedName>
    <definedName name="BExSCE99EZTILTTCE4NJJF96OYYM" localSheetId="7" hidden="1">#REF!</definedName>
    <definedName name="BExSCE99EZTILTTCE4NJJF96OYYM" hidden="1">'[3]Reco Sheet for Fcast'!$G$2</definedName>
    <definedName name="BExSCHUQZ2HFEWS54X67DIS8OSXZ" localSheetId="2" hidden="1">#REF!</definedName>
    <definedName name="BExSCHUQZ2HFEWS54X67DIS8OSXZ" localSheetId="7" hidden="1">#REF!</definedName>
    <definedName name="BExSCHUQZ2HFEWS54X67DIS8OSXZ" hidden="1">'[3]Reco Sheet for Fcast'!$F$6:$G$6</definedName>
    <definedName name="BExSCOG41SKKG4GYU76WRWW1CTE6" localSheetId="2" hidden="1">#REF!</definedName>
    <definedName name="BExSCOG41SKKG4GYU76WRWW1CTE6" localSheetId="7" hidden="1">#REF!</definedName>
    <definedName name="BExSCOG41SKKG4GYU76WRWW1CTE6" hidden="1">'[3]Reco Sheet for Fcast'!$F$11:$G$11</definedName>
    <definedName name="BExSCRAPD4F1ENO6Q7M8FSCSMREW" localSheetId="13" hidden="1">#REF!</definedName>
    <definedName name="BExSCRAPD4F1ENO6Q7M8FSCSMREW" localSheetId="14" hidden="1">#REF!</definedName>
    <definedName name="BExSCRAPD4F1ENO6Q7M8FSCSMREW" localSheetId="2" hidden="1">#REF!</definedName>
    <definedName name="BExSCRAPD4F1ENO6Q7M8FSCSMREW" localSheetId="6" hidden="1">#REF!</definedName>
    <definedName name="BExSCRAPD4F1ENO6Q7M8FSCSMREW" hidden="1">#REF!</definedName>
    <definedName name="BExSCVC9P86YVFMRKKUVRV29MZXZ" localSheetId="2" hidden="1">#REF!</definedName>
    <definedName name="BExSCVC9P86YVFMRKKUVRV29MZXZ" localSheetId="7" hidden="1">#REF!</definedName>
    <definedName name="BExSCVC9P86YVFMRKKUVRV29MZXZ" hidden="1">'[3]Reco Sheet for Fcast'!$G$2</definedName>
    <definedName name="BExSD233CH4MU9ZMGNRF97ZV7KWU" localSheetId="2" hidden="1">#REF!</definedName>
    <definedName name="BExSD233CH4MU9ZMGNRF97ZV7KWU" localSheetId="7" hidden="1">#REF!</definedName>
    <definedName name="BExSD233CH4MU9ZMGNRF97ZV7KWU" hidden="1">'[3]Reco Sheet for Fcast'!$F$8:$G$8</definedName>
    <definedName name="BExSD2U0F3BN6IN9N4R2DTTJG15H" localSheetId="2" hidden="1">#REF!</definedName>
    <definedName name="BExSD2U0F3BN6IN9N4R2DTTJG15H" localSheetId="7" hidden="1">#REF!</definedName>
    <definedName name="BExSD2U0F3BN6IN9N4R2DTTJG15H" hidden="1">'[3]Reco Sheet for Fcast'!$I$6:$J$6</definedName>
    <definedName name="BExSD6A6NY15YSMFH51ST6XJY429" localSheetId="2" hidden="1">#REF!</definedName>
    <definedName name="BExSD6A6NY15YSMFH51ST6XJY429" localSheetId="7" hidden="1">#REF!</definedName>
    <definedName name="BExSD6A6NY15YSMFH51ST6XJY429" hidden="1">'[3]Reco Sheet for Fcast'!$K$2</definedName>
    <definedName name="BExSD9VH6PF6RQ135VOEE08YXPAW" localSheetId="2" hidden="1">#REF!</definedName>
    <definedName name="BExSD9VH6PF6RQ135VOEE08YXPAW" localSheetId="7" hidden="1">#REF!</definedName>
    <definedName name="BExSD9VH6PF6RQ135VOEE08YXPAW" hidden="1">'[3]Reco Sheet for Fcast'!$F$11:$G$11</definedName>
    <definedName name="BExSDP5Y04WWMX2WWRITWOX8R5I9" localSheetId="2" hidden="1">#REF!</definedName>
    <definedName name="BExSDP5Y04WWMX2WWRITWOX8R5I9" localSheetId="7" hidden="1">#REF!</definedName>
    <definedName name="BExSDP5Y04WWMX2WWRITWOX8R5I9" hidden="1">'[3]Reco Sheet for Fcast'!$F$6:$G$6</definedName>
    <definedName name="BExSDSGM203BJTNS9MKCBX453HMD" localSheetId="2" hidden="1">#REF!</definedName>
    <definedName name="BExSDSGM203BJTNS9MKCBX453HMD" localSheetId="7" hidden="1">#REF!</definedName>
    <definedName name="BExSDSGM203BJTNS9MKCBX453HMD" hidden="1">'[3]Reco Sheet for Fcast'!$F$8:$G$8</definedName>
    <definedName name="BExSDT20XUFXTDM37M148AXAP7HN" localSheetId="2" hidden="1">#REF!</definedName>
    <definedName name="BExSDT20XUFXTDM37M148AXAP7HN" localSheetId="7" hidden="1">#REF!</definedName>
    <definedName name="BExSDT20XUFXTDM37M148AXAP7HN" hidden="1">'[3]Reco Sheet for Fcast'!$I$11:$J$11</definedName>
    <definedName name="BExSDUEOM0DE6ENOXB9XUONYJI7X" localSheetId="13" hidden="1">#REF!</definedName>
    <definedName name="BExSDUEOM0DE6ENOXB9XUONYJI7X" localSheetId="14" hidden="1">#REF!</definedName>
    <definedName name="BExSDUEOM0DE6ENOXB9XUONYJI7X" localSheetId="2" hidden="1">#REF!</definedName>
    <definedName name="BExSDUEOM0DE6ENOXB9XUONYJI7X" localSheetId="6" hidden="1">#REF!</definedName>
    <definedName name="BExSDUEOM0DE6ENOXB9XUONYJI7X" hidden="1">#REF!</definedName>
    <definedName name="BExSEEHK1VLWD7JBV9SVVVIKQZ3I" localSheetId="2" hidden="1">#REF!</definedName>
    <definedName name="BExSEEHK1VLWD7JBV9SVVVIKQZ3I" localSheetId="7" hidden="1">#REF!</definedName>
    <definedName name="BExSEEHK1VLWD7JBV9SVVVIKQZ3I" hidden="1">'[3]Reco Sheet for Fcast'!$F$8:$G$8</definedName>
    <definedName name="BExSEJKZLX37P3V33TRTFJ30BFRK" localSheetId="2" hidden="1">#REF!</definedName>
    <definedName name="BExSEJKZLX37P3V33TRTFJ30BFRK" localSheetId="7" hidden="1">#REF!</definedName>
    <definedName name="BExSEJKZLX37P3V33TRTFJ30BFRK" hidden="1">'[3]Reco Sheet for Fcast'!$F$9:$G$9</definedName>
    <definedName name="BExSEP9UVOAI6TMXKNK587PQ3328" localSheetId="2" hidden="1">#REF!</definedName>
    <definedName name="BExSEP9UVOAI6TMXKNK587PQ3328" localSheetId="7" hidden="1">#REF!</definedName>
    <definedName name="BExSEP9UVOAI6TMXKNK587PQ3328" hidden="1">'[3]Reco Sheet for Fcast'!$I$10:$J$10</definedName>
    <definedName name="BExSF07QFLZCO4P6K6QF05XG7PH1" localSheetId="2" hidden="1">#REF!</definedName>
    <definedName name="BExSF07QFLZCO4P6K6QF05XG7PH1" localSheetId="7" hidden="1">#REF!</definedName>
    <definedName name="BExSF07QFLZCO4P6K6QF05XG7PH1" hidden="1">'[3]Reco Sheet for Fcast'!$F$11:$G$11</definedName>
    <definedName name="BExSFJ8ZAGQ63A4MVMZRQWLVRGQ5" localSheetId="2" hidden="1">#REF!</definedName>
    <definedName name="BExSFJ8ZAGQ63A4MVMZRQWLVRGQ5" localSheetId="7" hidden="1">#REF!</definedName>
    <definedName name="BExSFJ8ZAGQ63A4MVMZRQWLVRGQ5" hidden="1">'[3]Reco Sheet for Fcast'!$F$8:$G$8</definedName>
    <definedName name="BExSFKQRST2S9KXWWLCXYLKSF4G1" localSheetId="2" hidden="1">#REF!</definedName>
    <definedName name="BExSFKQRST2S9KXWWLCXYLKSF4G1" localSheetId="7" hidden="1">#REF!</definedName>
    <definedName name="BExSFKQRST2S9KXWWLCXYLKSF4G1" hidden="1">'[3]Reco Sheet for Fcast'!$F$8:$G$8</definedName>
    <definedName name="BExSFYDRRTAZVPXRWUF5PDQ97WFF" localSheetId="2" hidden="1">#REF!</definedName>
    <definedName name="BExSFYDRRTAZVPXRWUF5PDQ97WFF" localSheetId="7" hidden="1">#REF!</definedName>
    <definedName name="BExSFYDRRTAZVPXRWUF5PDQ97WFF" hidden="1">'[3]Reco Sheet for Fcast'!$G$2</definedName>
    <definedName name="BExSFZVPFTXA3F0IJ2NGH1GXX9R7" localSheetId="2" hidden="1">#REF!</definedName>
    <definedName name="BExSFZVPFTXA3F0IJ2NGH1GXX9R7" localSheetId="7" hidden="1">#REF!</definedName>
    <definedName name="BExSFZVPFTXA3F0IJ2NGH1GXX9R7" hidden="1">'[3]Reco Sheet for Fcast'!$I$9:$J$9</definedName>
    <definedName name="BExSG60TZAT2SKO046IKGMD8SGUE" localSheetId="13" hidden="1">#REF!</definedName>
    <definedName name="BExSG60TZAT2SKO046IKGMD8SGUE" localSheetId="14" hidden="1">#REF!</definedName>
    <definedName name="BExSG60TZAT2SKO046IKGMD8SGUE" localSheetId="2" hidden="1">#REF!</definedName>
    <definedName name="BExSG60TZAT2SKO046IKGMD8SGUE" localSheetId="22" hidden="1">#REF!</definedName>
    <definedName name="BExSG60TZAT2SKO046IKGMD8SGUE" localSheetId="6" hidden="1">#REF!</definedName>
    <definedName name="BExSG60TZAT2SKO046IKGMD8SGUE" localSheetId="7" hidden="1">#REF!</definedName>
    <definedName name="BExSG60TZAT2SKO046IKGMD8SGUE" hidden="1">#REF!</definedName>
    <definedName name="BExSG90Q4ZUU2IPGDYOM169NJV9S" localSheetId="2" hidden="1">#REF!</definedName>
    <definedName name="BExSG90Q4ZUU2IPGDYOM169NJV9S" localSheetId="7" hidden="1">#REF!</definedName>
    <definedName name="BExSG90Q4ZUU2IPGDYOM169NJV9S" hidden="1">'[3]Reco Sheet for Fcast'!$I$9:$J$9</definedName>
    <definedName name="BExSG9X3DU845PNXYJGGLBQY2UHG" localSheetId="19" hidden="1">'[4]AMI P &amp; L'!#REF!</definedName>
    <definedName name="BExSG9X3DU845PNXYJGGLBQY2UHG" localSheetId="16" hidden="1">'[4]AMI P &amp; L'!#REF!</definedName>
    <definedName name="BExSG9X3DU845PNXYJGGLBQY2UHG" localSheetId="17" hidden="1">'[4]AMI P &amp; L'!#REF!</definedName>
    <definedName name="BExSG9X3DU845PNXYJGGLBQY2UHG" localSheetId="13" hidden="1">'[4]AMI P &amp; L'!#REF!</definedName>
    <definedName name="BExSG9X3DU845PNXYJGGLBQY2UHG" localSheetId="14" hidden="1">'[4]AMI P &amp; L'!#REF!</definedName>
    <definedName name="BExSG9X3DU845PNXYJGGLBQY2UHG" localSheetId="2" hidden="1">#REF!</definedName>
    <definedName name="BExSG9X3DU845PNXYJGGLBQY2UHG" localSheetId="22" hidden="1">'[4]AMI P &amp; L'!#REF!</definedName>
    <definedName name="BExSG9X3DU845PNXYJGGLBQY2UHG" localSheetId="21" hidden="1">'[4]AMI P &amp; L'!#REF!</definedName>
    <definedName name="BExSG9X3DU845PNXYJGGLBQY2UHG" localSheetId="57" hidden="1">'[4]AMI P &amp; L'!#REF!</definedName>
    <definedName name="BExSG9X3DU845PNXYJGGLBQY2UHG" localSheetId="56" hidden="1">'[4]AMI P &amp; L'!#REF!</definedName>
    <definedName name="BExSG9X3DU845PNXYJGGLBQY2UHG" localSheetId="7" hidden="1">#REF!</definedName>
    <definedName name="BExSG9X3DU845PNXYJGGLBQY2UHG" localSheetId="40" hidden="1">'[4]AMI P &amp; L'!#REF!</definedName>
    <definedName name="BExSG9X3DU845PNXYJGGLBQY2UHG" localSheetId="39" hidden="1">'[4]AMI P &amp; L'!#REF!</definedName>
    <definedName name="BExSG9X3DU845PNXYJGGLBQY2UHG" localSheetId="41" hidden="1">'[4]AMI P &amp; L'!#REF!</definedName>
    <definedName name="BExSG9X3DU845PNXYJGGLBQY2UHG" localSheetId="38" hidden="1">'[4]AMI P &amp; L'!#REF!</definedName>
    <definedName name="BExSG9X3DU845PNXYJGGLBQY2UHG" localSheetId="5" hidden="1">'[4]AMI P &amp; L'!#REF!</definedName>
    <definedName name="BExSG9X3DU845PNXYJGGLBQY2UHG" localSheetId="15" hidden="1">'[4]AMI P &amp; L'!#REF!</definedName>
    <definedName name="BExSG9X3DU845PNXYJGGLBQY2UHG" hidden="1">'[4]AMI P &amp; L'!#REF!</definedName>
    <definedName name="BExSGE45J27MDUUNXW7Z8Q33UAON" localSheetId="2" hidden="1">#REF!</definedName>
    <definedName name="BExSGE45J27MDUUNXW7Z8Q33UAON" localSheetId="7" hidden="1">#REF!</definedName>
    <definedName name="BExSGE45J27MDUUNXW7Z8Q33UAON" hidden="1">'[3]Reco Sheet for Fcast'!$F$9:$G$9</definedName>
    <definedName name="BExSGE9LY91Q0URHB4YAMX0UAMYI" localSheetId="2" hidden="1">#REF!</definedName>
    <definedName name="BExSGE9LY91Q0URHB4YAMX0UAMYI" localSheetId="7" hidden="1">#REF!</definedName>
    <definedName name="BExSGE9LY91Q0URHB4YAMX0UAMYI" hidden="1">'[3]Reco Sheet for Fcast'!$I$6:$J$6</definedName>
    <definedName name="BExSGEPPAC5VNZNBFZ6X4J18CUCB" hidden="1">'[6]Bud Mth'!$F$15</definedName>
    <definedName name="BExSGIB6UEU4H2UHIK30B61ELOCC" hidden="1">'[6]Bud Mth'!$I$7:$J$7</definedName>
    <definedName name="BExSGLB2URTLBCKBB4Y885W925F2" localSheetId="2" hidden="1">#REF!</definedName>
    <definedName name="BExSGLB2URTLBCKBB4Y885W925F2" localSheetId="7" hidden="1">#REF!</definedName>
    <definedName name="BExSGLB2URTLBCKBB4Y885W925F2" hidden="1">'[3]Reco Sheet for Fcast'!$H$2:$I$2</definedName>
    <definedName name="BExSGM25R69NWJV48BYBJO2J24VT" hidden="1">'[6]Bud Mth'!$I$8:$J$8</definedName>
    <definedName name="BExSGOAYG73SFWOPAQV80P710GID" localSheetId="19" hidden="1">'[4]AMI P &amp; L'!#REF!</definedName>
    <definedName name="BExSGOAYG73SFWOPAQV80P710GID" localSheetId="16" hidden="1">'[4]AMI P &amp; L'!#REF!</definedName>
    <definedName name="BExSGOAYG73SFWOPAQV80P710GID" localSheetId="17" hidden="1">'[4]AMI P &amp; L'!#REF!</definedName>
    <definedName name="BExSGOAYG73SFWOPAQV80P710GID" localSheetId="13" hidden="1">'[4]AMI P &amp; L'!#REF!</definedName>
    <definedName name="BExSGOAYG73SFWOPAQV80P710GID" localSheetId="14" hidden="1">'[4]AMI P &amp; L'!#REF!</definedName>
    <definedName name="BExSGOAYG73SFWOPAQV80P710GID" localSheetId="2" hidden="1">#REF!</definedName>
    <definedName name="BExSGOAYG73SFWOPAQV80P710GID" localSheetId="22" hidden="1">'[4]AMI P &amp; L'!#REF!</definedName>
    <definedName name="BExSGOAYG73SFWOPAQV80P710GID" localSheetId="21" hidden="1">'[4]AMI P &amp; L'!#REF!</definedName>
    <definedName name="BExSGOAYG73SFWOPAQV80P710GID" localSheetId="57" hidden="1">'[4]AMI P &amp; L'!#REF!</definedName>
    <definedName name="BExSGOAYG73SFWOPAQV80P710GID" localSheetId="56" hidden="1">'[4]AMI P &amp; L'!#REF!</definedName>
    <definedName name="BExSGOAYG73SFWOPAQV80P710GID" localSheetId="7" hidden="1">#REF!</definedName>
    <definedName name="BExSGOAYG73SFWOPAQV80P710GID" localSheetId="40" hidden="1">'[4]AMI P &amp; L'!#REF!</definedName>
    <definedName name="BExSGOAYG73SFWOPAQV80P710GID" localSheetId="39" hidden="1">'[4]AMI P &amp; L'!#REF!</definedName>
    <definedName name="BExSGOAYG73SFWOPAQV80P710GID" localSheetId="41" hidden="1">'[4]AMI P &amp; L'!#REF!</definedName>
    <definedName name="BExSGOAYG73SFWOPAQV80P710GID" localSheetId="38" hidden="1">'[4]AMI P &amp; L'!#REF!</definedName>
    <definedName name="BExSGOAYG73SFWOPAQV80P710GID" localSheetId="5" hidden="1">'[4]AMI P &amp; L'!#REF!</definedName>
    <definedName name="BExSGOAYG73SFWOPAQV80P710GID" localSheetId="15" hidden="1">'[4]AMI P &amp; L'!#REF!</definedName>
    <definedName name="BExSGOAYG73SFWOPAQV80P710GID" hidden="1">'[4]AMI P &amp; L'!#REF!</definedName>
    <definedName name="BExSGOWJHRW7FWKLO2EHUOOGHNAF" localSheetId="2" hidden="1">#REF!</definedName>
    <definedName name="BExSGOWJHRW7FWKLO2EHUOOGHNAF" localSheetId="7" hidden="1">#REF!</definedName>
    <definedName name="BExSGOWJHRW7FWKLO2EHUOOGHNAF" hidden="1">'[3]Reco Sheet for Fcast'!$G$2</definedName>
    <definedName name="BExSGOWJTAP41ZV5Q23H7MI9C76W" localSheetId="2" hidden="1">#REF!</definedName>
    <definedName name="BExSGOWJTAP41ZV5Q23H7MI9C76W" localSheetId="7" hidden="1">#REF!</definedName>
    <definedName name="BExSGOWJTAP41ZV5Q23H7MI9C76W" hidden="1">'[3]Reco Sheet for Fcast'!$F$8:$G$8</definedName>
    <definedName name="BExSGR5JQVX2HQ0PKCGZNSSUM1RV" localSheetId="2" hidden="1">#REF!</definedName>
    <definedName name="BExSGR5JQVX2HQ0PKCGZNSSUM1RV" localSheetId="7" hidden="1">#REF!</definedName>
    <definedName name="BExSGR5JQVX2HQ0PKCGZNSSUM1RV" hidden="1">'[3]Reco Sheet for Fcast'!$F$8:$G$8</definedName>
    <definedName name="BExSGVHX69GJZHD99DKE4RZ042B1" localSheetId="2" hidden="1">#REF!</definedName>
    <definedName name="BExSGVHX69GJZHD99DKE4RZ042B1" localSheetId="7" hidden="1">#REF!</definedName>
    <definedName name="BExSGVHX69GJZHD99DKE4RZ042B1" hidden="1">'[3]Reco Sheet for Fcast'!$F$8:$G$8</definedName>
    <definedName name="BExSGZJO4J4ZO04E2N2ECVYS9DEZ" localSheetId="2" hidden="1">#REF!</definedName>
    <definedName name="BExSGZJO4J4ZO04E2N2ECVYS9DEZ" localSheetId="7" hidden="1">#REF!</definedName>
    <definedName name="BExSGZJO4J4ZO04E2N2ECVYS9DEZ" hidden="1">'[3]Reco Sheet for Fcast'!$I$11:$J$11</definedName>
    <definedName name="BExSHAHFHS7MMNJR8JPVABRGBVIT" localSheetId="2" hidden="1">#REF!</definedName>
    <definedName name="BExSHAHFHS7MMNJR8JPVABRGBVIT" localSheetId="7" hidden="1">#REF!</definedName>
    <definedName name="BExSHAHFHS7MMNJR8JPVABRGBVIT" hidden="1">'[3]Reco Sheet for Fcast'!$I$9:$J$9</definedName>
    <definedName name="BExSHGH88QZWW4RNAX4YKAZ5JEBL" localSheetId="2" hidden="1">#REF!</definedName>
    <definedName name="BExSHGH88QZWW4RNAX4YKAZ5JEBL" localSheetId="7" hidden="1">#REF!</definedName>
    <definedName name="BExSHGH88QZWW4RNAX4YKAZ5JEBL" hidden="1">'[3]Reco Sheet for Fcast'!$H$2:$I$2</definedName>
    <definedName name="BExSHOKK1OO3CX9Z28C58E5J1D9W" localSheetId="2" hidden="1">#REF!</definedName>
    <definedName name="BExSHOKK1OO3CX9Z28C58E5J1D9W" localSheetId="7" hidden="1">#REF!</definedName>
    <definedName name="BExSHOKK1OO3CX9Z28C58E5J1D9W" hidden="1">'[3]Reco Sheet for Fcast'!$F$7:$G$7</definedName>
    <definedName name="BExSHQD8KYLTQGDXIRKCHQQ7MKIH" localSheetId="2" hidden="1">#REF!</definedName>
    <definedName name="BExSHQD8KYLTQGDXIRKCHQQ7MKIH" localSheetId="7" hidden="1">#REF!</definedName>
    <definedName name="BExSHQD8KYLTQGDXIRKCHQQ7MKIH" hidden="1">'[3]Reco Sheet for Fcast'!$I$11:$J$11</definedName>
    <definedName name="BExSHQO1L8X0LZLRFIGPEK60LN5P" localSheetId="13" hidden="1">#REF!</definedName>
    <definedName name="BExSHQO1L8X0LZLRFIGPEK60LN5P" localSheetId="14" hidden="1">#REF!</definedName>
    <definedName name="BExSHQO1L8X0LZLRFIGPEK60LN5P" localSheetId="2" hidden="1">#REF!</definedName>
    <definedName name="BExSHQO1L8X0LZLRFIGPEK60LN5P" localSheetId="6" hidden="1">#REF!</definedName>
    <definedName name="BExSHQO1L8X0LZLRFIGPEK60LN5P" hidden="1">#REF!</definedName>
    <definedName name="BExSHVGPIAHXI97UBLI9G4I4M29F" localSheetId="2" hidden="1">#REF!</definedName>
    <definedName name="BExSHVGPIAHXI97UBLI9G4I4M29F" localSheetId="7" hidden="1">#REF!</definedName>
    <definedName name="BExSHVGPIAHXI97UBLI9G4I4M29F" hidden="1">'[3]Reco Sheet for Fcast'!$I$7:$J$7</definedName>
    <definedName name="BExSI0K2YL3HTCQAD8A7TR4QCUR6" localSheetId="2" hidden="1">#REF!</definedName>
    <definedName name="BExSI0K2YL3HTCQAD8A7TR4QCUR6" localSheetId="7" hidden="1">#REF!</definedName>
    <definedName name="BExSI0K2YL3HTCQAD8A7TR4QCUR6" hidden="1">'[3]Reco Sheet for Fcast'!$F$15:$J$123</definedName>
    <definedName name="BExSIFUDNRWXWIWNGCCFOOD8WIAZ" localSheetId="2" hidden="1">#REF!</definedName>
    <definedName name="BExSIFUDNRWXWIWNGCCFOOD8WIAZ" localSheetId="7" hidden="1">#REF!</definedName>
    <definedName name="BExSIFUDNRWXWIWNGCCFOOD8WIAZ" hidden="1">'[3]Reco Sheet for Fcast'!$F$10:$G$10</definedName>
    <definedName name="BExTTZNS2PBCR93C9IUW49UZ4I6T" localSheetId="19" hidden="1">'[4]AMI P &amp; L'!#REF!</definedName>
    <definedName name="BExTTZNS2PBCR93C9IUW49UZ4I6T" localSheetId="16" hidden="1">'[4]AMI P &amp; L'!#REF!</definedName>
    <definedName name="BExTTZNS2PBCR93C9IUW49UZ4I6T" localSheetId="17" hidden="1">'[4]AMI P &amp; L'!#REF!</definedName>
    <definedName name="BExTTZNS2PBCR93C9IUW49UZ4I6T" localSheetId="13" hidden="1">'[4]AMI P &amp; L'!#REF!</definedName>
    <definedName name="BExTTZNS2PBCR93C9IUW49UZ4I6T" localSheetId="14" hidden="1">'[4]AMI P &amp; L'!#REF!</definedName>
    <definedName name="BExTTZNS2PBCR93C9IUW49UZ4I6T" localSheetId="2" hidden="1">#REF!</definedName>
    <definedName name="BExTTZNS2PBCR93C9IUW49UZ4I6T" localSheetId="22" hidden="1">'[4]AMI P &amp; L'!#REF!</definedName>
    <definedName name="BExTTZNS2PBCR93C9IUW49UZ4I6T" localSheetId="21" hidden="1">'[4]AMI P &amp; L'!#REF!</definedName>
    <definedName name="BExTTZNS2PBCR93C9IUW49UZ4I6T" localSheetId="57" hidden="1">'[4]AMI P &amp; L'!#REF!</definedName>
    <definedName name="BExTTZNS2PBCR93C9IUW49UZ4I6T" localSheetId="56" hidden="1">'[4]AMI P &amp; L'!#REF!</definedName>
    <definedName name="BExTTZNS2PBCR93C9IUW49UZ4I6T" localSheetId="7" hidden="1">#REF!</definedName>
    <definedName name="BExTTZNS2PBCR93C9IUW49UZ4I6T" localSheetId="40" hidden="1">'[4]AMI P &amp; L'!#REF!</definedName>
    <definedName name="BExTTZNS2PBCR93C9IUW49UZ4I6T" localSheetId="39" hidden="1">'[4]AMI P &amp; L'!#REF!</definedName>
    <definedName name="BExTTZNS2PBCR93C9IUW49UZ4I6T" localSheetId="41" hidden="1">'[4]AMI P &amp; L'!#REF!</definedName>
    <definedName name="BExTTZNS2PBCR93C9IUW49UZ4I6T" localSheetId="38" hidden="1">'[4]AMI P &amp; L'!#REF!</definedName>
    <definedName name="BExTTZNS2PBCR93C9IUW49UZ4I6T" localSheetId="5" hidden="1">'[4]AMI P &amp; L'!#REF!</definedName>
    <definedName name="BExTTZNS2PBCR93C9IUW49UZ4I6T" localSheetId="15" hidden="1">'[4]AMI P &amp; L'!#REF!</definedName>
    <definedName name="BExTTZNS2PBCR93C9IUW49UZ4I6T" hidden="1">'[4]AMI P &amp; L'!#REF!</definedName>
    <definedName name="BExTU2YFQ25JQ6MEMRHHN66VLTPJ" localSheetId="2" hidden="1">#REF!</definedName>
    <definedName name="BExTU2YFQ25JQ6MEMRHHN66VLTPJ" localSheetId="7" hidden="1">#REF!</definedName>
    <definedName name="BExTU2YFQ25JQ6MEMRHHN66VLTPJ" hidden="1">'[3]Reco Sheet for Fcast'!$F$9:$G$9</definedName>
    <definedName name="BExTU75IOII1V5O0C9X2VAYYVJUG" localSheetId="2" hidden="1">#REF!</definedName>
    <definedName name="BExTU75IOII1V5O0C9X2VAYYVJUG" localSheetId="7" hidden="1">#REF!</definedName>
    <definedName name="BExTU75IOII1V5O0C9X2VAYYVJUG" hidden="1">'[3]Reco Sheet for Fcast'!$F$15</definedName>
    <definedName name="BExTUA5F7V4LUIIAM17J3A8XF3JE" localSheetId="2" hidden="1">#REF!</definedName>
    <definedName name="BExTUA5F7V4LUIIAM17J3A8XF3JE" localSheetId="7" hidden="1">#REF!</definedName>
    <definedName name="BExTUA5F7V4LUIIAM17J3A8XF3JE" hidden="1">'[3]Reco Sheet for Fcast'!$F$8:$G$8</definedName>
    <definedName name="BExTUJ53ANGZ3H1KDK4CR4Q0OD6P" localSheetId="2" hidden="1">#REF!</definedName>
    <definedName name="BExTUJ53ANGZ3H1KDK4CR4Q0OD6P" localSheetId="7" hidden="1">#REF!</definedName>
    <definedName name="BExTUJ53ANGZ3H1KDK4CR4Q0OD6P" hidden="1">'[3]Reco Sheet for Fcast'!$F$11:$G$11</definedName>
    <definedName name="BExTUKXSZBM7C57G6NGLWGU4WOHY" localSheetId="2" hidden="1">#REF!</definedName>
    <definedName name="BExTUKXSZBM7C57G6NGLWGU4WOHY" localSheetId="7" hidden="1">#REF!</definedName>
    <definedName name="BExTUKXSZBM7C57G6NGLWGU4WOHY" hidden="1">'[3]Reco Sheet for Fcast'!$I$6:$J$6</definedName>
    <definedName name="BExTUSQCFFYZCDNHWHADBC2E1ZP1" localSheetId="2" hidden="1">#REF!</definedName>
    <definedName name="BExTUSQCFFYZCDNHWHADBC2E1ZP1" localSheetId="7" hidden="1">#REF!</definedName>
    <definedName name="BExTUSQCFFYZCDNHWHADBC2E1ZP1" hidden="1">'[3]Reco Sheet for Fcast'!$I$7:$J$7</definedName>
    <definedName name="BExTUVFGOJEYS28JURA5KHQFDU5J" localSheetId="2" hidden="1">#REF!</definedName>
    <definedName name="BExTUVFGOJEYS28JURA5KHQFDU5J" localSheetId="7" hidden="1">#REF!</definedName>
    <definedName name="BExTUVFGOJEYS28JURA5KHQFDU5J" hidden="1">'[3]Reco Sheet for Fcast'!$F$7:$G$7</definedName>
    <definedName name="BExTUW10U40QCYGHM5NJ3YR1O5SP" localSheetId="2" hidden="1">#REF!</definedName>
    <definedName name="BExTUW10U40QCYGHM5NJ3YR1O5SP" localSheetId="7" hidden="1">#REF!</definedName>
    <definedName name="BExTUW10U40QCYGHM5NJ3YR1O5SP" hidden="1">'[3]Reco Sheet for Fcast'!$F$9:$G$9</definedName>
    <definedName name="BExTUWXFQHINU66YG82BI20ATMB5" localSheetId="2" hidden="1">#REF!</definedName>
    <definedName name="BExTUWXFQHINU66YG82BI20ATMB5" localSheetId="7" hidden="1">#REF!</definedName>
    <definedName name="BExTUWXFQHINU66YG82BI20ATMB5" hidden="1">'[3]Reco Sheet for Fcast'!$F$15:$G$26</definedName>
    <definedName name="BExTUXDIWLJS33T33GOZENENX702" localSheetId="13" hidden="1">#REF!</definedName>
    <definedName name="BExTUXDIWLJS33T33GOZENENX702" localSheetId="14" hidden="1">#REF!</definedName>
    <definedName name="BExTUXDIWLJS33T33GOZENENX702" localSheetId="2" hidden="1">#REF!</definedName>
    <definedName name="BExTUXDIWLJS33T33GOZENENX702" localSheetId="6" hidden="1">#REF!</definedName>
    <definedName name="BExTUXDIWLJS33T33GOZENENX702" hidden="1">#REF!</definedName>
    <definedName name="BExTUY9WNSJ91GV8CP0SKJTEIV82" localSheetId="19" hidden="1">'[4]AMI P &amp; L'!#REF!</definedName>
    <definedName name="BExTUY9WNSJ91GV8CP0SKJTEIV82" localSheetId="16" hidden="1">'[4]AMI P &amp; L'!#REF!</definedName>
    <definedName name="BExTUY9WNSJ91GV8CP0SKJTEIV82" localSheetId="17" hidden="1">'[4]AMI P &amp; L'!#REF!</definedName>
    <definedName name="BExTUY9WNSJ91GV8CP0SKJTEIV82" localSheetId="13" hidden="1">'[4]AMI P &amp; L'!#REF!</definedName>
    <definedName name="BExTUY9WNSJ91GV8CP0SKJTEIV82" localSheetId="14" hidden="1">'[4]AMI P &amp; L'!#REF!</definedName>
    <definedName name="BExTUY9WNSJ91GV8CP0SKJTEIV82" localSheetId="2" hidden="1">#REF!</definedName>
    <definedName name="BExTUY9WNSJ91GV8CP0SKJTEIV82" localSheetId="22" hidden="1">'[4]AMI P &amp; L'!#REF!</definedName>
    <definedName name="BExTUY9WNSJ91GV8CP0SKJTEIV82" localSheetId="21" hidden="1">'[4]AMI P &amp; L'!#REF!</definedName>
    <definedName name="BExTUY9WNSJ91GV8CP0SKJTEIV82" localSheetId="57" hidden="1">'[4]AMI P &amp; L'!#REF!</definedName>
    <definedName name="BExTUY9WNSJ91GV8CP0SKJTEIV82" localSheetId="56" hidden="1">'[4]AMI P &amp; L'!#REF!</definedName>
    <definedName name="BExTUY9WNSJ91GV8CP0SKJTEIV82" localSheetId="7" hidden="1">#REF!</definedName>
    <definedName name="BExTUY9WNSJ91GV8CP0SKJTEIV82" localSheetId="40" hidden="1">'[4]AMI P &amp; L'!#REF!</definedName>
    <definedName name="BExTUY9WNSJ91GV8CP0SKJTEIV82" localSheetId="39" hidden="1">'[4]AMI P &amp; L'!#REF!</definedName>
    <definedName name="BExTUY9WNSJ91GV8CP0SKJTEIV82" localSheetId="41" hidden="1">'[4]AMI P &amp; L'!#REF!</definedName>
    <definedName name="BExTUY9WNSJ91GV8CP0SKJTEIV82" localSheetId="38" hidden="1">'[4]AMI P &amp; L'!#REF!</definedName>
    <definedName name="BExTUY9WNSJ91GV8CP0SKJTEIV82" localSheetId="5" hidden="1">'[4]AMI P &amp; L'!#REF!</definedName>
    <definedName name="BExTUY9WNSJ91GV8CP0SKJTEIV82" localSheetId="15" hidden="1">'[4]AMI P &amp; L'!#REF!</definedName>
    <definedName name="BExTUY9WNSJ91GV8CP0SKJTEIV82" hidden="1">'[4]AMI P &amp; L'!#REF!</definedName>
    <definedName name="BExTV67VIM8PV6KO253M4DUBJQLC" localSheetId="2" hidden="1">#REF!</definedName>
    <definedName name="BExTV67VIM8PV6KO253M4DUBJQLC" localSheetId="7" hidden="1">#REF!</definedName>
    <definedName name="BExTV67VIM8PV6KO253M4DUBJQLC" hidden="1">'[3]Reco Sheet for Fcast'!$F$15</definedName>
    <definedName name="BExTVELZCF2YA5L6F23BYZZR6WHF" localSheetId="19" hidden="1">'[4]AMI P &amp; L'!#REF!</definedName>
    <definedName name="BExTVELZCF2YA5L6F23BYZZR6WHF" localSheetId="16" hidden="1">'[4]AMI P &amp; L'!#REF!</definedName>
    <definedName name="BExTVELZCF2YA5L6F23BYZZR6WHF" localSheetId="17" hidden="1">'[4]AMI P &amp; L'!#REF!</definedName>
    <definedName name="BExTVELZCF2YA5L6F23BYZZR6WHF" localSheetId="13" hidden="1">'[4]AMI P &amp; L'!#REF!</definedName>
    <definedName name="BExTVELZCF2YA5L6F23BYZZR6WHF" localSheetId="14" hidden="1">'[4]AMI P &amp; L'!#REF!</definedName>
    <definedName name="BExTVELZCF2YA5L6F23BYZZR6WHF" localSheetId="2" hidden="1">#REF!</definedName>
    <definedName name="BExTVELZCF2YA5L6F23BYZZR6WHF" localSheetId="22" hidden="1">'[4]AMI P &amp; L'!#REF!</definedName>
    <definedName name="BExTVELZCF2YA5L6F23BYZZR6WHF" localSheetId="21" hidden="1">'[4]AMI P &amp; L'!#REF!</definedName>
    <definedName name="BExTVELZCF2YA5L6F23BYZZR6WHF" localSheetId="57" hidden="1">'[4]AMI P &amp; L'!#REF!</definedName>
    <definedName name="BExTVELZCF2YA5L6F23BYZZR6WHF" localSheetId="56" hidden="1">'[4]AMI P &amp; L'!#REF!</definedName>
    <definedName name="BExTVELZCF2YA5L6F23BYZZR6WHF" localSheetId="7" hidden="1">#REF!</definedName>
    <definedName name="BExTVELZCF2YA5L6F23BYZZR6WHF" localSheetId="40" hidden="1">'[4]AMI P &amp; L'!#REF!</definedName>
    <definedName name="BExTVELZCF2YA5L6F23BYZZR6WHF" localSheetId="39" hidden="1">'[4]AMI P &amp; L'!#REF!</definedName>
    <definedName name="BExTVELZCF2YA5L6F23BYZZR6WHF" localSheetId="41" hidden="1">'[4]AMI P &amp; L'!#REF!</definedName>
    <definedName name="BExTVELZCF2YA5L6F23BYZZR6WHF" localSheetId="38" hidden="1">'[4]AMI P &amp; L'!#REF!</definedName>
    <definedName name="BExTVELZCF2YA5L6F23BYZZR6WHF" localSheetId="5" hidden="1">'[4]AMI P &amp; L'!#REF!</definedName>
    <definedName name="BExTVELZCF2YA5L6F23BYZZR6WHF" localSheetId="15" hidden="1">'[4]AMI P &amp; L'!#REF!</definedName>
    <definedName name="BExTVELZCF2YA5L6F23BYZZR6WHF" hidden="1">'[4]AMI P &amp; L'!#REF!</definedName>
    <definedName name="BExTVGPIQZ99YFXUC8OONUX5BD42" localSheetId="2" hidden="1">#REF!</definedName>
    <definedName name="BExTVGPIQZ99YFXUC8OONUX5BD42" localSheetId="7" hidden="1">#REF!</definedName>
    <definedName name="BExTVGPIQZ99YFXUC8OONUX5BD42" hidden="1">'[3]Reco Sheet for Fcast'!$F$11:$G$11</definedName>
    <definedName name="BExTVJUQOYQBC97GJ3GGCSOO84F8" localSheetId="13" hidden="1">#REF!</definedName>
    <definedName name="BExTVJUQOYQBC97GJ3GGCSOO84F8" localSheetId="14" hidden="1">#REF!</definedName>
    <definedName name="BExTVJUQOYQBC97GJ3GGCSOO84F8" localSheetId="2" hidden="1">#REF!</definedName>
    <definedName name="BExTVJUQOYQBC97GJ3GGCSOO84F8" localSheetId="6" hidden="1">#REF!</definedName>
    <definedName name="BExTVJUQOYQBC97GJ3GGCSOO84F8" hidden="1">#REF!</definedName>
    <definedName name="BExTVQWD46C2N8URK7Z8T1VZ2JX3" localSheetId="13" hidden="1">#REF!</definedName>
    <definedName name="BExTVQWD46C2N8URK7Z8T1VZ2JX3" localSheetId="14" hidden="1">#REF!</definedName>
    <definedName name="BExTVQWD46C2N8URK7Z8T1VZ2JX3" localSheetId="2" hidden="1">#REF!</definedName>
    <definedName name="BExTVQWD46C2N8URK7Z8T1VZ2JX3" localSheetId="6" hidden="1">#REF!</definedName>
    <definedName name="BExTVQWD46C2N8URK7Z8T1VZ2JX3" hidden="1">#REF!</definedName>
    <definedName name="BExTVS8U0EZLJRZ2MIUYGE8U301G" localSheetId="13" hidden="1">#REF!</definedName>
    <definedName name="BExTVS8U0EZLJRZ2MIUYGE8U301G" localSheetId="14" hidden="1">#REF!</definedName>
    <definedName name="BExTVS8U0EZLJRZ2MIUYGE8U301G" localSheetId="2" hidden="1">#REF!</definedName>
    <definedName name="BExTVS8U0EZLJRZ2MIUYGE8U301G" localSheetId="22" hidden="1">#REF!</definedName>
    <definedName name="BExTVS8U0EZLJRZ2MIUYGE8U301G" localSheetId="6" hidden="1">#REF!</definedName>
    <definedName name="BExTVS8U0EZLJRZ2MIUYGE8U301G" localSheetId="7" hidden="1">#REF!</definedName>
    <definedName name="BExTVS8U0EZLJRZ2MIUYGE8U301G" hidden="1">#REF!</definedName>
    <definedName name="BExTVZQLP9VFLEYQ9280W13X7E8K" localSheetId="2" hidden="1">#REF!</definedName>
    <definedName name="BExTVZQLP9VFLEYQ9280W13X7E8K" localSheetId="7" hidden="1">#REF!</definedName>
    <definedName name="BExTVZQLP9VFLEYQ9280W13X7E8K" hidden="1">'[3]Reco Sheet for Fcast'!$I$7:$J$7</definedName>
    <definedName name="BExTW5QDSCAJ7RXS743LW6RL5SJK" hidden="1">'[6]Bud Mth'!$L$6:$M$11</definedName>
    <definedName name="BExTWB4LA1PODQOH4LDTHQKBN16K" localSheetId="2" hidden="1">#REF!</definedName>
    <definedName name="BExTWB4LA1PODQOH4LDTHQKBN16K" localSheetId="7" hidden="1">#REF!</definedName>
    <definedName name="BExTWB4LA1PODQOH4LDTHQKBN16K" hidden="1">'[3]Reco Sheet for Fcast'!$F$15</definedName>
    <definedName name="BExTWI0Q8AWXUA3ZN7I5V3QK2KM1" localSheetId="2" hidden="1">#REF!</definedName>
    <definedName name="BExTWI0Q8AWXUA3ZN7I5V3QK2KM1" localSheetId="7" hidden="1">#REF!</definedName>
    <definedName name="BExTWI0Q8AWXUA3ZN7I5V3QK2KM1" hidden="1">'[3]Reco Sheet for Fcast'!$I$11:$J$11</definedName>
    <definedName name="BExTWJTIA3WUW1PUWXAOP9O8NKLZ" localSheetId="2" hidden="1">#REF!</definedName>
    <definedName name="BExTWJTIA3WUW1PUWXAOP9O8NKLZ" localSheetId="7" hidden="1">#REF!</definedName>
    <definedName name="BExTWJTIA3WUW1PUWXAOP9O8NKLZ" hidden="1">'[3]Reco Sheet for Fcast'!$F$6:$G$6</definedName>
    <definedName name="BExTWW95OX07FNA01WF5MSSSFQLX" localSheetId="2" hidden="1">#REF!</definedName>
    <definedName name="BExTWW95OX07FNA01WF5MSSSFQLX" localSheetId="7" hidden="1">#REF!</definedName>
    <definedName name="BExTWW95OX07FNA01WF5MSSSFQLX" hidden="1">'[3]Reco Sheet for Fcast'!$F$7:$G$7</definedName>
    <definedName name="BExTX11TGMK4J1I8SCX5QV40L2NX" localSheetId="19" hidden="1">#REF!</definedName>
    <definedName name="BExTX11TGMK4J1I8SCX5QV40L2NX" localSheetId="16" hidden="1">#REF!</definedName>
    <definedName name="BExTX11TGMK4J1I8SCX5QV40L2NX" localSheetId="17" hidden="1">#REF!</definedName>
    <definedName name="BExTX11TGMK4J1I8SCX5QV40L2NX" localSheetId="13" hidden="1">#REF!</definedName>
    <definedName name="BExTX11TGMK4J1I8SCX5QV40L2NX" localSheetId="14" hidden="1">#REF!</definedName>
    <definedName name="BExTX11TGMK4J1I8SCX5QV40L2NX" localSheetId="2" hidden="1">#REF!</definedName>
    <definedName name="BExTX11TGMK4J1I8SCX5QV40L2NX" localSheetId="22" hidden="1">#REF!</definedName>
    <definedName name="BExTX11TGMK4J1I8SCX5QV40L2NX" localSheetId="21" hidden="1">#REF!</definedName>
    <definedName name="BExTX11TGMK4J1I8SCX5QV40L2NX" localSheetId="57" hidden="1">#REF!</definedName>
    <definedName name="BExTX11TGMK4J1I8SCX5QV40L2NX" localSheetId="56" hidden="1">#REF!</definedName>
    <definedName name="BExTX11TGMK4J1I8SCX5QV40L2NX" localSheetId="6" hidden="1">#REF!</definedName>
    <definedName name="BExTX11TGMK4J1I8SCX5QV40L2NX" localSheetId="7" hidden="1">#REF!</definedName>
    <definedName name="BExTX11TGMK4J1I8SCX5QV40L2NX" localSheetId="40" hidden="1">#REF!</definedName>
    <definedName name="BExTX11TGMK4J1I8SCX5QV40L2NX" localSheetId="39" hidden="1">#REF!</definedName>
    <definedName name="BExTX11TGMK4J1I8SCX5QV40L2NX" localSheetId="41" hidden="1">#REF!</definedName>
    <definedName name="BExTX11TGMK4J1I8SCX5QV40L2NX" localSheetId="38" hidden="1">#REF!</definedName>
    <definedName name="BExTX11TGMK4J1I8SCX5QV40L2NX" localSheetId="5" hidden="1">#REF!</definedName>
    <definedName name="BExTX11TGMK4J1I8SCX5QV40L2NX" localSheetId="15" hidden="1">#REF!</definedName>
    <definedName name="BExTX11TGMK4J1I8SCX5QV40L2NX" hidden="1">#REF!</definedName>
    <definedName name="BExTX1NDJMYRERGKCYTBGJXXUSGU" localSheetId="13" hidden="1">#REF!</definedName>
    <definedName name="BExTX1NDJMYRERGKCYTBGJXXUSGU" localSheetId="14" hidden="1">#REF!</definedName>
    <definedName name="BExTX1NDJMYRERGKCYTBGJXXUSGU" localSheetId="2" hidden="1">#REF!</definedName>
    <definedName name="BExTX1NDJMYRERGKCYTBGJXXUSGU" localSheetId="22" hidden="1">#REF!</definedName>
    <definedName name="BExTX1NDJMYRERGKCYTBGJXXUSGU" localSheetId="6" hidden="1">#REF!</definedName>
    <definedName name="BExTX1NDJMYRERGKCYTBGJXXUSGU" localSheetId="7" hidden="1">#REF!</definedName>
    <definedName name="BExTX1NDJMYRERGKCYTBGJXXUSGU" hidden="1">#REF!</definedName>
    <definedName name="BExTX476KI0RNB71XI5TYMANSGBG" localSheetId="2" hidden="1">#REF!</definedName>
    <definedName name="BExTX476KI0RNB71XI5TYMANSGBG" localSheetId="7" hidden="1">#REF!</definedName>
    <definedName name="BExTX476KI0RNB71XI5TYMANSGBG" hidden="1">'[3]Reco Sheet for Fcast'!$F$10:$G$10</definedName>
    <definedName name="BExTXJ6HBAIXMMWKZTJNFDYVZCAY" localSheetId="19" hidden="1">'[4]AMI P &amp; L'!#REF!</definedName>
    <definedName name="BExTXJ6HBAIXMMWKZTJNFDYVZCAY" localSheetId="16" hidden="1">'[4]AMI P &amp; L'!#REF!</definedName>
    <definedName name="BExTXJ6HBAIXMMWKZTJNFDYVZCAY" localSheetId="17" hidden="1">'[4]AMI P &amp; L'!#REF!</definedName>
    <definedName name="BExTXJ6HBAIXMMWKZTJNFDYVZCAY" localSheetId="13" hidden="1">'[4]AMI P &amp; L'!#REF!</definedName>
    <definedName name="BExTXJ6HBAIXMMWKZTJNFDYVZCAY" localSheetId="14" hidden="1">'[4]AMI P &amp; L'!#REF!</definedName>
    <definedName name="BExTXJ6HBAIXMMWKZTJNFDYVZCAY" localSheetId="2" hidden="1">#REF!</definedName>
    <definedName name="BExTXJ6HBAIXMMWKZTJNFDYVZCAY" localSheetId="22" hidden="1">'[4]AMI P &amp; L'!#REF!</definedName>
    <definedName name="BExTXJ6HBAIXMMWKZTJNFDYVZCAY" localSheetId="21" hidden="1">'[4]AMI P &amp; L'!#REF!</definedName>
    <definedName name="BExTXJ6HBAIXMMWKZTJNFDYVZCAY" localSheetId="57" hidden="1">'[4]AMI P &amp; L'!#REF!</definedName>
    <definedName name="BExTXJ6HBAIXMMWKZTJNFDYVZCAY" localSheetId="56" hidden="1">'[4]AMI P &amp; L'!#REF!</definedName>
    <definedName name="BExTXJ6HBAIXMMWKZTJNFDYVZCAY" localSheetId="7" hidden="1">#REF!</definedName>
    <definedName name="BExTXJ6HBAIXMMWKZTJNFDYVZCAY" localSheetId="40" hidden="1">'[4]AMI P &amp; L'!#REF!</definedName>
    <definedName name="BExTXJ6HBAIXMMWKZTJNFDYVZCAY" localSheetId="39" hidden="1">'[4]AMI P &amp; L'!#REF!</definedName>
    <definedName name="BExTXJ6HBAIXMMWKZTJNFDYVZCAY" localSheetId="41" hidden="1">'[4]AMI P &amp; L'!#REF!</definedName>
    <definedName name="BExTXJ6HBAIXMMWKZTJNFDYVZCAY" localSheetId="38" hidden="1">'[4]AMI P &amp; L'!#REF!</definedName>
    <definedName name="BExTXJ6HBAIXMMWKZTJNFDYVZCAY" localSheetId="5" hidden="1">'[4]AMI P &amp; L'!#REF!</definedName>
    <definedName name="BExTXJ6HBAIXMMWKZTJNFDYVZCAY" localSheetId="15" hidden="1">'[4]AMI P &amp; L'!#REF!</definedName>
    <definedName name="BExTXJ6HBAIXMMWKZTJNFDYVZCAY" hidden="1">'[4]AMI P &amp; L'!#REF!</definedName>
    <definedName name="BExTXT812NQT8GAEGH738U29BI0D" localSheetId="19" hidden="1">'[4]AMI P &amp; L'!#REF!</definedName>
    <definedName name="BExTXT812NQT8GAEGH738U29BI0D" localSheetId="16" hidden="1">'[4]AMI P &amp; L'!#REF!</definedName>
    <definedName name="BExTXT812NQT8GAEGH738U29BI0D" localSheetId="17" hidden="1">'[4]AMI P &amp; L'!#REF!</definedName>
    <definedName name="BExTXT812NQT8GAEGH738U29BI0D" localSheetId="13" hidden="1">'[4]AMI P &amp; L'!#REF!</definedName>
    <definedName name="BExTXT812NQT8GAEGH738U29BI0D" localSheetId="14" hidden="1">'[4]AMI P &amp; L'!#REF!</definedName>
    <definedName name="BExTXT812NQT8GAEGH738U29BI0D" localSheetId="2" hidden="1">#REF!</definedName>
    <definedName name="BExTXT812NQT8GAEGH738U29BI0D" localSheetId="22" hidden="1">'[4]AMI P &amp; L'!#REF!</definedName>
    <definedName name="BExTXT812NQT8GAEGH738U29BI0D" localSheetId="21" hidden="1">'[4]AMI P &amp; L'!#REF!</definedName>
    <definedName name="BExTXT812NQT8GAEGH738U29BI0D" localSheetId="57" hidden="1">'[4]AMI P &amp; L'!#REF!</definedName>
    <definedName name="BExTXT812NQT8GAEGH738U29BI0D" localSheetId="56" hidden="1">'[4]AMI P &amp; L'!#REF!</definedName>
    <definedName name="BExTXT812NQT8GAEGH738U29BI0D" localSheetId="7" hidden="1">#REF!</definedName>
    <definedName name="BExTXT812NQT8GAEGH738U29BI0D" localSheetId="40" hidden="1">'[4]AMI P &amp; L'!#REF!</definedName>
    <definedName name="BExTXT812NQT8GAEGH738U29BI0D" localSheetId="39" hidden="1">'[4]AMI P &amp; L'!#REF!</definedName>
    <definedName name="BExTXT812NQT8GAEGH738U29BI0D" localSheetId="41" hidden="1">'[4]AMI P &amp; L'!#REF!</definedName>
    <definedName name="BExTXT812NQT8GAEGH738U29BI0D" localSheetId="38" hidden="1">'[4]AMI P &amp; L'!#REF!</definedName>
    <definedName name="BExTXT812NQT8GAEGH738U29BI0D" localSheetId="5" hidden="1">'[4]AMI P &amp; L'!#REF!</definedName>
    <definedName name="BExTXT812NQT8GAEGH738U29BI0D" localSheetId="15" hidden="1">'[4]AMI P &amp; L'!#REF!</definedName>
    <definedName name="BExTXT812NQT8GAEGH738U29BI0D" hidden="1">'[4]AMI P &amp; L'!#REF!</definedName>
    <definedName name="BExTXWIP2TFPTQ76NHFOB72NICRZ" localSheetId="2" hidden="1">#REF!</definedName>
    <definedName name="BExTXWIP2TFPTQ76NHFOB72NICRZ" localSheetId="7" hidden="1">#REF!</definedName>
    <definedName name="BExTXWIP2TFPTQ76NHFOB72NICRZ" hidden="1">'[3]Reco Sheet for Fcast'!$H$2:$I$2</definedName>
    <definedName name="BExTY0EZPY8I8D2FD3CDWXYG9YR6" localSheetId="13" hidden="1">#REF!</definedName>
    <definedName name="BExTY0EZPY8I8D2FD3CDWXYG9YR6" localSheetId="14" hidden="1">#REF!</definedName>
    <definedName name="BExTY0EZPY8I8D2FD3CDWXYG9YR6" localSheetId="2" hidden="1">#REF!</definedName>
    <definedName name="BExTY0EZPY8I8D2FD3CDWXYG9YR6" localSheetId="6" hidden="1">#REF!</definedName>
    <definedName name="BExTY0EZPY8I8D2FD3CDWXYG9YR6" hidden="1">#REF!</definedName>
    <definedName name="BExTY5T62H651VC86QM4X7E28JVA" localSheetId="19" hidden="1">'[4]AMI P &amp; L'!#REF!</definedName>
    <definedName name="BExTY5T62H651VC86QM4X7E28JVA" localSheetId="16" hidden="1">'[4]AMI P &amp; L'!#REF!</definedName>
    <definedName name="BExTY5T62H651VC86QM4X7E28JVA" localSheetId="17" hidden="1">'[4]AMI P &amp; L'!#REF!</definedName>
    <definedName name="BExTY5T62H651VC86QM4X7E28JVA" localSheetId="13" hidden="1">'[4]AMI P &amp; L'!#REF!</definedName>
    <definedName name="BExTY5T62H651VC86QM4X7E28JVA" localSheetId="14" hidden="1">'[4]AMI P &amp; L'!#REF!</definedName>
    <definedName name="BExTY5T62H651VC86QM4X7E28JVA" localSheetId="2" hidden="1">#REF!</definedName>
    <definedName name="BExTY5T62H651VC86QM4X7E28JVA" localSheetId="22" hidden="1">'[4]AMI P &amp; L'!#REF!</definedName>
    <definedName name="BExTY5T62H651VC86QM4X7E28JVA" localSheetId="21" hidden="1">'[4]AMI P &amp; L'!#REF!</definedName>
    <definedName name="BExTY5T62H651VC86QM4X7E28JVA" localSheetId="57" hidden="1">'[4]AMI P &amp; L'!#REF!</definedName>
    <definedName name="BExTY5T62H651VC86QM4X7E28JVA" localSheetId="56" hidden="1">'[4]AMI P &amp; L'!#REF!</definedName>
    <definedName name="BExTY5T62H651VC86QM4X7E28JVA" localSheetId="7" hidden="1">#REF!</definedName>
    <definedName name="BExTY5T62H651VC86QM4X7E28JVA" localSheetId="40" hidden="1">'[4]AMI P &amp; L'!#REF!</definedName>
    <definedName name="BExTY5T62H651VC86QM4X7E28JVA" localSheetId="39" hidden="1">'[4]AMI P &amp; L'!#REF!</definedName>
    <definedName name="BExTY5T62H651VC86QM4X7E28JVA" localSheetId="41" hidden="1">'[4]AMI P &amp; L'!#REF!</definedName>
    <definedName name="BExTY5T62H651VC86QM4X7E28JVA" localSheetId="38" hidden="1">'[4]AMI P &amp; L'!#REF!</definedName>
    <definedName name="BExTY5T62H651VC86QM4X7E28JVA" localSheetId="5" hidden="1">'[4]AMI P &amp; L'!#REF!</definedName>
    <definedName name="BExTY5T62H651VC86QM4X7E28JVA" localSheetId="15" hidden="1">'[4]AMI P &amp; L'!#REF!</definedName>
    <definedName name="BExTY5T62H651VC86QM4X7E28JVA" hidden="1">'[4]AMI P &amp; L'!#REF!</definedName>
    <definedName name="BExTYKCEFJ83LZM95M1V7CSFQVEA" localSheetId="2" hidden="1">#REF!</definedName>
    <definedName name="BExTYKCEFJ83LZM95M1V7CSFQVEA" localSheetId="7" hidden="1">#REF!</definedName>
    <definedName name="BExTYKCEFJ83LZM95M1V7CSFQVEA" hidden="1">'[3]Reco Sheet for Fcast'!$G$2</definedName>
    <definedName name="BExTYNHRQ0T9YWN16KKDWXQ3D73B" localSheetId="2" hidden="1">'[5]Reco Sheet for Fcast'!$F$9:$G$9</definedName>
    <definedName name="BExTYNHRQ0T9YWN16KKDWXQ3D73B" localSheetId="7" hidden="1">'[5]Reco Sheet for Fcast'!$F$9:$G$9</definedName>
    <definedName name="BExTYNHRQ0T9YWN16KKDWXQ3D73B" hidden="1">'[3]Reco Sheet for Fcast'!$F$9:$G$9</definedName>
    <definedName name="BExTYPLA9N640MFRJJQPKXT7P88M" localSheetId="2" hidden="1">#REF!</definedName>
    <definedName name="BExTYPLA9N640MFRJJQPKXT7P88M" localSheetId="7" hidden="1">#REF!</definedName>
    <definedName name="BExTYPLA9N640MFRJJQPKXT7P88M" hidden="1">'[3]Reco Sheet for Fcast'!$I$10:$J$10</definedName>
    <definedName name="BExTZ7F71SNTOX4LLZCK5R9VUMIJ" localSheetId="2" hidden="1">#REF!</definedName>
    <definedName name="BExTZ7F71SNTOX4LLZCK5R9VUMIJ" localSheetId="7" hidden="1">#REF!</definedName>
    <definedName name="BExTZ7F71SNTOX4LLZCK5R9VUMIJ" hidden="1">'[3]Reco Sheet for Fcast'!$F$8:$G$8</definedName>
    <definedName name="BExTZ8X5G9S3PA4FPSNK7T69W7QT" localSheetId="2" hidden="1">#REF!</definedName>
    <definedName name="BExTZ8X5G9S3PA4FPSNK7T69W7QT" localSheetId="7" hidden="1">#REF!</definedName>
    <definedName name="BExTZ8X5G9S3PA4FPSNK7T69W7QT" hidden="1">'[3]Reco Sheet for Fcast'!$F$15</definedName>
    <definedName name="BExTZ97Y0RMR8V5BI9F2H4MFB77O" localSheetId="2" hidden="1">#REF!</definedName>
    <definedName name="BExTZ97Y0RMR8V5BI9F2H4MFB77O" localSheetId="7" hidden="1">#REF!</definedName>
    <definedName name="BExTZ97Y0RMR8V5BI9F2H4MFB77O" hidden="1">'[3]Reco Sheet for Fcast'!$F$8:$G$8</definedName>
    <definedName name="BExTZCNYJOB7B7OI7V27ZVLV1X2D" localSheetId="13" hidden="1">#REF!</definedName>
    <definedName name="BExTZCNYJOB7B7OI7V27ZVLV1X2D" localSheetId="14" hidden="1">#REF!</definedName>
    <definedName name="BExTZCNYJOB7B7OI7V27ZVLV1X2D" localSheetId="2" hidden="1">#REF!</definedName>
    <definedName name="BExTZCNYJOB7B7OI7V27ZVLV1X2D" localSheetId="6" hidden="1">#REF!</definedName>
    <definedName name="BExTZCNYJOB7B7OI7V27ZVLV1X2D" hidden="1">#REF!</definedName>
    <definedName name="BExTZK5PMCAXJL4DUIGL6H9Y8U4C" localSheetId="2" hidden="1">#REF!</definedName>
    <definedName name="BExTZK5PMCAXJL4DUIGL6H9Y8U4C" localSheetId="7" hidden="1">#REF!</definedName>
    <definedName name="BExTZK5PMCAXJL4DUIGL6H9Y8U4C" hidden="1">'[3]Reco Sheet for Fcast'!$G$2</definedName>
    <definedName name="BExTZKB6L5SXV5UN71YVTCBEIGWY" localSheetId="2" hidden="1">#REF!</definedName>
    <definedName name="BExTZKB6L5SXV5UN71YVTCBEIGWY" localSheetId="7" hidden="1">#REF!</definedName>
    <definedName name="BExTZKB6L5SXV5UN71YVTCBEIGWY" hidden="1">'[3]Reco Sheet for Fcast'!$F$11:$G$11</definedName>
    <definedName name="BExTZLICVKK4NBJFEGL270GJ2VQO" localSheetId="2" hidden="1">#REF!</definedName>
    <definedName name="BExTZLICVKK4NBJFEGL270GJ2VQO" localSheetId="7" hidden="1">#REF!</definedName>
    <definedName name="BExTZLICVKK4NBJFEGL270GJ2VQO" hidden="1">'[3]Reco Sheet for Fcast'!$F$11:$G$11</definedName>
    <definedName name="BExTZO2596CBZKPI7YNA1QQNPAIJ" localSheetId="19" hidden="1">'[4]AMI P &amp; L'!#REF!</definedName>
    <definedName name="BExTZO2596CBZKPI7YNA1QQNPAIJ" localSheetId="16" hidden="1">'[4]AMI P &amp; L'!#REF!</definedName>
    <definedName name="BExTZO2596CBZKPI7YNA1QQNPAIJ" localSheetId="17" hidden="1">'[4]AMI P &amp; L'!#REF!</definedName>
    <definedName name="BExTZO2596CBZKPI7YNA1QQNPAIJ" localSheetId="13" hidden="1">'[4]AMI P &amp; L'!#REF!</definedName>
    <definedName name="BExTZO2596CBZKPI7YNA1QQNPAIJ" localSheetId="14" hidden="1">'[4]AMI P &amp; L'!#REF!</definedName>
    <definedName name="BExTZO2596CBZKPI7YNA1QQNPAIJ" localSheetId="2" hidden="1">#REF!</definedName>
    <definedName name="BExTZO2596CBZKPI7YNA1QQNPAIJ" localSheetId="22" hidden="1">'[4]AMI P &amp; L'!#REF!</definedName>
    <definedName name="BExTZO2596CBZKPI7YNA1QQNPAIJ" localSheetId="21" hidden="1">'[4]AMI P &amp; L'!#REF!</definedName>
    <definedName name="BExTZO2596CBZKPI7YNA1QQNPAIJ" localSheetId="57" hidden="1">'[4]AMI P &amp; L'!#REF!</definedName>
    <definedName name="BExTZO2596CBZKPI7YNA1QQNPAIJ" localSheetId="56" hidden="1">'[4]AMI P &amp; L'!#REF!</definedName>
    <definedName name="BExTZO2596CBZKPI7YNA1QQNPAIJ" localSheetId="7" hidden="1">#REF!</definedName>
    <definedName name="BExTZO2596CBZKPI7YNA1QQNPAIJ" localSheetId="40" hidden="1">'[4]AMI P &amp; L'!#REF!</definedName>
    <definedName name="BExTZO2596CBZKPI7YNA1QQNPAIJ" localSheetId="39" hidden="1">'[4]AMI P &amp; L'!#REF!</definedName>
    <definedName name="BExTZO2596CBZKPI7YNA1QQNPAIJ" localSheetId="41" hidden="1">'[4]AMI P &amp; L'!#REF!</definedName>
    <definedName name="BExTZO2596CBZKPI7YNA1QQNPAIJ" localSheetId="38" hidden="1">'[4]AMI P &amp; L'!#REF!</definedName>
    <definedName name="BExTZO2596CBZKPI7YNA1QQNPAIJ" localSheetId="5" hidden="1">'[4]AMI P &amp; L'!#REF!</definedName>
    <definedName name="BExTZO2596CBZKPI7YNA1QQNPAIJ" localSheetId="15" hidden="1">'[4]AMI P &amp; L'!#REF!</definedName>
    <definedName name="BExTZO2596CBZKPI7YNA1QQNPAIJ" hidden="1">'[4]AMI P &amp; L'!#REF!</definedName>
    <definedName name="BExTZRI5JZ4A251Y611W94RCOSWH" localSheetId="13" hidden="1">#REF!</definedName>
    <definedName name="BExTZRI5JZ4A251Y611W94RCOSWH" localSheetId="14" hidden="1">#REF!</definedName>
    <definedName name="BExTZRI5JZ4A251Y611W94RCOSWH" localSheetId="2" hidden="1">#REF!</definedName>
    <definedName name="BExTZRI5JZ4A251Y611W94RCOSWH" localSheetId="22" hidden="1">#REF!</definedName>
    <definedName name="BExTZRI5JZ4A251Y611W94RCOSWH" localSheetId="6" hidden="1">#REF!</definedName>
    <definedName name="BExTZRI5JZ4A251Y611W94RCOSWH" localSheetId="7" hidden="1">#REF!</definedName>
    <definedName name="BExTZRI5JZ4A251Y611W94RCOSWH" hidden="1">#REF!</definedName>
    <definedName name="BExTZY8TDV4U7FQL7O10G6VKWKPJ" localSheetId="2" hidden="1">#REF!</definedName>
    <definedName name="BExTZY8TDV4U7FQL7O10G6VKWKPJ" localSheetId="7" hidden="1">#REF!</definedName>
    <definedName name="BExTZY8TDV4U7FQL7O10G6VKWKPJ" hidden="1">'[3]Reco Sheet for Fcast'!$F$10:$G$10</definedName>
    <definedName name="BExU02QNT4LT7H9JPUC4FXTLVGZT" localSheetId="19" hidden="1">'[4]AMI P &amp; L'!#REF!</definedName>
    <definedName name="BExU02QNT4LT7H9JPUC4FXTLVGZT" localSheetId="16" hidden="1">'[4]AMI P &amp; L'!#REF!</definedName>
    <definedName name="BExU02QNT4LT7H9JPUC4FXTLVGZT" localSheetId="17" hidden="1">'[4]AMI P &amp; L'!#REF!</definedName>
    <definedName name="BExU02QNT4LT7H9JPUC4FXTLVGZT" localSheetId="13" hidden="1">'[4]AMI P &amp; L'!#REF!</definedName>
    <definedName name="BExU02QNT4LT7H9JPUC4FXTLVGZT" localSheetId="14" hidden="1">'[4]AMI P &amp; L'!#REF!</definedName>
    <definedName name="BExU02QNT4LT7H9JPUC4FXTLVGZT" localSheetId="2" hidden="1">#REF!</definedName>
    <definedName name="BExU02QNT4LT7H9JPUC4FXTLVGZT" localSheetId="22" hidden="1">'[4]AMI P &amp; L'!#REF!</definedName>
    <definedName name="BExU02QNT4LT7H9JPUC4FXTLVGZT" localSheetId="21" hidden="1">'[4]AMI P &amp; L'!#REF!</definedName>
    <definedName name="BExU02QNT4LT7H9JPUC4FXTLVGZT" localSheetId="57" hidden="1">'[4]AMI P &amp; L'!#REF!</definedName>
    <definedName name="BExU02QNT4LT7H9JPUC4FXTLVGZT" localSheetId="56" hidden="1">'[4]AMI P &amp; L'!#REF!</definedName>
    <definedName name="BExU02QNT4LT7H9JPUC4FXTLVGZT" localSheetId="7" hidden="1">#REF!</definedName>
    <definedName name="BExU02QNT4LT7H9JPUC4FXTLVGZT" localSheetId="40" hidden="1">'[4]AMI P &amp; L'!#REF!</definedName>
    <definedName name="BExU02QNT4LT7H9JPUC4FXTLVGZT" localSheetId="39" hidden="1">'[4]AMI P &amp; L'!#REF!</definedName>
    <definedName name="BExU02QNT4LT7H9JPUC4FXTLVGZT" localSheetId="41" hidden="1">'[4]AMI P &amp; L'!#REF!</definedName>
    <definedName name="BExU02QNT4LT7H9JPUC4FXTLVGZT" localSheetId="38" hidden="1">'[4]AMI P &amp; L'!#REF!</definedName>
    <definedName name="BExU02QNT4LT7H9JPUC4FXTLVGZT" localSheetId="5" hidden="1">'[4]AMI P &amp; L'!#REF!</definedName>
    <definedName name="BExU02QNT4LT7H9JPUC4FXTLVGZT" localSheetId="15" hidden="1">'[4]AMI P &amp; L'!#REF!</definedName>
    <definedName name="BExU02QNT4LT7H9JPUC4FXTLVGZT" hidden="1">'[4]AMI P &amp; L'!#REF!</definedName>
    <definedName name="BExU0BFJJQO1HJZKI14QGOQ6JROO" localSheetId="2" hidden="1">#REF!</definedName>
    <definedName name="BExU0BFJJQO1HJZKI14QGOQ6JROO" localSheetId="7" hidden="1">#REF!</definedName>
    <definedName name="BExU0BFJJQO1HJZKI14QGOQ6JROO" hidden="1">'[3]Reco Sheet for Fcast'!$I$9:$J$9</definedName>
    <definedName name="BExU0FH5WTGW8MRFUFMDDSMJ6YQ5" localSheetId="2" hidden="1">#REF!</definedName>
    <definedName name="BExU0FH5WTGW8MRFUFMDDSMJ6YQ5" localSheetId="7" hidden="1">#REF!</definedName>
    <definedName name="BExU0FH5WTGW8MRFUFMDDSMJ6YQ5" hidden="1">'[3]Reco Sheet for Fcast'!$F$10:$G$10</definedName>
    <definedName name="BExU0GDOIL9U33QGU9ZU3YX3V1I4" localSheetId="2" hidden="1">#REF!</definedName>
    <definedName name="BExU0GDOIL9U33QGU9ZU3YX3V1I4" localSheetId="7" hidden="1">#REF!</definedName>
    <definedName name="BExU0GDOIL9U33QGU9ZU3YX3V1I4" hidden="1">'[3]Reco Sheet for Fcast'!$F$10:$G$10</definedName>
    <definedName name="BExU0GTRJDB0T7KEE27AHPJ1VG21" localSheetId="13" hidden="1">#REF!</definedName>
    <definedName name="BExU0GTRJDB0T7KEE27AHPJ1VG21" localSheetId="14" hidden="1">#REF!</definedName>
    <definedName name="BExU0GTRJDB0T7KEE27AHPJ1VG21" localSheetId="2" hidden="1">#REF!</definedName>
    <definedName name="BExU0GTRJDB0T7KEE27AHPJ1VG21" localSheetId="22" hidden="1">#REF!</definedName>
    <definedName name="BExU0GTRJDB0T7KEE27AHPJ1VG21" localSheetId="6" hidden="1">#REF!</definedName>
    <definedName name="BExU0GTRJDB0T7KEE27AHPJ1VG21" localSheetId="7" hidden="1">#REF!</definedName>
    <definedName name="BExU0GTRJDB0T7KEE27AHPJ1VG21" hidden="1">#REF!</definedName>
    <definedName name="BExU0HKTO8WJDQDWRTUK5TETM3HS" localSheetId="2" hidden="1">#REF!</definedName>
    <definedName name="BExU0HKTO8WJDQDWRTUK5TETM3HS" localSheetId="7" hidden="1">#REF!</definedName>
    <definedName name="BExU0HKTO8WJDQDWRTUK5TETM3HS" hidden="1">'[3]Reco Sheet for Fcast'!$F$15</definedName>
    <definedName name="BExU0HQ4TX5Q172958BE5EAUX5J9" localSheetId="13" hidden="1">#REF!</definedName>
    <definedName name="BExU0HQ4TX5Q172958BE5EAUX5J9" localSheetId="14" hidden="1">#REF!</definedName>
    <definedName name="BExU0HQ4TX5Q172958BE5EAUX5J9" localSheetId="2" hidden="1">#REF!</definedName>
    <definedName name="BExU0HQ4TX5Q172958BE5EAUX5J9" localSheetId="6" hidden="1">#REF!</definedName>
    <definedName name="BExU0HQ4TX5Q172958BE5EAUX5J9" hidden="1">#REF!</definedName>
    <definedName name="BExU0MTJQPE041ZN7H8UKGV6MZT7" localSheetId="2" hidden="1">#REF!</definedName>
    <definedName name="BExU0MTJQPE041ZN7H8UKGV6MZT7" localSheetId="7" hidden="1">#REF!</definedName>
    <definedName name="BExU0MTJQPE041ZN7H8UKGV6MZT7" hidden="1">'[3]Reco Sheet for Fcast'!$F$10:$G$10</definedName>
    <definedName name="BExU0V279SQQZ2OOHNLK0LYLXALV" localSheetId="13" hidden="1">#REF!</definedName>
    <definedName name="BExU0V279SQQZ2OOHNLK0LYLXALV" localSheetId="14" hidden="1">#REF!</definedName>
    <definedName name="BExU0V279SQQZ2OOHNLK0LYLXALV" localSheetId="2" hidden="1">#REF!</definedName>
    <definedName name="BExU0V279SQQZ2OOHNLK0LYLXALV" localSheetId="6" hidden="1">#REF!</definedName>
    <definedName name="BExU0V279SQQZ2OOHNLK0LYLXALV" hidden="1">#REF!</definedName>
    <definedName name="BExU0ZUUFYHLUK4M4E8GLGIBBNT0" localSheetId="2" hidden="1">#REF!</definedName>
    <definedName name="BExU0ZUUFYHLUK4M4E8GLGIBBNT0" localSheetId="7" hidden="1">#REF!</definedName>
    <definedName name="BExU0ZUUFYHLUK4M4E8GLGIBBNT0" hidden="1">'[3]Reco Sheet for Fcast'!$F$10:$G$10</definedName>
    <definedName name="BExU13B0OT72I9SWX9VOIQTJ3APV" localSheetId="13" hidden="1">#REF!</definedName>
    <definedName name="BExU13B0OT72I9SWX9VOIQTJ3APV" localSheetId="14" hidden="1">#REF!</definedName>
    <definedName name="BExU13B0OT72I9SWX9VOIQTJ3APV" localSheetId="2" hidden="1">#REF!</definedName>
    <definedName name="BExU13B0OT72I9SWX9VOIQTJ3APV" localSheetId="6" hidden="1">#REF!</definedName>
    <definedName name="BExU13B0OT72I9SWX9VOIQTJ3APV" hidden="1">#REF!</definedName>
    <definedName name="BExU147D6RPG6ZVTSXRKFSVRHSBG" localSheetId="2" hidden="1">#REF!</definedName>
    <definedName name="BExU147D6RPG6ZVTSXRKFSVRHSBG" localSheetId="7" hidden="1">#REF!</definedName>
    <definedName name="BExU147D6RPG6ZVTSXRKFSVRHSBG" hidden="1">'[3]Reco Sheet for Fcast'!$F$11:$G$11</definedName>
    <definedName name="BExU16R10W1SOAPNG4CDJ01T7JRE" localSheetId="2" hidden="1">#REF!</definedName>
    <definedName name="BExU16R10W1SOAPNG4CDJ01T7JRE" localSheetId="7" hidden="1">#REF!</definedName>
    <definedName name="BExU16R10W1SOAPNG4CDJ01T7JRE" hidden="1">'[3]Reco Sheet for Fcast'!$I$6:$J$6</definedName>
    <definedName name="BExU17CKOR3GNIHDNVLH9L1IOJS9" localSheetId="2" hidden="1">#REF!</definedName>
    <definedName name="BExU17CKOR3GNIHDNVLH9L1IOJS9" localSheetId="7" hidden="1">#REF!</definedName>
    <definedName name="BExU17CKOR3GNIHDNVLH9L1IOJS9" hidden="1">'[3]Reco Sheet for Fcast'!$F$10:$G$10</definedName>
    <definedName name="BExU1CQSGHIYEUTB4X944L0P5KO6" localSheetId="2" hidden="1">'[5]Reco Sheet for Fcast'!$I$8:$J$8</definedName>
    <definedName name="BExU1CQSGHIYEUTB4X944L0P5KO6" localSheetId="7" hidden="1">'[5]Reco Sheet for Fcast'!$I$8:$J$8</definedName>
    <definedName name="BExU1CQSGHIYEUTB4X944L0P5KO6" hidden="1">'[3]Reco Sheet for Fcast'!$I$8:$J$8</definedName>
    <definedName name="BExU1GXUTLRPJN4MRINLAPHSZQFG" localSheetId="2" hidden="1">#REF!</definedName>
    <definedName name="BExU1GXUTLRPJN4MRINLAPHSZQFG" localSheetId="7" hidden="1">#REF!</definedName>
    <definedName name="BExU1GXUTLRPJN4MRINLAPHSZQFG" hidden="1">'[3]Reco Sheet for Fcast'!$F$15</definedName>
    <definedName name="BExU1IL9AOHFO85BZB6S60DK3N8H" localSheetId="19" hidden="1">'[4]AMI P &amp; L'!#REF!</definedName>
    <definedName name="BExU1IL9AOHFO85BZB6S60DK3N8H" localSheetId="16" hidden="1">'[4]AMI P &amp; L'!#REF!</definedName>
    <definedName name="BExU1IL9AOHFO85BZB6S60DK3N8H" localSheetId="17" hidden="1">'[4]AMI P &amp; L'!#REF!</definedName>
    <definedName name="BExU1IL9AOHFO85BZB6S60DK3N8H" localSheetId="13" hidden="1">'[4]AMI P &amp; L'!#REF!</definedName>
    <definedName name="BExU1IL9AOHFO85BZB6S60DK3N8H" localSheetId="14" hidden="1">'[4]AMI P &amp; L'!#REF!</definedName>
    <definedName name="BExU1IL9AOHFO85BZB6S60DK3N8H" localSheetId="2" hidden="1">#REF!</definedName>
    <definedName name="BExU1IL9AOHFO85BZB6S60DK3N8H" localSheetId="22" hidden="1">'[4]AMI P &amp; L'!#REF!</definedName>
    <definedName name="BExU1IL9AOHFO85BZB6S60DK3N8H" localSheetId="21" hidden="1">'[4]AMI P &amp; L'!#REF!</definedName>
    <definedName name="BExU1IL9AOHFO85BZB6S60DK3N8H" localSheetId="57" hidden="1">'[4]AMI P &amp; L'!#REF!</definedName>
    <definedName name="BExU1IL9AOHFO85BZB6S60DK3N8H" localSheetId="56" hidden="1">'[4]AMI P &amp; L'!#REF!</definedName>
    <definedName name="BExU1IL9AOHFO85BZB6S60DK3N8H" localSheetId="7" hidden="1">#REF!</definedName>
    <definedName name="BExU1IL9AOHFO85BZB6S60DK3N8H" localSheetId="40" hidden="1">'[4]AMI P &amp; L'!#REF!</definedName>
    <definedName name="BExU1IL9AOHFO85BZB6S60DK3N8H" localSheetId="39" hidden="1">'[4]AMI P &amp; L'!#REF!</definedName>
    <definedName name="BExU1IL9AOHFO85BZB6S60DK3N8H" localSheetId="41" hidden="1">'[4]AMI P &amp; L'!#REF!</definedName>
    <definedName name="BExU1IL9AOHFO85BZB6S60DK3N8H" localSheetId="38" hidden="1">'[4]AMI P &amp; L'!#REF!</definedName>
    <definedName name="BExU1IL9AOHFO85BZB6S60DK3N8H" localSheetId="5" hidden="1">'[4]AMI P &amp; L'!#REF!</definedName>
    <definedName name="BExU1IL9AOHFO85BZB6S60DK3N8H" localSheetId="15" hidden="1">'[4]AMI P &amp; L'!#REF!</definedName>
    <definedName name="BExU1IL9AOHFO85BZB6S60DK3N8H" hidden="1">'[4]AMI P &amp; L'!#REF!</definedName>
    <definedName name="BExU1NOPS09CLFZL1O31RAF9BQNQ" localSheetId="19" hidden="1">'[4]AMI P &amp; L'!#REF!</definedName>
    <definedName name="BExU1NOPS09CLFZL1O31RAF9BQNQ" localSheetId="16" hidden="1">'[4]AMI P &amp; L'!#REF!</definedName>
    <definedName name="BExU1NOPS09CLFZL1O31RAF9BQNQ" localSheetId="17" hidden="1">'[4]AMI P &amp; L'!#REF!</definedName>
    <definedName name="BExU1NOPS09CLFZL1O31RAF9BQNQ" localSheetId="13" hidden="1">'[4]AMI P &amp; L'!#REF!</definedName>
    <definedName name="BExU1NOPS09CLFZL1O31RAF9BQNQ" localSheetId="14" hidden="1">'[4]AMI P &amp; L'!#REF!</definedName>
    <definedName name="BExU1NOPS09CLFZL1O31RAF9BQNQ" localSheetId="2" hidden="1">#REF!</definedName>
    <definedName name="BExU1NOPS09CLFZL1O31RAF9BQNQ" localSheetId="22" hidden="1">'[4]AMI P &amp; L'!#REF!</definedName>
    <definedName name="BExU1NOPS09CLFZL1O31RAF9BQNQ" localSheetId="21" hidden="1">'[4]AMI P &amp; L'!#REF!</definedName>
    <definedName name="BExU1NOPS09CLFZL1O31RAF9BQNQ" localSheetId="57" hidden="1">'[4]AMI P &amp; L'!#REF!</definedName>
    <definedName name="BExU1NOPS09CLFZL1O31RAF9BQNQ" localSheetId="56" hidden="1">'[4]AMI P &amp; L'!#REF!</definedName>
    <definedName name="BExU1NOPS09CLFZL1O31RAF9BQNQ" localSheetId="7" hidden="1">#REF!</definedName>
    <definedName name="BExU1NOPS09CLFZL1O31RAF9BQNQ" localSheetId="40" hidden="1">'[4]AMI P &amp; L'!#REF!</definedName>
    <definedName name="BExU1NOPS09CLFZL1O31RAF9BQNQ" localSheetId="39" hidden="1">'[4]AMI P &amp; L'!#REF!</definedName>
    <definedName name="BExU1NOPS09CLFZL1O31RAF9BQNQ" localSheetId="41" hidden="1">'[4]AMI P &amp; L'!#REF!</definedName>
    <definedName name="BExU1NOPS09CLFZL1O31RAF9BQNQ" localSheetId="38" hidden="1">'[4]AMI P &amp; L'!#REF!</definedName>
    <definedName name="BExU1NOPS09CLFZL1O31RAF9BQNQ" localSheetId="5" hidden="1">'[4]AMI P &amp; L'!#REF!</definedName>
    <definedName name="BExU1NOPS09CLFZL1O31RAF9BQNQ" localSheetId="15" hidden="1">'[4]AMI P &amp; L'!#REF!</definedName>
    <definedName name="BExU1NOPS09CLFZL1O31RAF9BQNQ" hidden="1">'[4]AMI P &amp; L'!#REF!</definedName>
    <definedName name="BExU1PH9MOEX1JZVZ3D5M9DXB191" localSheetId="2" hidden="1">#REF!</definedName>
    <definedName name="BExU1PH9MOEX1JZVZ3D5M9DXB191" localSheetId="7" hidden="1">#REF!</definedName>
    <definedName name="BExU1PH9MOEX1JZVZ3D5M9DXB191" hidden="1">'[3]Reco Sheet for Fcast'!$H$2:$I$2</definedName>
    <definedName name="BExU1QZEEKJA35IMEOLOJ3ODX0ZA" localSheetId="2" hidden="1">#REF!</definedName>
    <definedName name="BExU1QZEEKJA35IMEOLOJ3ODX0ZA" localSheetId="7" hidden="1">#REF!</definedName>
    <definedName name="BExU1QZEEKJA35IMEOLOJ3ODX0ZA" hidden="1">'[3]Reco Sheet for Fcast'!$F$9:$G$9</definedName>
    <definedName name="BExU1VRURIWWVJ95O40WA23LMTJD" localSheetId="19" hidden="1">'[4]AMI P &amp; L'!#REF!</definedName>
    <definedName name="BExU1VRURIWWVJ95O40WA23LMTJD" localSheetId="16" hidden="1">'[4]AMI P &amp; L'!#REF!</definedName>
    <definedName name="BExU1VRURIWWVJ95O40WA23LMTJD" localSheetId="17" hidden="1">'[4]AMI P &amp; L'!#REF!</definedName>
    <definedName name="BExU1VRURIWWVJ95O40WA23LMTJD" localSheetId="13" hidden="1">'[4]AMI P &amp; L'!#REF!</definedName>
    <definedName name="BExU1VRURIWWVJ95O40WA23LMTJD" localSheetId="14" hidden="1">'[4]AMI P &amp; L'!#REF!</definedName>
    <definedName name="BExU1VRURIWWVJ95O40WA23LMTJD" localSheetId="2" hidden="1">#REF!</definedName>
    <definedName name="BExU1VRURIWWVJ95O40WA23LMTJD" localSheetId="22" hidden="1">'[4]AMI P &amp; L'!#REF!</definedName>
    <definedName name="BExU1VRURIWWVJ95O40WA23LMTJD" localSheetId="21" hidden="1">'[4]AMI P &amp; L'!#REF!</definedName>
    <definedName name="BExU1VRURIWWVJ95O40WA23LMTJD" localSheetId="57" hidden="1">'[4]AMI P &amp; L'!#REF!</definedName>
    <definedName name="BExU1VRURIWWVJ95O40WA23LMTJD" localSheetId="56" hidden="1">'[4]AMI P &amp; L'!#REF!</definedName>
    <definedName name="BExU1VRURIWWVJ95O40WA23LMTJD" localSheetId="7" hidden="1">#REF!</definedName>
    <definedName name="BExU1VRURIWWVJ95O40WA23LMTJD" localSheetId="40" hidden="1">'[4]AMI P &amp; L'!#REF!</definedName>
    <definedName name="BExU1VRURIWWVJ95O40WA23LMTJD" localSheetId="39" hidden="1">'[4]AMI P &amp; L'!#REF!</definedName>
    <definedName name="BExU1VRURIWWVJ95O40WA23LMTJD" localSheetId="41" hidden="1">'[4]AMI P &amp; L'!#REF!</definedName>
    <definedName name="BExU1VRURIWWVJ95O40WA23LMTJD" localSheetId="38" hidden="1">'[4]AMI P &amp; L'!#REF!</definedName>
    <definedName name="BExU1VRURIWWVJ95O40WA23LMTJD" localSheetId="5" hidden="1">'[4]AMI P &amp; L'!#REF!</definedName>
    <definedName name="BExU1VRURIWWVJ95O40WA23LMTJD" localSheetId="15" hidden="1">'[4]AMI P &amp; L'!#REF!</definedName>
    <definedName name="BExU1VRURIWWVJ95O40WA23LMTJD" hidden="1">'[4]AMI P &amp; L'!#REF!</definedName>
    <definedName name="BExU2M5CK6XK55UIHDVYRXJJJRI4" localSheetId="2" hidden="1">#REF!</definedName>
    <definedName name="BExU2M5CK6XK55UIHDVYRXJJJRI4" localSheetId="7" hidden="1">#REF!</definedName>
    <definedName name="BExU2M5CK6XK55UIHDVYRXJJJRI4" hidden="1">'[3]Reco Sheet for Fcast'!$F$15</definedName>
    <definedName name="BExU2TXVT25ZTOFQAF6CM53Z1RLF" localSheetId="2" hidden="1">#REF!</definedName>
    <definedName name="BExU2TXVT25ZTOFQAF6CM53Z1RLF" localSheetId="7" hidden="1">#REF!</definedName>
    <definedName name="BExU2TXVT25ZTOFQAF6CM53Z1RLF" hidden="1">'[3]Reco Sheet for Fcast'!$K$2</definedName>
    <definedName name="BExU2XZLYIU19G7358W5T9E87AFR" localSheetId="2" hidden="1">#REF!</definedName>
    <definedName name="BExU2XZLYIU19G7358W5T9E87AFR" localSheetId="7" hidden="1">#REF!</definedName>
    <definedName name="BExU2XZLYIU19G7358W5T9E87AFR" hidden="1">'[3]Reco Sheet for Fcast'!$I$7:$J$7</definedName>
    <definedName name="BExU31FMG5EZ3RLMEW3HTVQ1N7XG" localSheetId="13" hidden="1">#REF!</definedName>
    <definedName name="BExU31FMG5EZ3RLMEW3HTVQ1N7XG" localSheetId="14" hidden="1">#REF!</definedName>
    <definedName name="BExU31FMG5EZ3RLMEW3HTVQ1N7XG" localSheetId="2" hidden="1">#REF!</definedName>
    <definedName name="BExU31FMG5EZ3RLMEW3HTVQ1N7XG" localSheetId="22" hidden="1">#REF!</definedName>
    <definedName name="BExU31FMG5EZ3RLMEW3HTVQ1N7XG" localSheetId="6" hidden="1">#REF!</definedName>
    <definedName name="BExU31FMG5EZ3RLMEW3HTVQ1N7XG" localSheetId="7" hidden="1">#REF!</definedName>
    <definedName name="BExU31FMG5EZ3RLMEW3HTVQ1N7XG" hidden="1">#REF!</definedName>
    <definedName name="BExU3B66MCKJFSKT3HL8B5EJGVX0" localSheetId="2" hidden="1">#REF!</definedName>
    <definedName name="BExU3B66MCKJFSKT3HL8B5EJGVX0" localSheetId="7" hidden="1">#REF!</definedName>
    <definedName name="BExU3B66MCKJFSKT3HL8B5EJGVX0" hidden="1">'[3]Reco Sheet for Fcast'!$G$2</definedName>
    <definedName name="BExU3RYEDSJFAKYWNZXCULXMIK83" hidden="1">'[6]Bud Mth'!$F$11:$G$11</definedName>
    <definedName name="BExU3UNI9NR1RNZR07NSLSZMDOQQ" localSheetId="2" hidden="1">#REF!</definedName>
    <definedName name="BExU3UNI9NR1RNZR07NSLSZMDOQQ" localSheetId="7" hidden="1">#REF!</definedName>
    <definedName name="BExU3UNI9NR1RNZR07NSLSZMDOQQ" hidden="1">'[3]Reco Sheet for Fcast'!$I$6:$J$6</definedName>
    <definedName name="BExU401R18N6XKZKL7CNFOZQCM14" localSheetId="2" hidden="1">#REF!</definedName>
    <definedName name="BExU401R18N6XKZKL7CNFOZQCM14" localSheetId="7" hidden="1">#REF!</definedName>
    <definedName name="BExU401R18N6XKZKL7CNFOZQCM14" hidden="1">'[3]Reco Sheet for Fcast'!$F$10:$G$10</definedName>
    <definedName name="BExU41UI1HPSMTWQ49N53B0N2Y8P" localSheetId="13" hidden="1">#REF!</definedName>
    <definedName name="BExU41UI1HPSMTWQ49N53B0N2Y8P" localSheetId="14" hidden="1">#REF!</definedName>
    <definedName name="BExU41UI1HPSMTWQ49N53B0N2Y8P" localSheetId="2" hidden="1">#REF!</definedName>
    <definedName name="BExU41UI1HPSMTWQ49N53B0N2Y8P" localSheetId="6" hidden="1">#REF!</definedName>
    <definedName name="BExU41UI1HPSMTWQ49N53B0N2Y8P" localSheetId="7" hidden="1">#REF!</definedName>
    <definedName name="BExU41UI1HPSMTWQ49N53B0N2Y8P" hidden="1">#REF!</definedName>
    <definedName name="BExU42QVGY7TK39W1BIN6CDRG2OE" localSheetId="2" hidden="1">#REF!</definedName>
    <definedName name="BExU42QVGY7TK39W1BIN6CDRG2OE" localSheetId="7" hidden="1">#REF!</definedName>
    <definedName name="BExU42QVGY7TK39W1BIN6CDRG2OE" hidden="1">'[3]Reco Sheet for Fcast'!$I$10:$J$10</definedName>
    <definedName name="BExU46CCJ3OAXXF669QU83U8505X" localSheetId="13" hidden="1">#REF!</definedName>
    <definedName name="BExU46CCJ3OAXXF669QU83U8505X" localSheetId="14" hidden="1">#REF!</definedName>
    <definedName name="BExU46CCJ3OAXXF669QU83U8505X" localSheetId="2" hidden="1">#REF!</definedName>
    <definedName name="BExU46CCJ3OAXXF669QU83U8505X" localSheetId="6" hidden="1">#REF!</definedName>
    <definedName name="BExU46CCJ3OAXXF669QU83U8505X" hidden="1">#REF!</definedName>
    <definedName name="BExU47OZMS6TCWMEHHF0UCSFLLPI" localSheetId="2" hidden="1">#REF!</definedName>
    <definedName name="BExU47OZMS6TCWMEHHF0UCSFLLPI" localSheetId="7" hidden="1">#REF!</definedName>
    <definedName name="BExU47OZMS6TCWMEHHF0UCSFLLPI" hidden="1">'[3]Reco Sheet for Fcast'!$F$10:$G$10</definedName>
    <definedName name="BExU4D36E8TXN0M8KSNGEAFYP4DQ" localSheetId="2" hidden="1">#REF!</definedName>
    <definedName name="BExU4D36E8TXN0M8KSNGEAFYP4DQ" localSheetId="7" hidden="1">#REF!</definedName>
    <definedName name="BExU4D36E8TXN0M8KSNGEAFYP4DQ" hidden="1">'[3]Reco Sheet for Fcast'!$F$11:$G$11</definedName>
    <definedName name="BExU4G31RRVLJ3AC6E1FNEFMXM3O" localSheetId="2" hidden="1">#REF!</definedName>
    <definedName name="BExU4G31RRVLJ3AC6E1FNEFMXM3O" localSheetId="7" hidden="1">#REF!</definedName>
    <definedName name="BExU4G31RRVLJ3AC6E1FNEFMXM3O" hidden="1">'[3]Reco Sheet for Fcast'!$I$7:$J$7</definedName>
    <definedName name="BExU4GDVLPUEWBA4MRYRTQAUNO7B" localSheetId="19" hidden="1">'[4]AMI P &amp; L'!#REF!</definedName>
    <definedName name="BExU4GDVLPUEWBA4MRYRTQAUNO7B" localSheetId="16" hidden="1">'[4]AMI P &amp; L'!#REF!</definedName>
    <definedName name="BExU4GDVLPUEWBA4MRYRTQAUNO7B" localSheetId="17" hidden="1">'[4]AMI P &amp; L'!#REF!</definedName>
    <definedName name="BExU4GDVLPUEWBA4MRYRTQAUNO7B" localSheetId="13" hidden="1">'[4]AMI P &amp; L'!#REF!</definedName>
    <definedName name="BExU4GDVLPUEWBA4MRYRTQAUNO7B" localSheetId="14" hidden="1">'[4]AMI P &amp; L'!#REF!</definedName>
    <definedName name="BExU4GDVLPUEWBA4MRYRTQAUNO7B" localSheetId="2" hidden="1">#REF!</definedName>
    <definedName name="BExU4GDVLPUEWBA4MRYRTQAUNO7B" localSheetId="22" hidden="1">'[4]AMI P &amp; L'!#REF!</definedName>
    <definedName name="BExU4GDVLPUEWBA4MRYRTQAUNO7B" localSheetId="21" hidden="1">'[4]AMI P &amp; L'!#REF!</definedName>
    <definedName name="BExU4GDVLPUEWBA4MRYRTQAUNO7B" localSheetId="57" hidden="1">'[4]AMI P &amp; L'!#REF!</definedName>
    <definedName name="BExU4GDVLPUEWBA4MRYRTQAUNO7B" localSheetId="56" hidden="1">'[4]AMI P &amp; L'!#REF!</definedName>
    <definedName name="BExU4GDVLPUEWBA4MRYRTQAUNO7B" localSheetId="7" hidden="1">#REF!</definedName>
    <definedName name="BExU4GDVLPUEWBA4MRYRTQAUNO7B" localSheetId="40" hidden="1">'[4]AMI P &amp; L'!#REF!</definedName>
    <definedName name="BExU4GDVLPUEWBA4MRYRTQAUNO7B" localSheetId="39" hidden="1">'[4]AMI P &amp; L'!#REF!</definedName>
    <definedName name="BExU4GDVLPUEWBA4MRYRTQAUNO7B" localSheetId="41" hidden="1">'[4]AMI P &amp; L'!#REF!</definedName>
    <definedName name="BExU4GDVLPUEWBA4MRYRTQAUNO7B" localSheetId="38" hidden="1">'[4]AMI P &amp; L'!#REF!</definedName>
    <definedName name="BExU4GDVLPUEWBA4MRYRTQAUNO7B" localSheetId="5" hidden="1">'[4]AMI P &amp; L'!#REF!</definedName>
    <definedName name="BExU4GDVLPUEWBA4MRYRTQAUNO7B" localSheetId="15" hidden="1">'[4]AMI P &amp; L'!#REF!</definedName>
    <definedName name="BExU4GDVLPUEWBA4MRYRTQAUNO7B" hidden="1">'[4]AMI P &amp; L'!#REF!</definedName>
    <definedName name="BExU4I148DA7PRCCISLWQ6ABXFK6" localSheetId="2" hidden="1">#REF!</definedName>
    <definedName name="BExU4I148DA7PRCCISLWQ6ABXFK6" localSheetId="7" hidden="1">#REF!</definedName>
    <definedName name="BExU4I148DA7PRCCISLWQ6ABXFK6" hidden="1">'[3]Reco Sheet for Fcast'!$F$2:$G$2</definedName>
    <definedName name="BExU4L101H2KQHVKCKQ4PBAWZV6K" localSheetId="2" hidden="1">#REF!</definedName>
    <definedName name="BExU4L101H2KQHVKCKQ4PBAWZV6K" localSheetId="7" hidden="1">#REF!</definedName>
    <definedName name="BExU4L101H2KQHVKCKQ4PBAWZV6K" hidden="1">'[3]Reco Sheet for Fcast'!$G$2</definedName>
    <definedName name="BExU4NA00RRRBGRT6TOB0MXZRCRZ" localSheetId="2" hidden="1">#REF!</definedName>
    <definedName name="BExU4NA00RRRBGRT6TOB0MXZRCRZ" localSheetId="7" hidden="1">#REF!</definedName>
    <definedName name="BExU4NA00RRRBGRT6TOB0MXZRCRZ" hidden="1">'[3]Reco Sheet for Fcast'!$I$8:$J$8</definedName>
    <definedName name="BExU529I6YHVOG83TJHWSILIQU1S" localSheetId="2" hidden="1">#REF!</definedName>
    <definedName name="BExU529I6YHVOG83TJHWSILIQU1S" localSheetId="7" hidden="1">#REF!</definedName>
    <definedName name="BExU529I6YHVOG83TJHWSILIQU1S" hidden="1">'[3]Reco Sheet for Fcast'!$F$6:$G$6</definedName>
    <definedName name="BExU57YCIKPRD8QWL6EU0YR3NG3J" localSheetId="2" hidden="1">#REF!</definedName>
    <definedName name="BExU57YCIKPRD8QWL6EU0YR3NG3J" localSheetId="7" hidden="1">#REF!</definedName>
    <definedName name="BExU57YCIKPRD8QWL6EU0YR3NG3J" hidden="1">'[3]Reco Sheet for Fcast'!$G$2</definedName>
    <definedName name="BExU59WK17RXBRY6DNZSMRYEZFUD" localSheetId="2" hidden="1">'[5]Reco Sheet for Fcast'!$F$6:$G$6</definedName>
    <definedName name="BExU59WK17RXBRY6DNZSMRYEZFUD" localSheetId="7" hidden="1">'[5]Reco Sheet for Fcast'!$F$6:$G$6</definedName>
    <definedName name="BExU59WK17RXBRY6DNZSMRYEZFUD" hidden="1">'[3]Reco Sheet for Fcast'!$F$6:$G$6</definedName>
    <definedName name="BExU5DSTBWXLN6E59B757KRWRI6E" localSheetId="2" hidden="1">#REF!</definedName>
    <definedName name="BExU5DSTBWXLN6E59B757KRWRI6E" localSheetId="7" hidden="1">#REF!</definedName>
    <definedName name="BExU5DSTBWXLN6E59B757KRWRI6E" hidden="1">'[3]Reco Sheet for Fcast'!$H$2:$I$2</definedName>
    <definedName name="BExU5TDWM8NNDHYPQ7OQODTQ368A" localSheetId="2" hidden="1">#REF!</definedName>
    <definedName name="BExU5TDWM8NNDHYPQ7OQODTQ368A" localSheetId="7" hidden="1">#REF!</definedName>
    <definedName name="BExU5TDWM8NNDHYPQ7OQODTQ368A" hidden="1">'[3]Reco Sheet for Fcast'!$I$9:$J$9</definedName>
    <definedName name="BExU5U4T9X5KDP3VK3NW53ZHZR0J" localSheetId="13" hidden="1">#REF!</definedName>
    <definedName name="BExU5U4T9X5KDP3VK3NW53ZHZR0J" localSheetId="14" hidden="1">#REF!</definedName>
    <definedName name="BExU5U4T9X5KDP3VK3NW53ZHZR0J" localSheetId="2" hidden="1">#REF!</definedName>
    <definedName name="BExU5U4T9X5KDP3VK3NW53ZHZR0J" localSheetId="6" hidden="1">#REF!</definedName>
    <definedName name="BExU5U4T9X5KDP3VK3NW53ZHZR0J" localSheetId="7" hidden="1">#REF!</definedName>
    <definedName name="BExU5U4T9X5KDP3VK3NW53ZHZR0J" hidden="1">#REF!</definedName>
    <definedName name="BExU5X4OX1V1XHS6WSSORVQPP6Z3" localSheetId="2" hidden="1">#REF!</definedName>
    <definedName name="BExU5X4OX1V1XHS6WSSORVQPP6Z3" localSheetId="7" hidden="1">#REF!</definedName>
    <definedName name="BExU5X4OX1V1XHS6WSSORVQPP6Z3" hidden="1">'[3]Reco Sheet for Fcast'!$I$8:$J$8</definedName>
    <definedName name="BExU5XVPARTFMRYHNUTBKDIL4UJN" localSheetId="2" hidden="1">#REF!</definedName>
    <definedName name="BExU5XVPARTFMRYHNUTBKDIL4UJN" localSheetId="7" hidden="1">#REF!</definedName>
    <definedName name="BExU5XVPARTFMRYHNUTBKDIL4UJN" hidden="1">'[3]Reco Sheet for Fcast'!$F$9:$G$9</definedName>
    <definedName name="BExU66KMFBAP8JCVG9VM1RD1TNFF" localSheetId="2" hidden="1">#REF!</definedName>
    <definedName name="BExU66KMFBAP8JCVG9VM1RD1TNFF" localSheetId="7" hidden="1">#REF!</definedName>
    <definedName name="BExU66KMFBAP8JCVG9VM1RD1TNFF" hidden="1">'[3]Reco Sheet for Fcast'!$F$8:$G$8</definedName>
    <definedName name="BExU68IOM3CB3TACNAE9565TW7SH" localSheetId="2" hidden="1">#REF!</definedName>
    <definedName name="BExU68IOM3CB3TACNAE9565TW7SH" localSheetId="7" hidden="1">#REF!</definedName>
    <definedName name="BExU68IOM3CB3TACNAE9565TW7SH" hidden="1">'[3]Reco Sheet for Fcast'!$H$2:$I$2</definedName>
    <definedName name="BExU6AM82KN21E82HMWVP3LWP9IL" localSheetId="2" hidden="1">#REF!</definedName>
    <definedName name="BExU6AM82KN21E82HMWVP3LWP9IL" localSheetId="7" hidden="1">#REF!</definedName>
    <definedName name="BExU6AM82KN21E82HMWVP3LWP9IL" hidden="1">'[3]Reco Sheet for Fcast'!$I$8:$J$8</definedName>
    <definedName name="BExU6ECYWW93VXVS8TAIJBYECM1V" localSheetId="13" hidden="1">#REF!</definedName>
    <definedName name="BExU6ECYWW93VXVS8TAIJBYECM1V" localSheetId="14" hidden="1">#REF!</definedName>
    <definedName name="BExU6ECYWW93VXVS8TAIJBYECM1V" localSheetId="2" hidden="1">#REF!</definedName>
    <definedName name="BExU6ECYWW93VXVS8TAIJBYECM1V" localSheetId="6" hidden="1">#REF!</definedName>
    <definedName name="BExU6ECYWW93VXVS8TAIJBYECM1V" hidden="1">#REF!</definedName>
    <definedName name="BExU6FEU1MRHU98R9YOJC5OKUJ6L" localSheetId="2" hidden="1">#REF!</definedName>
    <definedName name="BExU6FEU1MRHU98R9YOJC5OKUJ6L" localSheetId="7" hidden="1">#REF!</definedName>
    <definedName name="BExU6FEU1MRHU98R9YOJC5OKUJ6L" hidden="1">'[3]Reco Sheet for Fcast'!$I$11:$J$11</definedName>
    <definedName name="BExU6KIAJ663Y8W8QMU4HCF183DF" localSheetId="2" hidden="1">#REF!</definedName>
    <definedName name="BExU6KIAJ663Y8W8QMU4HCF183DF" localSheetId="7" hidden="1">#REF!</definedName>
    <definedName name="BExU6KIAJ663Y8W8QMU4HCF183DF" hidden="1">'[3]Reco Sheet for Fcast'!$F$7:$G$7</definedName>
    <definedName name="BExU6KT19B4PG6SHXFBGBPLM66KT" localSheetId="2" hidden="1">#REF!</definedName>
    <definedName name="BExU6KT19B4PG6SHXFBGBPLM66KT" localSheetId="7" hidden="1">#REF!</definedName>
    <definedName name="BExU6KT19B4PG6SHXFBGBPLM66KT" hidden="1">'[3]Reco Sheet for Fcast'!$G$2</definedName>
    <definedName name="BExU6PAVKIOAIMQ9XQIHHF1SUAGO" localSheetId="2" hidden="1">#REF!</definedName>
    <definedName name="BExU6PAVKIOAIMQ9XQIHHF1SUAGO" localSheetId="7" hidden="1">#REF!</definedName>
    <definedName name="BExU6PAVKIOAIMQ9XQIHHF1SUAGO" hidden="1">'[3]Reco Sheet for Fcast'!$F$6:$G$6</definedName>
    <definedName name="BExU6WXXC7SSQDMHSLUN5C2V4IYX" localSheetId="2" hidden="1">#REF!</definedName>
    <definedName name="BExU6WXXC7SSQDMHSLUN5C2V4IYX" localSheetId="7" hidden="1">#REF!</definedName>
    <definedName name="BExU6WXXC7SSQDMHSLUN5C2V4IYX" hidden="1">'[3]Reco Sheet for Fcast'!$I$7:$J$7</definedName>
    <definedName name="BExU73387E74XE8A9UKZLZNJYY65" localSheetId="2" hidden="1">#REF!</definedName>
    <definedName name="BExU73387E74XE8A9UKZLZNJYY65" localSheetId="7" hidden="1">#REF!</definedName>
    <definedName name="BExU73387E74XE8A9UKZLZNJYY65" hidden="1">'[3]Reco Sheet for Fcast'!$I$7:$J$7</definedName>
    <definedName name="BExU76ZHCJM8I7VSICCMSTC33O6U" localSheetId="2" hidden="1">#REF!</definedName>
    <definedName name="BExU76ZHCJM8I7VSICCMSTC33O6U" localSheetId="7" hidden="1">#REF!</definedName>
    <definedName name="BExU76ZHCJM8I7VSICCMSTC33O6U" hidden="1">'[3]Reco Sheet for Fcast'!$I$9:$J$9</definedName>
    <definedName name="BExU7BBTUF8BQ42DSGM94X5TG5GF" localSheetId="2" hidden="1">#REF!</definedName>
    <definedName name="BExU7BBTUF8BQ42DSGM94X5TG5GF" localSheetId="7" hidden="1">#REF!</definedName>
    <definedName name="BExU7BBTUF8BQ42DSGM94X5TG5GF" hidden="1">'[3]Reco Sheet for Fcast'!$I$10:$J$10</definedName>
    <definedName name="BExU7ES0XCYMF26C2IBWVI4GIYRC" localSheetId="19" hidden="1">#REF!</definedName>
    <definedName name="BExU7ES0XCYMF26C2IBWVI4GIYRC" localSheetId="16" hidden="1">#REF!</definedName>
    <definedName name="BExU7ES0XCYMF26C2IBWVI4GIYRC" localSheetId="17" hidden="1">#REF!</definedName>
    <definedName name="BExU7ES0XCYMF26C2IBWVI4GIYRC" localSheetId="13" hidden="1">#REF!</definedName>
    <definedName name="BExU7ES0XCYMF26C2IBWVI4GIYRC" localSheetId="14" hidden="1">#REF!</definedName>
    <definedName name="BExU7ES0XCYMF26C2IBWVI4GIYRC" localSheetId="2" hidden="1">#REF!</definedName>
    <definedName name="BExU7ES0XCYMF26C2IBWVI4GIYRC" localSheetId="22" hidden="1">#REF!</definedName>
    <definedName name="BExU7ES0XCYMF26C2IBWVI4GIYRC" localSheetId="21" hidden="1">#REF!</definedName>
    <definedName name="BExU7ES0XCYMF26C2IBWVI4GIYRC" localSheetId="57" hidden="1">#REF!</definedName>
    <definedName name="BExU7ES0XCYMF26C2IBWVI4GIYRC" localSheetId="56" hidden="1">#REF!</definedName>
    <definedName name="BExU7ES0XCYMF26C2IBWVI4GIYRC" localSheetId="6" hidden="1">#REF!</definedName>
    <definedName name="BExU7ES0XCYMF26C2IBWVI4GIYRC" localSheetId="7" hidden="1">#REF!</definedName>
    <definedName name="BExU7ES0XCYMF26C2IBWVI4GIYRC" localSheetId="40" hidden="1">#REF!</definedName>
    <definedName name="BExU7ES0XCYMF26C2IBWVI4GIYRC" localSheetId="39" hidden="1">#REF!</definedName>
    <definedName name="BExU7ES0XCYMF26C2IBWVI4GIYRC" localSheetId="41" hidden="1">#REF!</definedName>
    <definedName name="BExU7ES0XCYMF26C2IBWVI4GIYRC" localSheetId="38" hidden="1">#REF!</definedName>
    <definedName name="BExU7ES0XCYMF26C2IBWVI4GIYRC" localSheetId="5" hidden="1">#REF!</definedName>
    <definedName name="BExU7ES0XCYMF26C2IBWVI4GIYRC" localSheetId="15" hidden="1">#REF!</definedName>
    <definedName name="BExU7ES0XCYMF26C2IBWVI4GIYRC" hidden="1">#REF!</definedName>
    <definedName name="BExU7HH4EAHFQHT4AXKGWAWZP3I0" localSheetId="2" hidden="1">#REF!</definedName>
    <definedName name="BExU7HH4EAHFQHT4AXKGWAWZP3I0" localSheetId="7" hidden="1">#REF!</definedName>
    <definedName name="BExU7HH4EAHFQHT4AXKGWAWZP3I0" hidden="1">'[3]Reco Sheet for Fcast'!$I$8:$J$8</definedName>
    <definedName name="BExU7MF1ZVPDHOSMCAXOSYICHZ4I" localSheetId="2" hidden="1">#REF!</definedName>
    <definedName name="BExU7MF1ZVPDHOSMCAXOSYICHZ4I" localSheetId="7" hidden="1">#REF!</definedName>
    <definedName name="BExU7MF1ZVPDHOSMCAXOSYICHZ4I" hidden="1">'[3]Reco Sheet for Fcast'!$F$11:$G$11</definedName>
    <definedName name="BExU7O2BJ6D5YCKEL6FD2EFCWYRX" localSheetId="2" hidden="1">#REF!</definedName>
    <definedName name="BExU7O2BJ6D5YCKEL6FD2EFCWYRX" localSheetId="7" hidden="1">#REF!</definedName>
    <definedName name="BExU7O2BJ6D5YCKEL6FD2EFCWYRX" hidden="1">'[3]Reco Sheet for Fcast'!$I$7:$J$7</definedName>
    <definedName name="BExU7Q0JS9YIUKUPNSSAIDK2KJAV" localSheetId="2" hidden="1">#REF!</definedName>
    <definedName name="BExU7Q0JS9YIUKUPNSSAIDK2KJAV" localSheetId="7" hidden="1">#REF!</definedName>
    <definedName name="BExU7Q0JS9YIUKUPNSSAIDK2KJAV" hidden="1">'[3]Reco Sheet for Fcast'!$F$10:$G$10</definedName>
    <definedName name="BExU80I6AE5OU7P7F5V7HWIZBJ4P" localSheetId="19" hidden="1">'[4]AMI P &amp; L'!#REF!</definedName>
    <definedName name="BExU80I6AE5OU7P7F5V7HWIZBJ4P" localSheetId="16" hidden="1">'[4]AMI P &amp; L'!#REF!</definedName>
    <definedName name="BExU80I6AE5OU7P7F5V7HWIZBJ4P" localSheetId="17" hidden="1">'[4]AMI P &amp; L'!#REF!</definedName>
    <definedName name="BExU80I6AE5OU7P7F5V7HWIZBJ4P" localSheetId="13" hidden="1">'[4]AMI P &amp; L'!#REF!</definedName>
    <definedName name="BExU80I6AE5OU7P7F5V7HWIZBJ4P" localSheetId="14" hidden="1">'[4]AMI P &amp; L'!#REF!</definedName>
    <definedName name="BExU80I6AE5OU7P7F5V7HWIZBJ4P" localSheetId="2" hidden="1">#REF!</definedName>
    <definedName name="BExU80I6AE5OU7P7F5V7HWIZBJ4P" localSheetId="22" hidden="1">'[4]AMI P &amp; L'!#REF!</definedName>
    <definedName name="BExU80I6AE5OU7P7F5V7HWIZBJ4P" localSheetId="21" hidden="1">'[4]AMI P &amp; L'!#REF!</definedName>
    <definedName name="BExU80I6AE5OU7P7F5V7HWIZBJ4P" localSheetId="57" hidden="1">'[4]AMI P &amp; L'!#REF!</definedName>
    <definedName name="BExU80I6AE5OU7P7F5V7HWIZBJ4P" localSheetId="56" hidden="1">'[4]AMI P &amp; L'!#REF!</definedName>
    <definedName name="BExU80I6AE5OU7P7F5V7HWIZBJ4P" localSheetId="7" hidden="1">#REF!</definedName>
    <definedName name="BExU80I6AE5OU7P7F5V7HWIZBJ4P" localSheetId="40" hidden="1">'[4]AMI P &amp; L'!#REF!</definedName>
    <definedName name="BExU80I6AE5OU7P7F5V7HWIZBJ4P" localSheetId="39" hidden="1">'[4]AMI P &amp; L'!#REF!</definedName>
    <definedName name="BExU80I6AE5OU7P7F5V7HWIZBJ4P" localSheetId="41" hidden="1">'[4]AMI P &amp; L'!#REF!</definedName>
    <definedName name="BExU80I6AE5OU7P7F5V7HWIZBJ4P" localSheetId="38" hidden="1">'[4]AMI P &amp; L'!#REF!</definedName>
    <definedName name="BExU80I6AE5OU7P7F5V7HWIZBJ4P" localSheetId="5" hidden="1">'[4]AMI P &amp; L'!#REF!</definedName>
    <definedName name="BExU80I6AE5OU7P7F5V7HWIZBJ4P" localSheetId="15" hidden="1">'[4]AMI P &amp; L'!#REF!</definedName>
    <definedName name="BExU80I6AE5OU7P7F5V7HWIZBJ4P" hidden="1">'[4]AMI P &amp; L'!#REF!</definedName>
    <definedName name="BExU86NB26MCPYIISZ36HADONGT2" localSheetId="2" hidden="1">#REF!</definedName>
    <definedName name="BExU86NB26MCPYIISZ36HADONGT2" localSheetId="7" hidden="1">#REF!</definedName>
    <definedName name="BExU86NB26MCPYIISZ36HADONGT2" hidden="1">'[3]Reco Sheet for Fcast'!$H$2:$I$2</definedName>
    <definedName name="BExU885EZZNSZV3GP298UJ8LB7OL" localSheetId="2" hidden="1">#REF!</definedName>
    <definedName name="BExU885EZZNSZV3GP298UJ8LB7OL" localSheetId="7" hidden="1">#REF!</definedName>
    <definedName name="BExU885EZZNSZV3GP298UJ8LB7OL" hidden="1">'[3]Reco Sheet for Fcast'!$F$9:$G$9</definedName>
    <definedName name="BExU8FSAUP9TUZ1NO9WXK80QPHWV" localSheetId="2" hidden="1">#REF!</definedName>
    <definedName name="BExU8FSAUP9TUZ1NO9WXK80QPHWV" localSheetId="7" hidden="1">#REF!</definedName>
    <definedName name="BExU8FSAUP9TUZ1NO9WXK80QPHWV" hidden="1">'[3]Reco Sheet for Fcast'!$H$2:$I$2</definedName>
    <definedName name="BExU8KFLAN778MBN93NYZB0FV30G" localSheetId="2" hidden="1">#REF!</definedName>
    <definedName name="BExU8KFLAN778MBN93NYZB0FV30G" localSheetId="7" hidden="1">#REF!</definedName>
    <definedName name="BExU8KFLAN778MBN93NYZB0FV30G" hidden="1">'[3]Reco Sheet for Fcast'!$I$6:$J$6</definedName>
    <definedName name="BExU8UX9JX3XLB47YZ8GFXE0V7R2" localSheetId="2" hidden="1">#REF!</definedName>
    <definedName name="BExU8UX9JX3XLB47YZ8GFXE0V7R2" localSheetId="7" hidden="1">#REF!</definedName>
    <definedName name="BExU8UX9JX3XLB47YZ8GFXE0V7R2" hidden="1">'[3]Reco Sheet for Fcast'!$I$11:$J$11</definedName>
    <definedName name="BExU8ZKKDINBKQPVOBFCFBCNK8RG" localSheetId="13" hidden="1">#REF!</definedName>
    <definedName name="BExU8ZKKDINBKQPVOBFCFBCNK8RG" localSheetId="14" hidden="1">#REF!</definedName>
    <definedName name="BExU8ZKKDINBKQPVOBFCFBCNK8RG" localSheetId="2" hidden="1">#REF!</definedName>
    <definedName name="BExU8ZKKDINBKQPVOBFCFBCNK8RG" localSheetId="6" hidden="1">#REF!</definedName>
    <definedName name="BExU8ZKKDINBKQPVOBFCFBCNK8RG" hidden="1">#REF!</definedName>
    <definedName name="BExU96M1J7P9DZQ3S9H0C12KGYTW" localSheetId="2" hidden="1">#REF!</definedName>
    <definedName name="BExU96M1J7P9DZQ3S9H0C12KGYTW" localSheetId="7" hidden="1">#REF!</definedName>
    <definedName name="BExU96M1J7P9DZQ3S9H0C12KGYTW" hidden="1">'[3]Reco Sheet for Fcast'!$F$11:$G$11</definedName>
    <definedName name="BExU9F05OR1GZ3057R6UL3WPEIYI" localSheetId="2" hidden="1">#REF!</definedName>
    <definedName name="BExU9F05OR1GZ3057R6UL3WPEIYI" localSheetId="7" hidden="1">#REF!</definedName>
    <definedName name="BExU9F05OR1GZ3057R6UL3WPEIYI" hidden="1">'[3]Reco Sheet for Fcast'!$I$10:$J$10</definedName>
    <definedName name="BExU9GCSO5YILIKG6VAHN13DL75K" localSheetId="2" hidden="1">#REF!</definedName>
    <definedName name="BExU9GCSO5YILIKG6VAHN13DL75K" localSheetId="7" hidden="1">#REF!</definedName>
    <definedName name="BExU9GCSO5YILIKG6VAHN13DL75K" hidden="1">'[3]Reco Sheet for Fcast'!$F$15</definedName>
    <definedName name="BExU9KJOZLO15N11MJVN782NFGJ0" localSheetId="2" hidden="1">#REF!</definedName>
    <definedName name="BExU9KJOZLO15N11MJVN782NFGJ0" localSheetId="7" hidden="1">#REF!</definedName>
    <definedName name="BExU9KJOZLO15N11MJVN782NFGJ0" hidden="1">'[3]Reco Sheet for Fcast'!$G$2</definedName>
    <definedName name="BExU9LG29XU2K1GNKRO4438JYQZE" localSheetId="2" hidden="1">#REF!</definedName>
    <definedName name="BExU9LG29XU2K1GNKRO4438JYQZE" localSheetId="7" hidden="1">#REF!</definedName>
    <definedName name="BExU9LG29XU2K1GNKRO4438JYQZE" hidden="1">'[3]Reco Sheet for Fcast'!$F$10:$G$10</definedName>
    <definedName name="BExU9RW36I5Z6JIXUIUB3PJH86LT" localSheetId="2" hidden="1">#REF!</definedName>
    <definedName name="BExU9RW36I5Z6JIXUIUB3PJH86LT" localSheetId="7" hidden="1">#REF!</definedName>
    <definedName name="BExU9RW36I5Z6JIXUIUB3PJH86LT" hidden="1">'[3]Reco Sheet for Fcast'!$I$11:$J$11</definedName>
    <definedName name="BExUA28AO7OWDG3H23Q0CL4B7BHW" localSheetId="2" hidden="1">#REF!</definedName>
    <definedName name="BExUA28AO7OWDG3H23Q0CL4B7BHW" localSheetId="7" hidden="1">#REF!</definedName>
    <definedName name="BExUA28AO7OWDG3H23Q0CL4B7BHW" hidden="1">'[3]Reco Sheet for Fcast'!$I$10:$J$10</definedName>
    <definedName name="BExUA5O923FFNEBY8BPO1TU3QGBM" localSheetId="2" hidden="1">#REF!</definedName>
    <definedName name="BExUA5O923FFNEBY8BPO1TU3QGBM" localSheetId="7" hidden="1">#REF!</definedName>
    <definedName name="BExUA5O923FFNEBY8BPO1TU3QGBM" hidden="1">'[3]Reco Sheet for Fcast'!$F$8:$G$8</definedName>
    <definedName name="BExUA6Q4K25VH452AQ3ZIRBCMS61" localSheetId="2" hidden="1">#REF!</definedName>
    <definedName name="BExUA6Q4K25VH452AQ3ZIRBCMS61" localSheetId="7" hidden="1">#REF!</definedName>
    <definedName name="BExUA6Q4K25VH452AQ3ZIRBCMS61" hidden="1">'[3]Reco Sheet for Fcast'!$I$11:$J$11</definedName>
    <definedName name="BExUAD618VJT7Y268F09VY8TCB6I" localSheetId="2" hidden="1">'[5]Reco Sheet for Fcast'!$F$11:$G$11</definedName>
    <definedName name="BExUAD618VJT7Y268F09VY8TCB6I" localSheetId="7" hidden="1">'[5]Reco Sheet for Fcast'!$F$11:$G$11</definedName>
    <definedName name="BExUAD618VJT7Y268F09VY8TCB6I" hidden="1">'[3]Reco Sheet for Fcast'!$F$11:$G$11</definedName>
    <definedName name="BExUAFV4JMBSM2SKBQL9NHL0NIBS" localSheetId="2" hidden="1">#REF!</definedName>
    <definedName name="BExUAFV4JMBSM2SKBQL9NHL0NIBS" localSheetId="7" hidden="1">#REF!</definedName>
    <definedName name="BExUAFV4JMBSM2SKBQL9NHL0NIBS" hidden="1">'[3]Reco Sheet for Fcast'!$I$8:$J$8</definedName>
    <definedName name="BExUAMWQODKBXMRH1QCMJLJBF8M7" localSheetId="2" hidden="1">#REF!</definedName>
    <definedName name="BExUAMWQODKBXMRH1QCMJLJBF8M7" localSheetId="7" hidden="1">#REF!</definedName>
    <definedName name="BExUAMWQODKBXMRH1QCMJLJBF8M7" hidden="1">'[3]Reco Sheet for Fcast'!$I$8:$J$8</definedName>
    <definedName name="BExUAX8WS5OPVLCDXRGKTU2QMTFO" localSheetId="2" hidden="1">#REF!</definedName>
    <definedName name="BExUAX8WS5OPVLCDXRGKTU2QMTFO" localSheetId="7" hidden="1">#REF!</definedName>
    <definedName name="BExUAX8WS5OPVLCDXRGKTU2QMTFO" hidden="1">'[3]Reco Sheet for Fcast'!$F$11:$G$11</definedName>
    <definedName name="BExUB08T2BYPVAJVBMXLIDWLL1OE" localSheetId="13" hidden="1">#REF!</definedName>
    <definedName name="BExUB08T2BYPVAJVBMXLIDWLL1OE" localSheetId="14" hidden="1">#REF!</definedName>
    <definedName name="BExUB08T2BYPVAJVBMXLIDWLL1OE" localSheetId="2" hidden="1">#REF!</definedName>
    <definedName name="BExUB08T2BYPVAJVBMXLIDWLL1OE" localSheetId="22" hidden="1">#REF!</definedName>
    <definedName name="BExUB08T2BYPVAJVBMXLIDWLL1OE" localSheetId="6" hidden="1">#REF!</definedName>
    <definedName name="BExUB08T2BYPVAJVBMXLIDWLL1OE" localSheetId="7" hidden="1">#REF!</definedName>
    <definedName name="BExUB08T2BYPVAJVBMXLIDWLL1OE" hidden="1">#REF!</definedName>
    <definedName name="BExUB33EK29TFQ0BN3SU5AAHUXYI" hidden="1">'[6]Bud Mth'!$I$9:$J$9</definedName>
    <definedName name="BExUB8HLEXSBVPZ5AXNQEK96F1N4" localSheetId="2" hidden="1">#REF!</definedName>
    <definedName name="BExUB8HLEXSBVPZ5AXNQEK96F1N4" localSheetId="7" hidden="1">#REF!</definedName>
    <definedName name="BExUB8HLEXSBVPZ5AXNQEK96F1N4" hidden="1">'[3]Reco Sheet for Fcast'!$I$8:$J$8</definedName>
    <definedName name="BExUBCDVZIEA7YT0LPSMHL5ZSERQ" localSheetId="2" hidden="1">#REF!</definedName>
    <definedName name="BExUBCDVZIEA7YT0LPSMHL5ZSERQ" localSheetId="7" hidden="1">#REF!</definedName>
    <definedName name="BExUBCDVZIEA7YT0LPSMHL5ZSERQ" hidden="1">'[3]Reco Sheet for Fcast'!$F$11:$G$11</definedName>
    <definedName name="BExUBKXBUCN760QYU7Q8GESBWOQH" localSheetId="2" hidden="1">#REF!</definedName>
    <definedName name="BExUBKXBUCN760QYU7Q8GESBWOQH" localSheetId="7" hidden="1">#REF!</definedName>
    <definedName name="BExUBKXBUCN760QYU7Q8GESBWOQH" hidden="1">'[3]Reco Sheet for Fcast'!$I$9:$J$9</definedName>
    <definedName name="BExUBL83ED0P076RN9RJ8P1MZ299" localSheetId="2" hidden="1">#REF!</definedName>
    <definedName name="BExUBL83ED0P076RN9RJ8P1MZ299" localSheetId="7" hidden="1">#REF!</definedName>
    <definedName name="BExUBL83ED0P076RN9RJ8P1MZ299" hidden="1">'[3]Reco Sheet for Fcast'!$H$2:$I$2</definedName>
    <definedName name="BExUBWBAQDH3CAWZ4R4K50QVAO9Z" localSheetId="13" hidden="1">#REF!</definedName>
    <definedName name="BExUBWBAQDH3CAWZ4R4K50QVAO9Z" localSheetId="14" hidden="1">#REF!</definedName>
    <definedName name="BExUBWBAQDH3CAWZ4R4K50QVAO9Z" localSheetId="2" hidden="1">#REF!</definedName>
    <definedName name="BExUBWBAQDH3CAWZ4R4K50QVAO9Z" localSheetId="6" hidden="1">#REF!</definedName>
    <definedName name="BExUBWBAQDH3CAWZ4R4K50QVAO9Z" hidden="1">#REF!</definedName>
    <definedName name="BExUC623BDYEODBN0N4DO6PJQ7NU" localSheetId="19" hidden="1">'[4]AMI P &amp; L'!#REF!</definedName>
    <definedName name="BExUC623BDYEODBN0N4DO6PJQ7NU" localSheetId="16" hidden="1">'[4]AMI P &amp; L'!#REF!</definedName>
    <definedName name="BExUC623BDYEODBN0N4DO6PJQ7NU" localSheetId="17" hidden="1">'[4]AMI P &amp; L'!#REF!</definedName>
    <definedName name="BExUC623BDYEODBN0N4DO6PJQ7NU" localSheetId="13" hidden="1">'[4]AMI P &amp; L'!#REF!</definedName>
    <definedName name="BExUC623BDYEODBN0N4DO6PJQ7NU" localSheetId="14" hidden="1">'[4]AMI P &amp; L'!#REF!</definedName>
    <definedName name="BExUC623BDYEODBN0N4DO6PJQ7NU" localSheetId="2" hidden="1">#REF!</definedName>
    <definedName name="BExUC623BDYEODBN0N4DO6PJQ7NU" localSheetId="22" hidden="1">'[4]AMI P &amp; L'!#REF!</definedName>
    <definedName name="BExUC623BDYEODBN0N4DO6PJQ7NU" localSheetId="21" hidden="1">'[4]AMI P &amp; L'!#REF!</definedName>
    <definedName name="BExUC623BDYEODBN0N4DO6PJQ7NU" localSheetId="57" hidden="1">'[4]AMI P &amp; L'!#REF!</definedName>
    <definedName name="BExUC623BDYEODBN0N4DO6PJQ7NU" localSheetId="56" hidden="1">'[4]AMI P &amp; L'!#REF!</definedName>
    <definedName name="BExUC623BDYEODBN0N4DO6PJQ7NU" localSheetId="7" hidden="1">#REF!</definedName>
    <definedName name="BExUC623BDYEODBN0N4DO6PJQ7NU" localSheetId="40" hidden="1">'[4]AMI P &amp; L'!#REF!</definedName>
    <definedName name="BExUC623BDYEODBN0N4DO6PJQ7NU" localSheetId="39" hidden="1">'[4]AMI P &amp; L'!#REF!</definedName>
    <definedName name="BExUC623BDYEODBN0N4DO6PJQ7NU" localSheetId="41" hidden="1">'[4]AMI P &amp; L'!#REF!</definedName>
    <definedName name="BExUC623BDYEODBN0N4DO6PJQ7NU" localSheetId="38" hidden="1">'[4]AMI P &amp; L'!#REF!</definedName>
    <definedName name="BExUC623BDYEODBN0N4DO6PJQ7NU" localSheetId="5" hidden="1">'[4]AMI P &amp; L'!#REF!</definedName>
    <definedName name="BExUC623BDYEODBN0N4DO6PJQ7NU" localSheetId="15" hidden="1">'[4]AMI P &amp; L'!#REF!</definedName>
    <definedName name="BExUC623BDYEODBN0N4DO6PJQ7NU" hidden="1">'[4]AMI P &amp; L'!#REF!</definedName>
    <definedName name="BExUC8G72O2YXWX0KZM5IEBC5NYF" hidden="1">'[6]Bud Mth'!$C$15:$D$29</definedName>
    <definedName name="BExUC8WH8TCKBB5313JGYYQ1WFLT" localSheetId="2" hidden="1">#REF!</definedName>
    <definedName name="BExUC8WH8TCKBB5313JGYYQ1WFLT" localSheetId="7" hidden="1">#REF!</definedName>
    <definedName name="BExUC8WH8TCKBB5313JGYYQ1WFLT" hidden="1">'[3]Reco Sheet for Fcast'!$I$11:$J$11</definedName>
    <definedName name="BExUCFCDK6SPH86I6STXX8X3WMC4" localSheetId="2" hidden="1">#REF!</definedName>
    <definedName name="BExUCFCDK6SPH86I6STXX8X3WMC4" localSheetId="7" hidden="1">#REF!</definedName>
    <definedName name="BExUCFCDK6SPH86I6STXX8X3WMC4" hidden="1">'[3]Reco Sheet for Fcast'!$F$11:$G$11</definedName>
    <definedName name="BExUCLC6AQ5KR6LXSAXV4QQ8ASVG" localSheetId="2" hidden="1">#REF!</definedName>
    <definedName name="BExUCLC6AQ5KR6LXSAXV4QQ8ASVG" localSheetId="7" hidden="1">#REF!</definedName>
    <definedName name="BExUCLC6AQ5KR6LXSAXV4QQ8ASVG" hidden="1">'[3]Reco Sheet for Fcast'!$I$9:$J$9</definedName>
    <definedName name="BExUD4IOJ12X3PJG5WXNNGDRCKAP" localSheetId="2" hidden="1">#REF!</definedName>
    <definedName name="BExUD4IOJ12X3PJG5WXNNGDRCKAP" localSheetId="7" hidden="1">#REF!</definedName>
    <definedName name="BExUD4IOJ12X3PJG5WXNNGDRCKAP" hidden="1">'[3]Reco Sheet for Fcast'!$G$2</definedName>
    <definedName name="BExUD9WX9BWK72UWVSLYZJLAY5VY" localSheetId="2" hidden="1">#REF!</definedName>
    <definedName name="BExUD9WX9BWK72UWVSLYZJLAY5VY" localSheetId="7" hidden="1">#REF!</definedName>
    <definedName name="BExUD9WX9BWK72UWVSLYZJLAY5VY" hidden="1">'[3]Reco Sheet for Fcast'!$I$6:$J$6</definedName>
    <definedName name="BExUDEV0CYVO7Y5IQQBEJ6FUY9S6" localSheetId="19" hidden="1">'[4]AMI P &amp; L'!#REF!</definedName>
    <definedName name="BExUDEV0CYVO7Y5IQQBEJ6FUY9S6" localSheetId="16" hidden="1">'[4]AMI P &amp; L'!#REF!</definedName>
    <definedName name="BExUDEV0CYVO7Y5IQQBEJ6FUY9S6" localSheetId="17" hidden="1">'[4]AMI P &amp; L'!#REF!</definedName>
    <definedName name="BExUDEV0CYVO7Y5IQQBEJ6FUY9S6" localSheetId="13" hidden="1">'[4]AMI P &amp; L'!#REF!</definedName>
    <definedName name="BExUDEV0CYVO7Y5IQQBEJ6FUY9S6" localSheetId="14" hidden="1">'[4]AMI P &amp; L'!#REF!</definedName>
    <definedName name="BExUDEV0CYVO7Y5IQQBEJ6FUY9S6" localSheetId="2" hidden="1">#REF!</definedName>
    <definedName name="BExUDEV0CYVO7Y5IQQBEJ6FUY9S6" localSheetId="22" hidden="1">'[4]AMI P &amp; L'!#REF!</definedName>
    <definedName name="BExUDEV0CYVO7Y5IQQBEJ6FUY9S6" localSheetId="21" hidden="1">'[4]AMI P &amp; L'!#REF!</definedName>
    <definedName name="BExUDEV0CYVO7Y5IQQBEJ6FUY9S6" localSheetId="57" hidden="1">'[4]AMI P &amp; L'!#REF!</definedName>
    <definedName name="BExUDEV0CYVO7Y5IQQBEJ6FUY9S6" localSheetId="56" hidden="1">'[4]AMI P &amp; L'!#REF!</definedName>
    <definedName name="BExUDEV0CYVO7Y5IQQBEJ6FUY9S6" localSheetId="7" hidden="1">#REF!</definedName>
    <definedName name="BExUDEV0CYVO7Y5IQQBEJ6FUY9S6" localSheetId="40" hidden="1">'[4]AMI P &amp; L'!#REF!</definedName>
    <definedName name="BExUDEV0CYVO7Y5IQQBEJ6FUY9S6" localSheetId="39" hidden="1">'[4]AMI P &amp; L'!#REF!</definedName>
    <definedName name="BExUDEV0CYVO7Y5IQQBEJ6FUY9S6" localSheetId="41" hidden="1">'[4]AMI P &amp; L'!#REF!</definedName>
    <definedName name="BExUDEV0CYVO7Y5IQQBEJ6FUY9S6" localSheetId="38" hidden="1">'[4]AMI P &amp; L'!#REF!</definedName>
    <definedName name="BExUDEV0CYVO7Y5IQQBEJ6FUY9S6" localSheetId="5" hidden="1">'[4]AMI P &amp; L'!#REF!</definedName>
    <definedName name="BExUDEV0CYVO7Y5IQQBEJ6FUY9S6" localSheetId="15" hidden="1">'[4]AMI P &amp; L'!#REF!</definedName>
    <definedName name="BExUDEV0CYVO7Y5IQQBEJ6FUY9S6" hidden="1">'[4]AMI P &amp; L'!#REF!</definedName>
    <definedName name="BExUDJ7DYJ87DXRZ8X55DX7WPECP" hidden="1">'[6]Bud Mth'!$F$11:$G$11</definedName>
    <definedName name="BExUDWOXQGIZW0EAIIYLQUPXF8YV" localSheetId="2" hidden="1">#REF!</definedName>
    <definedName name="BExUDWOXQGIZW0EAIIYLQUPXF8YV" localSheetId="7" hidden="1">#REF!</definedName>
    <definedName name="BExUDWOXQGIZW0EAIIYLQUPXF8YV" hidden="1">'[3]Reco Sheet for Fcast'!$H$2:$I$2</definedName>
    <definedName name="BExUDXAIC17W1FUU8Z10XUAVB7CS" localSheetId="2" hidden="1">#REF!</definedName>
    <definedName name="BExUDXAIC17W1FUU8Z10XUAVB7CS" localSheetId="7" hidden="1">#REF!</definedName>
    <definedName name="BExUDXAIC17W1FUU8Z10XUAVB7CS" hidden="1">'[3]Reco Sheet for Fcast'!$I$6:$J$6</definedName>
    <definedName name="BExUE5OMY7OAJQ9WR8C8HG311ORP" localSheetId="2" hidden="1">#REF!</definedName>
    <definedName name="BExUE5OMY7OAJQ9WR8C8HG311ORP" localSheetId="7" hidden="1">#REF!</definedName>
    <definedName name="BExUE5OMY7OAJQ9WR8C8HG311ORP" hidden="1">'[3]Reco Sheet for Fcast'!$F$6:$G$6</definedName>
    <definedName name="BExUEFKOQWXXGRNLAOJV2BJ66UB8" localSheetId="2" hidden="1">#REF!</definedName>
    <definedName name="BExUEFKOQWXXGRNLAOJV2BJ66UB8" localSheetId="7" hidden="1">#REF!</definedName>
    <definedName name="BExUEFKOQWXXGRNLAOJV2BJ66UB8" hidden="1">'[3]Reco Sheet for Fcast'!$K$2</definedName>
    <definedName name="BExUEJGX3OQQP5KFRJSRCZ70EI9V" localSheetId="19" hidden="1">'[4]AMI P &amp; L'!#REF!</definedName>
    <definedName name="BExUEJGX3OQQP5KFRJSRCZ70EI9V" localSheetId="16" hidden="1">'[4]AMI P &amp; L'!#REF!</definedName>
    <definedName name="BExUEJGX3OQQP5KFRJSRCZ70EI9V" localSheetId="17" hidden="1">'[4]AMI P &amp; L'!#REF!</definedName>
    <definedName name="BExUEJGX3OQQP5KFRJSRCZ70EI9V" localSheetId="13" hidden="1">'[4]AMI P &amp; L'!#REF!</definedName>
    <definedName name="BExUEJGX3OQQP5KFRJSRCZ70EI9V" localSheetId="14" hidden="1">'[4]AMI P &amp; L'!#REF!</definedName>
    <definedName name="BExUEJGX3OQQP5KFRJSRCZ70EI9V" localSheetId="2" hidden="1">#REF!</definedName>
    <definedName name="BExUEJGX3OQQP5KFRJSRCZ70EI9V" localSheetId="22" hidden="1">'[4]AMI P &amp; L'!#REF!</definedName>
    <definedName name="BExUEJGX3OQQP5KFRJSRCZ70EI9V" localSheetId="21" hidden="1">'[4]AMI P &amp; L'!#REF!</definedName>
    <definedName name="BExUEJGX3OQQP5KFRJSRCZ70EI9V" localSheetId="57" hidden="1">'[4]AMI P &amp; L'!#REF!</definedName>
    <definedName name="BExUEJGX3OQQP5KFRJSRCZ70EI9V" localSheetId="56" hidden="1">'[4]AMI P &amp; L'!#REF!</definedName>
    <definedName name="BExUEJGX3OQQP5KFRJSRCZ70EI9V" localSheetId="7" hidden="1">#REF!</definedName>
    <definedName name="BExUEJGX3OQQP5KFRJSRCZ70EI9V" localSheetId="40" hidden="1">'[4]AMI P &amp; L'!#REF!</definedName>
    <definedName name="BExUEJGX3OQQP5KFRJSRCZ70EI9V" localSheetId="39" hidden="1">'[4]AMI P &amp; L'!#REF!</definedName>
    <definedName name="BExUEJGX3OQQP5KFRJSRCZ70EI9V" localSheetId="41" hidden="1">'[4]AMI P &amp; L'!#REF!</definedName>
    <definedName name="BExUEJGX3OQQP5KFRJSRCZ70EI9V" localSheetId="38" hidden="1">'[4]AMI P &amp; L'!#REF!</definedName>
    <definedName name="BExUEJGX3OQQP5KFRJSRCZ70EI9V" localSheetId="5" hidden="1">'[4]AMI P &amp; L'!#REF!</definedName>
    <definedName name="BExUEJGX3OQQP5KFRJSRCZ70EI9V" localSheetId="15" hidden="1">'[4]AMI P &amp; L'!#REF!</definedName>
    <definedName name="BExUEJGX3OQQP5KFRJSRCZ70EI9V" hidden="1">'[4]AMI P &amp; L'!#REF!</definedName>
    <definedName name="BExUEYR71COFS2X8PDNU21IPMQEU" localSheetId="2" hidden="1">#REF!</definedName>
    <definedName name="BExUEYR71COFS2X8PDNU21IPMQEU" localSheetId="7" hidden="1">#REF!</definedName>
    <definedName name="BExUEYR71COFS2X8PDNU21IPMQEU" hidden="1">'[3]Reco Sheet for Fcast'!$F$8:$G$8</definedName>
    <definedName name="BExVPRLJ9I6RX45EDVFSQGCPJSOK" localSheetId="2" hidden="1">#REF!</definedName>
    <definedName name="BExVPRLJ9I6RX45EDVFSQGCPJSOK" localSheetId="7" hidden="1">#REF!</definedName>
    <definedName name="BExVPRLJ9I6RX45EDVFSQGCPJSOK" hidden="1">'[3]Reco Sheet for Fcast'!$I$10:$J$10</definedName>
    <definedName name="BExVSK5E1T5C3Z7L1TS7KHBIC1EB" hidden="1">'[6]Bud Mth'!$F$8:$G$8</definedName>
    <definedName name="BExVSL787C8E4HFQZ2NVLT35I2XV" localSheetId="2" hidden="1">#REF!</definedName>
    <definedName name="BExVSL787C8E4HFQZ2NVLT35I2XV" localSheetId="7" hidden="1">#REF!</definedName>
    <definedName name="BExVSL787C8E4HFQZ2NVLT35I2XV" hidden="1">'[3]Reco Sheet for Fcast'!$I$10:$J$10</definedName>
    <definedName name="BExVSTFTVV14SFGHQUOJL5SQ5TX9" localSheetId="2" hidden="1">#REF!</definedName>
    <definedName name="BExVSTFTVV14SFGHQUOJL5SQ5TX9" localSheetId="7" hidden="1">#REF!</definedName>
    <definedName name="BExVSTFTVV14SFGHQUOJL5SQ5TX9" hidden="1">'[3]Reco Sheet for Fcast'!$G$2</definedName>
    <definedName name="BExVT2QBVD5W0ZHB69JPOCXYAUR3" localSheetId="13" hidden="1">#REF!</definedName>
    <definedName name="BExVT2QBVD5W0ZHB69JPOCXYAUR3" localSheetId="14" hidden="1">#REF!</definedName>
    <definedName name="BExVT2QBVD5W0ZHB69JPOCXYAUR3" localSheetId="2" hidden="1">#REF!</definedName>
    <definedName name="BExVT2QBVD5W0ZHB69JPOCXYAUR3" localSheetId="6" hidden="1">#REF!</definedName>
    <definedName name="BExVT2QBVD5W0ZHB69JPOCXYAUR3" localSheetId="7" hidden="1">#REF!</definedName>
    <definedName name="BExVT2QBVD5W0ZHB69JPOCXYAUR3" hidden="1">#REF!</definedName>
    <definedName name="BExVT3MPE8LQ5JFN3HQIFKSQ80U4" localSheetId="2" hidden="1">#REF!</definedName>
    <definedName name="BExVT3MPE8LQ5JFN3HQIFKSQ80U4" localSheetId="7" hidden="1">#REF!</definedName>
    <definedName name="BExVT3MPE8LQ5JFN3HQIFKSQ80U4" hidden="1">'[3]Reco Sheet for Fcast'!$F$8:$G$8</definedName>
    <definedName name="BExVT7TRK3NZHPME2TFBXOF1WBR9" localSheetId="2" hidden="1">#REF!</definedName>
    <definedName name="BExVT7TRK3NZHPME2TFBXOF1WBR9" localSheetId="7" hidden="1">#REF!</definedName>
    <definedName name="BExVT7TRK3NZHPME2TFBXOF1WBR9" hidden="1">'[3]Reco Sheet for Fcast'!$I$9:$J$9</definedName>
    <definedName name="BExVT9H0R0T7WGQAAC0HABMG54YM" localSheetId="2" hidden="1">#REF!</definedName>
    <definedName name="BExVT9H0R0T7WGQAAC0HABMG54YM" localSheetId="7" hidden="1">#REF!</definedName>
    <definedName name="BExVT9H0R0T7WGQAAC0HABMG54YM" hidden="1">'[3]Reco Sheet for Fcast'!$K$2</definedName>
    <definedName name="BExVTCMDDEDGLUIMUU6BSFHEWTOP" localSheetId="19" hidden="1">'[4]AMI P &amp; L'!#REF!</definedName>
    <definedName name="BExVTCMDDEDGLUIMUU6BSFHEWTOP" localSheetId="16" hidden="1">'[4]AMI P &amp; L'!#REF!</definedName>
    <definedName name="BExVTCMDDEDGLUIMUU6BSFHEWTOP" localSheetId="17" hidden="1">'[4]AMI P &amp; L'!#REF!</definedName>
    <definedName name="BExVTCMDDEDGLUIMUU6BSFHEWTOP" localSheetId="13" hidden="1">'[4]AMI P &amp; L'!#REF!</definedName>
    <definedName name="BExVTCMDDEDGLUIMUU6BSFHEWTOP" localSheetId="14" hidden="1">'[4]AMI P &amp; L'!#REF!</definedName>
    <definedName name="BExVTCMDDEDGLUIMUU6BSFHEWTOP" localSheetId="2" hidden="1">#REF!</definedName>
    <definedName name="BExVTCMDDEDGLUIMUU6BSFHEWTOP" localSheetId="22" hidden="1">'[4]AMI P &amp; L'!#REF!</definedName>
    <definedName name="BExVTCMDDEDGLUIMUU6BSFHEWTOP" localSheetId="21" hidden="1">'[4]AMI P &amp; L'!#REF!</definedName>
    <definedName name="BExVTCMDDEDGLUIMUU6BSFHEWTOP" localSheetId="57" hidden="1">'[4]AMI P &amp; L'!#REF!</definedName>
    <definedName name="BExVTCMDDEDGLUIMUU6BSFHEWTOP" localSheetId="56" hidden="1">'[4]AMI P &amp; L'!#REF!</definedName>
    <definedName name="BExVTCMDDEDGLUIMUU6BSFHEWTOP" localSheetId="7" hidden="1">#REF!</definedName>
    <definedName name="BExVTCMDDEDGLUIMUU6BSFHEWTOP" localSheetId="40" hidden="1">'[4]AMI P &amp; L'!#REF!</definedName>
    <definedName name="BExVTCMDDEDGLUIMUU6BSFHEWTOP" localSheetId="39" hidden="1">'[4]AMI P &amp; L'!#REF!</definedName>
    <definedName name="BExVTCMDDEDGLUIMUU6BSFHEWTOP" localSheetId="41" hidden="1">'[4]AMI P &amp; L'!#REF!</definedName>
    <definedName name="BExVTCMDDEDGLUIMUU6BSFHEWTOP" localSheetId="38" hidden="1">'[4]AMI P &amp; L'!#REF!</definedName>
    <definedName name="BExVTCMDDEDGLUIMUU6BSFHEWTOP" localSheetId="5" hidden="1">'[4]AMI P &amp; L'!#REF!</definedName>
    <definedName name="BExVTCMDDEDGLUIMUU6BSFHEWTOP" localSheetId="15" hidden="1">'[4]AMI P &amp; L'!#REF!</definedName>
    <definedName name="BExVTCMDDEDGLUIMUU6BSFHEWTOP" hidden="1">'[4]AMI P &amp; L'!#REF!</definedName>
    <definedName name="BExVTCMDQMLKRA2NQR72XU6Y54IK" localSheetId="2" hidden="1">#REF!</definedName>
    <definedName name="BExVTCMDQMLKRA2NQR72XU6Y54IK" localSheetId="7" hidden="1">#REF!</definedName>
    <definedName name="BExVTCMDQMLKRA2NQR72XU6Y54IK" hidden="1">'[3]Reco Sheet for Fcast'!$H$2:$I$2</definedName>
    <definedName name="BExVTCRV8FQ5U9OYWWL44N6KFNHU" localSheetId="2" hidden="1">#REF!</definedName>
    <definedName name="BExVTCRV8FQ5U9OYWWL44N6KFNHU" localSheetId="7" hidden="1">#REF!</definedName>
    <definedName name="BExVTCRV8FQ5U9OYWWL44N6KFNHU" hidden="1">'[3]Reco Sheet for Fcast'!$I$11:$J$11</definedName>
    <definedName name="BExVTNESHPVG0A0KZ7BRX26MS0PF" localSheetId="2" hidden="1">#REF!</definedName>
    <definedName name="BExVTNESHPVG0A0KZ7BRX26MS0PF" localSheetId="7" hidden="1">#REF!</definedName>
    <definedName name="BExVTNESHPVG0A0KZ7BRX26MS0PF" hidden="1">'[3]Reco Sheet for Fcast'!$I$7:$J$7</definedName>
    <definedName name="BExVTTJVTNRSBHBTUZ78WG2JM5MK" localSheetId="2" hidden="1">#REF!</definedName>
    <definedName name="BExVTTJVTNRSBHBTUZ78WG2JM5MK" localSheetId="7" hidden="1">#REF!</definedName>
    <definedName name="BExVTTJVTNRSBHBTUZ78WG2JM5MK" hidden="1">'[3]Reco Sheet for Fcast'!$I$6:$J$6</definedName>
    <definedName name="BExVTULPY4GSSJVTEJZ6XZ3P43PV" localSheetId="13" hidden="1">#REF!</definedName>
    <definedName name="BExVTULPY4GSSJVTEJZ6XZ3P43PV" localSheetId="14" hidden="1">#REF!</definedName>
    <definedName name="BExVTULPY4GSSJVTEJZ6XZ3P43PV" localSheetId="2" hidden="1">#REF!</definedName>
    <definedName name="BExVTULPY4GSSJVTEJZ6XZ3P43PV" localSheetId="6" hidden="1">#REF!</definedName>
    <definedName name="BExVTULPY4GSSJVTEJZ6XZ3P43PV" hidden="1">#REF!</definedName>
    <definedName name="BExVTXLMYR87BC04D1ERALPUFVPG" localSheetId="2" hidden="1">#REF!</definedName>
    <definedName name="BExVTXLMYR87BC04D1ERALPUFVPG" localSheetId="7" hidden="1">#REF!</definedName>
    <definedName name="BExVTXLMYR87BC04D1ERALPUFVPG" hidden="1">'[3]Reco Sheet for Fcast'!$F$15</definedName>
    <definedName name="BExVUL9V3H8ZF6Y72LQBBN639YAA" localSheetId="2" hidden="1">#REF!</definedName>
    <definedName name="BExVUL9V3H8ZF6Y72LQBBN639YAA" localSheetId="7" hidden="1">#REF!</definedName>
    <definedName name="BExVUL9V3H8ZF6Y72LQBBN639YAA" hidden="1">'[3]Reco Sheet for Fcast'!$F$8:$G$8</definedName>
    <definedName name="BExVV4WOJHBCFS30YPAH56TF8XV7" localSheetId="13" hidden="1">#REF!</definedName>
    <definedName name="BExVV4WOJHBCFS30YPAH56TF8XV7" localSheetId="14" hidden="1">#REF!</definedName>
    <definedName name="BExVV4WOJHBCFS30YPAH56TF8XV7" localSheetId="2" hidden="1">#REF!</definedName>
    <definedName name="BExVV4WOJHBCFS30YPAH56TF8XV7" localSheetId="22" hidden="1">#REF!</definedName>
    <definedName name="BExVV4WOJHBCFS30YPAH56TF8XV7" localSheetId="6" hidden="1">#REF!</definedName>
    <definedName name="BExVV4WOJHBCFS30YPAH56TF8XV7" localSheetId="7" hidden="1">#REF!</definedName>
    <definedName name="BExVV4WOJHBCFS30YPAH56TF8XV7" hidden="1">#REF!</definedName>
    <definedName name="BExVV5T14N2HZIK7HQ4P2KG09U0J" localSheetId="2" hidden="1">#REF!</definedName>
    <definedName name="BExVV5T14N2HZIK7HQ4P2KG09U0J" localSheetId="7" hidden="1">#REF!</definedName>
    <definedName name="BExVV5T14N2HZIK7HQ4P2KG09U0J" hidden="1">'[3]Reco Sheet for Fcast'!$I$10:$J$10</definedName>
    <definedName name="BExVV7R410VYLADLX9LNG63ID6H1" localSheetId="2" hidden="1">#REF!</definedName>
    <definedName name="BExVV7R410VYLADLX9LNG63ID6H1" localSheetId="7" hidden="1">#REF!</definedName>
    <definedName name="BExVV7R410VYLADLX9LNG63ID6H1" hidden="1">'[3]Reco Sheet for Fcast'!$I$10:$J$10</definedName>
    <definedName name="BExVVCEED4JEKF59OV0G3T4XFMFO" localSheetId="2" hidden="1">#REF!</definedName>
    <definedName name="BExVVCEED4JEKF59OV0G3T4XFMFO" localSheetId="7" hidden="1">#REF!</definedName>
    <definedName name="BExVVCEED4JEKF59OV0G3T4XFMFO" hidden="1">'[3]Reco Sheet for Fcast'!$F$15</definedName>
    <definedName name="BExVVPFO2J7FMSRPD36909HN4BZJ" localSheetId="19" hidden="1">'[4]AMI P &amp; L'!#REF!</definedName>
    <definedName name="BExVVPFO2J7FMSRPD36909HN4BZJ" localSheetId="16" hidden="1">'[4]AMI P &amp; L'!#REF!</definedName>
    <definedName name="BExVVPFO2J7FMSRPD36909HN4BZJ" localSheetId="17" hidden="1">'[4]AMI P &amp; L'!#REF!</definedName>
    <definedName name="BExVVPFO2J7FMSRPD36909HN4BZJ" localSheetId="13" hidden="1">'[4]AMI P &amp; L'!#REF!</definedName>
    <definedName name="BExVVPFO2J7FMSRPD36909HN4BZJ" localSheetId="14" hidden="1">'[4]AMI P &amp; L'!#REF!</definedName>
    <definedName name="BExVVPFO2J7FMSRPD36909HN4BZJ" localSheetId="2" hidden="1">#REF!</definedName>
    <definedName name="BExVVPFO2J7FMSRPD36909HN4BZJ" localSheetId="22" hidden="1">'[4]AMI P &amp; L'!#REF!</definedName>
    <definedName name="BExVVPFO2J7FMSRPD36909HN4BZJ" localSheetId="21" hidden="1">'[4]AMI P &amp; L'!#REF!</definedName>
    <definedName name="BExVVPFO2J7FMSRPD36909HN4BZJ" localSheetId="57" hidden="1">'[4]AMI P &amp; L'!#REF!</definedName>
    <definedName name="BExVVPFO2J7FMSRPD36909HN4BZJ" localSheetId="56" hidden="1">'[4]AMI P &amp; L'!#REF!</definedName>
    <definedName name="BExVVPFO2J7FMSRPD36909HN4BZJ" localSheetId="7" hidden="1">#REF!</definedName>
    <definedName name="BExVVPFO2J7FMSRPD36909HN4BZJ" localSheetId="40" hidden="1">'[4]AMI P &amp; L'!#REF!</definedName>
    <definedName name="BExVVPFO2J7FMSRPD36909HN4BZJ" localSheetId="39" hidden="1">'[4]AMI P &amp; L'!#REF!</definedName>
    <definedName name="BExVVPFO2J7FMSRPD36909HN4BZJ" localSheetId="41" hidden="1">'[4]AMI P &amp; L'!#REF!</definedName>
    <definedName name="BExVVPFO2J7FMSRPD36909HN4BZJ" localSheetId="38" hidden="1">'[4]AMI P &amp; L'!#REF!</definedName>
    <definedName name="BExVVPFO2J7FMSRPD36909HN4BZJ" localSheetId="5" hidden="1">'[4]AMI P &amp; L'!#REF!</definedName>
    <definedName name="BExVVPFO2J7FMSRPD36909HN4BZJ" localSheetId="15" hidden="1">'[4]AMI P &amp; L'!#REF!</definedName>
    <definedName name="BExVVPFO2J7FMSRPD36909HN4BZJ" hidden="1">'[4]AMI P &amp; L'!#REF!</definedName>
    <definedName name="BExVVQ19AQ3VCARJOC38SF7OYE9Y" localSheetId="2" hidden="1">#REF!</definedName>
    <definedName name="BExVVQ19AQ3VCARJOC38SF7OYE9Y" localSheetId="7" hidden="1">#REF!</definedName>
    <definedName name="BExVVQ19AQ3VCARJOC38SF7OYE9Y" hidden="1">'[3]Reco Sheet for Fcast'!$I$11:$J$11</definedName>
    <definedName name="BExVVQ19TAECID45CS4HXT1RD3AQ" localSheetId="19" hidden="1">'[4]AMI P &amp; L'!#REF!</definedName>
    <definedName name="BExVVQ19TAECID45CS4HXT1RD3AQ" localSheetId="16" hidden="1">'[4]AMI P &amp; L'!#REF!</definedName>
    <definedName name="BExVVQ19TAECID45CS4HXT1RD3AQ" localSheetId="17" hidden="1">'[4]AMI P &amp; L'!#REF!</definedName>
    <definedName name="BExVVQ19TAECID45CS4HXT1RD3AQ" localSheetId="13" hidden="1">'[4]AMI P &amp; L'!#REF!</definedName>
    <definedName name="BExVVQ19TAECID45CS4HXT1RD3AQ" localSheetId="14" hidden="1">'[4]AMI P &amp; L'!#REF!</definedName>
    <definedName name="BExVVQ19TAECID45CS4HXT1RD3AQ" localSheetId="2" hidden="1">#REF!</definedName>
    <definedName name="BExVVQ19TAECID45CS4HXT1RD3AQ" localSheetId="22" hidden="1">'[4]AMI P &amp; L'!#REF!</definedName>
    <definedName name="BExVVQ19TAECID45CS4HXT1RD3AQ" localSheetId="21" hidden="1">'[4]AMI P &amp; L'!#REF!</definedName>
    <definedName name="BExVVQ19TAECID45CS4HXT1RD3AQ" localSheetId="57" hidden="1">'[4]AMI P &amp; L'!#REF!</definedName>
    <definedName name="BExVVQ19TAECID45CS4HXT1RD3AQ" localSheetId="56" hidden="1">'[4]AMI P &amp; L'!#REF!</definedName>
    <definedName name="BExVVQ19TAECID45CS4HXT1RD3AQ" localSheetId="7" hidden="1">#REF!</definedName>
    <definedName name="BExVVQ19TAECID45CS4HXT1RD3AQ" localSheetId="40" hidden="1">'[4]AMI P &amp; L'!#REF!</definedName>
    <definedName name="BExVVQ19TAECID45CS4HXT1RD3AQ" localSheetId="39" hidden="1">'[4]AMI P &amp; L'!#REF!</definedName>
    <definedName name="BExVVQ19TAECID45CS4HXT1RD3AQ" localSheetId="41" hidden="1">'[4]AMI P &amp; L'!#REF!</definedName>
    <definedName name="BExVVQ19TAECID45CS4HXT1RD3AQ" localSheetId="38" hidden="1">'[4]AMI P &amp; L'!#REF!</definedName>
    <definedName name="BExVVQ19TAECID45CS4HXT1RD3AQ" localSheetId="5" hidden="1">'[4]AMI P &amp; L'!#REF!</definedName>
    <definedName name="BExVVQ19TAECID45CS4HXT1RD3AQ" localSheetId="15" hidden="1">'[4]AMI P &amp; L'!#REF!</definedName>
    <definedName name="BExVVQ19TAECID45CS4HXT1RD3AQ" hidden="1">'[4]AMI P &amp; L'!#REF!</definedName>
    <definedName name="BExVW3YV5XGIVJ97UUPDJGJ2P15B" localSheetId="2" hidden="1">#REF!</definedName>
    <definedName name="BExVW3YV5XGIVJ97UUPDJGJ2P15B" localSheetId="7" hidden="1">#REF!</definedName>
    <definedName name="BExVW3YV5XGIVJ97UUPDJGJ2P15B" hidden="1">'[3]Reco Sheet for Fcast'!$I$8:$J$8</definedName>
    <definedName name="BExVW5X571GEYR5SCU1Z2DHKWM79" localSheetId="2" hidden="1">#REF!</definedName>
    <definedName name="BExVW5X571GEYR5SCU1Z2DHKWM79" localSheetId="7" hidden="1">#REF!</definedName>
    <definedName name="BExVW5X571GEYR5SCU1Z2DHKWM79" hidden="1">'[3]Reco Sheet for Fcast'!$H$2:$I$2</definedName>
    <definedName name="BExVW6YTKA098AF57M4PHNQ54XMH" localSheetId="2" hidden="1">#REF!</definedName>
    <definedName name="BExVW6YTKA098AF57M4PHNQ54XMH" localSheetId="7" hidden="1">#REF!</definedName>
    <definedName name="BExVW6YTKA098AF57M4PHNQ54XMH" hidden="1">'[3]Reco Sheet for Fcast'!$F$8:$G$8</definedName>
    <definedName name="BExVWH5O60DAWDALWYLP29FXHNYB" localSheetId="13" hidden="1">#REF!</definedName>
    <definedName name="BExVWH5O60DAWDALWYLP29FXHNYB" localSheetId="14" hidden="1">#REF!</definedName>
    <definedName name="BExVWH5O60DAWDALWYLP29FXHNYB" localSheetId="2" hidden="1">#REF!</definedName>
    <definedName name="BExVWH5O60DAWDALWYLP29FXHNYB" localSheetId="22" hidden="1">#REF!</definedName>
    <definedName name="BExVWH5O60DAWDALWYLP29FXHNYB" localSheetId="6" hidden="1">#REF!</definedName>
    <definedName name="BExVWH5O60DAWDALWYLP29FXHNYB" localSheetId="7" hidden="1">#REF!</definedName>
    <definedName name="BExVWH5O60DAWDALWYLP29FXHNYB" hidden="1">#REF!</definedName>
    <definedName name="BExVWINKCH0V0NUWH363SMXAZE62" localSheetId="2" hidden="1">#REF!</definedName>
    <definedName name="BExVWINKCH0V0NUWH363SMXAZE62" localSheetId="7" hidden="1">#REF!</definedName>
    <definedName name="BExVWINKCH0V0NUWH363SMXAZE62" hidden="1">'[3]Reco Sheet for Fcast'!$F$6:$G$6</definedName>
    <definedName name="BExVWSZWDVO3AP2D6EDY5H1QYOXC" hidden="1">'[6]Bud Mth'!$F$6:$G$6</definedName>
    <definedName name="BExVWYU8EK669NP172GEIGCTVPPA" localSheetId="2" hidden="1">#REF!</definedName>
    <definedName name="BExVWYU8EK669NP172GEIGCTVPPA" localSheetId="7" hidden="1">#REF!</definedName>
    <definedName name="BExVWYU8EK669NP172GEIGCTVPPA" hidden="1">'[3]Reco Sheet for Fcast'!$I$8:$J$8</definedName>
    <definedName name="BExVX2VZNPKLDHY7OGN2A2H5HC14" localSheetId="13" hidden="1">#REF!</definedName>
    <definedName name="BExVX2VZNPKLDHY7OGN2A2H5HC14" localSheetId="14" hidden="1">#REF!</definedName>
    <definedName name="BExVX2VZNPKLDHY7OGN2A2H5HC14" localSheetId="2" hidden="1">#REF!</definedName>
    <definedName name="BExVX2VZNPKLDHY7OGN2A2H5HC14" localSheetId="22" hidden="1">#REF!</definedName>
    <definedName name="BExVX2VZNPKLDHY7OGN2A2H5HC14" localSheetId="6" hidden="1">#REF!</definedName>
    <definedName name="BExVX2VZNPKLDHY7OGN2A2H5HC14" localSheetId="7" hidden="1">#REF!</definedName>
    <definedName name="BExVX2VZNPKLDHY7OGN2A2H5HC14" hidden="1">#REF!</definedName>
    <definedName name="BExVX3XN2DRJKL8EDBIG58RYQ36R" localSheetId="2" hidden="1">#REF!</definedName>
    <definedName name="BExVX3XN2DRJKL8EDBIG58RYQ36R" localSheetId="7" hidden="1">#REF!</definedName>
    <definedName name="BExVX3XN2DRJKL8EDBIG58RYQ36R" hidden="1">'[3]Reco Sheet for Fcast'!$I$6:$J$6</definedName>
    <definedName name="BExVXDZ63PUART77BBR5SI63TPC6" localSheetId="2" hidden="1">#REF!</definedName>
    <definedName name="BExVXDZ63PUART77BBR5SI63TPC6" localSheetId="7" hidden="1">#REF!</definedName>
    <definedName name="BExVXDZ63PUART77BBR5SI63TPC6" hidden="1">'[3]Reco Sheet for Fcast'!$I$11:$J$11</definedName>
    <definedName name="BExVXHKI6LFYMGWISMPACMO247HL" localSheetId="2" hidden="1">#REF!</definedName>
    <definedName name="BExVXHKI6LFYMGWISMPACMO247HL" localSheetId="7" hidden="1">#REF!</definedName>
    <definedName name="BExVXHKI6LFYMGWISMPACMO247HL" hidden="1">'[3]Reco Sheet for Fcast'!$F$9:$G$9</definedName>
    <definedName name="BExVXLX2BZ5EF2X6R41BTKRJR1NM" localSheetId="19" hidden="1">'[4]AMI P &amp; L'!#REF!</definedName>
    <definedName name="BExVXLX2BZ5EF2X6R41BTKRJR1NM" localSheetId="16" hidden="1">'[4]AMI P &amp; L'!#REF!</definedName>
    <definedName name="BExVXLX2BZ5EF2X6R41BTKRJR1NM" localSheetId="17" hidden="1">'[4]AMI P &amp; L'!#REF!</definedName>
    <definedName name="BExVXLX2BZ5EF2X6R41BTKRJR1NM" localSheetId="13" hidden="1">'[4]AMI P &amp; L'!#REF!</definedName>
    <definedName name="BExVXLX2BZ5EF2X6R41BTKRJR1NM" localSheetId="14" hidden="1">'[4]AMI P &amp; L'!#REF!</definedName>
    <definedName name="BExVXLX2BZ5EF2X6R41BTKRJR1NM" localSheetId="2" hidden="1">#REF!</definedName>
    <definedName name="BExVXLX2BZ5EF2X6R41BTKRJR1NM" localSheetId="22" hidden="1">'[4]AMI P &amp; L'!#REF!</definedName>
    <definedName name="BExVXLX2BZ5EF2X6R41BTKRJR1NM" localSheetId="21" hidden="1">'[4]AMI P &amp; L'!#REF!</definedName>
    <definedName name="BExVXLX2BZ5EF2X6R41BTKRJR1NM" localSheetId="57" hidden="1">'[4]AMI P &amp; L'!#REF!</definedName>
    <definedName name="BExVXLX2BZ5EF2X6R41BTKRJR1NM" localSheetId="56" hidden="1">'[4]AMI P &amp; L'!#REF!</definedName>
    <definedName name="BExVXLX2BZ5EF2X6R41BTKRJR1NM" localSheetId="7" hidden="1">#REF!</definedName>
    <definedName name="BExVXLX2BZ5EF2X6R41BTKRJR1NM" localSheetId="40" hidden="1">'[4]AMI P &amp; L'!#REF!</definedName>
    <definedName name="BExVXLX2BZ5EF2X6R41BTKRJR1NM" localSheetId="39" hidden="1">'[4]AMI P &amp; L'!#REF!</definedName>
    <definedName name="BExVXLX2BZ5EF2X6R41BTKRJR1NM" localSheetId="41" hidden="1">'[4]AMI P &amp; L'!#REF!</definedName>
    <definedName name="BExVXLX2BZ5EF2X6R41BTKRJR1NM" localSheetId="38" hidden="1">'[4]AMI P &amp; L'!#REF!</definedName>
    <definedName name="BExVXLX2BZ5EF2X6R41BTKRJR1NM" localSheetId="5" hidden="1">'[4]AMI P &amp; L'!#REF!</definedName>
    <definedName name="BExVXLX2BZ5EF2X6R41BTKRJR1NM" localSheetId="15" hidden="1">'[4]AMI P &amp; L'!#REF!</definedName>
    <definedName name="BExVXLX2BZ5EF2X6R41BTKRJR1NM" hidden="1">'[4]AMI P &amp; L'!#REF!</definedName>
    <definedName name="BExVY11V7U1SAY4QKYE0PBSPD7LW" localSheetId="2" hidden="1">#REF!</definedName>
    <definedName name="BExVY11V7U1SAY4QKYE0PBSPD7LW" localSheetId="7" hidden="1">#REF!</definedName>
    <definedName name="BExVY11V7U1SAY4QKYE0PBSPD7LW" hidden="1">'[3]Reco Sheet for Fcast'!$F$7:$G$7</definedName>
    <definedName name="BExVY1SV37DL5YU59HS4IG3VBCP4" localSheetId="19" hidden="1">'[4]AMI P &amp; L'!#REF!</definedName>
    <definedName name="BExVY1SV37DL5YU59HS4IG3VBCP4" localSheetId="16" hidden="1">'[4]AMI P &amp; L'!#REF!</definedName>
    <definedName name="BExVY1SV37DL5YU59HS4IG3VBCP4" localSheetId="17" hidden="1">'[4]AMI P &amp; L'!#REF!</definedName>
    <definedName name="BExVY1SV37DL5YU59HS4IG3VBCP4" localSheetId="13" hidden="1">'[4]AMI P &amp; L'!#REF!</definedName>
    <definedName name="BExVY1SV37DL5YU59HS4IG3VBCP4" localSheetId="14" hidden="1">'[4]AMI P &amp; L'!#REF!</definedName>
    <definedName name="BExVY1SV37DL5YU59HS4IG3VBCP4" localSheetId="2" hidden="1">#REF!</definedName>
    <definedName name="BExVY1SV37DL5YU59HS4IG3VBCP4" localSheetId="22" hidden="1">'[4]AMI P &amp; L'!#REF!</definedName>
    <definedName name="BExVY1SV37DL5YU59HS4IG3VBCP4" localSheetId="21" hidden="1">'[4]AMI P &amp; L'!#REF!</definedName>
    <definedName name="BExVY1SV37DL5YU59HS4IG3VBCP4" localSheetId="57" hidden="1">'[4]AMI P &amp; L'!#REF!</definedName>
    <definedName name="BExVY1SV37DL5YU59HS4IG3VBCP4" localSheetId="56" hidden="1">'[4]AMI P &amp; L'!#REF!</definedName>
    <definedName name="BExVY1SV37DL5YU59HS4IG3VBCP4" localSheetId="7" hidden="1">#REF!</definedName>
    <definedName name="BExVY1SV37DL5YU59HS4IG3VBCP4" localSheetId="40" hidden="1">'[4]AMI P &amp; L'!#REF!</definedName>
    <definedName name="BExVY1SV37DL5YU59HS4IG3VBCP4" localSheetId="39" hidden="1">'[4]AMI P &amp; L'!#REF!</definedName>
    <definedName name="BExVY1SV37DL5YU59HS4IG3VBCP4" localSheetId="41" hidden="1">'[4]AMI P &amp; L'!#REF!</definedName>
    <definedName name="BExVY1SV37DL5YU59HS4IG3VBCP4" localSheetId="38" hidden="1">'[4]AMI P &amp; L'!#REF!</definedName>
    <definedName name="BExVY1SV37DL5YU59HS4IG3VBCP4" localSheetId="5" hidden="1">'[4]AMI P &amp; L'!#REF!</definedName>
    <definedName name="BExVY1SV37DL5YU59HS4IG3VBCP4" localSheetId="15" hidden="1">'[4]AMI P &amp; L'!#REF!</definedName>
    <definedName name="BExVY1SV37DL5YU59HS4IG3VBCP4" hidden="1">'[4]AMI P &amp; L'!#REF!</definedName>
    <definedName name="BExVY3WFGJKSQA08UF9NCMST928Y" localSheetId="2" hidden="1">#REF!</definedName>
    <definedName name="BExVY3WFGJKSQA08UF9NCMST928Y" localSheetId="7" hidden="1">#REF!</definedName>
    <definedName name="BExVY3WFGJKSQA08UF9NCMST928Y" hidden="1">'[3]Reco Sheet for Fcast'!$F$7:$G$7</definedName>
    <definedName name="BExVY954UOEVQEIC5OFO4NEWVKAQ" localSheetId="2" hidden="1">#REF!</definedName>
    <definedName name="BExVY954UOEVQEIC5OFO4NEWVKAQ" localSheetId="7" hidden="1">#REF!</definedName>
    <definedName name="BExVY954UOEVQEIC5OFO4NEWVKAQ" hidden="1">'[3]Reco Sheet for Fcast'!$F$11:$G$11</definedName>
    <definedName name="BExVYH8GALJI83YRQSC210IEPVCS" localSheetId="2" hidden="1">'[5]Reco Sheet for Fcast'!$F$8:$G$8</definedName>
    <definedName name="BExVYH8GALJI83YRQSC210IEPVCS" localSheetId="7" hidden="1">'[5]Reco Sheet for Fcast'!$F$8:$G$8</definedName>
    <definedName name="BExVYH8GALJI83YRQSC210IEPVCS" hidden="1">'[3]Reco Sheet for Fcast'!$F$8:$G$8</definedName>
    <definedName name="BExVYHDYIV5397LC02V4FEP8VD6W" localSheetId="2" hidden="1">#REF!</definedName>
    <definedName name="BExVYHDYIV5397LC02V4FEP8VD6W" localSheetId="7" hidden="1">#REF!</definedName>
    <definedName name="BExVYHDYIV5397LC02V4FEP8VD6W" hidden="1">'[3]Reco Sheet for Fcast'!$I$10:$J$10</definedName>
    <definedName name="BExVYOVIZDA18YIQ0A30Q052PCAK" localSheetId="2" hidden="1">#REF!</definedName>
    <definedName name="BExVYOVIZDA18YIQ0A30Q052PCAK" localSheetId="7" hidden="1">#REF!</definedName>
    <definedName name="BExVYOVIZDA18YIQ0A30Q052PCAK" hidden="1">'[3]Reco Sheet for Fcast'!$H$2:$I$2</definedName>
    <definedName name="BExVYQIXPEM6J4JVP78BRHIC05PV" localSheetId="2" hidden="1">#REF!</definedName>
    <definedName name="BExVYQIXPEM6J4JVP78BRHIC05PV" localSheetId="7" hidden="1">#REF!</definedName>
    <definedName name="BExVYQIXPEM6J4JVP78BRHIC05PV" hidden="1">'[3]Reco Sheet for Fcast'!$F$8:$G$8</definedName>
    <definedName name="BExVYTYYVCWBF2IES4QCOV0426AZ" localSheetId="13" hidden="1">#REF!</definedName>
    <definedName name="BExVYTYYVCWBF2IES4QCOV0426AZ" localSheetId="14" hidden="1">#REF!</definedName>
    <definedName name="BExVYTYYVCWBF2IES4QCOV0426AZ" localSheetId="2" hidden="1">#REF!</definedName>
    <definedName name="BExVYTYYVCWBF2IES4QCOV0426AZ" localSheetId="6" hidden="1">#REF!</definedName>
    <definedName name="BExVYTYYVCWBF2IES4QCOV0426AZ" hidden="1">#REF!</definedName>
    <definedName name="BExVYVGWN7SONLVDH9WJ2F1JS264" localSheetId="2" hidden="1">#REF!</definedName>
    <definedName name="BExVYVGWN7SONLVDH9WJ2F1JS264" localSheetId="7" hidden="1">#REF!</definedName>
    <definedName name="BExVYVGWN7SONLVDH9WJ2F1JS264" hidden="1">'[3]Reco Sheet for Fcast'!$I$7:$J$7</definedName>
    <definedName name="BExVZ9EO732IK6MNMG17Y1EFTJQC" localSheetId="2" hidden="1">#REF!</definedName>
    <definedName name="BExVZ9EO732IK6MNMG17Y1EFTJQC" localSheetId="7" hidden="1">#REF!</definedName>
    <definedName name="BExVZ9EO732IK6MNMG17Y1EFTJQC" hidden="1">'[3]Reco Sheet for Fcast'!$F$8:$G$8</definedName>
    <definedName name="BExVZB1Y5J4UL2LKK0363EU7GIJ1" localSheetId="2" hidden="1">#REF!</definedName>
    <definedName name="BExVZB1Y5J4UL2LKK0363EU7GIJ1" localSheetId="7" hidden="1">#REF!</definedName>
    <definedName name="BExVZB1Y5J4UL2LKK0363EU7GIJ1" hidden="1">'[3]Reco Sheet for Fcast'!$F$7:$G$7</definedName>
    <definedName name="BExVZJQVO5LQ0BJH5JEN5NOBIAF6" localSheetId="19" hidden="1">'[4]AMI P &amp; L'!#REF!</definedName>
    <definedName name="BExVZJQVO5LQ0BJH5JEN5NOBIAF6" localSheetId="16" hidden="1">'[4]AMI P &amp; L'!#REF!</definedName>
    <definedName name="BExVZJQVO5LQ0BJH5JEN5NOBIAF6" localSheetId="17" hidden="1">'[4]AMI P &amp; L'!#REF!</definedName>
    <definedName name="BExVZJQVO5LQ0BJH5JEN5NOBIAF6" localSheetId="13" hidden="1">'[4]AMI P &amp; L'!#REF!</definedName>
    <definedName name="BExVZJQVO5LQ0BJH5JEN5NOBIAF6" localSheetId="14" hidden="1">'[4]AMI P &amp; L'!#REF!</definedName>
    <definedName name="BExVZJQVO5LQ0BJH5JEN5NOBIAF6" localSheetId="2" hidden="1">#REF!</definedName>
    <definedName name="BExVZJQVO5LQ0BJH5JEN5NOBIAF6" localSheetId="22" hidden="1">'[4]AMI P &amp; L'!#REF!</definedName>
    <definedName name="BExVZJQVO5LQ0BJH5JEN5NOBIAF6" localSheetId="21" hidden="1">'[4]AMI P &amp; L'!#REF!</definedName>
    <definedName name="BExVZJQVO5LQ0BJH5JEN5NOBIAF6" localSheetId="57" hidden="1">'[4]AMI P &amp; L'!#REF!</definedName>
    <definedName name="BExVZJQVO5LQ0BJH5JEN5NOBIAF6" localSheetId="56" hidden="1">'[4]AMI P &amp; L'!#REF!</definedName>
    <definedName name="BExVZJQVO5LQ0BJH5JEN5NOBIAF6" localSheetId="7" hidden="1">#REF!</definedName>
    <definedName name="BExVZJQVO5LQ0BJH5JEN5NOBIAF6" localSheetId="40" hidden="1">'[4]AMI P &amp; L'!#REF!</definedName>
    <definedName name="BExVZJQVO5LQ0BJH5JEN5NOBIAF6" localSheetId="39" hidden="1">'[4]AMI P &amp; L'!#REF!</definedName>
    <definedName name="BExVZJQVO5LQ0BJH5JEN5NOBIAF6" localSheetId="41" hidden="1">'[4]AMI P &amp; L'!#REF!</definedName>
    <definedName name="BExVZJQVO5LQ0BJH5JEN5NOBIAF6" localSheetId="38" hidden="1">'[4]AMI P &amp; L'!#REF!</definedName>
    <definedName name="BExVZJQVO5LQ0BJH5JEN5NOBIAF6" localSheetId="5" hidden="1">'[4]AMI P &amp; L'!#REF!</definedName>
    <definedName name="BExVZJQVO5LQ0BJH5JEN5NOBIAF6" localSheetId="15" hidden="1">'[4]AMI P &amp; L'!#REF!</definedName>
    <definedName name="BExVZJQVO5LQ0BJH5JEN5NOBIAF6" hidden="1">'[4]AMI P &amp; L'!#REF!</definedName>
    <definedName name="BExVZNXWS91RD7NXV5NE2R3C8WW7" localSheetId="2" hidden="1">#REF!</definedName>
    <definedName name="BExVZNXWS91RD7NXV5NE2R3C8WW7" localSheetId="7" hidden="1">#REF!</definedName>
    <definedName name="BExVZNXWS91RD7NXV5NE2R3C8WW7" hidden="1">'[3]Reco Sheet for Fcast'!$I$8:$J$8</definedName>
    <definedName name="BExVZYQCU2I82W5UAYV4GQJ2JL8U" localSheetId="2" hidden="1">'[5]Reco Sheet for Fcast'!$J$2:$K$2</definedName>
    <definedName name="BExVZYQCU2I82W5UAYV4GQJ2JL8U" localSheetId="7" hidden="1">'[5]Reco Sheet for Fcast'!$J$2:$K$2</definedName>
    <definedName name="BExVZYQCU2I82W5UAYV4GQJ2JL8U" hidden="1">'[3]Reco Sheet for Fcast'!$J$2:$K$2</definedName>
    <definedName name="BExW0386REQRCQCVT9BCX80UPTRY" localSheetId="2" hidden="1">#REF!</definedName>
    <definedName name="BExW0386REQRCQCVT9BCX80UPTRY" localSheetId="7" hidden="1">#REF!</definedName>
    <definedName name="BExW0386REQRCQCVT9BCX80UPTRY" hidden="1">'[3]Reco Sheet for Fcast'!$K$2</definedName>
    <definedName name="BExW0CIOA9SK0V6OKKWTZOS8F5C5" hidden="1">'[6]Bud Mth'!$I$6:$J$6</definedName>
    <definedName name="BExW0FYP4WXY71CYUG40SUBG9UWU" localSheetId="2" hidden="1">#REF!</definedName>
    <definedName name="BExW0FYP4WXY71CYUG40SUBG9UWU" localSheetId="7" hidden="1">#REF!</definedName>
    <definedName name="BExW0FYP4WXY71CYUG40SUBG9UWU" hidden="1">'[3]Reco Sheet for Fcast'!$H$2:$I$2</definedName>
    <definedName name="BExW0RI61B4VV0ARXTFVBAWRA1C5" localSheetId="2" hidden="1">#REF!</definedName>
    <definedName name="BExW0RI61B4VV0ARXTFVBAWRA1C5" localSheetId="7" hidden="1">#REF!</definedName>
    <definedName name="BExW0RI61B4VV0ARXTFVBAWRA1C5" hidden="1">'[3]Reco Sheet for Fcast'!$F$9:$G$9</definedName>
    <definedName name="BExW1BVUYQTKMOR56MW7RVRX4L1L" localSheetId="2" hidden="1">#REF!</definedName>
    <definedName name="BExW1BVUYQTKMOR56MW7RVRX4L1L" localSheetId="7" hidden="1">#REF!</definedName>
    <definedName name="BExW1BVUYQTKMOR56MW7RVRX4L1L" hidden="1">'[3]Reco Sheet for Fcast'!$F$15</definedName>
    <definedName name="BExW1D8ARQ40LJ1AAM6R5SHDDYEX" localSheetId="13" hidden="1">#REF!</definedName>
    <definedName name="BExW1D8ARQ40LJ1AAM6R5SHDDYEX" localSheetId="14" hidden="1">#REF!</definedName>
    <definedName name="BExW1D8ARQ40LJ1AAM6R5SHDDYEX" localSheetId="2" hidden="1">#REF!</definedName>
    <definedName name="BExW1D8ARQ40LJ1AAM6R5SHDDYEX" localSheetId="6" hidden="1">#REF!</definedName>
    <definedName name="BExW1D8ARQ40LJ1AAM6R5SHDDYEX" hidden="1">#REF!</definedName>
    <definedName name="BExW1F1220628FOMTW5UAATHRJHK" localSheetId="2" hidden="1">#REF!</definedName>
    <definedName name="BExW1F1220628FOMTW5UAATHRJHK" localSheetId="7" hidden="1">#REF!</definedName>
    <definedName name="BExW1F1220628FOMTW5UAATHRJHK" hidden="1">'[3]Reco Sheet for Fcast'!$F$8:$G$8</definedName>
    <definedName name="BExW1RX03DZ35EAWTOIKB7PS5VV7" localSheetId="19" hidden="1">#REF!</definedName>
    <definedName name="BExW1RX03DZ35EAWTOIKB7PS5VV7" localSheetId="16" hidden="1">#REF!</definedName>
    <definedName name="BExW1RX03DZ35EAWTOIKB7PS5VV7" localSheetId="17" hidden="1">#REF!</definedName>
    <definedName name="BExW1RX03DZ35EAWTOIKB7PS5VV7" localSheetId="13" hidden="1">#REF!</definedName>
    <definedName name="BExW1RX03DZ35EAWTOIKB7PS5VV7" localSheetId="14" hidden="1">#REF!</definedName>
    <definedName name="BExW1RX03DZ35EAWTOIKB7PS5VV7" localSheetId="2" hidden="1">#REF!</definedName>
    <definedName name="BExW1RX03DZ35EAWTOIKB7PS5VV7" localSheetId="22" hidden="1">#REF!</definedName>
    <definedName name="BExW1RX03DZ35EAWTOIKB7PS5VV7" localSheetId="21" hidden="1">#REF!</definedName>
    <definedName name="BExW1RX03DZ35EAWTOIKB7PS5VV7" localSheetId="57" hidden="1">#REF!</definedName>
    <definedName name="BExW1RX03DZ35EAWTOIKB7PS5VV7" localSheetId="56" hidden="1">#REF!</definedName>
    <definedName name="BExW1RX03DZ35EAWTOIKB7PS5VV7" localSheetId="6" hidden="1">#REF!</definedName>
    <definedName name="BExW1RX03DZ35EAWTOIKB7PS5VV7" localSheetId="7" hidden="1">#REF!</definedName>
    <definedName name="BExW1RX03DZ35EAWTOIKB7PS5VV7" localSheetId="40" hidden="1">#REF!</definedName>
    <definedName name="BExW1RX03DZ35EAWTOIKB7PS5VV7" localSheetId="39" hidden="1">#REF!</definedName>
    <definedName name="BExW1RX03DZ35EAWTOIKB7PS5VV7" localSheetId="41" hidden="1">#REF!</definedName>
    <definedName name="BExW1RX03DZ35EAWTOIKB7PS5VV7" localSheetId="38" hidden="1">#REF!</definedName>
    <definedName name="BExW1RX03DZ35EAWTOIKB7PS5VV7" localSheetId="5" hidden="1">#REF!</definedName>
    <definedName name="BExW1RX03DZ35EAWTOIKB7PS5VV7" localSheetId="15" hidden="1">#REF!</definedName>
    <definedName name="BExW1RX03DZ35EAWTOIKB7PS5VV7" hidden="1">#REF!</definedName>
    <definedName name="BExW1TKA0Z9OP2DTG50GZR5EG8C7" localSheetId="2" hidden="1">#REF!</definedName>
    <definedName name="BExW1TKA0Z9OP2DTG50GZR5EG8C7" localSheetId="7" hidden="1">#REF!</definedName>
    <definedName name="BExW1TKA0Z9OP2DTG50GZR5EG8C7" hidden="1">'[3]Reco Sheet for Fcast'!$K$2</definedName>
    <definedName name="BExW1U0JLKQ094DW5MMOI8UHO09V" localSheetId="2" hidden="1">#REF!</definedName>
    <definedName name="BExW1U0JLKQ094DW5MMOI8UHO09V" localSheetId="7" hidden="1">#REF!</definedName>
    <definedName name="BExW1U0JLKQ094DW5MMOI8UHO09V" hidden="1">'[3]Reco Sheet for Fcast'!$I$8:$J$8</definedName>
    <definedName name="BExW283NP9D366XFPXLGSCI5UB0L" localSheetId="2" hidden="1">#REF!</definedName>
    <definedName name="BExW283NP9D366XFPXLGSCI5UB0L" localSheetId="7" hidden="1">#REF!</definedName>
    <definedName name="BExW283NP9D366XFPXLGSCI5UB0L" hidden="1">'[3]Reco Sheet for Fcast'!$F$6:$G$6</definedName>
    <definedName name="BExW2H3C8WJSBW5FGTFKVDVJC4CL" localSheetId="2" hidden="1">#REF!</definedName>
    <definedName name="BExW2H3C8WJSBW5FGTFKVDVJC4CL" localSheetId="7" hidden="1">#REF!</definedName>
    <definedName name="BExW2H3C8WJSBW5FGTFKVDVJC4CL" hidden="1">'[3]Reco Sheet for Fcast'!$I$7:$J$7</definedName>
    <definedName name="BExW2H8O6QPVDMU9GSJSE2YSL1S9" localSheetId="13" hidden="1">#REF!</definedName>
    <definedName name="BExW2H8O6QPVDMU9GSJSE2YSL1S9" localSheetId="14" hidden="1">#REF!</definedName>
    <definedName name="BExW2H8O6QPVDMU9GSJSE2YSL1S9" localSheetId="2" hidden="1">#REF!</definedName>
    <definedName name="BExW2H8O6QPVDMU9GSJSE2YSL1S9" localSheetId="6" hidden="1">#REF!</definedName>
    <definedName name="BExW2H8O6QPVDMU9GSJSE2YSL1S9" hidden="1">#REF!</definedName>
    <definedName name="BExW2MSCKPGF5K3I7TL4KF5ISUOL" localSheetId="2" hidden="1">#REF!</definedName>
    <definedName name="BExW2MSCKPGF5K3I7TL4KF5ISUOL" localSheetId="7" hidden="1">#REF!</definedName>
    <definedName name="BExW2MSCKPGF5K3I7TL4KF5ISUOL" hidden="1">'[3]Reco Sheet for Fcast'!$F$15</definedName>
    <definedName name="BExW2NJ8EILHC8GHK3EOST8J05U0" localSheetId="2" hidden="1">'[5]Reco Sheet for Fcast'!$I$8:$J$8</definedName>
    <definedName name="BExW2NJ8EILHC8GHK3EOST8J05U0" localSheetId="7" hidden="1">'[5]Reco Sheet for Fcast'!$I$8:$J$8</definedName>
    <definedName name="BExW2NJ8EILHC8GHK3EOST8J05U0" hidden="1">'[3]Reco Sheet for Fcast'!$I$8:$J$8</definedName>
    <definedName name="BExW2SMO90FU9W8DVVES6Q4E6BZR" localSheetId="2" hidden="1">#REF!</definedName>
    <definedName name="BExW2SMO90FU9W8DVVES6Q4E6BZR" localSheetId="7" hidden="1">#REF!</definedName>
    <definedName name="BExW2SMO90FU9W8DVVES6Q4E6BZR" hidden="1">'[3]Reco Sheet for Fcast'!$F$6:$G$6</definedName>
    <definedName name="BExW2X4IJSLQHE9FU2QSU9ICGNU1" localSheetId="13" hidden="1">#REF!</definedName>
    <definedName name="BExW2X4IJSLQHE9FU2QSU9ICGNU1" localSheetId="14" hidden="1">#REF!</definedName>
    <definedName name="BExW2X4IJSLQHE9FU2QSU9ICGNU1" localSheetId="2" hidden="1">#REF!</definedName>
    <definedName name="BExW2X4IJSLQHE9FU2QSU9ICGNU1" localSheetId="6" hidden="1">#REF!</definedName>
    <definedName name="BExW2X4IJSLQHE9FU2QSU9ICGNU1" localSheetId="7" hidden="1">#REF!</definedName>
    <definedName name="BExW2X4IJSLQHE9FU2QSU9ICGNU1" hidden="1">#REF!</definedName>
    <definedName name="BExW2ZITSE40OUTU5LH01FV5JEA3" localSheetId="19" hidden="1">'[4]AMI P &amp; L'!#REF!</definedName>
    <definedName name="BExW2ZITSE40OUTU5LH01FV5JEA3" localSheetId="16" hidden="1">'[4]AMI P &amp; L'!#REF!</definedName>
    <definedName name="BExW2ZITSE40OUTU5LH01FV5JEA3" localSheetId="17" hidden="1">'[4]AMI P &amp; L'!#REF!</definedName>
    <definedName name="BExW2ZITSE40OUTU5LH01FV5JEA3" localSheetId="13" hidden="1">'[4]AMI P &amp; L'!#REF!</definedName>
    <definedName name="BExW2ZITSE40OUTU5LH01FV5JEA3" localSheetId="14" hidden="1">'[4]AMI P &amp; L'!#REF!</definedName>
    <definedName name="BExW2ZITSE40OUTU5LH01FV5JEA3" localSheetId="2" hidden="1">'[7]AMI P &amp; L'!#REF!</definedName>
    <definedName name="BExW2ZITSE40OUTU5LH01FV5JEA3" localSheetId="22" hidden="1">'[4]AMI P &amp; L'!#REF!</definedName>
    <definedName name="BExW2ZITSE40OUTU5LH01FV5JEA3" localSheetId="21" hidden="1">'[4]AMI P &amp; L'!#REF!</definedName>
    <definedName name="BExW2ZITSE40OUTU5LH01FV5JEA3" localSheetId="57" hidden="1">'[4]AMI P &amp; L'!#REF!</definedName>
    <definedName name="BExW2ZITSE40OUTU5LH01FV5JEA3" localSheetId="56" hidden="1">'[4]AMI P &amp; L'!#REF!</definedName>
    <definedName name="BExW2ZITSE40OUTU5LH01FV5JEA3" localSheetId="7" hidden="1">'[7]AMI P &amp; L'!#REF!</definedName>
    <definedName name="BExW2ZITSE40OUTU5LH01FV5JEA3" localSheetId="40" hidden="1">'[4]AMI P &amp; L'!#REF!</definedName>
    <definedName name="BExW2ZITSE40OUTU5LH01FV5JEA3" localSheetId="39" hidden="1">'[4]AMI P &amp; L'!#REF!</definedName>
    <definedName name="BExW2ZITSE40OUTU5LH01FV5JEA3" localSheetId="41" hidden="1">'[4]AMI P &amp; L'!#REF!</definedName>
    <definedName name="BExW2ZITSE40OUTU5LH01FV5JEA3" localSheetId="38" hidden="1">'[4]AMI P &amp; L'!#REF!</definedName>
    <definedName name="BExW2ZITSE40OUTU5LH01FV5JEA3" localSheetId="5" hidden="1">'[4]AMI P &amp; L'!#REF!</definedName>
    <definedName name="BExW2ZITSE40OUTU5LH01FV5JEA3" localSheetId="15" hidden="1">'[4]AMI P &amp; L'!#REF!</definedName>
    <definedName name="BExW2ZITSE40OUTU5LH01FV5JEA3" hidden="1">'[4]AMI P &amp; L'!#REF!</definedName>
    <definedName name="BExW36V9N91OHCUMGWJQL3I5P4JK" localSheetId="2" hidden="1">#REF!</definedName>
    <definedName name="BExW36V9N91OHCUMGWJQL3I5P4JK" localSheetId="7" hidden="1">#REF!</definedName>
    <definedName name="BExW36V9N91OHCUMGWJQL3I5P4JK" hidden="1">'[3]Reco Sheet for Fcast'!$F$15</definedName>
    <definedName name="BExW370JNJ5KV56Y0SOA3AJROJQV" localSheetId="13" hidden="1">#REF!</definedName>
    <definedName name="BExW370JNJ5KV56Y0SOA3AJROJQV" localSheetId="14" hidden="1">#REF!</definedName>
    <definedName name="BExW370JNJ5KV56Y0SOA3AJROJQV" localSheetId="2" hidden="1">#REF!</definedName>
    <definedName name="BExW370JNJ5KV56Y0SOA3AJROJQV" localSheetId="6" hidden="1">#REF!</definedName>
    <definedName name="BExW370JNJ5KV56Y0SOA3AJROJQV" localSheetId="7" hidden="1">#REF!</definedName>
    <definedName name="BExW370JNJ5KV56Y0SOA3AJROJQV" hidden="1">#REF!</definedName>
    <definedName name="BExW3E7HW3NMLQEPIHSOP33UGJEC" hidden="1">'[6]Bud Mth'!$E$1</definedName>
    <definedName name="BExW3EIBA1J9Q9NA9VCGZGRS8WV7" localSheetId="2" hidden="1">#REF!</definedName>
    <definedName name="BExW3EIBA1J9Q9NA9VCGZGRS8WV7" localSheetId="7" hidden="1">#REF!</definedName>
    <definedName name="BExW3EIBA1J9Q9NA9VCGZGRS8WV7" hidden="1">'[3]Reco Sheet for Fcast'!$F$9:$G$9</definedName>
    <definedName name="BExW3FEO8FI8N6AGQKYEG4SQVJWB" localSheetId="2" hidden="1">#REF!</definedName>
    <definedName name="BExW3FEO8FI8N6AGQKYEG4SQVJWB" localSheetId="7" hidden="1">#REF!</definedName>
    <definedName name="BExW3FEO8FI8N6AGQKYEG4SQVJWB" hidden="1">'[3]Reco Sheet for Fcast'!$K$2</definedName>
    <definedName name="BExW3GB28STOMJUSZEIA7YKYNS4Y" localSheetId="2" hidden="1">#REF!</definedName>
    <definedName name="BExW3GB28STOMJUSZEIA7YKYNS4Y" localSheetId="7" hidden="1">#REF!</definedName>
    <definedName name="BExW3GB28STOMJUSZEIA7YKYNS4Y" hidden="1">'[3]Reco Sheet for Fcast'!$H$2:$I$2</definedName>
    <definedName name="BExW3T1K638HT5E0Y8MMK108P5JT" localSheetId="2" hidden="1">#REF!</definedName>
    <definedName name="BExW3T1K638HT5E0Y8MMK108P5JT" localSheetId="7" hidden="1">#REF!</definedName>
    <definedName name="BExW3T1K638HT5E0Y8MMK108P5JT" hidden="1">'[3]Reco Sheet for Fcast'!$F$6:$G$6</definedName>
    <definedName name="BExW4217ZHL9VO39POSTJOD090WU" localSheetId="2" hidden="1">#REF!</definedName>
    <definedName name="BExW4217ZHL9VO39POSTJOD090WU" localSheetId="7" hidden="1">#REF!</definedName>
    <definedName name="BExW4217ZHL9VO39POSTJOD090WU" hidden="1">'[3]Reco Sheet for Fcast'!$F$6:$G$6</definedName>
    <definedName name="BExW44KVCR3RB81KUPAYDCBUJSBB" localSheetId="13" hidden="1">#REF!</definedName>
    <definedName name="BExW44KVCR3RB81KUPAYDCBUJSBB" localSheetId="14" hidden="1">#REF!</definedName>
    <definedName name="BExW44KVCR3RB81KUPAYDCBUJSBB" localSheetId="2" hidden="1">#REF!</definedName>
    <definedName name="BExW44KVCR3RB81KUPAYDCBUJSBB" localSheetId="6" hidden="1">#REF!</definedName>
    <definedName name="BExW44KVCR3RB81KUPAYDCBUJSBB" hidden="1">#REF!</definedName>
    <definedName name="BExW4GPW71EBF8XPS2QGVQHBCDX3" localSheetId="2" hidden="1">#REF!</definedName>
    <definedName name="BExW4GPW71EBF8XPS2QGVQHBCDX3" localSheetId="7" hidden="1">#REF!</definedName>
    <definedName name="BExW4GPW71EBF8XPS2QGVQHBCDX3" hidden="1">'[3]Reco Sheet for Fcast'!$H$2:$I$2</definedName>
    <definedName name="BExW4JKC5837JBPCOJV337ZVYYY3" localSheetId="2" hidden="1">#REF!</definedName>
    <definedName name="BExW4JKC5837JBPCOJV337ZVYYY3" localSheetId="7" hidden="1">#REF!</definedName>
    <definedName name="BExW4JKC5837JBPCOJV337ZVYYY3" hidden="1">'[3]Reco Sheet for Fcast'!$G$2</definedName>
    <definedName name="BExW4QR9FV9MP5K610THBSM51RYO" localSheetId="2" hidden="1">#REF!</definedName>
    <definedName name="BExW4QR9FV9MP5K610THBSM51RYO" localSheetId="7" hidden="1">#REF!</definedName>
    <definedName name="BExW4QR9FV9MP5K610THBSM51RYO" hidden="1">'[3]Reco Sheet for Fcast'!$H$2:$I$2</definedName>
    <definedName name="BExW4Z029R9E19ZENN3WEA3VDAD1" localSheetId="2" hidden="1">#REF!</definedName>
    <definedName name="BExW4Z029R9E19ZENN3WEA3VDAD1" localSheetId="7" hidden="1">#REF!</definedName>
    <definedName name="BExW4Z029R9E19ZENN3WEA3VDAD1" hidden="1">'[3]Reco Sheet for Fcast'!$G$2</definedName>
    <definedName name="BExW4ZLNV6FJGQP2WOU4NKG3GNYO" localSheetId="13" hidden="1">#REF!</definedName>
    <definedName name="BExW4ZLNV6FJGQP2WOU4NKG3GNYO" localSheetId="14" hidden="1">#REF!</definedName>
    <definedName name="BExW4ZLNV6FJGQP2WOU4NKG3GNYO" localSheetId="2" hidden="1">#REF!</definedName>
    <definedName name="BExW4ZLNV6FJGQP2WOU4NKG3GNYO" localSheetId="22" hidden="1">#REF!</definedName>
    <definedName name="BExW4ZLNV6FJGQP2WOU4NKG3GNYO" localSheetId="6" hidden="1">#REF!</definedName>
    <definedName name="BExW4ZLNV6FJGQP2WOU4NKG3GNYO" localSheetId="7" hidden="1">#REF!</definedName>
    <definedName name="BExW4ZLNV6FJGQP2WOU4NKG3GNYO" hidden="1">#REF!</definedName>
    <definedName name="BExW57U9T36MHXWXN8J2YD6F0KWK" localSheetId="13" hidden="1">#REF!</definedName>
    <definedName name="BExW57U9T36MHXWXN8J2YD6F0KWK" localSheetId="14" hidden="1">#REF!</definedName>
    <definedName name="BExW57U9T36MHXWXN8J2YD6F0KWK" localSheetId="2" hidden="1">#REF!</definedName>
    <definedName name="BExW57U9T36MHXWXN8J2YD6F0KWK" localSheetId="6" hidden="1">#REF!</definedName>
    <definedName name="BExW57U9T36MHXWXN8J2YD6F0KWK" hidden="1">#REF!</definedName>
    <definedName name="BExW5AZNT6IAZGNF2C879ODHY1B8" localSheetId="2" hidden="1">#REF!</definedName>
    <definedName name="BExW5AZNT6IAZGNF2C879ODHY1B8" localSheetId="7" hidden="1">#REF!</definedName>
    <definedName name="BExW5AZNT6IAZGNF2C879ODHY1B8" hidden="1">'[3]Reco Sheet for Fcast'!$F$11:$G$11</definedName>
    <definedName name="BExW5FMU99PBR9I4QY9LWERMXPCD" hidden="1">'[6]Bud Mth'!$J$2:$K$2</definedName>
    <definedName name="BExW5W49QO947ET3384SKBE3YCX3" localSheetId="13" hidden="1">#REF!</definedName>
    <definedName name="BExW5W49QO947ET3384SKBE3YCX3" localSheetId="14" hidden="1">#REF!</definedName>
    <definedName name="BExW5W49QO947ET3384SKBE3YCX3" localSheetId="2" hidden="1">#REF!</definedName>
    <definedName name="BExW5W49QO947ET3384SKBE3YCX3" localSheetId="6" hidden="1">#REF!</definedName>
    <definedName name="BExW5W49QO947ET3384SKBE3YCX3" localSheetId="7" hidden="1">#REF!</definedName>
    <definedName name="BExW5W49QO947ET3384SKBE3YCX3" hidden="1">#REF!</definedName>
    <definedName name="BExW5WPU27WD4NWZOT0ZEJIDLX5J" localSheetId="2" hidden="1">#REF!</definedName>
    <definedName name="BExW5WPU27WD4NWZOT0ZEJIDLX5J" localSheetId="7" hidden="1">#REF!</definedName>
    <definedName name="BExW5WPU27WD4NWZOT0ZEJIDLX5J" hidden="1">'[3]Reco Sheet for Fcast'!$I$6:$J$6</definedName>
    <definedName name="BExW660AV1TUV2XNUPD65RZR3QOO" localSheetId="2" hidden="1">#REF!</definedName>
    <definedName name="BExW660AV1TUV2XNUPD65RZR3QOO" localSheetId="7" hidden="1">#REF!</definedName>
    <definedName name="BExW660AV1TUV2XNUPD65RZR3QOO" hidden="1">'[3]Reco Sheet for Fcast'!$F$9:$G$9</definedName>
    <definedName name="BExW66LVVZK656PQY1257QMHP2AY" localSheetId="19" hidden="1">'[4]AMI P &amp; L'!#REF!</definedName>
    <definedName name="BExW66LVVZK656PQY1257QMHP2AY" localSheetId="16" hidden="1">'[4]AMI P &amp; L'!#REF!</definedName>
    <definedName name="BExW66LVVZK656PQY1257QMHP2AY" localSheetId="17" hidden="1">'[4]AMI P &amp; L'!#REF!</definedName>
    <definedName name="BExW66LVVZK656PQY1257QMHP2AY" localSheetId="13" hidden="1">'[4]AMI P &amp; L'!#REF!</definedName>
    <definedName name="BExW66LVVZK656PQY1257QMHP2AY" localSheetId="14" hidden="1">'[4]AMI P &amp; L'!#REF!</definedName>
    <definedName name="BExW66LVVZK656PQY1257QMHP2AY" localSheetId="2" hidden="1">#REF!</definedName>
    <definedName name="BExW66LVVZK656PQY1257QMHP2AY" localSheetId="22" hidden="1">'[4]AMI P &amp; L'!#REF!</definedName>
    <definedName name="BExW66LVVZK656PQY1257QMHP2AY" localSheetId="21" hidden="1">'[4]AMI P &amp; L'!#REF!</definedName>
    <definedName name="BExW66LVVZK656PQY1257QMHP2AY" localSheetId="57" hidden="1">'[4]AMI P &amp; L'!#REF!</definedName>
    <definedName name="BExW66LVVZK656PQY1257QMHP2AY" localSheetId="56" hidden="1">'[4]AMI P &amp; L'!#REF!</definedName>
    <definedName name="BExW66LVVZK656PQY1257QMHP2AY" localSheetId="7" hidden="1">#REF!</definedName>
    <definedName name="BExW66LVVZK656PQY1257QMHP2AY" localSheetId="40" hidden="1">'[4]AMI P &amp; L'!#REF!</definedName>
    <definedName name="BExW66LVVZK656PQY1257QMHP2AY" localSheetId="39" hidden="1">'[4]AMI P &amp; L'!#REF!</definedName>
    <definedName name="BExW66LVVZK656PQY1257QMHP2AY" localSheetId="41" hidden="1">'[4]AMI P &amp; L'!#REF!</definedName>
    <definedName name="BExW66LVVZK656PQY1257QMHP2AY" localSheetId="38" hidden="1">'[4]AMI P &amp; L'!#REF!</definedName>
    <definedName name="BExW66LVVZK656PQY1257QMHP2AY" localSheetId="5" hidden="1">'[4]AMI P &amp; L'!#REF!</definedName>
    <definedName name="BExW66LVVZK656PQY1257QMHP2AY" localSheetId="15" hidden="1">'[4]AMI P &amp; L'!#REF!</definedName>
    <definedName name="BExW66LVVZK656PQY1257QMHP2AY" hidden="1">'[4]AMI P &amp; L'!#REF!</definedName>
    <definedName name="BExW6AY8KWN3C31NX1MZHXBFTSK7" localSheetId="19" hidden="1">#REF!</definedName>
    <definedName name="BExW6AY8KWN3C31NX1MZHXBFTSK7" localSheetId="16" hidden="1">#REF!</definedName>
    <definedName name="BExW6AY8KWN3C31NX1MZHXBFTSK7" localSheetId="17" hidden="1">#REF!</definedName>
    <definedName name="BExW6AY8KWN3C31NX1MZHXBFTSK7" localSheetId="13" hidden="1">#REF!</definedName>
    <definedName name="BExW6AY8KWN3C31NX1MZHXBFTSK7" localSheetId="14" hidden="1">#REF!</definedName>
    <definedName name="BExW6AY8KWN3C31NX1MZHXBFTSK7" localSheetId="2" hidden="1">#REF!</definedName>
    <definedName name="BExW6AY8KWN3C31NX1MZHXBFTSK7" localSheetId="22" hidden="1">#REF!</definedName>
    <definedName name="BExW6AY8KWN3C31NX1MZHXBFTSK7" localSheetId="21" hidden="1">#REF!</definedName>
    <definedName name="BExW6AY8KWN3C31NX1MZHXBFTSK7" localSheetId="57" hidden="1">#REF!</definedName>
    <definedName name="BExW6AY8KWN3C31NX1MZHXBFTSK7" localSheetId="56" hidden="1">#REF!</definedName>
    <definedName name="BExW6AY8KWN3C31NX1MZHXBFTSK7" localSheetId="6" hidden="1">#REF!</definedName>
    <definedName name="BExW6AY8KWN3C31NX1MZHXBFTSK7" localSheetId="7" hidden="1">#REF!</definedName>
    <definedName name="BExW6AY8KWN3C31NX1MZHXBFTSK7" localSheetId="40" hidden="1">#REF!</definedName>
    <definedName name="BExW6AY8KWN3C31NX1MZHXBFTSK7" localSheetId="39" hidden="1">#REF!</definedName>
    <definedName name="BExW6AY8KWN3C31NX1MZHXBFTSK7" localSheetId="41" hidden="1">#REF!</definedName>
    <definedName name="BExW6AY8KWN3C31NX1MZHXBFTSK7" localSheetId="38" hidden="1">#REF!</definedName>
    <definedName name="BExW6AY8KWN3C31NX1MZHXBFTSK7" localSheetId="5" hidden="1">#REF!</definedName>
    <definedName name="BExW6AY8KWN3C31NX1MZHXBFTSK7" localSheetId="15" hidden="1">#REF!</definedName>
    <definedName name="BExW6AY8KWN3C31NX1MZHXBFTSK7" hidden="1">#REF!</definedName>
    <definedName name="BExW6EJPHAP1TWT380AZLXNHR22P" localSheetId="2" hidden="1">#REF!</definedName>
    <definedName name="BExW6EJPHAP1TWT380AZLXNHR22P" localSheetId="7" hidden="1">#REF!</definedName>
    <definedName name="BExW6EJPHAP1TWT380AZLXNHR22P" hidden="1">'[3]Reco Sheet for Fcast'!$I$7:$J$7</definedName>
    <definedName name="BExW6G1PJ38H10DVLL8WPQ736OEB" localSheetId="2" hidden="1">#REF!</definedName>
    <definedName name="BExW6G1PJ38H10DVLL8WPQ736OEB" localSheetId="7" hidden="1">#REF!</definedName>
    <definedName name="BExW6G1PJ38H10DVLL8WPQ736OEB" hidden="1">'[3]Reco Sheet for Fcast'!$I$6:$J$6</definedName>
    <definedName name="BExW75OA5AS517IHUYDHRJXDDOWS" localSheetId="2" hidden="1">'[5]Reco Sheet for Fcast'!$J$2:$K$2</definedName>
    <definedName name="BExW75OA5AS517IHUYDHRJXDDOWS" localSheetId="7" hidden="1">'[5]Reco Sheet for Fcast'!$J$2:$K$2</definedName>
    <definedName name="BExW75OA5AS517IHUYDHRJXDDOWS" hidden="1">'[3]Reco Sheet for Fcast'!$J$2:$K$2</definedName>
    <definedName name="BExW787XKP4YCU38PAK9CUFFZ8FB" localSheetId="13" hidden="1">#REF!</definedName>
    <definedName name="BExW787XKP4YCU38PAK9CUFFZ8FB" localSheetId="14" hidden="1">#REF!</definedName>
    <definedName name="BExW787XKP4YCU38PAK9CUFFZ8FB" localSheetId="2" hidden="1">#REF!</definedName>
    <definedName name="BExW787XKP4YCU38PAK9CUFFZ8FB" localSheetId="6" hidden="1">#REF!</definedName>
    <definedName name="BExW787XKP4YCU38PAK9CUFFZ8FB" localSheetId="7" hidden="1">#REF!</definedName>
    <definedName name="BExW787XKP4YCU38PAK9CUFFZ8FB" hidden="1">#REF!</definedName>
    <definedName name="BExW794A74Z5F2K8LVQLD6VSKXUE" localSheetId="2" hidden="1">#REF!</definedName>
    <definedName name="BExW794A74Z5F2K8LVQLD6VSKXUE" localSheetId="7" hidden="1">#REF!</definedName>
    <definedName name="BExW794A74Z5F2K8LVQLD6VSKXUE" hidden="1">'[3]Reco Sheet for Fcast'!$F$8:$G$8</definedName>
    <definedName name="BExW7H7MHCUHD1MA5VUKYPO21U2I" localSheetId="19" hidden="1">#REF!</definedName>
    <definedName name="BExW7H7MHCUHD1MA5VUKYPO21U2I" localSheetId="16" hidden="1">#REF!</definedName>
    <definedName name="BExW7H7MHCUHD1MA5VUKYPO21U2I" localSheetId="17" hidden="1">#REF!</definedName>
    <definedName name="BExW7H7MHCUHD1MA5VUKYPO21U2I" localSheetId="13" hidden="1">#REF!</definedName>
    <definedName name="BExW7H7MHCUHD1MA5VUKYPO21U2I" localSheetId="14" hidden="1">#REF!</definedName>
    <definedName name="BExW7H7MHCUHD1MA5VUKYPO21U2I" localSheetId="2" hidden="1">#REF!</definedName>
    <definedName name="BExW7H7MHCUHD1MA5VUKYPO21U2I" localSheetId="22" hidden="1">#REF!</definedName>
    <definedName name="BExW7H7MHCUHD1MA5VUKYPO21U2I" localSheetId="21" hidden="1">#REF!</definedName>
    <definedName name="BExW7H7MHCUHD1MA5VUKYPO21U2I" localSheetId="57" hidden="1">#REF!</definedName>
    <definedName name="BExW7H7MHCUHD1MA5VUKYPO21U2I" localSheetId="56" hidden="1">#REF!</definedName>
    <definedName name="BExW7H7MHCUHD1MA5VUKYPO21U2I" localSheetId="6" hidden="1">#REF!</definedName>
    <definedName name="BExW7H7MHCUHD1MA5VUKYPO21U2I" localSheetId="7" hidden="1">#REF!</definedName>
    <definedName name="BExW7H7MHCUHD1MA5VUKYPO21U2I" localSheetId="40" hidden="1">#REF!</definedName>
    <definedName name="BExW7H7MHCUHD1MA5VUKYPO21U2I" localSheetId="39" hidden="1">#REF!</definedName>
    <definedName name="BExW7H7MHCUHD1MA5VUKYPO21U2I" localSheetId="41" hidden="1">#REF!</definedName>
    <definedName name="BExW7H7MHCUHD1MA5VUKYPO21U2I" localSheetId="38" hidden="1">#REF!</definedName>
    <definedName name="BExW7H7MHCUHD1MA5VUKYPO21U2I" localSheetId="5" hidden="1">#REF!</definedName>
    <definedName name="BExW7H7MHCUHD1MA5VUKYPO21U2I" localSheetId="15" hidden="1">#REF!</definedName>
    <definedName name="BExW7H7MHCUHD1MA5VUKYPO21U2I" hidden="1">#REF!</definedName>
    <definedName name="BExW7O3S5FIOKIM535S9J7PKA52A" localSheetId="13" hidden="1">#REF!</definedName>
    <definedName name="BExW7O3S5FIOKIM535S9J7PKA52A" localSheetId="14" hidden="1">#REF!</definedName>
    <definedName name="BExW7O3S5FIOKIM535S9J7PKA52A" localSheetId="2" hidden="1">#REF!</definedName>
    <definedName name="BExW7O3S5FIOKIM535S9J7PKA52A" localSheetId="22" hidden="1">#REF!</definedName>
    <definedName name="BExW7O3S5FIOKIM535S9J7PKA52A" localSheetId="6" hidden="1">#REF!</definedName>
    <definedName name="BExW7O3S5FIOKIM535S9J7PKA52A" localSheetId="7" hidden="1">#REF!</definedName>
    <definedName name="BExW7O3S5FIOKIM535S9J7PKA52A" hidden="1">#REF!</definedName>
    <definedName name="BExW7RUK8CJ81J4KZCOOP63WMXTX" localSheetId="2" hidden="1">'[5]Reco Sheet for Fcast'!$I$9:$J$9</definedName>
    <definedName name="BExW7RUK8CJ81J4KZCOOP63WMXTX" localSheetId="7" hidden="1">'[5]Reco Sheet for Fcast'!$I$9:$J$9</definedName>
    <definedName name="BExW7RUK8CJ81J4KZCOOP63WMXTX" hidden="1">'[3]Reco Sheet for Fcast'!$I$9:$J$9</definedName>
    <definedName name="BExW886OBR91JIW5EKLII4CQO6E4" localSheetId="2" hidden="1">'[5]Reco Sheet for Fcast'!$F$8:$G$8</definedName>
    <definedName name="BExW886OBR91JIW5EKLII4CQO6E4" localSheetId="7" hidden="1">'[5]Reco Sheet for Fcast'!$F$8:$G$8</definedName>
    <definedName name="BExW886OBR91JIW5EKLII4CQO6E4" hidden="1">'[3]Reco Sheet for Fcast'!$F$8:$G$8</definedName>
    <definedName name="BExW8AFIEPGHQDY6PZGJPQ7YFTB1" localSheetId="19" hidden="1">#REF!</definedName>
    <definedName name="BExW8AFIEPGHQDY6PZGJPQ7YFTB1" localSheetId="16" hidden="1">#REF!</definedName>
    <definedName name="BExW8AFIEPGHQDY6PZGJPQ7YFTB1" localSheetId="17" hidden="1">#REF!</definedName>
    <definedName name="BExW8AFIEPGHQDY6PZGJPQ7YFTB1" localSheetId="13" hidden="1">#REF!</definedName>
    <definedName name="BExW8AFIEPGHQDY6PZGJPQ7YFTB1" localSheetId="14" hidden="1">#REF!</definedName>
    <definedName name="BExW8AFIEPGHQDY6PZGJPQ7YFTB1" localSheetId="2" hidden="1">#REF!</definedName>
    <definedName name="BExW8AFIEPGHQDY6PZGJPQ7YFTB1" localSheetId="22" hidden="1">#REF!</definedName>
    <definedName name="BExW8AFIEPGHQDY6PZGJPQ7YFTB1" localSheetId="21" hidden="1">#REF!</definedName>
    <definedName name="BExW8AFIEPGHQDY6PZGJPQ7YFTB1" localSheetId="57" hidden="1">#REF!</definedName>
    <definedName name="BExW8AFIEPGHQDY6PZGJPQ7YFTB1" localSheetId="56" hidden="1">#REF!</definedName>
    <definedName name="BExW8AFIEPGHQDY6PZGJPQ7YFTB1" localSheetId="6" hidden="1">#REF!</definedName>
    <definedName name="BExW8AFIEPGHQDY6PZGJPQ7YFTB1" localSheetId="7" hidden="1">#REF!</definedName>
    <definedName name="BExW8AFIEPGHQDY6PZGJPQ7YFTB1" localSheetId="40" hidden="1">#REF!</definedName>
    <definedName name="BExW8AFIEPGHQDY6PZGJPQ7YFTB1" localSheetId="39" hidden="1">#REF!</definedName>
    <definedName name="BExW8AFIEPGHQDY6PZGJPQ7YFTB1" localSheetId="41" hidden="1">#REF!</definedName>
    <definedName name="BExW8AFIEPGHQDY6PZGJPQ7YFTB1" localSheetId="38" hidden="1">#REF!</definedName>
    <definedName name="BExW8AFIEPGHQDY6PZGJPQ7YFTB1" localSheetId="5" hidden="1">#REF!</definedName>
    <definedName name="BExW8AFIEPGHQDY6PZGJPQ7YFTB1" localSheetId="15" hidden="1">#REF!</definedName>
    <definedName name="BExW8AFIEPGHQDY6PZGJPQ7YFTB1" hidden="1">#REF!</definedName>
    <definedName name="BExW8K0SSIPSKBVP06IJ71600HJZ" localSheetId="2" hidden="1">#REF!</definedName>
    <definedName name="BExW8K0SSIPSKBVP06IJ71600HJZ" localSheetId="7" hidden="1">#REF!</definedName>
    <definedName name="BExW8K0SSIPSKBVP06IJ71600HJZ" hidden="1">'[3]Reco Sheet for Fcast'!$H$2:$I$2</definedName>
    <definedName name="BExW8T0GVY3ZYO4ACSBLHS8SH895" localSheetId="2" hidden="1">#REF!</definedName>
    <definedName name="BExW8T0GVY3ZYO4ACSBLHS8SH895" localSheetId="7" hidden="1">#REF!</definedName>
    <definedName name="BExW8T0GVY3ZYO4ACSBLHS8SH895" hidden="1">'[3]Reco Sheet for Fcast'!$F$15</definedName>
    <definedName name="BExW8YEP73JMMU9HZ08PM4WHJQZ4" localSheetId="2" hidden="1">#REF!</definedName>
    <definedName name="BExW8YEP73JMMU9HZ08PM4WHJQZ4" localSheetId="7" hidden="1">#REF!</definedName>
    <definedName name="BExW8YEP73JMMU9HZ08PM4WHJQZ4" hidden="1">'[3]Reco Sheet for Fcast'!$I$8:$J$8</definedName>
    <definedName name="BExW937AT53OZQRHNWQZ5BVH24IE" localSheetId="2" hidden="1">#REF!</definedName>
    <definedName name="BExW937AT53OZQRHNWQZ5BVH24IE" localSheetId="7" hidden="1">#REF!</definedName>
    <definedName name="BExW937AT53OZQRHNWQZ5BVH24IE" hidden="1">'[3]Reco Sheet for Fcast'!$I$11:$J$11</definedName>
    <definedName name="BExW95LN5N0LYFFVP7GJEGDVDLF0" localSheetId="2" hidden="1">#REF!</definedName>
    <definedName name="BExW95LN5N0LYFFVP7GJEGDVDLF0" localSheetId="7" hidden="1">#REF!</definedName>
    <definedName name="BExW95LN5N0LYFFVP7GJEGDVDLF0" hidden="1">'[3]Reco Sheet for Fcast'!$G$2</definedName>
    <definedName name="BExW967733Q8RAJOHR2GJ3HO8JIW" localSheetId="2" hidden="1">#REF!</definedName>
    <definedName name="BExW967733Q8RAJOHR2GJ3HO8JIW" localSheetId="7" hidden="1">#REF!</definedName>
    <definedName name="BExW967733Q8RAJOHR2GJ3HO8JIW" hidden="1">'[3]Reco Sheet for Fcast'!$I$6:$J$6</definedName>
    <definedName name="BExW9POK1KIOI0ALS5MZIKTDIYMA" localSheetId="2" hidden="1">#REF!</definedName>
    <definedName name="BExW9POK1KIOI0ALS5MZIKTDIYMA" localSheetId="7" hidden="1">#REF!</definedName>
    <definedName name="BExW9POK1KIOI0ALS5MZIKTDIYMA" hidden="1">'[3]Reco Sheet for Fcast'!$I$10:$J$10</definedName>
    <definedName name="BExXLDE6PN4ESWT3LXJNQCY94NE4" localSheetId="19" hidden="1">'[4]AMI P &amp; L'!#REF!</definedName>
    <definedName name="BExXLDE6PN4ESWT3LXJNQCY94NE4" localSheetId="16" hidden="1">'[4]AMI P &amp; L'!#REF!</definedName>
    <definedName name="BExXLDE6PN4ESWT3LXJNQCY94NE4" localSheetId="17" hidden="1">'[4]AMI P &amp; L'!#REF!</definedName>
    <definedName name="BExXLDE6PN4ESWT3LXJNQCY94NE4" localSheetId="13" hidden="1">'[4]AMI P &amp; L'!#REF!</definedName>
    <definedName name="BExXLDE6PN4ESWT3LXJNQCY94NE4" localSheetId="14" hidden="1">'[4]AMI P &amp; L'!#REF!</definedName>
    <definedName name="BExXLDE6PN4ESWT3LXJNQCY94NE4" localSheetId="2" hidden="1">#REF!</definedName>
    <definedName name="BExXLDE6PN4ESWT3LXJNQCY94NE4" localSheetId="22" hidden="1">'[4]AMI P &amp; L'!#REF!</definedName>
    <definedName name="BExXLDE6PN4ESWT3LXJNQCY94NE4" localSheetId="21" hidden="1">'[4]AMI P &amp; L'!#REF!</definedName>
    <definedName name="BExXLDE6PN4ESWT3LXJNQCY94NE4" localSheetId="57" hidden="1">'[4]AMI P &amp; L'!#REF!</definedName>
    <definedName name="BExXLDE6PN4ESWT3LXJNQCY94NE4" localSheetId="56" hidden="1">'[4]AMI P &amp; L'!#REF!</definedName>
    <definedName name="BExXLDE6PN4ESWT3LXJNQCY94NE4" localSheetId="7" hidden="1">#REF!</definedName>
    <definedName name="BExXLDE6PN4ESWT3LXJNQCY94NE4" localSheetId="40" hidden="1">'[4]AMI P &amp; L'!#REF!</definedName>
    <definedName name="BExXLDE6PN4ESWT3LXJNQCY94NE4" localSheetId="39" hidden="1">'[4]AMI P &amp; L'!#REF!</definedName>
    <definedName name="BExXLDE6PN4ESWT3LXJNQCY94NE4" localSheetId="41" hidden="1">'[4]AMI P &amp; L'!#REF!</definedName>
    <definedName name="BExXLDE6PN4ESWT3LXJNQCY94NE4" localSheetId="38" hidden="1">'[4]AMI P &amp; L'!#REF!</definedName>
    <definedName name="BExXLDE6PN4ESWT3LXJNQCY94NE4" localSheetId="5" hidden="1">'[4]AMI P &amp; L'!#REF!</definedName>
    <definedName name="BExXLDE6PN4ESWT3LXJNQCY94NE4" localSheetId="15" hidden="1">'[4]AMI P &amp; L'!#REF!</definedName>
    <definedName name="BExXLDE6PN4ESWT3LXJNQCY94NE4" hidden="1">'[4]AMI P &amp; L'!#REF!</definedName>
    <definedName name="BExXLQVPK2H3IF0NDDA5CT612EUK" localSheetId="2" hidden="1">#REF!</definedName>
    <definedName name="BExXLQVPK2H3IF0NDDA5CT612EUK" localSheetId="7" hidden="1">#REF!</definedName>
    <definedName name="BExXLQVPK2H3IF0NDDA5CT612EUK" hidden="1">'[3]Reco Sheet for Fcast'!$I$6:$J$6</definedName>
    <definedName name="BExXLR6IO70TYTACKQH9M5PGV24J" localSheetId="2" hidden="1">#REF!</definedName>
    <definedName name="BExXLR6IO70TYTACKQH9M5PGV24J" localSheetId="7" hidden="1">#REF!</definedName>
    <definedName name="BExXLR6IO70TYTACKQH9M5PGV24J" hidden="1">'[3]Reco Sheet for Fcast'!$F$11:$G$11</definedName>
    <definedName name="BExXM065WOLYRYHGHOJE0OOFXA4M" localSheetId="19" hidden="1">'[4]AMI P &amp; L'!#REF!</definedName>
    <definedName name="BExXM065WOLYRYHGHOJE0OOFXA4M" localSheetId="16" hidden="1">'[4]AMI P &amp; L'!#REF!</definedName>
    <definedName name="BExXM065WOLYRYHGHOJE0OOFXA4M" localSheetId="17" hidden="1">'[4]AMI P &amp; L'!#REF!</definedName>
    <definedName name="BExXM065WOLYRYHGHOJE0OOFXA4M" localSheetId="13" hidden="1">'[4]AMI P &amp; L'!#REF!</definedName>
    <definedName name="BExXM065WOLYRYHGHOJE0OOFXA4M" localSheetId="14" hidden="1">'[4]AMI P &amp; L'!#REF!</definedName>
    <definedName name="BExXM065WOLYRYHGHOJE0OOFXA4M" localSheetId="2" hidden="1">#REF!</definedName>
    <definedName name="BExXM065WOLYRYHGHOJE0OOFXA4M" localSheetId="22" hidden="1">'[4]AMI P &amp; L'!#REF!</definedName>
    <definedName name="BExXM065WOLYRYHGHOJE0OOFXA4M" localSheetId="21" hidden="1">'[4]AMI P &amp; L'!#REF!</definedName>
    <definedName name="BExXM065WOLYRYHGHOJE0OOFXA4M" localSheetId="57" hidden="1">'[4]AMI P &amp; L'!#REF!</definedName>
    <definedName name="BExXM065WOLYRYHGHOJE0OOFXA4M" localSheetId="56" hidden="1">'[4]AMI P &amp; L'!#REF!</definedName>
    <definedName name="BExXM065WOLYRYHGHOJE0OOFXA4M" localSheetId="7" hidden="1">#REF!</definedName>
    <definedName name="BExXM065WOLYRYHGHOJE0OOFXA4M" localSheetId="40" hidden="1">'[4]AMI P &amp; L'!#REF!</definedName>
    <definedName name="BExXM065WOLYRYHGHOJE0OOFXA4M" localSheetId="39" hidden="1">'[4]AMI P &amp; L'!#REF!</definedName>
    <definedName name="BExXM065WOLYRYHGHOJE0OOFXA4M" localSheetId="41" hidden="1">'[4]AMI P &amp; L'!#REF!</definedName>
    <definedName name="BExXM065WOLYRYHGHOJE0OOFXA4M" localSheetId="38" hidden="1">'[4]AMI P &amp; L'!#REF!</definedName>
    <definedName name="BExXM065WOLYRYHGHOJE0OOFXA4M" localSheetId="5" hidden="1">'[4]AMI P &amp; L'!#REF!</definedName>
    <definedName name="BExXM065WOLYRYHGHOJE0OOFXA4M" localSheetId="15" hidden="1">'[4]AMI P &amp; L'!#REF!</definedName>
    <definedName name="BExXM065WOLYRYHGHOJE0OOFXA4M" hidden="1">'[4]AMI P &amp; L'!#REF!</definedName>
    <definedName name="BExXM3GUNXVDM82KUR17NNUMQCNI" localSheetId="2" hidden="1">#REF!</definedName>
    <definedName name="BExXM3GUNXVDM82KUR17NNUMQCNI" localSheetId="7" hidden="1">#REF!</definedName>
    <definedName name="BExXM3GUNXVDM82KUR17NNUMQCNI" hidden="1">'[3]Reco Sheet for Fcast'!$F$7:$G$7</definedName>
    <definedName name="BExXMA28M8SH7MKIGETSDA72WUIZ" localSheetId="2" hidden="1">#REF!</definedName>
    <definedName name="BExXMA28M8SH7MKIGETSDA72WUIZ" localSheetId="7" hidden="1">#REF!</definedName>
    <definedName name="BExXMA28M8SH7MKIGETSDA72WUIZ" hidden="1">'[3]Reco Sheet for Fcast'!$I$9:$J$9</definedName>
    <definedName name="BExXMJYBFUWD4HN6WTKX2CX41JCA" localSheetId="2" hidden="1">'[5]Reco Sheet for Fcast'!$I$10:$J$10</definedName>
    <definedName name="BExXMJYBFUWD4HN6WTKX2CX41JCA" localSheetId="7" hidden="1">'[5]Reco Sheet for Fcast'!$I$10:$J$10</definedName>
    <definedName name="BExXMJYBFUWD4HN6WTKX2CX41JCA" hidden="1">'[3]Reco Sheet for Fcast'!$I$10:$J$10</definedName>
    <definedName name="BExXMOLHIAHDLFSA31PUB36SC3I9" localSheetId="2" hidden="1">#REF!</definedName>
    <definedName name="BExXMOLHIAHDLFSA31PUB36SC3I9" localSheetId="7" hidden="1">#REF!</definedName>
    <definedName name="BExXMOLHIAHDLFSA31PUB36SC3I9" hidden="1">'[3]Reco Sheet for Fcast'!$G$2</definedName>
    <definedName name="BExXMT8T5Z3M2JBQN65X2LKH0YQI" localSheetId="2" hidden="1">#REF!</definedName>
    <definedName name="BExXMT8T5Z3M2JBQN65X2LKH0YQI" localSheetId="7" hidden="1">#REF!</definedName>
    <definedName name="BExXMT8T5Z3M2JBQN65X2LKH0YQI" hidden="1">'[3]Reco Sheet for Fcast'!$I$7:$J$7</definedName>
    <definedName name="BExXMZU5QRXO4VTGHQGYZ1EEOGNS" localSheetId="13" hidden="1">#REF!</definedName>
    <definedName name="BExXMZU5QRXO4VTGHQGYZ1EEOGNS" localSheetId="14" hidden="1">#REF!</definedName>
    <definedName name="BExXMZU5QRXO4VTGHQGYZ1EEOGNS" localSheetId="2" hidden="1">#REF!</definedName>
    <definedName name="BExXMZU5QRXO4VTGHQGYZ1EEOGNS" localSheetId="6" hidden="1">#REF!</definedName>
    <definedName name="BExXMZU5QRXO4VTGHQGYZ1EEOGNS" localSheetId="7" hidden="1">#REF!</definedName>
    <definedName name="BExXMZU5QRXO4VTGHQGYZ1EEOGNS" hidden="1">#REF!</definedName>
    <definedName name="BExXN1XNO7H60M9X1E7EVWFJDM5N" localSheetId="2" hidden="1">#REF!</definedName>
    <definedName name="BExXN1XNO7H60M9X1E7EVWFJDM5N" localSheetId="7" hidden="1">#REF!</definedName>
    <definedName name="BExXN1XNO7H60M9X1E7EVWFJDM5N" hidden="1">'[3]Reco Sheet for Fcast'!$I$7:$J$7</definedName>
    <definedName name="BExXN22ZOTIW49GPLWFYKVM90FNZ" localSheetId="2" hidden="1">#REF!</definedName>
    <definedName name="BExXN22ZOTIW49GPLWFYKVM90FNZ" localSheetId="7" hidden="1">#REF!</definedName>
    <definedName name="BExXN22ZOTIW49GPLWFYKVM90FNZ" hidden="1">'[3]Reco Sheet for Fcast'!$F$6:$G$6</definedName>
    <definedName name="BExXN6QAP8UJQVN4R4BQKPP4QK35" localSheetId="2" hidden="1">#REF!</definedName>
    <definedName name="BExXN6QAP8UJQVN4R4BQKPP4QK35" localSheetId="7" hidden="1">#REF!</definedName>
    <definedName name="BExXN6QAP8UJQVN4R4BQKPP4QK35" hidden="1">'[3]Reco Sheet for Fcast'!$F$7:$G$7</definedName>
    <definedName name="BExXNBOA39T2X6Y5Y5GZ5DDNA1AX" localSheetId="2" hidden="1">#REF!</definedName>
    <definedName name="BExXNBOA39T2X6Y5Y5GZ5DDNA1AX" localSheetId="7" hidden="1">#REF!</definedName>
    <definedName name="BExXNBOA39T2X6Y5Y5GZ5DDNA1AX" hidden="1">'[3]Reco Sheet for Fcast'!$F$8:$G$8</definedName>
    <definedName name="BExXND6872VJ3M2PGT056WQMWBHD" localSheetId="2" hidden="1">#REF!</definedName>
    <definedName name="BExXND6872VJ3M2PGT056WQMWBHD" localSheetId="7" hidden="1">#REF!</definedName>
    <definedName name="BExXND6872VJ3M2PGT056WQMWBHD" hidden="1">'[3]Reco Sheet for Fcast'!$G$2</definedName>
    <definedName name="BExXNF4F0489IITD5JLD8XFY5JNZ" localSheetId="13" hidden="1">#REF!</definedName>
    <definedName name="BExXNF4F0489IITD5JLD8XFY5JNZ" localSheetId="14" hidden="1">#REF!</definedName>
    <definedName name="BExXNF4F0489IITD5JLD8XFY5JNZ" localSheetId="2" hidden="1">#REF!</definedName>
    <definedName name="BExXNF4F0489IITD5JLD8XFY5JNZ" localSheetId="22" hidden="1">#REF!</definedName>
    <definedName name="BExXNF4F0489IITD5JLD8XFY5JNZ" localSheetId="6" hidden="1">#REF!</definedName>
    <definedName name="BExXNF4F0489IITD5JLD8XFY5JNZ" localSheetId="7" hidden="1">#REF!</definedName>
    <definedName name="BExXNF4F0489IITD5JLD8XFY5JNZ" hidden="1">#REF!</definedName>
    <definedName name="BExXNHDA2WVQBP5BYLKJ40W658I3" localSheetId="13" hidden="1">#REF!</definedName>
    <definedName name="BExXNHDA2WVQBP5BYLKJ40W658I3" localSheetId="14" hidden="1">#REF!</definedName>
    <definedName name="BExXNHDA2WVQBP5BYLKJ40W658I3" localSheetId="2" hidden="1">#REF!</definedName>
    <definedName name="BExXNHDA2WVQBP5BYLKJ40W658I3" localSheetId="6" hidden="1">#REF!</definedName>
    <definedName name="BExXNHDA2WVQBP5BYLKJ40W658I3" hidden="1">#REF!</definedName>
    <definedName name="BExXNPM24UN2PGVL9D1TUBFRIKR4" localSheetId="2" hidden="1">#REF!</definedName>
    <definedName name="BExXNPM24UN2PGVL9D1TUBFRIKR4" localSheetId="7" hidden="1">#REF!</definedName>
    <definedName name="BExXNPM24UN2PGVL9D1TUBFRIKR4" hidden="1">'[3]Reco Sheet for Fcast'!$F$7:$G$7</definedName>
    <definedName name="BExXNWYB165VO9MHARCL5WLCHWS0" localSheetId="19" hidden="1">'[4]AMI P &amp; L'!#REF!</definedName>
    <definedName name="BExXNWYB165VO9MHARCL5WLCHWS0" localSheetId="16" hidden="1">'[4]AMI P &amp; L'!#REF!</definedName>
    <definedName name="BExXNWYB165VO9MHARCL5WLCHWS0" localSheetId="17" hidden="1">'[4]AMI P &amp; L'!#REF!</definedName>
    <definedName name="BExXNWYB165VO9MHARCL5WLCHWS0" localSheetId="13" hidden="1">'[4]AMI P &amp; L'!#REF!</definedName>
    <definedName name="BExXNWYB165VO9MHARCL5WLCHWS0" localSheetId="14" hidden="1">'[4]AMI P &amp; L'!#REF!</definedName>
    <definedName name="BExXNWYB165VO9MHARCL5WLCHWS0" localSheetId="2" hidden="1">#REF!</definedName>
    <definedName name="BExXNWYB165VO9MHARCL5WLCHWS0" localSheetId="22" hidden="1">'[4]AMI P &amp; L'!#REF!</definedName>
    <definedName name="BExXNWYB165VO9MHARCL5WLCHWS0" localSheetId="21" hidden="1">'[4]AMI P &amp; L'!#REF!</definedName>
    <definedName name="BExXNWYB165VO9MHARCL5WLCHWS0" localSheetId="57" hidden="1">'[4]AMI P &amp; L'!#REF!</definedName>
    <definedName name="BExXNWYB165VO9MHARCL5WLCHWS0" localSheetId="56" hidden="1">'[4]AMI P &amp; L'!#REF!</definedName>
    <definedName name="BExXNWYB165VO9MHARCL5WLCHWS0" localSheetId="7" hidden="1">#REF!</definedName>
    <definedName name="BExXNWYB165VO9MHARCL5WLCHWS0" localSheetId="40" hidden="1">'[4]AMI P &amp; L'!#REF!</definedName>
    <definedName name="BExXNWYB165VO9MHARCL5WLCHWS0" localSheetId="39" hidden="1">'[4]AMI P &amp; L'!#REF!</definedName>
    <definedName name="BExXNWYB165VO9MHARCL5WLCHWS0" localSheetId="41" hidden="1">'[4]AMI P &amp; L'!#REF!</definedName>
    <definedName name="BExXNWYB165VO9MHARCL5WLCHWS0" localSheetId="38" hidden="1">'[4]AMI P &amp; L'!#REF!</definedName>
    <definedName name="BExXNWYB165VO9MHARCL5WLCHWS0" localSheetId="5" hidden="1">'[4]AMI P &amp; L'!#REF!</definedName>
    <definedName name="BExXNWYB165VO9MHARCL5WLCHWS0" localSheetId="15" hidden="1">'[4]AMI P &amp; L'!#REF!</definedName>
    <definedName name="BExXNWYB165VO9MHARCL5WLCHWS0" hidden="1">'[4]AMI P &amp; L'!#REF!</definedName>
    <definedName name="BExXO278QHQN8JDK5425EJ615ECC" localSheetId="2" hidden="1">#REF!</definedName>
    <definedName name="BExXO278QHQN8JDK5425EJ615ECC" localSheetId="7" hidden="1">#REF!</definedName>
    <definedName name="BExXO278QHQN8JDK5425EJ615ECC" hidden="1">'[3]Reco Sheet for Fcast'!$F$7:$G$7</definedName>
    <definedName name="BExXO9ZLKVJW7SXKGDCUBHF12QR7" localSheetId="13" hidden="1">#REF!</definedName>
    <definedName name="BExXO9ZLKVJW7SXKGDCUBHF12QR7" localSheetId="14" hidden="1">#REF!</definedName>
    <definedName name="BExXO9ZLKVJW7SXKGDCUBHF12QR7" localSheetId="2" hidden="1">#REF!</definedName>
    <definedName name="BExXO9ZLKVJW7SXKGDCUBHF12QR7" localSheetId="6" hidden="1">#REF!</definedName>
    <definedName name="BExXO9ZLKVJW7SXKGDCUBHF12QR7" hidden="1">#REF!</definedName>
    <definedName name="BExXOBHOP0WGFHI2Y9AO4L440UVQ" localSheetId="2" hidden="1">#REF!</definedName>
    <definedName name="BExXOBHOP0WGFHI2Y9AO4L440UVQ" localSheetId="7" hidden="1">#REF!</definedName>
    <definedName name="BExXOBHOP0WGFHI2Y9AO4L440UVQ" hidden="1">'[3]Reco Sheet for Fcast'!$F$11:$G$11</definedName>
    <definedName name="BExXOHSAD2NSHOLLMZ2JWA4I3I1R" localSheetId="2" hidden="1">#REF!</definedName>
    <definedName name="BExXOHSAD2NSHOLLMZ2JWA4I3I1R" localSheetId="7" hidden="1">#REF!</definedName>
    <definedName name="BExXOHSAD2NSHOLLMZ2JWA4I3I1R" hidden="1">'[3]Reco Sheet for Fcast'!$I$7:$J$7</definedName>
    <definedName name="BExXP19GG78NHVPUGIKQYOI6GFIN" localSheetId="13" hidden="1">#REF!</definedName>
    <definedName name="BExXP19GG78NHVPUGIKQYOI6GFIN" localSheetId="14" hidden="1">#REF!</definedName>
    <definedName name="BExXP19GG78NHVPUGIKQYOI6GFIN" localSheetId="2" hidden="1">#REF!</definedName>
    <definedName name="BExXP19GG78NHVPUGIKQYOI6GFIN" localSheetId="6" hidden="1">#REF!</definedName>
    <definedName name="BExXP19GG78NHVPUGIKQYOI6GFIN" hidden="1">#REF!</definedName>
    <definedName name="BExXP80B5FGA00JCM7UXKPI3PB7Y" localSheetId="2" hidden="1">#REF!</definedName>
    <definedName name="BExXP80B5FGA00JCM7UXKPI3PB7Y" localSheetId="7" hidden="1">#REF!</definedName>
    <definedName name="BExXP80B5FGA00JCM7UXKPI3PB7Y" hidden="1">'[3]Reco Sheet for Fcast'!$I$9:$J$9</definedName>
    <definedName name="BExXP85M4WXYVN1UVHUTOEKEG5XS" localSheetId="2" hidden="1">#REF!</definedName>
    <definedName name="BExXP85M4WXYVN1UVHUTOEKEG5XS" localSheetId="7" hidden="1">#REF!</definedName>
    <definedName name="BExXP85M4WXYVN1UVHUTOEKEG5XS" hidden="1">'[3]Reco Sheet for Fcast'!$F$8:$G$8</definedName>
    <definedName name="BExXPELOTHOAG0OWILLAH94OZV5J" localSheetId="2" hidden="1">#REF!</definedName>
    <definedName name="BExXPELOTHOAG0OWILLAH94OZV5J" localSheetId="7" hidden="1">#REF!</definedName>
    <definedName name="BExXPELOTHOAG0OWILLAH94OZV5J" hidden="1">'[3]Reco Sheet for Fcast'!$H$2:$I$2</definedName>
    <definedName name="BExXPLXY0H93MFKJ5WQCZHXQYOUA" localSheetId="13" hidden="1">#REF!</definedName>
    <definedName name="BExXPLXY0H93MFKJ5WQCZHXQYOUA" localSheetId="14" hidden="1">#REF!</definedName>
    <definedName name="BExXPLXY0H93MFKJ5WQCZHXQYOUA" localSheetId="2" hidden="1">#REF!</definedName>
    <definedName name="BExXPLXY0H93MFKJ5WQCZHXQYOUA" localSheetId="22" hidden="1">#REF!</definedName>
    <definedName name="BExXPLXY0H93MFKJ5WQCZHXQYOUA" localSheetId="6" hidden="1">#REF!</definedName>
    <definedName name="BExXPLXY0H93MFKJ5WQCZHXQYOUA" localSheetId="7" hidden="1">#REF!</definedName>
    <definedName name="BExXPLXY0H93MFKJ5WQCZHXQYOUA" hidden="1">#REF!</definedName>
    <definedName name="BExXPM8PRBF112HYL41356RR1JK1" localSheetId="13" hidden="1">#REF!</definedName>
    <definedName name="BExXPM8PRBF112HYL41356RR1JK1" localSheetId="14" hidden="1">#REF!</definedName>
    <definedName name="BExXPM8PRBF112HYL41356RR1JK1" localSheetId="2" hidden="1">#REF!</definedName>
    <definedName name="BExXPM8PRBF112HYL41356RR1JK1" localSheetId="6" hidden="1">#REF!</definedName>
    <definedName name="BExXPM8PRBF112HYL41356RR1JK1" hidden="1">#REF!</definedName>
    <definedName name="BExXPS31W1VD2NMIE4E37LHVDF0L" localSheetId="2" hidden="1">#REF!</definedName>
    <definedName name="BExXPS31W1VD2NMIE4E37LHVDF0L" localSheetId="7" hidden="1">#REF!</definedName>
    <definedName name="BExXPS31W1VD2NMIE4E37LHVDF0L" hidden="1">'[3]Reco Sheet for Fcast'!$F$8:$G$8</definedName>
    <definedName name="BExXPZKYEMVF5JOC14HYOOYQK6JK" localSheetId="2" hidden="1">#REF!</definedName>
    <definedName name="BExXPZKYEMVF5JOC14HYOOYQK6JK" localSheetId="7" hidden="1">#REF!</definedName>
    <definedName name="BExXPZKYEMVF5JOC14HYOOYQK6JK" hidden="1">'[3]Reco Sheet for Fcast'!$G$2</definedName>
    <definedName name="BExXQ89PA10X79WBWOEP1AJX1OQM" localSheetId="2" hidden="1">#REF!</definedName>
    <definedName name="BExXQ89PA10X79WBWOEP1AJX1OQM" localSheetId="7" hidden="1">#REF!</definedName>
    <definedName name="BExXQ89PA10X79WBWOEP1AJX1OQM" hidden="1">'[3]Reco Sheet for Fcast'!$F$11:$G$11</definedName>
    <definedName name="BExXQCGQGGYSI0LTRVR73MUO50AW" localSheetId="2" hidden="1">#REF!</definedName>
    <definedName name="BExXQCGQGGYSI0LTRVR73MUO50AW" localSheetId="7" hidden="1">#REF!</definedName>
    <definedName name="BExXQCGQGGYSI0LTRVR73MUO50AW" hidden="1">'[3]Reco Sheet for Fcast'!$I$6:$J$6</definedName>
    <definedName name="BExXQEEXFHDQ8DSRAJSB5ET6J004" localSheetId="2" hidden="1">#REF!</definedName>
    <definedName name="BExXQEEXFHDQ8DSRAJSB5ET6J004" localSheetId="7" hidden="1">#REF!</definedName>
    <definedName name="BExXQEEXFHDQ8DSRAJSB5ET6J004" hidden="1">'[3]Reco Sheet for Fcast'!$F$6:$G$6</definedName>
    <definedName name="BExXQH41O5HZAH8BO6HCFY8YC3TU" localSheetId="19" hidden="1">'[4]AMI P &amp; L'!#REF!</definedName>
    <definedName name="BExXQH41O5HZAH8BO6HCFY8YC3TU" localSheetId="16" hidden="1">'[4]AMI P &amp; L'!#REF!</definedName>
    <definedName name="BExXQH41O5HZAH8BO6HCFY8YC3TU" localSheetId="17" hidden="1">'[4]AMI P &amp; L'!#REF!</definedName>
    <definedName name="BExXQH41O5HZAH8BO6HCFY8YC3TU" localSheetId="13" hidden="1">'[4]AMI P &amp; L'!#REF!</definedName>
    <definedName name="BExXQH41O5HZAH8BO6HCFY8YC3TU" localSheetId="14" hidden="1">'[4]AMI P &amp; L'!#REF!</definedName>
    <definedName name="BExXQH41O5HZAH8BO6HCFY8YC3TU" localSheetId="2" hidden="1">#REF!</definedName>
    <definedName name="BExXQH41O5HZAH8BO6HCFY8YC3TU" localSheetId="22" hidden="1">'[4]AMI P &amp; L'!#REF!</definedName>
    <definedName name="BExXQH41O5HZAH8BO6HCFY8YC3TU" localSheetId="21" hidden="1">'[4]AMI P &amp; L'!#REF!</definedName>
    <definedName name="BExXQH41O5HZAH8BO6HCFY8YC3TU" localSheetId="57" hidden="1">'[4]AMI P &amp; L'!#REF!</definedName>
    <definedName name="BExXQH41O5HZAH8BO6HCFY8YC3TU" localSheetId="56" hidden="1">'[4]AMI P &amp; L'!#REF!</definedName>
    <definedName name="BExXQH41O5HZAH8BO6HCFY8YC3TU" localSheetId="7" hidden="1">#REF!</definedName>
    <definedName name="BExXQH41O5HZAH8BO6HCFY8YC3TU" localSheetId="40" hidden="1">'[4]AMI P &amp; L'!#REF!</definedName>
    <definedName name="BExXQH41O5HZAH8BO6HCFY8YC3TU" localSheetId="39" hidden="1">'[4]AMI P &amp; L'!#REF!</definedName>
    <definedName name="BExXQH41O5HZAH8BO6HCFY8YC3TU" localSheetId="41" hidden="1">'[4]AMI P &amp; L'!#REF!</definedName>
    <definedName name="BExXQH41O5HZAH8BO6HCFY8YC3TU" localSheetId="38" hidden="1">'[4]AMI P &amp; L'!#REF!</definedName>
    <definedName name="BExXQH41O5HZAH8BO6HCFY8YC3TU" localSheetId="5" hidden="1">'[4]AMI P &amp; L'!#REF!</definedName>
    <definedName name="BExXQH41O5HZAH8BO6HCFY8YC3TU" localSheetId="15" hidden="1">'[4]AMI P &amp; L'!#REF!</definedName>
    <definedName name="BExXQH41O5HZAH8BO6HCFY8YC3TU" hidden="1">'[4]AMI P &amp; L'!#REF!</definedName>
    <definedName name="BExXQJIEF5R3QQ6D8HO3NGPU0IQC" localSheetId="2" hidden="1">#REF!</definedName>
    <definedName name="BExXQJIEF5R3QQ6D8HO3NGPU0IQC" localSheetId="7" hidden="1">#REF!</definedName>
    <definedName name="BExXQJIEF5R3QQ6D8HO3NGPU0IQC" hidden="1">'[3]Reco Sheet for Fcast'!$G$2</definedName>
    <definedName name="BExXQR0550UX7PZCHV6RMVWU8PH7" hidden="1">'[6]Bud Mth'!$E$1</definedName>
    <definedName name="BExXQU00K9ER4I1WM7T9J0W1E7ZC" localSheetId="2" hidden="1">#REF!</definedName>
    <definedName name="BExXQU00K9ER4I1WM7T9J0W1E7ZC" localSheetId="7" hidden="1">#REF!</definedName>
    <definedName name="BExXQU00K9ER4I1WM7T9J0W1E7ZC" hidden="1">'[3]Reco Sheet for Fcast'!$I$10:$J$10</definedName>
    <definedName name="BExXQU00KOR7XLM8B13DGJ1MIQDY" localSheetId="2" hidden="1">#REF!</definedName>
    <definedName name="BExXQU00KOR7XLM8B13DGJ1MIQDY" localSheetId="7" hidden="1">#REF!</definedName>
    <definedName name="BExXQU00KOR7XLM8B13DGJ1MIQDY" hidden="1">'[3]Reco Sheet for Fcast'!$F$10:$G$10</definedName>
    <definedName name="BExXQXG18PS8HGBOS03OSTQ0KEYC" localSheetId="2" hidden="1">#REF!</definedName>
    <definedName name="BExXQXG18PS8HGBOS03OSTQ0KEYC" localSheetId="7" hidden="1">#REF!</definedName>
    <definedName name="BExXQXG18PS8HGBOS03OSTQ0KEYC" hidden="1">'[3]Reco Sheet for Fcast'!$G$2</definedName>
    <definedName name="BExXQXQT4OAFQT5B0YB3USDJOJOB" localSheetId="2" hidden="1">#REF!</definedName>
    <definedName name="BExXQXQT4OAFQT5B0YB3USDJOJOB" localSheetId="7" hidden="1">#REF!</definedName>
    <definedName name="BExXQXQT4OAFQT5B0YB3USDJOJOB" hidden="1">'[3]Reco Sheet for Fcast'!$I$9:$J$9</definedName>
    <definedName name="BExXR3FSEXAHSXEQNJORWFCPX86N" localSheetId="2" hidden="1">#REF!</definedName>
    <definedName name="BExXR3FSEXAHSXEQNJORWFCPX86N" localSheetId="7" hidden="1">#REF!</definedName>
    <definedName name="BExXR3FSEXAHSXEQNJORWFCPX86N" hidden="1">'[3]Reco Sheet for Fcast'!$I$6:$J$6</definedName>
    <definedName name="BExXR3W3FKYQBLR299HO9RZ70C43" localSheetId="2" hidden="1">#REF!</definedName>
    <definedName name="BExXR3W3FKYQBLR299HO9RZ70C43" localSheetId="7" hidden="1">#REF!</definedName>
    <definedName name="BExXR3W3FKYQBLR299HO9RZ70C43" hidden="1">'[3]Reco Sheet for Fcast'!$F$6:$G$6</definedName>
    <definedName name="BExXR46U23CRRBV6IZT982MAEQKI" localSheetId="2" hidden="1">#REF!</definedName>
    <definedName name="BExXR46U23CRRBV6IZT982MAEQKI" localSheetId="7" hidden="1">#REF!</definedName>
    <definedName name="BExXR46U23CRRBV6IZT982MAEQKI" hidden="1">'[3]Reco Sheet for Fcast'!$I$7:$J$7</definedName>
    <definedName name="BExXR8OKAVX7O70V5IYG2PRKXSTI" localSheetId="2" hidden="1">#REF!</definedName>
    <definedName name="BExXR8OKAVX7O70V5IYG2PRKXSTI" localSheetId="7" hidden="1">#REF!</definedName>
    <definedName name="BExXR8OKAVX7O70V5IYG2PRKXSTI" hidden="1">'[3]Reco Sheet for Fcast'!$I$7:$J$7</definedName>
    <definedName name="BExXRA6N6XCLQM6XDV724ZIH6G93" localSheetId="2" hidden="1">#REF!</definedName>
    <definedName name="BExXRA6N6XCLQM6XDV724ZIH6G93" localSheetId="7" hidden="1">#REF!</definedName>
    <definedName name="BExXRA6N6XCLQM6XDV724ZIH6G93" hidden="1">'[3]Reco Sheet for Fcast'!$F$10:$G$10</definedName>
    <definedName name="BExXRABZ1CNKCG6K1MR6OUFHF7J9" localSheetId="2" hidden="1">#REF!</definedName>
    <definedName name="BExXRABZ1CNKCG6K1MR6OUFHF7J9" localSheetId="7" hidden="1">#REF!</definedName>
    <definedName name="BExXRABZ1CNKCG6K1MR6OUFHF7J9" hidden="1">'[3]Reco Sheet for Fcast'!$F$10:$G$10</definedName>
    <definedName name="BExXRBOFETC0OTJ6WY3VPMFH03VB" localSheetId="2" hidden="1">#REF!</definedName>
    <definedName name="BExXRBOFETC0OTJ6WY3VPMFH03VB" localSheetId="7" hidden="1">#REF!</definedName>
    <definedName name="BExXRBOFETC0OTJ6WY3VPMFH03VB" hidden="1">'[3]Reco Sheet for Fcast'!$I$8:$J$8</definedName>
    <definedName name="BExXRBTWU29UW9CQTYEG4QFPE3VY" localSheetId="13" hidden="1">#REF!</definedName>
    <definedName name="BExXRBTWU29UW9CQTYEG4QFPE3VY" localSheetId="14" hidden="1">#REF!</definedName>
    <definedName name="BExXRBTWU29UW9CQTYEG4QFPE3VY" localSheetId="2" hidden="1">#REF!</definedName>
    <definedName name="BExXRBTWU29UW9CQTYEG4QFPE3VY" localSheetId="6" hidden="1">#REF!</definedName>
    <definedName name="BExXRBTWU29UW9CQTYEG4QFPE3VY" hidden="1">#REF!</definedName>
    <definedName name="BExXRD13K1S9Y3JGR7CXSONT7RJZ" localSheetId="19" hidden="1">'[4]AMI P &amp; L'!#REF!</definedName>
    <definedName name="BExXRD13K1S9Y3JGR7CXSONT7RJZ" localSheetId="16" hidden="1">'[4]AMI P &amp; L'!#REF!</definedName>
    <definedName name="BExXRD13K1S9Y3JGR7CXSONT7RJZ" localSheetId="17" hidden="1">'[4]AMI P &amp; L'!#REF!</definedName>
    <definedName name="BExXRD13K1S9Y3JGR7CXSONT7RJZ" localSheetId="13" hidden="1">'[4]AMI P &amp; L'!#REF!</definedName>
    <definedName name="BExXRD13K1S9Y3JGR7CXSONT7RJZ" localSheetId="14" hidden="1">'[4]AMI P &amp; L'!#REF!</definedName>
    <definedName name="BExXRD13K1S9Y3JGR7CXSONT7RJZ" localSheetId="2" hidden="1">#REF!</definedName>
    <definedName name="BExXRD13K1S9Y3JGR7CXSONT7RJZ" localSheetId="22" hidden="1">'[4]AMI P &amp; L'!#REF!</definedName>
    <definedName name="BExXRD13K1S9Y3JGR7CXSONT7RJZ" localSheetId="21" hidden="1">'[4]AMI P &amp; L'!#REF!</definedName>
    <definedName name="BExXRD13K1S9Y3JGR7CXSONT7RJZ" localSheetId="57" hidden="1">'[4]AMI P &amp; L'!#REF!</definedName>
    <definedName name="BExXRD13K1S9Y3JGR7CXSONT7RJZ" localSheetId="56" hidden="1">'[4]AMI P &amp; L'!#REF!</definedName>
    <definedName name="BExXRD13K1S9Y3JGR7CXSONT7RJZ" localSheetId="7" hidden="1">#REF!</definedName>
    <definedName name="BExXRD13K1S9Y3JGR7CXSONT7RJZ" localSheetId="40" hidden="1">'[4]AMI P &amp; L'!#REF!</definedName>
    <definedName name="BExXRD13K1S9Y3JGR7CXSONT7RJZ" localSheetId="39" hidden="1">'[4]AMI P &amp; L'!#REF!</definedName>
    <definedName name="BExXRD13K1S9Y3JGR7CXSONT7RJZ" localSheetId="41" hidden="1">'[4]AMI P &amp; L'!#REF!</definedName>
    <definedName name="BExXRD13K1S9Y3JGR7CXSONT7RJZ" localSheetId="38" hidden="1">'[4]AMI P &amp; L'!#REF!</definedName>
    <definedName name="BExXRD13K1S9Y3JGR7CXSONT7RJZ" localSheetId="5" hidden="1">'[4]AMI P &amp; L'!#REF!</definedName>
    <definedName name="BExXRD13K1S9Y3JGR7CXSONT7RJZ" localSheetId="15" hidden="1">'[4]AMI P &amp; L'!#REF!</definedName>
    <definedName name="BExXRD13K1S9Y3JGR7CXSONT7RJZ" hidden="1">'[4]AMI P &amp; L'!#REF!</definedName>
    <definedName name="BExXRIFB4QQ87QIGA9AG0NXP577K" localSheetId="2" hidden="1">#REF!</definedName>
    <definedName name="BExXRIFB4QQ87QIGA9AG0NXP577K" localSheetId="7" hidden="1">#REF!</definedName>
    <definedName name="BExXRIFB4QQ87QIGA9AG0NXP577K" hidden="1">'[3]Reco Sheet for Fcast'!$F$10:$G$10</definedName>
    <definedName name="BExXRIQ2JF2CVTRDQX2D9SPH7FTN" localSheetId="2" hidden="1">#REF!</definedName>
    <definedName name="BExXRIQ2JF2CVTRDQX2D9SPH7FTN" localSheetId="7" hidden="1">#REF!</definedName>
    <definedName name="BExXRIQ2JF2CVTRDQX2D9SPH7FTN" hidden="1">'[3]Reco Sheet for Fcast'!$I$11:$J$11</definedName>
    <definedName name="BExXRLKJ6CS4AJYAEHD0WH96AEBA" localSheetId="19" hidden="1">#REF!</definedName>
    <definedName name="BExXRLKJ6CS4AJYAEHD0WH96AEBA" localSheetId="16" hidden="1">#REF!</definedName>
    <definedName name="BExXRLKJ6CS4AJYAEHD0WH96AEBA" localSheetId="17" hidden="1">#REF!</definedName>
    <definedName name="BExXRLKJ6CS4AJYAEHD0WH96AEBA" localSheetId="13" hidden="1">#REF!</definedName>
    <definedName name="BExXRLKJ6CS4AJYAEHD0WH96AEBA" localSheetId="14" hidden="1">#REF!</definedName>
    <definedName name="BExXRLKJ6CS4AJYAEHD0WH96AEBA" localSheetId="2" hidden="1">#REF!</definedName>
    <definedName name="BExXRLKJ6CS4AJYAEHD0WH96AEBA" localSheetId="22" hidden="1">#REF!</definedName>
    <definedName name="BExXRLKJ6CS4AJYAEHD0WH96AEBA" localSheetId="21" hidden="1">#REF!</definedName>
    <definedName name="BExXRLKJ6CS4AJYAEHD0WH96AEBA" localSheetId="57" hidden="1">#REF!</definedName>
    <definedName name="BExXRLKJ6CS4AJYAEHD0WH96AEBA" localSheetId="56" hidden="1">#REF!</definedName>
    <definedName name="BExXRLKJ6CS4AJYAEHD0WH96AEBA" localSheetId="6" hidden="1">#REF!</definedName>
    <definedName name="BExXRLKJ6CS4AJYAEHD0WH96AEBA" localSheetId="7" hidden="1">#REF!</definedName>
    <definedName name="BExXRLKJ6CS4AJYAEHD0WH96AEBA" localSheetId="40" hidden="1">#REF!</definedName>
    <definedName name="BExXRLKJ6CS4AJYAEHD0WH96AEBA" localSheetId="39" hidden="1">#REF!</definedName>
    <definedName name="BExXRLKJ6CS4AJYAEHD0WH96AEBA" localSheetId="41" hidden="1">#REF!</definedName>
    <definedName name="BExXRLKJ6CS4AJYAEHD0WH96AEBA" localSheetId="38" hidden="1">#REF!</definedName>
    <definedName name="BExXRLKJ6CS4AJYAEHD0WH96AEBA" localSheetId="5" hidden="1">#REF!</definedName>
    <definedName name="BExXRLKJ6CS4AJYAEHD0WH96AEBA" localSheetId="15" hidden="1">#REF!</definedName>
    <definedName name="BExXRLKJ6CS4AJYAEHD0WH96AEBA" hidden="1">#REF!</definedName>
    <definedName name="BExXRO4A6VUH1F4XV8N1BRJ4896W" localSheetId="19" hidden="1">'[4]AMI P &amp; L'!#REF!</definedName>
    <definedName name="BExXRO4A6VUH1F4XV8N1BRJ4896W" localSheetId="16" hidden="1">'[4]AMI P &amp; L'!#REF!</definedName>
    <definedName name="BExXRO4A6VUH1F4XV8N1BRJ4896W" localSheetId="17" hidden="1">'[4]AMI P &amp; L'!#REF!</definedName>
    <definedName name="BExXRO4A6VUH1F4XV8N1BRJ4896W" localSheetId="13" hidden="1">'[4]AMI P &amp; L'!#REF!</definedName>
    <definedName name="BExXRO4A6VUH1F4XV8N1BRJ4896W" localSheetId="14" hidden="1">'[4]AMI P &amp; L'!#REF!</definedName>
    <definedName name="BExXRO4A6VUH1F4XV8N1BRJ4896W" localSheetId="2" hidden="1">#REF!</definedName>
    <definedName name="BExXRO4A6VUH1F4XV8N1BRJ4896W" localSheetId="22" hidden="1">'[4]AMI P &amp; L'!#REF!</definedName>
    <definedName name="BExXRO4A6VUH1F4XV8N1BRJ4896W" localSheetId="21" hidden="1">'[4]AMI P &amp; L'!#REF!</definedName>
    <definedName name="BExXRO4A6VUH1F4XV8N1BRJ4896W" localSheetId="57" hidden="1">'[4]AMI P &amp; L'!#REF!</definedName>
    <definedName name="BExXRO4A6VUH1F4XV8N1BRJ4896W" localSheetId="56" hidden="1">'[4]AMI P &amp; L'!#REF!</definedName>
    <definedName name="BExXRO4A6VUH1F4XV8N1BRJ4896W" localSheetId="7" hidden="1">#REF!</definedName>
    <definedName name="BExXRO4A6VUH1F4XV8N1BRJ4896W" localSheetId="40" hidden="1">'[4]AMI P &amp; L'!#REF!</definedName>
    <definedName name="BExXRO4A6VUH1F4XV8N1BRJ4896W" localSheetId="39" hidden="1">'[4]AMI P &amp; L'!#REF!</definedName>
    <definedName name="BExXRO4A6VUH1F4XV8N1BRJ4896W" localSheetId="41" hidden="1">'[4]AMI P &amp; L'!#REF!</definedName>
    <definedName name="BExXRO4A6VUH1F4XV8N1BRJ4896W" localSheetId="38" hidden="1">'[4]AMI P &amp; L'!#REF!</definedName>
    <definedName name="BExXRO4A6VUH1F4XV8N1BRJ4896W" localSheetId="5" hidden="1">'[4]AMI P &amp; L'!#REF!</definedName>
    <definedName name="BExXRO4A6VUH1F4XV8N1BRJ4896W" localSheetId="15" hidden="1">'[4]AMI P &amp; L'!#REF!</definedName>
    <definedName name="BExXRO4A6VUH1F4XV8N1BRJ4896W" hidden="1">'[4]AMI P &amp; L'!#REF!</definedName>
    <definedName name="BExXRO9N1SNJZGKD90P4K7FU1J0P" localSheetId="2" hidden="1">#REF!</definedName>
    <definedName name="BExXRO9N1SNJZGKD90P4K7FU1J0P" localSheetId="7" hidden="1">#REF!</definedName>
    <definedName name="BExXRO9N1SNJZGKD90P4K7FU1J0P" hidden="1">'[3]Reco Sheet for Fcast'!$F$15</definedName>
    <definedName name="BExXRV5QP3Z0KAQ1EQT9JYT2FV0L" localSheetId="2" hidden="1">#REF!</definedName>
    <definedName name="BExXRV5QP3Z0KAQ1EQT9JYT2FV0L" localSheetId="7" hidden="1">#REF!</definedName>
    <definedName name="BExXRV5QP3Z0KAQ1EQT9JYT2FV0L" hidden="1">'[3]Reco Sheet for Fcast'!$F$10:$G$10</definedName>
    <definedName name="BExXRZ20LZZCW8LVGDK0XETOTSAI" localSheetId="2" hidden="1">#REF!</definedName>
    <definedName name="BExXRZ20LZZCW8LVGDK0XETOTSAI" localSheetId="7" hidden="1">#REF!</definedName>
    <definedName name="BExXRZ20LZZCW8LVGDK0XETOTSAI" hidden="1">'[3]Reco Sheet for Fcast'!$F$15</definedName>
    <definedName name="BExXS1LUZIBBQ6X7INQ2042R3HZF" localSheetId="13" hidden="1">#REF!</definedName>
    <definedName name="BExXS1LUZIBBQ6X7INQ2042R3HZF" localSheetId="14" hidden="1">#REF!</definedName>
    <definedName name="BExXS1LUZIBBQ6X7INQ2042R3HZF" localSheetId="2" hidden="1">#REF!</definedName>
    <definedName name="BExXS1LUZIBBQ6X7INQ2042R3HZF" localSheetId="6" hidden="1">#REF!</definedName>
    <definedName name="BExXS1LUZIBBQ6X7INQ2042R3HZF" hidden="1">#REF!</definedName>
    <definedName name="BExXS63O4OMWMNXXAODZQFSDG33N" localSheetId="2" hidden="1">#REF!</definedName>
    <definedName name="BExXS63O4OMWMNXXAODZQFSDG33N" localSheetId="7" hidden="1">#REF!</definedName>
    <definedName name="BExXS63O4OMWMNXXAODZQFSDG33N" hidden="1">'[3]Reco Sheet for Fcast'!$F$6:$G$6</definedName>
    <definedName name="BExXS81QMRSIH9MRKHX3J2XO8A21" localSheetId="13" hidden="1">#REF!</definedName>
    <definedName name="BExXS81QMRSIH9MRKHX3J2XO8A21" localSheetId="14" hidden="1">#REF!</definedName>
    <definedName name="BExXS81QMRSIH9MRKHX3J2XO8A21" localSheetId="2" hidden="1">#REF!</definedName>
    <definedName name="BExXS81QMRSIH9MRKHX3J2XO8A21" localSheetId="6" hidden="1">#REF!</definedName>
    <definedName name="BExXS81QMRSIH9MRKHX3J2XO8A21" hidden="1">#REF!</definedName>
    <definedName name="BExXSBSP1TOY051HSPEPM0AEIO2M" localSheetId="2" hidden="1">#REF!</definedName>
    <definedName name="BExXSBSP1TOY051HSPEPM0AEIO2M" localSheetId="7" hidden="1">#REF!</definedName>
    <definedName name="BExXSBSP1TOY051HSPEPM0AEIO2M" hidden="1">'[3]Reco Sheet for Fcast'!$F$6:$G$6</definedName>
    <definedName name="BExXSC8RFK5D68FJD2HI4K66SA6I" localSheetId="2" hidden="1">#REF!</definedName>
    <definedName name="BExXSC8RFK5D68FJD2HI4K66SA6I" localSheetId="7" hidden="1">#REF!</definedName>
    <definedName name="BExXSC8RFK5D68FJD2HI4K66SA6I" hidden="1">'[3]Reco Sheet for Fcast'!$F$10:$G$10</definedName>
    <definedName name="BExXSNHC88W4UMXEOIOOATJAIKZO" localSheetId="2" hidden="1">#REF!</definedName>
    <definedName name="BExXSNHC88W4UMXEOIOOATJAIKZO" localSheetId="7" hidden="1">#REF!</definedName>
    <definedName name="BExXSNHC88W4UMXEOIOOATJAIKZO" hidden="1">'[3]Reco Sheet for Fcast'!$I$8:$J$8</definedName>
    <definedName name="BExXSTBS08WIA9TLALV3UQ2Z3MRG" localSheetId="2" hidden="1">#REF!</definedName>
    <definedName name="BExXSTBS08WIA9TLALV3UQ2Z3MRG" localSheetId="7" hidden="1">#REF!</definedName>
    <definedName name="BExXSTBS08WIA9TLALV3UQ2Z3MRG" hidden="1">'[3]Reco Sheet for Fcast'!$I$7:$J$7</definedName>
    <definedName name="BExXSVQ2WOJJ73YEO8Q2FK60V4G8" localSheetId="2" hidden="1">#REF!</definedName>
    <definedName name="BExXSVQ2WOJJ73YEO8Q2FK60V4G8" localSheetId="7" hidden="1">#REF!</definedName>
    <definedName name="BExXSVQ2WOJJ73YEO8Q2FK60V4G8" hidden="1">'[3]Reco Sheet for Fcast'!$I$8:$J$8</definedName>
    <definedName name="BExXT5RGFJHY3SWR2QZCX7GJQUOO" localSheetId="13" hidden="1">#REF!</definedName>
    <definedName name="BExXT5RGFJHY3SWR2QZCX7GJQUOO" localSheetId="14" hidden="1">#REF!</definedName>
    <definedName name="BExXT5RGFJHY3SWR2QZCX7GJQUOO" localSheetId="2" hidden="1">#REF!</definedName>
    <definedName name="BExXT5RGFJHY3SWR2QZCX7GJQUOO" localSheetId="6" hidden="1">#REF!</definedName>
    <definedName name="BExXT5RGFJHY3SWR2QZCX7GJQUOO" hidden="1">#REF!</definedName>
    <definedName name="BExXTHLRNL82GN7KZY3TOLO508N7" localSheetId="2" hidden="1">#REF!</definedName>
    <definedName name="BExXTHLRNL82GN7KZY3TOLO508N7" localSheetId="7" hidden="1">#REF!</definedName>
    <definedName name="BExXTHLRNL82GN7KZY3TOLO508N7" hidden="1">'[3]Reco Sheet for Fcast'!$F$8:$G$8</definedName>
    <definedName name="BExXTIY89DH3YOJMAQ0Q8WTGODVQ" localSheetId="13" hidden="1">#REF!</definedName>
    <definedName name="BExXTIY89DH3YOJMAQ0Q8WTGODVQ" localSheetId="14" hidden="1">#REF!</definedName>
    <definedName name="BExXTIY89DH3YOJMAQ0Q8WTGODVQ" localSheetId="2" hidden="1">#REF!</definedName>
    <definedName name="BExXTIY89DH3YOJMAQ0Q8WTGODVQ" localSheetId="22" hidden="1">#REF!</definedName>
    <definedName name="BExXTIY89DH3YOJMAQ0Q8WTGODVQ" localSheetId="6" hidden="1">#REF!</definedName>
    <definedName name="BExXTIY89DH3YOJMAQ0Q8WTGODVQ" localSheetId="7" hidden="1">#REF!</definedName>
    <definedName name="BExXTIY89DH3YOJMAQ0Q8WTGODVQ" hidden="1">#REF!</definedName>
    <definedName name="BExXTL72MKEQSQH9L2OTFLU8DM2B" localSheetId="2" hidden="1">#REF!</definedName>
    <definedName name="BExXTL72MKEQSQH9L2OTFLU8DM2B" localSheetId="7" hidden="1">#REF!</definedName>
    <definedName name="BExXTL72MKEQSQH9L2OTFLU8DM2B" hidden="1">'[3]Reco Sheet for Fcast'!$F$8:$G$8</definedName>
    <definedName name="BExXTM3M4RTCRSX7VGAXGQNPP668" localSheetId="2" hidden="1">#REF!</definedName>
    <definedName name="BExXTM3M4RTCRSX7VGAXGQNPP668" localSheetId="7" hidden="1">#REF!</definedName>
    <definedName name="BExXTM3M4RTCRSX7VGAXGQNPP668" hidden="1">'[3]Reco Sheet for Fcast'!$F$7:$G$7</definedName>
    <definedName name="BExXTOCF78J7WY6FOVBRY1N2RBBR" localSheetId="2" hidden="1">#REF!</definedName>
    <definedName name="BExXTOCF78J7WY6FOVBRY1N2RBBR" localSheetId="7" hidden="1">#REF!</definedName>
    <definedName name="BExXTOCF78J7WY6FOVBRY1N2RBBR" hidden="1">'[3]Reco Sheet for Fcast'!$H$2:$I$2</definedName>
    <definedName name="BExXTP3GYO6Z9RTKKT10XA0UTV3T" localSheetId="2" hidden="1">#REF!</definedName>
    <definedName name="BExXTP3GYO6Z9RTKKT10XA0UTV3T" localSheetId="7" hidden="1">#REF!</definedName>
    <definedName name="BExXTP3GYO6Z9RTKKT10XA0UTV3T" hidden="1">'[3]Reco Sheet for Fcast'!$I$8:$J$8</definedName>
    <definedName name="BExXTZKZ4CG92ZQLIRKEXXH9BFIR" localSheetId="2" hidden="1">#REF!</definedName>
    <definedName name="BExXTZKZ4CG92ZQLIRKEXXH9BFIR" localSheetId="7" hidden="1">#REF!</definedName>
    <definedName name="BExXTZKZ4CG92ZQLIRKEXXH9BFIR" hidden="1">'[3]Reco Sheet for Fcast'!$F$7:$G$7</definedName>
    <definedName name="BExXU4J2BM2964GD5UZHM752Q4NS" localSheetId="2" hidden="1">#REF!</definedName>
    <definedName name="BExXU4J2BM2964GD5UZHM752Q4NS" localSheetId="7" hidden="1">#REF!</definedName>
    <definedName name="BExXU4J2BM2964GD5UZHM752Q4NS" hidden="1">'[3]Reco Sheet for Fcast'!$F$9:$G$9</definedName>
    <definedName name="BExXU4ZC2TLLQLLN5Z55LSE6D0AG" localSheetId="2" hidden="1">'[5]Reco Sheet for Fcast'!$O$6:$P$10</definedName>
    <definedName name="BExXU4ZC2TLLQLLN5Z55LSE6D0AG" localSheetId="7" hidden="1">'[5]Reco Sheet for Fcast'!$O$6:$P$10</definedName>
    <definedName name="BExXU4ZC2TLLQLLN5Z55LSE6D0AG" hidden="1">'[3]Reco Sheet for Fcast'!$O$6:$P$10</definedName>
    <definedName name="BExXU6XDTT7RM93KILIDEYPA9XKF" localSheetId="2" hidden="1">#REF!</definedName>
    <definedName name="BExXU6XDTT7RM93KILIDEYPA9XKF" localSheetId="7" hidden="1">#REF!</definedName>
    <definedName name="BExXU6XDTT7RM93KILIDEYPA9XKF" hidden="1">'[3]Reco Sheet for Fcast'!$I$6:$J$6</definedName>
    <definedName name="BExXU8VLZA7WLPZ3RAQZGNERUD26" localSheetId="19" hidden="1">'[4]AMI P &amp; L'!#REF!</definedName>
    <definedName name="BExXU8VLZA7WLPZ3RAQZGNERUD26" localSheetId="16" hidden="1">'[4]AMI P &amp; L'!#REF!</definedName>
    <definedName name="BExXU8VLZA7WLPZ3RAQZGNERUD26" localSheetId="17" hidden="1">'[4]AMI P &amp; L'!#REF!</definedName>
    <definedName name="BExXU8VLZA7WLPZ3RAQZGNERUD26" localSheetId="13" hidden="1">'[4]AMI P &amp; L'!#REF!</definedName>
    <definedName name="BExXU8VLZA7WLPZ3RAQZGNERUD26" localSheetId="14" hidden="1">'[4]AMI P &amp; L'!#REF!</definedName>
    <definedName name="BExXU8VLZA7WLPZ3RAQZGNERUD26" localSheetId="2" hidden="1">#REF!</definedName>
    <definedName name="BExXU8VLZA7WLPZ3RAQZGNERUD26" localSheetId="22" hidden="1">'[4]AMI P &amp; L'!#REF!</definedName>
    <definedName name="BExXU8VLZA7WLPZ3RAQZGNERUD26" localSheetId="21" hidden="1">'[4]AMI P &amp; L'!#REF!</definedName>
    <definedName name="BExXU8VLZA7WLPZ3RAQZGNERUD26" localSheetId="57" hidden="1">'[4]AMI P &amp; L'!#REF!</definedName>
    <definedName name="BExXU8VLZA7WLPZ3RAQZGNERUD26" localSheetId="56" hidden="1">'[4]AMI P &amp; L'!#REF!</definedName>
    <definedName name="BExXU8VLZA7WLPZ3RAQZGNERUD26" localSheetId="7" hidden="1">#REF!</definedName>
    <definedName name="BExXU8VLZA7WLPZ3RAQZGNERUD26" localSheetId="40" hidden="1">'[4]AMI P &amp; L'!#REF!</definedName>
    <definedName name="BExXU8VLZA7WLPZ3RAQZGNERUD26" localSheetId="39" hidden="1">'[4]AMI P &amp; L'!#REF!</definedName>
    <definedName name="BExXU8VLZA7WLPZ3RAQZGNERUD26" localSheetId="41" hidden="1">'[4]AMI P &amp; L'!#REF!</definedName>
    <definedName name="BExXU8VLZA7WLPZ3RAQZGNERUD26" localSheetId="38" hidden="1">'[4]AMI P &amp; L'!#REF!</definedName>
    <definedName name="BExXU8VLZA7WLPZ3RAQZGNERUD26" localSheetId="5" hidden="1">'[4]AMI P &amp; L'!#REF!</definedName>
    <definedName name="BExXU8VLZA7WLPZ3RAQZGNERUD26" localSheetId="15" hidden="1">'[4]AMI P &amp; L'!#REF!</definedName>
    <definedName name="BExXU8VLZA7WLPZ3RAQZGNERUD26" hidden="1">'[4]AMI P &amp; L'!#REF!</definedName>
    <definedName name="BExXUB9RSLSCNN5ETLXY72DAPZZM" localSheetId="2" hidden="1">#REF!</definedName>
    <definedName name="BExXUB9RSLSCNN5ETLXY72DAPZZM" localSheetId="7" hidden="1">#REF!</definedName>
    <definedName name="BExXUB9RSLSCNN5ETLXY72DAPZZM" hidden="1">'[3]Reco Sheet for Fcast'!$I$10:$J$10</definedName>
    <definedName name="BExXUEV8QPATH32AX9XYWBHUVOO8" localSheetId="13" hidden="1">#REF!</definedName>
    <definedName name="BExXUEV8QPATH32AX9XYWBHUVOO8" localSheetId="14" hidden="1">#REF!</definedName>
    <definedName name="BExXUEV8QPATH32AX9XYWBHUVOO8" localSheetId="2" hidden="1">#REF!</definedName>
    <definedName name="BExXUEV8QPATH32AX9XYWBHUVOO8" localSheetId="22" hidden="1">#REF!</definedName>
    <definedName name="BExXUEV8QPATH32AX9XYWBHUVOO8" localSheetId="6" hidden="1">#REF!</definedName>
    <definedName name="BExXUEV8QPATH32AX9XYWBHUVOO8" localSheetId="7" hidden="1">#REF!</definedName>
    <definedName name="BExXUEV8QPATH32AX9XYWBHUVOO8" hidden="1">#REF!</definedName>
    <definedName name="BExXUFRM82XQIN2T8KGLDQL1IBQW" localSheetId="2" hidden="1">#REF!</definedName>
    <definedName name="BExXUFRM82XQIN2T8KGLDQL1IBQW" localSheetId="7" hidden="1">#REF!</definedName>
    <definedName name="BExXUFRM82XQIN2T8KGLDQL1IBQW" hidden="1">'[3]Reco Sheet for Fcast'!$G$2</definedName>
    <definedName name="BExXUFX23FE72H6IM4JSHIQV4VNK" localSheetId="19" hidden="1">#REF!</definedName>
    <definedName name="BExXUFX23FE72H6IM4JSHIQV4VNK" localSheetId="16" hidden="1">#REF!</definedName>
    <definedName name="BExXUFX23FE72H6IM4JSHIQV4VNK" localSheetId="17" hidden="1">#REF!</definedName>
    <definedName name="BExXUFX23FE72H6IM4JSHIQV4VNK" localSheetId="13" hidden="1">#REF!</definedName>
    <definedName name="BExXUFX23FE72H6IM4JSHIQV4VNK" localSheetId="14" hidden="1">#REF!</definedName>
    <definedName name="BExXUFX23FE72H6IM4JSHIQV4VNK" localSheetId="2" hidden="1">#REF!</definedName>
    <definedName name="BExXUFX23FE72H6IM4JSHIQV4VNK" localSheetId="22" hidden="1">#REF!</definedName>
    <definedName name="BExXUFX23FE72H6IM4JSHIQV4VNK" localSheetId="21" hidden="1">#REF!</definedName>
    <definedName name="BExXUFX23FE72H6IM4JSHIQV4VNK" localSheetId="57" hidden="1">#REF!</definedName>
    <definedName name="BExXUFX23FE72H6IM4JSHIQV4VNK" localSheetId="56" hidden="1">#REF!</definedName>
    <definedName name="BExXUFX23FE72H6IM4JSHIQV4VNK" localSheetId="6" hidden="1">#REF!</definedName>
    <definedName name="BExXUFX23FE72H6IM4JSHIQV4VNK" localSheetId="7" hidden="1">#REF!</definedName>
    <definedName name="BExXUFX23FE72H6IM4JSHIQV4VNK" localSheetId="40" hidden="1">#REF!</definedName>
    <definedName name="BExXUFX23FE72H6IM4JSHIQV4VNK" localSheetId="39" hidden="1">#REF!</definedName>
    <definedName name="BExXUFX23FE72H6IM4JSHIQV4VNK" localSheetId="41" hidden="1">#REF!</definedName>
    <definedName name="BExXUFX23FE72H6IM4JSHIQV4VNK" localSheetId="38" hidden="1">#REF!</definedName>
    <definedName name="BExXUFX23FE72H6IM4JSHIQV4VNK" localSheetId="5" hidden="1">#REF!</definedName>
    <definedName name="BExXUFX23FE72H6IM4JSHIQV4VNK" localSheetId="15" hidden="1">#REF!</definedName>
    <definedName name="BExXUFX23FE72H6IM4JSHIQV4VNK" hidden="1">#REF!</definedName>
    <definedName name="BExXUM27VX063JGHF9FYOOLNOP4V" localSheetId="13" hidden="1">#REF!</definedName>
    <definedName name="BExXUM27VX063JGHF9FYOOLNOP4V" localSheetId="14" hidden="1">#REF!</definedName>
    <definedName name="BExXUM27VX063JGHF9FYOOLNOP4V" localSheetId="2" hidden="1">#REF!</definedName>
    <definedName name="BExXUM27VX063JGHF9FYOOLNOP4V" localSheetId="22" hidden="1">#REF!</definedName>
    <definedName name="BExXUM27VX063JGHF9FYOOLNOP4V" localSheetId="6" hidden="1">#REF!</definedName>
    <definedName name="BExXUM27VX063JGHF9FYOOLNOP4V" localSheetId="7" hidden="1">#REF!</definedName>
    <definedName name="BExXUM27VX063JGHF9FYOOLNOP4V" hidden="1">#REF!</definedName>
    <definedName name="BExXUQEQBF6FI240ZGIF9YXZSRAU" localSheetId="2" hidden="1">#REF!</definedName>
    <definedName name="BExXUQEQBF6FI240ZGIF9YXZSRAU" localSheetId="7" hidden="1">#REF!</definedName>
    <definedName name="BExXUQEQBF6FI240ZGIF9YXZSRAU" hidden="1">'[3]Reco Sheet for Fcast'!$F$10:$G$10</definedName>
    <definedName name="BExXUYND6EJO7CJ5KRICV4O1JNWK" localSheetId="2" hidden="1">#REF!</definedName>
    <definedName name="BExXUYND6EJO7CJ5KRICV4O1JNWK" localSheetId="7" hidden="1">#REF!</definedName>
    <definedName name="BExXUYND6EJO7CJ5KRICV4O1JNWK" hidden="1">'[3]Reco Sheet for Fcast'!$F$9:$G$9</definedName>
    <definedName name="BExXV3LG12X440HUOAJXFCK9NX6J" localSheetId="13" hidden="1">#REF!</definedName>
    <definedName name="BExXV3LG12X440HUOAJXFCK9NX6J" localSheetId="14" hidden="1">#REF!</definedName>
    <definedName name="BExXV3LG12X440HUOAJXFCK9NX6J" localSheetId="2" hidden="1">#REF!</definedName>
    <definedName name="BExXV3LG12X440HUOAJXFCK9NX6J" localSheetId="22" hidden="1">#REF!</definedName>
    <definedName name="BExXV3LG12X440HUOAJXFCK9NX6J" localSheetId="6" hidden="1">#REF!</definedName>
    <definedName name="BExXV3LG12X440HUOAJXFCK9NX6J" localSheetId="7" hidden="1">#REF!</definedName>
    <definedName name="BExXV3LG12X440HUOAJXFCK9NX6J" hidden="1">#REF!</definedName>
    <definedName name="BExXV6FWG4H3S2QEUJZYIXILNGJ7" localSheetId="2" hidden="1">#REF!</definedName>
    <definedName name="BExXV6FWG4H3S2QEUJZYIXILNGJ7" localSheetId="7" hidden="1">#REF!</definedName>
    <definedName name="BExXV6FWG4H3S2QEUJZYIXILNGJ7" hidden="1">'[3]Reco Sheet for Fcast'!$F$8:$G$8</definedName>
    <definedName name="BExXVK87BMMO6LHKV0CFDNIQVIBS" localSheetId="2" hidden="1">#REF!</definedName>
    <definedName name="BExXVK87BMMO6LHKV0CFDNIQVIBS" localSheetId="7" hidden="1">#REF!</definedName>
    <definedName name="BExXVK87BMMO6LHKV0CFDNIQVIBS" hidden="1">'[3]Reco Sheet for Fcast'!$I$11:$J$11</definedName>
    <definedName name="BExXVKZ9WXPGL6IVY6T61IDD771I" localSheetId="2" hidden="1">#REF!</definedName>
    <definedName name="BExXVKZ9WXPGL6IVY6T61IDD771I" localSheetId="7" hidden="1">#REF!</definedName>
    <definedName name="BExXVKZ9WXPGL6IVY6T61IDD771I" hidden="1">'[3]Reco Sheet for Fcast'!$F$8:$G$8</definedName>
    <definedName name="BExXVLVNRJK2QSK3UMZRFRADS2G4" localSheetId="19" hidden="1">'[4]AMI P &amp; L'!#REF!</definedName>
    <definedName name="BExXVLVNRJK2QSK3UMZRFRADS2G4" localSheetId="16" hidden="1">'[4]AMI P &amp; L'!#REF!</definedName>
    <definedName name="BExXVLVNRJK2QSK3UMZRFRADS2G4" localSheetId="17" hidden="1">'[4]AMI P &amp; L'!#REF!</definedName>
    <definedName name="BExXVLVNRJK2QSK3UMZRFRADS2G4" localSheetId="13" hidden="1">'[4]AMI P &amp; L'!#REF!</definedName>
    <definedName name="BExXVLVNRJK2QSK3UMZRFRADS2G4" localSheetId="14" hidden="1">'[4]AMI P &amp; L'!#REF!</definedName>
    <definedName name="BExXVLVNRJK2QSK3UMZRFRADS2G4" localSheetId="2" hidden="1">'[7]AMI P &amp; L'!#REF!</definedName>
    <definedName name="BExXVLVNRJK2QSK3UMZRFRADS2G4" localSheetId="22" hidden="1">'[4]AMI P &amp; L'!#REF!</definedName>
    <definedName name="BExXVLVNRJK2QSK3UMZRFRADS2G4" localSheetId="21" hidden="1">'[4]AMI P &amp; L'!#REF!</definedName>
    <definedName name="BExXVLVNRJK2QSK3UMZRFRADS2G4" localSheetId="57" hidden="1">'[4]AMI P &amp; L'!#REF!</definedName>
    <definedName name="BExXVLVNRJK2QSK3UMZRFRADS2G4" localSheetId="56" hidden="1">'[4]AMI P &amp; L'!#REF!</definedName>
    <definedName name="BExXVLVNRJK2QSK3UMZRFRADS2G4" localSheetId="7" hidden="1">'[7]AMI P &amp; L'!#REF!</definedName>
    <definedName name="BExXVLVNRJK2QSK3UMZRFRADS2G4" localSheetId="40" hidden="1">'[4]AMI P &amp; L'!#REF!</definedName>
    <definedName name="BExXVLVNRJK2QSK3UMZRFRADS2G4" localSheetId="39" hidden="1">'[4]AMI P &amp; L'!#REF!</definedName>
    <definedName name="BExXVLVNRJK2QSK3UMZRFRADS2G4" localSheetId="41" hidden="1">'[4]AMI P &amp; L'!#REF!</definedName>
    <definedName name="BExXVLVNRJK2QSK3UMZRFRADS2G4" localSheetId="38" hidden="1">'[4]AMI P &amp; L'!#REF!</definedName>
    <definedName name="BExXVLVNRJK2QSK3UMZRFRADS2G4" localSheetId="5" hidden="1">'[4]AMI P &amp; L'!#REF!</definedName>
    <definedName name="BExXVLVNRJK2QSK3UMZRFRADS2G4" localSheetId="15" hidden="1">'[4]AMI P &amp; L'!#REF!</definedName>
    <definedName name="BExXVLVNRJK2QSK3UMZRFRADS2G4" hidden="1">'[4]AMI P &amp; L'!#REF!</definedName>
    <definedName name="BExXVVRJB3HO2VD2XCCRRUFKTRES" localSheetId="13" hidden="1">#REF!</definedName>
    <definedName name="BExXVVRJB3HO2VD2XCCRRUFKTRES" localSheetId="14" hidden="1">#REF!</definedName>
    <definedName name="BExXVVRJB3HO2VD2XCCRRUFKTRES" localSheetId="2" hidden="1">#REF!</definedName>
    <definedName name="BExXVVRJB3HO2VD2XCCRRUFKTRES" localSheetId="6" hidden="1">#REF!</definedName>
    <definedName name="BExXVVRJB3HO2VD2XCCRRUFKTRES" localSheetId="7" hidden="1">#REF!</definedName>
    <definedName name="BExXVVRJB3HO2VD2XCCRRUFKTRES" hidden="1">#REF!</definedName>
    <definedName name="BExXW27MMXHXUXX78SDTBE1JYTHT" localSheetId="2" hidden="1">#REF!</definedName>
    <definedName name="BExXW27MMXHXUXX78SDTBE1JYTHT" localSheetId="7" hidden="1">#REF!</definedName>
    <definedName name="BExXW27MMXHXUXX78SDTBE1JYTHT" hidden="1">'[3]Reco Sheet for Fcast'!$I$7:$J$7</definedName>
    <definedName name="BExXW2YIM2MYBSHRIX0RP9D4PRMN" localSheetId="2" hidden="1">#REF!</definedName>
    <definedName name="BExXW2YIM2MYBSHRIX0RP9D4PRMN" localSheetId="7" hidden="1">#REF!</definedName>
    <definedName name="BExXW2YIM2MYBSHRIX0RP9D4PRMN" hidden="1">'[3]Reco Sheet for Fcast'!$I$6:$J$6</definedName>
    <definedName name="BExXWBNE4KTFSXKVSRF6WX039WPB" localSheetId="2" hidden="1">#REF!</definedName>
    <definedName name="BExXWBNE4KTFSXKVSRF6WX039WPB" localSheetId="7" hidden="1">#REF!</definedName>
    <definedName name="BExXWBNE4KTFSXKVSRF6WX039WPB" hidden="1">'[3]Reco Sheet for Fcast'!$F$9:$G$9</definedName>
    <definedName name="BExXWFP5AYE7EHYTJWBZSQ8PQ0YX" localSheetId="2" hidden="1">#REF!</definedName>
    <definedName name="BExXWFP5AYE7EHYTJWBZSQ8PQ0YX" localSheetId="7" hidden="1">#REF!</definedName>
    <definedName name="BExXWFP5AYE7EHYTJWBZSQ8PQ0YX" hidden="1">'[3]Reco Sheet for Fcast'!$I$9:$J$9</definedName>
    <definedName name="BExXWLJG5TBEL46BL8CA7MCLGTUZ" localSheetId="19" hidden="1">#REF!</definedName>
    <definedName name="BExXWLJG5TBEL46BL8CA7MCLGTUZ" localSheetId="16" hidden="1">#REF!</definedName>
    <definedName name="BExXWLJG5TBEL46BL8CA7MCLGTUZ" localSheetId="17" hidden="1">#REF!</definedName>
    <definedName name="BExXWLJG5TBEL46BL8CA7MCLGTUZ" localSheetId="13" hidden="1">#REF!</definedName>
    <definedName name="BExXWLJG5TBEL46BL8CA7MCLGTUZ" localSheetId="14" hidden="1">#REF!</definedName>
    <definedName name="BExXWLJG5TBEL46BL8CA7MCLGTUZ" localSheetId="2" hidden="1">#REF!</definedName>
    <definedName name="BExXWLJG5TBEL46BL8CA7MCLGTUZ" localSheetId="22" hidden="1">#REF!</definedName>
    <definedName name="BExXWLJG5TBEL46BL8CA7MCLGTUZ" localSheetId="21" hidden="1">#REF!</definedName>
    <definedName name="BExXWLJG5TBEL46BL8CA7MCLGTUZ" localSheetId="57" hidden="1">#REF!</definedName>
    <definedName name="BExXWLJG5TBEL46BL8CA7MCLGTUZ" localSheetId="56" hidden="1">#REF!</definedName>
    <definedName name="BExXWLJG5TBEL46BL8CA7MCLGTUZ" localSheetId="6" hidden="1">#REF!</definedName>
    <definedName name="BExXWLJG5TBEL46BL8CA7MCLGTUZ" localSheetId="7" hidden="1">#REF!</definedName>
    <definedName name="BExXWLJG5TBEL46BL8CA7MCLGTUZ" localSheetId="40" hidden="1">#REF!</definedName>
    <definedName name="BExXWLJG5TBEL46BL8CA7MCLGTUZ" localSheetId="39" hidden="1">#REF!</definedName>
    <definedName name="BExXWLJG5TBEL46BL8CA7MCLGTUZ" localSheetId="41" hidden="1">#REF!</definedName>
    <definedName name="BExXWLJG5TBEL46BL8CA7MCLGTUZ" localSheetId="38" hidden="1">#REF!</definedName>
    <definedName name="BExXWLJG5TBEL46BL8CA7MCLGTUZ" localSheetId="5" hidden="1">#REF!</definedName>
    <definedName name="BExXWLJG5TBEL46BL8CA7MCLGTUZ" localSheetId="15" hidden="1">#REF!</definedName>
    <definedName name="BExXWLJG5TBEL46BL8CA7MCLGTUZ" hidden="1">#REF!</definedName>
    <definedName name="BExXWVFIBQT8OY1O41FRFPFGXQHK" localSheetId="2" hidden="1">#REF!</definedName>
    <definedName name="BExXWVFIBQT8OY1O41FRFPFGXQHK" localSheetId="7" hidden="1">#REF!</definedName>
    <definedName name="BExXWVFIBQT8OY1O41FRFPFGXQHK" hidden="1">'[3]Reco Sheet for Fcast'!$K$2</definedName>
    <definedName name="BExXWWXHBZHA9J3N8K47F84X0M0L" localSheetId="2" hidden="1">#REF!</definedName>
    <definedName name="BExXWWXHBZHA9J3N8K47F84X0M0L" localSheetId="7" hidden="1">#REF!</definedName>
    <definedName name="BExXWWXHBZHA9J3N8K47F84X0M0L" hidden="1">'[3]Reco Sheet for Fcast'!$I$10:$J$10</definedName>
    <definedName name="BExXXBM521DL8R4ZX7NZ3DBCUOR5" localSheetId="19" hidden="1">'[4]AMI P &amp; L'!#REF!</definedName>
    <definedName name="BExXXBM521DL8R4ZX7NZ3DBCUOR5" localSheetId="16" hidden="1">'[4]AMI P &amp; L'!#REF!</definedName>
    <definedName name="BExXXBM521DL8R4ZX7NZ3DBCUOR5" localSheetId="17" hidden="1">'[4]AMI P &amp; L'!#REF!</definedName>
    <definedName name="BExXXBM521DL8R4ZX7NZ3DBCUOR5" localSheetId="13" hidden="1">'[4]AMI P &amp; L'!#REF!</definedName>
    <definedName name="BExXXBM521DL8R4ZX7NZ3DBCUOR5" localSheetId="14" hidden="1">'[4]AMI P &amp; L'!#REF!</definedName>
    <definedName name="BExXXBM521DL8R4ZX7NZ3DBCUOR5" localSheetId="2" hidden="1">#REF!</definedName>
    <definedName name="BExXXBM521DL8R4ZX7NZ3DBCUOR5" localSheetId="22" hidden="1">'[4]AMI P &amp; L'!#REF!</definedName>
    <definedName name="BExXXBM521DL8R4ZX7NZ3DBCUOR5" localSheetId="21" hidden="1">'[4]AMI P &amp; L'!#REF!</definedName>
    <definedName name="BExXXBM521DL8R4ZX7NZ3DBCUOR5" localSheetId="57" hidden="1">'[4]AMI P &amp; L'!#REF!</definedName>
    <definedName name="BExXXBM521DL8R4ZX7NZ3DBCUOR5" localSheetId="56" hidden="1">'[4]AMI P &amp; L'!#REF!</definedName>
    <definedName name="BExXXBM521DL8R4ZX7NZ3DBCUOR5" localSheetId="7" hidden="1">#REF!</definedName>
    <definedName name="BExXXBM521DL8R4ZX7NZ3DBCUOR5" localSheetId="40" hidden="1">'[4]AMI P &amp; L'!#REF!</definedName>
    <definedName name="BExXXBM521DL8R4ZX7NZ3DBCUOR5" localSheetId="39" hidden="1">'[4]AMI P &amp; L'!#REF!</definedName>
    <definedName name="BExXXBM521DL8R4ZX7NZ3DBCUOR5" localSheetId="41" hidden="1">'[4]AMI P &amp; L'!#REF!</definedName>
    <definedName name="BExXXBM521DL8R4ZX7NZ3DBCUOR5" localSheetId="38" hidden="1">'[4]AMI P &amp; L'!#REF!</definedName>
    <definedName name="BExXXBM521DL8R4ZX7NZ3DBCUOR5" localSheetId="5" hidden="1">'[4]AMI P &amp; L'!#REF!</definedName>
    <definedName name="BExXXBM521DL8R4ZX7NZ3DBCUOR5" localSheetId="15" hidden="1">'[4]AMI P &amp; L'!#REF!</definedName>
    <definedName name="BExXXBM521DL8R4ZX7NZ3DBCUOR5" hidden="1">'[4]AMI P &amp; L'!#REF!</definedName>
    <definedName name="BExXXC7OZI33XZ03NRMEP7VRLQK4" localSheetId="2" hidden="1">#REF!</definedName>
    <definedName name="BExXXC7OZI33XZ03NRMEP7VRLQK4" localSheetId="7" hidden="1">#REF!</definedName>
    <definedName name="BExXXC7OZI33XZ03NRMEP7VRLQK4" hidden="1">'[3]Reco Sheet for Fcast'!$I$7:$J$7</definedName>
    <definedName name="BExXXH5N3NKBQ7BCJPJTBF8CYM2Q" localSheetId="2" hidden="1">#REF!</definedName>
    <definedName name="BExXXH5N3NKBQ7BCJPJTBF8CYM2Q" localSheetId="7" hidden="1">#REF!</definedName>
    <definedName name="BExXXH5N3NKBQ7BCJPJTBF8CYM2Q" hidden="1">'[3]Reco Sheet for Fcast'!$I$6:$J$6</definedName>
    <definedName name="BExXXKWLM4D541BH6O8GOJMHFHMW" localSheetId="2" hidden="1">#REF!</definedName>
    <definedName name="BExXXKWLM4D541BH6O8GOJMHFHMW" localSheetId="7" hidden="1">#REF!</definedName>
    <definedName name="BExXXKWLM4D541BH6O8GOJMHFHMW" hidden="1">'[3]Reco Sheet for Fcast'!$I$9:$J$9</definedName>
    <definedName name="BExXXPPA1Q87XPI97X0OXCPBPDON" localSheetId="2" hidden="1">#REF!</definedName>
    <definedName name="BExXXPPA1Q87XPI97X0OXCPBPDON" localSheetId="7" hidden="1">#REF!</definedName>
    <definedName name="BExXXPPA1Q87XPI97X0OXCPBPDON" hidden="1">'[3]Reco Sheet for Fcast'!$I$11:$J$11</definedName>
    <definedName name="BExXXTG1GQYWM6PO30LVLHV2Q33X" localSheetId="13" hidden="1">#REF!</definedName>
    <definedName name="BExXXTG1GQYWM6PO30LVLHV2Q33X" localSheetId="14" hidden="1">#REF!</definedName>
    <definedName name="BExXXTG1GQYWM6PO30LVLHV2Q33X" localSheetId="2" hidden="1">#REF!</definedName>
    <definedName name="BExXXTG1GQYWM6PO30LVLHV2Q33X" localSheetId="6" hidden="1">#REF!</definedName>
    <definedName name="BExXXTG1GQYWM6PO30LVLHV2Q33X" hidden="1">#REF!</definedName>
    <definedName name="BExXXVUDA98IZTQ6MANKU4MTTDVR" localSheetId="2" hidden="1">#REF!</definedName>
    <definedName name="BExXXVUDA98IZTQ6MANKU4MTTDVR" localSheetId="7" hidden="1">#REF!</definedName>
    <definedName name="BExXXVUDA98IZTQ6MANKU4MTTDVR" hidden="1">'[3]Reco Sheet for Fcast'!$I$10:$J$10</definedName>
    <definedName name="BExXXZQNZY6IZI45DJXJK0MQZWA7" localSheetId="19" hidden="1">'[4]AMI P &amp; L'!#REF!</definedName>
    <definedName name="BExXXZQNZY6IZI45DJXJK0MQZWA7" localSheetId="16" hidden="1">'[4]AMI P &amp; L'!#REF!</definedName>
    <definedName name="BExXXZQNZY6IZI45DJXJK0MQZWA7" localSheetId="17" hidden="1">'[4]AMI P &amp; L'!#REF!</definedName>
    <definedName name="BExXXZQNZY6IZI45DJXJK0MQZWA7" localSheetId="13" hidden="1">'[4]AMI P &amp; L'!#REF!</definedName>
    <definedName name="BExXXZQNZY6IZI45DJXJK0MQZWA7" localSheetId="14" hidden="1">'[4]AMI P &amp; L'!#REF!</definedName>
    <definedName name="BExXXZQNZY6IZI45DJXJK0MQZWA7" localSheetId="2" hidden="1">#REF!</definedName>
    <definedName name="BExXXZQNZY6IZI45DJXJK0MQZWA7" localSheetId="22" hidden="1">'[4]AMI P &amp; L'!#REF!</definedName>
    <definedName name="BExXXZQNZY6IZI45DJXJK0MQZWA7" localSheetId="21" hidden="1">'[4]AMI P &amp; L'!#REF!</definedName>
    <definedName name="BExXXZQNZY6IZI45DJXJK0MQZWA7" localSheetId="57" hidden="1">'[4]AMI P &amp; L'!#REF!</definedName>
    <definedName name="BExXXZQNZY6IZI45DJXJK0MQZWA7" localSheetId="56" hidden="1">'[4]AMI P &amp; L'!#REF!</definedName>
    <definedName name="BExXXZQNZY6IZI45DJXJK0MQZWA7" localSheetId="7" hidden="1">#REF!</definedName>
    <definedName name="BExXXZQNZY6IZI45DJXJK0MQZWA7" localSheetId="40" hidden="1">'[4]AMI P &amp; L'!#REF!</definedName>
    <definedName name="BExXXZQNZY6IZI45DJXJK0MQZWA7" localSheetId="39" hidden="1">'[4]AMI P &amp; L'!#REF!</definedName>
    <definedName name="BExXXZQNZY6IZI45DJXJK0MQZWA7" localSheetId="41" hidden="1">'[4]AMI P &amp; L'!#REF!</definedName>
    <definedName name="BExXXZQNZY6IZI45DJXJK0MQZWA7" localSheetId="38" hidden="1">'[4]AMI P &amp; L'!#REF!</definedName>
    <definedName name="BExXXZQNZY6IZI45DJXJK0MQZWA7" localSheetId="5" hidden="1">'[4]AMI P &amp; L'!#REF!</definedName>
    <definedName name="BExXXZQNZY6IZI45DJXJK0MQZWA7" localSheetId="15" hidden="1">'[4]AMI P &amp; L'!#REF!</definedName>
    <definedName name="BExXXZQNZY6IZI45DJXJK0MQZWA7" hidden="1">'[4]AMI P &amp; L'!#REF!</definedName>
    <definedName name="BExXY5QFG6QP94SFT3935OBM8Y4K" localSheetId="2" hidden="1">#REF!</definedName>
    <definedName name="BExXY5QFG6QP94SFT3935OBM8Y4K" localSheetId="7" hidden="1">#REF!</definedName>
    <definedName name="BExXY5QFG6QP94SFT3935OBM8Y4K" hidden="1">'[3]Reco Sheet for Fcast'!$I$7:$J$7</definedName>
    <definedName name="BExXY7TYEBFXRYUYIFHTN65RJ8EW" localSheetId="19" hidden="1">'[4]AMI P &amp; L'!#REF!</definedName>
    <definedName name="BExXY7TYEBFXRYUYIFHTN65RJ8EW" localSheetId="16" hidden="1">'[4]AMI P &amp; L'!#REF!</definedName>
    <definedName name="BExXY7TYEBFXRYUYIFHTN65RJ8EW" localSheetId="17" hidden="1">'[4]AMI P &amp; L'!#REF!</definedName>
    <definedName name="BExXY7TYEBFXRYUYIFHTN65RJ8EW" localSheetId="13" hidden="1">'[4]AMI P &amp; L'!#REF!</definedName>
    <definedName name="BExXY7TYEBFXRYUYIFHTN65RJ8EW" localSheetId="14" hidden="1">'[4]AMI P &amp; L'!#REF!</definedName>
    <definedName name="BExXY7TYEBFXRYUYIFHTN65RJ8EW" localSheetId="2" hidden="1">#REF!</definedName>
    <definedName name="BExXY7TYEBFXRYUYIFHTN65RJ8EW" localSheetId="22" hidden="1">'[4]AMI P &amp; L'!#REF!</definedName>
    <definedName name="BExXY7TYEBFXRYUYIFHTN65RJ8EW" localSheetId="21" hidden="1">'[4]AMI P &amp; L'!#REF!</definedName>
    <definedName name="BExXY7TYEBFXRYUYIFHTN65RJ8EW" localSheetId="57" hidden="1">'[4]AMI P &amp; L'!#REF!</definedName>
    <definedName name="BExXY7TYEBFXRYUYIFHTN65RJ8EW" localSheetId="56" hidden="1">'[4]AMI P &amp; L'!#REF!</definedName>
    <definedName name="BExXY7TYEBFXRYUYIFHTN65RJ8EW" localSheetId="7" hidden="1">#REF!</definedName>
    <definedName name="BExXY7TYEBFXRYUYIFHTN65RJ8EW" localSheetId="40" hidden="1">'[4]AMI P &amp; L'!#REF!</definedName>
    <definedName name="BExXY7TYEBFXRYUYIFHTN65RJ8EW" localSheetId="39" hidden="1">'[4]AMI P &amp; L'!#REF!</definedName>
    <definedName name="BExXY7TYEBFXRYUYIFHTN65RJ8EW" localSheetId="41" hidden="1">'[4]AMI P &amp; L'!#REF!</definedName>
    <definedName name="BExXY7TYEBFXRYUYIFHTN65RJ8EW" localSheetId="38" hidden="1">'[4]AMI P &amp; L'!#REF!</definedName>
    <definedName name="BExXY7TYEBFXRYUYIFHTN65RJ8EW" localSheetId="5" hidden="1">'[4]AMI P &amp; L'!#REF!</definedName>
    <definedName name="BExXY7TYEBFXRYUYIFHTN65RJ8EW" localSheetId="15" hidden="1">'[4]AMI P &amp; L'!#REF!</definedName>
    <definedName name="BExXY7TYEBFXRYUYIFHTN65RJ8EW" hidden="1">'[4]AMI P &amp; L'!#REF!</definedName>
    <definedName name="BExXYCBSIHFUY3BDHNBY5TMPFMGL" localSheetId="13" hidden="1">#REF!</definedName>
    <definedName name="BExXYCBSIHFUY3BDHNBY5TMPFMGL" localSheetId="14" hidden="1">#REF!</definedName>
    <definedName name="BExXYCBSIHFUY3BDHNBY5TMPFMGL" localSheetId="2" hidden="1">#REF!</definedName>
    <definedName name="BExXYCBSIHFUY3BDHNBY5TMPFMGL" localSheetId="22" hidden="1">#REF!</definedName>
    <definedName name="BExXYCBSIHFUY3BDHNBY5TMPFMGL" localSheetId="6" hidden="1">#REF!</definedName>
    <definedName name="BExXYCBSIHFUY3BDHNBY5TMPFMGL" localSheetId="7" hidden="1">#REF!</definedName>
    <definedName name="BExXYCBSIHFUY3BDHNBY5TMPFMGL" hidden="1">#REF!</definedName>
    <definedName name="BExXYLBHANUXC5FCTDDTGOVD3GQS" localSheetId="2" hidden="1">#REF!</definedName>
    <definedName name="BExXYLBHANUXC5FCTDDTGOVD3GQS" localSheetId="7" hidden="1">#REF!</definedName>
    <definedName name="BExXYLBHANUXC5FCTDDTGOVD3GQS" hidden="1">'[3]Reco Sheet for Fcast'!$I$8:$J$8</definedName>
    <definedName name="BExXYMNYAYH3WA2ZCFAYKZID9ZCI" localSheetId="2" hidden="1">#REF!</definedName>
    <definedName name="BExXYMNYAYH3WA2ZCFAYKZID9ZCI" localSheetId="7" hidden="1">#REF!</definedName>
    <definedName name="BExXYMNYAYH3WA2ZCFAYKZID9ZCI" hidden="1">'[3]Reco Sheet for Fcast'!$I$9:$J$9</definedName>
    <definedName name="BExXYYT12SVN2VDMLVNV4P3ISD8T" localSheetId="2" hidden="1">#REF!</definedName>
    <definedName name="BExXYYT12SVN2VDMLVNV4P3ISD8T" localSheetId="7" hidden="1">#REF!</definedName>
    <definedName name="BExXYYT12SVN2VDMLVNV4P3ISD8T" hidden="1">'[3]Reco Sheet for Fcast'!$I$7:$J$7</definedName>
    <definedName name="BExXZ3LNUGA4E1LWS1MPLGG3LXKD" localSheetId="13" hidden="1">#REF!</definedName>
    <definedName name="BExXZ3LNUGA4E1LWS1MPLGG3LXKD" localSheetId="14" hidden="1">#REF!</definedName>
    <definedName name="BExXZ3LNUGA4E1LWS1MPLGG3LXKD" localSheetId="2" hidden="1">#REF!</definedName>
    <definedName name="BExXZ3LNUGA4E1LWS1MPLGG3LXKD" localSheetId="22" hidden="1">#REF!</definedName>
    <definedName name="BExXZ3LNUGA4E1LWS1MPLGG3LXKD" localSheetId="6" hidden="1">#REF!</definedName>
    <definedName name="BExXZ3LNUGA4E1LWS1MPLGG3LXKD" localSheetId="7" hidden="1">#REF!</definedName>
    <definedName name="BExXZ3LNUGA4E1LWS1MPLGG3LXKD" hidden="1">#REF!</definedName>
    <definedName name="BExXZFVV4YB42AZ3H1I40YG3JAPU" localSheetId="2" hidden="1">#REF!</definedName>
    <definedName name="BExXZFVV4YB42AZ3H1I40YG3JAPU" localSheetId="7" hidden="1">#REF!</definedName>
    <definedName name="BExXZFVV4YB42AZ3H1I40YG3JAPU" hidden="1">'[3]Reco Sheet for Fcast'!$I$11:$J$11</definedName>
    <definedName name="BExXZHJ9T2JELF12CHHGD54J1B0C" localSheetId="2" hidden="1">#REF!</definedName>
    <definedName name="BExXZHJ9T2JELF12CHHGD54J1B0C" localSheetId="7" hidden="1">#REF!</definedName>
    <definedName name="BExXZHJ9T2JELF12CHHGD54J1B0C" hidden="1">'[3]Reco Sheet for Fcast'!$F$7:$G$7</definedName>
    <definedName name="BExXZMBX5F1N53KQHPU92S4B5ZZ4" localSheetId="2" hidden="1">'[5]Reco Sheet for Fcast'!$E$1</definedName>
    <definedName name="BExXZMBX5F1N53KQHPU92S4B5ZZ4" localSheetId="7" hidden="1">'[5]Reco Sheet for Fcast'!$E$1</definedName>
    <definedName name="BExXZMBX5F1N53KQHPU92S4B5ZZ4" hidden="1">'[3]Reco Sheet for Fcast'!$E$1</definedName>
    <definedName name="BExXZNJ2X1TK2LRK5ZY3MX49H5T7" localSheetId="2" hidden="1">#REF!</definedName>
    <definedName name="BExXZNJ2X1TK2LRK5ZY3MX49H5T7" localSheetId="7" hidden="1">#REF!</definedName>
    <definedName name="BExXZNJ2X1TK2LRK5ZY3MX49H5T7" hidden="1">'[3]Reco Sheet for Fcast'!$J$2:$K$2</definedName>
    <definedName name="BExXZOVPCEP495TQSON6PSRQ8XCY" localSheetId="19" hidden="1">'[4]AMI P &amp; L'!#REF!</definedName>
    <definedName name="BExXZOVPCEP495TQSON6PSRQ8XCY" localSheetId="16" hidden="1">'[4]AMI P &amp; L'!#REF!</definedName>
    <definedName name="BExXZOVPCEP495TQSON6PSRQ8XCY" localSheetId="17" hidden="1">'[4]AMI P &amp; L'!#REF!</definedName>
    <definedName name="BExXZOVPCEP495TQSON6PSRQ8XCY" localSheetId="13" hidden="1">'[4]AMI P &amp; L'!#REF!</definedName>
    <definedName name="BExXZOVPCEP495TQSON6PSRQ8XCY" localSheetId="14" hidden="1">'[4]AMI P &amp; L'!#REF!</definedName>
    <definedName name="BExXZOVPCEP495TQSON6PSRQ8XCY" localSheetId="2" hidden="1">#REF!</definedName>
    <definedName name="BExXZOVPCEP495TQSON6PSRQ8XCY" localSheetId="22" hidden="1">'[4]AMI P &amp; L'!#REF!</definedName>
    <definedName name="BExXZOVPCEP495TQSON6PSRQ8XCY" localSheetId="21" hidden="1">'[4]AMI P &amp; L'!#REF!</definedName>
    <definedName name="BExXZOVPCEP495TQSON6PSRQ8XCY" localSheetId="57" hidden="1">'[4]AMI P &amp; L'!#REF!</definedName>
    <definedName name="BExXZOVPCEP495TQSON6PSRQ8XCY" localSheetId="56" hidden="1">'[4]AMI P &amp; L'!#REF!</definedName>
    <definedName name="BExXZOVPCEP495TQSON6PSRQ8XCY" localSheetId="7" hidden="1">#REF!</definedName>
    <definedName name="BExXZOVPCEP495TQSON6PSRQ8XCY" localSheetId="40" hidden="1">'[4]AMI P &amp; L'!#REF!</definedName>
    <definedName name="BExXZOVPCEP495TQSON6PSRQ8XCY" localSheetId="39" hidden="1">'[4]AMI P &amp; L'!#REF!</definedName>
    <definedName name="BExXZOVPCEP495TQSON6PSRQ8XCY" localSheetId="41" hidden="1">'[4]AMI P &amp; L'!#REF!</definedName>
    <definedName name="BExXZOVPCEP495TQSON6PSRQ8XCY" localSheetId="38" hidden="1">'[4]AMI P &amp; L'!#REF!</definedName>
    <definedName name="BExXZOVPCEP495TQSON6PSRQ8XCY" localSheetId="5" hidden="1">'[4]AMI P &amp; L'!#REF!</definedName>
    <definedName name="BExXZOVPCEP495TQSON6PSRQ8XCY" localSheetId="15" hidden="1">'[4]AMI P &amp; L'!#REF!</definedName>
    <definedName name="BExXZOVPCEP495TQSON6PSRQ8XCY" hidden="1">'[4]AMI P &amp; L'!#REF!</definedName>
    <definedName name="BExXZS0XCQNYYY1DP75R3PCXFSRH" localSheetId="13" hidden="1">#REF!</definedName>
    <definedName name="BExXZS0XCQNYYY1DP75R3PCXFSRH" localSheetId="14" hidden="1">#REF!</definedName>
    <definedName name="BExXZS0XCQNYYY1DP75R3PCXFSRH" localSheetId="2" hidden="1">#REF!</definedName>
    <definedName name="BExXZS0XCQNYYY1DP75R3PCXFSRH" localSheetId="22" hidden="1">#REF!</definedName>
    <definedName name="BExXZS0XCQNYYY1DP75R3PCXFSRH" localSheetId="6" hidden="1">#REF!</definedName>
    <definedName name="BExXZS0XCQNYYY1DP75R3PCXFSRH" localSheetId="7" hidden="1">#REF!</definedName>
    <definedName name="BExXZS0XCQNYYY1DP75R3PCXFSRH" hidden="1">#REF!</definedName>
    <definedName name="BExXZXKH7NBARQQAZM69Z57IH1MM" localSheetId="2" hidden="1">#REF!</definedName>
    <definedName name="BExXZXKH7NBARQQAZM69Z57IH1MM" localSheetId="7" hidden="1">#REF!</definedName>
    <definedName name="BExXZXKH7NBARQQAZM69Z57IH1MM" hidden="1">'[3]Reco Sheet for Fcast'!$F$6:$G$6</definedName>
    <definedName name="BExY06EUGA7EW4VVDQKIUQW4P39O" localSheetId="19" hidden="1">#REF!</definedName>
    <definedName name="BExY06EUGA7EW4VVDQKIUQW4P39O" localSheetId="16" hidden="1">#REF!</definedName>
    <definedName name="BExY06EUGA7EW4VVDQKIUQW4P39O" localSheetId="17" hidden="1">#REF!</definedName>
    <definedName name="BExY06EUGA7EW4VVDQKIUQW4P39O" localSheetId="13" hidden="1">#REF!</definedName>
    <definedName name="BExY06EUGA7EW4VVDQKIUQW4P39O" localSheetId="14" hidden="1">#REF!</definedName>
    <definedName name="BExY06EUGA7EW4VVDQKIUQW4P39O" localSheetId="2" hidden="1">#REF!</definedName>
    <definedName name="BExY06EUGA7EW4VVDQKIUQW4P39O" localSheetId="22" hidden="1">#REF!</definedName>
    <definedName name="BExY06EUGA7EW4VVDQKIUQW4P39O" localSheetId="21" hidden="1">#REF!</definedName>
    <definedName name="BExY06EUGA7EW4VVDQKIUQW4P39O" localSheetId="57" hidden="1">#REF!</definedName>
    <definedName name="BExY06EUGA7EW4VVDQKIUQW4P39O" localSheetId="56" hidden="1">#REF!</definedName>
    <definedName name="BExY06EUGA7EW4VVDQKIUQW4P39O" localSheetId="6" hidden="1">#REF!</definedName>
    <definedName name="BExY06EUGA7EW4VVDQKIUQW4P39O" localSheetId="7" hidden="1">#REF!</definedName>
    <definedName name="BExY06EUGA7EW4VVDQKIUQW4P39O" localSheetId="40" hidden="1">#REF!</definedName>
    <definedName name="BExY06EUGA7EW4VVDQKIUQW4P39O" localSheetId="39" hidden="1">#REF!</definedName>
    <definedName name="BExY06EUGA7EW4VVDQKIUQW4P39O" localSheetId="41" hidden="1">#REF!</definedName>
    <definedName name="BExY06EUGA7EW4VVDQKIUQW4P39O" localSheetId="38" hidden="1">#REF!</definedName>
    <definedName name="BExY06EUGA7EW4VVDQKIUQW4P39O" localSheetId="5" hidden="1">#REF!</definedName>
    <definedName name="BExY06EUGA7EW4VVDQKIUQW4P39O" localSheetId="15" hidden="1">#REF!</definedName>
    <definedName name="BExY06EUGA7EW4VVDQKIUQW4P39O" hidden="1">#REF!</definedName>
    <definedName name="BExY07WSDH5QEVM7BJXJK2ZRAI1O" localSheetId="19" hidden="1">'[4]AMI P &amp; L'!#REF!</definedName>
    <definedName name="BExY07WSDH5QEVM7BJXJK2ZRAI1O" localSheetId="16" hidden="1">'[4]AMI P &amp; L'!#REF!</definedName>
    <definedName name="BExY07WSDH5QEVM7BJXJK2ZRAI1O" localSheetId="17" hidden="1">'[4]AMI P &amp; L'!#REF!</definedName>
    <definedName name="BExY07WSDH5QEVM7BJXJK2ZRAI1O" localSheetId="13" hidden="1">'[4]AMI P &amp; L'!#REF!</definedName>
    <definedName name="BExY07WSDH5QEVM7BJXJK2ZRAI1O" localSheetId="14" hidden="1">'[4]AMI P &amp; L'!#REF!</definedName>
    <definedName name="BExY07WSDH5QEVM7BJXJK2ZRAI1O" localSheetId="2" hidden="1">#REF!</definedName>
    <definedName name="BExY07WSDH5QEVM7BJXJK2ZRAI1O" localSheetId="22" hidden="1">'[4]AMI P &amp; L'!#REF!</definedName>
    <definedName name="BExY07WSDH5QEVM7BJXJK2ZRAI1O" localSheetId="21" hidden="1">'[4]AMI P &amp; L'!#REF!</definedName>
    <definedName name="BExY07WSDH5QEVM7BJXJK2ZRAI1O" localSheetId="57" hidden="1">'[4]AMI P &amp; L'!#REF!</definedName>
    <definedName name="BExY07WSDH5QEVM7BJXJK2ZRAI1O" localSheetId="56" hidden="1">'[4]AMI P &amp; L'!#REF!</definedName>
    <definedName name="BExY07WSDH5QEVM7BJXJK2ZRAI1O" localSheetId="7" hidden="1">#REF!</definedName>
    <definedName name="BExY07WSDH5QEVM7BJXJK2ZRAI1O" localSheetId="40" hidden="1">'[4]AMI P &amp; L'!#REF!</definedName>
    <definedName name="BExY07WSDH5QEVM7BJXJK2ZRAI1O" localSheetId="39" hidden="1">'[4]AMI P &amp; L'!#REF!</definedName>
    <definedName name="BExY07WSDH5QEVM7BJXJK2ZRAI1O" localSheetId="41" hidden="1">'[4]AMI P &amp; L'!#REF!</definedName>
    <definedName name="BExY07WSDH5QEVM7BJXJK2ZRAI1O" localSheetId="38" hidden="1">'[4]AMI P &amp; L'!#REF!</definedName>
    <definedName name="BExY07WSDH5QEVM7BJXJK2ZRAI1O" localSheetId="5" hidden="1">'[4]AMI P &amp; L'!#REF!</definedName>
    <definedName name="BExY07WSDH5QEVM7BJXJK2ZRAI1O" localSheetId="15" hidden="1">'[4]AMI P &amp; L'!#REF!</definedName>
    <definedName name="BExY07WSDH5QEVM7BJXJK2ZRAI1O" hidden="1">'[4]AMI P &amp; L'!#REF!</definedName>
    <definedName name="BExY0BI99V6MXLHXBCSPUL0OPF3M" localSheetId="13" hidden="1">#REF!</definedName>
    <definedName name="BExY0BI99V6MXLHXBCSPUL0OPF3M" localSheetId="14" hidden="1">#REF!</definedName>
    <definedName name="BExY0BI99V6MXLHXBCSPUL0OPF3M" localSheetId="2" hidden="1">#REF!</definedName>
    <definedName name="BExY0BI99V6MXLHXBCSPUL0OPF3M" localSheetId="22" hidden="1">#REF!</definedName>
    <definedName name="BExY0BI99V6MXLHXBCSPUL0OPF3M" localSheetId="6" hidden="1">#REF!</definedName>
    <definedName name="BExY0BI99V6MXLHXBCSPUL0OPF3M" localSheetId="7" hidden="1">#REF!</definedName>
    <definedName name="BExY0BI99V6MXLHXBCSPUL0OPF3M" hidden="1">#REF!</definedName>
    <definedName name="BExY0C3UBVC4M59JIRXVQ8OWAJC1" localSheetId="2" hidden="1">#REF!</definedName>
    <definedName name="BExY0C3UBVC4M59JIRXVQ8OWAJC1" localSheetId="7" hidden="1">#REF!</definedName>
    <definedName name="BExY0C3UBVC4M59JIRXVQ8OWAJC1" hidden="1">'[3]Reco Sheet for Fcast'!$I$7:$J$7</definedName>
    <definedName name="BExY0N1K6XFGR26YH5NSEE627RBN" localSheetId="13" hidden="1">#REF!</definedName>
    <definedName name="BExY0N1K6XFGR26YH5NSEE627RBN" localSheetId="14" hidden="1">#REF!</definedName>
    <definedName name="BExY0N1K6XFGR26YH5NSEE627RBN" localSheetId="2" hidden="1">#REF!</definedName>
    <definedName name="BExY0N1K6XFGR26YH5NSEE627RBN" localSheetId="6" hidden="1">#REF!</definedName>
    <definedName name="BExY0N1K6XFGR26YH5NSEE627RBN" hidden="1">#REF!</definedName>
    <definedName name="BExY0OE8GFHMLLTEAFIOQTOPEVPB" localSheetId="2" hidden="1">#REF!</definedName>
    <definedName name="BExY0OE8GFHMLLTEAFIOQTOPEVPB" localSheetId="7" hidden="1">#REF!</definedName>
    <definedName name="BExY0OE8GFHMLLTEAFIOQTOPEVPB" hidden="1">'[3]Reco Sheet for Fcast'!$F$8:$G$8</definedName>
    <definedName name="BExY0OJHW85S0VKBA8T4HTYPYBOS" localSheetId="2" hidden="1">#REF!</definedName>
    <definedName name="BExY0OJHW85S0VKBA8T4HTYPYBOS" localSheetId="7" hidden="1">#REF!</definedName>
    <definedName name="BExY0OJHW85S0VKBA8T4HTYPYBOS" hidden="1">'[3]Reco Sheet for Fcast'!$I$10:$J$10</definedName>
    <definedName name="BExY0T1E034D7XAXNC6F7540LLIE" localSheetId="2" hidden="1">#REF!</definedName>
    <definedName name="BExY0T1E034D7XAXNC6F7540LLIE" localSheetId="7" hidden="1">#REF!</definedName>
    <definedName name="BExY0T1E034D7XAXNC6F7540LLIE" hidden="1">'[3]Reco Sheet for Fcast'!$F$15</definedName>
    <definedName name="BExY0V4VNPA7ZZUMJNNU0ZHE1KOH" localSheetId="19" hidden="1">#REF!</definedName>
    <definedName name="BExY0V4VNPA7ZZUMJNNU0ZHE1KOH" localSheetId="16" hidden="1">#REF!</definedName>
    <definedName name="BExY0V4VNPA7ZZUMJNNU0ZHE1KOH" localSheetId="17" hidden="1">#REF!</definedName>
    <definedName name="BExY0V4VNPA7ZZUMJNNU0ZHE1KOH" localSheetId="13" hidden="1">#REF!</definedName>
    <definedName name="BExY0V4VNPA7ZZUMJNNU0ZHE1KOH" localSheetId="14" hidden="1">#REF!</definedName>
    <definedName name="BExY0V4VNPA7ZZUMJNNU0ZHE1KOH" localSheetId="2" hidden="1">#REF!</definedName>
    <definedName name="BExY0V4VNPA7ZZUMJNNU0ZHE1KOH" localSheetId="22" hidden="1">#REF!</definedName>
    <definedName name="BExY0V4VNPA7ZZUMJNNU0ZHE1KOH" localSheetId="21" hidden="1">#REF!</definedName>
    <definedName name="BExY0V4VNPA7ZZUMJNNU0ZHE1KOH" localSheetId="57" hidden="1">#REF!</definedName>
    <definedName name="BExY0V4VNPA7ZZUMJNNU0ZHE1KOH" localSheetId="56" hidden="1">#REF!</definedName>
    <definedName name="BExY0V4VNPA7ZZUMJNNU0ZHE1KOH" localSheetId="6" hidden="1">#REF!</definedName>
    <definedName name="BExY0V4VNPA7ZZUMJNNU0ZHE1KOH" localSheetId="7" hidden="1">#REF!</definedName>
    <definedName name="BExY0V4VNPA7ZZUMJNNU0ZHE1KOH" localSheetId="40" hidden="1">#REF!</definedName>
    <definedName name="BExY0V4VNPA7ZZUMJNNU0ZHE1KOH" localSheetId="39" hidden="1">#REF!</definedName>
    <definedName name="BExY0V4VNPA7ZZUMJNNU0ZHE1KOH" localSheetId="41" hidden="1">#REF!</definedName>
    <definedName name="BExY0V4VNPA7ZZUMJNNU0ZHE1KOH" localSheetId="38" hidden="1">#REF!</definedName>
    <definedName name="BExY0V4VNPA7ZZUMJNNU0ZHE1KOH" localSheetId="5" hidden="1">#REF!</definedName>
    <definedName name="BExY0V4VNPA7ZZUMJNNU0ZHE1KOH" localSheetId="15" hidden="1">#REF!</definedName>
    <definedName name="BExY0V4VNPA7ZZUMJNNU0ZHE1KOH" hidden="1">#REF!</definedName>
    <definedName name="BExY0XTZLHN49J2JH94BYTKBJLT3" localSheetId="2" hidden="1">#REF!</definedName>
    <definedName name="BExY0XTZLHN49J2JH94BYTKBJLT3" localSheetId="7" hidden="1">#REF!</definedName>
    <definedName name="BExY0XTZLHN49J2JH94BYTKBJLT3" hidden="1">'[3]Reco Sheet for Fcast'!$F$10:$G$10</definedName>
    <definedName name="BExY11FH9TXHERUYGG8FE50U7H7J" localSheetId="2" hidden="1">#REF!</definedName>
    <definedName name="BExY11FH9TXHERUYGG8FE50U7H7J" localSheetId="7" hidden="1">#REF!</definedName>
    <definedName name="BExY11FH9TXHERUYGG8FE50U7H7J" hidden="1">'[3]Reco Sheet for Fcast'!$F$10:$G$10</definedName>
    <definedName name="BExY16IWJ7CI1QGWVNBVHPYS9JPN" localSheetId="13" hidden="1">#REF!</definedName>
    <definedName name="BExY16IWJ7CI1QGWVNBVHPYS9JPN" localSheetId="14" hidden="1">#REF!</definedName>
    <definedName name="BExY16IWJ7CI1QGWVNBVHPYS9JPN" localSheetId="2" hidden="1">#REF!</definedName>
    <definedName name="BExY16IWJ7CI1QGWVNBVHPYS9JPN" localSheetId="22" hidden="1">#REF!</definedName>
    <definedName name="BExY16IWJ7CI1QGWVNBVHPYS9JPN" localSheetId="6" hidden="1">#REF!</definedName>
    <definedName name="BExY16IWJ7CI1QGWVNBVHPYS9JPN" localSheetId="7" hidden="1">#REF!</definedName>
    <definedName name="BExY16IWJ7CI1QGWVNBVHPYS9JPN" hidden="1">#REF!</definedName>
    <definedName name="BExY180UKNW5NIAWD6ZUYTFEH8QS" localSheetId="2" hidden="1">#REF!</definedName>
    <definedName name="BExY180UKNW5NIAWD6ZUYTFEH8QS" localSheetId="7" hidden="1">#REF!</definedName>
    <definedName name="BExY180UKNW5NIAWD6ZUYTFEH8QS" hidden="1">'[3]Reco Sheet for Fcast'!$F$15</definedName>
    <definedName name="BExY1DPTV4LSY9MEOUGXF8X052NA" localSheetId="2" hidden="1">#REF!</definedName>
    <definedName name="BExY1DPTV4LSY9MEOUGXF8X052NA" localSheetId="7" hidden="1">#REF!</definedName>
    <definedName name="BExY1DPTV4LSY9MEOUGXF8X052NA" hidden="1">'[3]Reco Sheet for Fcast'!$F$7:$G$7</definedName>
    <definedName name="BExY1GK9ELBEKDD7O6HR6DUO8YGO" localSheetId="2" hidden="1">#REF!</definedName>
    <definedName name="BExY1GK9ELBEKDD7O6HR6DUO8YGO" localSheetId="7" hidden="1">#REF!</definedName>
    <definedName name="BExY1GK9ELBEKDD7O6HR6DUO8YGO" hidden="1">'[3]Reco Sheet for Fcast'!$I$11:$J$11</definedName>
    <definedName name="BExY1HBBZWCVKT5KEBLCKMKR9LKK" localSheetId="2" hidden="1">'[5]Reco Sheet for Fcast'!$F$9:$G$9</definedName>
    <definedName name="BExY1HBBZWCVKT5KEBLCKMKR9LKK" localSheetId="7" hidden="1">'[5]Reco Sheet for Fcast'!$F$9:$G$9</definedName>
    <definedName name="BExY1HBBZWCVKT5KEBLCKMKR9LKK" hidden="1">'[3]Reco Sheet for Fcast'!$F$9:$G$9</definedName>
    <definedName name="BExY1JKAZRX115882TBCLNSDWLAA" localSheetId="13" hidden="1">#REF!</definedName>
    <definedName name="BExY1JKAZRX115882TBCLNSDWLAA" localSheetId="14" hidden="1">#REF!</definedName>
    <definedName name="BExY1JKAZRX115882TBCLNSDWLAA" localSheetId="2" hidden="1">#REF!</definedName>
    <definedName name="BExY1JKAZRX115882TBCLNSDWLAA" localSheetId="6" hidden="1">#REF!</definedName>
    <definedName name="BExY1JKAZRX115882TBCLNSDWLAA" localSheetId="7" hidden="1">#REF!</definedName>
    <definedName name="BExY1JKAZRX115882TBCLNSDWLAA" hidden="1">#REF!</definedName>
    <definedName name="BExY1NWOXXFV9GGZ3PX444LZ8TVX" localSheetId="2" hidden="1">#REF!</definedName>
    <definedName name="BExY1NWOXXFV9GGZ3PX444LZ8TVX" localSheetId="7" hidden="1">#REF!</definedName>
    <definedName name="BExY1NWOXXFV9GGZ3PX444LZ8TVX" hidden="1">'[3]Reco Sheet for Fcast'!$F$10:$G$10</definedName>
    <definedName name="BExY1TQZQFWKT6O5QIU1TXC6JZG1" localSheetId="13" hidden="1">#REF!</definedName>
    <definedName name="BExY1TQZQFWKT6O5QIU1TXC6JZG1" localSheetId="14" hidden="1">#REF!</definedName>
    <definedName name="BExY1TQZQFWKT6O5QIU1TXC6JZG1" localSheetId="2" hidden="1">#REF!</definedName>
    <definedName name="BExY1TQZQFWKT6O5QIU1TXC6JZG1" localSheetId="6" hidden="1">#REF!</definedName>
    <definedName name="BExY1TQZQFWKT6O5QIU1TXC6JZG1" localSheetId="7" hidden="1">#REF!</definedName>
    <definedName name="BExY1TQZQFWKT6O5QIU1TXC6JZG1" hidden="1">#REF!</definedName>
    <definedName name="BExY1UCL0RND63LLSM9X5SFRG117" localSheetId="2" hidden="1">#REF!</definedName>
    <definedName name="BExY1UCL0RND63LLSM9X5SFRG117" localSheetId="7" hidden="1">#REF!</definedName>
    <definedName name="BExY1UCL0RND63LLSM9X5SFRG117" hidden="1">'[3]Reco Sheet for Fcast'!$H$2:$I$2</definedName>
    <definedName name="BExY1WAT3937L08HLHIRQHMP2A3H" localSheetId="2" hidden="1">#REF!</definedName>
    <definedName name="BExY1WAT3937L08HLHIRQHMP2A3H" localSheetId="7" hidden="1">#REF!</definedName>
    <definedName name="BExY1WAT3937L08HLHIRQHMP2A3H" hidden="1">'[3]Reco Sheet for Fcast'!$I$10:$J$10</definedName>
    <definedName name="BExY1YEBOSLMID7LURP8QB46AI91" localSheetId="2" hidden="1">#REF!</definedName>
    <definedName name="BExY1YEBOSLMID7LURP8QB46AI91" localSheetId="7" hidden="1">#REF!</definedName>
    <definedName name="BExY1YEBOSLMID7LURP8QB46AI91" hidden="1">'[3]Reco Sheet for Fcast'!$I$10:$J$10</definedName>
    <definedName name="BExY2FS4LFX9OHOTQT7SJ2PXAC25" localSheetId="2" hidden="1">#REF!</definedName>
    <definedName name="BExY2FS4LFX9OHOTQT7SJ2PXAC25" localSheetId="7" hidden="1">#REF!</definedName>
    <definedName name="BExY2FS4LFX9OHOTQT7SJ2PXAC25" hidden="1">'[3]Reco Sheet for Fcast'!$I$10:$J$10</definedName>
    <definedName name="BExY2GDPCZPVU0IQ6IJIB1YQQRQ6" localSheetId="2" hidden="1">#REF!</definedName>
    <definedName name="BExY2GDPCZPVU0IQ6IJIB1YQQRQ6" localSheetId="7" hidden="1">#REF!</definedName>
    <definedName name="BExY2GDPCZPVU0IQ6IJIB1YQQRQ6" hidden="1">'[3]Reco Sheet for Fcast'!$F$6:$G$6</definedName>
    <definedName name="BExY2GTSZ3VA9TXLY7KW1LIAKJ61" localSheetId="2" hidden="1">#REF!</definedName>
    <definedName name="BExY2GTSZ3VA9TXLY7KW1LIAKJ61" localSheetId="7" hidden="1">#REF!</definedName>
    <definedName name="BExY2GTSZ3VA9TXLY7KW1LIAKJ61" hidden="1">'[3]Reco Sheet for Fcast'!$F$6:$G$6</definedName>
    <definedName name="BExY2IXBR1SGYZH08T7QHKEFS8HA" localSheetId="2" hidden="1">#REF!</definedName>
    <definedName name="BExY2IXBR1SGYZH08T7QHKEFS8HA" localSheetId="7" hidden="1">#REF!</definedName>
    <definedName name="BExY2IXBR1SGYZH08T7QHKEFS8HA" hidden="1">'[3]Reco Sheet for Fcast'!$F$15</definedName>
    <definedName name="BExY2Q4B5FUDA5VU4VRUHX327QN0" localSheetId="2" hidden="1">#REF!</definedName>
    <definedName name="BExY2Q4B5FUDA5VU4VRUHX327QN0" localSheetId="7" hidden="1">#REF!</definedName>
    <definedName name="BExY2Q4B5FUDA5VU4VRUHX327QN0" hidden="1">'[3]Reco Sheet for Fcast'!$F$9:$G$9</definedName>
    <definedName name="BExY3HOSK7YI364K15OX70AVR6F1" localSheetId="19" hidden="1">'[4]AMI P &amp; L'!#REF!</definedName>
    <definedName name="BExY3HOSK7YI364K15OX70AVR6F1" localSheetId="16" hidden="1">'[4]AMI P &amp; L'!#REF!</definedName>
    <definedName name="BExY3HOSK7YI364K15OX70AVR6F1" localSheetId="17" hidden="1">'[4]AMI P &amp; L'!#REF!</definedName>
    <definedName name="BExY3HOSK7YI364K15OX70AVR6F1" localSheetId="13" hidden="1">'[4]AMI P &amp; L'!#REF!</definedName>
    <definedName name="BExY3HOSK7YI364K15OX70AVR6F1" localSheetId="14" hidden="1">'[4]AMI P &amp; L'!#REF!</definedName>
    <definedName name="BExY3HOSK7YI364K15OX70AVR6F1" localSheetId="2" hidden="1">#REF!</definedName>
    <definedName name="BExY3HOSK7YI364K15OX70AVR6F1" localSheetId="22" hidden="1">'[4]AMI P &amp; L'!#REF!</definedName>
    <definedName name="BExY3HOSK7YI364K15OX70AVR6F1" localSheetId="21" hidden="1">'[4]AMI P &amp; L'!#REF!</definedName>
    <definedName name="BExY3HOSK7YI364K15OX70AVR6F1" localSheetId="57" hidden="1">'[4]AMI P &amp; L'!#REF!</definedName>
    <definedName name="BExY3HOSK7YI364K15OX70AVR6F1" localSheetId="56" hidden="1">'[4]AMI P &amp; L'!#REF!</definedName>
    <definedName name="BExY3HOSK7YI364K15OX70AVR6F1" localSheetId="7" hidden="1">#REF!</definedName>
    <definedName name="BExY3HOSK7YI364K15OX70AVR6F1" localSheetId="40" hidden="1">'[4]AMI P &amp; L'!#REF!</definedName>
    <definedName name="BExY3HOSK7YI364K15OX70AVR6F1" localSheetId="39" hidden="1">'[4]AMI P &amp; L'!#REF!</definedName>
    <definedName name="BExY3HOSK7YI364K15OX70AVR6F1" localSheetId="41" hidden="1">'[4]AMI P &amp; L'!#REF!</definedName>
    <definedName name="BExY3HOSK7YI364K15OX70AVR6F1" localSheetId="38" hidden="1">'[4]AMI P &amp; L'!#REF!</definedName>
    <definedName name="BExY3HOSK7YI364K15OX70AVR6F1" localSheetId="5" hidden="1">'[4]AMI P &amp; L'!#REF!</definedName>
    <definedName name="BExY3HOSK7YI364K15OX70AVR6F1" localSheetId="15" hidden="1">'[4]AMI P &amp; L'!#REF!</definedName>
    <definedName name="BExY3HOSK7YI364K15OX70AVR6F1" hidden="1">'[4]AMI P &amp; L'!#REF!</definedName>
    <definedName name="BExY3T89AUR83SOAZZ3OMDEJDQ39" localSheetId="2" hidden="1">#REF!</definedName>
    <definedName name="BExY3T89AUR83SOAZZ3OMDEJDQ39" localSheetId="7" hidden="1">#REF!</definedName>
    <definedName name="BExY3T89AUR83SOAZZ3OMDEJDQ39" hidden="1">'[3]Reco Sheet for Fcast'!$F$10:$G$10</definedName>
    <definedName name="BExY41MCOFU9E7TSPZ8U683QRPMT" localSheetId="13" hidden="1">#REF!</definedName>
    <definedName name="BExY41MCOFU9E7TSPZ8U683QRPMT" localSheetId="14" hidden="1">#REF!</definedName>
    <definedName name="BExY41MCOFU9E7TSPZ8U683QRPMT" localSheetId="2" hidden="1">#REF!</definedName>
    <definedName name="BExY41MCOFU9E7TSPZ8U683QRPMT" localSheetId="6" hidden="1">#REF!</definedName>
    <definedName name="BExY41MCOFU9E7TSPZ8U683QRPMT" hidden="1">#REF!</definedName>
    <definedName name="BExY45O3XSWT6MQU6R33GI3YUAUM" localSheetId="19" hidden="1">#REF!</definedName>
    <definedName name="BExY45O3XSWT6MQU6R33GI3YUAUM" localSheetId="16" hidden="1">#REF!</definedName>
    <definedName name="BExY45O3XSWT6MQU6R33GI3YUAUM" localSheetId="17" hidden="1">#REF!</definedName>
    <definedName name="BExY45O3XSWT6MQU6R33GI3YUAUM" localSheetId="13" hidden="1">#REF!</definedName>
    <definedName name="BExY45O3XSWT6MQU6R33GI3YUAUM" localSheetId="14" hidden="1">#REF!</definedName>
    <definedName name="BExY45O3XSWT6MQU6R33GI3YUAUM" localSheetId="2" hidden="1">#REF!</definedName>
    <definedName name="BExY45O3XSWT6MQU6R33GI3YUAUM" localSheetId="22" hidden="1">#REF!</definedName>
    <definedName name="BExY45O3XSWT6MQU6R33GI3YUAUM" localSheetId="21" hidden="1">#REF!</definedName>
    <definedName name="BExY45O3XSWT6MQU6R33GI3YUAUM" localSheetId="57" hidden="1">#REF!</definedName>
    <definedName name="BExY45O3XSWT6MQU6R33GI3YUAUM" localSheetId="56" hidden="1">#REF!</definedName>
    <definedName name="BExY45O3XSWT6MQU6R33GI3YUAUM" localSheetId="6" hidden="1">#REF!</definedName>
    <definedName name="BExY45O3XSWT6MQU6R33GI3YUAUM" localSheetId="7" hidden="1">#REF!</definedName>
    <definedName name="BExY45O3XSWT6MQU6R33GI3YUAUM" localSheetId="40" hidden="1">#REF!</definedName>
    <definedName name="BExY45O3XSWT6MQU6R33GI3YUAUM" localSheetId="39" hidden="1">#REF!</definedName>
    <definedName name="BExY45O3XSWT6MQU6R33GI3YUAUM" localSheetId="41" hidden="1">#REF!</definedName>
    <definedName name="BExY45O3XSWT6MQU6R33GI3YUAUM" localSheetId="38" hidden="1">#REF!</definedName>
    <definedName name="BExY45O3XSWT6MQU6R33GI3YUAUM" localSheetId="5" hidden="1">#REF!</definedName>
    <definedName name="BExY45O3XSWT6MQU6R33GI3YUAUM" localSheetId="15" hidden="1">#REF!</definedName>
    <definedName name="BExY45O3XSWT6MQU6R33GI3YUAUM" hidden="1">#REF!</definedName>
    <definedName name="BExY4ET3RLNWSSJL6DIXQZOTATID" hidden="1">'[6]Bud Mth'!$G$2:$H$2</definedName>
    <definedName name="BExY4FEP1XDIXHJPX1TPN4YPX0A4" localSheetId="13" hidden="1">#REF!</definedName>
    <definedName name="BExY4FEP1XDIXHJPX1TPN4YPX0A4" localSheetId="14" hidden="1">#REF!</definedName>
    <definedName name="BExY4FEP1XDIXHJPX1TPN4YPX0A4" localSheetId="2" hidden="1">#REF!</definedName>
    <definedName name="BExY4FEP1XDIXHJPX1TPN4YPX0A4" localSheetId="6" hidden="1">#REF!</definedName>
    <definedName name="BExY4FEP1XDIXHJPX1TPN4YPX0A4" localSheetId="7" hidden="1">#REF!</definedName>
    <definedName name="BExY4FEP1XDIXHJPX1TPN4YPX0A4" hidden="1">#REF!</definedName>
    <definedName name="BExY4MG771JQ84EMIVB6HQGGHZY7" localSheetId="2" hidden="1">#REF!</definedName>
    <definedName name="BExY4MG771JQ84EMIVB6HQGGHZY7" localSheetId="7" hidden="1">#REF!</definedName>
    <definedName name="BExY4MG771JQ84EMIVB6HQGGHZY7" hidden="1">'[3]Reco Sheet for Fcast'!$H$2:$I$2</definedName>
    <definedName name="BExY4PWCSFB8P3J3TBQB2MD67263" localSheetId="2" hidden="1">#REF!</definedName>
    <definedName name="BExY4PWCSFB8P3J3TBQB2MD67263" localSheetId="7" hidden="1">#REF!</definedName>
    <definedName name="BExY4PWCSFB8P3J3TBQB2MD67263" hidden="1">'[3]Reco Sheet for Fcast'!$I$8:$J$8</definedName>
    <definedName name="BExY4RZW3KK11JLYBA4DWZ92M6LQ" localSheetId="2" hidden="1">#REF!</definedName>
    <definedName name="BExY4RZW3KK11JLYBA4DWZ92M6LQ" localSheetId="7" hidden="1">#REF!</definedName>
    <definedName name="BExY4RZW3KK11JLYBA4DWZ92M6LQ" hidden="1">'[3]Reco Sheet for Fcast'!$I$11:$J$11</definedName>
    <definedName name="BExY4XOVTTNVZ577RLIEC7NZQFIX" localSheetId="2" hidden="1">#REF!</definedName>
    <definedName name="BExY4XOVTTNVZ577RLIEC7NZQFIX" localSheetId="7" hidden="1">#REF!</definedName>
    <definedName name="BExY4XOVTTNVZ577RLIEC7NZQFIX" hidden="1">'[3]Reco Sheet for Fcast'!$F$7:$G$7</definedName>
    <definedName name="BExY50JAF5CG01GTHAUS7I4ZLUDC" localSheetId="2" hidden="1">#REF!</definedName>
    <definedName name="BExY50JAF5CG01GTHAUS7I4ZLUDC" localSheetId="7" hidden="1">#REF!</definedName>
    <definedName name="BExY50JAF5CG01GTHAUS7I4ZLUDC" hidden="1">'[3]Reco Sheet for Fcast'!$I$8:$J$8</definedName>
    <definedName name="BExY53J7EXFEOFTRNAHLK7IH3ACB" localSheetId="2" hidden="1">#REF!</definedName>
    <definedName name="BExY53J7EXFEOFTRNAHLK7IH3ACB" localSheetId="7" hidden="1">#REF!</definedName>
    <definedName name="BExY53J7EXFEOFTRNAHLK7IH3ACB" hidden="1">'[3]Reco Sheet for Fcast'!$F$8:$G$8</definedName>
    <definedName name="BExY5515SJTJS3VM80M3YYR0WF37" localSheetId="2" hidden="1">#REF!</definedName>
    <definedName name="BExY5515SJTJS3VM80M3YYR0WF37" localSheetId="7" hidden="1">#REF!</definedName>
    <definedName name="BExY5515SJTJS3VM80M3YYR0WF37" hidden="1">'[3]Reco Sheet for Fcast'!$F$15:$G$16</definedName>
    <definedName name="BExY5515WE39FQ3EG5QHG67V9C0O" localSheetId="2" hidden="1">#REF!</definedName>
    <definedName name="BExY5515WE39FQ3EG5QHG67V9C0O" localSheetId="7" hidden="1">#REF!</definedName>
    <definedName name="BExY5515WE39FQ3EG5QHG67V9C0O" hidden="1">'[3]Reco Sheet for Fcast'!$F$11:$G$11</definedName>
    <definedName name="BExY5986WNAD8NFCPXC9TVLBU4FG" localSheetId="2" hidden="1">#REF!</definedName>
    <definedName name="BExY5986WNAD8NFCPXC9TVLBU4FG" localSheetId="7" hidden="1">#REF!</definedName>
    <definedName name="BExY5986WNAD8NFCPXC9TVLBU4FG" hidden="1">'[3]Reco Sheet for Fcast'!$K$2</definedName>
    <definedName name="BExY5DF9MS25IFNWGJ1YAS5MDN8R" localSheetId="2" hidden="1">#REF!</definedName>
    <definedName name="BExY5DF9MS25IFNWGJ1YAS5MDN8R" localSheetId="7" hidden="1">#REF!</definedName>
    <definedName name="BExY5DF9MS25IFNWGJ1YAS5MDN8R" hidden="1">'[3]Reco Sheet for Fcast'!$K$2</definedName>
    <definedName name="BExY5ERVGL3UM2MGT8LJ0XPKTZEK" localSheetId="2" hidden="1">#REF!</definedName>
    <definedName name="BExY5ERVGL3UM2MGT8LJ0XPKTZEK" localSheetId="7" hidden="1">#REF!</definedName>
    <definedName name="BExY5ERVGL3UM2MGT8LJ0XPKTZEK" hidden="1">'[3]Reco Sheet for Fcast'!$I$7:$J$7</definedName>
    <definedName name="BExY5EX6NJFK8W754ZVZDN5DS04K" localSheetId="2" hidden="1">#REF!</definedName>
    <definedName name="BExY5EX6NJFK8W754ZVZDN5DS04K" localSheetId="7" hidden="1">#REF!</definedName>
    <definedName name="BExY5EX6NJFK8W754ZVZDN5DS04K" hidden="1">'[3]Reco Sheet for Fcast'!$I$6:$J$6</definedName>
    <definedName name="BExY5S3XD1NJT109CV54IFOHVLQ6" localSheetId="2" hidden="1">#REF!</definedName>
    <definedName name="BExY5S3XD1NJT109CV54IFOHVLQ6" localSheetId="7" hidden="1">#REF!</definedName>
    <definedName name="BExY5S3XD1NJT109CV54IFOHVLQ6" hidden="1">'[3]Reco Sheet for Fcast'!$F$9:$G$9</definedName>
    <definedName name="BExY6KVS1MMZ2R34PGEFR2BMTU9W" localSheetId="2" hidden="1">#REF!</definedName>
    <definedName name="BExY6KVS1MMZ2R34PGEFR2BMTU9W" localSheetId="7" hidden="1">#REF!</definedName>
    <definedName name="BExY6KVS1MMZ2R34PGEFR2BMTU9W" hidden="1">'[3]Reco Sheet for Fcast'!$I$11:$J$11</definedName>
    <definedName name="BExY6Q9YY7LW745GP7CYOGGSPHGE" localSheetId="2" hidden="1">#REF!</definedName>
    <definedName name="BExY6Q9YY7LW745GP7CYOGGSPHGE" localSheetId="7" hidden="1">#REF!</definedName>
    <definedName name="BExY6Q9YY7LW745GP7CYOGGSPHGE" hidden="1">'[3]Reco Sheet for Fcast'!$F$6:$G$6</definedName>
    <definedName name="BExZIA3C8LKJTEH3MKQ57KJH5TA2" localSheetId="2" hidden="1">#REF!</definedName>
    <definedName name="BExZIA3C8LKJTEH3MKQ57KJH5TA2" localSheetId="7" hidden="1">#REF!</definedName>
    <definedName name="BExZIA3C8LKJTEH3MKQ57KJH5TA2" hidden="1">'[3]Reco Sheet for Fcast'!$I$11:$J$11</definedName>
    <definedName name="BExZIIHH3QNQE3GFMHEE4UMHY6WQ" localSheetId="2" hidden="1">#REF!</definedName>
    <definedName name="BExZIIHH3QNQE3GFMHEE4UMHY6WQ" localSheetId="7" hidden="1">#REF!</definedName>
    <definedName name="BExZIIHH3QNQE3GFMHEE4UMHY6WQ" hidden="1">'[3]Reco Sheet for Fcast'!$F$6:$G$6</definedName>
    <definedName name="BExZIYO22G5UXOB42GDLYGVRJ6U7" localSheetId="2" hidden="1">#REF!</definedName>
    <definedName name="BExZIYO22G5UXOB42GDLYGVRJ6U7" localSheetId="7" hidden="1">#REF!</definedName>
    <definedName name="BExZIYO22G5UXOB42GDLYGVRJ6U7" hidden="1">'[3]Reco Sheet for Fcast'!$F$11:$G$11</definedName>
    <definedName name="BExZJ7CYXTDLM412P6E5FAC4YB5M" localSheetId="2" hidden="1">'[5]Reco Sheet for Fcast'!$F$15:$AI$18</definedName>
    <definedName name="BExZJ7CYXTDLM412P6E5FAC4YB5M" localSheetId="7" hidden="1">'[5]Reco Sheet for Fcast'!$F$15:$AI$18</definedName>
    <definedName name="BExZJ7CYXTDLM412P6E5FAC4YB5M" hidden="1">'[3]Reco Sheet for Fcast'!$F$15:$AI$18</definedName>
    <definedName name="BExZJ7I9T8XU4MZRKJ1VVU76V2LZ" localSheetId="2" hidden="1">#REF!</definedName>
    <definedName name="BExZJ7I9T8XU4MZRKJ1VVU76V2LZ" localSheetId="7" hidden="1">#REF!</definedName>
    <definedName name="BExZJ7I9T8XU4MZRKJ1VVU76V2LZ" hidden="1">'[3]Reco Sheet for Fcast'!$F$15</definedName>
    <definedName name="BExZJL5B371SHX5YN9IQ2GF888EP" localSheetId="13" hidden="1">#REF!</definedName>
    <definedName name="BExZJL5B371SHX5YN9IQ2GF888EP" localSheetId="14" hidden="1">#REF!</definedName>
    <definedName name="BExZJL5B371SHX5YN9IQ2GF888EP" localSheetId="2" hidden="1">#REF!</definedName>
    <definedName name="BExZJL5B371SHX5YN9IQ2GF888EP" localSheetId="6" hidden="1">#REF!</definedName>
    <definedName name="BExZJL5B371SHX5YN9IQ2GF888EP" localSheetId="7" hidden="1">#REF!</definedName>
    <definedName name="BExZJL5B371SHX5YN9IQ2GF888EP" hidden="1">#REF!</definedName>
    <definedName name="BExZJMY170JCUU1RWASNZ1HJPRTA" localSheetId="2" hidden="1">#REF!</definedName>
    <definedName name="BExZJMY170JCUU1RWASNZ1HJPRTA" localSheetId="7" hidden="1">#REF!</definedName>
    <definedName name="BExZJMY170JCUU1RWASNZ1HJPRTA" hidden="1">'[3]Reco Sheet for Fcast'!$F$8:$G$8</definedName>
    <definedName name="BExZJOQR77H0P4SUKVYACDCFBBXO" localSheetId="2" hidden="1">#REF!</definedName>
    <definedName name="BExZJOQR77H0P4SUKVYACDCFBBXO" localSheetId="7" hidden="1">#REF!</definedName>
    <definedName name="BExZJOQR77H0P4SUKVYACDCFBBXO" hidden="1">'[3]Reco Sheet for Fcast'!$I$6:$J$6</definedName>
    <definedName name="BExZJPN5GR1O28GF1XLDY5EH968X" localSheetId="13" hidden="1">#REF!</definedName>
    <definedName name="BExZJPN5GR1O28GF1XLDY5EH968X" localSheetId="14" hidden="1">#REF!</definedName>
    <definedName name="BExZJPN5GR1O28GF1XLDY5EH968X" localSheetId="2" hidden="1">#REF!</definedName>
    <definedName name="BExZJPN5GR1O28GF1XLDY5EH968X" localSheetId="6" hidden="1">#REF!</definedName>
    <definedName name="BExZJPN5GR1O28GF1XLDY5EH968X" hidden="1">#REF!</definedName>
    <definedName name="BExZJS6RG34ODDY9HMZ0O34MEMSB" localSheetId="2" hidden="1">#REF!</definedName>
    <definedName name="BExZJS6RG34ODDY9HMZ0O34MEMSB" localSheetId="7" hidden="1">#REF!</definedName>
    <definedName name="BExZJS6RG34ODDY9HMZ0O34MEMSB" hidden="1">'[3]Reco Sheet for Fcast'!$I$8:$J$8</definedName>
    <definedName name="BExZJWDUEYTV7TBR6HSM97T24VTT" localSheetId="13" hidden="1">#REF!</definedName>
    <definedName name="BExZJWDUEYTV7TBR6HSM97T24VTT" localSheetId="14" hidden="1">#REF!</definedName>
    <definedName name="BExZJWDUEYTV7TBR6HSM97T24VTT" localSheetId="2" hidden="1">#REF!</definedName>
    <definedName name="BExZJWDUEYTV7TBR6HSM97T24VTT" localSheetId="22" hidden="1">#REF!</definedName>
    <definedName name="BExZJWDUEYTV7TBR6HSM97T24VTT" localSheetId="6" hidden="1">#REF!</definedName>
    <definedName name="BExZJWDUEYTV7TBR6HSM97T24VTT" localSheetId="7" hidden="1">#REF!</definedName>
    <definedName name="BExZJWDUEYTV7TBR6HSM97T24VTT" hidden="1">#REF!</definedName>
    <definedName name="BExZK34NR4BAD7HJAP7SQ926UQP3" localSheetId="2" hidden="1">#REF!</definedName>
    <definedName name="BExZK34NR4BAD7HJAP7SQ926UQP3" localSheetId="7" hidden="1">#REF!</definedName>
    <definedName name="BExZK34NR4BAD7HJAP7SQ926UQP3" hidden="1">'[3]Reco Sheet for Fcast'!$F$11:$G$11</definedName>
    <definedName name="BExZK3FGPHH5H771U7D5XY7XBS6E" localSheetId="19" hidden="1">'[4]AMI P &amp; L'!#REF!</definedName>
    <definedName name="BExZK3FGPHH5H771U7D5XY7XBS6E" localSheetId="16" hidden="1">'[4]AMI P &amp; L'!#REF!</definedName>
    <definedName name="BExZK3FGPHH5H771U7D5XY7XBS6E" localSheetId="17" hidden="1">'[4]AMI P &amp; L'!#REF!</definedName>
    <definedName name="BExZK3FGPHH5H771U7D5XY7XBS6E" localSheetId="13" hidden="1">'[4]AMI P &amp; L'!#REF!</definedName>
    <definedName name="BExZK3FGPHH5H771U7D5XY7XBS6E" localSheetId="14" hidden="1">'[4]AMI P &amp; L'!#REF!</definedName>
    <definedName name="BExZK3FGPHH5H771U7D5XY7XBS6E" localSheetId="2" hidden="1">#REF!</definedName>
    <definedName name="BExZK3FGPHH5H771U7D5XY7XBS6E" localSheetId="22" hidden="1">'[4]AMI P &amp; L'!#REF!</definedName>
    <definedName name="BExZK3FGPHH5H771U7D5XY7XBS6E" localSheetId="21" hidden="1">'[4]AMI P &amp; L'!#REF!</definedName>
    <definedName name="BExZK3FGPHH5H771U7D5XY7XBS6E" localSheetId="57" hidden="1">'[4]AMI P &amp; L'!#REF!</definedName>
    <definedName name="BExZK3FGPHH5H771U7D5XY7XBS6E" localSheetId="56" hidden="1">'[4]AMI P &amp; L'!#REF!</definedName>
    <definedName name="BExZK3FGPHH5H771U7D5XY7XBS6E" localSheetId="7" hidden="1">#REF!</definedName>
    <definedName name="BExZK3FGPHH5H771U7D5XY7XBS6E" localSheetId="40" hidden="1">'[4]AMI P &amp; L'!#REF!</definedName>
    <definedName name="BExZK3FGPHH5H771U7D5XY7XBS6E" localSheetId="39" hidden="1">'[4]AMI P &amp; L'!#REF!</definedName>
    <definedName name="BExZK3FGPHH5H771U7D5XY7XBS6E" localSheetId="41" hidden="1">'[4]AMI P &amp; L'!#REF!</definedName>
    <definedName name="BExZK3FGPHH5H771U7D5XY7XBS6E" localSheetId="38" hidden="1">'[4]AMI P &amp; L'!#REF!</definedName>
    <definedName name="BExZK3FGPHH5H771U7D5XY7XBS6E" localSheetId="5" hidden="1">'[4]AMI P &amp; L'!#REF!</definedName>
    <definedName name="BExZK3FGPHH5H771U7D5XY7XBS6E" localSheetId="15" hidden="1">'[4]AMI P &amp; L'!#REF!</definedName>
    <definedName name="BExZK3FGPHH5H771U7D5XY7XBS6E" hidden="1">'[4]AMI P &amp; L'!#REF!</definedName>
    <definedName name="BExZK7XB7QGGKG7YQASCD1TS7Q60" localSheetId="13" hidden="1">#REF!</definedName>
    <definedName name="BExZK7XB7QGGKG7YQASCD1TS7Q60" localSheetId="14" hidden="1">#REF!</definedName>
    <definedName name="BExZK7XB7QGGKG7YQASCD1TS7Q60" localSheetId="2" hidden="1">#REF!</definedName>
    <definedName name="BExZK7XB7QGGKG7YQASCD1TS7Q60" localSheetId="6" hidden="1">#REF!</definedName>
    <definedName name="BExZK7XB7QGGKG7YQASCD1TS7Q60" hidden="1">#REF!</definedName>
    <definedName name="BExZKHYORG3O8C772XPFHM1N8T80" localSheetId="19" hidden="1">'[4]AMI P &amp; L'!#REF!</definedName>
    <definedName name="BExZKHYORG3O8C772XPFHM1N8T80" localSheetId="16" hidden="1">'[4]AMI P &amp; L'!#REF!</definedName>
    <definedName name="BExZKHYORG3O8C772XPFHM1N8T80" localSheetId="17" hidden="1">'[4]AMI P &amp; L'!#REF!</definedName>
    <definedName name="BExZKHYORG3O8C772XPFHM1N8T80" localSheetId="13" hidden="1">'[4]AMI P &amp; L'!#REF!</definedName>
    <definedName name="BExZKHYORG3O8C772XPFHM1N8T80" localSheetId="14" hidden="1">'[4]AMI P &amp; L'!#REF!</definedName>
    <definedName name="BExZKHYORG3O8C772XPFHM1N8T80" localSheetId="2" hidden="1">#REF!</definedName>
    <definedName name="BExZKHYORG3O8C772XPFHM1N8T80" localSheetId="22" hidden="1">'[4]AMI P &amp; L'!#REF!</definedName>
    <definedName name="BExZKHYORG3O8C772XPFHM1N8T80" localSheetId="21" hidden="1">'[4]AMI P &amp; L'!#REF!</definedName>
    <definedName name="BExZKHYORG3O8C772XPFHM1N8T80" localSheetId="57" hidden="1">'[4]AMI P &amp; L'!#REF!</definedName>
    <definedName name="BExZKHYORG3O8C772XPFHM1N8T80" localSheetId="56" hidden="1">'[4]AMI P &amp; L'!#REF!</definedName>
    <definedName name="BExZKHYORG3O8C772XPFHM1N8T80" localSheetId="7" hidden="1">#REF!</definedName>
    <definedName name="BExZKHYORG3O8C772XPFHM1N8T80" localSheetId="40" hidden="1">'[4]AMI P &amp; L'!#REF!</definedName>
    <definedName name="BExZKHYORG3O8C772XPFHM1N8T80" localSheetId="39" hidden="1">'[4]AMI P &amp; L'!#REF!</definedName>
    <definedName name="BExZKHYORG3O8C772XPFHM1N8T80" localSheetId="41" hidden="1">'[4]AMI P &amp; L'!#REF!</definedName>
    <definedName name="BExZKHYORG3O8C772XPFHM1N8T80" localSheetId="38" hidden="1">'[4]AMI P &amp; L'!#REF!</definedName>
    <definedName name="BExZKHYORG3O8C772XPFHM1N8T80" localSheetId="5" hidden="1">'[4]AMI P &amp; L'!#REF!</definedName>
    <definedName name="BExZKHYORG3O8C772XPFHM1N8T80" localSheetId="15" hidden="1">'[4]AMI P &amp; L'!#REF!</definedName>
    <definedName name="BExZKHYORG3O8C772XPFHM1N8T80" hidden="1">'[4]AMI P &amp; L'!#REF!</definedName>
    <definedName name="BExZKJRF2IRR57DG9CLC7MSHWNNN" localSheetId="2" hidden="1">#REF!</definedName>
    <definedName name="BExZKJRF2IRR57DG9CLC7MSHWNNN" localSheetId="7" hidden="1">#REF!</definedName>
    <definedName name="BExZKJRF2IRR57DG9CLC7MSHWNNN" hidden="1">'[3]Reco Sheet for Fcast'!$F$8:$G$8</definedName>
    <definedName name="BExZKV5GYXO0X760SBD9TWTIQHGI" localSheetId="2" hidden="1">#REF!</definedName>
    <definedName name="BExZKV5GYXO0X760SBD9TWTIQHGI" localSheetId="7" hidden="1">#REF!</definedName>
    <definedName name="BExZKV5GYXO0X760SBD9TWTIQHGI" hidden="1">'[3]Reco Sheet for Fcast'!$F$10:$G$10</definedName>
    <definedName name="BExZL5SJD92M56CQDWESAKXHOGSL" localSheetId="13" hidden="1">#REF!</definedName>
    <definedName name="BExZL5SJD92M56CQDWESAKXHOGSL" localSheetId="14" hidden="1">#REF!</definedName>
    <definedName name="BExZL5SJD92M56CQDWESAKXHOGSL" localSheetId="2" hidden="1">#REF!</definedName>
    <definedName name="BExZL5SJD92M56CQDWESAKXHOGSL" localSheetId="6" hidden="1">#REF!</definedName>
    <definedName name="BExZL5SJD92M56CQDWESAKXHOGSL" hidden="1">#REF!</definedName>
    <definedName name="BExZL6E4YVXRUN7ZGF2BIGIXFR8K" localSheetId="19" hidden="1">'[4]AMI P &amp; L'!#REF!</definedName>
    <definedName name="BExZL6E4YVXRUN7ZGF2BIGIXFR8K" localSheetId="16" hidden="1">'[4]AMI P &amp; L'!#REF!</definedName>
    <definedName name="BExZL6E4YVXRUN7ZGF2BIGIXFR8K" localSheetId="17" hidden="1">'[4]AMI P &amp; L'!#REF!</definedName>
    <definedName name="BExZL6E4YVXRUN7ZGF2BIGIXFR8K" localSheetId="13" hidden="1">'[4]AMI P &amp; L'!#REF!</definedName>
    <definedName name="BExZL6E4YVXRUN7ZGF2BIGIXFR8K" localSheetId="14" hidden="1">'[4]AMI P &amp; L'!#REF!</definedName>
    <definedName name="BExZL6E4YVXRUN7ZGF2BIGIXFR8K" localSheetId="2" hidden="1">#REF!</definedName>
    <definedName name="BExZL6E4YVXRUN7ZGF2BIGIXFR8K" localSheetId="22" hidden="1">'[4]AMI P &amp; L'!#REF!</definedName>
    <definedName name="BExZL6E4YVXRUN7ZGF2BIGIXFR8K" localSheetId="21" hidden="1">'[4]AMI P &amp; L'!#REF!</definedName>
    <definedName name="BExZL6E4YVXRUN7ZGF2BIGIXFR8K" localSheetId="57" hidden="1">'[4]AMI P &amp; L'!#REF!</definedName>
    <definedName name="BExZL6E4YVXRUN7ZGF2BIGIXFR8K" localSheetId="56" hidden="1">'[4]AMI P &amp; L'!#REF!</definedName>
    <definedName name="BExZL6E4YVXRUN7ZGF2BIGIXFR8K" localSheetId="7" hidden="1">#REF!</definedName>
    <definedName name="BExZL6E4YVXRUN7ZGF2BIGIXFR8K" localSheetId="40" hidden="1">'[4]AMI P &amp; L'!#REF!</definedName>
    <definedName name="BExZL6E4YVXRUN7ZGF2BIGIXFR8K" localSheetId="39" hidden="1">'[4]AMI P &amp; L'!#REF!</definedName>
    <definedName name="BExZL6E4YVXRUN7ZGF2BIGIXFR8K" localSheetId="41" hidden="1">'[4]AMI P &amp; L'!#REF!</definedName>
    <definedName name="BExZL6E4YVXRUN7ZGF2BIGIXFR8K" localSheetId="38" hidden="1">'[4]AMI P &amp; L'!#REF!</definedName>
    <definedName name="BExZL6E4YVXRUN7ZGF2BIGIXFR8K" localSheetId="5" hidden="1">'[4]AMI P &amp; L'!#REF!</definedName>
    <definedName name="BExZL6E4YVXRUN7ZGF2BIGIXFR8K" localSheetId="15" hidden="1">'[4]AMI P &amp; L'!#REF!</definedName>
    <definedName name="BExZL6E4YVXRUN7ZGF2BIGIXFR8K" hidden="1">'[4]AMI P &amp; L'!#REF!</definedName>
    <definedName name="BExZLGVLMKTPFXG42QYT0PO81G7F" localSheetId="2" hidden="1">#REF!</definedName>
    <definedName name="BExZLGVLMKTPFXG42QYT0PO81G7F" localSheetId="7" hidden="1">#REF!</definedName>
    <definedName name="BExZLGVLMKTPFXG42QYT0PO81G7F" hidden="1">'[3]Reco Sheet for Fcast'!$F$9:$G$9</definedName>
    <definedName name="BExZLJ9XQBSJZFBY8GZ1Y9U1TMNE" localSheetId="13" hidden="1">#REF!</definedName>
    <definedName name="BExZLJ9XQBSJZFBY8GZ1Y9U1TMNE" localSheetId="14" hidden="1">#REF!</definedName>
    <definedName name="BExZLJ9XQBSJZFBY8GZ1Y9U1TMNE" localSheetId="2" hidden="1">#REF!</definedName>
    <definedName name="BExZLJ9XQBSJZFBY8GZ1Y9U1TMNE" localSheetId="6" hidden="1">#REF!</definedName>
    <definedName name="BExZLJ9XQBSJZFBY8GZ1Y9U1TMNE" hidden="1">#REF!</definedName>
    <definedName name="BExZLKMK7LRK14S09WLMH7MXSQXM" localSheetId="2" hidden="1">#REF!</definedName>
    <definedName name="BExZLKMK7LRK14S09WLMH7MXSQXM" localSheetId="7" hidden="1">#REF!</definedName>
    <definedName name="BExZLKMK7LRK14S09WLMH7MXSQXM" hidden="1">'[3]Reco Sheet for Fcast'!$F$7:$G$7</definedName>
    <definedName name="BExZM7JVLG0W8EG5RBU915U3SKBY" localSheetId="2" hidden="1">#REF!</definedName>
    <definedName name="BExZM7JVLG0W8EG5RBU915U3SKBY" localSheetId="7" hidden="1">#REF!</definedName>
    <definedName name="BExZM7JVLG0W8EG5RBU915U3SKBY" hidden="1">'[3]Reco Sheet for Fcast'!$F$7:$G$7</definedName>
    <definedName name="BExZM85FOVUFF110XMQ9O2ODSJUK" localSheetId="2" hidden="1">#REF!</definedName>
    <definedName name="BExZM85FOVUFF110XMQ9O2ODSJUK" localSheetId="7" hidden="1">#REF!</definedName>
    <definedName name="BExZM85FOVUFF110XMQ9O2ODSJUK" hidden="1">'[3]Reco Sheet for Fcast'!$I$7:$J$7</definedName>
    <definedName name="BExZMF1MMTZ1TA14PZ8ASSU2CBSP" localSheetId="2" hidden="1">#REF!</definedName>
    <definedName name="BExZMF1MMTZ1TA14PZ8ASSU2CBSP" localSheetId="7" hidden="1">#REF!</definedName>
    <definedName name="BExZMF1MMTZ1TA14PZ8ASSU2CBSP" hidden="1">'[3]Reco Sheet for Fcast'!$I$8:$J$8</definedName>
    <definedName name="BExZMKL5YQZD7F0FUCSVFGLPFK52" localSheetId="2" hidden="1">#REF!</definedName>
    <definedName name="BExZMKL5YQZD7F0FUCSVFGLPFK52" localSheetId="7" hidden="1">#REF!</definedName>
    <definedName name="BExZMKL5YQZD7F0FUCSVFGLPFK52" hidden="1">'[3]Reco Sheet for Fcast'!$F$9:$G$9</definedName>
    <definedName name="BExZMOC3VNZALJM71X2T6FV91GTB" localSheetId="2" hidden="1">#REF!</definedName>
    <definedName name="BExZMOC3VNZALJM71X2T6FV91GTB" localSheetId="7" hidden="1">#REF!</definedName>
    <definedName name="BExZMOC3VNZALJM71X2T6FV91GTB" hidden="1">'[3]Reco Sheet for Fcast'!$I$8:$J$8</definedName>
    <definedName name="BExZMXH39OB0I43XEL3K11U3G9PM" localSheetId="2" hidden="1">#REF!</definedName>
    <definedName name="BExZMXH39OB0I43XEL3K11U3G9PM" localSheetId="7" hidden="1">#REF!</definedName>
    <definedName name="BExZMXH39OB0I43XEL3K11U3G9PM" hidden="1">'[3]Reco Sheet for Fcast'!$I$6:$J$6</definedName>
    <definedName name="BExZMZQ3RBKDHT5GLFNLS52OSJA0" localSheetId="2" hidden="1">#REF!</definedName>
    <definedName name="BExZMZQ3RBKDHT5GLFNLS52OSJA0" localSheetId="7" hidden="1">#REF!</definedName>
    <definedName name="BExZMZQ3RBKDHT5GLFNLS52OSJA0" hidden="1">'[3]Reco Sheet for Fcast'!$F$11:$G$11</definedName>
    <definedName name="BExZN2F7Y2J2L2LN5WZRG949MS4A" localSheetId="2" hidden="1">#REF!</definedName>
    <definedName name="BExZN2F7Y2J2L2LN5WZRG949MS4A" localSheetId="7" hidden="1">#REF!</definedName>
    <definedName name="BExZN2F7Y2J2L2LN5WZRG949MS4A" hidden="1">'[3]Reco Sheet for Fcast'!$F$6:$G$6</definedName>
    <definedName name="BExZN847WUWKRYTZWG9TCQZJS3OL" localSheetId="2" hidden="1">#REF!</definedName>
    <definedName name="BExZN847WUWKRYTZWG9TCQZJS3OL" localSheetId="7" hidden="1">#REF!</definedName>
    <definedName name="BExZN847WUWKRYTZWG9TCQZJS3OL" hidden="1">'[3]Reco Sheet for Fcast'!$I$6:$J$6</definedName>
    <definedName name="BExZNH3VISFF4NQI11BZDP5IQ7VG" localSheetId="2" hidden="1">#REF!</definedName>
    <definedName name="BExZNH3VISFF4NQI11BZDP5IQ7VG" localSheetId="7" hidden="1">#REF!</definedName>
    <definedName name="BExZNH3VISFF4NQI11BZDP5IQ7VG" hidden="1">'[3]Reco Sheet for Fcast'!$F$6:$G$6</definedName>
    <definedName name="BExZNJYCFYVMAOI62GB2BABK1ELE" localSheetId="2" hidden="1">#REF!</definedName>
    <definedName name="BExZNJYCFYVMAOI62GB2BABK1ELE" localSheetId="7" hidden="1">#REF!</definedName>
    <definedName name="BExZNJYCFYVMAOI62GB2BABK1ELE" hidden="1">'[3]Reco Sheet for Fcast'!$I$8:$J$8</definedName>
    <definedName name="BExZNV707LIU6Z5H6QI6H67LHTI1" localSheetId="2" hidden="1">#REF!</definedName>
    <definedName name="BExZNV707LIU6Z5H6QI6H67LHTI1" localSheetId="7" hidden="1">#REF!</definedName>
    <definedName name="BExZNV707LIU6Z5H6QI6H67LHTI1" hidden="1">'[3]Reco Sheet for Fcast'!$F$9:$G$9</definedName>
    <definedName name="BExZNVCBKB930QQ9QW7KSGOZ0V1M" localSheetId="2" hidden="1">#REF!</definedName>
    <definedName name="BExZNVCBKB930QQ9QW7KSGOZ0V1M" localSheetId="7" hidden="1">#REF!</definedName>
    <definedName name="BExZNVCBKB930QQ9QW7KSGOZ0V1M" hidden="1">'[3]Reco Sheet for Fcast'!$I$9:$J$9</definedName>
    <definedName name="BExZNW8QJ18X0RSGFDWAE9ZSDX39" localSheetId="2" hidden="1">#REF!</definedName>
    <definedName name="BExZNW8QJ18X0RSGFDWAE9ZSDX39" localSheetId="7" hidden="1">#REF!</definedName>
    <definedName name="BExZNW8QJ18X0RSGFDWAE9ZSDX39" hidden="1">'[3]Reco Sheet for Fcast'!$H$2:$I$2</definedName>
    <definedName name="BExZNZDWRS6Q40L8OCWFEIVI0A1O" localSheetId="2" hidden="1">#REF!</definedName>
    <definedName name="BExZNZDWRS6Q40L8OCWFEIVI0A1O" localSheetId="7" hidden="1">#REF!</definedName>
    <definedName name="BExZNZDWRS6Q40L8OCWFEIVI0A1O" hidden="1">'[3]Reco Sheet for Fcast'!$I$6:$J$6</definedName>
    <definedName name="BExZO532ZI7BQF6A9J5JU0K8HS3X" localSheetId="13" hidden="1">#REF!</definedName>
    <definedName name="BExZO532ZI7BQF6A9J5JU0K8HS3X" localSheetId="14" hidden="1">#REF!</definedName>
    <definedName name="BExZO532ZI7BQF6A9J5JU0K8HS3X" localSheetId="2" hidden="1">#REF!</definedName>
    <definedName name="BExZO532ZI7BQF6A9J5JU0K8HS3X" localSheetId="6" hidden="1">#REF!</definedName>
    <definedName name="BExZO532ZI7BQF6A9J5JU0K8HS3X" hidden="1">#REF!</definedName>
    <definedName name="BExZO8TVZX68PZ4ENQ8QOILK16OS" localSheetId="13" hidden="1">#REF!</definedName>
    <definedName name="BExZO8TVZX68PZ4ENQ8QOILK16OS" localSheetId="14" hidden="1">#REF!</definedName>
    <definedName name="BExZO8TVZX68PZ4ENQ8QOILK16OS" localSheetId="2" hidden="1">#REF!</definedName>
    <definedName name="BExZO8TVZX68PZ4ENQ8QOILK16OS" localSheetId="22" hidden="1">#REF!</definedName>
    <definedName name="BExZO8TVZX68PZ4ENQ8QOILK16OS" localSheetId="6" hidden="1">#REF!</definedName>
    <definedName name="BExZO8TVZX68PZ4ENQ8QOILK16OS" localSheetId="7" hidden="1">#REF!</definedName>
    <definedName name="BExZO8TVZX68PZ4ENQ8QOILK16OS" hidden="1">#REF!</definedName>
    <definedName name="BExZOAH4GDULQO35ZGF099VIFGNC" localSheetId="19" hidden="1">#REF!</definedName>
    <definedName name="BExZOAH4GDULQO35ZGF099VIFGNC" localSheetId="16" hidden="1">#REF!</definedName>
    <definedName name="BExZOAH4GDULQO35ZGF099VIFGNC" localSheetId="17" hidden="1">#REF!</definedName>
    <definedName name="BExZOAH4GDULQO35ZGF099VIFGNC" localSheetId="13" hidden="1">#REF!</definedName>
    <definedName name="BExZOAH4GDULQO35ZGF099VIFGNC" localSheetId="14" hidden="1">#REF!</definedName>
    <definedName name="BExZOAH4GDULQO35ZGF099VIFGNC" localSheetId="2" hidden="1">#REF!</definedName>
    <definedName name="BExZOAH4GDULQO35ZGF099VIFGNC" localSheetId="22" hidden="1">#REF!</definedName>
    <definedName name="BExZOAH4GDULQO35ZGF099VIFGNC" localSheetId="21" hidden="1">#REF!</definedName>
    <definedName name="BExZOAH4GDULQO35ZGF099VIFGNC" localSheetId="57" hidden="1">#REF!</definedName>
    <definedName name="BExZOAH4GDULQO35ZGF099VIFGNC" localSheetId="56" hidden="1">#REF!</definedName>
    <definedName name="BExZOAH4GDULQO35ZGF099VIFGNC" localSheetId="6" hidden="1">#REF!</definedName>
    <definedName name="BExZOAH4GDULQO35ZGF099VIFGNC" localSheetId="7" hidden="1">#REF!</definedName>
    <definedName name="BExZOAH4GDULQO35ZGF099VIFGNC" localSheetId="40" hidden="1">#REF!</definedName>
    <definedName name="BExZOAH4GDULQO35ZGF099VIFGNC" localSheetId="39" hidden="1">#REF!</definedName>
    <definedName name="BExZOAH4GDULQO35ZGF099VIFGNC" localSheetId="41" hidden="1">#REF!</definedName>
    <definedName name="BExZOAH4GDULQO35ZGF099VIFGNC" localSheetId="38" hidden="1">#REF!</definedName>
    <definedName name="BExZOAH4GDULQO35ZGF099VIFGNC" localSheetId="5" hidden="1">#REF!</definedName>
    <definedName name="BExZOAH4GDULQO35ZGF099VIFGNC" localSheetId="15" hidden="1">#REF!</definedName>
    <definedName name="BExZOAH4GDULQO35ZGF099VIFGNC" hidden="1">#REF!</definedName>
    <definedName name="BExZOBO9NYLGVJQ31LVQ9XS2ZT4N" localSheetId="2" hidden="1">#REF!</definedName>
    <definedName name="BExZOBO9NYLGVJQ31LVQ9XS2ZT4N" localSheetId="7" hidden="1">#REF!</definedName>
    <definedName name="BExZOBO9NYLGVJQ31LVQ9XS2ZT4N" hidden="1">'[3]Reco Sheet for Fcast'!$I$10:$J$10</definedName>
    <definedName name="BExZOETNB1CJ3Y2RKLI1ZK0S8Z6H" localSheetId="2" hidden="1">#REF!</definedName>
    <definedName name="BExZOETNB1CJ3Y2RKLI1ZK0S8Z6H" localSheetId="7" hidden="1">#REF!</definedName>
    <definedName name="BExZOETNB1CJ3Y2RKLI1ZK0S8Z6H" hidden="1">'[3]Reco Sheet for Fcast'!$I$10:$J$10</definedName>
    <definedName name="BExZOREMVSK4E5VSWM838KHUB8AI" localSheetId="2" hidden="1">#REF!</definedName>
    <definedName name="BExZOREMVSK4E5VSWM838KHUB8AI" localSheetId="7" hidden="1">#REF!</definedName>
    <definedName name="BExZOREMVSK4E5VSWM838KHUB8AI" hidden="1">'[3]Reco Sheet for Fcast'!$I$6:$J$6</definedName>
    <definedName name="BExZOTCV19JJEJ1Y58F7UUQX3456" localSheetId="13" hidden="1">#REF!</definedName>
    <definedName name="BExZOTCV19JJEJ1Y58F7UUQX3456" localSheetId="14" hidden="1">#REF!</definedName>
    <definedName name="BExZOTCV19JJEJ1Y58F7UUQX3456" localSheetId="2" hidden="1">#REF!</definedName>
    <definedName name="BExZOTCV19JJEJ1Y58F7UUQX3456" localSheetId="6" hidden="1">#REF!</definedName>
    <definedName name="BExZOTCV19JJEJ1Y58F7UUQX3456" hidden="1">#REF!</definedName>
    <definedName name="BExZOVR745T5P1KS9NV2PXZPZVRG" localSheetId="2" hidden="1">#REF!</definedName>
    <definedName name="BExZOVR745T5P1KS9NV2PXZPZVRG" localSheetId="7" hidden="1">#REF!</definedName>
    <definedName name="BExZOVR745T5P1KS9NV2PXZPZVRG" hidden="1">'[3]Reco Sheet for Fcast'!$I$11:$J$11</definedName>
    <definedName name="BExZOZSWGLSY2XYVRIS6VSNJDSGD" localSheetId="2" hidden="1">#REF!</definedName>
    <definedName name="BExZOZSWGLSY2XYVRIS6VSNJDSGD" localSheetId="7" hidden="1">#REF!</definedName>
    <definedName name="BExZOZSWGLSY2XYVRIS6VSNJDSGD" hidden="1">'[3]Reco Sheet for Fcast'!$I$8:$J$8</definedName>
    <definedName name="BExZP7AIJKLM6C6CSUIIFAHFBNX2" localSheetId="2" hidden="1">#REF!</definedName>
    <definedName name="BExZP7AIJKLM6C6CSUIIFAHFBNX2" localSheetId="7" hidden="1">#REF!</definedName>
    <definedName name="BExZP7AIJKLM6C6CSUIIFAHFBNX2" hidden="1">'[3]Reco Sheet for Fcast'!$G$2</definedName>
    <definedName name="BExZPC8M5K7Q2UCY7H5XZLIGR6BZ" localSheetId="13" hidden="1">#REF!</definedName>
    <definedName name="BExZPC8M5K7Q2UCY7H5XZLIGR6BZ" localSheetId="14" hidden="1">#REF!</definedName>
    <definedName name="BExZPC8M5K7Q2UCY7H5XZLIGR6BZ" localSheetId="2" hidden="1">#REF!</definedName>
    <definedName name="BExZPC8M5K7Q2UCY7H5XZLIGR6BZ" localSheetId="6" hidden="1">#REF!</definedName>
    <definedName name="BExZPC8M5K7Q2UCY7H5XZLIGR6BZ" hidden="1">#REF!</definedName>
    <definedName name="BExZPQ0XY507N8FJMVPKCTK8HC9H" localSheetId="2" hidden="1">#REF!</definedName>
    <definedName name="BExZPQ0XY507N8FJMVPKCTK8HC9H" localSheetId="7" hidden="1">#REF!</definedName>
    <definedName name="BExZPQ0XY507N8FJMVPKCTK8HC9H" hidden="1">'[3]Reco Sheet for Fcast'!$K$2</definedName>
    <definedName name="BExZQ37OVBR25U32CO2YYVPZOMR5" localSheetId="2" hidden="1">#REF!</definedName>
    <definedName name="BExZQ37OVBR25U32CO2YYVPZOMR5" localSheetId="7" hidden="1">#REF!</definedName>
    <definedName name="BExZQ37OVBR25U32CO2YYVPZOMR5" hidden="1">'[3]Reco Sheet for Fcast'!$K$2</definedName>
    <definedName name="BExZQ3NT7H06VO0AR48WHZULZB93" localSheetId="2" hidden="1">#REF!</definedName>
    <definedName name="BExZQ3NT7H06VO0AR48WHZULZB93" localSheetId="7" hidden="1">#REF!</definedName>
    <definedName name="BExZQ3NT7H06VO0AR48WHZULZB93" hidden="1">'[3]Reco Sheet for Fcast'!$I$8:$J$8</definedName>
    <definedName name="BExZQ7PJU07SEJMDX18U9YVDC2GU" localSheetId="2" hidden="1">#REF!</definedName>
    <definedName name="BExZQ7PJU07SEJMDX18U9YVDC2GU" localSheetId="7" hidden="1">#REF!</definedName>
    <definedName name="BExZQ7PJU07SEJMDX18U9YVDC2GU" hidden="1">'[3]Reco Sheet for Fcast'!$F$6:$G$6</definedName>
    <definedName name="BExZQIHTGHK7OOI2Y2PN3JYBY82I" localSheetId="19" hidden="1">'[4]AMI P &amp; L'!#REF!</definedName>
    <definedName name="BExZQIHTGHK7OOI2Y2PN3JYBY82I" localSheetId="16" hidden="1">'[4]AMI P &amp; L'!#REF!</definedName>
    <definedName name="BExZQIHTGHK7OOI2Y2PN3JYBY82I" localSheetId="17" hidden="1">'[4]AMI P &amp; L'!#REF!</definedName>
    <definedName name="BExZQIHTGHK7OOI2Y2PN3JYBY82I" localSheetId="13" hidden="1">'[4]AMI P &amp; L'!#REF!</definedName>
    <definedName name="BExZQIHTGHK7OOI2Y2PN3JYBY82I" localSheetId="14" hidden="1">'[4]AMI P &amp; L'!#REF!</definedName>
    <definedName name="BExZQIHTGHK7OOI2Y2PN3JYBY82I" localSheetId="2" hidden="1">#REF!</definedName>
    <definedName name="BExZQIHTGHK7OOI2Y2PN3JYBY82I" localSheetId="22" hidden="1">'[4]AMI P &amp; L'!#REF!</definedName>
    <definedName name="BExZQIHTGHK7OOI2Y2PN3JYBY82I" localSheetId="21" hidden="1">'[4]AMI P &amp; L'!#REF!</definedName>
    <definedName name="BExZQIHTGHK7OOI2Y2PN3JYBY82I" localSheetId="57" hidden="1">'[4]AMI P &amp; L'!#REF!</definedName>
    <definedName name="BExZQIHTGHK7OOI2Y2PN3JYBY82I" localSheetId="56" hidden="1">'[4]AMI P &amp; L'!#REF!</definedName>
    <definedName name="BExZQIHTGHK7OOI2Y2PN3JYBY82I" localSheetId="7" hidden="1">#REF!</definedName>
    <definedName name="BExZQIHTGHK7OOI2Y2PN3JYBY82I" localSheetId="40" hidden="1">'[4]AMI P &amp; L'!#REF!</definedName>
    <definedName name="BExZQIHTGHK7OOI2Y2PN3JYBY82I" localSheetId="39" hidden="1">'[4]AMI P &amp; L'!#REF!</definedName>
    <definedName name="BExZQIHTGHK7OOI2Y2PN3JYBY82I" localSheetId="41" hidden="1">'[4]AMI P &amp; L'!#REF!</definedName>
    <definedName name="BExZQIHTGHK7OOI2Y2PN3JYBY82I" localSheetId="38" hidden="1">'[4]AMI P &amp; L'!#REF!</definedName>
    <definedName name="BExZQIHTGHK7OOI2Y2PN3JYBY82I" localSheetId="5" hidden="1">'[4]AMI P &amp; L'!#REF!</definedName>
    <definedName name="BExZQIHTGHK7OOI2Y2PN3JYBY82I" localSheetId="15" hidden="1">'[4]AMI P &amp; L'!#REF!</definedName>
    <definedName name="BExZQIHTGHK7OOI2Y2PN3JYBY82I" hidden="1">'[4]AMI P &amp; L'!#REF!</definedName>
    <definedName name="BExZQJJMGU5MHQOILGXGJPAQI5XI" localSheetId="19" hidden="1">'[4]AMI P &amp; L'!#REF!</definedName>
    <definedName name="BExZQJJMGU5MHQOILGXGJPAQI5XI" localSheetId="16" hidden="1">'[4]AMI P &amp; L'!#REF!</definedName>
    <definedName name="BExZQJJMGU5MHQOILGXGJPAQI5XI" localSheetId="17" hidden="1">'[4]AMI P &amp; L'!#REF!</definedName>
    <definedName name="BExZQJJMGU5MHQOILGXGJPAQI5XI" localSheetId="13" hidden="1">'[4]AMI P &amp; L'!#REF!</definedName>
    <definedName name="BExZQJJMGU5MHQOILGXGJPAQI5XI" localSheetId="14" hidden="1">'[4]AMI P &amp; L'!#REF!</definedName>
    <definedName name="BExZQJJMGU5MHQOILGXGJPAQI5XI" localSheetId="2" hidden="1">#REF!</definedName>
    <definedName name="BExZQJJMGU5MHQOILGXGJPAQI5XI" localSheetId="22" hidden="1">'[4]AMI P &amp; L'!#REF!</definedName>
    <definedName name="BExZQJJMGU5MHQOILGXGJPAQI5XI" localSheetId="21" hidden="1">'[4]AMI P &amp; L'!#REF!</definedName>
    <definedName name="BExZQJJMGU5MHQOILGXGJPAQI5XI" localSheetId="57" hidden="1">'[4]AMI P &amp; L'!#REF!</definedName>
    <definedName name="BExZQJJMGU5MHQOILGXGJPAQI5XI" localSheetId="56" hidden="1">'[4]AMI P &amp; L'!#REF!</definedName>
    <definedName name="BExZQJJMGU5MHQOILGXGJPAQI5XI" localSheetId="7" hidden="1">#REF!</definedName>
    <definedName name="BExZQJJMGU5MHQOILGXGJPAQI5XI" localSheetId="40" hidden="1">'[4]AMI P &amp; L'!#REF!</definedName>
    <definedName name="BExZQJJMGU5MHQOILGXGJPAQI5XI" localSheetId="39" hidden="1">'[4]AMI P &amp; L'!#REF!</definedName>
    <definedName name="BExZQJJMGU5MHQOILGXGJPAQI5XI" localSheetId="41" hidden="1">'[4]AMI P &amp; L'!#REF!</definedName>
    <definedName name="BExZQJJMGU5MHQOILGXGJPAQI5XI" localSheetId="38" hidden="1">'[4]AMI P &amp; L'!#REF!</definedName>
    <definedName name="BExZQJJMGU5MHQOILGXGJPAQI5XI" localSheetId="5" hidden="1">'[4]AMI P &amp; L'!#REF!</definedName>
    <definedName name="BExZQJJMGU5MHQOILGXGJPAQI5XI" localSheetId="15" hidden="1">'[4]AMI P &amp; L'!#REF!</definedName>
    <definedName name="BExZQJJMGU5MHQOILGXGJPAQI5XI" hidden="1">'[4]AMI P &amp; L'!#REF!</definedName>
    <definedName name="BExZQP3CUHU0IRXBVRJLP1KYRDVE" localSheetId="19" hidden="1">#REF!</definedName>
    <definedName name="BExZQP3CUHU0IRXBVRJLP1KYRDVE" localSheetId="16" hidden="1">#REF!</definedName>
    <definedName name="BExZQP3CUHU0IRXBVRJLP1KYRDVE" localSheetId="17" hidden="1">#REF!</definedName>
    <definedName name="BExZQP3CUHU0IRXBVRJLP1KYRDVE" localSheetId="13" hidden="1">#REF!</definedName>
    <definedName name="BExZQP3CUHU0IRXBVRJLP1KYRDVE" localSheetId="14" hidden="1">#REF!</definedName>
    <definedName name="BExZQP3CUHU0IRXBVRJLP1KYRDVE" localSheetId="2" hidden="1">#REF!</definedName>
    <definedName name="BExZQP3CUHU0IRXBVRJLP1KYRDVE" localSheetId="22" hidden="1">#REF!</definedName>
    <definedName name="BExZQP3CUHU0IRXBVRJLP1KYRDVE" localSheetId="21" hidden="1">#REF!</definedName>
    <definedName name="BExZQP3CUHU0IRXBVRJLP1KYRDVE" localSheetId="57" hidden="1">#REF!</definedName>
    <definedName name="BExZQP3CUHU0IRXBVRJLP1KYRDVE" localSheetId="56" hidden="1">#REF!</definedName>
    <definedName name="BExZQP3CUHU0IRXBVRJLP1KYRDVE" localSheetId="6" hidden="1">#REF!</definedName>
    <definedName name="BExZQP3CUHU0IRXBVRJLP1KYRDVE" localSheetId="7" hidden="1">#REF!</definedName>
    <definedName name="BExZQP3CUHU0IRXBVRJLP1KYRDVE" localSheetId="40" hidden="1">#REF!</definedName>
    <definedName name="BExZQP3CUHU0IRXBVRJLP1KYRDVE" localSheetId="39" hidden="1">#REF!</definedName>
    <definedName name="BExZQP3CUHU0IRXBVRJLP1KYRDVE" localSheetId="41" hidden="1">#REF!</definedName>
    <definedName name="BExZQP3CUHU0IRXBVRJLP1KYRDVE" localSheetId="38" hidden="1">#REF!</definedName>
    <definedName name="BExZQP3CUHU0IRXBVRJLP1KYRDVE" localSheetId="5" hidden="1">#REF!</definedName>
    <definedName name="BExZQP3CUHU0IRXBVRJLP1KYRDVE" localSheetId="15" hidden="1">#REF!</definedName>
    <definedName name="BExZQP3CUHU0IRXBVRJLP1KYRDVE" hidden="1">#REF!</definedName>
    <definedName name="BExZQRHGZ7WP7RQ2CX0H6W1CIP9U" localSheetId="13" hidden="1">#REF!</definedName>
    <definedName name="BExZQRHGZ7WP7RQ2CX0H6W1CIP9U" localSheetId="14" hidden="1">#REF!</definedName>
    <definedName name="BExZQRHGZ7WP7RQ2CX0H6W1CIP9U" localSheetId="2" hidden="1">#REF!</definedName>
    <definedName name="BExZQRHGZ7WP7RQ2CX0H6W1CIP9U" localSheetId="22" hidden="1">#REF!</definedName>
    <definedName name="BExZQRHGZ7WP7RQ2CX0H6W1CIP9U" localSheetId="6" hidden="1">#REF!</definedName>
    <definedName name="BExZQRHGZ7WP7RQ2CX0H6W1CIP9U" localSheetId="7" hidden="1">#REF!</definedName>
    <definedName name="BExZQRHGZ7WP7RQ2CX0H6W1CIP9U" hidden="1">#REF!</definedName>
    <definedName name="BExZQWFMANQLA8Z37ZECN1VLXVSB" localSheetId="13" hidden="1">#REF!</definedName>
    <definedName name="BExZQWFMANQLA8Z37ZECN1VLXVSB" localSheetId="14" hidden="1">#REF!</definedName>
    <definedName name="BExZQWFMANQLA8Z37ZECN1VLXVSB" localSheetId="2" hidden="1">#REF!</definedName>
    <definedName name="BExZQWFMANQLA8Z37ZECN1VLXVSB" localSheetId="22" hidden="1">#REF!</definedName>
    <definedName name="BExZQWFMANQLA8Z37ZECN1VLXVSB" localSheetId="6" hidden="1">#REF!</definedName>
    <definedName name="BExZQWFMANQLA8Z37ZECN1VLXVSB" localSheetId="7" hidden="1">#REF!</definedName>
    <definedName name="BExZQWFMANQLA8Z37ZECN1VLXVSB" hidden="1">#REF!</definedName>
    <definedName name="BExZQXBYEBN28QUH1KOVW6KKA5UM" localSheetId="2" hidden="1">#REF!</definedName>
    <definedName name="BExZQXBYEBN28QUH1KOVW6KKA5UM" localSheetId="7" hidden="1">#REF!</definedName>
    <definedName name="BExZQXBYEBN28QUH1KOVW6KKA5UM" hidden="1">'[3]Reco Sheet for Fcast'!$F$15</definedName>
    <definedName name="BExZQZKT146WEN8FTVZ7Y5TSB8L5" localSheetId="19" hidden="1">'[4]AMI P &amp; L'!#REF!</definedName>
    <definedName name="BExZQZKT146WEN8FTVZ7Y5TSB8L5" localSheetId="16" hidden="1">'[4]AMI P &amp; L'!#REF!</definedName>
    <definedName name="BExZQZKT146WEN8FTVZ7Y5TSB8L5" localSheetId="17" hidden="1">'[4]AMI P &amp; L'!#REF!</definedName>
    <definedName name="BExZQZKT146WEN8FTVZ7Y5TSB8L5" localSheetId="13" hidden="1">'[4]AMI P &amp; L'!#REF!</definedName>
    <definedName name="BExZQZKT146WEN8FTVZ7Y5TSB8L5" localSheetId="14" hidden="1">'[4]AMI P &amp; L'!#REF!</definedName>
    <definedName name="BExZQZKT146WEN8FTVZ7Y5TSB8L5" localSheetId="2" hidden="1">#REF!</definedName>
    <definedName name="BExZQZKT146WEN8FTVZ7Y5TSB8L5" localSheetId="22" hidden="1">'[4]AMI P &amp; L'!#REF!</definedName>
    <definedName name="BExZQZKT146WEN8FTVZ7Y5TSB8L5" localSheetId="21" hidden="1">'[4]AMI P &amp; L'!#REF!</definedName>
    <definedName name="BExZQZKT146WEN8FTVZ7Y5TSB8L5" localSheetId="57" hidden="1">'[4]AMI P &amp; L'!#REF!</definedName>
    <definedName name="BExZQZKT146WEN8FTVZ7Y5TSB8L5" localSheetId="56" hidden="1">'[4]AMI P &amp; L'!#REF!</definedName>
    <definedName name="BExZQZKT146WEN8FTVZ7Y5TSB8L5" localSheetId="7" hidden="1">#REF!</definedName>
    <definedName name="BExZQZKT146WEN8FTVZ7Y5TSB8L5" localSheetId="40" hidden="1">'[4]AMI P &amp; L'!#REF!</definedName>
    <definedName name="BExZQZKT146WEN8FTVZ7Y5TSB8L5" localSheetId="39" hidden="1">'[4]AMI P &amp; L'!#REF!</definedName>
    <definedName name="BExZQZKT146WEN8FTVZ7Y5TSB8L5" localSheetId="41" hidden="1">'[4]AMI P &amp; L'!#REF!</definedName>
    <definedName name="BExZQZKT146WEN8FTVZ7Y5TSB8L5" localSheetId="38" hidden="1">'[4]AMI P &amp; L'!#REF!</definedName>
    <definedName name="BExZQZKT146WEN8FTVZ7Y5TSB8L5" localSheetId="5" hidden="1">'[4]AMI P &amp; L'!#REF!</definedName>
    <definedName name="BExZQZKT146WEN8FTVZ7Y5TSB8L5" localSheetId="15" hidden="1">'[4]AMI P &amp; L'!#REF!</definedName>
    <definedName name="BExZQZKT146WEN8FTVZ7Y5TSB8L5" hidden="1">'[4]AMI P &amp; L'!#REF!</definedName>
    <definedName name="BExZR485AKBH93YZ08CMUC3WROED" localSheetId="2" hidden="1">#REF!</definedName>
    <definedName name="BExZR485AKBH93YZ08CMUC3WROED" localSheetId="7" hidden="1">#REF!</definedName>
    <definedName name="BExZR485AKBH93YZ08CMUC3WROED" hidden="1">'[3]Reco Sheet for Fcast'!$I$10:$J$10</definedName>
    <definedName name="BExZR7TL98P2PPUVGIZYR5873DWW" localSheetId="2" hidden="1">#REF!</definedName>
    <definedName name="BExZR7TL98P2PPUVGIZYR5873DWW" localSheetId="7" hidden="1">#REF!</definedName>
    <definedName name="BExZR7TL98P2PPUVGIZYR5873DWW" hidden="1">'[3]Reco Sheet for Fcast'!$F$9:$G$9</definedName>
    <definedName name="BExZRGD1603X5ACFALUUDKCD7X48" localSheetId="2" hidden="1">#REF!</definedName>
    <definedName name="BExZRGD1603X5ACFALUUDKCD7X48" localSheetId="7" hidden="1">#REF!</definedName>
    <definedName name="BExZRGD1603X5ACFALUUDKCD7X48" hidden="1">'[3]Reco Sheet for Fcast'!$I$9:$J$9</definedName>
    <definedName name="BExZRP1X6UVLN1UOLHH5VF4STP1O" localSheetId="19" hidden="1">'[4]AMI P &amp; L'!#REF!</definedName>
    <definedName name="BExZRP1X6UVLN1UOLHH5VF4STP1O" localSheetId="16" hidden="1">'[4]AMI P &amp; L'!#REF!</definedName>
    <definedName name="BExZRP1X6UVLN1UOLHH5VF4STP1O" localSheetId="17" hidden="1">'[4]AMI P &amp; L'!#REF!</definedName>
    <definedName name="BExZRP1X6UVLN1UOLHH5VF4STP1O" localSheetId="13" hidden="1">'[4]AMI P &amp; L'!#REF!</definedName>
    <definedName name="BExZRP1X6UVLN1UOLHH5VF4STP1O" localSheetId="14" hidden="1">'[4]AMI P &amp; L'!#REF!</definedName>
    <definedName name="BExZRP1X6UVLN1UOLHH5VF4STP1O" localSheetId="2" hidden="1">#REF!</definedName>
    <definedName name="BExZRP1X6UVLN1UOLHH5VF4STP1O" localSheetId="22" hidden="1">'[4]AMI P &amp; L'!#REF!</definedName>
    <definedName name="BExZRP1X6UVLN1UOLHH5VF4STP1O" localSheetId="21" hidden="1">'[4]AMI P &amp; L'!#REF!</definedName>
    <definedName name="BExZRP1X6UVLN1UOLHH5VF4STP1O" localSheetId="57" hidden="1">'[4]AMI P &amp; L'!#REF!</definedName>
    <definedName name="BExZRP1X6UVLN1UOLHH5VF4STP1O" localSheetId="56" hidden="1">'[4]AMI P &amp; L'!#REF!</definedName>
    <definedName name="BExZRP1X6UVLN1UOLHH5VF4STP1O" localSheetId="7" hidden="1">#REF!</definedName>
    <definedName name="BExZRP1X6UVLN1UOLHH5VF4STP1O" localSheetId="40" hidden="1">'[4]AMI P &amp; L'!#REF!</definedName>
    <definedName name="BExZRP1X6UVLN1UOLHH5VF4STP1O" localSheetId="39" hidden="1">'[4]AMI P &amp; L'!#REF!</definedName>
    <definedName name="BExZRP1X6UVLN1UOLHH5VF4STP1O" localSheetId="41" hidden="1">'[4]AMI P &amp; L'!#REF!</definedName>
    <definedName name="BExZRP1X6UVLN1UOLHH5VF4STP1O" localSheetId="38" hidden="1">'[4]AMI P &amp; L'!#REF!</definedName>
    <definedName name="BExZRP1X6UVLN1UOLHH5VF4STP1O" localSheetId="5" hidden="1">'[4]AMI P &amp; L'!#REF!</definedName>
    <definedName name="BExZRP1X6UVLN1UOLHH5VF4STP1O" localSheetId="15" hidden="1">'[4]AMI P &amp; L'!#REF!</definedName>
    <definedName name="BExZRP1X6UVLN1UOLHH5VF4STP1O" hidden="1">'[4]AMI P &amp; L'!#REF!</definedName>
    <definedName name="BExZRQ930U6OCYNV00CH5I0Q4LPE" localSheetId="2" hidden="1">#REF!</definedName>
    <definedName name="BExZRQ930U6OCYNV00CH5I0Q4LPE" localSheetId="7" hidden="1">#REF!</definedName>
    <definedName name="BExZRQ930U6OCYNV00CH5I0Q4LPE" hidden="1">'[3]Reco Sheet for Fcast'!$I$8:$J$8</definedName>
    <definedName name="BExZRW8W514W8OZ72YBONYJ64GXF" localSheetId="19" hidden="1">'[4]AMI P &amp; L'!#REF!</definedName>
    <definedName name="BExZRW8W514W8OZ72YBONYJ64GXF" localSheetId="16" hidden="1">'[4]AMI P &amp; L'!#REF!</definedName>
    <definedName name="BExZRW8W514W8OZ72YBONYJ64GXF" localSheetId="17" hidden="1">'[4]AMI P &amp; L'!#REF!</definedName>
    <definedName name="BExZRW8W514W8OZ72YBONYJ64GXF" localSheetId="13" hidden="1">'[4]AMI P &amp; L'!#REF!</definedName>
    <definedName name="BExZRW8W514W8OZ72YBONYJ64GXF" localSheetId="14" hidden="1">'[4]AMI P &amp; L'!#REF!</definedName>
    <definedName name="BExZRW8W514W8OZ72YBONYJ64GXF" localSheetId="2" hidden="1">#REF!</definedName>
    <definedName name="BExZRW8W514W8OZ72YBONYJ64GXF" localSheetId="22" hidden="1">'[4]AMI P &amp; L'!#REF!</definedName>
    <definedName name="BExZRW8W514W8OZ72YBONYJ64GXF" localSheetId="21" hidden="1">'[4]AMI P &amp; L'!#REF!</definedName>
    <definedName name="BExZRW8W514W8OZ72YBONYJ64GXF" localSheetId="57" hidden="1">'[4]AMI P &amp; L'!#REF!</definedName>
    <definedName name="BExZRW8W514W8OZ72YBONYJ64GXF" localSheetId="56" hidden="1">'[4]AMI P &amp; L'!#REF!</definedName>
    <definedName name="BExZRW8W514W8OZ72YBONYJ64GXF" localSheetId="7" hidden="1">#REF!</definedName>
    <definedName name="BExZRW8W514W8OZ72YBONYJ64GXF" localSheetId="40" hidden="1">'[4]AMI P &amp; L'!#REF!</definedName>
    <definedName name="BExZRW8W514W8OZ72YBONYJ64GXF" localSheetId="39" hidden="1">'[4]AMI P &amp; L'!#REF!</definedName>
    <definedName name="BExZRW8W514W8OZ72YBONYJ64GXF" localSheetId="41" hidden="1">'[4]AMI P &amp; L'!#REF!</definedName>
    <definedName name="BExZRW8W514W8OZ72YBONYJ64GXF" localSheetId="38" hidden="1">'[4]AMI P &amp; L'!#REF!</definedName>
    <definedName name="BExZRW8W514W8OZ72YBONYJ64GXF" localSheetId="5" hidden="1">'[4]AMI P &amp; L'!#REF!</definedName>
    <definedName name="BExZRW8W514W8OZ72YBONYJ64GXF" localSheetId="15" hidden="1">'[4]AMI P &amp; L'!#REF!</definedName>
    <definedName name="BExZRW8W514W8OZ72YBONYJ64GXF" hidden="1">'[4]AMI P &amp; L'!#REF!</definedName>
    <definedName name="BExZRWJP2BUVFJPO8U8ATQEP0LZU" localSheetId="2" hidden="1">#REF!</definedName>
    <definedName name="BExZRWJP2BUVFJPO8U8ATQEP0LZU" localSheetId="7" hidden="1">#REF!</definedName>
    <definedName name="BExZRWJP2BUVFJPO8U8ATQEP0LZU" hidden="1">'[3]Reco Sheet for Fcast'!$F$15</definedName>
    <definedName name="BExZRZUBL5A1WH7YZJXBZG8HPWC7" localSheetId="13" hidden="1">#REF!</definedName>
    <definedName name="BExZRZUBL5A1WH7YZJXBZG8HPWC7" localSheetId="14" hidden="1">#REF!</definedName>
    <definedName name="BExZRZUBL5A1WH7YZJXBZG8HPWC7" localSheetId="2" hidden="1">#REF!</definedName>
    <definedName name="BExZRZUBL5A1WH7YZJXBZG8HPWC7" localSheetId="22" hidden="1">#REF!</definedName>
    <definedName name="BExZRZUBL5A1WH7YZJXBZG8HPWC7" localSheetId="6" hidden="1">#REF!</definedName>
    <definedName name="BExZRZUBL5A1WH7YZJXBZG8HPWC7" localSheetId="7" hidden="1">#REF!</definedName>
    <definedName name="BExZRZUBL5A1WH7YZJXBZG8HPWC7" hidden="1">#REF!</definedName>
    <definedName name="BExZSD14AZGXB1I4H73PZY0TKWV1" localSheetId="13" hidden="1">#REF!</definedName>
    <definedName name="BExZSD14AZGXB1I4H73PZY0TKWV1" localSheetId="14" hidden="1">#REF!</definedName>
    <definedName name="BExZSD14AZGXB1I4H73PZY0TKWV1" localSheetId="2" hidden="1">#REF!</definedName>
    <definedName name="BExZSD14AZGXB1I4H73PZY0TKWV1" localSheetId="6" hidden="1">#REF!</definedName>
    <definedName name="BExZSD14AZGXB1I4H73PZY0TKWV1" hidden="1">#REF!</definedName>
    <definedName name="BExZSI9USDLZAN8LI8M4YYQL24GZ" localSheetId="2" hidden="1">#REF!</definedName>
    <definedName name="BExZSI9USDLZAN8LI8M4YYQL24GZ" localSheetId="7" hidden="1">#REF!</definedName>
    <definedName name="BExZSI9USDLZAN8LI8M4YYQL24GZ" hidden="1">'[3]Reco Sheet for Fcast'!$F$7:$G$7</definedName>
    <definedName name="BExZSS0LA2JY4ZLJ1Z5YCMLJJZCH" localSheetId="2" hidden="1">#REF!</definedName>
    <definedName name="BExZSS0LA2JY4ZLJ1Z5YCMLJJZCH" localSheetId="7" hidden="1">#REF!</definedName>
    <definedName name="BExZSS0LA2JY4ZLJ1Z5YCMLJJZCH" hidden="1">'[3]Reco Sheet for Fcast'!$F$11:$G$11</definedName>
    <definedName name="BExZT394ULBLT8EUHBM7KV741HQI" localSheetId="13" hidden="1">#REF!</definedName>
    <definedName name="BExZT394ULBLT8EUHBM7KV741HQI" localSheetId="14" hidden="1">#REF!</definedName>
    <definedName name="BExZT394ULBLT8EUHBM7KV741HQI" localSheetId="2" hidden="1">#REF!</definedName>
    <definedName name="BExZT394ULBLT8EUHBM7KV741HQI" localSheetId="22" hidden="1">#REF!</definedName>
    <definedName name="BExZT394ULBLT8EUHBM7KV741HQI" localSheetId="6" hidden="1">#REF!</definedName>
    <definedName name="BExZT394ULBLT8EUHBM7KV741HQI" localSheetId="7" hidden="1">#REF!</definedName>
    <definedName name="BExZT394ULBLT8EUHBM7KV741HQI" hidden="1">#REF!</definedName>
    <definedName name="BExZTAQV2QVSZY5Y3VCCWUBSBW9P" localSheetId="19" hidden="1">'[4]AMI P &amp; L'!#REF!</definedName>
    <definedName name="BExZTAQV2QVSZY5Y3VCCWUBSBW9P" localSheetId="16" hidden="1">'[4]AMI P &amp; L'!#REF!</definedName>
    <definedName name="BExZTAQV2QVSZY5Y3VCCWUBSBW9P" localSheetId="17" hidden="1">'[4]AMI P &amp; L'!#REF!</definedName>
    <definedName name="BExZTAQV2QVSZY5Y3VCCWUBSBW9P" localSheetId="13" hidden="1">'[4]AMI P &amp; L'!#REF!</definedName>
    <definedName name="BExZTAQV2QVSZY5Y3VCCWUBSBW9P" localSheetId="14" hidden="1">'[4]AMI P &amp; L'!#REF!</definedName>
    <definedName name="BExZTAQV2QVSZY5Y3VCCWUBSBW9P" localSheetId="2" hidden="1">#REF!</definedName>
    <definedName name="BExZTAQV2QVSZY5Y3VCCWUBSBW9P" localSheetId="22" hidden="1">'[4]AMI P &amp; L'!#REF!</definedName>
    <definedName name="BExZTAQV2QVSZY5Y3VCCWUBSBW9P" localSheetId="21" hidden="1">'[4]AMI P &amp; L'!#REF!</definedName>
    <definedName name="BExZTAQV2QVSZY5Y3VCCWUBSBW9P" localSheetId="57" hidden="1">'[4]AMI P &amp; L'!#REF!</definedName>
    <definedName name="BExZTAQV2QVSZY5Y3VCCWUBSBW9P" localSheetId="56" hidden="1">'[4]AMI P &amp; L'!#REF!</definedName>
    <definedName name="BExZTAQV2QVSZY5Y3VCCWUBSBW9P" localSheetId="7" hidden="1">#REF!</definedName>
    <definedName name="BExZTAQV2QVSZY5Y3VCCWUBSBW9P" localSheetId="40" hidden="1">'[4]AMI P &amp; L'!#REF!</definedName>
    <definedName name="BExZTAQV2QVSZY5Y3VCCWUBSBW9P" localSheetId="39" hidden="1">'[4]AMI P &amp; L'!#REF!</definedName>
    <definedName name="BExZTAQV2QVSZY5Y3VCCWUBSBW9P" localSheetId="41" hidden="1">'[4]AMI P &amp; L'!#REF!</definedName>
    <definedName name="BExZTAQV2QVSZY5Y3VCCWUBSBW9P" localSheetId="38" hidden="1">'[4]AMI P &amp; L'!#REF!</definedName>
    <definedName name="BExZTAQV2QVSZY5Y3VCCWUBSBW9P" localSheetId="5" hidden="1">'[4]AMI P &amp; L'!#REF!</definedName>
    <definedName name="BExZTAQV2QVSZY5Y3VCCWUBSBW9P" localSheetId="15" hidden="1">'[4]AMI P &amp; L'!#REF!</definedName>
    <definedName name="BExZTAQV2QVSZY5Y3VCCWUBSBW9P" hidden="1">'[4]AMI P &amp; L'!#REF!</definedName>
    <definedName name="BExZTHSI2FX56PWRSNX9H5EWTZFO" localSheetId="2" hidden="1">#REF!</definedName>
    <definedName name="BExZTHSI2FX56PWRSNX9H5EWTZFO" localSheetId="7" hidden="1">#REF!</definedName>
    <definedName name="BExZTHSI2FX56PWRSNX9H5EWTZFO" hidden="1">'[3]Reco Sheet for Fcast'!$F$6:$G$6</definedName>
    <definedName name="BExZTJL3HVBFY139H6CJHEQCT1EL" localSheetId="2" hidden="1">#REF!</definedName>
    <definedName name="BExZTJL3HVBFY139H6CJHEQCT1EL" localSheetId="7" hidden="1">#REF!</definedName>
    <definedName name="BExZTJL3HVBFY139H6CJHEQCT1EL" hidden="1">'[3]Reco Sheet for Fcast'!$F$9:$G$9</definedName>
    <definedName name="BExZTLOL8OPABZI453E0KVNA1GJS" localSheetId="2" hidden="1">#REF!</definedName>
    <definedName name="BExZTLOL8OPABZI453E0KVNA1GJS" localSheetId="7" hidden="1">#REF!</definedName>
    <definedName name="BExZTLOL8OPABZI453E0KVNA1GJS" hidden="1">'[3]Reco Sheet for Fcast'!$F$11:$G$11</definedName>
    <definedName name="BExZTT6J3X0TOX0ZY6YPLUVMCW9X" localSheetId="19" hidden="1">'[4]AMI P &amp; L'!#REF!</definedName>
    <definedName name="BExZTT6J3X0TOX0ZY6YPLUVMCW9X" localSheetId="16" hidden="1">'[4]AMI P &amp; L'!#REF!</definedName>
    <definedName name="BExZTT6J3X0TOX0ZY6YPLUVMCW9X" localSheetId="17" hidden="1">'[4]AMI P &amp; L'!#REF!</definedName>
    <definedName name="BExZTT6J3X0TOX0ZY6YPLUVMCW9X" localSheetId="13" hidden="1">'[4]AMI P &amp; L'!#REF!</definedName>
    <definedName name="BExZTT6J3X0TOX0ZY6YPLUVMCW9X" localSheetId="14" hidden="1">'[4]AMI P &amp; L'!#REF!</definedName>
    <definedName name="BExZTT6J3X0TOX0ZY6YPLUVMCW9X" localSheetId="2" hidden="1">#REF!</definedName>
    <definedName name="BExZTT6J3X0TOX0ZY6YPLUVMCW9X" localSheetId="22" hidden="1">'[4]AMI P &amp; L'!#REF!</definedName>
    <definedName name="BExZTT6J3X0TOX0ZY6YPLUVMCW9X" localSheetId="21" hidden="1">'[4]AMI P &amp; L'!#REF!</definedName>
    <definedName name="BExZTT6J3X0TOX0ZY6YPLUVMCW9X" localSheetId="57" hidden="1">'[4]AMI P &amp; L'!#REF!</definedName>
    <definedName name="BExZTT6J3X0TOX0ZY6YPLUVMCW9X" localSheetId="56" hidden="1">'[4]AMI P &amp; L'!#REF!</definedName>
    <definedName name="BExZTT6J3X0TOX0ZY6YPLUVMCW9X" localSheetId="7" hidden="1">#REF!</definedName>
    <definedName name="BExZTT6J3X0TOX0ZY6YPLUVMCW9X" localSheetId="40" hidden="1">'[4]AMI P &amp; L'!#REF!</definedName>
    <definedName name="BExZTT6J3X0TOX0ZY6YPLUVMCW9X" localSheetId="39" hidden="1">'[4]AMI P &amp; L'!#REF!</definedName>
    <definedName name="BExZTT6J3X0TOX0ZY6YPLUVMCW9X" localSheetId="41" hidden="1">'[4]AMI P &amp; L'!#REF!</definedName>
    <definedName name="BExZTT6J3X0TOX0ZY6YPLUVMCW9X" localSheetId="38" hidden="1">'[4]AMI P &amp; L'!#REF!</definedName>
    <definedName name="BExZTT6J3X0TOX0ZY6YPLUVMCW9X" localSheetId="5" hidden="1">'[4]AMI P &amp; L'!#REF!</definedName>
    <definedName name="BExZTT6J3X0TOX0ZY6YPLUVMCW9X" localSheetId="15" hidden="1">'[4]AMI P &amp; L'!#REF!</definedName>
    <definedName name="BExZTT6J3X0TOX0ZY6YPLUVMCW9X" hidden="1">'[4]AMI P &amp; L'!#REF!</definedName>
    <definedName name="BExZTW6ECBRA0BBITWBQ8R93RMCL" localSheetId="2" hidden="1">#REF!</definedName>
    <definedName name="BExZTW6ECBRA0BBITWBQ8R93RMCL" localSheetId="7" hidden="1">#REF!</definedName>
    <definedName name="BExZTW6ECBRA0BBITWBQ8R93RMCL" hidden="1">'[3]Reco Sheet for Fcast'!$G$2</definedName>
    <definedName name="BExZU2BHYAOKSCBM3C5014ZF6IXS" localSheetId="2" hidden="1">#REF!</definedName>
    <definedName name="BExZU2BHYAOKSCBM3C5014ZF6IXS" localSheetId="7" hidden="1">#REF!</definedName>
    <definedName name="BExZU2BHYAOKSCBM3C5014ZF6IXS" hidden="1">'[3]Reco Sheet for Fcast'!$H$2:$I$2</definedName>
    <definedName name="BExZU2RMJTXOCS0ROPMYPE6WTD87" localSheetId="2" hidden="1">#REF!</definedName>
    <definedName name="BExZU2RMJTXOCS0ROPMYPE6WTD87" localSheetId="7" hidden="1">#REF!</definedName>
    <definedName name="BExZU2RMJTXOCS0ROPMYPE6WTD87" hidden="1">'[3]Reco Sheet for Fcast'!$F$7:$G$7</definedName>
    <definedName name="BExZUF7G8FENTJKH9R1XUWXM6CWD" localSheetId="2" hidden="1">#REF!</definedName>
    <definedName name="BExZUF7G8FENTJKH9R1XUWXM6CWD" localSheetId="7" hidden="1">#REF!</definedName>
    <definedName name="BExZUF7G8FENTJKH9R1XUWXM6CWD" hidden="1">'[3]Reco Sheet for Fcast'!$I$9:$J$9</definedName>
    <definedName name="BExZUHWEEZO4WXP5DG5P4U6A70KN" localSheetId="13" hidden="1">#REF!</definedName>
    <definedName name="BExZUHWEEZO4WXP5DG5P4U6A70KN" localSheetId="14" hidden="1">#REF!</definedName>
    <definedName name="BExZUHWEEZO4WXP5DG5P4U6A70KN" localSheetId="2" hidden="1">#REF!</definedName>
    <definedName name="BExZUHWEEZO4WXP5DG5P4U6A70KN" localSheetId="22" hidden="1">#REF!</definedName>
    <definedName name="BExZUHWEEZO4WXP5DG5P4U6A70KN" localSheetId="6" hidden="1">#REF!</definedName>
    <definedName name="BExZUHWEEZO4WXP5DG5P4U6A70KN" localSheetId="7" hidden="1">#REF!</definedName>
    <definedName name="BExZUHWEEZO4WXP5DG5P4U6A70KN" hidden="1">#REF!</definedName>
    <definedName name="BExZUNARUJBIZ08VCAV3GEVBIR3D" localSheetId="2" hidden="1">#REF!</definedName>
    <definedName name="BExZUNARUJBIZ08VCAV3GEVBIR3D" localSheetId="7" hidden="1">#REF!</definedName>
    <definedName name="BExZUNARUJBIZ08VCAV3GEVBIR3D" hidden="1">'[3]Reco Sheet for Fcast'!$I$8:$J$8</definedName>
    <definedName name="BExZUSZT5496UMBP4LFSLTR1GVEW" localSheetId="2" hidden="1">#REF!</definedName>
    <definedName name="BExZUSZT5496UMBP4LFSLTR1GVEW" localSheetId="7" hidden="1">#REF!</definedName>
    <definedName name="BExZUSZT5496UMBP4LFSLTR1GVEW" hidden="1">'[3]Reco Sheet for Fcast'!$I$9:$J$9</definedName>
    <definedName name="BExZUT54340I38GVCV79EL116WR0" localSheetId="2" hidden="1">#REF!</definedName>
    <definedName name="BExZUT54340I38GVCV79EL116WR0" localSheetId="7" hidden="1">#REF!</definedName>
    <definedName name="BExZUT54340I38GVCV79EL116WR0" hidden="1">'[3]Reco Sheet for Fcast'!$I$11:$J$11</definedName>
    <definedName name="BExZUYDULCX65H9OZ9JHPBNKF3MI" localSheetId="2" hidden="1">#REF!</definedName>
    <definedName name="BExZUYDULCX65H9OZ9JHPBNKF3MI" localSheetId="7" hidden="1">#REF!</definedName>
    <definedName name="BExZUYDULCX65H9OZ9JHPBNKF3MI" hidden="1">'[3]Reco Sheet for Fcast'!$F$7:$G$7</definedName>
    <definedName name="BExZV2QD5ZDK3AGDRULLA7JB46C3" localSheetId="2" hidden="1">#REF!</definedName>
    <definedName name="BExZV2QD5ZDK3AGDRULLA7JB46C3" localSheetId="7" hidden="1">#REF!</definedName>
    <definedName name="BExZV2QD5ZDK3AGDRULLA7JB46C3" hidden="1">'[3]Reco Sheet for Fcast'!$F$8:$G$8</definedName>
    <definedName name="BExZV6BT23LNC2E6HR6HT1BC5R77" localSheetId="13" hidden="1">#REF!</definedName>
    <definedName name="BExZV6BT23LNC2E6HR6HT1BC5R77" localSheetId="14" hidden="1">#REF!</definedName>
    <definedName name="BExZV6BT23LNC2E6HR6HT1BC5R77" localSheetId="2" hidden="1">#REF!</definedName>
    <definedName name="BExZV6BT23LNC2E6HR6HT1BC5R77" localSheetId="6" hidden="1">#REF!</definedName>
    <definedName name="BExZV6BT23LNC2E6HR6HT1BC5R77" hidden="1">#REF!</definedName>
    <definedName name="BExZVBQ29OM0V8XAL3HL0JIM0MMU" localSheetId="2" hidden="1">#REF!</definedName>
    <definedName name="BExZVBQ29OM0V8XAL3HL0JIM0MMU" localSheetId="7" hidden="1">#REF!</definedName>
    <definedName name="BExZVBQ29OM0V8XAL3HL0JIM0MMU" hidden="1">'[3]Reco Sheet for Fcast'!$I$9:$J$9</definedName>
    <definedName name="BExZVBQ3B8IIQW88DDLAW5BA4PL4" localSheetId="19" hidden="1">#REF!</definedName>
    <definedName name="BExZVBQ3B8IIQW88DDLAW5BA4PL4" localSheetId="16" hidden="1">#REF!</definedName>
    <definedName name="BExZVBQ3B8IIQW88DDLAW5BA4PL4" localSheetId="17" hidden="1">#REF!</definedName>
    <definedName name="BExZVBQ3B8IIQW88DDLAW5BA4PL4" localSheetId="13" hidden="1">#REF!</definedName>
    <definedName name="BExZVBQ3B8IIQW88DDLAW5BA4PL4" localSheetId="14" hidden="1">#REF!</definedName>
    <definedName name="BExZVBQ3B8IIQW88DDLAW5BA4PL4" localSheetId="2" hidden="1">#REF!</definedName>
    <definedName name="BExZVBQ3B8IIQW88DDLAW5BA4PL4" localSheetId="22" hidden="1">#REF!</definedName>
    <definedName name="BExZVBQ3B8IIQW88DDLAW5BA4PL4" localSheetId="21" hidden="1">#REF!</definedName>
    <definedName name="BExZVBQ3B8IIQW88DDLAW5BA4PL4" localSheetId="57" hidden="1">#REF!</definedName>
    <definedName name="BExZVBQ3B8IIQW88DDLAW5BA4PL4" localSheetId="56" hidden="1">#REF!</definedName>
    <definedName name="BExZVBQ3B8IIQW88DDLAW5BA4PL4" localSheetId="6" hidden="1">#REF!</definedName>
    <definedName name="BExZVBQ3B8IIQW88DDLAW5BA4PL4" localSheetId="7" hidden="1">#REF!</definedName>
    <definedName name="BExZVBQ3B8IIQW88DDLAW5BA4PL4" localSheetId="40" hidden="1">#REF!</definedName>
    <definedName name="BExZVBQ3B8IIQW88DDLAW5BA4PL4" localSheetId="39" hidden="1">#REF!</definedName>
    <definedName name="BExZVBQ3B8IIQW88DDLAW5BA4PL4" localSheetId="41" hidden="1">#REF!</definedName>
    <definedName name="BExZVBQ3B8IIQW88DDLAW5BA4PL4" localSheetId="38" hidden="1">#REF!</definedName>
    <definedName name="BExZVBQ3B8IIQW88DDLAW5BA4PL4" localSheetId="5" hidden="1">#REF!</definedName>
    <definedName name="BExZVBQ3B8IIQW88DDLAW5BA4PL4" localSheetId="15" hidden="1">#REF!</definedName>
    <definedName name="BExZVBQ3B8IIQW88DDLAW5BA4PL4" hidden="1">#REF!</definedName>
    <definedName name="BExZVLM4T9ORS4ZWHME46U4Q103C" localSheetId="2" hidden="1">#REF!</definedName>
    <definedName name="BExZVLM4T9ORS4ZWHME46U4Q103C" localSheetId="7" hidden="1">#REF!</definedName>
    <definedName name="BExZVLM4T9ORS4ZWHME46U4Q103C" hidden="1">'[3]Reco Sheet for Fcast'!$I$10:$J$10</definedName>
    <definedName name="BExZVM7OZWPPRH5YQW50EYMMIW1A" localSheetId="2" hidden="1">#REF!</definedName>
    <definedName name="BExZVM7OZWPPRH5YQW50EYMMIW1A" localSheetId="7" hidden="1">#REF!</definedName>
    <definedName name="BExZVM7OZWPPRH5YQW50EYMMIW1A" hidden="1">'[3]Reco Sheet for Fcast'!$I$6:$J$6</definedName>
    <definedName name="BExZVP7KJEUGEZ1AZ15Z29XW6KAH" localSheetId="2" hidden="1">'[5]Reco Sheet for Fcast'!$I$7:$J$7</definedName>
    <definedName name="BExZVP7KJEUGEZ1AZ15Z29XW6KAH" localSheetId="7" hidden="1">'[5]Reco Sheet for Fcast'!$I$7:$J$7</definedName>
    <definedName name="BExZVP7KJEUGEZ1AZ15Z29XW6KAH" hidden="1">'[3]Reco Sheet for Fcast'!$I$7:$J$7</definedName>
    <definedName name="BExZVPYGX2C5OSHMZ6F0KBKZ6B1S" localSheetId="2" hidden="1">#REF!</definedName>
    <definedName name="BExZVPYGX2C5OSHMZ6F0KBKZ6B1S" localSheetId="7" hidden="1">#REF!</definedName>
    <definedName name="BExZVPYGX2C5OSHMZ6F0KBKZ6B1S" hidden="1">'[3]Reco Sheet for Fcast'!$H$2:$I$2</definedName>
    <definedName name="BExZW5UARC8W9AQNLJX2I5WQWS5F" localSheetId="2" hidden="1">#REF!</definedName>
    <definedName name="BExZW5UARC8W9AQNLJX2I5WQWS5F" localSheetId="7" hidden="1">#REF!</definedName>
    <definedName name="BExZW5UARC8W9AQNLJX2I5WQWS5F" hidden="1">'[3]Reco Sheet for Fcast'!$I$9:$J$9</definedName>
    <definedName name="BExZW71HMG3NQTF9XSJPZOF5MGWE" localSheetId="13" hidden="1">#REF!</definedName>
    <definedName name="BExZW71HMG3NQTF9XSJPZOF5MGWE" localSheetId="14" hidden="1">#REF!</definedName>
    <definedName name="BExZW71HMG3NQTF9XSJPZOF5MGWE" localSheetId="2" hidden="1">#REF!</definedName>
    <definedName name="BExZW71HMG3NQTF9XSJPZOF5MGWE" localSheetId="6" hidden="1">#REF!</definedName>
    <definedName name="BExZW71HMG3NQTF9XSJPZOF5MGWE" localSheetId="7" hidden="1">#REF!</definedName>
    <definedName name="BExZW71HMG3NQTF9XSJPZOF5MGWE" hidden="1">#REF!</definedName>
    <definedName name="BExZW7HRGN6A9YS41KI2B2UUMJ7X" localSheetId="2" hidden="1">#REF!</definedName>
    <definedName name="BExZW7HRGN6A9YS41KI2B2UUMJ7X" localSheetId="7" hidden="1">#REF!</definedName>
    <definedName name="BExZW7HRGN6A9YS41KI2B2UUMJ7X" hidden="1">'[3]Reco Sheet for Fcast'!$I$7:$J$7</definedName>
    <definedName name="BExZW8ZPNV43UXGOT98FDNIBQHZY" localSheetId="2" hidden="1">#REF!</definedName>
    <definedName name="BExZW8ZPNV43UXGOT98FDNIBQHZY" localSheetId="7" hidden="1">#REF!</definedName>
    <definedName name="BExZW8ZPNV43UXGOT98FDNIBQHZY" hidden="1">'[3]Reco Sheet for Fcast'!$I$11:$J$11</definedName>
    <definedName name="BExZWB8KPDQGF787P51Y0GON31FF" hidden="1">'[6]Bud Mth'!$I$10:$J$10</definedName>
    <definedName name="BExZWKDP0QSA9SPSF40ZMQ81QV13" localSheetId="2" hidden="1">'[5]Reco Sheet for Fcast'!$F$7:$G$7</definedName>
    <definedName name="BExZWKDP0QSA9SPSF40ZMQ81QV13" localSheetId="7" hidden="1">'[5]Reco Sheet for Fcast'!$F$7:$G$7</definedName>
    <definedName name="BExZWKDP0QSA9SPSF40ZMQ81QV13" hidden="1">'[3]Reco Sheet for Fcast'!$F$7:$G$7</definedName>
    <definedName name="BExZWKZ5N3RDXU8MZ8HQVYYD8O0F" localSheetId="2" hidden="1">#REF!</definedName>
    <definedName name="BExZWKZ5N3RDXU8MZ8HQVYYD8O0F" localSheetId="7" hidden="1">#REF!</definedName>
    <definedName name="BExZWKZ5N3RDXU8MZ8HQVYYD8O0F" hidden="1">'[3]Reco Sheet for Fcast'!$F$6:$G$6</definedName>
    <definedName name="BExZWSMC9T48W74GFGQCIUJ8ZPP3" localSheetId="2" hidden="1">#REF!</definedName>
    <definedName name="BExZWSMC9T48W74GFGQCIUJ8ZPP3" localSheetId="7" hidden="1">#REF!</definedName>
    <definedName name="BExZWSMC9T48W74GFGQCIUJ8ZPP3" hidden="1">'[3]Reco Sheet for Fcast'!$G$2:$H$2</definedName>
    <definedName name="BExZWUF2V4HY3HI8JN9ZVPRWK1H3" localSheetId="2" hidden="1">#REF!</definedName>
    <definedName name="BExZWUF2V4HY3HI8JN9ZVPRWK1H3" localSheetId="7" hidden="1">#REF!</definedName>
    <definedName name="BExZWUF2V4HY3HI8JN9ZVPRWK1H3" hidden="1">'[3]Reco Sheet for Fcast'!$I$9:$J$9</definedName>
    <definedName name="BExZWWTE9WR6HD25GAGPMXCNVB2Z" localSheetId="13" hidden="1">#REF!</definedName>
    <definedName name="BExZWWTE9WR6HD25GAGPMXCNVB2Z" localSheetId="14" hidden="1">#REF!</definedName>
    <definedName name="BExZWWTE9WR6HD25GAGPMXCNVB2Z" localSheetId="2" hidden="1">#REF!</definedName>
    <definedName name="BExZWWTE9WR6HD25GAGPMXCNVB2Z" localSheetId="6" hidden="1">#REF!</definedName>
    <definedName name="BExZWWTE9WR6HD25GAGPMXCNVB2Z" hidden="1">#REF!</definedName>
    <definedName name="BExZWX45URTK9KYDJHEXL1OTZ833" localSheetId="2" hidden="1">#REF!</definedName>
    <definedName name="BExZWX45URTK9KYDJHEXL1OTZ833" localSheetId="7" hidden="1">#REF!</definedName>
    <definedName name="BExZWX45URTK9KYDJHEXL1OTZ833" hidden="1">'[3]Reco Sheet for Fcast'!$I$9:$J$9</definedName>
    <definedName name="BExZX0EWQEZO86WDAD9A4EAEZ012" localSheetId="2" hidden="1">#REF!</definedName>
    <definedName name="BExZX0EWQEZO86WDAD9A4EAEZ012" localSheetId="7" hidden="1">#REF!</definedName>
    <definedName name="BExZX0EWQEZO86WDAD9A4EAEZ012" hidden="1">'[3]Reco Sheet for Fcast'!$F$9:$G$9</definedName>
    <definedName name="BExZX2T6ZT2DZLYSDJJBPVIT5OK2" localSheetId="2" hidden="1">#REF!</definedName>
    <definedName name="BExZX2T6ZT2DZLYSDJJBPVIT5OK2" localSheetId="7" hidden="1">#REF!</definedName>
    <definedName name="BExZX2T6ZT2DZLYSDJJBPVIT5OK2" hidden="1">'[3]Reco Sheet for Fcast'!$I$10:$J$10</definedName>
    <definedName name="BExZXHY0PBOVDNV2NSZ1Y4G6WMNK" localSheetId="13" hidden="1">#REF!</definedName>
    <definedName name="BExZXHY0PBOVDNV2NSZ1Y4G6WMNK" localSheetId="14" hidden="1">#REF!</definedName>
    <definedName name="BExZXHY0PBOVDNV2NSZ1Y4G6WMNK" localSheetId="2" hidden="1">#REF!</definedName>
    <definedName name="BExZXHY0PBOVDNV2NSZ1Y4G6WMNK" localSheetId="22" hidden="1">#REF!</definedName>
    <definedName name="BExZXHY0PBOVDNV2NSZ1Y4G6WMNK" localSheetId="6" hidden="1">#REF!</definedName>
    <definedName name="BExZXHY0PBOVDNV2NSZ1Y4G6WMNK" localSheetId="7" hidden="1">#REF!</definedName>
    <definedName name="BExZXHY0PBOVDNV2NSZ1Y4G6WMNK" hidden="1">#REF!</definedName>
    <definedName name="BExZXOJDELULNLEH7WG0OYJT0NJ4" localSheetId="2" hidden="1">#REF!</definedName>
    <definedName name="BExZXOJDELULNLEH7WG0OYJT0NJ4" localSheetId="7" hidden="1">#REF!</definedName>
    <definedName name="BExZXOJDELULNLEH7WG0OYJT0NJ4" hidden="1">'[3]Reco Sheet for Fcast'!$I$6:$J$6</definedName>
    <definedName name="BExZXOOTRNUK8LGEAZ8ZCFW9KXQ1" localSheetId="2" hidden="1">#REF!</definedName>
    <definedName name="BExZXOOTRNUK8LGEAZ8ZCFW9KXQ1" localSheetId="7" hidden="1">#REF!</definedName>
    <definedName name="BExZXOOTRNUK8LGEAZ8ZCFW9KXQ1" hidden="1">'[3]Reco Sheet for Fcast'!$J$2:$K$2</definedName>
    <definedName name="BExZXQSD2T3TQZ268XCC2NG9O3JQ" localSheetId="13" hidden="1">#REF!</definedName>
    <definedName name="BExZXQSD2T3TQZ268XCC2NG9O3JQ" localSheetId="14" hidden="1">#REF!</definedName>
    <definedName name="BExZXQSD2T3TQZ268XCC2NG9O3JQ" localSheetId="2" hidden="1">#REF!</definedName>
    <definedName name="BExZXQSD2T3TQZ268XCC2NG9O3JQ" localSheetId="22" hidden="1">#REF!</definedName>
    <definedName name="BExZXQSD2T3TQZ268XCC2NG9O3JQ" localSheetId="6" hidden="1">#REF!</definedName>
    <definedName name="BExZXQSD2T3TQZ268XCC2NG9O3JQ" localSheetId="7" hidden="1">#REF!</definedName>
    <definedName name="BExZXQSD2T3TQZ268XCC2NG9O3JQ" hidden="1">#REF!</definedName>
    <definedName name="BExZXT6JOXNKEDU23DKL8XZAJZIH" localSheetId="2" hidden="1">#REF!</definedName>
    <definedName name="BExZXT6JOXNKEDU23DKL8XZAJZIH" localSheetId="7" hidden="1">#REF!</definedName>
    <definedName name="BExZXT6JOXNKEDU23DKL8XZAJZIH" hidden="1">'[3]Reco Sheet for Fcast'!$I$8:$J$8</definedName>
    <definedName name="BExZXUTYW1HWEEZ1LIX4OQWC7HL1" localSheetId="2" hidden="1">#REF!</definedName>
    <definedName name="BExZXUTYW1HWEEZ1LIX4OQWC7HL1" localSheetId="7" hidden="1">#REF!</definedName>
    <definedName name="BExZXUTYW1HWEEZ1LIX4OQWC7HL1" hidden="1">'[3]Reco Sheet for Fcast'!$F$9:$G$9</definedName>
    <definedName name="BExZXY4NKQL9QD76YMQJ15U1C2G8" localSheetId="2" hidden="1">#REF!</definedName>
    <definedName name="BExZXY4NKQL9QD76YMQJ15U1C2G8" localSheetId="7" hidden="1">#REF!</definedName>
    <definedName name="BExZXY4NKQL9QD76YMQJ15U1C2G8" hidden="1">'[3]Reco Sheet for Fcast'!$I$11:$J$11</definedName>
    <definedName name="BExZXYQ7U5G08FQGUIGYT14QCBOF" localSheetId="2" hidden="1">#REF!</definedName>
    <definedName name="BExZXYQ7U5G08FQGUIGYT14QCBOF" localSheetId="7" hidden="1">#REF!</definedName>
    <definedName name="BExZXYQ7U5G08FQGUIGYT14QCBOF" hidden="1">'[3]Reco Sheet for Fcast'!$F$9:$G$9</definedName>
    <definedName name="BExZY02V77YJBMODJSWZOYCMPS5X" localSheetId="19" hidden="1">'[4]AMI P &amp; L'!#REF!</definedName>
    <definedName name="BExZY02V77YJBMODJSWZOYCMPS5X" localSheetId="16" hidden="1">'[4]AMI P &amp; L'!#REF!</definedName>
    <definedName name="BExZY02V77YJBMODJSWZOYCMPS5X" localSheetId="17" hidden="1">'[4]AMI P &amp; L'!#REF!</definedName>
    <definedName name="BExZY02V77YJBMODJSWZOYCMPS5X" localSheetId="13" hidden="1">'[4]AMI P &amp; L'!#REF!</definedName>
    <definedName name="BExZY02V77YJBMODJSWZOYCMPS5X" localSheetId="14" hidden="1">'[4]AMI P &amp; L'!#REF!</definedName>
    <definedName name="BExZY02V77YJBMODJSWZOYCMPS5X" localSheetId="2" hidden="1">#REF!</definedName>
    <definedName name="BExZY02V77YJBMODJSWZOYCMPS5X" localSheetId="22" hidden="1">'[4]AMI P &amp; L'!#REF!</definedName>
    <definedName name="BExZY02V77YJBMODJSWZOYCMPS5X" localSheetId="21" hidden="1">'[4]AMI P &amp; L'!#REF!</definedName>
    <definedName name="BExZY02V77YJBMODJSWZOYCMPS5X" localSheetId="57" hidden="1">'[4]AMI P &amp; L'!#REF!</definedName>
    <definedName name="BExZY02V77YJBMODJSWZOYCMPS5X" localSheetId="56" hidden="1">'[4]AMI P &amp; L'!#REF!</definedName>
    <definedName name="BExZY02V77YJBMODJSWZOYCMPS5X" localSheetId="7" hidden="1">#REF!</definedName>
    <definedName name="BExZY02V77YJBMODJSWZOYCMPS5X" localSheetId="40" hidden="1">'[4]AMI P &amp; L'!#REF!</definedName>
    <definedName name="BExZY02V77YJBMODJSWZOYCMPS5X" localSheetId="39" hidden="1">'[4]AMI P &amp; L'!#REF!</definedName>
    <definedName name="BExZY02V77YJBMODJSWZOYCMPS5X" localSheetId="41" hidden="1">'[4]AMI P &amp; L'!#REF!</definedName>
    <definedName name="BExZY02V77YJBMODJSWZOYCMPS5X" localSheetId="38" hidden="1">'[4]AMI P &amp; L'!#REF!</definedName>
    <definedName name="BExZY02V77YJBMODJSWZOYCMPS5X" localSheetId="5" hidden="1">'[4]AMI P &amp; L'!#REF!</definedName>
    <definedName name="BExZY02V77YJBMODJSWZOYCMPS5X" localSheetId="15" hidden="1">'[4]AMI P &amp; L'!#REF!</definedName>
    <definedName name="BExZY02V77YJBMODJSWZOYCMPS5X" hidden="1">'[4]AMI P &amp; L'!#REF!</definedName>
    <definedName name="BExZY49QRZIR6CA41LFA9LM6EULU" localSheetId="2" hidden="1">#REF!</definedName>
    <definedName name="BExZY49QRZIR6CA41LFA9LM6EULU" localSheetId="7" hidden="1">#REF!</definedName>
    <definedName name="BExZY49QRZIR6CA41LFA9LM6EULU" hidden="1">'[3]Reco Sheet for Fcast'!$F$7:$G$7</definedName>
    <definedName name="BExZYGUX367COKM0X1ORS6275JGQ" localSheetId="13" hidden="1">#REF!</definedName>
    <definedName name="BExZYGUX367COKM0X1ORS6275JGQ" localSheetId="14" hidden="1">#REF!</definedName>
    <definedName name="BExZYGUX367COKM0X1ORS6275JGQ" localSheetId="2" hidden="1">#REF!</definedName>
    <definedName name="BExZYGUX367COKM0X1ORS6275JGQ" localSheetId="6" hidden="1">#REF!</definedName>
    <definedName name="BExZYGUX367COKM0X1ORS6275JGQ" hidden="1">#REF!</definedName>
    <definedName name="BExZZ2FQA9A8C7CJKMEFQ9VPSLCE" localSheetId="2" hidden="1">#REF!</definedName>
    <definedName name="BExZZ2FQA9A8C7CJKMEFQ9VPSLCE" localSheetId="7" hidden="1">#REF!</definedName>
    <definedName name="BExZZ2FQA9A8C7CJKMEFQ9VPSLCE" hidden="1">'[3]Reco Sheet for Fcast'!$G$2</definedName>
    <definedName name="BExZZ8VO1HB3783L61XHP87HBCBE" localSheetId="13" hidden="1">#REF!</definedName>
    <definedName name="BExZZ8VO1HB3783L61XHP87HBCBE" localSheetId="14" hidden="1">#REF!</definedName>
    <definedName name="BExZZ8VO1HB3783L61XHP87HBCBE" localSheetId="2" hidden="1">#REF!</definedName>
    <definedName name="BExZZ8VO1HB3783L61XHP87HBCBE" localSheetId="22" hidden="1">#REF!</definedName>
    <definedName name="BExZZ8VO1HB3783L61XHP87HBCBE" localSheetId="6" hidden="1">#REF!</definedName>
    <definedName name="BExZZ8VO1HB3783L61XHP87HBCBE" localSheetId="7" hidden="1">#REF!</definedName>
    <definedName name="BExZZ8VO1HB3783L61XHP87HBCBE" hidden="1">#REF!</definedName>
    <definedName name="BExZZCHAVHW8C2H649KRGVQ0WVRT" localSheetId="2" hidden="1">#REF!</definedName>
    <definedName name="BExZZCHAVHW8C2H649KRGVQ0WVRT" localSheetId="7" hidden="1">#REF!</definedName>
    <definedName name="BExZZCHAVHW8C2H649KRGVQ0WVRT" hidden="1">'[3]Reco Sheet for Fcast'!$I$9:$J$9</definedName>
    <definedName name="BExZZTK54OTLF2YB68BHGOS27GEN" localSheetId="19" hidden="1">'[4]AMI P &amp; L'!#REF!</definedName>
    <definedName name="BExZZTK54OTLF2YB68BHGOS27GEN" localSheetId="16" hidden="1">'[4]AMI P &amp; L'!#REF!</definedName>
    <definedName name="BExZZTK54OTLF2YB68BHGOS27GEN" localSheetId="17" hidden="1">'[4]AMI P &amp; L'!#REF!</definedName>
    <definedName name="BExZZTK54OTLF2YB68BHGOS27GEN" localSheetId="13" hidden="1">'[4]AMI P &amp; L'!#REF!</definedName>
    <definedName name="BExZZTK54OTLF2YB68BHGOS27GEN" localSheetId="14" hidden="1">'[4]AMI P &amp; L'!#REF!</definedName>
    <definedName name="BExZZTK54OTLF2YB68BHGOS27GEN" localSheetId="2" hidden="1">#REF!</definedName>
    <definedName name="BExZZTK54OTLF2YB68BHGOS27GEN" localSheetId="22" hidden="1">'[4]AMI P &amp; L'!#REF!</definedName>
    <definedName name="BExZZTK54OTLF2YB68BHGOS27GEN" localSheetId="21" hidden="1">'[4]AMI P &amp; L'!#REF!</definedName>
    <definedName name="BExZZTK54OTLF2YB68BHGOS27GEN" localSheetId="57" hidden="1">'[4]AMI P &amp; L'!#REF!</definedName>
    <definedName name="BExZZTK54OTLF2YB68BHGOS27GEN" localSheetId="56" hidden="1">'[4]AMI P &amp; L'!#REF!</definedName>
    <definedName name="BExZZTK54OTLF2YB68BHGOS27GEN" localSheetId="7" hidden="1">#REF!</definedName>
    <definedName name="BExZZTK54OTLF2YB68BHGOS27GEN" localSheetId="40" hidden="1">'[4]AMI P &amp; L'!#REF!</definedName>
    <definedName name="BExZZTK54OTLF2YB68BHGOS27GEN" localSheetId="39" hidden="1">'[4]AMI P &amp; L'!#REF!</definedName>
    <definedName name="BExZZTK54OTLF2YB68BHGOS27GEN" localSheetId="41" hidden="1">'[4]AMI P &amp; L'!#REF!</definedName>
    <definedName name="BExZZTK54OTLF2YB68BHGOS27GEN" localSheetId="38" hidden="1">'[4]AMI P &amp; L'!#REF!</definedName>
    <definedName name="BExZZTK54OTLF2YB68BHGOS27GEN" localSheetId="5" hidden="1">'[4]AMI P &amp; L'!#REF!</definedName>
    <definedName name="BExZZTK54OTLF2YB68BHGOS27GEN" localSheetId="15" hidden="1">'[4]AMI P &amp; L'!#REF!</definedName>
    <definedName name="BExZZTK54OTLF2YB68BHGOS27GEN" hidden="1">'[4]AMI P &amp; L'!#REF!</definedName>
    <definedName name="BExZZV7KJWKO2LKG6I21NVTK3177" localSheetId="13" hidden="1">#REF!</definedName>
    <definedName name="BExZZV7KJWKO2LKG6I21NVTK3177" localSheetId="14" hidden="1">#REF!</definedName>
    <definedName name="BExZZV7KJWKO2LKG6I21NVTK3177" localSheetId="2" hidden="1">#REF!</definedName>
    <definedName name="BExZZV7KJWKO2LKG6I21NVTK3177" localSheetId="6" hidden="1">#REF!</definedName>
    <definedName name="BExZZV7KJWKO2LKG6I21NVTK3177" hidden="1">#REF!</definedName>
    <definedName name="BExZZXB3JQQG4SIZS4MRU6NNW7HI" localSheetId="2" hidden="1">#REF!</definedName>
    <definedName name="BExZZXB3JQQG4SIZS4MRU6NNW7HI" localSheetId="7" hidden="1">#REF!</definedName>
    <definedName name="BExZZXB3JQQG4SIZS4MRU6NNW7HI" hidden="1">'[3]Reco Sheet for Fcast'!$F$7:$G$7</definedName>
    <definedName name="BExZZZEMIIFKMLLV4DJKX5TB9R5V" localSheetId="19" hidden="1">'[4]AMI P &amp; L'!#REF!</definedName>
    <definedName name="BExZZZEMIIFKMLLV4DJKX5TB9R5V" localSheetId="16" hidden="1">'[4]AMI P &amp; L'!#REF!</definedName>
    <definedName name="BExZZZEMIIFKMLLV4DJKX5TB9R5V" localSheetId="17" hidden="1">'[4]AMI P &amp; L'!#REF!</definedName>
    <definedName name="BExZZZEMIIFKMLLV4DJKX5TB9R5V" localSheetId="13" hidden="1">'[4]AMI P &amp; L'!#REF!</definedName>
    <definedName name="BExZZZEMIIFKMLLV4DJKX5TB9R5V" localSheetId="14" hidden="1">'[4]AMI P &amp; L'!#REF!</definedName>
    <definedName name="BExZZZEMIIFKMLLV4DJKX5TB9R5V" localSheetId="2" hidden="1">#REF!</definedName>
    <definedName name="BExZZZEMIIFKMLLV4DJKX5TB9R5V" localSheetId="22" hidden="1">'[4]AMI P &amp; L'!#REF!</definedName>
    <definedName name="BExZZZEMIIFKMLLV4DJKX5TB9R5V" localSheetId="21" hidden="1">'[4]AMI P &amp; L'!#REF!</definedName>
    <definedName name="BExZZZEMIIFKMLLV4DJKX5TB9R5V" localSheetId="57" hidden="1">'[4]AMI P &amp; L'!#REF!</definedName>
    <definedName name="BExZZZEMIIFKMLLV4DJKX5TB9R5V" localSheetId="56" hidden="1">'[4]AMI P &amp; L'!#REF!</definedName>
    <definedName name="BExZZZEMIIFKMLLV4DJKX5TB9R5V" localSheetId="7" hidden="1">#REF!</definedName>
    <definedName name="BExZZZEMIIFKMLLV4DJKX5TB9R5V" localSheetId="40" hidden="1">'[4]AMI P &amp; L'!#REF!</definedName>
    <definedName name="BExZZZEMIIFKMLLV4DJKX5TB9R5V" localSheetId="39" hidden="1">'[4]AMI P &amp; L'!#REF!</definedName>
    <definedName name="BExZZZEMIIFKMLLV4DJKX5TB9R5V" localSheetId="41" hidden="1">'[4]AMI P &amp; L'!#REF!</definedName>
    <definedName name="BExZZZEMIIFKMLLV4DJKX5TB9R5V" localSheetId="38" hidden="1">'[4]AMI P &amp; L'!#REF!</definedName>
    <definedName name="BExZZZEMIIFKMLLV4DJKX5TB9R5V" localSheetId="5" hidden="1">'[4]AMI P &amp; L'!#REF!</definedName>
    <definedName name="BExZZZEMIIFKMLLV4DJKX5TB9R5V" localSheetId="15" hidden="1">'[4]AMI P &amp; L'!#REF!</definedName>
    <definedName name="BExZZZEMIIFKMLLV4DJKX5TB9R5V" hidden="1">'[4]AMI P &amp; L'!#REF!</definedName>
    <definedName name="cats" localSheetId="13"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cats" localSheetId="2"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cats" localSheetId="6"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cats" localSheetId="7"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cats"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CRAP" localSheetId="13" hidden="1">{#N/A,#N/A,FALSE,"Bgt";#N/A,#N/A,FALSE,"Act";#N/A,#N/A,FALSE,"Chrt Data";#N/A,#N/A,FALSE,"Bus Result";#N/A,#N/A,FALSE,"Main Charts";#N/A,#N/A,FALSE,"P&amp;L Ttl";#N/A,#N/A,FALSE,"P&amp;L C_Ttl";#N/A,#N/A,FALSE,"P&amp;L C_Oct";#N/A,#N/A,FALSE,"P&amp;L C_Sep";#N/A,#N/A,FALSE,"1996";#N/A,#N/A,FALSE,"Data"}</definedName>
    <definedName name="CRAP" localSheetId="2" hidden="1">{#N/A,#N/A,FALSE,"Bgt";#N/A,#N/A,FALSE,"Act";#N/A,#N/A,FALSE,"Chrt Data";#N/A,#N/A,FALSE,"Bus Result";#N/A,#N/A,FALSE,"Main Charts";#N/A,#N/A,FALSE,"P&amp;L Ttl";#N/A,#N/A,FALSE,"P&amp;L C_Ttl";#N/A,#N/A,FALSE,"P&amp;L C_Oct";#N/A,#N/A,FALSE,"P&amp;L C_Sep";#N/A,#N/A,FALSE,"1996";#N/A,#N/A,FALSE,"Data"}</definedName>
    <definedName name="CRAP" localSheetId="6" hidden="1">{#N/A,#N/A,FALSE,"Bgt";#N/A,#N/A,FALSE,"Act";#N/A,#N/A,FALSE,"Chrt Data";#N/A,#N/A,FALSE,"Bus Result";#N/A,#N/A,FALSE,"Main Charts";#N/A,#N/A,FALSE,"P&amp;L Ttl";#N/A,#N/A,FALSE,"P&amp;L C_Ttl";#N/A,#N/A,FALSE,"P&amp;L C_Oct";#N/A,#N/A,FALSE,"P&amp;L C_Sep";#N/A,#N/A,FALSE,"1996";#N/A,#N/A,FALSE,"Data"}</definedName>
    <definedName name="CRAP" localSheetId="7" hidden="1">{#N/A,#N/A,FALSE,"Bgt";#N/A,#N/A,FALSE,"Act";#N/A,#N/A,FALSE,"Chrt Data";#N/A,#N/A,FALSE,"Bus Result";#N/A,#N/A,FALSE,"Main Charts";#N/A,#N/A,FALSE,"P&amp;L Ttl";#N/A,#N/A,FALSE,"P&amp;L C_Ttl";#N/A,#N/A,FALSE,"P&amp;L C_Oct";#N/A,#N/A,FALSE,"P&amp;L C_Sep";#N/A,#N/A,FALSE,"1996";#N/A,#N/A,FALSE,"Data"}</definedName>
    <definedName name="CRAP" hidden="1">{#N/A,#N/A,FALSE,"Bgt";#N/A,#N/A,FALSE,"Act";#N/A,#N/A,FALSE,"Chrt Data";#N/A,#N/A,FALSE,"Bus Result";#N/A,#N/A,FALSE,"Main Charts";#N/A,#N/A,FALSE,"P&amp;L Ttl";#N/A,#N/A,FALSE,"P&amp;L C_Ttl";#N/A,#N/A,FALSE,"P&amp;L C_Oct";#N/A,#N/A,FALSE,"P&amp;L C_Sep";#N/A,#N/A,FALSE,"1996";#N/A,#N/A,FALSE,"Data"}</definedName>
    <definedName name="CRAPPER" localSheetId="13" hidden="1">{#N/A,#N/A,FALSE,"Bgt";#N/A,#N/A,FALSE,"Act";#N/A,#N/A,FALSE,"Chrt Data";#N/A,#N/A,FALSE,"Bus Result";#N/A,#N/A,FALSE,"Main Charts";#N/A,#N/A,FALSE,"P&amp;L Ttl";#N/A,#N/A,FALSE,"P&amp;L C_Ttl";#N/A,#N/A,FALSE,"P&amp;L C_Oct";#N/A,#N/A,FALSE,"P&amp;L C_Sep";#N/A,#N/A,FALSE,"1996";#N/A,#N/A,FALSE,"Data"}</definedName>
    <definedName name="CRAPPER" localSheetId="2" hidden="1">{#N/A,#N/A,FALSE,"Bgt";#N/A,#N/A,FALSE,"Act";#N/A,#N/A,FALSE,"Chrt Data";#N/A,#N/A,FALSE,"Bus Result";#N/A,#N/A,FALSE,"Main Charts";#N/A,#N/A,FALSE,"P&amp;L Ttl";#N/A,#N/A,FALSE,"P&amp;L C_Ttl";#N/A,#N/A,FALSE,"P&amp;L C_Oct";#N/A,#N/A,FALSE,"P&amp;L C_Sep";#N/A,#N/A,FALSE,"1996";#N/A,#N/A,FALSE,"Data"}</definedName>
    <definedName name="CRAPPER" localSheetId="6" hidden="1">{#N/A,#N/A,FALSE,"Bgt";#N/A,#N/A,FALSE,"Act";#N/A,#N/A,FALSE,"Chrt Data";#N/A,#N/A,FALSE,"Bus Result";#N/A,#N/A,FALSE,"Main Charts";#N/A,#N/A,FALSE,"P&amp;L Ttl";#N/A,#N/A,FALSE,"P&amp;L C_Ttl";#N/A,#N/A,FALSE,"P&amp;L C_Oct";#N/A,#N/A,FALSE,"P&amp;L C_Sep";#N/A,#N/A,FALSE,"1996";#N/A,#N/A,FALSE,"Data"}</definedName>
    <definedName name="CRAPPER" localSheetId="7" hidden="1">{#N/A,#N/A,FALSE,"Bgt";#N/A,#N/A,FALSE,"Act";#N/A,#N/A,FALSE,"Chrt Data";#N/A,#N/A,FALSE,"Bus Result";#N/A,#N/A,FALSE,"Main Charts";#N/A,#N/A,FALSE,"P&amp;L Ttl";#N/A,#N/A,FALSE,"P&amp;L C_Ttl";#N/A,#N/A,FALSE,"P&amp;L C_Oct";#N/A,#N/A,FALSE,"P&amp;L C_Sep";#N/A,#N/A,FALSE,"1996";#N/A,#N/A,FALSE,"Data"}</definedName>
    <definedName name="CRAPPER" hidden="1">{#N/A,#N/A,FALSE,"Bgt";#N/A,#N/A,FALSE,"Act";#N/A,#N/A,FALSE,"Chrt Data";#N/A,#N/A,FALSE,"Bus Result";#N/A,#N/A,FALSE,"Main Charts";#N/A,#N/A,FALSE,"P&amp;L Ttl";#N/A,#N/A,FALSE,"P&amp;L C_Ttl";#N/A,#N/A,FALSE,"P&amp;L C_Oct";#N/A,#N/A,FALSE,"P&amp;L C_Sep";#N/A,#N/A,FALSE,"1996";#N/A,#N/A,FALSE,"Data"}</definedName>
    <definedName name="CRAPPEST" localSheetId="13"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CRAPPEST" localSheetId="2"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CRAPPEST" localSheetId="6"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CRAPPEST" localSheetId="7"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CRAPPEST"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Dauys" localSheetId="13"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Dauys" localSheetId="2"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Dauys" localSheetId="6"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Dauys" localSheetId="7"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Dauys"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DD" localSheetId="13" hidden="1">{#N/A,#N/A,FALSE,"Bgt";#N/A,#N/A,FALSE,"Act";#N/A,#N/A,FALSE,"Chrt Data";#N/A,#N/A,FALSE,"Bus Result";#N/A,#N/A,FALSE,"Main Charts";#N/A,#N/A,FALSE,"P&amp;L Ttl";#N/A,#N/A,FALSE,"P&amp;L C_Ttl";#N/A,#N/A,FALSE,"P&amp;L C_Oct";#N/A,#N/A,FALSE,"P&amp;L C_Sep";#N/A,#N/A,FALSE,"1996";#N/A,#N/A,FALSE,"Data"}</definedName>
    <definedName name="DD" localSheetId="2" hidden="1">{#N/A,#N/A,FALSE,"Bgt";#N/A,#N/A,FALSE,"Act";#N/A,#N/A,FALSE,"Chrt Data";#N/A,#N/A,FALSE,"Bus Result";#N/A,#N/A,FALSE,"Main Charts";#N/A,#N/A,FALSE,"P&amp;L Ttl";#N/A,#N/A,FALSE,"P&amp;L C_Ttl";#N/A,#N/A,FALSE,"P&amp;L C_Oct";#N/A,#N/A,FALSE,"P&amp;L C_Sep";#N/A,#N/A,FALSE,"1996";#N/A,#N/A,FALSE,"Data"}</definedName>
    <definedName name="DD" localSheetId="6" hidden="1">{#N/A,#N/A,FALSE,"Bgt";#N/A,#N/A,FALSE,"Act";#N/A,#N/A,FALSE,"Chrt Data";#N/A,#N/A,FALSE,"Bus Result";#N/A,#N/A,FALSE,"Main Charts";#N/A,#N/A,FALSE,"P&amp;L Ttl";#N/A,#N/A,FALSE,"P&amp;L C_Ttl";#N/A,#N/A,FALSE,"P&amp;L C_Oct";#N/A,#N/A,FALSE,"P&amp;L C_Sep";#N/A,#N/A,FALSE,"1996";#N/A,#N/A,FALSE,"Data"}</definedName>
    <definedName name="DD" localSheetId="7" hidden="1">{#N/A,#N/A,FALSE,"Bgt";#N/A,#N/A,FALSE,"Act";#N/A,#N/A,FALSE,"Chrt Data";#N/A,#N/A,FALSE,"Bus Result";#N/A,#N/A,FALSE,"Main Charts";#N/A,#N/A,FALSE,"P&amp;L Ttl";#N/A,#N/A,FALSE,"P&amp;L C_Ttl";#N/A,#N/A,FALSE,"P&amp;L C_Oct";#N/A,#N/A,FALSE,"P&amp;L C_Sep";#N/A,#N/A,FALSE,"1996";#N/A,#N/A,FALSE,"Data"}</definedName>
    <definedName name="DD" hidden="1">{#N/A,#N/A,FALSE,"Bgt";#N/A,#N/A,FALSE,"Act";#N/A,#N/A,FALSE,"Chrt Data";#N/A,#N/A,FALSE,"Bus Result";#N/A,#N/A,FALSE,"Main Charts";#N/A,#N/A,FALSE,"P&amp;L Ttl";#N/A,#N/A,FALSE,"P&amp;L C_Ttl";#N/A,#N/A,FALSE,"P&amp;L C_Oct";#N/A,#N/A,FALSE,"P&amp;L C_Sep";#N/A,#N/A,FALSE,"1996";#N/A,#N/A,FALSE,"Data"}</definedName>
    <definedName name="e" localSheetId="13" hidden="1">{#N/A,#N/A,FALSE,"Bgt";#N/A,#N/A,FALSE,"Act";#N/A,#N/A,FALSE,"Chrt Data";#N/A,#N/A,FALSE,"Bus Result";#N/A,#N/A,FALSE,"Main Charts";#N/A,#N/A,FALSE,"P&amp;L Ttl";#N/A,#N/A,FALSE,"P&amp;L C_Ttl";#N/A,#N/A,FALSE,"P&amp;L C_Oct";#N/A,#N/A,FALSE,"P&amp;L C_Sep";#N/A,#N/A,FALSE,"1996";#N/A,#N/A,FALSE,"Data"}</definedName>
    <definedName name="e" localSheetId="2" hidden="1">{#N/A,#N/A,FALSE,"Bgt";#N/A,#N/A,FALSE,"Act";#N/A,#N/A,FALSE,"Chrt Data";#N/A,#N/A,FALSE,"Bus Result";#N/A,#N/A,FALSE,"Main Charts";#N/A,#N/A,FALSE,"P&amp;L Ttl";#N/A,#N/A,FALSE,"P&amp;L C_Ttl";#N/A,#N/A,FALSE,"P&amp;L C_Oct";#N/A,#N/A,FALSE,"P&amp;L C_Sep";#N/A,#N/A,FALSE,"1996";#N/A,#N/A,FALSE,"Data"}</definedName>
    <definedName name="e" localSheetId="6" hidden="1">{#N/A,#N/A,FALSE,"Bgt";#N/A,#N/A,FALSE,"Act";#N/A,#N/A,FALSE,"Chrt Data";#N/A,#N/A,FALSE,"Bus Result";#N/A,#N/A,FALSE,"Main Charts";#N/A,#N/A,FALSE,"P&amp;L Ttl";#N/A,#N/A,FALSE,"P&amp;L C_Ttl";#N/A,#N/A,FALSE,"P&amp;L C_Oct";#N/A,#N/A,FALSE,"P&amp;L C_Sep";#N/A,#N/A,FALSE,"1996";#N/A,#N/A,FALSE,"Data"}</definedName>
    <definedName name="e" localSheetId="7" hidden="1">{#N/A,#N/A,FALSE,"Bgt";#N/A,#N/A,FALSE,"Act";#N/A,#N/A,FALSE,"Chrt Data";#N/A,#N/A,FALSE,"Bus Result";#N/A,#N/A,FALSE,"Main Charts";#N/A,#N/A,FALSE,"P&amp;L Ttl";#N/A,#N/A,FALSE,"P&amp;L C_Ttl";#N/A,#N/A,FALSE,"P&amp;L C_Oct";#N/A,#N/A,FALSE,"P&amp;L C_Sep";#N/A,#N/A,FALSE,"1996";#N/A,#N/A,FALSE,"Data"}</definedName>
    <definedName name="e" hidden="1">{#N/A,#N/A,FALSE,"Bgt";#N/A,#N/A,FALSE,"Act";#N/A,#N/A,FALSE,"Chrt Data";#N/A,#N/A,FALSE,"Bus Result";#N/A,#N/A,FALSE,"Main Charts";#N/A,#N/A,FALSE,"P&amp;L Ttl";#N/A,#N/A,FALSE,"P&amp;L C_Ttl";#N/A,#N/A,FALSE,"P&amp;L C_Oct";#N/A,#N/A,FALSE,"P&amp;L C_Sep";#N/A,#N/A,FALSE,"1996";#N/A,#N/A,FALSE,"Data"}</definedName>
    <definedName name="ED" localSheetId="13" hidden="1">{#N/A,#N/A,FALSE,"P&amp;L Ttl";#N/A,#N/A,FALSE,"P&amp;L C_Ttl New";#N/A,#N/A,FALSE,"Bus Res";#N/A,#N/A,FALSE,"Chrts";#N/A,#N/A,FALSE,"pcf";#N/A,#N/A,FALSE,"pcr ";#N/A,#N/A,FALSE,"Exp Stmt ";#N/A,#N/A,FALSE,"Cap";#N/A,#N/A,FALSE,"IT Ytd"}</definedName>
    <definedName name="ED" localSheetId="2" hidden="1">{#N/A,#N/A,FALSE,"P&amp;L Ttl";#N/A,#N/A,FALSE,"P&amp;L C_Ttl New";#N/A,#N/A,FALSE,"Bus Res";#N/A,#N/A,FALSE,"Chrts";#N/A,#N/A,FALSE,"pcf";#N/A,#N/A,FALSE,"pcr ";#N/A,#N/A,FALSE,"Exp Stmt ";#N/A,#N/A,FALSE,"Cap";#N/A,#N/A,FALSE,"IT Ytd"}</definedName>
    <definedName name="ED" localSheetId="6" hidden="1">{#N/A,#N/A,FALSE,"P&amp;L Ttl";#N/A,#N/A,FALSE,"P&amp;L C_Ttl New";#N/A,#N/A,FALSE,"Bus Res";#N/A,#N/A,FALSE,"Chrts";#N/A,#N/A,FALSE,"pcf";#N/A,#N/A,FALSE,"pcr ";#N/A,#N/A,FALSE,"Exp Stmt ";#N/A,#N/A,FALSE,"Cap";#N/A,#N/A,FALSE,"IT Ytd"}</definedName>
    <definedName name="ED" localSheetId="7" hidden="1">{#N/A,#N/A,FALSE,"P&amp;L Ttl";#N/A,#N/A,FALSE,"P&amp;L C_Ttl New";#N/A,#N/A,FALSE,"Bus Res";#N/A,#N/A,FALSE,"Chrts";#N/A,#N/A,FALSE,"pcf";#N/A,#N/A,FALSE,"pcr ";#N/A,#N/A,FALSE,"Exp Stmt ";#N/A,#N/A,FALSE,"Cap";#N/A,#N/A,FALSE,"IT Ytd"}</definedName>
    <definedName name="ED" hidden="1">{#N/A,#N/A,FALSE,"P&amp;L Ttl";#N/A,#N/A,FALSE,"P&amp;L C_Ttl New";#N/A,#N/A,FALSE,"Bus Res";#N/A,#N/A,FALSE,"Chrts";#N/A,#N/A,FALSE,"pcf";#N/A,#N/A,FALSE,"pcr ";#N/A,#N/A,FALSE,"Exp Stmt ";#N/A,#N/A,FALSE,"Cap";#N/A,#N/A,FALSE,"IT Ytd"}</definedName>
    <definedName name="EE" localSheetId="13" hidden="1">{#N/A,#N/A,FALSE,"P&amp;L Ttl";#N/A,#N/A,FALSE,"P&amp;L C_Ttl New";#N/A,#N/A,FALSE,"Bus Res";#N/A,#N/A,FALSE,"Chrts";#N/A,#N/A,FALSE,"pcf";#N/A,#N/A,FALSE,"pcr ";#N/A,#N/A,FALSE,"Exp Stmt ";#N/A,#N/A,FALSE,"Cap";#N/A,#N/A,FALSE,"IT Ytd"}</definedName>
    <definedName name="EE" localSheetId="2" hidden="1">{#N/A,#N/A,FALSE,"P&amp;L Ttl";#N/A,#N/A,FALSE,"P&amp;L C_Ttl New";#N/A,#N/A,FALSE,"Bus Res";#N/A,#N/A,FALSE,"Chrts";#N/A,#N/A,FALSE,"pcf";#N/A,#N/A,FALSE,"pcr ";#N/A,#N/A,FALSE,"Exp Stmt ";#N/A,#N/A,FALSE,"Cap";#N/A,#N/A,FALSE,"IT Ytd"}</definedName>
    <definedName name="EE" localSheetId="6" hidden="1">{#N/A,#N/A,FALSE,"P&amp;L Ttl";#N/A,#N/A,FALSE,"P&amp;L C_Ttl New";#N/A,#N/A,FALSE,"Bus Res";#N/A,#N/A,FALSE,"Chrts";#N/A,#N/A,FALSE,"pcf";#N/A,#N/A,FALSE,"pcr ";#N/A,#N/A,FALSE,"Exp Stmt ";#N/A,#N/A,FALSE,"Cap";#N/A,#N/A,FALSE,"IT Ytd"}</definedName>
    <definedName name="EE" localSheetId="7" hidden="1">{#N/A,#N/A,FALSE,"P&amp;L Ttl";#N/A,#N/A,FALSE,"P&amp;L C_Ttl New";#N/A,#N/A,FALSE,"Bus Res";#N/A,#N/A,FALSE,"Chrts";#N/A,#N/A,FALSE,"pcf";#N/A,#N/A,FALSE,"pcr ";#N/A,#N/A,FALSE,"Exp Stmt ";#N/A,#N/A,FALSE,"Cap";#N/A,#N/A,FALSE,"IT Ytd"}</definedName>
    <definedName name="EE" hidden="1">{#N/A,#N/A,FALSE,"P&amp;L Ttl";#N/A,#N/A,FALSE,"P&amp;L C_Ttl New";#N/A,#N/A,FALSE,"Bus Res";#N/A,#N/A,FALSE,"Chrts";#N/A,#N/A,FALSE,"pcf";#N/A,#N/A,FALSE,"pcr ";#N/A,#N/A,FALSE,"Exp Stmt ";#N/A,#N/A,FALSE,"Cap";#N/A,#N/A,FALSE,"IT Ytd"}</definedName>
    <definedName name="energy" localSheetId="13" hidden="1">{#N/A,#N/A,FALSE,"Bgt";#N/A,#N/A,FALSE,"Act";#N/A,#N/A,FALSE,"Chrt Data";#N/A,#N/A,FALSE,"Bus Result";#N/A,#N/A,FALSE,"Main Charts";#N/A,#N/A,FALSE,"P&amp;L Ttl";#N/A,#N/A,FALSE,"P&amp;L C_Ttl";#N/A,#N/A,FALSE,"P&amp;L C_Oct";#N/A,#N/A,FALSE,"P&amp;L C_Sep";#N/A,#N/A,FALSE,"1996";#N/A,#N/A,FALSE,"Data"}</definedName>
    <definedName name="energy" localSheetId="2" hidden="1">{#N/A,#N/A,FALSE,"Bgt";#N/A,#N/A,FALSE,"Act";#N/A,#N/A,FALSE,"Chrt Data";#N/A,#N/A,FALSE,"Bus Result";#N/A,#N/A,FALSE,"Main Charts";#N/A,#N/A,FALSE,"P&amp;L Ttl";#N/A,#N/A,FALSE,"P&amp;L C_Ttl";#N/A,#N/A,FALSE,"P&amp;L C_Oct";#N/A,#N/A,FALSE,"P&amp;L C_Sep";#N/A,#N/A,FALSE,"1996";#N/A,#N/A,FALSE,"Data"}</definedName>
    <definedName name="energy" localSheetId="6" hidden="1">{#N/A,#N/A,FALSE,"Bgt";#N/A,#N/A,FALSE,"Act";#N/A,#N/A,FALSE,"Chrt Data";#N/A,#N/A,FALSE,"Bus Result";#N/A,#N/A,FALSE,"Main Charts";#N/A,#N/A,FALSE,"P&amp;L Ttl";#N/A,#N/A,FALSE,"P&amp;L C_Ttl";#N/A,#N/A,FALSE,"P&amp;L C_Oct";#N/A,#N/A,FALSE,"P&amp;L C_Sep";#N/A,#N/A,FALSE,"1996";#N/A,#N/A,FALSE,"Data"}</definedName>
    <definedName name="energy" localSheetId="7" hidden="1">{#N/A,#N/A,FALSE,"Bgt";#N/A,#N/A,FALSE,"Act";#N/A,#N/A,FALSE,"Chrt Data";#N/A,#N/A,FALSE,"Bus Result";#N/A,#N/A,FALSE,"Main Charts";#N/A,#N/A,FALSE,"P&amp;L Ttl";#N/A,#N/A,FALSE,"P&amp;L C_Ttl";#N/A,#N/A,FALSE,"P&amp;L C_Oct";#N/A,#N/A,FALSE,"P&amp;L C_Sep";#N/A,#N/A,FALSE,"1996";#N/A,#N/A,FALSE,"Data"}</definedName>
    <definedName name="energy" hidden="1">{#N/A,#N/A,FALSE,"Bgt";#N/A,#N/A,FALSE,"Act";#N/A,#N/A,FALSE,"Chrt Data";#N/A,#N/A,FALSE,"Bus Result";#N/A,#N/A,FALSE,"Main Charts";#N/A,#N/A,FALSE,"P&amp;L Ttl";#N/A,#N/A,FALSE,"P&amp;L C_Ttl";#N/A,#N/A,FALSE,"P&amp;L C_Oct";#N/A,#N/A,FALSE,"P&amp;L C_Sep";#N/A,#N/A,FALSE,"1996";#N/A,#N/A,FALSE,"Data"}</definedName>
    <definedName name="enrgy" localSheetId="13" hidden="1">{#N/A,#N/A,FALSE,"Bgt";#N/A,#N/A,FALSE,"Act";#N/A,#N/A,FALSE,"Chrt Data";#N/A,#N/A,FALSE,"Bus Result";#N/A,#N/A,FALSE,"Main Charts";#N/A,#N/A,FALSE,"P&amp;L Ttl";#N/A,#N/A,FALSE,"P&amp;L C_Ttl";#N/A,#N/A,FALSE,"P&amp;L C_Oct";#N/A,#N/A,FALSE,"P&amp;L C_Sep";#N/A,#N/A,FALSE,"1996";#N/A,#N/A,FALSE,"Data"}</definedName>
    <definedName name="enrgy" localSheetId="2" hidden="1">{#N/A,#N/A,FALSE,"Bgt";#N/A,#N/A,FALSE,"Act";#N/A,#N/A,FALSE,"Chrt Data";#N/A,#N/A,FALSE,"Bus Result";#N/A,#N/A,FALSE,"Main Charts";#N/A,#N/A,FALSE,"P&amp;L Ttl";#N/A,#N/A,FALSE,"P&amp;L C_Ttl";#N/A,#N/A,FALSE,"P&amp;L C_Oct";#N/A,#N/A,FALSE,"P&amp;L C_Sep";#N/A,#N/A,FALSE,"1996";#N/A,#N/A,FALSE,"Data"}</definedName>
    <definedName name="enrgy" localSheetId="6" hidden="1">{#N/A,#N/A,FALSE,"Bgt";#N/A,#N/A,FALSE,"Act";#N/A,#N/A,FALSE,"Chrt Data";#N/A,#N/A,FALSE,"Bus Result";#N/A,#N/A,FALSE,"Main Charts";#N/A,#N/A,FALSE,"P&amp;L Ttl";#N/A,#N/A,FALSE,"P&amp;L C_Ttl";#N/A,#N/A,FALSE,"P&amp;L C_Oct";#N/A,#N/A,FALSE,"P&amp;L C_Sep";#N/A,#N/A,FALSE,"1996";#N/A,#N/A,FALSE,"Data"}</definedName>
    <definedName name="enrgy" localSheetId="7"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erfe" localSheetId="13" hidden="1">{#N/A,#N/A,FALSE,"Bgt";#N/A,#N/A,FALSE,"Act";#N/A,#N/A,FALSE,"Chrt Data";#N/A,#N/A,FALSE,"Bus Result";#N/A,#N/A,FALSE,"Main Charts";#N/A,#N/A,FALSE,"P&amp;L Ttl";#N/A,#N/A,FALSE,"P&amp;L C_Ttl";#N/A,#N/A,FALSE,"P&amp;L C_Oct";#N/A,#N/A,FALSE,"P&amp;L C_Sep";#N/A,#N/A,FALSE,"1996";#N/A,#N/A,FALSE,"Data"}</definedName>
    <definedName name="erfe" localSheetId="2" hidden="1">{#N/A,#N/A,FALSE,"Bgt";#N/A,#N/A,FALSE,"Act";#N/A,#N/A,FALSE,"Chrt Data";#N/A,#N/A,FALSE,"Bus Result";#N/A,#N/A,FALSE,"Main Charts";#N/A,#N/A,FALSE,"P&amp;L Ttl";#N/A,#N/A,FALSE,"P&amp;L C_Ttl";#N/A,#N/A,FALSE,"P&amp;L C_Oct";#N/A,#N/A,FALSE,"P&amp;L C_Sep";#N/A,#N/A,FALSE,"1996";#N/A,#N/A,FALSE,"Data"}</definedName>
    <definedName name="erfe" localSheetId="6" hidden="1">{#N/A,#N/A,FALSE,"Bgt";#N/A,#N/A,FALSE,"Act";#N/A,#N/A,FALSE,"Chrt Data";#N/A,#N/A,FALSE,"Bus Result";#N/A,#N/A,FALSE,"Main Charts";#N/A,#N/A,FALSE,"P&amp;L Ttl";#N/A,#N/A,FALSE,"P&amp;L C_Ttl";#N/A,#N/A,FALSE,"P&amp;L C_Oct";#N/A,#N/A,FALSE,"P&amp;L C_Sep";#N/A,#N/A,FALSE,"1996";#N/A,#N/A,FALSE,"Data"}</definedName>
    <definedName name="erfe" localSheetId="7" hidden="1">{#N/A,#N/A,FALSE,"Bgt";#N/A,#N/A,FALSE,"Act";#N/A,#N/A,FALSE,"Chrt Data";#N/A,#N/A,FALSE,"Bus Result";#N/A,#N/A,FALSE,"Main Charts";#N/A,#N/A,FALSE,"P&amp;L Ttl";#N/A,#N/A,FALSE,"P&amp;L C_Ttl";#N/A,#N/A,FALSE,"P&amp;L C_Oct";#N/A,#N/A,FALSE,"P&amp;L C_Sep";#N/A,#N/A,FALSE,"1996";#N/A,#N/A,FALSE,"Data"}</definedName>
    <definedName name="erfe" hidden="1">{#N/A,#N/A,FALSE,"Bgt";#N/A,#N/A,FALSE,"Act";#N/A,#N/A,FALSE,"Chrt Data";#N/A,#N/A,FALSE,"Bus Result";#N/A,#N/A,FALSE,"Main Charts";#N/A,#N/A,FALSE,"P&amp;L Ttl";#N/A,#N/A,FALSE,"P&amp;L C_Ttl";#N/A,#N/A,FALSE,"P&amp;L C_Oct";#N/A,#N/A,FALSE,"P&amp;L C_Sep";#N/A,#N/A,FALSE,"1996";#N/A,#N/A,FALSE,"Data"}</definedName>
    <definedName name="ergfe" localSheetId="13" hidden="1">{#N/A,#N/A,FALSE,"P&amp;L Ttl";#N/A,#N/A,FALSE,"P&amp;L C_Ttl New";#N/A,#N/A,FALSE,"Bus Res";#N/A,#N/A,FALSE,"Chrts";#N/A,#N/A,FALSE,"pcf";#N/A,#N/A,FALSE,"pcr ";#N/A,#N/A,FALSE,"Exp Stmt ";#N/A,#N/A,FALSE,"Cap";#N/A,#N/A,FALSE,"IT Ytd"}</definedName>
    <definedName name="ergfe" localSheetId="2" hidden="1">{#N/A,#N/A,FALSE,"P&amp;L Ttl";#N/A,#N/A,FALSE,"P&amp;L C_Ttl New";#N/A,#N/A,FALSE,"Bus Res";#N/A,#N/A,FALSE,"Chrts";#N/A,#N/A,FALSE,"pcf";#N/A,#N/A,FALSE,"pcr ";#N/A,#N/A,FALSE,"Exp Stmt ";#N/A,#N/A,FALSE,"Cap";#N/A,#N/A,FALSE,"IT Ytd"}</definedName>
    <definedName name="ergfe" localSheetId="6" hidden="1">{#N/A,#N/A,FALSE,"P&amp;L Ttl";#N/A,#N/A,FALSE,"P&amp;L C_Ttl New";#N/A,#N/A,FALSE,"Bus Res";#N/A,#N/A,FALSE,"Chrts";#N/A,#N/A,FALSE,"pcf";#N/A,#N/A,FALSE,"pcr ";#N/A,#N/A,FALSE,"Exp Stmt ";#N/A,#N/A,FALSE,"Cap";#N/A,#N/A,FALSE,"IT Ytd"}</definedName>
    <definedName name="ergfe" localSheetId="7" hidden="1">{#N/A,#N/A,FALSE,"P&amp;L Ttl";#N/A,#N/A,FALSE,"P&amp;L C_Ttl New";#N/A,#N/A,FALSE,"Bus Res";#N/A,#N/A,FALSE,"Chrts";#N/A,#N/A,FALSE,"pcf";#N/A,#N/A,FALSE,"pcr ";#N/A,#N/A,FALSE,"Exp Stmt ";#N/A,#N/A,FALSE,"Cap";#N/A,#N/A,FALSE,"IT Ytd"}</definedName>
    <definedName name="ergfe" hidden="1">{#N/A,#N/A,FALSE,"P&amp;L Ttl";#N/A,#N/A,FALSE,"P&amp;L C_Ttl New";#N/A,#N/A,FALSE,"Bus Res";#N/A,#N/A,FALSE,"Chrts";#N/A,#N/A,FALSE,"pcf";#N/A,#N/A,FALSE,"pcr ";#N/A,#N/A,FALSE,"Exp Stmt ";#N/A,#N/A,FALSE,"Cap";#N/A,#N/A,FALSE,"IT Ytd"}</definedName>
    <definedName name="ertyier76" localSheetId="13" hidden="1">{#N/A,#N/A,FALSE,"Bgt";#N/A,#N/A,FALSE,"Act";#N/A,#N/A,FALSE,"Chrt Data";#N/A,#N/A,FALSE,"Bus Result";#N/A,#N/A,FALSE,"Main Charts";#N/A,#N/A,FALSE,"P&amp;L Ttl";#N/A,#N/A,FALSE,"P&amp;L C_Ttl";#N/A,#N/A,FALSE,"P&amp;L C_Oct";#N/A,#N/A,FALSE,"P&amp;L C_Sep";#N/A,#N/A,FALSE,"1996";#N/A,#N/A,FALSE,"Data"}</definedName>
    <definedName name="ertyier76" localSheetId="2" hidden="1">{#N/A,#N/A,FALSE,"Bgt";#N/A,#N/A,FALSE,"Act";#N/A,#N/A,FALSE,"Chrt Data";#N/A,#N/A,FALSE,"Bus Result";#N/A,#N/A,FALSE,"Main Charts";#N/A,#N/A,FALSE,"P&amp;L Ttl";#N/A,#N/A,FALSE,"P&amp;L C_Ttl";#N/A,#N/A,FALSE,"P&amp;L C_Oct";#N/A,#N/A,FALSE,"P&amp;L C_Sep";#N/A,#N/A,FALSE,"1996";#N/A,#N/A,FALSE,"Data"}</definedName>
    <definedName name="ertyier76" localSheetId="6" hidden="1">{#N/A,#N/A,FALSE,"Bgt";#N/A,#N/A,FALSE,"Act";#N/A,#N/A,FALSE,"Chrt Data";#N/A,#N/A,FALSE,"Bus Result";#N/A,#N/A,FALSE,"Main Charts";#N/A,#N/A,FALSE,"P&amp;L Ttl";#N/A,#N/A,FALSE,"P&amp;L C_Ttl";#N/A,#N/A,FALSE,"P&amp;L C_Oct";#N/A,#N/A,FALSE,"P&amp;L C_Sep";#N/A,#N/A,FALSE,"1996";#N/A,#N/A,FALSE,"Data"}</definedName>
    <definedName name="ertyier76" localSheetId="7" hidden="1">{#N/A,#N/A,FALSE,"Bgt";#N/A,#N/A,FALSE,"Act";#N/A,#N/A,FALSE,"Chrt Data";#N/A,#N/A,FALSE,"Bus Result";#N/A,#N/A,FALSE,"Main Charts";#N/A,#N/A,FALSE,"P&amp;L Ttl";#N/A,#N/A,FALSE,"P&amp;L C_Ttl";#N/A,#N/A,FALSE,"P&amp;L C_Oct";#N/A,#N/A,FALSE,"P&amp;L C_Sep";#N/A,#N/A,FALSE,"1996";#N/A,#N/A,FALSE,"Data"}</definedName>
    <definedName name="ertyier76" hidden="1">{#N/A,#N/A,FALSE,"Bgt";#N/A,#N/A,FALSE,"Act";#N/A,#N/A,FALSE,"Chrt Data";#N/A,#N/A,FALSE,"Bus Result";#N/A,#N/A,FALSE,"Main Charts";#N/A,#N/A,FALSE,"P&amp;L Ttl";#N/A,#N/A,FALSE,"P&amp;L C_Ttl";#N/A,#N/A,FALSE,"P&amp;L C_Oct";#N/A,#N/A,FALSE,"P&amp;L C_Sep";#N/A,#N/A,FALSE,"1996";#N/A,#N/A,FALSE,"Data"}</definedName>
    <definedName name="EWE" localSheetId="13" hidden="1">{#N/A,#N/A,FALSE,"Bgt";#N/A,#N/A,FALSE,"Act";#N/A,#N/A,FALSE,"Chrt Data";#N/A,#N/A,FALSE,"Bus Result";#N/A,#N/A,FALSE,"Main Charts";#N/A,#N/A,FALSE,"P&amp;L Ttl";#N/A,#N/A,FALSE,"P&amp;L C_Ttl";#N/A,#N/A,FALSE,"P&amp;L C_Oct";#N/A,#N/A,FALSE,"P&amp;L C_Sep";#N/A,#N/A,FALSE,"1996";#N/A,#N/A,FALSE,"Data"}</definedName>
    <definedName name="EWE" localSheetId="2" hidden="1">{#N/A,#N/A,FALSE,"Bgt";#N/A,#N/A,FALSE,"Act";#N/A,#N/A,FALSE,"Chrt Data";#N/A,#N/A,FALSE,"Bus Result";#N/A,#N/A,FALSE,"Main Charts";#N/A,#N/A,FALSE,"P&amp;L Ttl";#N/A,#N/A,FALSE,"P&amp;L C_Ttl";#N/A,#N/A,FALSE,"P&amp;L C_Oct";#N/A,#N/A,FALSE,"P&amp;L C_Sep";#N/A,#N/A,FALSE,"1996";#N/A,#N/A,FALSE,"Data"}</definedName>
    <definedName name="EWE" localSheetId="6" hidden="1">{#N/A,#N/A,FALSE,"Bgt";#N/A,#N/A,FALSE,"Act";#N/A,#N/A,FALSE,"Chrt Data";#N/A,#N/A,FALSE,"Bus Result";#N/A,#N/A,FALSE,"Main Charts";#N/A,#N/A,FALSE,"P&amp;L Ttl";#N/A,#N/A,FALSE,"P&amp;L C_Ttl";#N/A,#N/A,FALSE,"P&amp;L C_Oct";#N/A,#N/A,FALSE,"P&amp;L C_Sep";#N/A,#N/A,FALSE,"1996";#N/A,#N/A,FALSE,"Data"}</definedName>
    <definedName name="EWE" localSheetId="7" hidden="1">{#N/A,#N/A,FALSE,"Bgt";#N/A,#N/A,FALSE,"Act";#N/A,#N/A,FALSE,"Chrt Data";#N/A,#N/A,FALSE,"Bus Result";#N/A,#N/A,FALSE,"Main Charts";#N/A,#N/A,FALSE,"P&amp;L Ttl";#N/A,#N/A,FALSE,"P&amp;L C_Ttl";#N/A,#N/A,FALSE,"P&amp;L C_Oct";#N/A,#N/A,FALSE,"P&amp;L C_Sep";#N/A,#N/A,FALSE,"1996";#N/A,#N/A,FALSE,"Data"}</definedName>
    <definedName name="EWE" hidden="1">{#N/A,#N/A,FALSE,"Bgt";#N/A,#N/A,FALSE,"Act";#N/A,#N/A,FALSE,"Chrt Data";#N/A,#N/A,FALSE,"Bus Result";#N/A,#N/A,FALSE,"Main Charts";#N/A,#N/A,FALSE,"P&amp;L Ttl";#N/A,#N/A,FALSE,"P&amp;L C_Ttl";#N/A,#N/A,FALSE,"P&amp;L C_Oct";#N/A,#N/A,FALSE,"P&amp;L C_Sep";#N/A,#N/A,FALSE,"1996";#N/A,#N/A,FALSE,"Data"}</definedName>
    <definedName name="excel" localSheetId="13"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excel" localSheetId="2"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excel" localSheetId="6"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excel" localSheetId="7"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excel"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Ext_EP" localSheetId="13" hidden="1">{"'kpi2-1'!$E$4"}</definedName>
    <definedName name="Ext_EP" localSheetId="2" hidden="1">{"'kpi2-1'!$E$4"}</definedName>
    <definedName name="Ext_EP" localSheetId="6" hidden="1">{"'kpi2-1'!$E$4"}</definedName>
    <definedName name="Ext_EP" localSheetId="7" hidden="1">{"'kpi2-1'!$E$4"}</definedName>
    <definedName name="Ext_EP" hidden="1">{"'kpi2-1'!$E$4"}</definedName>
    <definedName name="fduj" localSheetId="13" hidden="1">{#N/A,#N/A,FALSE,"Bgt";#N/A,#N/A,FALSE,"Act";#N/A,#N/A,FALSE,"Chrt Data";#N/A,#N/A,FALSE,"Bus Result";#N/A,#N/A,FALSE,"Main Charts";#N/A,#N/A,FALSE,"P&amp;L Ttl";#N/A,#N/A,FALSE,"P&amp;L C_Ttl";#N/A,#N/A,FALSE,"P&amp;L C_Oct";#N/A,#N/A,FALSE,"P&amp;L C_Sep";#N/A,#N/A,FALSE,"1996";#N/A,#N/A,FALSE,"Data"}</definedName>
    <definedName name="fduj" localSheetId="2" hidden="1">{#N/A,#N/A,FALSE,"Bgt";#N/A,#N/A,FALSE,"Act";#N/A,#N/A,FALSE,"Chrt Data";#N/A,#N/A,FALSE,"Bus Result";#N/A,#N/A,FALSE,"Main Charts";#N/A,#N/A,FALSE,"P&amp;L Ttl";#N/A,#N/A,FALSE,"P&amp;L C_Ttl";#N/A,#N/A,FALSE,"P&amp;L C_Oct";#N/A,#N/A,FALSE,"P&amp;L C_Sep";#N/A,#N/A,FALSE,"1996";#N/A,#N/A,FALSE,"Data"}</definedName>
    <definedName name="fduj" localSheetId="6" hidden="1">{#N/A,#N/A,FALSE,"Bgt";#N/A,#N/A,FALSE,"Act";#N/A,#N/A,FALSE,"Chrt Data";#N/A,#N/A,FALSE,"Bus Result";#N/A,#N/A,FALSE,"Main Charts";#N/A,#N/A,FALSE,"P&amp;L Ttl";#N/A,#N/A,FALSE,"P&amp;L C_Ttl";#N/A,#N/A,FALSE,"P&amp;L C_Oct";#N/A,#N/A,FALSE,"P&amp;L C_Sep";#N/A,#N/A,FALSE,"1996";#N/A,#N/A,FALSE,"Data"}</definedName>
    <definedName name="fduj" localSheetId="7" hidden="1">{#N/A,#N/A,FALSE,"Bgt";#N/A,#N/A,FALSE,"Act";#N/A,#N/A,FALSE,"Chrt Data";#N/A,#N/A,FALSE,"Bus Result";#N/A,#N/A,FALSE,"Main Charts";#N/A,#N/A,FALSE,"P&amp;L Ttl";#N/A,#N/A,FALSE,"P&amp;L C_Ttl";#N/A,#N/A,FALSE,"P&amp;L C_Oct";#N/A,#N/A,FALSE,"P&amp;L C_Sep";#N/A,#N/A,FALSE,"1996";#N/A,#N/A,FALSE,"Data"}</definedName>
    <definedName name="fduj" hidden="1">{#N/A,#N/A,FALSE,"Bgt";#N/A,#N/A,FALSE,"Act";#N/A,#N/A,FALSE,"Chrt Data";#N/A,#N/A,FALSE,"Bus Result";#N/A,#N/A,FALSE,"Main Charts";#N/A,#N/A,FALSE,"P&amp;L Ttl";#N/A,#N/A,FALSE,"P&amp;L C_Ttl";#N/A,#N/A,FALSE,"P&amp;L C_Oct";#N/A,#N/A,FALSE,"P&amp;L C_Sep";#N/A,#N/A,FALSE,"1996";#N/A,#N/A,FALSE,"Data"}</definedName>
    <definedName name="FF" localSheetId="13" hidden="1">{#N/A,#N/A,FALSE,"pcf";#N/A,#N/A,FALSE,"pcr"}</definedName>
    <definedName name="FF" localSheetId="2" hidden="1">{#N/A,#N/A,FALSE,"pcf";#N/A,#N/A,FALSE,"pcr"}</definedName>
    <definedName name="FF" localSheetId="6" hidden="1">{#N/A,#N/A,FALSE,"pcf";#N/A,#N/A,FALSE,"pcr"}</definedName>
    <definedName name="FF" localSheetId="7" hidden="1">{#N/A,#N/A,FALSE,"pcf";#N/A,#N/A,FALSE,"pcr"}</definedName>
    <definedName name="FF" hidden="1">{#N/A,#N/A,FALSE,"pcf";#N/A,#N/A,FALSE,"pcr"}</definedName>
    <definedName name="foo" localSheetId="13" hidden="1">{#N/A,#N/A,FALSE,"Bgt";#N/A,#N/A,FALSE,"Act";#N/A,#N/A,FALSE,"Chrt Data";#N/A,#N/A,FALSE,"Bus Result";#N/A,#N/A,FALSE,"Main Charts";#N/A,#N/A,FALSE,"P&amp;L Ttl";#N/A,#N/A,FALSE,"P&amp;L C_Ttl";#N/A,#N/A,FALSE,"P&amp;L C_Oct";#N/A,#N/A,FALSE,"P&amp;L C_Sep";#N/A,#N/A,FALSE,"1996";#N/A,#N/A,FALSE,"Data"}</definedName>
    <definedName name="foo" localSheetId="2" hidden="1">{#N/A,#N/A,FALSE,"Bgt";#N/A,#N/A,FALSE,"Act";#N/A,#N/A,FALSE,"Chrt Data";#N/A,#N/A,FALSE,"Bus Result";#N/A,#N/A,FALSE,"Main Charts";#N/A,#N/A,FALSE,"P&amp;L Ttl";#N/A,#N/A,FALSE,"P&amp;L C_Ttl";#N/A,#N/A,FALSE,"P&amp;L C_Oct";#N/A,#N/A,FALSE,"P&amp;L C_Sep";#N/A,#N/A,FALSE,"1996";#N/A,#N/A,FALSE,"Data"}</definedName>
    <definedName name="foo" localSheetId="6" hidden="1">{#N/A,#N/A,FALSE,"Bgt";#N/A,#N/A,FALSE,"Act";#N/A,#N/A,FALSE,"Chrt Data";#N/A,#N/A,FALSE,"Bus Result";#N/A,#N/A,FALSE,"Main Charts";#N/A,#N/A,FALSE,"P&amp;L Ttl";#N/A,#N/A,FALSE,"P&amp;L C_Ttl";#N/A,#N/A,FALSE,"P&amp;L C_Oct";#N/A,#N/A,FALSE,"P&amp;L C_Sep";#N/A,#N/A,FALSE,"1996";#N/A,#N/A,FALSE,"Data"}</definedName>
    <definedName name="foo" localSheetId="7" hidden="1">{#N/A,#N/A,FALSE,"Bgt";#N/A,#N/A,FALSE,"Act";#N/A,#N/A,FALSE,"Chrt Data";#N/A,#N/A,FALSE,"Bus Result";#N/A,#N/A,FALSE,"Main Charts";#N/A,#N/A,FALSE,"P&amp;L Ttl";#N/A,#N/A,FALSE,"P&amp;L C_Ttl";#N/A,#N/A,FALSE,"P&amp;L C_Oct";#N/A,#N/A,FALSE,"P&amp;L C_Sep";#N/A,#N/A,FALSE,"1996";#N/A,#N/A,FALSE,"Data"}</definedName>
    <definedName name="foo" hidden="1">{#N/A,#N/A,FALSE,"Bgt";#N/A,#N/A,FALSE,"Act";#N/A,#N/A,FALSE,"Chrt Data";#N/A,#N/A,FALSE,"Bus Result";#N/A,#N/A,FALSE,"Main Charts";#N/A,#N/A,FALSE,"P&amp;L Ttl";#N/A,#N/A,FALSE,"P&amp;L C_Ttl";#N/A,#N/A,FALSE,"P&amp;L C_Oct";#N/A,#N/A,FALSE,"P&amp;L C_Sep";#N/A,#N/A,FALSE,"1996";#N/A,#N/A,FALSE,"Data"}</definedName>
    <definedName name="gbes" localSheetId="13" hidden="1">{#N/A,#N/A,FALSE,"Bgt";#N/A,#N/A,FALSE,"Act";#N/A,#N/A,FALSE,"Chrt Data";#N/A,#N/A,FALSE,"Bus Result";#N/A,#N/A,FALSE,"Main Charts";#N/A,#N/A,FALSE,"P&amp;L Ttl";#N/A,#N/A,FALSE,"P&amp;L C_Ttl";#N/A,#N/A,FALSE,"P&amp;L C_Oct";#N/A,#N/A,FALSE,"P&amp;L C_Sep";#N/A,#N/A,FALSE,"1996";#N/A,#N/A,FALSE,"Data"}</definedName>
    <definedName name="gbes" localSheetId="2" hidden="1">{#N/A,#N/A,FALSE,"Bgt";#N/A,#N/A,FALSE,"Act";#N/A,#N/A,FALSE,"Chrt Data";#N/A,#N/A,FALSE,"Bus Result";#N/A,#N/A,FALSE,"Main Charts";#N/A,#N/A,FALSE,"P&amp;L Ttl";#N/A,#N/A,FALSE,"P&amp;L C_Ttl";#N/A,#N/A,FALSE,"P&amp;L C_Oct";#N/A,#N/A,FALSE,"P&amp;L C_Sep";#N/A,#N/A,FALSE,"1996";#N/A,#N/A,FALSE,"Data"}</definedName>
    <definedName name="gbes" localSheetId="6" hidden="1">{#N/A,#N/A,FALSE,"Bgt";#N/A,#N/A,FALSE,"Act";#N/A,#N/A,FALSE,"Chrt Data";#N/A,#N/A,FALSE,"Bus Result";#N/A,#N/A,FALSE,"Main Charts";#N/A,#N/A,FALSE,"P&amp;L Ttl";#N/A,#N/A,FALSE,"P&amp;L C_Ttl";#N/A,#N/A,FALSE,"P&amp;L C_Oct";#N/A,#N/A,FALSE,"P&amp;L C_Sep";#N/A,#N/A,FALSE,"1996";#N/A,#N/A,FALSE,"Data"}</definedName>
    <definedName name="gbes" localSheetId="7" hidden="1">{#N/A,#N/A,FALSE,"Bgt";#N/A,#N/A,FALSE,"Act";#N/A,#N/A,FALSE,"Chrt Data";#N/A,#N/A,FALSE,"Bus Result";#N/A,#N/A,FALSE,"Main Charts";#N/A,#N/A,FALSE,"P&amp;L Ttl";#N/A,#N/A,FALSE,"P&amp;L C_Ttl";#N/A,#N/A,FALSE,"P&amp;L C_Oct";#N/A,#N/A,FALSE,"P&amp;L C_Sep";#N/A,#N/A,FALSE,"1996";#N/A,#N/A,FALSE,"Data"}</definedName>
    <definedName name="gbes" hidden="1">{#N/A,#N/A,FALSE,"Bgt";#N/A,#N/A,FALSE,"Act";#N/A,#N/A,FALSE,"Chrt Data";#N/A,#N/A,FALSE,"Bus Result";#N/A,#N/A,FALSE,"Main Charts";#N/A,#N/A,FALSE,"P&amp;L Ttl";#N/A,#N/A,FALSE,"P&amp;L C_Ttl";#N/A,#N/A,FALSE,"P&amp;L C_Oct";#N/A,#N/A,FALSE,"P&amp;L C_Sep";#N/A,#N/A,FALSE,"1996";#N/A,#N/A,FALSE,"Data"}</definedName>
    <definedName name="gbv" localSheetId="13" hidden="1">{#N/A,#N/A,FALSE,"Bgt";#N/A,#N/A,FALSE,"Act";#N/A,#N/A,FALSE,"Chrt Data";#N/A,#N/A,FALSE,"Bus Result";#N/A,#N/A,FALSE,"Main Charts";#N/A,#N/A,FALSE,"P&amp;L Ttl";#N/A,#N/A,FALSE,"P&amp;L C_Ttl";#N/A,#N/A,FALSE,"P&amp;L C_Oct";#N/A,#N/A,FALSE,"P&amp;L C_Sep";#N/A,#N/A,FALSE,"1996";#N/A,#N/A,FALSE,"Data"}</definedName>
    <definedName name="gbv" localSheetId="2" hidden="1">{#N/A,#N/A,FALSE,"Bgt";#N/A,#N/A,FALSE,"Act";#N/A,#N/A,FALSE,"Chrt Data";#N/A,#N/A,FALSE,"Bus Result";#N/A,#N/A,FALSE,"Main Charts";#N/A,#N/A,FALSE,"P&amp;L Ttl";#N/A,#N/A,FALSE,"P&amp;L C_Ttl";#N/A,#N/A,FALSE,"P&amp;L C_Oct";#N/A,#N/A,FALSE,"P&amp;L C_Sep";#N/A,#N/A,FALSE,"1996";#N/A,#N/A,FALSE,"Data"}</definedName>
    <definedName name="gbv" localSheetId="6" hidden="1">{#N/A,#N/A,FALSE,"Bgt";#N/A,#N/A,FALSE,"Act";#N/A,#N/A,FALSE,"Chrt Data";#N/A,#N/A,FALSE,"Bus Result";#N/A,#N/A,FALSE,"Main Charts";#N/A,#N/A,FALSE,"P&amp;L Ttl";#N/A,#N/A,FALSE,"P&amp;L C_Ttl";#N/A,#N/A,FALSE,"P&amp;L C_Oct";#N/A,#N/A,FALSE,"P&amp;L C_Sep";#N/A,#N/A,FALSE,"1996";#N/A,#N/A,FALSE,"Data"}</definedName>
    <definedName name="gbv" localSheetId="7" hidden="1">{#N/A,#N/A,FALSE,"Bgt";#N/A,#N/A,FALSE,"Act";#N/A,#N/A,FALSE,"Chrt Data";#N/A,#N/A,FALSE,"Bus Result";#N/A,#N/A,FALSE,"Main Charts";#N/A,#N/A,FALSE,"P&amp;L Ttl";#N/A,#N/A,FALSE,"P&amp;L C_Ttl";#N/A,#N/A,FALSE,"P&amp;L C_Oct";#N/A,#N/A,FALSE,"P&amp;L C_Sep";#N/A,#N/A,FALSE,"1996";#N/A,#N/A,FALSE,"Data"}</definedName>
    <definedName name="gbv" hidden="1">{#N/A,#N/A,FALSE,"Bgt";#N/A,#N/A,FALSE,"Act";#N/A,#N/A,FALSE,"Chrt Data";#N/A,#N/A,FALSE,"Bus Result";#N/A,#N/A,FALSE,"Main Charts";#N/A,#N/A,FALSE,"P&amp;L Ttl";#N/A,#N/A,FALSE,"P&amp;L C_Ttl";#N/A,#N/A,FALSE,"P&amp;L C_Oct";#N/A,#N/A,FALSE,"P&amp;L C_Sep";#N/A,#N/A,FALSE,"1996";#N/A,#N/A,FALSE,"Data"}</definedName>
    <definedName name="GFGFH" localSheetId="13" hidden="1">{#N/A,#N/A,FALSE,"pcf";#N/A,#N/A,FALSE,"pcr"}</definedName>
    <definedName name="GFGFH" localSheetId="2" hidden="1">{#N/A,#N/A,FALSE,"pcf";#N/A,#N/A,FALSE,"pcr"}</definedName>
    <definedName name="GFGFH" localSheetId="6" hidden="1">{#N/A,#N/A,FALSE,"pcf";#N/A,#N/A,FALSE,"pcr"}</definedName>
    <definedName name="GFGFH" localSheetId="7" hidden="1">{#N/A,#N/A,FALSE,"pcf";#N/A,#N/A,FALSE,"pcr"}</definedName>
    <definedName name="GFGFH" hidden="1">{#N/A,#N/A,FALSE,"pcf";#N/A,#N/A,FALSE,"pcr"}</definedName>
    <definedName name="grrrr" localSheetId="13" hidden="1">{#N/A,#N/A,FALSE,"Bgt";#N/A,#N/A,FALSE,"Act";#N/A,#N/A,FALSE,"Chrt Data";#N/A,#N/A,FALSE,"Bus Result";#N/A,#N/A,FALSE,"Main Charts";#N/A,#N/A,FALSE,"P&amp;L Ttl";#N/A,#N/A,FALSE,"P&amp;L C_Ttl";#N/A,#N/A,FALSE,"P&amp;L C_Oct";#N/A,#N/A,FALSE,"P&amp;L C_Sep";#N/A,#N/A,FALSE,"1996";#N/A,#N/A,FALSE,"Data"}</definedName>
    <definedName name="grrrr" localSheetId="2" hidden="1">{#N/A,#N/A,FALSE,"Bgt";#N/A,#N/A,FALSE,"Act";#N/A,#N/A,FALSE,"Chrt Data";#N/A,#N/A,FALSE,"Bus Result";#N/A,#N/A,FALSE,"Main Charts";#N/A,#N/A,FALSE,"P&amp;L Ttl";#N/A,#N/A,FALSE,"P&amp;L C_Ttl";#N/A,#N/A,FALSE,"P&amp;L C_Oct";#N/A,#N/A,FALSE,"P&amp;L C_Sep";#N/A,#N/A,FALSE,"1996";#N/A,#N/A,FALSE,"Data"}</definedName>
    <definedName name="grrrr" localSheetId="6" hidden="1">{#N/A,#N/A,FALSE,"Bgt";#N/A,#N/A,FALSE,"Act";#N/A,#N/A,FALSE,"Chrt Data";#N/A,#N/A,FALSE,"Bus Result";#N/A,#N/A,FALSE,"Main Charts";#N/A,#N/A,FALSE,"P&amp;L Ttl";#N/A,#N/A,FALSE,"P&amp;L C_Ttl";#N/A,#N/A,FALSE,"P&amp;L C_Oct";#N/A,#N/A,FALSE,"P&amp;L C_Sep";#N/A,#N/A,FALSE,"1996";#N/A,#N/A,FALSE,"Data"}</definedName>
    <definedName name="grrrr" localSheetId="7" hidden="1">{#N/A,#N/A,FALSE,"Bgt";#N/A,#N/A,FALSE,"Act";#N/A,#N/A,FALSE,"Chrt Data";#N/A,#N/A,FALSE,"Bus Result";#N/A,#N/A,FALSE,"Main Charts";#N/A,#N/A,FALSE,"P&amp;L Ttl";#N/A,#N/A,FALSE,"P&amp;L C_Ttl";#N/A,#N/A,FALSE,"P&amp;L C_Oct";#N/A,#N/A,FALSE,"P&amp;L C_Sep";#N/A,#N/A,FALSE,"1996";#N/A,#N/A,FALSE,"Data"}</definedName>
    <definedName name="grrrr" hidden="1">{#N/A,#N/A,FALSE,"Bgt";#N/A,#N/A,FALSE,"Act";#N/A,#N/A,FALSE,"Chrt Data";#N/A,#N/A,FALSE,"Bus Result";#N/A,#N/A,FALSE,"Main Charts";#N/A,#N/A,FALSE,"P&amp;L Ttl";#N/A,#N/A,FALSE,"P&amp;L C_Ttl";#N/A,#N/A,FALSE,"P&amp;L C_Oct";#N/A,#N/A,FALSE,"P&amp;L C_Sep";#N/A,#N/A,FALSE,"1996";#N/A,#N/A,FALSE,"Data"}</definedName>
    <definedName name="hj" localSheetId="13" hidden="1">{#N/A,#N/A,FALSE,"pcf";#N/A,#N/A,FALSE,"pcr"}</definedName>
    <definedName name="hj" localSheetId="2" hidden="1">{#N/A,#N/A,FALSE,"pcf";#N/A,#N/A,FALSE,"pcr"}</definedName>
    <definedName name="hj" localSheetId="6" hidden="1">{#N/A,#N/A,FALSE,"pcf";#N/A,#N/A,FALSE,"pcr"}</definedName>
    <definedName name="hj" localSheetId="7" hidden="1">{#N/A,#N/A,FALSE,"pcf";#N/A,#N/A,FALSE,"pcr"}</definedName>
    <definedName name="hj" hidden="1">{#N/A,#N/A,FALSE,"pcf";#N/A,#N/A,FALSE,"pcr"}</definedName>
    <definedName name="HTML_CodePage" hidden="1">1252</definedName>
    <definedName name="HTML_Control" localSheetId="13" hidden="1">{"'kpi2-1'!$E$4"}</definedName>
    <definedName name="HTML_Control" localSheetId="2" hidden="1">{"'kpi2-1'!$E$4"}</definedName>
    <definedName name="HTML_Control" localSheetId="6" hidden="1">{"'kpi2-1'!$E$4"}</definedName>
    <definedName name="HTML_Control" localSheetId="7" hidden="1">{"'kpi2-1'!$E$4"}</definedName>
    <definedName name="HTML_Control" hidden="1">{"'kpi2-1'!$E$4"}</definedName>
    <definedName name="HTML_Description" hidden="1">""</definedName>
    <definedName name="HTML_Email" hidden="1">""</definedName>
    <definedName name="HTML_Header" hidden="1">"kpi2-1"</definedName>
    <definedName name="HTML_LastUpdate" hidden="1">"03/08/2000"</definedName>
    <definedName name="HTML_LineAfter" hidden="1">FALSE</definedName>
    <definedName name="HTML_LineBefore" hidden="1">FALSE</definedName>
    <definedName name="HTML_Name" hidden="1">"STANCHART"</definedName>
    <definedName name="HTML_OBDlg2" hidden="1">TRUE</definedName>
    <definedName name="HTML_OBDlg4" hidden="1">TRUE</definedName>
    <definedName name="HTML_OS" hidden="1">0</definedName>
    <definedName name="HTML_PathFile" hidden="1">"C:\My Documents\MyHTML.htm"</definedName>
    <definedName name="HTML_Title" hidden="1">"HKKPI01"</definedName>
    <definedName name="III" localSheetId="13" hidden="1">{#N/A,#N/A,FALSE,"Bgt";#N/A,#N/A,FALSE,"Act";#N/A,#N/A,FALSE,"Chrt Data";#N/A,#N/A,FALSE,"Bus Result";#N/A,#N/A,FALSE,"Main Charts";#N/A,#N/A,FALSE,"P&amp;L Ttl";#N/A,#N/A,FALSE,"P&amp;L C_Ttl";#N/A,#N/A,FALSE,"P&amp;L C_Oct";#N/A,#N/A,FALSE,"P&amp;L C_Sep";#N/A,#N/A,FALSE,"1996";#N/A,#N/A,FALSE,"Data"}</definedName>
    <definedName name="III" localSheetId="2" hidden="1">{#N/A,#N/A,FALSE,"Bgt";#N/A,#N/A,FALSE,"Act";#N/A,#N/A,FALSE,"Chrt Data";#N/A,#N/A,FALSE,"Bus Result";#N/A,#N/A,FALSE,"Main Charts";#N/A,#N/A,FALSE,"P&amp;L Ttl";#N/A,#N/A,FALSE,"P&amp;L C_Ttl";#N/A,#N/A,FALSE,"P&amp;L C_Oct";#N/A,#N/A,FALSE,"P&amp;L C_Sep";#N/A,#N/A,FALSE,"1996";#N/A,#N/A,FALSE,"Data"}</definedName>
    <definedName name="III" localSheetId="6" hidden="1">{#N/A,#N/A,FALSE,"Bgt";#N/A,#N/A,FALSE,"Act";#N/A,#N/A,FALSE,"Chrt Data";#N/A,#N/A,FALSE,"Bus Result";#N/A,#N/A,FALSE,"Main Charts";#N/A,#N/A,FALSE,"P&amp;L Ttl";#N/A,#N/A,FALSE,"P&amp;L C_Ttl";#N/A,#N/A,FALSE,"P&amp;L C_Oct";#N/A,#N/A,FALSE,"P&amp;L C_Sep";#N/A,#N/A,FALSE,"1996";#N/A,#N/A,FALSE,"Data"}</definedName>
    <definedName name="III" localSheetId="7" hidden="1">{#N/A,#N/A,FALSE,"Bgt";#N/A,#N/A,FALSE,"Act";#N/A,#N/A,FALSE,"Chrt Data";#N/A,#N/A,FALSE,"Bus Result";#N/A,#N/A,FALSE,"Main Charts";#N/A,#N/A,FALSE,"P&amp;L Ttl";#N/A,#N/A,FALSE,"P&amp;L C_Ttl";#N/A,#N/A,FALSE,"P&amp;L C_Oct";#N/A,#N/A,FALSE,"P&amp;L C_Sep";#N/A,#N/A,FALSE,"1996";#N/A,#N/A,FALSE,"Data"}</definedName>
    <definedName name="III" hidden="1">{#N/A,#N/A,FALSE,"Bgt";#N/A,#N/A,FALSE,"Act";#N/A,#N/A,FALSE,"Chrt Data";#N/A,#N/A,FALSE,"Bus Result";#N/A,#N/A,FALSE,"Main Charts";#N/A,#N/A,FALSE,"P&amp;L Ttl";#N/A,#N/A,FALSE,"P&amp;L C_Ttl";#N/A,#N/A,FALSE,"P&amp;L C_Oct";#N/A,#N/A,FALSE,"P&amp;L C_Sep";#N/A,#N/A,FALSE,"1996";#N/A,#N/A,FALSE,"Data"}</definedName>
    <definedName name="j" localSheetId="13" hidden="1">{#N/A,#N/A,FALSE,"Bgt";#N/A,#N/A,FALSE,"Act";#N/A,#N/A,FALSE,"Chrt Data";#N/A,#N/A,FALSE,"Bus Result";#N/A,#N/A,FALSE,"Main Charts";#N/A,#N/A,FALSE,"P&amp;L Ttl";#N/A,#N/A,FALSE,"P&amp;L C_Ttl";#N/A,#N/A,FALSE,"P&amp;L C_Oct";#N/A,#N/A,FALSE,"P&amp;L C_Sep";#N/A,#N/A,FALSE,"1996";#N/A,#N/A,FALSE,"Data"}</definedName>
    <definedName name="j" localSheetId="2" hidden="1">{#N/A,#N/A,FALSE,"Bgt";#N/A,#N/A,FALSE,"Act";#N/A,#N/A,FALSE,"Chrt Data";#N/A,#N/A,FALSE,"Bus Result";#N/A,#N/A,FALSE,"Main Charts";#N/A,#N/A,FALSE,"P&amp;L Ttl";#N/A,#N/A,FALSE,"P&amp;L C_Ttl";#N/A,#N/A,FALSE,"P&amp;L C_Oct";#N/A,#N/A,FALSE,"P&amp;L C_Sep";#N/A,#N/A,FALSE,"1996";#N/A,#N/A,FALSE,"Data"}</definedName>
    <definedName name="j" localSheetId="6" hidden="1">{#N/A,#N/A,FALSE,"Bgt";#N/A,#N/A,FALSE,"Act";#N/A,#N/A,FALSE,"Chrt Data";#N/A,#N/A,FALSE,"Bus Result";#N/A,#N/A,FALSE,"Main Charts";#N/A,#N/A,FALSE,"P&amp;L Ttl";#N/A,#N/A,FALSE,"P&amp;L C_Ttl";#N/A,#N/A,FALSE,"P&amp;L C_Oct";#N/A,#N/A,FALSE,"P&amp;L C_Sep";#N/A,#N/A,FALSE,"1996";#N/A,#N/A,FALSE,"Data"}</definedName>
    <definedName name="j" localSheetId="7" hidden="1">{#N/A,#N/A,FALSE,"Bgt";#N/A,#N/A,FALSE,"Act";#N/A,#N/A,FALSE,"Chrt Data";#N/A,#N/A,FALSE,"Bus Result";#N/A,#N/A,FALSE,"Main Charts";#N/A,#N/A,FALSE,"P&amp;L Ttl";#N/A,#N/A,FALSE,"P&amp;L C_Ttl";#N/A,#N/A,FALSE,"P&amp;L C_Oct";#N/A,#N/A,FALSE,"P&amp;L C_Sep";#N/A,#N/A,FALSE,"1996";#N/A,#N/A,FALSE,"Data"}</definedName>
    <definedName name="j" hidden="1">{#N/A,#N/A,FALSE,"Bgt";#N/A,#N/A,FALSE,"Act";#N/A,#N/A,FALSE,"Chrt Data";#N/A,#N/A,FALSE,"Bus Result";#N/A,#N/A,FALSE,"Main Charts";#N/A,#N/A,FALSE,"P&amp;L Ttl";#N/A,#N/A,FALSE,"P&amp;L C_Ttl";#N/A,#N/A,FALSE,"P&amp;L C_Oct";#N/A,#N/A,FALSE,"P&amp;L C_Sep";#N/A,#N/A,FALSE,"1996";#N/A,#N/A,FALSE,"Data"}</definedName>
    <definedName name="jesse" localSheetId="13"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jesse" localSheetId="2"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jesse" localSheetId="6"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jesse" localSheetId="7"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jesse"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JHJHJ" localSheetId="13" hidden="1">{#N/A,#N/A,FALSE,"Bgt";#N/A,#N/A,FALSE,"Act";#N/A,#N/A,FALSE,"Chrt Data";#N/A,#N/A,FALSE,"Bus Result";#N/A,#N/A,FALSE,"Main Charts";#N/A,#N/A,FALSE,"P&amp;L Ttl";#N/A,#N/A,FALSE,"P&amp;L C_Ttl";#N/A,#N/A,FALSE,"P&amp;L C_Oct";#N/A,#N/A,FALSE,"P&amp;L C_Sep";#N/A,#N/A,FALSE,"1996";#N/A,#N/A,FALSE,"Data"}</definedName>
    <definedName name="JHJHJ" localSheetId="2" hidden="1">{#N/A,#N/A,FALSE,"Bgt";#N/A,#N/A,FALSE,"Act";#N/A,#N/A,FALSE,"Chrt Data";#N/A,#N/A,FALSE,"Bus Result";#N/A,#N/A,FALSE,"Main Charts";#N/A,#N/A,FALSE,"P&amp;L Ttl";#N/A,#N/A,FALSE,"P&amp;L C_Ttl";#N/A,#N/A,FALSE,"P&amp;L C_Oct";#N/A,#N/A,FALSE,"P&amp;L C_Sep";#N/A,#N/A,FALSE,"1996";#N/A,#N/A,FALSE,"Data"}</definedName>
    <definedName name="JHJHJ" localSheetId="6" hidden="1">{#N/A,#N/A,FALSE,"Bgt";#N/A,#N/A,FALSE,"Act";#N/A,#N/A,FALSE,"Chrt Data";#N/A,#N/A,FALSE,"Bus Result";#N/A,#N/A,FALSE,"Main Charts";#N/A,#N/A,FALSE,"P&amp;L Ttl";#N/A,#N/A,FALSE,"P&amp;L C_Ttl";#N/A,#N/A,FALSE,"P&amp;L C_Oct";#N/A,#N/A,FALSE,"P&amp;L C_Sep";#N/A,#N/A,FALSE,"1996";#N/A,#N/A,FALSE,"Data"}</definedName>
    <definedName name="JHJHJ" localSheetId="7" hidden="1">{#N/A,#N/A,FALSE,"Bgt";#N/A,#N/A,FALSE,"Act";#N/A,#N/A,FALSE,"Chrt Data";#N/A,#N/A,FALSE,"Bus Result";#N/A,#N/A,FALSE,"Main Charts";#N/A,#N/A,FALSE,"P&amp;L Ttl";#N/A,#N/A,FALSE,"P&amp;L C_Ttl";#N/A,#N/A,FALSE,"P&amp;L C_Oct";#N/A,#N/A,FALSE,"P&amp;L C_Sep";#N/A,#N/A,FALSE,"1996";#N/A,#N/A,FALSE,"Data"}</definedName>
    <definedName name="JHJHJ" hidden="1">{#N/A,#N/A,FALSE,"Bgt";#N/A,#N/A,FALSE,"Act";#N/A,#N/A,FALSE,"Chrt Data";#N/A,#N/A,FALSE,"Bus Result";#N/A,#N/A,FALSE,"Main Charts";#N/A,#N/A,FALSE,"P&amp;L Ttl";#N/A,#N/A,FALSE,"P&amp;L C_Ttl";#N/A,#N/A,FALSE,"P&amp;L C_Oct";#N/A,#N/A,FALSE,"P&amp;L C_Sep";#N/A,#N/A,FALSE,"1996";#N/A,#N/A,FALSE,"Data"}</definedName>
    <definedName name="JHJJ" localSheetId="13" hidden="1">{#N/A,#N/A,FALSE,"Bgt";#N/A,#N/A,FALSE,"Act";#N/A,#N/A,FALSE,"Chrt Data";#N/A,#N/A,FALSE,"Bus Result";#N/A,#N/A,FALSE,"Main Charts";#N/A,#N/A,FALSE,"P&amp;L Ttl";#N/A,#N/A,FALSE,"P&amp;L C_Ttl";#N/A,#N/A,FALSE,"P&amp;L C_Oct";#N/A,#N/A,FALSE,"P&amp;L C_Sep";#N/A,#N/A,FALSE,"1996";#N/A,#N/A,FALSE,"Data"}</definedName>
    <definedName name="JHJJ" localSheetId="2" hidden="1">{#N/A,#N/A,FALSE,"Bgt";#N/A,#N/A,FALSE,"Act";#N/A,#N/A,FALSE,"Chrt Data";#N/A,#N/A,FALSE,"Bus Result";#N/A,#N/A,FALSE,"Main Charts";#N/A,#N/A,FALSE,"P&amp;L Ttl";#N/A,#N/A,FALSE,"P&amp;L C_Ttl";#N/A,#N/A,FALSE,"P&amp;L C_Oct";#N/A,#N/A,FALSE,"P&amp;L C_Sep";#N/A,#N/A,FALSE,"1996";#N/A,#N/A,FALSE,"Data"}</definedName>
    <definedName name="JHJJ" localSheetId="6" hidden="1">{#N/A,#N/A,FALSE,"Bgt";#N/A,#N/A,FALSE,"Act";#N/A,#N/A,FALSE,"Chrt Data";#N/A,#N/A,FALSE,"Bus Result";#N/A,#N/A,FALSE,"Main Charts";#N/A,#N/A,FALSE,"P&amp;L Ttl";#N/A,#N/A,FALSE,"P&amp;L C_Ttl";#N/A,#N/A,FALSE,"P&amp;L C_Oct";#N/A,#N/A,FALSE,"P&amp;L C_Sep";#N/A,#N/A,FALSE,"1996";#N/A,#N/A,FALSE,"Data"}</definedName>
    <definedName name="JHJJ" localSheetId="7" hidden="1">{#N/A,#N/A,FALSE,"Bgt";#N/A,#N/A,FALSE,"Act";#N/A,#N/A,FALSE,"Chrt Data";#N/A,#N/A,FALSE,"Bus Result";#N/A,#N/A,FALSE,"Main Charts";#N/A,#N/A,FALSE,"P&amp;L Ttl";#N/A,#N/A,FALSE,"P&amp;L C_Ttl";#N/A,#N/A,FALSE,"P&amp;L C_Oct";#N/A,#N/A,FALSE,"P&amp;L C_Sep";#N/A,#N/A,FALSE,"1996";#N/A,#N/A,FALSE,"Data"}</definedName>
    <definedName name="JHJJ" hidden="1">{#N/A,#N/A,FALSE,"Bgt";#N/A,#N/A,FALSE,"Act";#N/A,#N/A,FALSE,"Chrt Data";#N/A,#N/A,FALSE,"Bus Result";#N/A,#N/A,FALSE,"Main Charts";#N/A,#N/A,FALSE,"P&amp;L Ttl";#N/A,#N/A,FALSE,"P&amp;L C_Ttl";#N/A,#N/A,FALSE,"P&amp;L C_Oct";#N/A,#N/A,FALSE,"P&amp;L C_Sep";#N/A,#N/A,FALSE,"1996";#N/A,#N/A,FALSE,"Data"}</definedName>
    <definedName name="kmhjyuk" localSheetId="13" hidden="1">{#N/A,#N/A,FALSE,"pcf";#N/A,#N/A,FALSE,"pcr"}</definedName>
    <definedName name="kmhjyuk" localSheetId="2" hidden="1">{#N/A,#N/A,FALSE,"pcf";#N/A,#N/A,FALSE,"pcr"}</definedName>
    <definedName name="kmhjyuk" localSheetId="6" hidden="1">{#N/A,#N/A,FALSE,"pcf";#N/A,#N/A,FALSE,"pcr"}</definedName>
    <definedName name="kmhjyuk" localSheetId="7" hidden="1">{#N/A,#N/A,FALSE,"pcf";#N/A,#N/A,FALSE,"pcr"}</definedName>
    <definedName name="kmhjyuk" hidden="1">{#N/A,#N/A,FALSE,"pcf";#N/A,#N/A,FALSE,"pcr"}</definedName>
    <definedName name="kmim" localSheetId="13" hidden="1">{#N/A,#N/A,FALSE,"Bgt";#N/A,#N/A,FALSE,"Act";#N/A,#N/A,FALSE,"Chrt Data";#N/A,#N/A,FALSE,"Bus Result";#N/A,#N/A,FALSE,"Main Charts";#N/A,#N/A,FALSE,"P&amp;L Ttl";#N/A,#N/A,FALSE,"P&amp;L C_Ttl";#N/A,#N/A,FALSE,"P&amp;L C_Oct";#N/A,#N/A,FALSE,"P&amp;L C_Sep";#N/A,#N/A,FALSE,"1996";#N/A,#N/A,FALSE,"Data"}</definedName>
    <definedName name="kmim" localSheetId="2" hidden="1">{#N/A,#N/A,FALSE,"Bgt";#N/A,#N/A,FALSE,"Act";#N/A,#N/A,FALSE,"Chrt Data";#N/A,#N/A,FALSE,"Bus Result";#N/A,#N/A,FALSE,"Main Charts";#N/A,#N/A,FALSE,"P&amp;L Ttl";#N/A,#N/A,FALSE,"P&amp;L C_Ttl";#N/A,#N/A,FALSE,"P&amp;L C_Oct";#N/A,#N/A,FALSE,"P&amp;L C_Sep";#N/A,#N/A,FALSE,"1996";#N/A,#N/A,FALSE,"Data"}</definedName>
    <definedName name="kmim" localSheetId="6" hidden="1">{#N/A,#N/A,FALSE,"Bgt";#N/A,#N/A,FALSE,"Act";#N/A,#N/A,FALSE,"Chrt Data";#N/A,#N/A,FALSE,"Bus Result";#N/A,#N/A,FALSE,"Main Charts";#N/A,#N/A,FALSE,"P&amp;L Ttl";#N/A,#N/A,FALSE,"P&amp;L C_Ttl";#N/A,#N/A,FALSE,"P&amp;L C_Oct";#N/A,#N/A,FALSE,"P&amp;L C_Sep";#N/A,#N/A,FALSE,"1996";#N/A,#N/A,FALSE,"Data"}</definedName>
    <definedName name="kmim" localSheetId="7" hidden="1">{#N/A,#N/A,FALSE,"Bgt";#N/A,#N/A,FALSE,"Act";#N/A,#N/A,FALSE,"Chrt Data";#N/A,#N/A,FALSE,"Bus Result";#N/A,#N/A,FALSE,"Main Charts";#N/A,#N/A,FALSE,"P&amp;L Ttl";#N/A,#N/A,FALSE,"P&amp;L C_Ttl";#N/A,#N/A,FALSE,"P&amp;L C_Oct";#N/A,#N/A,FALSE,"P&amp;L C_Sep";#N/A,#N/A,FALSE,"1996";#N/A,#N/A,FALSE,"Data"}</definedName>
    <definedName name="kmim" hidden="1">{#N/A,#N/A,FALSE,"Bgt";#N/A,#N/A,FALSE,"Act";#N/A,#N/A,FALSE,"Chrt Data";#N/A,#N/A,FALSE,"Bus Result";#N/A,#N/A,FALSE,"Main Charts";#N/A,#N/A,FALSE,"P&amp;L Ttl";#N/A,#N/A,FALSE,"P&amp;L C_Ttl";#N/A,#N/A,FALSE,"P&amp;L C_Oct";#N/A,#N/A,FALSE,"P&amp;L C_Sep";#N/A,#N/A,FALSE,"1996";#N/A,#N/A,FALSE,"Data"}</definedName>
    <definedName name="kti" localSheetId="13" hidden="1">{#N/A,#N/A,FALSE,"P&amp;L Ttl";#N/A,#N/A,FALSE,"P&amp;L C_Ttl New";#N/A,#N/A,FALSE,"Bus Res";#N/A,#N/A,FALSE,"Chrts";#N/A,#N/A,FALSE,"pcf";#N/A,#N/A,FALSE,"pcr ";#N/A,#N/A,FALSE,"Exp Stmt ";#N/A,#N/A,FALSE,"Cap";#N/A,#N/A,FALSE,"IT Ytd"}</definedName>
    <definedName name="kti" localSheetId="2" hidden="1">{#N/A,#N/A,FALSE,"P&amp;L Ttl";#N/A,#N/A,FALSE,"P&amp;L C_Ttl New";#N/A,#N/A,FALSE,"Bus Res";#N/A,#N/A,FALSE,"Chrts";#N/A,#N/A,FALSE,"pcf";#N/A,#N/A,FALSE,"pcr ";#N/A,#N/A,FALSE,"Exp Stmt ";#N/A,#N/A,FALSE,"Cap";#N/A,#N/A,FALSE,"IT Ytd"}</definedName>
    <definedName name="kti" localSheetId="6" hidden="1">{#N/A,#N/A,FALSE,"P&amp;L Ttl";#N/A,#N/A,FALSE,"P&amp;L C_Ttl New";#N/A,#N/A,FALSE,"Bus Res";#N/A,#N/A,FALSE,"Chrts";#N/A,#N/A,FALSE,"pcf";#N/A,#N/A,FALSE,"pcr ";#N/A,#N/A,FALSE,"Exp Stmt ";#N/A,#N/A,FALSE,"Cap";#N/A,#N/A,FALSE,"IT Ytd"}</definedName>
    <definedName name="kti" localSheetId="7" hidden="1">{#N/A,#N/A,FALSE,"P&amp;L Ttl";#N/A,#N/A,FALSE,"P&amp;L C_Ttl New";#N/A,#N/A,FALSE,"Bus Res";#N/A,#N/A,FALSE,"Chrts";#N/A,#N/A,FALSE,"pcf";#N/A,#N/A,FALSE,"pcr ";#N/A,#N/A,FALSE,"Exp Stmt ";#N/A,#N/A,FALSE,"Cap";#N/A,#N/A,FALSE,"IT Ytd"}</definedName>
    <definedName name="kti" hidden="1">{#N/A,#N/A,FALSE,"P&amp;L Ttl";#N/A,#N/A,FALSE,"P&amp;L C_Ttl New";#N/A,#N/A,FALSE,"Bus Res";#N/A,#N/A,FALSE,"Chrts";#N/A,#N/A,FALSE,"pcf";#N/A,#N/A,FALSE,"pcr ";#N/A,#N/A,FALSE,"Exp Stmt ";#N/A,#N/A,FALSE,"Cap";#N/A,#N/A,FALSE,"IT Ytd"}</definedName>
    <definedName name="nhdtyjdf" localSheetId="13" hidden="1">{#N/A,#N/A,FALSE,"pcf";#N/A,#N/A,FALSE,"pcr"}</definedName>
    <definedName name="nhdtyjdf" localSheetId="2" hidden="1">{#N/A,#N/A,FALSE,"pcf";#N/A,#N/A,FALSE,"pcr"}</definedName>
    <definedName name="nhdtyjdf" localSheetId="6" hidden="1">{#N/A,#N/A,FALSE,"pcf";#N/A,#N/A,FALSE,"pcr"}</definedName>
    <definedName name="nhdtyjdf" localSheetId="7" hidden="1">{#N/A,#N/A,FALSE,"pcf";#N/A,#N/A,FALSE,"pcr"}</definedName>
    <definedName name="nhdtyjdf" hidden="1">{#N/A,#N/A,FALSE,"pcf";#N/A,#N/A,FALSE,"pcr"}</definedName>
    <definedName name="PPP" localSheetId="13" hidden="1">{#N/A,#N/A,FALSE,"Bgt";#N/A,#N/A,FALSE,"Act";#N/A,#N/A,FALSE,"Chrt Data";#N/A,#N/A,FALSE,"Bus Result";#N/A,#N/A,FALSE,"Main Charts";#N/A,#N/A,FALSE,"P&amp;L Ttl";#N/A,#N/A,FALSE,"P&amp;L C_Ttl";#N/A,#N/A,FALSE,"P&amp;L C_Oct";#N/A,#N/A,FALSE,"P&amp;L C_Sep";#N/A,#N/A,FALSE,"1996";#N/A,#N/A,FALSE,"Data"}</definedName>
    <definedName name="PPP" localSheetId="2" hidden="1">{#N/A,#N/A,FALSE,"Bgt";#N/A,#N/A,FALSE,"Act";#N/A,#N/A,FALSE,"Chrt Data";#N/A,#N/A,FALSE,"Bus Result";#N/A,#N/A,FALSE,"Main Charts";#N/A,#N/A,FALSE,"P&amp;L Ttl";#N/A,#N/A,FALSE,"P&amp;L C_Ttl";#N/A,#N/A,FALSE,"P&amp;L C_Oct";#N/A,#N/A,FALSE,"P&amp;L C_Sep";#N/A,#N/A,FALSE,"1996";#N/A,#N/A,FALSE,"Data"}</definedName>
    <definedName name="PPP" localSheetId="6" hidden="1">{#N/A,#N/A,FALSE,"Bgt";#N/A,#N/A,FALSE,"Act";#N/A,#N/A,FALSE,"Chrt Data";#N/A,#N/A,FALSE,"Bus Result";#N/A,#N/A,FALSE,"Main Charts";#N/A,#N/A,FALSE,"P&amp;L Ttl";#N/A,#N/A,FALSE,"P&amp;L C_Ttl";#N/A,#N/A,FALSE,"P&amp;L C_Oct";#N/A,#N/A,FALSE,"P&amp;L C_Sep";#N/A,#N/A,FALSE,"1996";#N/A,#N/A,FALSE,"Data"}</definedName>
    <definedName name="PPP" localSheetId="7" hidden="1">{#N/A,#N/A,FALSE,"Bgt";#N/A,#N/A,FALSE,"Act";#N/A,#N/A,FALSE,"Chrt Data";#N/A,#N/A,FALSE,"Bus Result";#N/A,#N/A,FALSE,"Main Charts";#N/A,#N/A,FALSE,"P&amp;L Ttl";#N/A,#N/A,FALSE,"P&amp;L C_Ttl";#N/A,#N/A,FALSE,"P&amp;L C_Oct";#N/A,#N/A,FALSE,"P&amp;L C_Sep";#N/A,#N/A,FALSE,"1996";#N/A,#N/A,FALSE,"Data"}</definedName>
    <definedName name="PPP" hidden="1">{#N/A,#N/A,FALSE,"Bgt";#N/A,#N/A,FALSE,"Act";#N/A,#N/A,FALSE,"Chrt Data";#N/A,#N/A,FALSE,"Bus Result";#N/A,#N/A,FALSE,"Main Charts";#N/A,#N/A,FALSE,"P&amp;L Ttl";#N/A,#N/A,FALSE,"P&amp;L C_Ttl";#N/A,#N/A,FALSE,"P&amp;L C_Oct";#N/A,#N/A,FALSE,"P&amp;L C_Sep";#N/A,#N/A,FALSE,"1996";#N/A,#N/A,FALSE,"Data"}</definedName>
    <definedName name="q" localSheetId="13" hidden="1">{#N/A,#N/A,FALSE,"Bgt";#N/A,#N/A,FALSE,"Act";#N/A,#N/A,FALSE,"Chrt Data";#N/A,#N/A,FALSE,"Bus Result";#N/A,#N/A,FALSE,"Main Charts";#N/A,#N/A,FALSE,"P&amp;L Ttl";#N/A,#N/A,FALSE,"P&amp;L C_Ttl";#N/A,#N/A,FALSE,"P&amp;L C_Oct";#N/A,#N/A,FALSE,"P&amp;L C_Sep";#N/A,#N/A,FALSE,"1996";#N/A,#N/A,FALSE,"Data"}</definedName>
    <definedName name="q" localSheetId="2" hidden="1">{#N/A,#N/A,FALSE,"Bgt";#N/A,#N/A,FALSE,"Act";#N/A,#N/A,FALSE,"Chrt Data";#N/A,#N/A,FALSE,"Bus Result";#N/A,#N/A,FALSE,"Main Charts";#N/A,#N/A,FALSE,"P&amp;L Ttl";#N/A,#N/A,FALSE,"P&amp;L C_Ttl";#N/A,#N/A,FALSE,"P&amp;L C_Oct";#N/A,#N/A,FALSE,"P&amp;L C_Sep";#N/A,#N/A,FALSE,"1996";#N/A,#N/A,FALSE,"Data"}</definedName>
    <definedName name="q" localSheetId="6" hidden="1">{#N/A,#N/A,FALSE,"Bgt";#N/A,#N/A,FALSE,"Act";#N/A,#N/A,FALSE,"Chrt Data";#N/A,#N/A,FALSE,"Bus Result";#N/A,#N/A,FALSE,"Main Charts";#N/A,#N/A,FALSE,"P&amp;L Ttl";#N/A,#N/A,FALSE,"P&amp;L C_Ttl";#N/A,#N/A,FALSE,"P&amp;L C_Oct";#N/A,#N/A,FALSE,"P&amp;L C_Sep";#N/A,#N/A,FALSE,"1996";#N/A,#N/A,FALSE,"Data"}</definedName>
    <definedName name="q" localSheetId="7" hidden="1">{#N/A,#N/A,FALSE,"Bgt";#N/A,#N/A,FALSE,"Act";#N/A,#N/A,FALSE,"Chrt Data";#N/A,#N/A,FALSE,"Bus Result";#N/A,#N/A,FALSE,"Main Charts";#N/A,#N/A,FALSE,"P&amp;L Ttl";#N/A,#N/A,FALSE,"P&amp;L C_Ttl";#N/A,#N/A,FALSE,"P&amp;L C_Oct";#N/A,#N/A,FALSE,"P&amp;L C_Sep";#N/A,#N/A,FALSE,"1996";#N/A,#N/A,FALSE,"Data"}</definedName>
    <definedName name="q" hidden="1">{#N/A,#N/A,FALSE,"Bgt";#N/A,#N/A,FALSE,"Act";#N/A,#N/A,FALSE,"Chrt Data";#N/A,#N/A,FALSE,"Bus Result";#N/A,#N/A,FALSE,"Main Charts";#N/A,#N/A,FALSE,"P&amp;L Ttl";#N/A,#N/A,FALSE,"P&amp;L C_Ttl";#N/A,#N/A,FALSE,"P&amp;L C_Oct";#N/A,#N/A,FALSE,"P&amp;L C_Sep";#N/A,#N/A,FALSE,"1996";#N/A,#N/A,FALSE,"Data"}</definedName>
    <definedName name="QQ" localSheetId="13"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QQ" localSheetId="2"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QQ" localSheetId="6"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QQ" localSheetId="7"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QQ"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rbb" localSheetId="13"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rbb" localSheetId="2"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rbb" localSheetId="6"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rbb" localSheetId="7"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rbb"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RiskAfterRecalcMacro" hidden="1">"uniform_adjustmentSilent"</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ATSTbaselineRequested" hidden="1">TRUE</definedName>
    <definedName name="riskATSTboxGraph" hidden="1">TRUE</definedName>
    <definedName name="riskATSTcomparisonGraph" hidden="1">TRUE</definedName>
    <definedName name="riskATSThistogramGraph" hidden="1">FALSE</definedName>
    <definedName name="riskATSToutputStatistic" hidden="1">4</definedName>
    <definedName name="riskATSTprintReport" hidden="1">FALSE</definedName>
    <definedName name="riskATSTreportsInActiveBook" hidden="1">FALSE</definedName>
    <definedName name="riskATSTreportsSelected" hidden="1">TRUE</definedName>
    <definedName name="riskATSTsequentialStress" hidden="1">TRUE</definedName>
    <definedName name="riskATSTsummaryReport" hidden="1">TRUE</definedName>
    <definedName name="RiskBeforeRecalcMacro" hidden="1">""</definedName>
    <definedName name="RiskBeforeSimMacro" hidden="1">"uniform_adjustmentSilent"</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definedName>
    <definedName name="RiskNumSimulations" hidden="1">1</definedName>
    <definedName name="RiskPauseOnError" hidden="1">FALSE</definedName>
    <definedName name="RiskRunAfterRecalcMacro" hidden="1">TRUE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RR" localSheetId="13" hidden="1">{#N/A,#N/A,FALSE,"Bgt";#N/A,#N/A,FALSE,"Act";#N/A,#N/A,FALSE,"Chrt Data";#N/A,#N/A,FALSE,"Bus Result";#N/A,#N/A,FALSE,"Main Charts";#N/A,#N/A,FALSE,"P&amp;L Ttl";#N/A,#N/A,FALSE,"P&amp;L C_Ttl";#N/A,#N/A,FALSE,"P&amp;L C_Oct";#N/A,#N/A,FALSE,"P&amp;L C_Sep";#N/A,#N/A,FALSE,"1996";#N/A,#N/A,FALSE,"Data"}</definedName>
    <definedName name="RRR" localSheetId="2" hidden="1">{#N/A,#N/A,FALSE,"Bgt";#N/A,#N/A,FALSE,"Act";#N/A,#N/A,FALSE,"Chrt Data";#N/A,#N/A,FALSE,"Bus Result";#N/A,#N/A,FALSE,"Main Charts";#N/A,#N/A,FALSE,"P&amp;L Ttl";#N/A,#N/A,FALSE,"P&amp;L C_Ttl";#N/A,#N/A,FALSE,"P&amp;L C_Oct";#N/A,#N/A,FALSE,"P&amp;L C_Sep";#N/A,#N/A,FALSE,"1996";#N/A,#N/A,FALSE,"Data"}</definedName>
    <definedName name="RRR" localSheetId="6" hidden="1">{#N/A,#N/A,FALSE,"Bgt";#N/A,#N/A,FALSE,"Act";#N/A,#N/A,FALSE,"Chrt Data";#N/A,#N/A,FALSE,"Bus Result";#N/A,#N/A,FALSE,"Main Charts";#N/A,#N/A,FALSE,"P&amp;L Ttl";#N/A,#N/A,FALSE,"P&amp;L C_Ttl";#N/A,#N/A,FALSE,"P&amp;L C_Oct";#N/A,#N/A,FALSE,"P&amp;L C_Sep";#N/A,#N/A,FALSE,"1996";#N/A,#N/A,FALSE,"Data"}</definedName>
    <definedName name="RRR" localSheetId="7" hidden="1">{#N/A,#N/A,FALSE,"Bgt";#N/A,#N/A,FALSE,"Act";#N/A,#N/A,FALSE,"Chrt Data";#N/A,#N/A,FALSE,"Bus Result";#N/A,#N/A,FALSE,"Main Charts";#N/A,#N/A,FALSE,"P&amp;L Ttl";#N/A,#N/A,FALSE,"P&amp;L C_Ttl";#N/A,#N/A,FALSE,"P&amp;L C_Oct";#N/A,#N/A,FALSE,"P&amp;L C_Sep";#N/A,#N/A,FALSE,"1996";#N/A,#N/A,FALSE,"Data"}</definedName>
    <definedName name="RRR" hidden="1">{#N/A,#N/A,FALSE,"Bgt";#N/A,#N/A,FALSE,"Act";#N/A,#N/A,FALSE,"Chrt Data";#N/A,#N/A,FALSE,"Bus Result";#N/A,#N/A,FALSE,"Main Charts";#N/A,#N/A,FALSE,"P&amp;L Ttl";#N/A,#N/A,FALSE,"P&amp;L C_Ttl";#N/A,#N/A,FALSE,"P&amp;L C_Oct";#N/A,#N/A,FALSE,"P&amp;L C_Sep";#N/A,#N/A,FALSE,"1996";#N/A,#N/A,FALSE,"Data"}</definedName>
    <definedName name="RRRR" localSheetId="13" hidden="1">{#N/A,#N/A,FALSE,"pcf";#N/A,#N/A,FALSE,"pcr"}</definedName>
    <definedName name="RRRR" localSheetId="2" hidden="1">{#N/A,#N/A,FALSE,"pcf";#N/A,#N/A,FALSE,"pcr"}</definedName>
    <definedName name="RRRR" localSheetId="6" hidden="1">{#N/A,#N/A,FALSE,"pcf";#N/A,#N/A,FALSE,"pcr"}</definedName>
    <definedName name="RRRR" localSheetId="7" hidden="1">{#N/A,#N/A,FALSE,"pcf";#N/A,#N/A,FALSE,"pcr"}</definedName>
    <definedName name="RRRR" hidden="1">{#N/A,#N/A,FALSE,"pcf";#N/A,#N/A,FALSE,"pcr"}</definedName>
    <definedName name="rtgbr" localSheetId="13" hidden="1">{#N/A,#N/A,FALSE,"Bgt";#N/A,#N/A,FALSE,"Act";#N/A,#N/A,FALSE,"Chrt Data";#N/A,#N/A,FALSE,"Bus Result";#N/A,#N/A,FALSE,"Main Charts";#N/A,#N/A,FALSE,"P&amp;L Ttl";#N/A,#N/A,FALSE,"P&amp;L C_Ttl";#N/A,#N/A,FALSE,"P&amp;L C_Oct";#N/A,#N/A,FALSE,"P&amp;L C_Sep";#N/A,#N/A,FALSE,"1996";#N/A,#N/A,FALSE,"Data"}</definedName>
    <definedName name="rtgbr" localSheetId="2" hidden="1">{#N/A,#N/A,FALSE,"Bgt";#N/A,#N/A,FALSE,"Act";#N/A,#N/A,FALSE,"Chrt Data";#N/A,#N/A,FALSE,"Bus Result";#N/A,#N/A,FALSE,"Main Charts";#N/A,#N/A,FALSE,"P&amp;L Ttl";#N/A,#N/A,FALSE,"P&amp;L C_Ttl";#N/A,#N/A,FALSE,"P&amp;L C_Oct";#N/A,#N/A,FALSE,"P&amp;L C_Sep";#N/A,#N/A,FALSE,"1996";#N/A,#N/A,FALSE,"Data"}</definedName>
    <definedName name="rtgbr" localSheetId="6" hidden="1">{#N/A,#N/A,FALSE,"Bgt";#N/A,#N/A,FALSE,"Act";#N/A,#N/A,FALSE,"Chrt Data";#N/A,#N/A,FALSE,"Bus Result";#N/A,#N/A,FALSE,"Main Charts";#N/A,#N/A,FALSE,"P&amp;L Ttl";#N/A,#N/A,FALSE,"P&amp;L C_Ttl";#N/A,#N/A,FALSE,"P&amp;L C_Oct";#N/A,#N/A,FALSE,"P&amp;L C_Sep";#N/A,#N/A,FALSE,"1996";#N/A,#N/A,FALSE,"Data"}</definedName>
    <definedName name="rtgbr" localSheetId="7" hidden="1">{#N/A,#N/A,FALSE,"Bgt";#N/A,#N/A,FALSE,"Act";#N/A,#N/A,FALSE,"Chrt Data";#N/A,#N/A,FALSE,"Bus Result";#N/A,#N/A,FALSE,"Main Charts";#N/A,#N/A,FALSE,"P&amp;L Ttl";#N/A,#N/A,FALSE,"P&amp;L C_Ttl";#N/A,#N/A,FALSE,"P&amp;L C_Oct";#N/A,#N/A,FALSE,"P&amp;L C_Sep";#N/A,#N/A,FALSE,"1996";#N/A,#N/A,FALSE,"Data"}</definedName>
    <definedName name="rtgbr" hidden="1">{#N/A,#N/A,FALSE,"Bgt";#N/A,#N/A,FALSE,"Act";#N/A,#N/A,FALSE,"Chrt Data";#N/A,#N/A,FALSE,"Bus Result";#N/A,#N/A,FALSE,"Main Charts";#N/A,#N/A,FALSE,"P&amp;L Ttl";#N/A,#N/A,FALSE,"P&amp;L C_Ttl";#N/A,#N/A,FALSE,"P&amp;L C_Oct";#N/A,#N/A,FALSE,"P&amp;L C_Sep";#N/A,#N/A,FALSE,"1996";#N/A,#N/A,FALSE,"Data"}</definedName>
    <definedName name="SAPBEXdnldView" hidden="1">"4D0Q4ZKDTZLR4R5LFJNICI02C"</definedName>
    <definedName name="SAPBEXhrIndnt" hidden="1">1</definedName>
    <definedName name="SAPBEXrevision" hidden="1">1</definedName>
    <definedName name="SAPBEXsysID" hidden="1">"BWP"</definedName>
    <definedName name="SAPBEXwbID" localSheetId="2" hidden="1">"413ERXB9R3TPA6KEZXGSAKHLQ"</definedName>
    <definedName name="SAPBEXwbID" localSheetId="7" hidden="1">"413ERXB9R3TPA6KEZXGSAKHLQ"</definedName>
    <definedName name="SAPBEXwbID" hidden="1">"40UUPT0P5GXX8RR8TR6BQRG2M"</definedName>
    <definedName name="SAPsysID" hidden="1">"708C5W7SBKP804JT78WJ0JNKI"</definedName>
    <definedName name="SAPwbID" hidden="1">"ARS"</definedName>
    <definedName name="sdfasdf" localSheetId="13" hidden="1">{#N/A,#N/A,FALSE,"pcf";#N/A,#N/A,FALSE,"pcr"}</definedName>
    <definedName name="sdfasdf" localSheetId="2" hidden="1">{#N/A,#N/A,FALSE,"pcf";#N/A,#N/A,FALSE,"pcr"}</definedName>
    <definedName name="sdfasdf" localSheetId="6" hidden="1">{#N/A,#N/A,FALSE,"pcf";#N/A,#N/A,FALSE,"pcr"}</definedName>
    <definedName name="sdfasdf" localSheetId="7" hidden="1">{#N/A,#N/A,FALSE,"pcf";#N/A,#N/A,FALSE,"pcr"}</definedName>
    <definedName name="sdfasdf" hidden="1">{#N/A,#N/A,FALSE,"pcf";#N/A,#N/A,FALSE,"pcr"}</definedName>
    <definedName name="sdfsd"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sdfsd" localSheetId="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sdfsd" localSheetId="6"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sdfsd" localSheetId="7"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sdfsd"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sertyuw" localSheetId="13"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sertyuw" localSheetId="2"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sertyuw" localSheetId="6"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sertyuw" localSheetId="7"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sertyuw"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sgdg" localSheetId="13" hidden="1">{#N/A,#N/A,FALSE,"Bgt";#N/A,#N/A,FALSE,"Act";#N/A,#N/A,FALSE,"Chrt Data";#N/A,#N/A,FALSE,"Bus Result";#N/A,#N/A,FALSE,"Main Charts";#N/A,#N/A,FALSE,"P&amp;L Ttl";#N/A,#N/A,FALSE,"P&amp;L C_Ttl";#N/A,#N/A,FALSE,"P&amp;L C_Oct";#N/A,#N/A,FALSE,"P&amp;L C_Sep";#N/A,#N/A,FALSE,"1996";#N/A,#N/A,FALSE,"Data"}</definedName>
    <definedName name="sgdg" localSheetId="2" hidden="1">{#N/A,#N/A,FALSE,"Bgt";#N/A,#N/A,FALSE,"Act";#N/A,#N/A,FALSE,"Chrt Data";#N/A,#N/A,FALSE,"Bus Result";#N/A,#N/A,FALSE,"Main Charts";#N/A,#N/A,FALSE,"P&amp;L Ttl";#N/A,#N/A,FALSE,"P&amp;L C_Ttl";#N/A,#N/A,FALSE,"P&amp;L C_Oct";#N/A,#N/A,FALSE,"P&amp;L C_Sep";#N/A,#N/A,FALSE,"1996";#N/A,#N/A,FALSE,"Data"}</definedName>
    <definedName name="sgdg" localSheetId="6" hidden="1">{#N/A,#N/A,FALSE,"Bgt";#N/A,#N/A,FALSE,"Act";#N/A,#N/A,FALSE,"Chrt Data";#N/A,#N/A,FALSE,"Bus Result";#N/A,#N/A,FALSE,"Main Charts";#N/A,#N/A,FALSE,"P&amp;L Ttl";#N/A,#N/A,FALSE,"P&amp;L C_Ttl";#N/A,#N/A,FALSE,"P&amp;L C_Oct";#N/A,#N/A,FALSE,"P&amp;L C_Sep";#N/A,#N/A,FALSE,"1996";#N/A,#N/A,FALSE,"Data"}</definedName>
    <definedName name="sgdg" localSheetId="7" hidden="1">{#N/A,#N/A,FALSE,"Bgt";#N/A,#N/A,FALSE,"Act";#N/A,#N/A,FALSE,"Chrt Data";#N/A,#N/A,FALSE,"Bus Result";#N/A,#N/A,FALSE,"Main Charts";#N/A,#N/A,FALSE,"P&amp;L Ttl";#N/A,#N/A,FALSE,"P&amp;L C_Ttl";#N/A,#N/A,FALSE,"P&amp;L C_Oct";#N/A,#N/A,FALSE,"P&amp;L C_Sep";#N/A,#N/A,FALSE,"1996";#N/A,#N/A,FALSE,"Data"}</definedName>
    <definedName name="sgdg" hidden="1">{#N/A,#N/A,FALSE,"Bgt";#N/A,#N/A,FALSE,"Act";#N/A,#N/A,FALSE,"Chrt Data";#N/A,#N/A,FALSE,"Bus Result";#N/A,#N/A,FALSE,"Main Charts";#N/A,#N/A,FALSE,"P&amp;L Ttl";#N/A,#N/A,FALSE,"P&amp;L C_Ttl";#N/A,#N/A,FALSE,"P&amp;L C_Oct";#N/A,#N/A,FALSE,"P&amp;L C_Sep";#N/A,#N/A,FALSE,"1996";#N/A,#N/A,FALSE,"Data"}</definedName>
    <definedName name="sgfstryn" localSheetId="13" hidden="1">{#N/A,#N/A,FALSE,"Bgt";#N/A,#N/A,FALSE,"Act";#N/A,#N/A,FALSE,"Chrt Data";#N/A,#N/A,FALSE,"Bus Result";#N/A,#N/A,FALSE,"Main Charts";#N/A,#N/A,FALSE,"P&amp;L Ttl";#N/A,#N/A,FALSE,"P&amp;L C_Ttl";#N/A,#N/A,FALSE,"P&amp;L C_Oct";#N/A,#N/A,FALSE,"P&amp;L C_Sep";#N/A,#N/A,FALSE,"1996";#N/A,#N/A,FALSE,"Data"}</definedName>
    <definedName name="sgfstryn" localSheetId="2" hidden="1">{#N/A,#N/A,FALSE,"Bgt";#N/A,#N/A,FALSE,"Act";#N/A,#N/A,FALSE,"Chrt Data";#N/A,#N/A,FALSE,"Bus Result";#N/A,#N/A,FALSE,"Main Charts";#N/A,#N/A,FALSE,"P&amp;L Ttl";#N/A,#N/A,FALSE,"P&amp;L C_Ttl";#N/A,#N/A,FALSE,"P&amp;L C_Oct";#N/A,#N/A,FALSE,"P&amp;L C_Sep";#N/A,#N/A,FALSE,"1996";#N/A,#N/A,FALSE,"Data"}</definedName>
    <definedName name="sgfstryn" localSheetId="6" hidden="1">{#N/A,#N/A,FALSE,"Bgt";#N/A,#N/A,FALSE,"Act";#N/A,#N/A,FALSE,"Chrt Data";#N/A,#N/A,FALSE,"Bus Result";#N/A,#N/A,FALSE,"Main Charts";#N/A,#N/A,FALSE,"P&amp;L Ttl";#N/A,#N/A,FALSE,"P&amp;L C_Ttl";#N/A,#N/A,FALSE,"P&amp;L C_Oct";#N/A,#N/A,FALSE,"P&amp;L C_Sep";#N/A,#N/A,FALSE,"1996";#N/A,#N/A,FALSE,"Data"}</definedName>
    <definedName name="sgfstryn" localSheetId="7" hidden="1">{#N/A,#N/A,FALSE,"Bgt";#N/A,#N/A,FALSE,"Act";#N/A,#N/A,FALSE,"Chrt Data";#N/A,#N/A,FALSE,"Bus Result";#N/A,#N/A,FALSE,"Main Charts";#N/A,#N/A,FALSE,"P&amp;L Ttl";#N/A,#N/A,FALSE,"P&amp;L C_Ttl";#N/A,#N/A,FALSE,"P&amp;L C_Oct";#N/A,#N/A,FALSE,"P&amp;L C_Sep";#N/A,#N/A,FALSE,"1996";#N/A,#N/A,FALSE,"Data"}</definedName>
    <definedName name="sgfstryn" hidden="1">{#N/A,#N/A,FALSE,"Bgt";#N/A,#N/A,FALSE,"Act";#N/A,#N/A,FALSE,"Chrt Data";#N/A,#N/A,FALSE,"Bus Result";#N/A,#N/A,FALSE,"Main Charts";#N/A,#N/A,FALSE,"P&amp;L Ttl";#N/A,#N/A,FALSE,"P&amp;L C_Ttl";#N/A,#N/A,FALSE,"P&amp;L C_Oct";#N/A,#N/A,FALSE,"P&amp;L C_Sep";#N/A,#N/A,FALSE,"1996";#N/A,#N/A,FALSE,"Data"}</definedName>
    <definedName name="sggs" localSheetId="13" hidden="1">{#N/A,#N/A,FALSE,"Bgt";#N/A,#N/A,FALSE,"Act";#N/A,#N/A,FALSE,"Chrt Data";#N/A,#N/A,FALSE,"Bus Result";#N/A,#N/A,FALSE,"Main Charts";#N/A,#N/A,FALSE,"P&amp;L Ttl";#N/A,#N/A,FALSE,"P&amp;L C_Ttl";#N/A,#N/A,FALSE,"P&amp;L C_Oct";#N/A,#N/A,FALSE,"P&amp;L C_Sep";#N/A,#N/A,FALSE,"1996";#N/A,#N/A,FALSE,"Data"}</definedName>
    <definedName name="sggs" localSheetId="2" hidden="1">{#N/A,#N/A,FALSE,"Bgt";#N/A,#N/A,FALSE,"Act";#N/A,#N/A,FALSE,"Chrt Data";#N/A,#N/A,FALSE,"Bus Result";#N/A,#N/A,FALSE,"Main Charts";#N/A,#N/A,FALSE,"P&amp;L Ttl";#N/A,#N/A,FALSE,"P&amp;L C_Ttl";#N/A,#N/A,FALSE,"P&amp;L C_Oct";#N/A,#N/A,FALSE,"P&amp;L C_Sep";#N/A,#N/A,FALSE,"1996";#N/A,#N/A,FALSE,"Data"}</definedName>
    <definedName name="sggs" localSheetId="6" hidden="1">{#N/A,#N/A,FALSE,"Bgt";#N/A,#N/A,FALSE,"Act";#N/A,#N/A,FALSE,"Chrt Data";#N/A,#N/A,FALSE,"Bus Result";#N/A,#N/A,FALSE,"Main Charts";#N/A,#N/A,FALSE,"P&amp;L Ttl";#N/A,#N/A,FALSE,"P&amp;L C_Ttl";#N/A,#N/A,FALSE,"P&amp;L C_Oct";#N/A,#N/A,FALSE,"P&amp;L C_Sep";#N/A,#N/A,FALSE,"1996";#N/A,#N/A,FALSE,"Data"}</definedName>
    <definedName name="sggs" localSheetId="7" hidden="1">{#N/A,#N/A,FALSE,"Bgt";#N/A,#N/A,FALSE,"Act";#N/A,#N/A,FALSE,"Chrt Data";#N/A,#N/A,FALSE,"Bus Result";#N/A,#N/A,FALSE,"Main Charts";#N/A,#N/A,FALSE,"P&amp;L Ttl";#N/A,#N/A,FALSE,"P&amp;L C_Ttl";#N/A,#N/A,FALSE,"P&amp;L C_Oct";#N/A,#N/A,FALSE,"P&amp;L C_Sep";#N/A,#N/A,FALSE,"1996";#N/A,#N/A,FALSE,"Data"}</definedName>
    <definedName name="sggs" hidden="1">{#N/A,#N/A,FALSE,"Bgt";#N/A,#N/A,FALSE,"Act";#N/A,#N/A,FALSE,"Chrt Data";#N/A,#N/A,FALSE,"Bus Result";#N/A,#N/A,FALSE,"Main Charts";#N/A,#N/A,FALSE,"P&amp;L Ttl";#N/A,#N/A,FALSE,"P&amp;L C_Ttl";#N/A,#N/A,FALSE,"P&amp;L C_Oct";#N/A,#N/A,FALSE,"P&amp;L C_Sep";#N/A,#N/A,FALSE,"1996";#N/A,#N/A,FALSE,"Data"}</definedName>
    <definedName name="sgh" localSheetId="13" hidden="1">{#N/A,#N/A,FALSE,"Bgt";#N/A,#N/A,FALSE,"Act";#N/A,#N/A,FALSE,"Chrt Data";#N/A,#N/A,FALSE,"Bus Result";#N/A,#N/A,FALSE,"Main Charts";#N/A,#N/A,FALSE,"P&amp;L Ttl";#N/A,#N/A,FALSE,"P&amp;L C_Ttl";#N/A,#N/A,FALSE,"P&amp;L C_Oct";#N/A,#N/A,FALSE,"P&amp;L C_Sep";#N/A,#N/A,FALSE,"1996";#N/A,#N/A,FALSE,"Data"}</definedName>
    <definedName name="sgh" localSheetId="2" hidden="1">{#N/A,#N/A,FALSE,"Bgt";#N/A,#N/A,FALSE,"Act";#N/A,#N/A,FALSE,"Chrt Data";#N/A,#N/A,FALSE,"Bus Result";#N/A,#N/A,FALSE,"Main Charts";#N/A,#N/A,FALSE,"P&amp;L Ttl";#N/A,#N/A,FALSE,"P&amp;L C_Ttl";#N/A,#N/A,FALSE,"P&amp;L C_Oct";#N/A,#N/A,FALSE,"P&amp;L C_Sep";#N/A,#N/A,FALSE,"1996";#N/A,#N/A,FALSE,"Data"}</definedName>
    <definedName name="sgh" localSheetId="6" hidden="1">{#N/A,#N/A,FALSE,"Bgt";#N/A,#N/A,FALSE,"Act";#N/A,#N/A,FALSE,"Chrt Data";#N/A,#N/A,FALSE,"Bus Result";#N/A,#N/A,FALSE,"Main Charts";#N/A,#N/A,FALSE,"P&amp;L Ttl";#N/A,#N/A,FALSE,"P&amp;L C_Ttl";#N/A,#N/A,FALSE,"P&amp;L C_Oct";#N/A,#N/A,FALSE,"P&amp;L C_Sep";#N/A,#N/A,FALSE,"1996";#N/A,#N/A,FALSE,"Data"}</definedName>
    <definedName name="sgh" localSheetId="7" hidden="1">{#N/A,#N/A,FALSE,"Bgt";#N/A,#N/A,FALSE,"Act";#N/A,#N/A,FALSE,"Chrt Data";#N/A,#N/A,FALSE,"Bus Result";#N/A,#N/A,FALSE,"Main Charts";#N/A,#N/A,FALSE,"P&amp;L Ttl";#N/A,#N/A,FALSE,"P&amp;L C_Ttl";#N/A,#N/A,FALSE,"P&amp;L C_Oct";#N/A,#N/A,FALSE,"P&amp;L C_Sep";#N/A,#N/A,FALSE,"1996";#N/A,#N/A,FALSE,"Data"}</definedName>
    <definedName name="sgh" hidden="1">{#N/A,#N/A,FALSE,"Bgt";#N/A,#N/A,FALSE,"Act";#N/A,#N/A,FALSE,"Chrt Data";#N/A,#N/A,FALSE,"Bus Result";#N/A,#N/A,FALSE,"Main Charts";#N/A,#N/A,FALSE,"P&amp;L Ttl";#N/A,#N/A,FALSE,"P&amp;L C_Ttl";#N/A,#N/A,FALSE,"P&amp;L C_Oct";#N/A,#N/A,FALSE,"P&amp;L C_Sep";#N/A,#N/A,FALSE,"1996";#N/A,#N/A,FALSE,"Data"}</definedName>
    <definedName name="shs" localSheetId="13" hidden="1">{#N/A,#N/A,FALSE,"Bgt";#N/A,#N/A,FALSE,"Act";#N/A,#N/A,FALSE,"Chrt Data";#N/A,#N/A,FALSE,"Bus Result";#N/A,#N/A,FALSE,"Main Charts";#N/A,#N/A,FALSE,"P&amp;L Ttl";#N/A,#N/A,FALSE,"P&amp;L C_Ttl";#N/A,#N/A,FALSE,"P&amp;L C_Oct";#N/A,#N/A,FALSE,"P&amp;L C_Sep";#N/A,#N/A,FALSE,"1996";#N/A,#N/A,FALSE,"Data"}</definedName>
    <definedName name="shs" localSheetId="2" hidden="1">{#N/A,#N/A,FALSE,"Bgt";#N/A,#N/A,FALSE,"Act";#N/A,#N/A,FALSE,"Chrt Data";#N/A,#N/A,FALSE,"Bus Result";#N/A,#N/A,FALSE,"Main Charts";#N/A,#N/A,FALSE,"P&amp;L Ttl";#N/A,#N/A,FALSE,"P&amp;L C_Ttl";#N/A,#N/A,FALSE,"P&amp;L C_Oct";#N/A,#N/A,FALSE,"P&amp;L C_Sep";#N/A,#N/A,FALSE,"1996";#N/A,#N/A,FALSE,"Data"}</definedName>
    <definedName name="shs" localSheetId="6" hidden="1">{#N/A,#N/A,FALSE,"Bgt";#N/A,#N/A,FALSE,"Act";#N/A,#N/A,FALSE,"Chrt Data";#N/A,#N/A,FALSE,"Bus Result";#N/A,#N/A,FALSE,"Main Charts";#N/A,#N/A,FALSE,"P&amp;L Ttl";#N/A,#N/A,FALSE,"P&amp;L C_Ttl";#N/A,#N/A,FALSE,"P&amp;L C_Oct";#N/A,#N/A,FALSE,"P&amp;L C_Sep";#N/A,#N/A,FALSE,"1996";#N/A,#N/A,FALSE,"Data"}</definedName>
    <definedName name="shs" localSheetId="7" hidden="1">{#N/A,#N/A,FALSE,"Bgt";#N/A,#N/A,FALSE,"Act";#N/A,#N/A,FALSE,"Chrt Data";#N/A,#N/A,FALSE,"Bus Result";#N/A,#N/A,FALSE,"Main Charts";#N/A,#N/A,FALSE,"P&amp;L Ttl";#N/A,#N/A,FALSE,"P&amp;L C_Ttl";#N/A,#N/A,FALSE,"P&amp;L C_Oct";#N/A,#N/A,FALSE,"P&amp;L C_Sep";#N/A,#N/A,FALSE,"1996";#N/A,#N/A,FALSE,"Data"}</definedName>
    <definedName name="shs" hidden="1">{#N/A,#N/A,FALSE,"Bgt";#N/A,#N/A,FALSE,"Act";#N/A,#N/A,FALSE,"Chrt Data";#N/A,#N/A,FALSE,"Bus Result";#N/A,#N/A,FALSE,"Main Charts";#N/A,#N/A,FALSE,"P&amp;L Ttl";#N/A,#N/A,FALSE,"P&amp;L C_Ttl";#N/A,#N/A,FALSE,"P&amp;L C_Oct";#N/A,#N/A,FALSE,"P&amp;L C_Sep";#N/A,#N/A,FALSE,"1996";#N/A,#N/A,FALSE,"Data"}</definedName>
    <definedName name="shsh" localSheetId="13" hidden="1">{#N/A,#N/A,FALSE,"Bgt";#N/A,#N/A,FALSE,"Act";#N/A,#N/A,FALSE,"Chrt Data";#N/A,#N/A,FALSE,"Bus Result";#N/A,#N/A,FALSE,"Main Charts";#N/A,#N/A,FALSE,"P&amp;L Ttl";#N/A,#N/A,FALSE,"P&amp;L C_Ttl";#N/A,#N/A,FALSE,"P&amp;L C_Oct";#N/A,#N/A,FALSE,"P&amp;L C_Sep";#N/A,#N/A,FALSE,"1996";#N/A,#N/A,FALSE,"Data"}</definedName>
    <definedName name="shsh" localSheetId="2" hidden="1">{#N/A,#N/A,FALSE,"Bgt";#N/A,#N/A,FALSE,"Act";#N/A,#N/A,FALSE,"Chrt Data";#N/A,#N/A,FALSE,"Bus Result";#N/A,#N/A,FALSE,"Main Charts";#N/A,#N/A,FALSE,"P&amp;L Ttl";#N/A,#N/A,FALSE,"P&amp;L C_Ttl";#N/A,#N/A,FALSE,"P&amp;L C_Oct";#N/A,#N/A,FALSE,"P&amp;L C_Sep";#N/A,#N/A,FALSE,"1996";#N/A,#N/A,FALSE,"Data"}</definedName>
    <definedName name="shsh" localSheetId="6" hidden="1">{#N/A,#N/A,FALSE,"Bgt";#N/A,#N/A,FALSE,"Act";#N/A,#N/A,FALSE,"Chrt Data";#N/A,#N/A,FALSE,"Bus Result";#N/A,#N/A,FALSE,"Main Charts";#N/A,#N/A,FALSE,"P&amp;L Ttl";#N/A,#N/A,FALSE,"P&amp;L C_Ttl";#N/A,#N/A,FALSE,"P&amp;L C_Oct";#N/A,#N/A,FALSE,"P&amp;L C_Sep";#N/A,#N/A,FALSE,"1996";#N/A,#N/A,FALSE,"Data"}</definedName>
    <definedName name="shsh" localSheetId="7" hidden="1">{#N/A,#N/A,FALSE,"Bgt";#N/A,#N/A,FALSE,"Act";#N/A,#N/A,FALSE,"Chrt Data";#N/A,#N/A,FALSE,"Bus Result";#N/A,#N/A,FALSE,"Main Charts";#N/A,#N/A,FALSE,"P&amp;L Ttl";#N/A,#N/A,FALSE,"P&amp;L C_Ttl";#N/A,#N/A,FALSE,"P&amp;L C_Oct";#N/A,#N/A,FALSE,"P&amp;L C_Sep";#N/A,#N/A,FALSE,"1996";#N/A,#N/A,FALSE,"Data"}</definedName>
    <definedName name="shsh" hidden="1">{#N/A,#N/A,FALSE,"Bgt";#N/A,#N/A,FALSE,"Act";#N/A,#N/A,FALSE,"Chrt Data";#N/A,#N/A,FALSE,"Bus Result";#N/A,#N/A,FALSE,"Main Charts";#N/A,#N/A,FALSE,"P&amp;L Ttl";#N/A,#N/A,FALSE,"P&amp;L C_Ttl";#N/A,#N/A,FALSE,"P&amp;L C_Oct";#N/A,#N/A,FALSE,"P&amp;L C_Sep";#N/A,#N/A,FALSE,"1996";#N/A,#N/A,FALSE,"Data"}</definedName>
    <definedName name="SS" localSheetId="13" hidden="1">{#N/A,#N/A,FALSE,"Bgt";#N/A,#N/A,FALSE,"Act";#N/A,#N/A,FALSE,"Chrt Data";#N/A,#N/A,FALSE,"Bus Result";#N/A,#N/A,FALSE,"Main Charts";#N/A,#N/A,FALSE,"P&amp;L Ttl";#N/A,#N/A,FALSE,"P&amp;L C_Ttl";#N/A,#N/A,FALSE,"P&amp;L C_Oct";#N/A,#N/A,FALSE,"P&amp;L C_Sep";#N/A,#N/A,FALSE,"1996";#N/A,#N/A,FALSE,"Data"}</definedName>
    <definedName name="SS" localSheetId="2" hidden="1">{#N/A,#N/A,FALSE,"Bgt";#N/A,#N/A,FALSE,"Act";#N/A,#N/A,FALSE,"Chrt Data";#N/A,#N/A,FALSE,"Bus Result";#N/A,#N/A,FALSE,"Main Charts";#N/A,#N/A,FALSE,"P&amp;L Ttl";#N/A,#N/A,FALSE,"P&amp;L C_Ttl";#N/A,#N/A,FALSE,"P&amp;L C_Oct";#N/A,#N/A,FALSE,"P&amp;L C_Sep";#N/A,#N/A,FALSE,"1996";#N/A,#N/A,FALSE,"Data"}</definedName>
    <definedName name="SS" localSheetId="6" hidden="1">{#N/A,#N/A,FALSE,"Bgt";#N/A,#N/A,FALSE,"Act";#N/A,#N/A,FALSE,"Chrt Data";#N/A,#N/A,FALSE,"Bus Result";#N/A,#N/A,FALSE,"Main Charts";#N/A,#N/A,FALSE,"P&amp;L Ttl";#N/A,#N/A,FALSE,"P&amp;L C_Ttl";#N/A,#N/A,FALSE,"P&amp;L C_Oct";#N/A,#N/A,FALSE,"P&amp;L C_Sep";#N/A,#N/A,FALSE,"1996";#N/A,#N/A,FALSE,"Data"}</definedName>
    <definedName name="SS" localSheetId="7" hidden="1">{#N/A,#N/A,FALSE,"Bgt";#N/A,#N/A,FALSE,"Act";#N/A,#N/A,FALSE,"Chrt Data";#N/A,#N/A,FALSE,"Bus Result";#N/A,#N/A,FALSE,"Main Charts";#N/A,#N/A,FALSE,"P&amp;L Ttl";#N/A,#N/A,FALSE,"P&amp;L C_Ttl";#N/A,#N/A,FALSE,"P&amp;L C_Oct";#N/A,#N/A,FALSE,"P&amp;L C_Sep";#N/A,#N/A,FALSE,"1996";#N/A,#N/A,FALSE,"Data"}</definedName>
    <definedName name="SS" hidden="1">{#N/A,#N/A,FALSE,"Bgt";#N/A,#N/A,FALSE,"Act";#N/A,#N/A,FALSE,"Chrt Data";#N/A,#N/A,FALSE,"Bus Result";#N/A,#N/A,FALSE,"Main Charts";#N/A,#N/A,FALSE,"P&amp;L Ttl";#N/A,#N/A,FALSE,"P&amp;L C_Ttl";#N/A,#N/A,FALSE,"P&amp;L C_Oct";#N/A,#N/A,FALSE,"P&amp;L C_Sep";#N/A,#N/A,FALSE,"1996";#N/A,#N/A,FALSE,"Data"}</definedName>
    <definedName name="stoopid" localSheetId="13" hidden="1">{#N/A,#N/A,FALSE,"Bgt";#N/A,#N/A,FALSE,"Act";#N/A,#N/A,FALSE,"Chrt Data";#N/A,#N/A,FALSE,"Bus Result";#N/A,#N/A,FALSE,"Main Charts";#N/A,#N/A,FALSE,"P&amp;L Ttl";#N/A,#N/A,FALSE,"P&amp;L C_Ttl";#N/A,#N/A,FALSE,"P&amp;L C_Oct";#N/A,#N/A,FALSE,"P&amp;L C_Sep";#N/A,#N/A,FALSE,"1996";#N/A,#N/A,FALSE,"Data"}</definedName>
    <definedName name="stoopid" localSheetId="2" hidden="1">{#N/A,#N/A,FALSE,"Bgt";#N/A,#N/A,FALSE,"Act";#N/A,#N/A,FALSE,"Chrt Data";#N/A,#N/A,FALSE,"Bus Result";#N/A,#N/A,FALSE,"Main Charts";#N/A,#N/A,FALSE,"P&amp;L Ttl";#N/A,#N/A,FALSE,"P&amp;L C_Ttl";#N/A,#N/A,FALSE,"P&amp;L C_Oct";#N/A,#N/A,FALSE,"P&amp;L C_Sep";#N/A,#N/A,FALSE,"1996";#N/A,#N/A,FALSE,"Data"}</definedName>
    <definedName name="stoopid" localSheetId="6" hidden="1">{#N/A,#N/A,FALSE,"Bgt";#N/A,#N/A,FALSE,"Act";#N/A,#N/A,FALSE,"Chrt Data";#N/A,#N/A,FALSE,"Bus Result";#N/A,#N/A,FALSE,"Main Charts";#N/A,#N/A,FALSE,"P&amp;L Ttl";#N/A,#N/A,FALSE,"P&amp;L C_Ttl";#N/A,#N/A,FALSE,"P&amp;L C_Oct";#N/A,#N/A,FALSE,"P&amp;L C_Sep";#N/A,#N/A,FALSE,"1996";#N/A,#N/A,FALSE,"Data"}</definedName>
    <definedName name="stoopid" localSheetId="7" hidden="1">{#N/A,#N/A,FALSE,"Bgt";#N/A,#N/A,FALSE,"Act";#N/A,#N/A,FALSE,"Chrt Data";#N/A,#N/A,FALSE,"Bus Result";#N/A,#N/A,FALSE,"Main Charts";#N/A,#N/A,FALSE,"P&amp;L Ttl";#N/A,#N/A,FALSE,"P&amp;L C_Ttl";#N/A,#N/A,FALSE,"P&amp;L C_Oct";#N/A,#N/A,FALSE,"P&amp;L C_Sep";#N/A,#N/A,FALSE,"1996";#N/A,#N/A,FALSE,"Data"}</definedName>
    <definedName name="stoopid" hidden="1">{#N/A,#N/A,FALSE,"Bgt";#N/A,#N/A,FALSE,"Act";#N/A,#N/A,FALSE,"Chrt Data";#N/A,#N/A,FALSE,"Bus Result";#N/A,#N/A,FALSE,"Main Charts";#N/A,#N/A,FALSE,"P&amp;L Ttl";#N/A,#N/A,FALSE,"P&amp;L C_Ttl";#N/A,#N/A,FALSE,"P&amp;L C_Oct";#N/A,#N/A,FALSE,"P&amp;L C_Sep";#N/A,#N/A,FALSE,"1996";#N/A,#N/A,FALSE,"Data"}</definedName>
    <definedName name="tiimt" localSheetId="13" hidden="1">{#N/A,#N/A,FALSE,"pcf";#N/A,#N/A,FALSE,"pcr"}</definedName>
    <definedName name="tiimt" localSheetId="2" hidden="1">{#N/A,#N/A,FALSE,"pcf";#N/A,#N/A,FALSE,"pcr"}</definedName>
    <definedName name="tiimt" localSheetId="6" hidden="1">{#N/A,#N/A,FALSE,"pcf";#N/A,#N/A,FALSE,"pcr"}</definedName>
    <definedName name="tiimt" localSheetId="7" hidden="1">{#N/A,#N/A,FALSE,"pcf";#N/A,#N/A,FALSE,"pcr"}</definedName>
    <definedName name="tiimt" hidden="1">{#N/A,#N/A,FALSE,"pcf";#N/A,#N/A,FALSE,"pcr"}</definedName>
    <definedName name="tikt" localSheetId="13"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tikt" localSheetId="2"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tikt" localSheetId="6"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tikt" localSheetId="7"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tikt"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tiumut" localSheetId="13" hidden="1">{#N/A,#N/A,FALSE,"SUM QTR 3";#N/A,#N/A,FALSE,"Detail QTR 3 (w_o ly)"}</definedName>
    <definedName name="tiumut" localSheetId="2" hidden="1">{#N/A,#N/A,FALSE,"SUM QTR 3";#N/A,#N/A,FALSE,"Detail QTR 3 (w_o ly)"}</definedName>
    <definedName name="tiumut" localSheetId="6" hidden="1">{#N/A,#N/A,FALSE,"SUM QTR 3";#N/A,#N/A,FALSE,"Detail QTR 3 (w_o ly)"}</definedName>
    <definedName name="tiumut" localSheetId="7" hidden="1">{#N/A,#N/A,FALSE,"SUM QTR 3";#N/A,#N/A,FALSE,"Detail QTR 3 (w_o ly)"}</definedName>
    <definedName name="tiumut" hidden="1">{#N/A,#N/A,FALSE,"SUM QTR 3";#N/A,#N/A,FALSE,"Detail QTR 3 (w_o ly)"}</definedName>
    <definedName name="ujm" localSheetId="13" hidden="1">{#N/A,#N/A,FALSE,"Bgt";#N/A,#N/A,FALSE,"Act";#N/A,#N/A,FALSE,"Chrt Data";#N/A,#N/A,FALSE,"Bus Result";#N/A,#N/A,FALSE,"Main Charts";#N/A,#N/A,FALSE,"P&amp;L Ttl";#N/A,#N/A,FALSE,"P&amp;L C_Ttl";#N/A,#N/A,FALSE,"P&amp;L C_Oct";#N/A,#N/A,FALSE,"P&amp;L C_Sep";#N/A,#N/A,FALSE,"1996";#N/A,#N/A,FALSE,"Data"}</definedName>
    <definedName name="ujm" localSheetId="2" hidden="1">{#N/A,#N/A,FALSE,"Bgt";#N/A,#N/A,FALSE,"Act";#N/A,#N/A,FALSE,"Chrt Data";#N/A,#N/A,FALSE,"Bus Result";#N/A,#N/A,FALSE,"Main Charts";#N/A,#N/A,FALSE,"P&amp;L Ttl";#N/A,#N/A,FALSE,"P&amp;L C_Ttl";#N/A,#N/A,FALSE,"P&amp;L C_Oct";#N/A,#N/A,FALSE,"P&amp;L C_Sep";#N/A,#N/A,FALSE,"1996";#N/A,#N/A,FALSE,"Data"}</definedName>
    <definedName name="ujm" localSheetId="6" hidden="1">{#N/A,#N/A,FALSE,"Bgt";#N/A,#N/A,FALSE,"Act";#N/A,#N/A,FALSE,"Chrt Data";#N/A,#N/A,FALSE,"Bus Result";#N/A,#N/A,FALSE,"Main Charts";#N/A,#N/A,FALSE,"P&amp;L Ttl";#N/A,#N/A,FALSE,"P&amp;L C_Ttl";#N/A,#N/A,FALSE,"P&amp;L C_Oct";#N/A,#N/A,FALSE,"P&amp;L C_Sep";#N/A,#N/A,FALSE,"1996";#N/A,#N/A,FALSE,"Data"}</definedName>
    <definedName name="ujm" localSheetId="7" hidden="1">{#N/A,#N/A,FALSE,"Bgt";#N/A,#N/A,FALSE,"Act";#N/A,#N/A,FALSE,"Chrt Data";#N/A,#N/A,FALSE,"Bus Result";#N/A,#N/A,FALSE,"Main Charts";#N/A,#N/A,FALSE,"P&amp;L Ttl";#N/A,#N/A,FALSE,"P&amp;L C_Ttl";#N/A,#N/A,FALSE,"P&amp;L C_Oct";#N/A,#N/A,FALSE,"P&amp;L C_Sep";#N/A,#N/A,FALSE,"1996";#N/A,#N/A,FALSE,"Data"}</definedName>
    <definedName name="ujm" hidden="1">{#N/A,#N/A,FALSE,"Bgt";#N/A,#N/A,FALSE,"Act";#N/A,#N/A,FALSE,"Chrt Data";#N/A,#N/A,FALSE,"Bus Result";#N/A,#N/A,FALSE,"Main Charts";#N/A,#N/A,FALSE,"P&amp;L Ttl";#N/A,#N/A,FALSE,"P&amp;L C_Ttl";#N/A,#N/A,FALSE,"P&amp;L C_Oct";#N/A,#N/A,FALSE,"P&amp;L C_Sep";#N/A,#N/A,FALSE,"1996";#N/A,#N/A,FALSE,"Data"}</definedName>
    <definedName name="ukfykf" localSheetId="13" hidden="1">{#N/A,#N/A,FALSE,"P&amp;L Ttl";#N/A,#N/A,FALSE,"P&amp;L C_Ttl New";#N/A,#N/A,FALSE,"Bus Res";#N/A,#N/A,FALSE,"Chrts";#N/A,#N/A,FALSE,"pcf";#N/A,#N/A,FALSE,"pcr ";#N/A,#N/A,FALSE,"Exp Stmt ";#N/A,#N/A,FALSE,"Cap";#N/A,#N/A,FALSE,"IT Ytd"}</definedName>
    <definedName name="ukfykf" localSheetId="2" hidden="1">{#N/A,#N/A,FALSE,"P&amp;L Ttl";#N/A,#N/A,FALSE,"P&amp;L C_Ttl New";#N/A,#N/A,FALSE,"Bus Res";#N/A,#N/A,FALSE,"Chrts";#N/A,#N/A,FALSE,"pcf";#N/A,#N/A,FALSE,"pcr ";#N/A,#N/A,FALSE,"Exp Stmt ";#N/A,#N/A,FALSE,"Cap";#N/A,#N/A,FALSE,"IT Ytd"}</definedName>
    <definedName name="ukfykf" localSheetId="6" hidden="1">{#N/A,#N/A,FALSE,"P&amp;L Ttl";#N/A,#N/A,FALSE,"P&amp;L C_Ttl New";#N/A,#N/A,FALSE,"Bus Res";#N/A,#N/A,FALSE,"Chrts";#N/A,#N/A,FALSE,"pcf";#N/A,#N/A,FALSE,"pcr ";#N/A,#N/A,FALSE,"Exp Stmt ";#N/A,#N/A,FALSE,"Cap";#N/A,#N/A,FALSE,"IT Ytd"}</definedName>
    <definedName name="ukfykf" localSheetId="7" hidden="1">{#N/A,#N/A,FALSE,"P&amp;L Ttl";#N/A,#N/A,FALSE,"P&amp;L C_Ttl New";#N/A,#N/A,FALSE,"Bus Res";#N/A,#N/A,FALSE,"Chrts";#N/A,#N/A,FALSE,"pcf";#N/A,#N/A,FALSE,"pcr ";#N/A,#N/A,FALSE,"Exp Stmt ";#N/A,#N/A,FALSE,"Cap";#N/A,#N/A,FALSE,"IT Ytd"}</definedName>
    <definedName name="ukfykf" hidden="1">{#N/A,#N/A,FALSE,"P&amp;L Ttl";#N/A,#N/A,FALSE,"P&amp;L C_Ttl New";#N/A,#N/A,FALSE,"Bus Res";#N/A,#N/A,FALSE,"Chrts";#N/A,#N/A,FALSE,"pcf";#N/A,#N/A,FALSE,"pcr ";#N/A,#N/A,FALSE,"Exp Stmt ";#N/A,#N/A,FALSE,"Cap";#N/A,#N/A,FALSE,"IT Ytd"}</definedName>
    <definedName name="w" localSheetId="13" hidden="1">{#N/A,#N/A,FALSE,"pcf";#N/A,#N/A,FALSE,"pcr"}</definedName>
    <definedName name="w" localSheetId="2" hidden="1">{#N/A,#N/A,FALSE,"pcf";#N/A,#N/A,FALSE,"pcr"}</definedName>
    <definedName name="w" localSheetId="6" hidden="1">{#N/A,#N/A,FALSE,"pcf";#N/A,#N/A,FALSE,"pcr"}</definedName>
    <definedName name="w" localSheetId="7" hidden="1">{#N/A,#N/A,FALSE,"pcf";#N/A,#N/A,FALSE,"pcr"}</definedName>
    <definedName name="w" hidden="1">{#N/A,#N/A,FALSE,"pcf";#N/A,#N/A,FALSE,"pcr"}</definedName>
    <definedName name="w4yy" localSheetId="13"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w4yy" localSheetId="2"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w4yy" localSheetId="6"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w4yy" localSheetId="7"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w4yy"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wrn.ANNUAL._.REPORT." localSheetId="13" hidden="1">{#N/A,#N/A,FALSE,"PLDETAIL.XLS";#N/A,#N/A,FALSE,"P-LOSS.XLS";#N/A,#N/A,FALSE,"BALSHEET.XLS";#N/A,#N/A,FALSE,"CASHFLOW.XLS";#N/A,#N/A,FALSE,"NOTE02.XLS";#N/A,#N/A,FALSE,"NOTE03.XLS";#N/A,#N/A,FALSE,"NOTE04.XLS";#N/A,#N/A,FALSE,"NOTE05.XLS";#N/A,#N/A,FALSE,"NOTE06.XLS";#N/A,#N/A,FALSE,"NOTE07.XLS";#N/A,#N/A,FALSE,"NOTE08.XLS";#N/A,#N/A,FALSE,"NOTE09.XLS";#N/A,#N/A,FALSE,"NOTE10.XLS";#N/A,#N/A,FALSE,"NOTE11.XLS";#N/A,#N/A,FALSE,"NOTE12.XLS";#N/A,#N/A,FALSE,"NOTE13.XLS";#N/A,#N/A,FALSE,"NOTE14.XLS";#N/A,#N/A,FALSE,"NOTE15.XLS";#N/A,#N/A,FALSE,"NOTE16.XLS";#N/A,#N/A,FALSE,"NOTE17.XLS";#N/A,#N/A,FALSE,"NOTE18.XLS";#N/A,#N/A,FALSE,"NOTE19.XLS";#N/A,#N/A,FALSE,"NOTE20.XLS";#N/A,#N/A,FALSE,"NOTE21.XLS";#N/A,#N/A,FALSE,"NOTE22.XLS";#N/A,#N/A,FALSE,"NOTE22a.XLS";#N/A,#N/A,FALSE,"NOTE23.XLS";#N/A,#N/A,FALSE,"NOTE24.XLS";#N/A,#N/A,FALSE,"DIR_STAT"}</definedName>
    <definedName name="wrn.ANNUAL._.REPORT." localSheetId="2" hidden="1">{#N/A,#N/A,FALSE,"PLDETAIL.XLS";#N/A,#N/A,FALSE,"P-LOSS.XLS";#N/A,#N/A,FALSE,"BALSHEET.XLS";#N/A,#N/A,FALSE,"CASHFLOW.XLS";#N/A,#N/A,FALSE,"NOTE02.XLS";#N/A,#N/A,FALSE,"NOTE03.XLS";#N/A,#N/A,FALSE,"NOTE04.XLS";#N/A,#N/A,FALSE,"NOTE05.XLS";#N/A,#N/A,FALSE,"NOTE06.XLS";#N/A,#N/A,FALSE,"NOTE07.XLS";#N/A,#N/A,FALSE,"NOTE08.XLS";#N/A,#N/A,FALSE,"NOTE09.XLS";#N/A,#N/A,FALSE,"NOTE10.XLS";#N/A,#N/A,FALSE,"NOTE11.XLS";#N/A,#N/A,FALSE,"NOTE12.XLS";#N/A,#N/A,FALSE,"NOTE13.XLS";#N/A,#N/A,FALSE,"NOTE14.XLS";#N/A,#N/A,FALSE,"NOTE15.XLS";#N/A,#N/A,FALSE,"NOTE16.XLS";#N/A,#N/A,FALSE,"NOTE17.XLS";#N/A,#N/A,FALSE,"NOTE18.XLS";#N/A,#N/A,FALSE,"NOTE19.XLS";#N/A,#N/A,FALSE,"NOTE20.XLS";#N/A,#N/A,FALSE,"NOTE21.XLS";#N/A,#N/A,FALSE,"NOTE22.XLS";#N/A,#N/A,FALSE,"NOTE22a.XLS";#N/A,#N/A,FALSE,"NOTE23.XLS";#N/A,#N/A,FALSE,"NOTE24.XLS";#N/A,#N/A,FALSE,"DIR_STAT"}</definedName>
    <definedName name="wrn.ANNUAL._.REPORT." localSheetId="4" hidden="1">{#N/A,#N/A,FALSE,"PLDETAIL.XLS";#N/A,#N/A,FALSE,"P-LOSS.XLS";#N/A,#N/A,FALSE,"BALSHEET.XLS";#N/A,#N/A,FALSE,"CASHFLOW.XLS";#N/A,#N/A,FALSE,"NOTE02.XLS";#N/A,#N/A,FALSE,"NOTE03.XLS";#N/A,#N/A,FALSE,"NOTE04.XLS";#N/A,#N/A,FALSE,"NOTE05.XLS";#N/A,#N/A,FALSE,"NOTE06.XLS";#N/A,#N/A,FALSE,"NOTE07.XLS";#N/A,#N/A,FALSE,"NOTE08.XLS";#N/A,#N/A,FALSE,"NOTE09.XLS";#N/A,#N/A,FALSE,"NOTE10.XLS";#N/A,#N/A,FALSE,"NOTE11.XLS";#N/A,#N/A,FALSE,"NOTE12.XLS";#N/A,#N/A,FALSE,"NOTE13.XLS";#N/A,#N/A,FALSE,"NOTE14.XLS";#N/A,#N/A,FALSE,"NOTE15.XLS";#N/A,#N/A,FALSE,"NOTE16.XLS";#N/A,#N/A,FALSE,"NOTE17.XLS";#N/A,#N/A,FALSE,"NOTE18.XLS";#N/A,#N/A,FALSE,"NOTE19.XLS";#N/A,#N/A,FALSE,"NOTE20.XLS";#N/A,#N/A,FALSE,"NOTE21.XLS";#N/A,#N/A,FALSE,"NOTE22.XLS";#N/A,#N/A,FALSE,"NOTE22a.XLS";#N/A,#N/A,FALSE,"NOTE23.XLS";#N/A,#N/A,FALSE,"NOTE24.XLS";#N/A,#N/A,FALSE,"DIR_STAT"}</definedName>
    <definedName name="wrn.ANNUAL._.REPORT." localSheetId="6" hidden="1">{#N/A,#N/A,FALSE,"PLDETAIL.XLS";#N/A,#N/A,FALSE,"P-LOSS.XLS";#N/A,#N/A,FALSE,"BALSHEET.XLS";#N/A,#N/A,FALSE,"CASHFLOW.XLS";#N/A,#N/A,FALSE,"NOTE02.XLS";#N/A,#N/A,FALSE,"NOTE03.XLS";#N/A,#N/A,FALSE,"NOTE04.XLS";#N/A,#N/A,FALSE,"NOTE05.XLS";#N/A,#N/A,FALSE,"NOTE06.XLS";#N/A,#N/A,FALSE,"NOTE07.XLS";#N/A,#N/A,FALSE,"NOTE08.XLS";#N/A,#N/A,FALSE,"NOTE09.XLS";#N/A,#N/A,FALSE,"NOTE10.XLS";#N/A,#N/A,FALSE,"NOTE11.XLS";#N/A,#N/A,FALSE,"NOTE12.XLS";#N/A,#N/A,FALSE,"NOTE13.XLS";#N/A,#N/A,FALSE,"NOTE14.XLS";#N/A,#N/A,FALSE,"NOTE15.XLS";#N/A,#N/A,FALSE,"NOTE16.XLS";#N/A,#N/A,FALSE,"NOTE17.XLS";#N/A,#N/A,FALSE,"NOTE18.XLS";#N/A,#N/A,FALSE,"NOTE19.XLS";#N/A,#N/A,FALSE,"NOTE20.XLS";#N/A,#N/A,FALSE,"NOTE21.XLS";#N/A,#N/A,FALSE,"NOTE22.XLS";#N/A,#N/A,FALSE,"NOTE22a.XLS";#N/A,#N/A,FALSE,"NOTE23.XLS";#N/A,#N/A,FALSE,"NOTE24.XLS";#N/A,#N/A,FALSE,"DIR_STAT"}</definedName>
    <definedName name="wrn.ANNUAL._.REPORT." localSheetId="7" hidden="1">{#N/A,#N/A,FALSE,"PLDETAIL.XLS";#N/A,#N/A,FALSE,"P-LOSS.XLS";#N/A,#N/A,FALSE,"BALSHEET.XLS";#N/A,#N/A,FALSE,"CASHFLOW.XLS";#N/A,#N/A,FALSE,"NOTE02.XLS";#N/A,#N/A,FALSE,"NOTE03.XLS";#N/A,#N/A,FALSE,"NOTE04.XLS";#N/A,#N/A,FALSE,"NOTE05.XLS";#N/A,#N/A,FALSE,"NOTE06.XLS";#N/A,#N/A,FALSE,"NOTE07.XLS";#N/A,#N/A,FALSE,"NOTE08.XLS";#N/A,#N/A,FALSE,"NOTE09.XLS";#N/A,#N/A,FALSE,"NOTE10.XLS";#N/A,#N/A,FALSE,"NOTE11.XLS";#N/A,#N/A,FALSE,"NOTE12.XLS";#N/A,#N/A,FALSE,"NOTE13.XLS";#N/A,#N/A,FALSE,"NOTE14.XLS";#N/A,#N/A,FALSE,"NOTE15.XLS";#N/A,#N/A,FALSE,"NOTE16.XLS";#N/A,#N/A,FALSE,"NOTE17.XLS";#N/A,#N/A,FALSE,"NOTE18.XLS";#N/A,#N/A,FALSE,"NOTE19.XLS";#N/A,#N/A,FALSE,"NOTE20.XLS";#N/A,#N/A,FALSE,"NOTE21.XLS";#N/A,#N/A,FALSE,"NOTE22.XLS";#N/A,#N/A,FALSE,"NOTE22a.XLS";#N/A,#N/A,FALSE,"NOTE23.XLS";#N/A,#N/A,FALSE,"NOTE24.XLS";#N/A,#N/A,FALSE,"DIR_STAT"}</definedName>
    <definedName name="wrn.ANNUAL._.REPORT." hidden="1">{#N/A,#N/A,FALSE,"PLDETAIL.XLS";#N/A,#N/A,FALSE,"P-LOSS.XLS";#N/A,#N/A,FALSE,"BALSHEET.XLS";#N/A,#N/A,FALSE,"CASHFLOW.XLS";#N/A,#N/A,FALSE,"NOTE02.XLS";#N/A,#N/A,FALSE,"NOTE03.XLS";#N/A,#N/A,FALSE,"NOTE04.XLS";#N/A,#N/A,FALSE,"NOTE05.XLS";#N/A,#N/A,FALSE,"NOTE06.XLS";#N/A,#N/A,FALSE,"NOTE07.XLS";#N/A,#N/A,FALSE,"NOTE08.XLS";#N/A,#N/A,FALSE,"NOTE09.XLS";#N/A,#N/A,FALSE,"NOTE10.XLS";#N/A,#N/A,FALSE,"NOTE11.XLS";#N/A,#N/A,FALSE,"NOTE12.XLS";#N/A,#N/A,FALSE,"NOTE13.XLS";#N/A,#N/A,FALSE,"NOTE14.XLS";#N/A,#N/A,FALSE,"NOTE15.XLS";#N/A,#N/A,FALSE,"NOTE16.XLS";#N/A,#N/A,FALSE,"NOTE17.XLS";#N/A,#N/A,FALSE,"NOTE18.XLS";#N/A,#N/A,FALSE,"NOTE19.XLS";#N/A,#N/A,FALSE,"NOTE20.XLS";#N/A,#N/A,FALSE,"NOTE21.XLS";#N/A,#N/A,FALSE,"NOTE22.XLS";#N/A,#N/A,FALSE,"NOTE22a.XLS";#N/A,#N/A,FALSE,"NOTE23.XLS";#N/A,#N/A,FALSE,"NOTE24.XLS";#N/A,#N/A,FALSE,"DIR_STAT"}</definedName>
    <definedName name="wrn.Budget_1998." localSheetId="13"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wrn.Budget_1998." localSheetId="2"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wrn.Budget_1998." localSheetId="6"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wrn.Budget_1998." localSheetId="7"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wrn.Budget_1998." hidden="1">{#N/A,#N/A,FALSE,"Header";#N/A,#N/A,FALSE,"P&amp;L_Acct_UE";#N/A,#N/A,FALSE,"P&amp;L_Acct_E";#N/A,#N/A,FALSE,"P&amp;L_Program";#N/A,#N/A,FALSE,"P&amp;L_Strategy";#N/A,#N/A,FALSE,"P&amp;L_Functn_UE";#N/A,#N/A,FALSE,"Sales";#N/A,#N/A,FALSE,"Deprec'n";#N/A,#N/A,FALSE,"Transfers";#N/A,#N/A,FALSE,"Balance_Sheet";#N/A,#N/A,FALSE,"Accts Recvble";#N/A,#N/A,FALSE,"Retire";#N/A,#N/A,FALSE,"Provisions";#N/A,#N/A,FALSE,"Additions";#N/A,#N/A,FALSE,"Cap_Actv";#N/A,#N/A,FALSE,"Personnel"}</definedName>
    <definedName name="wrn.BUS._.RPT." localSheetId="13" hidden="1">{#N/A,#N/A,FALSE,"P&amp;L Ttl";#N/A,#N/A,FALSE,"P&amp;L C_Ttl New";#N/A,#N/A,FALSE,"Bus Res";#N/A,#N/A,FALSE,"Chrts";#N/A,#N/A,FALSE,"pcf";#N/A,#N/A,FALSE,"pcr ";#N/A,#N/A,FALSE,"Exp Stmt ";#N/A,#N/A,FALSE,"Cap";#N/A,#N/A,FALSE,"IT Ytd"}</definedName>
    <definedName name="wrn.BUS._.RPT." localSheetId="2" hidden="1">{#N/A,#N/A,FALSE,"P&amp;L Ttl";#N/A,#N/A,FALSE,"P&amp;L C_Ttl New";#N/A,#N/A,FALSE,"Bus Res";#N/A,#N/A,FALSE,"Chrts";#N/A,#N/A,FALSE,"pcf";#N/A,#N/A,FALSE,"pcr ";#N/A,#N/A,FALSE,"Exp Stmt ";#N/A,#N/A,FALSE,"Cap";#N/A,#N/A,FALSE,"IT Ytd"}</definedName>
    <definedName name="wrn.BUS._.RPT." localSheetId="6" hidden="1">{#N/A,#N/A,FALSE,"P&amp;L Ttl";#N/A,#N/A,FALSE,"P&amp;L C_Ttl New";#N/A,#N/A,FALSE,"Bus Res";#N/A,#N/A,FALSE,"Chrts";#N/A,#N/A,FALSE,"pcf";#N/A,#N/A,FALSE,"pcr ";#N/A,#N/A,FALSE,"Exp Stmt ";#N/A,#N/A,FALSE,"Cap";#N/A,#N/A,FALSE,"IT Ytd"}</definedName>
    <definedName name="wrn.BUS._.RPT." localSheetId="7" hidden="1">{#N/A,#N/A,FALSE,"P&amp;L Ttl";#N/A,#N/A,FALSE,"P&amp;L C_Ttl New";#N/A,#N/A,FALSE,"Bus Res";#N/A,#N/A,FALSE,"Chrts";#N/A,#N/A,FALSE,"pcf";#N/A,#N/A,FALSE,"pcr ";#N/A,#N/A,FALSE,"Exp Stmt ";#N/A,#N/A,FALSE,"Cap";#N/A,#N/A,FALSE,"IT Ytd"}</definedName>
    <definedName name="wrn.BUS._.RPT." hidden="1">{#N/A,#N/A,FALSE,"P&amp;L Ttl";#N/A,#N/A,FALSE,"P&amp;L C_Ttl New";#N/A,#N/A,FALSE,"Bus Res";#N/A,#N/A,FALSE,"Chrts";#N/A,#N/A,FALSE,"pcf";#N/A,#N/A,FALSE,"pcr ";#N/A,#N/A,FALSE,"Exp Stmt ";#N/A,#N/A,FALSE,"Cap";#N/A,#N/A,FALSE,"IT Ytd"}</definedName>
    <definedName name="wrn.Business._.Report._.for._.Executive." localSheetId="13" hidden="1">{#N/A,#N/A,TRUE,"Cover";#N/A,#N/A,TRUE,"Contents";#N/A,#N/A,TRUE,"MTD &amp; YTD";#N/A,#N/A,TRUE,"P&amp;L";#N/A,#N/A,TRUE,"Rev Analysis";#N/A,#N/A,TRUE,"Exp Analysis";#N/A,#N/A,TRUE,"Capex";#N/A,#N/A,TRUE,"Hi-Low-Issues";#N/A,#N/A,TRUE,"Staffing";#N/A,#N/A,TRUE,"Safety";#N/A,#N/A,TRUE,"Ext Rev";#N/A,#N/A,TRUE,"P&amp;L Segments";#N/A,#N/A,TRUE,"Int Rev";#N/A,#N/A,TRUE,"EBITOA - Stream";#N/A,#N/A,TRUE,"Other Performance Measures"}</definedName>
    <definedName name="wrn.Business._.Report._.for._.Executive." localSheetId="2" hidden="1">{#N/A,#N/A,TRUE,"Cover";#N/A,#N/A,TRUE,"Contents";#N/A,#N/A,TRUE,"MTD &amp; YTD";#N/A,#N/A,TRUE,"P&amp;L";#N/A,#N/A,TRUE,"Rev Analysis";#N/A,#N/A,TRUE,"Exp Analysis";#N/A,#N/A,TRUE,"Capex";#N/A,#N/A,TRUE,"Hi-Low-Issues";#N/A,#N/A,TRUE,"Staffing";#N/A,#N/A,TRUE,"Safety";#N/A,#N/A,TRUE,"Ext Rev";#N/A,#N/A,TRUE,"P&amp;L Segments";#N/A,#N/A,TRUE,"Int Rev";#N/A,#N/A,TRUE,"EBITOA - Stream";#N/A,#N/A,TRUE,"Other Performance Measures"}</definedName>
    <definedName name="wrn.Business._.Report._.for._.Executive." localSheetId="6" hidden="1">{#N/A,#N/A,TRUE,"Cover";#N/A,#N/A,TRUE,"Contents";#N/A,#N/A,TRUE,"MTD &amp; YTD";#N/A,#N/A,TRUE,"P&amp;L";#N/A,#N/A,TRUE,"Rev Analysis";#N/A,#N/A,TRUE,"Exp Analysis";#N/A,#N/A,TRUE,"Capex";#N/A,#N/A,TRUE,"Hi-Low-Issues";#N/A,#N/A,TRUE,"Staffing";#N/A,#N/A,TRUE,"Safety";#N/A,#N/A,TRUE,"Ext Rev";#N/A,#N/A,TRUE,"P&amp;L Segments";#N/A,#N/A,TRUE,"Int Rev";#N/A,#N/A,TRUE,"EBITOA - Stream";#N/A,#N/A,TRUE,"Other Performance Measures"}</definedName>
    <definedName name="wrn.Business._.Report._.for._.Executive." localSheetId="7" hidden="1">{#N/A,#N/A,TRUE,"Cover";#N/A,#N/A,TRUE,"Contents";#N/A,#N/A,TRUE,"MTD &amp; YTD";#N/A,#N/A,TRUE,"P&amp;L";#N/A,#N/A,TRUE,"Rev Analysis";#N/A,#N/A,TRUE,"Exp Analysis";#N/A,#N/A,TRUE,"Capex";#N/A,#N/A,TRUE,"Hi-Low-Issues";#N/A,#N/A,TRUE,"Staffing";#N/A,#N/A,TRUE,"Safety";#N/A,#N/A,TRUE,"Ext Rev";#N/A,#N/A,TRUE,"P&amp;L Segments";#N/A,#N/A,TRUE,"Int Rev";#N/A,#N/A,TRUE,"EBITOA - Stream";#N/A,#N/A,TRUE,"Other Performance Measures"}</definedName>
    <definedName name="wrn.Business._.Report._.for._.Executive." hidden="1">{#N/A,#N/A,TRUE,"Cover";#N/A,#N/A,TRUE,"Contents";#N/A,#N/A,TRUE,"MTD &amp; YTD";#N/A,#N/A,TRUE,"P&amp;L";#N/A,#N/A,TRUE,"Rev Analysis";#N/A,#N/A,TRUE,"Exp Analysis";#N/A,#N/A,TRUE,"Capex";#N/A,#N/A,TRUE,"Hi-Low-Issues";#N/A,#N/A,TRUE,"Staffing";#N/A,#N/A,TRUE,"Safety";#N/A,#N/A,TRUE,"Ext Rev";#N/A,#N/A,TRUE,"P&amp;L Segments";#N/A,#N/A,TRUE,"Int Rev";#N/A,#N/A,TRUE,"EBITOA - Stream";#N/A,#N/A,TRUE,"Other Performance Measures"}</definedName>
    <definedName name="wrn.Data._.Input." localSheetId="13" hidden="1">{#N/A,#N/A,FALSE,"Input - Target 02"}</definedName>
    <definedName name="wrn.Data._.Input." localSheetId="2" hidden="1">{#N/A,#N/A,FALSE,"Input - Target 02"}</definedName>
    <definedName name="wrn.Data._.Input." localSheetId="6" hidden="1">{#N/A,#N/A,FALSE,"Input - Target 02"}</definedName>
    <definedName name="wrn.Data._.Input." localSheetId="7" hidden="1">{#N/A,#N/A,FALSE,"Input - Target 02"}</definedName>
    <definedName name="wrn.Data._.Input." hidden="1">{#N/A,#N/A,FALSE,"Input - Target 02"}</definedName>
    <definedName name="wrn.Dividend._.Schedule." localSheetId="13" hidden="1">{"Dividend",#N/A,FALSE,"Cash Flow"}</definedName>
    <definedName name="wrn.Dividend._.Schedule." localSheetId="2" hidden="1">{"Dividend",#N/A,FALSE,"Cash Flow"}</definedName>
    <definedName name="wrn.Dividend._.Schedule." localSheetId="6" hidden="1">{"Dividend",#N/A,FALSE,"Cash Flow"}</definedName>
    <definedName name="wrn.Dividend._.Schedule." localSheetId="7" hidden="1">{"Dividend",#N/A,FALSE,"Cash Flow"}</definedName>
    <definedName name="wrn.Dividend._.Schedule." hidden="1">{"Dividend",#N/A,FALSE,"Cash Flow"}</definedName>
    <definedName name="wrn.pages." localSheetId="13" hidden="1">{#N/A,#N/A,FALSE,"Bgt";#N/A,#N/A,FALSE,"Act";#N/A,#N/A,FALSE,"Chrt Data";#N/A,#N/A,FALSE,"Bus Result";#N/A,#N/A,FALSE,"Main Charts";#N/A,#N/A,FALSE,"P&amp;L Ttl";#N/A,#N/A,FALSE,"P&amp;L C_Ttl";#N/A,#N/A,FALSE,"P&amp;L C_Oct";#N/A,#N/A,FALSE,"P&amp;L C_Sep";#N/A,#N/A,FALSE,"1996";#N/A,#N/A,FALSE,"Data"}</definedName>
    <definedName name="wrn.pages." localSheetId="2" hidden="1">{#N/A,#N/A,FALSE,"Bgt";#N/A,#N/A,FALSE,"Act";#N/A,#N/A,FALSE,"Chrt Data";#N/A,#N/A,FALSE,"Bus Result";#N/A,#N/A,FALSE,"Main Charts";#N/A,#N/A,FALSE,"P&amp;L Ttl";#N/A,#N/A,FALSE,"P&amp;L C_Ttl";#N/A,#N/A,FALSE,"P&amp;L C_Oct";#N/A,#N/A,FALSE,"P&amp;L C_Sep";#N/A,#N/A,FALSE,"1996";#N/A,#N/A,FALSE,"Data"}</definedName>
    <definedName name="wrn.pages." localSheetId="6" hidden="1">{#N/A,#N/A,FALSE,"Bgt";#N/A,#N/A,FALSE,"Act";#N/A,#N/A,FALSE,"Chrt Data";#N/A,#N/A,FALSE,"Bus Result";#N/A,#N/A,FALSE,"Main Charts";#N/A,#N/A,FALSE,"P&amp;L Ttl";#N/A,#N/A,FALSE,"P&amp;L C_Ttl";#N/A,#N/A,FALSE,"P&amp;L C_Oct";#N/A,#N/A,FALSE,"P&amp;L C_Sep";#N/A,#N/A,FALSE,"1996";#N/A,#N/A,FALSE,"Data"}</definedName>
    <definedName name="wrn.pages." localSheetId="7" hidden="1">{#N/A,#N/A,FALSE,"Bgt";#N/A,#N/A,FALSE,"Act";#N/A,#N/A,FALSE,"Chrt Data";#N/A,#N/A,FALSE,"Bus Result";#N/A,#N/A,FALSE,"Main Charts";#N/A,#N/A,FALSE,"P&amp;L Ttl";#N/A,#N/A,FALSE,"P&amp;L C_Ttl";#N/A,#N/A,FALSE,"P&amp;L C_Oct";#N/A,#N/A,FALSE,"P&amp;L C_Sep";#N/A,#N/A,FALSE,"1996";#N/A,#N/A,FALSE,"Data"}</definedName>
    <definedName name="wrn.pages." hidden="1">{#N/A,#N/A,FALSE,"Bgt";#N/A,#N/A,FALSE,"Act";#N/A,#N/A,FALSE,"Chrt Data";#N/A,#N/A,FALSE,"Bus Result";#N/A,#N/A,FALSE,"Main Charts";#N/A,#N/A,FALSE,"P&amp;L Ttl";#N/A,#N/A,FALSE,"P&amp;L C_Ttl";#N/A,#N/A,FALSE,"P&amp;L C_Oct";#N/A,#N/A,FALSE,"P&amp;L C_Sep";#N/A,#N/A,FALSE,"1996";#N/A,#N/A,FALSE,"Data"}</definedName>
    <definedName name="wrn.PERPACKPG3." localSheetId="13" hidden="1">{"DJH3",#N/A,FALSE,"PFL00805";"PJB3",#N/A,FALSE,"PFL00805";"JMD3",#N/A,FALSE,"PFL00805";"DNB3",#N/A,FALSE,"PFL00805";"MJP3",#N/A,FALSE,"PFL00805";"RAB3",#N/A,FALSE,"PFL00805";"GJW3",#N/A,FALSE,"PFL00805";"MASTER3",#N/A,FALSE,"PFL00805"}</definedName>
    <definedName name="wrn.PERPACKPG3." localSheetId="2" hidden="1">{"DJH3",#N/A,FALSE,"PFL00805";"PJB3",#N/A,FALSE,"PFL00805";"JMD3",#N/A,FALSE,"PFL00805";"DNB3",#N/A,FALSE,"PFL00805";"MJP3",#N/A,FALSE,"PFL00805";"RAB3",#N/A,FALSE,"PFL00805";"GJW3",#N/A,FALSE,"PFL00805";"MASTER3",#N/A,FALSE,"PFL00805"}</definedName>
    <definedName name="wrn.PERPACKPG3." localSheetId="6" hidden="1">{"DJH3",#N/A,FALSE,"PFL00805";"PJB3",#N/A,FALSE,"PFL00805";"JMD3",#N/A,FALSE,"PFL00805";"DNB3",#N/A,FALSE,"PFL00805";"MJP3",#N/A,FALSE,"PFL00805";"RAB3",#N/A,FALSE,"PFL00805";"GJW3",#N/A,FALSE,"PFL00805";"MASTER3",#N/A,FALSE,"PFL00805"}</definedName>
    <definedName name="wrn.PERPACKPG3." localSheetId="7" hidden="1">{"DJH3",#N/A,FALSE,"PFL00805";"PJB3",#N/A,FALSE,"PFL00805";"JMD3",#N/A,FALSE,"PFL00805";"DNB3",#N/A,FALSE,"PFL00805";"MJP3",#N/A,FALSE,"PFL00805";"RAB3",#N/A,FALSE,"PFL00805";"GJW3",#N/A,FALSE,"PFL00805";"MASTER3",#N/A,FALSE,"PFL00805"}</definedName>
    <definedName name="wrn.PERPACKPG3." hidden="1">{"DJH3",#N/A,FALSE,"PFL00805";"PJB3",#N/A,FALSE,"PFL00805";"JMD3",#N/A,FALSE,"PFL00805";"DNB3",#N/A,FALSE,"PFL00805";"MJP3",#N/A,FALSE,"PFL00805";"RAB3",#N/A,FALSE,"PFL00805";"GJW3",#N/A,FALSE,"PFL00805";"MASTER3",#N/A,FALSE,"PFL00805"}</definedName>
    <definedName name="wrn.Print._.5._.and._.12." localSheetId="13"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6"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7"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S_R._.tables." localSheetId="13" hidden="1">{#N/A,#N/A,FALSE,"pcf";#N/A,#N/A,FALSE,"pcr"}</definedName>
    <definedName name="wrn.S_R._.tables." localSheetId="2" hidden="1">{#N/A,#N/A,FALSE,"pcf";#N/A,#N/A,FALSE,"pcr"}</definedName>
    <definedName name="wrn.S_R._.tables." localSheetId="6" hidden="1">{#N/A,#N/A,FALSE,"pcf";#N/A,#N/A,FALSE,"pcr"}</definedName>
    <definedName name="wrn.S_R._.tables." localSheetId="7" hidden="1">{#N/A,#N/A,FALSE,"pcf";#N/A,#N/A,FALSE,"pcr"}</definedName>
    <definedName name="wrn.S_R._.tables." hidden="1">{#N/A,#N/A,FALSE,"pcf";#N/A,#N/A,FALSE,"pcr"}</definedName>
    <definedName name="wrn.S_RQTR3." localSheetId="13" hidden="1">{#N/A,#N/A,FALSE,"SUM QTR 3";#N/A,#N/A,FALSE,"Detail QTR 3 (w_o ly)"}</definedName>
    <definedName name="wrn.S_RQTR3." localSheetId="2" hidden="1">{#N/A,#N/A,FALSE,"SUM QTR 3";#N/A,#N/A,FALSE,"Detail QTR 3 (w_o ly)"}</definedName>
    <definedName name="wrn.S_RQTR3." localSheetId="6" hidden="1">{#N/A,#N/A,FALSE,"SUM QTR 3";#N/A,#N/A,FALSE,"Detail QTR 3 (w_o ly)"}</definedName>
    <definedName name="wrn.S_RQTR3." localSheetId="7" hidden="1">{#N/A,#N/A,FALSE,"SUM QTR 3";#N/A,#N/A,FALSE,"Detail QTR 3 (w_o ly)"}</definedName>
    <definedName name="wrn.S_RQTR3." hidden="1">{#N/A,#N/A,FALSE,"SUM QTR 3";#N/A,#N/A,FALSE,"Detail QTR 3 (w_o ly)"}</definedName>
    <definedName name="ww" localSheetId="13" hidden="1">{"DJH3",#N/A,FALSE,"PFL00805";"PJB3",#N/A,FALSE,"PFL00805";"JMD3",#N/A,FALSE,"PFL00805";"DNB3",#N/A,FALSE,"PFL00805";"MJP3",#N/A,FALSE,"PFL00805";"RAB3",#N/A,FALSE,"PFL00805";"GJW3",#N/A,FALSE,"PFL00805";"MASTER3",#N/A,FALSE,"PFL00805"}</definedName>
    <definedName name="ww" localSheetId="2" hidden="1">{"DJH3",#N/A,FALSE,"PFL00805";"PJB3",#N/A,FALSE,"PFL00805";"JMD3",#N/A,FALSE,"PFL00805";"DNB3",#N/A,FALSE,"PFL00805";"MJP3",#N/A,FALSE,"PFL00805";"RAB3",#N/A,FALSE,"PFL00805";"GJW3",#N/A,FALSE,"PFL00805";"MASTER3",#N/A,FALSE,"PFL00805"}</definedName>
    <definedName name="ww" localSheetId="6" hidden="1">{"DJH3",#N/A,FALSE,"PFL00805";"PJB3",#N/A,FALSE,"PFL00805";"JMD3",#N/A,FALSE,"PFL00805";"DNB3",#N/A,FALSE,"PFL00805";"MJP3",#N/A,FALSE,"PFL00805";"RAB3",#N/A,FALSE,"PFL00805";"GJW3",#N/A,FALSE,"PFL00805";"MASTER3",#N/A,FALSE,"PFL00805"}</definedName>
    <definedName name="ww" localSheetId="7" hidden="1">{"DJH3",#N/A,FALSE,"PFL00805";"PJB3",#N/A,FALSE,"PFL00805";"JMD3",#N/A,FALSE,"PFL00805";"DNB3",#N/A,FALSE,"PFL00805";"MJP3",#N/A,FALSE,"PFL00805";"RAB3",#N/A,FALSE,"PFL00805";"GJW3",#N/A,FALSE,"PFL00805";"MASTER3",#N/A,FALSE,"PFL00805"}</definedName>
    <definedName name="ww" hidden="1">{"DJH3",#N/A,FALSE,"PFL00805";"PJB3",#N/A,FALSE,"PFL00805";"JMD3",#N/A,FALSE,"PFL00805";"DNB3",#N/A,FALSE,"PFL00805";"MJP3",#N/A,FALSE,"PFL00805";"RAB3",#N/A,FALSE,"PFL00805";"GJW3",#N/A,FALSE,"PFL00805";"MASTER3",#N/A,FALSE,"PFL00805"}</definedName>
    <definedName name="yht" localSheetId="13" hidden="1">{#N/A,#N/A,FALSE,"SUM QTR 3";#N/A,#N/A,FALSE,"Detail QTR 3 (w_o ly)"}</definedName>
    <definedName name="yht" localSheetId="2" hidden="1">{#N/A,#N/A,FALSE,"SUM QTR 3";#N/A,#N/A,FALSE,"Detail QTR 3 (w_o ly)"}</definedName>
    <definedName name="yht" localSheetId="6" hidden="1">{#N/A,#N/A,FALSE,"SUM QTR 3";#N/A,#N/A,FALSE,"Detail QTR 3 (w_o ly)"}</definedName>
    <definedName name="yht" localSheetId="7" hidden="1">{#N/A,#N/A,FALSE,"SUM QTR 3";#N/A,#N/A,FALSE,"Detail QTR 3 (w_o ly)"}</definedName>
    <definedName name="yht" hidden="1">{#N/A,#N/A,FALSE,"SUM QTR 3";#N/A,#N/A,FALSE,"Detail QTR 3 (w_o ly)"}</definedName>
    <definedName name="Z_9AF1BD63_86F7_41E1_A4B4_D8DB22B54964_.wvu.PrintArea" localSheetId="6" hidden="1">'CP Reset RIN 3.2'!$A$1:$Q$67</definedName>
    <definedName name="Z_9AF1BD63_86F7_41E1_A4B4_D8DB22B54964_.wvu.PrintArea" localSheetId="7" hidden="1">'CP Reset RIN 4.2'!$A$1:$L$46</definedName>
    <definedName name="Z_9AF1BD63_86F7_41E1_A4B4_D8DB22B54964_.wvu.PrintArea" localSheetId="8" hidden="1">'CP Reset RIN 4.3'!$A$1:$Z$22</definedName>
    <definedName name="Z_9AF1BD63_86F7_41E1_A4B4_D8DB22B54964_.wvu.PrintArea" localSheetId="9" hidden="1">'CP Restet 4.4'!$A$1:$AA$5</definedName>
    <definedName name="Z_C8B120F9_20B7_4787_B929_C88AF67DA2E9_.wvu.PrintArea" localSheetId="6" hidden="1">'CP Reset RIN 3.2'!$A$1:$Q$67</definedName>
    <definedName name="Z_C8B120F9_20B7_4787_B929_C88AF67DA2E9_.wvu.PrintArea" localSheetId="7" hidden="1">'CP Reset RIN 4.2'!$A$1:$L$46</definedName>
    <definedName name="Z_C8B120F9_20B7_4787_B929_C88AF67DA2E9_.wvu.PrintArea" localSheetId="8" hidden="1">'CP Reset RIN 4.3'!$A$1:$Z$22</definedName>
    <definedName name="Z_C8B120F9_20B7_4787_B929_C88AF67DA2E9_.wvu.PrintArea" localSheetId="9" hidden="1">'CP Restet 4.4'!$A$1:$AA$5</definedName>
  </definedNames>
  <calcPr calcId="145621"/>
</workbook>
</file>

<file path=xl/calcChain.xml><?xml version="1.0" encoding="utf-8"?>
<calcChain xmlns="http://schemas.openxmlformats.org/spreadsheetml/2006/main">
  <c r="A2" i="243" l="1"/>
  <c r="C66" i="207" l="1"/>
  <c r="L83" i="238" l="1"/>
  <c r="K83" i="238"/>
  <c r="J83" i="238"/>
  <c r="I83" i="238"/>
  <c r="H83" i="238"/>
  <c r="G83" i="238"/>
  <c r="F83" i="238"/>
  <c r="E83" i="238"/>
  <c r="D83" i="238"/>
  <c r="C83" i="238"/>
  <c r="M120" i="228" l="1"/>
  <c r="AG66" i="162" l="1"/>
  <c r="BR66" i="115"/>
  <c r="BC66" i="115"/>
  <c r="BB66" i="115"/>
  <c r="AX66" i="115"/>
  <c r="AU66" i="115"/>
  <c r="AT66" i="115"/>
  <c r="AP66" i="115"/>
  <c r="AF66" i="162"/>
  <c r="AE66" i="162" s="1"/>
  <c r="AI66" i="115" s="1"/>
  <c r="AD66" i="162"/>
  <c r="AC66" i="162"/>
  <c r="AB66" i="162"/>
  <c r="Z66" i="162"/>
  <c r="X66" i="162" s="1"/>
  <c r="Y66" i="162"/>
  <c r="V66" i="162"/>
  <c r="U66" i="162"/>
  <c r="T66" i="162"/>
  <c r="S66" i="162" s="1"/>
  <c r="R66" i="162"/>
  <c r="Q66" i="162"/>
  <c r="P66" i="162"/>
  <c r="N66" i="162"/>
  <c r="L66" i="162" s="1"/>
  <c r="M66" i="162"/>
  <c r="I66" i="162"/>
  <c r="H66" i="162"/>
  <c r="G66" i="162" s="1"/>
  <c r="F66" i="162"/>
  <c r="E66" i="162"/>
  <c r="D66" i="162"/>
  <c r="H66" i="235"/>
  <c r="G66" i="235"/>
  <c r="F66" i="235"/>
  <c r="E66" i="235"/>
  <c r="D66" i="235"/>
  <c r="C66" i="235"/>
  <c r="W69" i="115"/>
  <c r="U69" i="115"/>
  <c r="T69" i="115"/>
  <c r="S69" i="115"/>
  <c r="R69" i="115"/>
  <c r="Q69" i="115"/>
  <c r="I69" i="115"/>
  <c r="G69" i="115"/>
  <c r="F69" i="115"/>
  <c r="E69" i="115"/>
  <c r="D69" i="115"/>
  <c r="C69" i="115"/>
  <c r="F66" i="233"/>
  <c r="E66" i="233"/>
  <c r="D66" i="233"/>
  <c r="C66" i="233"/>
  <c r="P66" i="208"/>
  <c r="M66" i="208"/>
  <c r="J66" i="208"/>
  <c r="G66" i="208"/>
  <c r="D66" i="208"/>
  <c r="AK66" i="114"/>
  <c r="W66" i="114"/>
  <c r="I66" i="114"/>
  <c r="J66" i="238"/>
  <c r="N20" i="239" s="1"/>
  <c r="G66" i="238"/>
  <c r="K20" i="239" s="1"/>
  <c r="F66" i="238"/>
  <c r="E66" i="238"/>
  <c r="D66" i="238"/>
  <c r="C66" i="238"/>
  <c r="BS66" i="115"/>
  <c r="BQ66" i="115"/>
  <c r="BP66" i="115"/>
  <c r="BO66" i="115"/>
  <c r="BL66" i="115"/>
  <c r="BK66" i="115"/>
  <c r="BJ66" i="115"/>
  <c r="BI66" i="115"/>
  <c r="BH66" i="115"/>
  <c r="BE66" i="115"/>
  <c r="BD66" i="115"/>
  <c r="BA66" i="115"/>
  <c r="AW66" i="115"/>
  <c r="AV66" i="115"/>
  <c r="AQ66" i="115"/>
  <c r="AO66" i="115"/>
  <c r="AN66" i="115"/>
  <c r="AM66" i="115"/>
  <c r="AH66" i="115"/>
  <c r="AG66" i="115"/>
  <c r="AF66" i="115"/>
  <c r="AD66" i="115"/>
  <c r="AB66" i="115"/>
  <c r="AA66" i="115"/>
  <c r="Z66" i="115"/>
  <c r="Y66" i="115"/>
  <c r="X66" i="115"/>
  <c r="W66" i="115"/>
  <c r="U66" i="115" s="1"/>
  <c r="P66" i="115"/>
  <c r="N66" i="115"/>
  <c r="M66" i="115"/>
  <c r="L66" i="115"/>
  <c r="K66" i="115"/>
  <c r="J66" i="115"/>
  <c r="I66" i="115"/>
  <c r="G66" i="115" s="1"/>
  <c r="F66" i="115"/>
  <c r="E66" i="115"/>
  <c r="D66" i="115"/>
  <c r="P66" i="114"/>
  <c r="AD66" i="114"/>
  <c r="AR66" i="114"/>
  <c r="H66" i="238" s="1"/>
  <c r="L20" i="239" s="1"/>
  <c r="BF66" i="114"/>
  <c r="BT66" i="114"/>
  <c r="L66" i="238" s="1"/>
  <c r="P20" i="239" s="1"/>
  <c r="BN66" i="114"/>
  <c r="BG66" i="114"/>
  <c r="BM66" i="114" s="1"/>
  <c r="K66" i="238" s="1"/>
  <c r="O20" i="239" s="1"/>
  <c r="AZ66" i="114"/>
  <c r="AS66" i="114"/>
  <c r="AY66" i="114" s="1"/>
  <c r="I66" i="238" s="1"/>
  <c r="M20" i="239" s="1"/>
  <c r="AL66" i="114"/>
  <c r="AE66" i="114"/>
  <c r="X66" i="114"/>
  <c r="Q66" i="114"/>
  <c r="J66" i="114"/>
  <c r="C66" i="114"/>
  <c r="E66" i="207"/>
  <c r="D66" i="207"/>
  <c r="Z132" i="209"/>
  <c r="T132" i="209"/>
  <c r="N132" i="209"/>
  <c r="H132" i="209"/>
  <c r="AF66" i="209"/>
  <c r="Z66" i="209"/>
  <c r="T66" i="209"/>
  <c r="N66" i="209"/>
  <c r="H66" i="209"/>
  <c r="AL66" i="115" l="1"/>
  <c r="AR66" i="115" s="1"/>
  <c r="C66" i="162"/>
  <c r="K66" i="162"/>
  <c r="O66" i="162"/>
  <c r="W66" i="162"/>
  <c r="AA66" i="162"/>
  <c r="AE66" i="115" s="1"/>
  <c r="J66" i="162"/>
  <c r="R66" i="115"/>
  <c r="S66" i="115"/>
  <c r="T66" i="115"/>
  <c r="Q66" i="115"/>
  <c r="C66" i="115"/>
  <c r="AK66" i="115" l="1"/>
  <c r="H66" i="233"/>
  <c r="F20" i="239" l="1"/>
  <c r="G66" i="233"/>
  <c r="E20" i="239" s="1"/>
  <c r="BB66" i="162" l="1"/>
  <c r="H66" i="207"/>
  <c r="K66" i="235" s="1"/>
  <c r="G66" i="207"/>
  <c r="J66" i="235" s="1"/>
  <c r="AU66" i="162"/>
  <c r="AN66" i="162"/>
  <c r="F66" i="207"/>
  <c r="I66" i="235" s="1"/>
  <c r="N74" i="208"/>
  <c r="BG66" i="115" l="1"/>
  <c r="BM66" i="115" s="1"/>
  <c r="K66" i="233" s="1"/>
  <c r="I20" i="239" s="1"/>
  <c r="BH66" i="162"/>
  <c r="I66" i="207"/>
  <c r="L66" i="235" s="1"/>
  <c r="BI66" i="162"/>
  <c r="AZ66" i="115"/>
  <c r="BF66" i="115" s="1"/>
  <c r="J66" i="233" s="1"/>
  <c r="H20" i="239" s="1"/>
  <c r="BA66" i="162"/>
  <c r="AS66" i="115"/>
  <c r="AY66" i="115" s="1"/>
  <c r="I66" i="233" s="1"/>
  <c r="AT66" i="162"/>
  <c r="N16" i="208"/>
  <c r="N25" i="208"/>
  <c r="N37" i="208"/>
  <c r="N48" i="208"/>
  <c r="N54" i="208"/>
  <c r="N72" i="208"/>
  <c r="N13" i="208"/>
  <c r="N22" i="208"/>
  <c r="N26" i="208"/>
  <c r="N45" i="208"/>
  <c r="N55" i="208"/>
  <c r="N73" i="208"/>
  <c r="N11" i="208"/>
  <c r="N15" i="208"/>
  <c r="N20" i="208"/>
  <c r="N24" i="208"/>
  <c r="N31" i="208"/>
  <c r="N36" i="208"/>
  <c r="N41" i="208"/>
  <c r="N47" i="208"/>
  <c r="N53" i="208"/>
  <c r="N57" i="208"/>
  <c r="N71" i="208"/>
  <c r="N12" i="208"/>
  <c r="N21" i="208"/>
  <c r="N32" i="208"/>
  <c r="N44" i="208"/>
  <c r="N59" i="208"/>
  <c r="N9" i="208"/>
  <c r="N17" i="208"/>
  <c r="N33" i="208"/>
  <c r="N38" i="208"/>
  <c r="N49" i="208"/>
  <c r="N60" i="208"/>
  <c r="N10" i="208"/>
  <c r="N14" i="208"/>
  <c r="N18" i="208"/>
  <c r="N23" i="208"/>
  <c r="N27" i="208"/>
  <c r="N34" i="208"/>
  <c r="N40" i="208"/>
  <c r="N46" i="208"/>
  <c r="N52" i="208"/>
  <c r="N56" i="208"/>
  <c r="N70" i="208"/>
  <c r="G20" i="239" l="1"/>
  <c r="BO66" i="162"/>
  <c r="BN66" i="115"/>
  <c r="BT66" i="115" s="1"/>
  <c r="L66" i="233" s="1"/>
  <c r="J20" i="239" s="1"/>
  <c r="L145" i="228" l="1"/>
  <c r="A1" i="243" l="1"/>
  <c r="A1" i="209"/>
  <c r="A1" i="208"/>
  <c r="A1" i="207"/>
  <c r="A1" i="115"/>
  <c r="A1" i="114"/>
  <c r="A1" i="238"/>
  <c r="A1" i="233"/>
  <c r="A1" i="235"/>
  <c r="A1" i="162"/>
  <c r="A1" i="240"/>
  <c r="A1" i="239"/>
  <c r="A1" i="228"/>
  <c r="A1" i="4"/>
  <c r="A1" i="3"/>
  <c r="A1" i="2"/>
  <c r="A2" i="242" l="1"/>
  <c r="B14" i="3" s="1"/>
  <c r="J62" i="242"/>
  <c r="I62" i="242"/>
  <c r="H62" i="242"/>
  <c r="G62" i="242"/>
  <c r="F62" i="242"/>
  <c r="E62" i="242"/>
  <c r="J51" i="242"/>
  <c r="I51" i="242"/>
  <c r="H51" i="242"/>
  <c r="G51" i="242"/>
  <c r="F51" i="242"/>
  <c r="E51" i="242"/>
  <c r="B8" i="4" l="1"/>
  <c r="C60" i="169"/>
  <c r="C47" i="169"/>
  <c r="C29" i="169"/>
  <c r="C24" i="169"/>
  <c r="C62" i="169" l="1"/>
  <c r="D12" i="4" l="1"/>
  <c r="P20" i="240" l="1"/>
  <c r="O20" i="240"/>
  <c r="N20" i="240"/>
  <c r="M20" i="240"/>
  <c r="L20" i="240"/>
  <c r="K20" i="240"/>
  <c r="F82" i="238"/>
  <c r="E82" i="238"/>
  <c r="D82" i="238"/>
  <c r="C82" i="238"/>
  <c r="F81" i="238"/>
  <c r="E81" i="238"/>
  <c r="D81" i="238"/>
  <c r="C81" i="238"/>
  <c r="F80" i="238"/>
  <c r="E80" i="238"/>
  <c r="D80" i="238"/>
  <c r="C80" i="238"/>
  <c r="F79" i="238"/>
  <c r="E79" i="238"/>
  <c r="D79" i="238"/>
  <c r="C79" i="238"/>
  <c r="L78" i="238"/>
  <c r="K78" i="238"/>
  <c r="J78" i="238"/>
  <c r="I78" i="238"/>
  <c r="H78" i="238"/>
  <c r="F78" i="238"/>
  <c r="E78" i="238"/>
  <c r="D78" i="238"/>
  <c r="C78" i="238"/>
  <c r="F77" i="238"/>
  <c r="E77" i="238"/>
  <c r="D77" i="238"/>
  <c r="C77" i="238"/>
  <c r="F76" i="238"/>
  <c r="E76" i="238"/>
  <c r="D76" i="238"/>
  <c r="C76" i="238"/>
  <c r="C83" i="233" l="1"/>
  <c r="D83" i="233"/>
  <c r="E83" i="233"/>
  <c r="F83" i="233"/>
  <c r="F82" i="233"/>
  <c r="E82" i="233"/>
  <c r="D82" i="233"/>
  <c r="C82" i="233"/>
  <c r="F81" i="233"/>
  <c r="E81" i="233"/>
  <c r="D81" i="233"/>
  <c r="C81" i="233"/>
  <c r="F80" i="233"/>
  <c r="E80" i="233"/>
  <c r="D80" i="233"/>
  <c r="C80" i="233"/>
  <c r="F79" i="233"/>
  <c r="E79" i="233"/>
  <c r="D79" i="233"/>
  <c r="C79" i="233"/>
  <c r="L78" i="233"/>
  <c r="K78" i="233"/>
  <c r="J78" i="233"/>
  <c r="I78" i="233"/>
  <c r="H78" i="233"/>
  <c r="F78" i="233"/>
  <c r="E78" i="233"/>
  <c r="D78" i="233"/>
  <c r="C78" i="233"/>
  <c r="F77" i="233"/>
  <c r="E77" i="233"/>
  <c r="D77" i="233"/>
  <c r="C77" i="233"/>
  <c r="F76" i="233"/>
  <c r="E76" i="233"/>
  <c r="D76" i="233"/>
  <c r="C76" i="233"/>
  <c r="C84" i="233"/>
  <c r="K89" i="233"/>
  <c r="J89" i="233" s="1"/>
  <c r="I89" i="233" s="1"/>
  <c r="H89" i="233" s="1"/>
  <c r="G89" i="233" s="1"/>
  <c r="F89" i="233" s="1"/>
  <c r="E89" i="233" s="1"/>
  <c r="D89" i="233" s="1"/>
  <c r="F19" i="241"/>
  <c r="E19" i="241"/>
  <c r="D19" i="241"/>
  <c r="C19" i="241"/>
  <c r="L18" i="241"/>
  <c r="L82" i="235" s="1"/>
  <c r="K18" i="241"/>
  <c r="K82" i="235" s="1"/>
  <c r="J18" i="241"/>
  <c r="J82" i="235" s="1"/>
  <c r="I18" i="241"/>
  <c r="I82" i="235" s="1"/>
  <c r="H18" i="241"/>
  <c r="H82" i="235" s="1"/>
  <c r="F16" i="241"/>
  <c r="E16" i="241"/>
  <c r="D16" i="241"/>
  <c r="C16" i="241"/>
  <c r="F15" i="241"/>
  <c r="E15" i="241"/>
  <c r="D15" i="241"/>
  <c r="C15" i="241"/>
  <c r="L14" i="241"/>
  <c r="L78" i="235" s="1"/>
  <c r="K14" i="241"/>
  <c r="K78" i="235" s="1"/>
  <c r="J14" i="241"/>
  <c r="J78" i="235" s="1"/>
  <c r="I14" i="241"/>
  <c r="I78" i="235" s="1"/>
  <c r="H14" i="241"/>
  <c r="H78" i="235" s="1"/>
  <c r="L13" i="241"/>
  <c r="L77" i="235" s="1"/>
  <c r="K13" i="241"/>
  <c r="K77" i="235" s="1"/>
  <c r="J13" i="241"/>
  <c r="J77" i="235" s="1"/>
  <c r="I13" i="241"/>
  <c r="I77" i="235" s="1"/>
  <c r="H13" i="241"/>
  <c r="H77" i="235" s="1"/>
  <c r="L12" i="241"/>
  <c r="L76" i="235" s="1"/>
  <c r="K12" i="241"/>
  <c r="K76" i="235" s="1"/>
  <c r="J12" i="241"/>
  <c r="J76" i="235" s="1"/>
  <c r="I12" i="241"/>
  <c r="I76" i="235" s="1"/>
  <c r="H12" i="241"/>
  <c r="H76" i="235" s="1"/>
  <c r="L11" i="241"/>
  <c r="L75" i="235" s="1"/>
  <c r="K11" i="241"/>
  <c r="K75" i="235" s="1"/>
  <c r="J11" i="241"/>
  <c r="J75" i="235" s="1"/>
  <c r="I11" i="241"/>
  <c r="I75" i="235" s="1"/>
  <c r="H11" i="241"/>
  <c r="H75" i="235" s="1"/>
  <c r="A2" i="241"/>
  <c r="K84" i="238"/>
  <c r="J84" i="238" s="1"/>
  <c r="I84" i="238" s="1"/>
  <c r="H84" i="238" s="1"/>
  <c r="G84" i="238" s="1"/>
  <c r="F84" i="238" s="1"/>
  <c r="E84" i="238" s="1"/>
  <c r="D84" i="238" s="1"/>
  <c r="BS41" i="115"/>
  <c r="BR41" i="115"/>
  <c r="BQ41" i="115"/>
  <c r="BP41" i="115"/>
  <c r="BO41" i="115"/>
  <c r="BN41" i="115"/>
  <c r="BS40" i="115"/>
  <c r="BR40" i="115"/>
  <c r="BQ40" i="115"/>
  <c r="BP40" i="115"/>
  <c r="BO40" i="115"/>
  <c r="BN40" i="115"/>
  <c r="BL41" i="115"/>
  <c r="BK41" i="115"/>
  <c r="BJ41" i="115"/>
  <c r="BI41" i="115"/>
  <c r="BH41" i="115"/>
  <c r="BG41" i="115"/>
  <c r="BL40" i="115"/>
  <c r="BK40" i="115"/>
  <c r="BJ40" i="115"/>
  <c r="BI40" i="115"/>
  <c r="BH40" i="115"/>
  <c r="BG40" i="115"/>
  <c r="BE41" i="115"/>
  <c r="BD41" i="115"/>
  <c r="BC41" i="115"/>
  <c r="BB41" i="115"/>
  <c r="BA41" i="115"/>
  <c r="AZ41" i="115"/>
  <c r="BE40" i="115"/>
  <c r="BD40" i="115"/>
  <c r="BC40" i="115"/>
  <c r="BB40" i="115"/>
  <c r="BA40" i="115"/>
  <c r="AZ40" i="115"/>
  <c r="AX41" i="115"/>
  <c r="AW41" i="115"/>
  <c r="AV41" i="115"/>
  <c r="AU41" i="115"/>
  <c r="AT41" i="115"/>
  <c r="AS41" i="115"/>
  <c r="AX40" i="115"/>
  <c r="AW40" i="115"/>
  <c r="AV40" i="115"/>
  <c r="AU40" i="115"/>
  <c r="AT40" i="115"/>
  <c r="AS40" i="115"/>
  <c r="AQ41" i="115"/>
  <c r="AQ40" i="115"/>
  <c r="BS38" i="114"/>
  <c r="BS38" i="115" s="1"/>
  <c r="BS37" i="114"/>
  <c r="BS37" i="115" s="1"/>
  <c r="BS36" i="114"/>
  <c r="BS36" i="115" s="1"/>
  <c r="BS35" i="114"/>
  <c r="BS27" i="114"/>
  <c r="BS27" i="115" s="1"/>
  <c r="BS24" i="114"/>
  <c r="BS24" i="115" s="1"/>
  <c r="BL38" i="114"/>
  <c r="BL38" i="115" s="1"/>
  <c r="BL37" i="114"/>
  <c r="BL37" i="115" s="1"/>
  <c r="BL36" i="114"/>
  <c r="BL36" i="115" s="1"/>
  <c r="BL35" i="114"/>
  <c r="BL27" i="114"/>
  <c r="BL24" i="114"/>
  <c r="BE38" i="114"/>
  <c r="BE38" i="115" s="1"/>
  <c r="BE37" i="114"/>
  <c r="BE37" i="115" s="1"/>
  <c r="BE36" i="114"/>
  <c r="BE36" i="115" s="1"/>
  <c r="BE35" i="114"/>
  <c r="BE27" i="114"/>
  <c r="BE27" i="115" s="1"/>
  <c r="BE24" i="114"/>
  <c r="BE24" i="115" s="1"/>
  <c r="AX39" i="114"/>
  <c r="AX38" i="114"/>
  <c r="AX38" i="115" s="1"/>
  <c r="AX37" i="114"/>
  <c r="AX37" i="115" s="1"/>
  <c r="AX36" i="114"/>
  <c r="AX36" i="115" s="1"/>
  <c r="AX27" i="114"/>
  <c r="AX27" i="115" s="1"/>
  <c r="AX24" i="114"/>
  <c r="AX24" i="115" s="1"/>
  <c r="AQ38" i="114"/>
  <c r="AQ38" i="115" s="1"/>
  <c r="AQ37" i="114"/>
  <c r="AQ37" i="115" s="1"/>
  <c r="AQ36" i="114"/>
  <c r="AQ36" i="115" s="1"/>
  <c r="AQ27" i="114"/>
  <c r="AQ27" i="115" s="1"/>
  <c r="AQ24" i="114"/>
  <c r="AQ24" i="115" s="1"/>
  <c r="AF29" i="162"/>
  <c r="AD29" i="162" s="1"/>
  <c r="AI64" i="162"/>
  <c r="AH64" i="162"/>
  <c r="AI63" i="162"/>
  <c r="AH63" i="162"/>
  <c r="AI62" i="162"/>
  <c r="AH62" i="162"/>
  <c r="AI57" i="162"/>
  <c r="AI56" i="162"/>
  <c r="AI55" i="162"/>
  <c r="AI54" i="162"/>
  <c r="AI53" i="162"/>
  <c r="AI52" i="162"/>
  <c r="AI49" i="162"/>
  <c r="AI48" i="162"/>
  <c r="AI47" i="162"/>
  <c r="AI46" i="162"/>
  <c r="AI45" i="162"/>
  <c r="AI44" i="162"/>
  <c r="AI34" i="162"/>
  <c r="AH34" i="162"/>
  <c r="AI33" i="162"/>
  <c r="AH33" i="162"/>
  <c r="AI32" i="162"/>
  <c r="AH32" i="162"/>
  <c r="AI31" i="162"/>
  <c r="AH31" i="162"/>
  <c r="AI29" i="162"/>
  <c r="AH29" i="162"/>
  <c r="AH28" i="162"/>
  <c r="AH26" i="162"/>
  <c r="AH22" i="162"/>
  <c r="AH21" i="162"/>
  <c r="AH20" i="162"/>
  <c r="AH23" i="162"/>
  <c r="AP64" i="162"/>
  <c r="AO64" i="162"/>
  <c r="AP63" i="162"/>
  <c r="AO63" i="162"/>
  <c r="AP62" i="162"/>
  <c r="AO62" i="162"/>
  <c r="AP57" i="162"/>
  <c r="AP56" i="162"/>
  <c r="AP55" i="162"/>
  <c r="AP54" i="162"/>
  <c r="AP53" i="162"/>
  <c r="AP52" i="162"/>
  <c r="AP49" i="162"/>
  <c r="AP48" i="162"/>
  <c r="AP47" i="162"/>
  <c r="AP46" i="162"/>
  <c r="AP45" i="162"/>
  <c r="AP44" i="162"/>
  <c r="AP34" i="162"/>
  <c r="AO34" i="162"/>
  <c r="AP33" i="162"/>
  <c r="AO33" i="162"/>
  <c r="AP32" i="162"/>
  <c r="AO32" i="162"/>
  <c r="AP31" i="162"/>
  <c r="AO31" i="162"/>
  <c r="AP29" i="162"/>
  <c r="AO29" i="162"/>
  <c r="AO28" i="162"/>
  <c r="AO26" i="162"/>
  <c r="AO22" i="162"/>
  <c r="AO21" i="162"/>
  <c r="AO20" i="162"/>
  <c r="AO23" i="162"/>
  <c r="AW64" i="162"/>
  <c r="AV64" i="162"/>
  <c r="AW63" i="162"/>
  <c r="AV63" i="162"/>
  <c r="AW62" i="162"/>
  <c r="AV62" i="162"/>
  <c r="AW57" i="162"/>
  <c r="AW56" i="162"/>
  <c r="AW55" i="162"/>
  <c r="AW54" i="162"/>
  <c r="AW53" i="162"/>
  <c r="AW52" i="162"/>
  <c r="AW49" i="162"/>
  <c r="AW48" i="162"/>
  <c r="AW47" i="162"/>
  <c r="AW46" i="162"/>
  <c r="AW45" i="162"/>
  <c r="AW44" i="162"/>
  <c r="AW34" i="162"/>
  <c r="AV34" i="162"/>
  <c r="AW33" i="162"/>
  <c r="AV33" i="162"/>
  <c r="AW32" i="162"/>
  <c r="AV32" i="162"/>
  <c r="AW31" i="162"/>
  <c r="AV31" i="162"/>
  <c r="AW29" i="162"/>
  <c r="AV29" i="162"/>
  <c r="AV28" i="162"/>
  <c r="AV26" i="162"/>
  <c r="AV22" i="162"/>
  <c r="AV21" i="162"/>
  <c r="AV20" i="162"/>
  <c r="AV23" i="162"/>
  <c r="BD64" i="162"/>
  <c r="BC64" i="162"/>
  <c r="BD63" i="162"/>
  <c r="BC63" i="162"/>
  <c r="BD62" i="162"/>
  <c r="BC62" i="162"/>
  <c r="BD57" i="162"/>
  <c r="BD56" i="162"/>
  <c r="BD55" i="162"/>
  <c r="BD54" i="162"/>
  <c r="BD53" i="162"/>
  <c r="BD52" i="162"/>
  <c r="BD49" i="162"/>
  <c r="BD48" i="162"/>
  <c r="BD47" i="162"/>
  <c r="BD46" i="162"/>
  <c r="BD45" i="162"/>
  <c r="BD44" i="162"/>
  <c r="BD34" i="162"/>
  <c r="BC34" i="162"/>
  <c r="BD33" i="162"/>
  <c r="BC33" i="162"/>
  <c r="BD32" i="162"/>
  <c r="BC32" i="162"/>
  <c r="BD31" i="162"/>
  <c r="BC31" i="162"/>
  <c r="BD29" i="162"/>
  <c r="BC29" i="162"/>
  <c r="BC28" i="162"/>
  <c r="BC26" i="162"/>
  <c r="BC22" i="162"/>
  <c r="BC21" i="162"/>
  <c r="BC20" i="162"/>
  <c r="BC23" i="162"/>
  <c r="BK64" i="162"/>
  <c r="BJ64" i="162"/>
  <c r="BK63" i="162"/>
  <c r="BJ63" i="162"/>
  <c r="BK62" i="162"/>
  <c r="BJ62" i="162"/>
  <c r="BK57" i="162"/>
  <c r="BK56" i="162"/>
  <c r="BK55" i="162"/>
  <c r="BK54" i="162"/>
  <c r="BK53" i="162"/>
  <c r="BK52" i="162"/>
  <c r="BK49" i="162"/>
  <c r="BK48" i="162"/>
  <c r="BK47" i="162"/>
  <c r="BK46" i="162"/>
  <c r="BK45" i="162"/>
  <c r="BK44" i="162"/>
  <c r="BK34" i="162"/>
  <c r="BJ34" i="162"/>
  <c r="BK33" i="162"/>
  <c r="BJ33" i="162"/>
  <c r="BK32" i="162"/>
  <c r="BJ32" i="162"/>
  <c r="BK31" i="162"/>
  <c r="BJ31" i="162"/>
  <c r="BK29" i="162"/>
  <c r="BJ29" i="162"/>
  <c r="BJ28" i="162"/>
  <c r="BJ26" i="162"/>
  <c r="BJ22" i="162"/>
  <c r="BJ21" i="162"/>
  <c r="BJ20" i="162"/>
  <c r="BJ23" i="162"/>
  <c r="AP18" i="162"/>
  <c r="AO18" i="162"/>
  <c r="AP17" i="162"/>
  <c r="AO17" i="162"/>
  <c r="AP16" i="162"/>
  <c r="AO16" i="162"/>
  <c r="AP15" i="162"/>
  <c r="AO15" i="162"/>
  <c r="AP14" i="162"/>
  <c r="AO14" i="162"/>
  <c r="AP13" i="162"/>
  <c r="AO13" i="162"/>
  <c r="AP12" i="162"/>
  <c r="AO12" i="162"/>
  <c r="AP11" i="162"/>
  <c r="AO11" i="162"/>
  <c r="AP10" i="162"/>
  <c r="AO10" i="162"/>
  <c r="AP9" i="162"/>
  <c r="AO9" i="162"/>
  <c r="AE29" i="162" l="1"/>
  <c r="AA29" i="162"/>
  <c r="F84" i="233"/>
  <c r="AC29" i="162"/>
  <c r="AB29" i="162"/>
  <c r="D84" i="233"/>
  <c r="E84" i="233"/>
  <c r="BJ25" i="162"/>
  <c r="BC25" i="162"/>
  <c r="AV25" i="162"/>
  <c r="AO25" i="162"/>
  <c r="BK18" i="162"/>
  <c r="BJ18" i="162"/>
  <c r="BD18" i="162"/>
  <c r="BC18" i="162"/>
  <c r="AW18" i="162"/>
  <c r="AV18" i="162"/>
  <c r="AI18" i="162"/>
  <c r="AH18" i="162"/>
  <c r="BK17" i="162"/>
  <c r="BJ17" i="162"/>
  <c r="BD17" i="162"/>
  <c r="BC17" i="162"/>
  <c r="AW17" i="162"/>
  <c r="AV17" i="162"/>
  <c r="AI17" i="162"/>
  <c r="AH17" i="162"/>
  <c r="BK16" i="162"/>
  <c r="BJ16" i="162"/>
  <c r="BD16" i="162"/>
  <c r="BC16" i="162"/>
  <c r="AW16" i="162"/>
  <c r="AV16" i="162"/>
  <c r="AI16" i="162"/>
  <c r="AH16" i="162"/>
  <c r="BK15" i="162"/>
  <c r="BJ15" i="162"/>
  <c r="BD15" i="162"/>
  <c r="BC15" i="162"/>
  <c r="AW15" i="162"/>
  <c r="AV15" i="162"/>
  <c r="AI15" i="162"/>
  <c r="AH15" i="162"/>
  <c r="BK14" i="162"/>
  <c r="BJ14" i="162"/>
  <c r="BD14" i="162"/>
  <c r="BC14" i="162"/>
  <c r="AW14" i="162"/>
  <c r="AV14" i="162"/>
  <c r="AI14" i="162"/>
  <c r="AH14" i="162"/>
  <c r="BK13" i="162"/>
  <c r="BJ13" i="162"/>
  <c r="BD13" i="162"/>
  <c r="BC13" i="162"/>
  <c r="AW13" i="162"/>
  <c r="AV13" i="162"/>
  <c r="AI13" i="162"/>
  <c r="AH13" i="162"/>
  <c r="BK12" i="162"/>
  <c r="BJ12" i="162"/>
  <c r="BD12" i="162"/>
  <c r="BC12" i="162"/>
  <c r="AW12" i="162"/>
  <c r="AV12" i="162"/>
  <c r="AI12" i="162"/>
  <c r="AH12" i="162"/>
  <c r="BK11" i="162"/>
  <c r="BJ11" i="162"/>
  <c r="BD11" i="162"/>
  <c r="BC11" i="162"/>
  <c r="AW11" i="162"/>
  <c r="AV11" i="162"/>
  <c r="AI11" i="162"/>
  <c r="AH11" i="162"/>
  <c r="BK10" i="162"/>
  <c r="BJ10" i="162"/>
  <c r="BD10" i="162"/>
  <c r="BC10" i="162"/>
  <c r="AW10" i="162"/>
  <c r="AV10" i="162"/>
  <c r="AI10" i="162"/>
  <c r="AH10" i="162"/>
  <c r="BK9" i="162"/>
  <c r="BJ9" i="162"/>
  <c r="BD9" i="162"/>
  <c r="BC9" i="162"/>
  <c r="AW9" i="162"/>
  <c r="AV9" i="162"/>
  <c r="AI9" i="162"/>
  <c r="AH9" i="162"/>
  <c r="BO43" i="162"/>
  <c r="AH25" i="162"/>
  <c r="I64" i="115"/>
  <c r="G64" i="115" s="1"/>
  <c r="I63" i="115"/>
  <c r="G63" i="115" s="1"/>
  <c r="I62" i="115"/>
  <c r="G62" i="115" s="1"/>
  <c r="I55" i="115"/>
  <c r="E55" i="115" s="1"/>
  <c r="F55" i="115"/>
  <c r="I53" i="115"/>
  <c r="E53" i="115" s="1"/>
  <c r="U51" i="115"/>
  <c r="T51" i="115"/>
  <c r="S51" i="115"/>
  <c r="R51" i="115"/>
  <c r="Q51" i="115"/>
  <c r="U50" i="115"/>
  <c r="T50" i="115"/>
  <c r="S50" i="115"/>
  <c r="R50" i="115"/>
  <c r="Q50" i="115"/>
  <c r="U43" i="115"/>
  <c r="T43" i="115"/>
  <c r="S43" i="115"/>
  <c r="R43" i="115"/>
  <c r="Q43" i="115"/>
  <c r="U42" i="115"/>
  <c r="T42" i="115"/>
  <c r="S42" i="115"/>
  <c r="R42" i="115"/>
  <c r="Q42" i="115"/>
  <c r="AP41" i="115"/>
  <c r="AO41" i="115"/>
  <c r="AN41" i="115"/>
  <c r="AM41" i="115"/>
  <c r="AL41" i="115"/>
  <c r="AP40" i="115"/>
  <c r="AO40" i="115"/>
  <c r="AN40" i="115"/>
  <c r="AM40" i="115"/>
  <c r="AL40" i="115"/>
  <c r="U39" i="115"/>
  <c r="T39" i="115"/>
  <c r="S39" i="115"/>
  <c r="R39" i="115"/>
  <c r="Q39" i="115"/>
  <c r="U35" i="115"/>
  <c r="T35" i="115"/>
  <c r="S35" i="115"/>
  <c r="R35" i="115"/>
  <c r="Q35" i="115"/>
  <c r="W34" i="115"/>
  <c r="U34" i="115" s="1"/>
  <c r="P34" i="115"/>
  <c r="L34" i="115" s="1"/>
  <c r="U30" i="115"/>
  <c r="T30" i="115"/>
  <c r="S30" i="115"/>
  <c r="R30" i="115"/>
  <c r="Q30" i="115"/>
  <c r="AD28" i="115"/>
  <c r="Z28" i="115" s="1"/>
  <c r="W28" i="115"/>
  <c r="S28" i="115" s="1"/>
  <c r="P28" i="115"/>
  <c r="L28" i="115" s="1"/>
  <c r="I28" i="115"/>
  <c r="E28" i="115" s="1"/>
  <c r="AB27" i="115"/>
  <c r="AA27" i="115"/>
  <c r="Z27" i="115"/>
  <c r="Y27" i="115"/>
  <c r="X27" i="115"/>
  <c r="W27" i="115"/>
  <c r="T27" i="115" s="1"/>
  <c r="P27" i="115"/>
  <c r="N27" i="115" s="1"/>
  <c r="I27" i="115"/>
  <c r="G27" i="115" s="1"/>
  <c r="AB24" i="115"/>
  <c r="AA24" i="115"/>
  <c r="Z24" i="115"/>
  <c r="Y24" i="115"/>
  <c r="X24" i="115"/>
  <c r="W24" i="115"/>
  <c r="S24" i="115" s="1"/>
  <c r="P24" i="115"/>
  <c r="M24" i="115" s="1"/>
  <c r="I24" i="115"/>
  <c r="U19" i="115"/>
  <c r="T19" i="115"/>
  <c r="S19" i="115"/>
  <c r="R19" i="115"/>
  <c r="Q19" i="115"/>
  <c r="AD18" i="115"/>
  <c r="AB18" i="115" s="1"/>
  <c r="W18" i="115"/>
  <c r="T18" i="115" s="1"/>
  <c r="P18" i="115"/>
  <c r="N18" i="115" s="1"/>
  <c r="I18" i="115"/>
  <c r="F18" i="115" s="1"/>
  <c r="AD10" i="115"/>
  <c r="AB10" i="115" s="1"/>
  <c r="W10" i="115"/>
  <c r="T10" i="115" s="1"/>
  <c r="P10" i="115"/>
  <c r="N10" i="115" s="1"/>
  <c r="I10" i="115"/>
  <c r="F10" i="115" s="1"/>
  <c r="D52" i="175"/>
  <c r="D50" i="175"/>
  <c r="D48" i="175"/>
  <c r="D45" i="175"/>
  <c r="D40" i="175"/>
  <c r="D38" i="175"/>
  <c r="D36" i="175"/>
  <c r="D34" i="175"/>
  <c r="D32" i="175"/>
  <c r="D27" i="175"/>
  <c r="D21" i="175"/>
  <c r="D20" i="175"/>
  <c r="D19" i="175"/>
  <c r="D16" i="175"/>
  <c r="D13" i="175"/>
  <c r="D10" i="175"/>
  <c r="D8" i="175"/>
  <c r="S18" i="181"/>
  <c r="R18" i="181"/>
  <c r="O18" i="181"/>
  <c r="N18" i="181"/>
  <c r="S17" i="181"/>
  <c r="R17" i="181"/>
  <c r="Q17" i="181"/>
  <c r="Q18" i="181" s="1"/>
  <c r="P17" i="181"/>
  <c r="P18" i="181" s="1"/>
  <c r="O17" i="181"/>
  <c r="N17" i="181"/>
  <c r="S18" i="216"/>
  <c r="P18" i="216"/>
  <c r="O18" i="216"/>
  <c r="S17" i="216"/>
  <c r="R17" i="216"/>
  <c r="R18" i="216" s="1"/>
  <c r="Q17" i="216"/>
  <c r="Q18" i="216" s="1"/>
  <c r="P17" i="216"/>
  <c r="O17" i="216"/>
  <c r="N17" i="216"/>
  <c r="N18" i="216" s="1"/>
  <c r="S23" i="232"/>
  <c r="R23" i="232"/>
  <c r="Q23" i="232"/>
  <c r="P23" i="232"/>
  <c r="O23" i="232"/>
  <c r="N23" i="232"/>
  <c r="S19" i="232"/>
  <c r="R19" i="232"/>
  <c r="O19" i="232"/>
  <c r="N19" i="232"/>
  <c r="S18" i="232"/>
  <c r="R18" i="232"/>
  <c r="Q18" i="232"/>
  <c r="Q19" i="232" s="1"/>
  <c r="P18" i="232"/>
  <c r="P19" i="232" s="1"/>
  <c r="O18" i="232"/>
  <c r="N18" i="232"/>
  <c r="S17" i="177"/>
  <c r="R17" i="177"/>
  <c r="O17" i="177"/>
  <c r="N17" i="177"/>
  <c r="S16" i="177"/>
  <c r="R16" i="177"/>
  <c r="Q16" i="177"/>
  <c r="Q17" i="177" s="1"/>
  <c r="P16" i="177"/>
  <c r="P17" i="177" s="1"/>
  <c r="O16" i="177"/>
  <c r="N16" i="177"/>
  <c r="S18" i="178"/>
  <c r="R18" i="178"/>
  <c r="O18" i="178"/>
  <c r="N18" i="178"/>
  <c r="S16" i="178"/>
  <c r="R16" i="178"/>
  <c r="Q16" i="178"/>
  <c r="Q18" i="178" s="1"/>
  <c r="P16" i="178"/>
  <c r="P18" i="178" s="1"/>
  <c r="O16" i="178"/>
  <c r="N16" i="178"/>
  <c r="S17" i="179"/>
  <c r="R17" i="179"/>
  <c r="O17" i="179"/>
  <c r="N17" i="179"/>
  <c r="S16" i="179"/>
  <c r="R16" i="179"/>
  <c r="Q16" i="179"/>
  <c r="Q17" i="179" s="1"/>
  <c r="P16" i="179"/>
  <c r="P17" i="179" s="1"/>
  <c r="O16" i="179"/>
  <c r="N16" i="179"/>
  <c r="S17" i="180"/>
  <c r="R17" i="180"/>
  <c r="O17" i="180"/>
  <c r="N17" i="180"/>
  <c r="S16" i="180"/>
  <c r="R16" i="180"/>
  <c r="Q16" i="180"/>
  <c r="Q17" i="180" s="1"/>
  <c r="P16" i="180"/>
  <c r="P17" i="180" s="1"/>
  <c r="O16" i="180"/>
  <c r="N16" i="180"/>
  <c r="D56" i="167"/>
  <c r="D54" i="167"/>
  <c r="D52" i="167"/>
  <c r="D50" i="167"/>
  <c r="D45" i="167"/>
  <c r="D43" i="167"/>
  <c r="D42" i="167"/>
  <c r="D41" i="167"/>
  <c r="D40" i="167"/>
  <c r="D39" i="167"/>
  <c r="D38" i="167"/>
  <c r="D36" i="167"/>
  <c r="D34" i="167"/>
  <c r="D32" i="167"/>
  <c r="D27" i="167"/>
  <c r="D21" i="167"/>
  <c r="D20" i="167"/>
  <c r="D19" i="167"/>
  <c r="D16" i="167"/>
  <c r="D13" i="167"/>
  <c r="D10" i="167"/>
  <c r="D8" i="167"/>
  <c r="D56" i="168"/>
  <c r="D54" i="168"/>
  <c r="D52" i="168"/>
  <c r="D50" i="168"/>
  <c r="D45" i="168"/>
  <c r="D43" i="168"/>
  <c r="D42" i="168"/>
  <c r="D41" i="168"/>
  <c r="D40" i="168"/>
  <c r="D39" i="168"/>
  <c r="D38" i="168"/>
  <c r="D36" i="168"/>
  <c r="D34" i="168"/>
  <c r="D32" i="168"/>
  <c r="D27" i="168"/>
  <c r="D21" i="168"/>
  <c r="D20" i="168"/>
  <c r="D19" i="168"/>
  <c r="D16" i="168"/>
  <c r="D13" i="168"/>
  <c r="D10" i="168"/>
  <c r="D8" i="168"/>
  <c r="D56" i="169"/>
  <c r="D54" i="169"/>
  <c r="D52" i="169"/>
  <c r="D50" i="169"/>
  <c r="D45" i="169"/>
  <c r="D43" i="169"/>
  <c r="D42" i="169"/>
  <c r="D41" i="169"/>
  <c r="D40" i="169"/>
  <c r="D39" i="169"/>
  <c r="D38" i="169"/>
  <c r="D36" i="169"/>
  <c r="D34" i="169"/>
  <c r="D32" i="169"/>
  <c r="D27" i="169"/>
  <c r="D21" i="169"/>
  <c r="D20" i="169"/>
  <c r="D19" i="169"/>
  <c r="D16" i="169"/>
  <c r="D13" i="169"/>
  <c r="D10" i="169"/>
  <c r="D8" i="169"/>
  <c r="D56" i="170"/>
  <c r="D54" i="170"/>
  <c r="D52" i="170"/>
  <c r="D50" i="170"/>
  <c r="D45" i="170"/>
  <c r="D43" i="170"/>
  <c r="D42" i="170"/>
  <c r="D41" i="170"/>
  <c r="D40" i="170"/>
  <c r="D39" i="170"/>
  <c r="D38" i="170"/>
  <c r="D36" i="170"/>
  <c r="D34" i="170"/>
  <c r="D32" i="170"/>
  <c r="D27" i="170"/>
  <c r="D21" i="170"/>
  <c r="D20" i="170"/>
  <c r="D19" i="170"/>
  <c r="D16" i="170"/>
  <c r="D13" i="170"/>
  <c r="D10" i="170"/>
  <c r="D8" i="170"/>
  <c r="D56" i="171"/>
  <c r="D54" i="171"/>
  <c r="D52" i="171"/>
  <c r="D50" i="171"/>
  <c r="D45" i="171"/>
  <c r="D43" i="171"/>
  <c r="D42" i="171"/>
  <c r="D41" i="171"/>
  <c r="D40" i="171"/>
  <c r="D39" i="171"/>
  <c r="D38" i="171"/>
  <c r="D36" i="171"/>
  <c r="D34" i="171"/>
  <c r="D32" i="171"/>
  <c r="D27" i="171"/>
  <c r="D21" i="171"/>
  <c r="D20" i="171"/>
  <c r="D19" i="171"/>
  <c r="D16" i="171"/>
  <c r="D13" i="171"/>
  <c r="D10" i="171"/>
  <c r="D8" i="171"/>
  <c r="D56" i="172"/>
  <c r="D54" i="172"/>
  <c r="D52" i="172"/>
  <c r="D50" i="172"/>
  <c r="D45" i="172"/>
  <c r="D43" i="172"/>
  <c r="D42" i="172"/>
  <c r="D41" i="172"/>
  <c r="D40" i="172"/>
  <c r="D39" i="172"/>
  <c r="D38" i="172"/>
  <c r="D36" i="172"/>
  <c r="D34" i="172"/>
  <c r="D32" i="172"/>
  <c r="D27" i="172"/>
  <c r="D21" i="172"/>
  <c r="D20" i="172"/>
  <c r="D19" i="172"/>
  <c r="D16" i="172"/>
  <c r="D13" i="172"/>
  <c r="D10" i="172"/>
  <c r="D8" i="172"/>
  <c r="D56" i="173"/>
  <c r="D54" i="173"/>
  <c r="D52" i="173"/>
  <c r="D50" i="173"/>
  <c r="D45" i="173"/>
  <c r="D43" i="173"/>
  <c r="D42" i="173"/>
  <c r="D41" i="173"/>
  <c r="D40" i="173"/>
  <c r="D39" i="173"/>
  <c r="D38" i="173"/>
  <c r="D36" i="173"/>
  <c r="D34" i="173"/>
  <c r="D32" i="173"/>
  <c r="D27" i="173"/>
  <c r="D21" i="173"/>
  <c r="D20" i="173"/>
  <c r="D19" i="173"/>
  <c r="D16" i="173"/>
  <c r="D13" i="173"/>
  <c r="D10" i="173"/>
  <c r="D56" i="174"/>
  <c r="D54" i="174"/>
  <c r="D52" i="174"/>
  <c r="D50" i="174"/>
  <c r="D45" i="174"/>
  <c r="D43" i="174"/>
  <c r="D42" i="174"/>
  <c r="D41" i="174"/>
  <c r="D40" i="174"/>
  <c r="D39" i="174"/>
  <c r="D38" i="174"/>
  <c r="D36" i="174"/>
  <c r="D34" i="174"/>
  <c r="D32" i="174"/>
  <c r="D27" i="174"/>
  <c r="D21" i="174"/>
  <c r="D20" i="174"/>
  <c r="D19" i="174"/>
  <c r="D16" i="174"/>
  <c r="D13" i="174"/>
  <c r="D10" i="174"/>
  <c r="D8" i="174"/>
  <c r="D40" i="176"/>
  <c r="D38" i="176"/>
  <c r="D36" i="176"/>
  <c r="D34" i="176"/>
  <c r="D32" i="176"/>
  <c r="D27" i="176"/>
  <c r="D38" i="182"/>
  <c r="D36" i="182"/>
  <c r="D34" i="182"/>
  <c r="D32" i="182"/>
  <c r="D27" i="182"/>
  <c r="D27" i="220"/>
  <c r="S50" i="220"/>
  <c r="R50" i="220"/>
  <c r="Q50" i="220"/>
  <c r="P50" i="220"/>
  <c r="O50" i="220"/>
  <c r="N50" i="220"/>
  <c r="S48" i="220"/>
  <c r="R48" i="220"/>
  <c r="Q48" i="220"/>
  <c r="P48" i="220"/>
  <c r="O48" i="220"/>
  <c r="N48" i="220"/>
  <c r="S45" i="220"/>
  <c r="R45" i="220"/>
  <c r="Q45" i="220"/>
  <c r="P45" i="220"/>
  <c r="O45" i="220"/>
  <c r="N45" i="220"/>
  <c r="S43" i="220"/>
  <c r="S54" i="220" s="1"/>
  <c r="R43" i="220"/>
  <c r="R54" i="220" s="1"/>
  <c r="Q43" i="220"/>
  <c r="Q54" i="220" s="1"/>
  <c r="P43" i="220"/>
  <c r="P54" i="220" s="1"/>
  <c r="O43" i="220"/>
  <c r="O54" i="220" s="1"/>
  <c r="N43" i="220"/>
  <c r="N54" i="220" s="1"/>
  <c r="S38" i="220"/>
  <c r="R38" i="220"/>
  <c r="Q38" i="220"/>
  <c r="P38" i="220"/>
  <c r="O38" i="220"/>
  <c r="N38" i="220"/>
  <c r="S36" i="220"/>
  <c r="R36" i="220"/>
  <c r="Q36" i="220"/>
  <c r="P36" i="220"/>
  <c r="O36" i="220"/>
  <c r="N36" i="220"/>
  <c r="S34" i="220"/>
  <c r="R34" i="220"/>
  <c r="Q34" i="220"/>
  <c r="P34" i="220"/>
  <c r="O34" i="220"/>
  <c r="N34" i="220"/>
  <c r="S32" i="220"/>
  <c r="S40" i="220" s="1"/>
  <c r="R32" i="220"/>
  <c r="R40" i="220" s="1"/>
  <c r="Q32" i="220"/>
  <c r="Q40" i="220" s="1"/>
  <c r="P32" i="220"/>
  <c r="P40" i="220" s="1"/>
  <c r="O32" i="220"/>
  <c r="O40" i="220" s="1"/>
  <c r="N32" i="220"/>
  <c r="N40" i="220" s="1"/>
  <c r="S22" i="220"/>
  <c r="R22" i="220"/>
  <c r="Q22" i="220"/>
  <c r="P22" i="220"/>
  <c r="O22" i="220"/>
  <c r="N22" i="220"/>
  <c r="S20" i="220"/>
  <c r="R20" i="220"/>
  <c r="Q20" i="220"/>
  <c r="P20" i="220"/>
  <c r="O20" i="220"/>
  <c r="N20" i="220"/>
  <c r="S17" i="220"/>
  <c r="R17" i="220"/>
  <c r="Q17" i="220"/>
  <c r="P17" i="220"/>
  <c r="O17" i="220"/>
  <c r="N17" i="220"/>
  <c r="S15" i="220"/>
  <c r="R15" i="220"/>
  <c r="Q15" i="220"/>
  <c r="P15" i="220"/>
  <c r="O15" i="220"/>
  <c r="N15" i="220"/>
  <c r="S12" i="220"/>
  <c r="R12" i="220"/>
  <c r="Q12" i="220"/>
  <c r="P12" i="220"/>
  <c r="O12" i="220"/>
  <c r="N12" i="220"/>
  <c r="S10" i="220"/>
  <c r="R10" i="220"/>
  <c r="R24" i="220" s="1"/>
  <c r="Q10" i="220"/>
  <c r="Q24" i="220" s="1"/>
  <c r="P10" i="220"/>
  <c r="O10" i="220"/>
  <c r="N10" i="220"/>
  <c r="N24" i="220" s="1"/>
  <c r="S8" i="220"/>
  <c r="S24" i="220" s="1"/>
  <c r="R8" i="220"/>
  <c r="Q8" i="220"/>
  <c r="P8" i="220"/>
  <c r="P24" i="220" s="1"/>
  <c r="O8" i="220"/>
  <c r="O24" i="220" s="1"/>
  <c r="N8" i="220"/>
  <c r="D27" i="221"/>
  <c r="S50" i="221"/>
  <c r="R50" i="221"/>
  <c r="Q50" i="221"/>
  <c r="P50" i="221"/>
  <c r="O50" i="221"/>
  <c r="N50" i="221"/>
  <c r="S48" i="221"/>
  <c r="R48" i="221"/>
  <c r="Q48" i="221"/>
  <c r="P48" i="221"/>
  <c r="O48" i="221"/>
  <c r="N48" i="221"/>
  <c r="S45" i="221"/>
  <c r="R45" i="221"/>
  <c r="Q45" i="221"/>
  <c r="P45" i="221"/>
  <c r="O45" i="221"/>
  <c r="N45" i="221"/>
  <c r="S43" i="221"/>
  <c r="S54" i="221" s="1"/>
  <c r="R43" i="221"/>
  <c r="R54" i="221" s="1"/>
  <c r="Q43" i="221"/>
  <c r="Q54" i="221" s="1"/>
  <c r="P43" i="221"/>
  <c r="P54" i="221" s="1"/>
  <c r="O43" i="221"/>
  <c r="O54" i="221" s="1"/>
  <c r="N43" i="221"/>
  <c r="N54" i="221" s="1"/>
  <c r="S38" i="221"/>
  <c r="R38" i="221"/>
  <c r="Q38" i="221"/>
  <c r="P38" i="221"/>
  <c r="O38" i="221"/>
  <c r="N38" i="221"/>
  <c r="S36" i="221"/>
  <c r="R36" i="221"/>
  <c r="Q36" i="221"/>
  <c r="P36" i="221"/>
  <c r="O36" i="221"/>
  <c r="N36" i="221"/>
  <c r="S34" i="221"/>
  <c r="R34" i="221"/>
  <c r="Q34" i="221"/>
  <c r="P34" i="221"/>
  <c r="O34" i="221"/>
  <c r="N34" i="221"/>
  <c r="S32" i="221"/>
  <c r="S40" i="221" s="1"/>
  <c r="R32" i="221"/>
  <c r="R40" i="221" s="1"/>
  <c r="Q32" i="221"/>
  <c r="Q40" i="221" s="1"/>
  <c r="P32" i="221"/>
  <c r="P40" i="221" s="1"/>
  <c r="O32" i="221"/>
  <c r="O40" i="221" s="1"/>
  <c r="N32" i="221"/>
  <c r="N40" i="221" s="1"/>
  <c r="S22" i="221"/>
  <c r="R22" i="221"/>
  <c r="Q22" i="221"/>
  <c r="P22" i="221"/>
  <c r="O22" i="221"/>
  <c r="N22" i="221"/>
  <c r="S20" i="221"/>
  <c r="R20" i="221"/>
  <c r="Q20" i="221"/>
  <c r="P20" i="221"/>
  <c r="O20" i="221"/>
  <c r="N20" i="221"/>
  <c r="S17" i="221"/>
  <c r="R17" i="221"/>
  <c r="Q17" i="221"/>
  <c r="P17" i="221"/>
  <c r="O17" i="221"/>
  <c r="N17" i="221"/>
  <c r="S15" i="221"/>
  <c r="R15" i="221"/>
  <c r="Q15" i="221"/>
  <c r="P15" i="221"/>
  <c r="O15" i="221"/>
  <c r="N15" i="221"/>
  <c r="S12" i="221"/>
  <c r="R12" i="221"/>
  <c r="Q12" i="221"/>
  <c r="P12" i="221"/>
  <c r="O12" i="221"/>
  <c r="N12" i="221"/>
  <c r="S10" i="221"/>
  <c r="R10" i="221"/>
  <c r="Q10" i="221"/>
  <c r="Q24" i="221" s="1"/>
  <c r="P10" i="221"/>
  <c r="P24" i="221" s="1"/>
  <c r="O10" i="221"/>
  <c r="N10" i="221"/>
  <c r="S8" i="221"/>
  <c r="S24" i="221" s="1"/>
  <c r="R8" i="221"/>
  <c r="R24" i="221" s="1"/>
  <c r="Q8" i="221"/>
  <c r="P8" i="221"/>
  <c r="O8" i="221"/>
  <c r="O24" i="221" s="1"/>
  <c r="N8" i="221"/>
  <c r="N24" i="221" s="1"/>
  <c r="S50" i="222"/>
  <c r="R50" i="222"/>
  <c r="Q50" i="222"/>
  <c r="P50" i="222"/>
  <c r="O50" i="222"/>
  <c r="N50" i="222"/>
  <c r="S48" i="222"/>
  <c r="R48" i="222"/>
  <c r="Q48" i="222"/>
  <c r="P48" i="222"/>
  <c r="O48" i="222"/>
  <c r="N48" i="222"/>
  <c r="S45" i="222"/>
  <c r="R45" i="222"/>
  <c r="Q45" i="222"/>
  <c r="P45" i="222"/>
  <c r="O45" i="222"/>
  <c r="N45" i="222"/>
  <c r="S43" i="222"/>
  <c r="S54" i="222" s="1"/>
  <c r="R43" i="222"/>
  <c r="R54" i="222" s="1"/>
  <c r="Q43" i="222"/>
  <c r="Q54" i="222" s="1"/>
  <c r="P43" i="222"/>
  <c r="P54" i="222" s="1"/>
  <c r="O43" i="222"/>
  <c r="O54" i="222" s="1"/>
  <c r="N43" i="222"/>
  <c r="N54" i="222" s="1"/>
  <c r="S38" i="222"/>
  <c r="R38" i="222"/>
  <c r="Q38" i="222"/>
  <c r="P38" i="222"/>
  <c r="O38" i="222"/>
  <c r="N38" i="222"/>
  <c r="S36" i="222"/>
  <c r="R36" i="222"/>
  <c r="Q36" i="222"/>
  <c r="P36" i="222"/>
  <c r="O36" i="222"/>
  <c r="N36" i="222"/>
  <c r="S34" i="222"/>
  <c r="R34" i="222"/>
  <c r="Q34" i="222"/>
  <c r="P34" i="222"/>
  <c r="O34" i="222"/>
  <c r="N34" i="222"/>
  <c r="S32" i="222"/>
  <c r="S40" i="222" s="1"/>
  <c r="R32" i="222"/>
  <c r="R40" i="222" s="1"/>
  <c r="Q32" i="222"/>
  <c r="Q40" i="222" s="1"/>
  <c r="P32" i="222"/>
  <c r="P40" i="222" s="1"/>
  <c r="O32" i="222"/>
  <c r="O40" i="222" s="1"/>
  <c r="N32" i="222"/>
  <c r="N40" i="222" s="1"/>
  <c r="S22" i="222"/>
  <c r="R22" i="222"/>
  <c r="Q22" i="222"/>
  <c r="P22" i="222"/>
  <c r="O22" i="222"/>
  <c r="N22" i="222"/>
  <c r="S20" i="222"/>
  <c r="R20" i="222"/>
  <c r="Q20" i="222"/>
  <c r="P20" i="222"/>
  <c r="O20" i="222"/>
  <c r="N20" i="222"/>
  <c r="S17" i="222"/>
  <c r="R17" i="222"/>
  <c r="Q17" i="222"/>
  <c r="P17" i="222"/>
  <c r="O17" i="222"/>
  <c r="N17" i="222"/>
  <c r="S15" i="222"/>
  <c r="R15" i="222"/>
  <c r="Q15" i="222"/>
  <c r="P15" i="222"/>
  <c r="O15" i="222"/>
  <c r="N15" i="222"/>
  <c r="S12" i="222"/>
  <c r="R12" i="222"/>
  <c r="Q12" i="222"/>
  <c r="P12" i="222"/>
  <c r="O12" i="222"/>
  <c r="N12" i="222"/>
  <c r="S10" i="222"/>
  <c r="R10" i="222"/>
  <c r="R24" i="222" s="1"/>
  <c r="Q10" i="222"/>
  <c r="Q24" i="222" s="1"/>
  <c r="P10" i="222"/>
  <c r="O10" i="222"/>
  <c r="N10" i="222"/>
  <c r="N24" i="222" s="1"/>
  <c r="S8" i="222"/>
  <c r="S24" i="222" s="1"/>
  <c r="R8" i="222"/>
  <c r="Q8" i="222"/>
  <c r="P8" i="222"/>
  <c r="P24" i="222" s="1"/>
  <c r="O8" i="222"/>
  <c r="O24" i="222" s="1"/>
  <c r="N8" i="222"/>
  <c r="D27" i="222"/>
  <c r="S50" i="223"/>
  <c r="R50" i="223"/>
  <c r="Q50" i="223"/>
  <c r="P50" i="223"/>
  <c r="O50" i="223"/>
  <c r="N50" i="223"/>
  <c r="S48" i="223"/>
  <c r="R48" i="223"/>
  <c r="Q48" i="223"/>
  <c r="P48" i="223"/>
  <c r="O48" i="223"/>
  <c r="N48" i="223"/>
  <c r="S45" i="223"/>
  <c r="R45" i="223"/>
  <c r="Q45" i="223"/>
  <c r="P45" i="223"/>
  <c r="O45" i="223"/>
  <c r="N45" i="223"/>
  <c r="S43" i="223"/>
  <c r="S54" i="223" s="1"/>
  <c r="R43" i="223"/>
  <c r="R54" i="223" s="1"/>
  <c r="Q43" i="223"/>
  <c r="Q54" i="223" s="1"/>
  <c r="P43" i="223"/>
  <c r="P54" i="223" s="1"/>
  <c r="O43" i="223"/>
  <c r="O54" i="223" s="1"/>
  <c r="N43" i="223"/>
  <c r="N54" i="223" s="1"/>
  <c r="S38" i="223"/>
  <c r="R38" i="223"/>
  <c r="Q38" i="223"/>
  <c r="P38" i="223"/>
  <c r="O38" i="223"/>
  <c r="N38" i="223"/>
  <c r="S36" i="223"/>
  <c r="R36" i="223"/>
  <c r="Q36" i="223"/>
  <c r="P36" i="223"/>
  <c r="O36" i="223"/>
  <c r="N36" i="223"/>
  <c r="S34" i="223"/>
  <c r="R34" i="223"/>
  <c r="Q34" i="223"/>
  <c r="P34" i="223"/>
  <c r="O34" i="223"/>
  <c r="N34" i="223"/>
  <c r="S32" i="223"/>
  <c r="S40" i="223" s="1"/>
  <c r="R32" i="223"/>
  <c r="R40" i="223" s="1"/>
  <c r="Q32" i="223"/>
  <c r="Q40" i="223" s="1"/>
  <c r="P32" i="223"/>
  <c r="P40" i="223" s="1"/>
  <c r="O32" i="223"/>
  <c r="O40" i="223" s="1"/>
  <c r="N32" i="223"/>
  <c r="N40" i="223" s="1"/>
  <c r="S22" i="223"/>
  <c r="R22" i="223"/>
  <c r="Q22" i="223"/>
  <c r="P22" i="223"/>
  <c r="O22" i="223"/>
  <c r="N22" i="223"/>
  <c r="S20" i="223"/>
  <c r="R20" i="223"/>
  <c r="Q20" i="223"/>
  <c r="P20" i="223"/>
  <c r="O20" i="223"/>
  <c r="N20" i="223"/>
  <c r="S17" i="223"/>
  <c r="R17" i="223"/>
  <c r="Q17" i="223"/>
  <c r="P17" i="223"/>
  <c r="O17" i="223"/>
  <c r="N17" i="223"/>
  <c r="S15" i="223"/>
  <c r="R15" i="223"/>
  <c r="Q15" i="223"/>
  <c r="P15" i="223"/>
  <c r="O15" i="223"/>
  <c r="N15" i="223"/>
  <c r="S12" i="223"/>
  <c r="R12" i="223"/>
  <c r="Q12" i="223"/>
  <c r="P12" i="223"/>
  <c r="O12" i="223"/>
  <c r="N12" i="223"/>
  <c r="S10" i="223"/>
  <c r="R10" i="223"/>
  <c r="Q10" i="223"/>
  <c r="Q24" i="223" s="1"/>
  <c r="P10" i="223"/>
  <c r="P24" i="223" s="1"/>
  <c r="O10" i="223"/>
  <c r="N10" i="223"/>
  <c r="S8" i="223"/>
  <c r="S24" i="223" s="1"/>
  <c r="R8" i="223"/>
  <c r="R24" i="223" s="1"/>
  <c r="Q8" i="223"/>
  <c r="P8" i="223"/>
  <c r="O8" i="223"/>
  <c r="O24" i="223" s="1"/>
  <c r="N8" i="223"/>
  <c r="N24" i="223" s="1"/>
  <c r="D27" i="223"/>
  <c r="D50" i="183"/>
  <c r="D48" i="183"/>
  <c r="D45" i="183"/>
  <c r="D38" i="183"/>
  <c r="D36" i="183"/>
  <c r="D34" i="183"/>
  <c r="D32" i="183"/>
  <c r="D27" i="183"/>
  <c r="D22" i="183"/>
  <c r="D20" i="183"/>
  <c r="D17" i="183"/>
  <c r="D15" i="183"/>
  <c r="D12" i="183"/>
  <c r="D10" i="183"/>
  <c r="D8" i="183"/>
  <c r="D36" i="184"/>
  <c r="D34" i="184"/>
  <c r="D29" i="184"/>
  <c r="D27" i="184"/>
  <c r="D25" i="184"/>
  <c r="D20" i="184"/>
  <c r="D15" i="184"/>
  <c r="D13" i="184"/>
  <c r="D11" i="184"/>
  <c r="D9" i="184"/>
  <c r="D8" i="184"/>
  <c r="D36" i="185"/>
  <c r="D34" i="185"/>
  <c r="D29" i="185"/>
  <c r="D27" i="185"/>
  <c r="D25" i="185"/>
  <c r="D20" i="185"/>
  <c r="D15" i="185"/>
  <c r="D13" i="185"/>
  <c r="D11" i="185"/>
  <c r="D9" i="185"/>
  <c r="D8" i="185"/>
  <c r="D45" i="191"/>
  <c r="D44" i="191"/>
  <c r="D43" i="191"/>
  <c r="D41" i="191"/>
  <c r="D39" i="191"/>
  <c r="D38" i="191"/>
  <c r="D34" i="191"/>
  <c r="D33" i="191"/>
  <c r="D32" i="191"/>
  <c r="D31" i="191"/>
  <c r="D29" i="191"/>
  <c r="D24" i="191"/>
  <c r="D19" i="191"/>
  <c r="D17" i="191"/>
  <c r="D15" i="191"/>
  <c r="D13" i="191"/>
  <c r="D12" i="191"/>
  <c r="D8" i="191"/>
  <c r="D45" i="192"/>
  <c r="D44" i="192"/>
  <c r="D43" i="192"/>
  <c r="D41" i="192"/>
  <c r="D39" i="192"/>
  <c r="D38" i="192"/>
  <c r="D34" i="192"/>
  <c r="D33" i="192"/>
  <c r="D32" i="192"/>
  <c r="D31" i="192"/>
  <c r="D29" i="192"/>
  <c r="D24" i="192"/>
  <c r="D19" i="192"/>
  <c r="D17" i="192"/>
  <c r="D15" i="192"/>
  <c r="D13" i="192"/>
  <c r="D12" i="192"/>
  <c r="D8" i="192"/>
  <c r="D45" i="193"/>
  <c r="D44" i="193"/>
  <c r="D43" i="193"/>
  <c r="D41" i="193"/>
  <c r="D39" i="193"/>
  <c r="D38" i="193"/>
  <c r="D34" i="193"/>
  <c r="D33" i="193"/>
  <c r="D32" i="193"/>
  <c r="D31" i="193"/>
  <c r="D29" i="193"/>
  <c r="D24" i="193"/>
  <c r="D19" i="193"/>
  <c r="D17" i="193"/>
  <c r="D15" i="193"/>
  <c r="D13" i="193"/>
  <c r="D12" i="193"/>
  <c r="D8" i="193"/>
  <c r="D45" i="194"/>
  <c r="D44" i="194"/>
  <c r="D43" i="194"/>
  <c r="D41" i="194"/>
  <c r="D39" i="194"/>
  <c r="D38" i="194"/>
  <c r="D34" i="194"/>
  <c r="D33" i="194"/>
  <c r="D32" i="194"/>
  <c r="D31" i="194"/>
  <c r="D29" i="194"/>
  <c r="D24" i="194"/>
  <c r="D19" i="194"/>
  <c r="D17" i="194"/>
  <c r="D15" i="194"/>
  <c r="D13" i="194"/>
  <c r="D12" i="194"/>
  <c r="D8" i="194"/>
  <c r="D65" i="195"/>
  <c r="D63" i="195"/>
  <c r="D61" i="195"/>
  <c r="D58" i="195"/>
  <c r="D55" i="195"/>
  <c r="D53" i="195"/>
  <c r="D49" i="195"/>
  <c r="D47" i="195"/>
  <c r="D45" i="195"/>
  <c r="D43" i="195"/>
  <c r="D41" i="195"/>
  <c r="D39" i="195"/>
  <c r="D37" i="195"/>
  <c r="D35" i="195"/>
  <c r="D29" i="195"/>
  <c r="D24" i="195"/>
  <c r="D21" i="195"/>
  <c r="D18" i="195"/>
  <c r="D15" i="195"/>
  <c r="D13" i="195"/>
  <c r="D8" i="195"/>
  <c r="D65" i="196"/>
  <c r="D63" i="196"/>
  <c r="D61" i="196"/>
  <c r="D58" i="196"/>
  <c r="D55" i="196"/>
  <c r="D53" i="196"/>
  <c r="D49" i="196"/>
  <c r="D47" i="196"/>
  <c r="D45" i="196"/>
  <c r="D43" i="196"/>
  <c r="D41" i="196"/>
  <c r="D39" i="196"/>
  <c r="D37" i="196"/>
  <c r="D35" i="196"/>
  <c r="D29" i="196"/>
  <c r="D24" i="196"/>
  <c r="D21" i="196"/>
  <c r="D18" i="196"/>
  <c r="D15" i="196"/>
  <c r="D13" i="196"/>
  <c r="D8" i="196"/>
  <c r="D45" i="197"/>
  <c r="D44" i="197"/>
  <c r="D43" i="197"/>
  <c r="D41" i="197"/>
  <c r="D39" i="197"/>
  <c r="D38" i="197"/>
  <c r="D34" i="197"/>
  <c r="D33" i="197"/>
  <c r="D32" i="197"/>
  <c r="D31" i="197"/>
  <c r="D29" i="197"/>
  <c r="D24" i="197"/>
  <c r="D19" i="197"/>
  <c r="D17" i="197"/>
  <c r="D15" i="197"/>
  <c r="D13" i="197"/>
  <c r="D12" i="197"/>
  <c r="D8" i="197"/>
  <c r="D45" i="198"/>
  <c r="D44" i="198"/>
  <c r="D43" i="198"/>
  <c r="D41" i="198"/>
  <c r="D39" i="198"/>
  <c r="D38" i="198"/>
  <c r="D34" i="198"/>
  <c r="D33" i="198"/>
  <c r="D32" i="198"/>
  <c r="D31" i="198"/>
  <c r="D29" i="198"/>
  <c r="D24" i="198"/>
  <c r="D19" i="198"/>
  <c r="D17" i="198"/>
  <c r="D15" i="198"/>
  <c r="D13" i="198"/>
  <c r="D12" i="198"/>
  <c r="D8" i="198"/>
  <c r="D45" i="199"/>
  <c r="D44" i="199"/>
  <c r="D43" i="199"/>
  <c r="D41" i="199"/>
  <c r="D39" i="199"/>
  <c r="D38" i="199"/>
  <c r="D34" i="199"/>
  <c r="D33" i="199"/>
  <c r="D32" i="199"/>
  <c r="D31" i="199"/>
  <c r="D29" i="199"/>
  <c r="D24" i="199"/>
  <c r="D19" i="199"/>
  <c r="D17" i="199"/>
  <c r="D15" i="199"/>
  <c r="D13" i="199"/>
  <c r="D12" i="199"/>
  <c r="D8" i="199"/>
  <c r="D45" i="200"/>
  <c r="D44" i="200"/>
  <c r="D43" i="200"/>
  <c r="D41" i="200"/>
  <c r="D39" i="200"/>
  <c r="D38" i="200"/>
  <c r="D34" i="200"/>
  <c r="D33" i="200"/>
  <c r="D32" i="200"/>
  <c r="D31" i="200"/>
  <c r="D29" i="200"/>
  <c r="D24" i="200"/>
  <c r="D19" i="200"/>
  <c r="D17" i="200"/>
  <c r="D15" i="200"/>
  <c r="D13" i="200"/>
  <c r="D12" i="200"/>
  <c r="D8" i="200"/>
  <c r="D53" i="230"/>
  <c r="D49" i="230"/>
  <c r="D47" i="230"/>
  <c r="D45" i="230"/>
  <c r="D43" i="230"/>
  <c r="D41" i="230"/>
  <c r="D39" i="230"/>
  <c r="D37" i="230"/>
  <c r="D35" i="230"/>
  <c r="D29" i="230"/>
  <c r="D53" i="231"/>
  <c r="D49" i="231"/>
  <c r="D47" i="231"/>
  <c r="D45" i="231"/>
  <c r="D43" i="231"/>
  <c r="D41" i="231"/>
  <c r="D39" i="231"/>
  <c r="D37" i="231"/>
  <c r="D35" i="231"/>
  <c r="D29" i="231"/>
  <c r="S22" i="218"/>
  <c r="R22" i="218"/>
  <c r="Q22" i="218"/>
  <c r="P22" i="218"/>
  <c r="O22" i="218"/>
  <c r="N22" i="218"/>
  <c r="S18" i="218"/>
  <c r="R18" i="218"/>
  <c r="O18" i="218"/>
  <c r="N18" i="218"/>
  <c r="S17" i="218"/>
  <c r="R17" i="218"/>
  <c r="Q17" i="218"/>
  <c r="Q18" i="218" s="1"/>
  <c r="P17" i="218"/>
  <c r="P18" i="218" s="1"/>
  <c r="O17" i="218"/>
  <c r="N17" i="218"/>
  <c r="S22" i="219"/>
  <c r="R22" i="219"/>
  <c r="Q22" i="219"/>
  <c r="P22" i="219"/>
  <c r="O22" i="219"/>
  <c r="N22" i="219"/>
  <c r="S18" i="219"/>
  <c r="R18" i="219"/>
  <c r="O18" i="219"/>
  <c r="N18" i="219"/>
  <c r="S17" i="219"/>
  <c r="R17" i="219"/>
  <c r="Q17" i="219"/>
  <c r="Q18" i="219" s="1"/>
  <c r="P17" i="219"/>
  <c r="P18" i="219" s="1"/>
  <c r="O17" i="219"/>
  <c r="N17" i="219"/>
  <c r="L129" i="228"/>
  <c r="L128" i="228"/>
  <c r="L127" i="228"/>
  <c r="L126" i="228"/>
  <c r="L125" i="228"/>
  <c r="G78" i="238" s="1"/>
  <c r="K15" i="240" s="1"/>
  <c r="L124" i="228"/>
  <c r="G77" i="238" s="1"/>
  <c r="K14" i="240" s="1"/>
  <c r="L123" i="228"/>
  <c r="M29" i="228"/>
  <c r="R10" i="115" l="1"/>
  <c r="Y10" i="115"/>
  <c r="Z10" i="115"/>
  <c r="Q28" i="115"/>
  <c r="N34" i="115"/>
  <c r="M18" i="115"/>
  <c r="AA18" i="115"/>
  <c r="F62" i="115"/>
  <c r="G18" i="115"/>
  <c r="J27" i="115"/>
  <c r="C27" i="115"/>
  <c r="Q27" i="115"/>
  <c r="G28" i="115"/>
  <c r="T28" i="115"/>
  <c r="D18" i="115"/>
  <c r="N24" i="115"/>
  <c r="R27" i="115"/>
  <c r="D27" i="115"/>
  <c r="C28" i="115"/>
  <c r="U10" i="115"/>
  <c r="AA10" i="115"/>
  <c r="U18" i="115"/>
  <c r="E27" i="115"/>
  <c r="K27" i="115"/>
  <c r="U27" i="115"/>
  <c r="D28" i="115"/>
  <c r="K28" i="115"/>
  <c r="U28" i="115"/>
  <c r="K34" i="115"/>
  <c r="L18" i="115"/>
  <c r="J24" i="115"/>
  <c r="F27" i="115"/>
  <c r="F28" i="115"/>
  <c r="M34" i="115"/>
  <c r="E62" i="115"/>
  <c r="F63" i="115"/>
  <c r="K10" i="115"/>
  <c r="K24" i="115"/>
  <c r="D64" i="115"/>
  <c r="L10" i="115"/>
  <c r="Y18" i="115"/>
  <c r="L24" i="115"/>
  <c r="S27" i="115"/>
  <c r="D63" i="115"/>
  <c r="E64" i="115"/>
  <c r="G10" i="115"/>
  <c r="M10" i="115"/>
  <c r="K18" i="115"/>
  <c r="R18" i="115"/>
  <c r="Z18" i="115"/>
  <c r="R28" i="115"/>
  <c r="Y28" i="115"/>
  <c r="D62" i="115"/>
  <c r="E63" i="115"/>
  <c r="F64" i="115"/>
  <c r="M124" i="228"/>
  <c r="N124" i="228" s="1"/>
  <c r="M128" i="228"/>
  <c r="G81" i="238"/>
  <c r="K18" i="240" s="1"/>
  <c r="M129" i="228"/>
  <c r="G82" i="238"/>
  <c r="K19" i="240" s="1"/>
  <c r="M123" i="228"/>
  <c r="G76" i="238"/>
  <c r="M126" i="228"/>
  <c r="G79" i="238"/>
  <c r="K16" i="240" s="1"/>
  <c r="M127" i="228"/>
  <c r="G80" i="238"/>
  <c r="K17" i="240" s="1"/>
  <c r="AR40" i="115"/>
  <c r="AY40" i="115" s="1"/>
  <c r="BF40" i="115" s="1"/>
  <c r="BM40" i="115" s="1"/>
  <c r="BT40" i="115"/>
  <c r="BT41" i="115"/>
  <c r="AR41" i="115"/>
  <c r="G24" i="115"/>
  <c r="C24" i="115"/>
  <c r="F24" i="115"/>
  <c r="E24" i="115"/>
  <c r="D24" i="115"/>
  <c r="D10" i="115"/>
  <c r="U24" i="115"/>
  <c r="Q24" i="115"/>
  <c r="T24" i="115"/>
  <c r="E10" i="115"/>
  <c r="S10" i="115"/>
  <c r="E18" i="115"/>
  <c r="S18" i="115"/>
  <c r="M27" i="115"/>
  <c r="L27" i="115"/>
  <c r="T34" i="115"/>
  <c r="S34" i="115"/>
  <c r="R34" i="115"/>
  <c r="R24" i="115"/>
  <c r="N28" i="115"/>
  <c r="J28" i="115"/>
  <c r="M28" i="115"/>
  <c r="AB28" i="115"/>
  <c r="X28" i="115"/>
  <c r="AA28" i="115"/>
  <c r="G53" i="115"/>
  <c r="F53" i="115"/>
  <c r="G55" i="115"/>
  <c r="C62" i="115"/>
  <c r="C63" i="115"/>
  <c r="C64" i="115"/>
  <c r="AY41" i="115"/>
  <c r="BF41" i="115" s="1"/>
  <c r="BM41" i="115" s="1"/>
  <c r="H77" i="238" l="1"/>
  <c r="L14" i="240" s="1"/>
  <c r="K13" i="240"/>
  <c r="N127" i="228"/>
  <c r="H80" i="238"/>
  <c r="L17" i="240" s="1"/>
  <c r="N123" i="228"/>
  <c r="H76" i="238"/>
  <c r="L13" i="240" s="1"/>
  <c r="N128" i="228"/>
  <c r="H81" i="238"/>
  <c r="L18" i="240" s="1"/>
  <c r="N126" i="228"/>
  <c r="H79" i="238"/>
  <c r="L16" i="240" s="1"/>
  <c r="N129" i="228"/>
  <c r="H82" i="238"/>
  <c r="L19" i="240" s="1"/>
  <c r="O124" i="228"/>
  <c r="I77" i="238"/>
  <c r="M14" i="240" s="1"/>
  <c r="O41" i="208"/>
  <c r="L41" i="208"/>
  <c r="I41" i="208"/>
  <c r="F41" i="208"/>
  <c r="O129" i="228" l="1"/>
  <c r="I82" i="238"/>
  <c r="M19" i="240" s="1"/>
  <c r="O128" i="228"/>
  <c r="I81" i="238"/>
  <c r="M18" i="240" s="1"/>
  <c r="O127" i="228"/>
  <c r="I80" i="238"/>
  <c r="M17" i="240" s="1"/>
  <c r="P124" i="228"/>
  <c r="J77" i="238"/>
  <c r="N14" i="240" s="1"/>
  <c r="O126" i="228"/>
  <c r="I79" i="238"/>
  <c r="M16" i="240" s="1"/>
  <c r="O123" i="228"/>
  <c r="I76" i="238"/>
  <c r="M13" i="240" s="1"/>
  <c r="A2" i="2"/>
  <c r="A2" i="3"/>
  <c r="A2" i="4"/>
  <c r="A2" i="236"/>
  <c r="B9" i="4" s="1"/>
  <c r="A2" i="239"/>
  <c r="B10" i="4" s="1"/>
  <c r="A2" i="240"/>
  <c r="B11" i="4" s="1"/>
  <c r="A2" i="235"/>
  <c r="B12" i="4" s="1"/>
  <c r="A2" i="233"/>
  <c r="B13" i="4" s="1"/>
  <c r="A2" i="238"/>
  <c r="B14" i="4" s="1"/>
  <c r="A2" i="114"/>
  <c r="B15" i="4" s="1"/>
  <c r="A2" i="115"/>
  <c r="B16" i="4" s="1"/>
  <c r="A2" i="162"/>
  <c r="A2" i="207"/>
  <c r="B18" i="4" s="1"/>
  <c r="A2" i="208"/>
  <c r="B19" i="4" s="1"/>
  <c r="A2" i="209"/>
  <c r="B21" i="4" s="1"/>
  <c r="A2" i="1"/>
  <c r="A2" i="228"/>
  <c r="A1" i="1"/>
  <c r="P123" i="228" l="1"/>
  <c r="J76" i="238"/>
  <c r="N13" i="240" s="1"/>
  <c r="Q124" i="228"/>
  <c r="L77" i="238" s="1"/>
  <c r="P14" i="240" s="1"/>
  <c r="K77" i="238"/>
  <c r="O14" i="240" s="1"/>
  <c r="P128" i="228"/>
  <c r="J81" i="238"/>
  <c r="N18" i="240" s="1"/>
  <c r="P126" i="228"/>
  <c r="J79" i="238"/>
  <c r="N16" i="240" s="1"/>
  <c r="P127" i="228"/>
  <c r="J80" i="238"/>
  <c r="N17" i="240" s="1"/>
  <c r="P129" i="228"/>
  <c r="J82" i="238"/>
  <c r="N19" i="240" s="1"/>
  <c r="B17" i="4"/>
  <c r="B20" i="4"/>
  <c r="Q129" i="228" l="1"/>
  <c r="L82" i="238" s="1"/>
  <c r="K82" i="238"/>
  <c r="O19" i="240" s="1"/>
  <c r="Q126" i="228"/>
  <c r="L79" i="238" s="1"/>
  <c r="P16" i="240" s="1"/>
  <c r="K79" i="238"/>
  <c r="O16" i="240" s="1"/>
  <c r="Q127" i="228"/>
  <c r="L80" i="238" s="1"/>
  <c r="P17" i="240" s="1"/>
  <c r="K80" i="238"/>
  <c r="O17" i="240" s="1"/>
  <c r="Q128" i="228"/>
  <c r="L81" i="238" s="1"/>
  <c r="P18" i="240" s="1"/>
  <c r="K81" i="238"/>
  <c r="O18" i="240" s="1"/>
  <c r="Q123" i="228"/>
  <c r="L76" i="238" s="1"/>
  <c r="P13" i="240" s="1"/>
  <c r="K76" i="238"/>
  <c r="O13" i="240" s="1"/>
  <c r="P19" i="240" l="1"/>
  <c r="M86" i="238"/>
  <c r="D28" i="3"/>
  <c r="D22" i="3"/>
  <c r="AD64" i="115"/>
  <c r="AD63" i="115"/>
  <c r="AD62" i="115"/>
  <c r="AB64" i="115" l="1"/>
  <c r="AA64" i="115"/>
  <c r="Y64" i="115"/>
  <c r="Z64" i="115"/>
  <c r="X64" i="115"/>
  <c r="AB62" i="115"/>
  <c r="Y62" i="115"/>
  <c r="AA62" i="115"/>
  <c r="X62" i="115"/>
  <c r="Z62" i="115"/>
  <c r="AB63" i="115"/>
  <c r="Y63" i="115"/>
  <c r="X63" i="115"/>
  <c r="AA63" i="115"/>
  <c r="Z63" i="115"/>
  <c r="W64" i="115"/>
  <c r="W63" i="115"/>
  <c r="W62" i="115"/>
  <c r="P63" i="115"/>
  <c r="P64" i="115"/>
  <c r="U64" i="115" l="1"/>
  <c r="S64" i="115"/>
  <c r="T64" i="115"/>
  <c r="R64" i="115"/>
  <c r="Q64" i="115"/>
  <c r="U62" i="115"/>
  <c r="R62" i="115"/>
  <c r="S62" i="115"/>
  <c r="T62" i="115"/>
  <c r="Q62" i="115"/>
  <c r="U63" i="115"/>
  <c r="R63" i="115"/>
  <c r="Q63" i="115"/>
  <c r="T63" i="115"/>
  <c r="S63" i="115"/>
  <c r="N63" i="115"/>
  <c r="K63" i="115"/>
  <c r="J63" i="115"/>
  <c r="M63" i="115"/>
  <c r="L63" i="115"/>
  <c r="N64" i="115"/>
  <c r="K64" i="115"/>
  <c r="J64" i="115"/>
  <c r="M64" i="115"/>
  <c r="L64" i="115"/>
  <c r="P62" i="115"/>
  <c r="P69" i="115" s="1"/>
  <c r="N62" i="115" l="1"/>
  <c r="N69" i="115" s="1"/>
  <c r="K62" i="115"/>
  <c r="K69" i="115" s="1"/>
  <c r="J62" i="115"/>
  <c r="J69" i="115" s="1"/>
  <c r="M62" i="115"/>
  <c r="M69" i="115" s="1"/>
  <c r="L62" i="115"/>
  <c r="L69" i="115" s="1"/>
  <c r="AD57" i="115"/>
  <c r="W57" i="115"/>
  <c r="P57" i="115"/>
  <c r="I57" i="115"/>
  <c r="AD56" i="115"/>
  <c r="W56" i="115"/>
  <c r="P56" i="115"/>
  <c r="I56" i="115"/>
  <c r="AD55" i="115"/>
  <c r="W55" i="115"/>
  <c r="P55" i="115"/>
  <c r="AD54" i="115"/>
  <c r="W54" i="115"/>
  <c r="P54" i="115"/>
  <c r="I54" i="115"/>
  <c r="AD53" i="115"/>
  <c r="W53" i="115"/>
  <c r="P53" i="115"/>
  <c r="AD52" i="115"/>
  <c r="W52" i="115"/>
  <c r="P52" i="115"/>
  <c r="I52" i="115"/>
  <c r="AD49" i="115"/>
  <c r="W49" i="115"/>
  <c r="P49" i="115"/>
  <c r="I49" i="115"/>
  <c r="AD48" i="115"/>
  <c r="W48" i="115"/>
  <c r="P48" i="115"/>
  <c r="I48" i="115"/>
  <c r="AD47" i="115"/>
  <c r="W47" i="115"/>
  <c r="P47" i="115"/>
  <c r="I47" i="115"/>
  <c r="AD46" i="115"/>
  <c r="W46" i="115"/>
  <c r="P46" i="115"/>
  <c r="I46" i="115"/>
  <c r="AD45" i="115"/>
  <c r="W45" i="115"/>
  <c r="P45" i="115"/>
  <c r="I45" i="115"/>
  <c r="AD44" i="115"/>
  <c r="W44" i="115"/>
  <c r="P44" i="115"/>
  <c r="I44" i="115"/>
  <c r="AD41" i="115"/>
  <c r="W41" i="115"/>
  <c r="P41" i="115"/>
  <c r="I41" i="115"/>
  <c r="AD40" i="115"/>
  <c r="W40" i="115"/>
  <c r="P40" i="115"/>
  <c r="I40" i="115"/>
  <c r="AD38" i="115"/>
  <c r="W38" i="115"/>
  <c r="P38" i="115"/>
  <c r="I38" i="115"/>
  <c r="AD37" i="115"/>
  <c r="W37" i="115"/>
  <c r="P37" i="115"/>
  <c r="I37" i="115"/>
  <c r="AD36" i="115"/>
  <c r="AD69" i="115" s="1"/>
  <c r="W36" i="115"/>
  <c r="P36" i="115"/>
  <c r="I36" i="115"/>
  <c r="AD34" i="115"/>
  <c r="I34" i="115"/>
  <c r="AD33" i="115"/>
  <c r="W33" i="115"/>
  <c r="P33" i="115"/>
  <c r="I33" i="115"/>
  <c r="AD32" i="115"/>
  <c r="W32" i="115"/>
  <c r="P32" i="115"/>
  <c r="I32" i="115"/>
  <c r="AD31" i="115"/>
  <c r="W31" i="115"/>
  <c r="P31" i="115"/>
  <c r="I31" i="115"/>
  <c r="AD26" i="115"/>
  <c r="W26" i="115"/>
  <c r="P26" i="115"/>
  <c r="I26" i="115"/>
  <c r="AD22" i="115"/>
  <c r="W22" i="115"/>
  <c r="P22" i="115"/>
  <c r="I22" i="115"/>
  <c r="AD21" i="115"/>
  <c r="W21" i="115"/>
  <c r="P21" i="115"/>
  <c r="I21" i="115"/>
  <c r="AD20" i="115"/>
  <c r="W20" i="115"/>
  <c r="P20" i="115"/>
  <c r="I20" i="115"/>
  <c r="AD25" i="115"/>
  <c r="W25" i="115"/>
  <c r="P25" i="115"/>
  <c r="I25" i="115"/>
  <c r="AD23" i="115"/>
  <c r="W23" i="115"/>
  <c r="P23" i="115"/>
  <c r="I23" i="115"/>
  <c r="AD17" i="115"/>
  <c r="W17" i="115"/>
  <c r="P17" i="115"/>
  <c r="I17" i="115"/>
  <c r="AD16" i="115"/>
  <c r="W16" i="115"/>
  <c r="P16" i="115"/>
  <c r="I16" i="115"/>
  <c r="AD15" i="115"/>
  <c r="W15" i="115"/>
  <c r="P15" i="115"/>
  <c r="I15" i="115"/>
  <c r="AD14" i="115"/>
  <c r="W14" i="115"/>
  <c r="P14" i="115"/>
  <c r="I14" i="115"/>
  <c r="AD13" i="115"/>
  <c r="W13" i="115"/>
  <c r="P13" i="115"/>
  <c r="I13" i="115"/>
  <c r="AD12" i="115"/>
  <c r="W12" i="115"/>
  <c r="P12" i="115"/>
  <c r="I12" i="115"/>
  <c r="AD11" i="115"/>
  <c r="W11" i="115"/>
  <c r="P11" i="115"/>
  <c r="I11" i="115"/>
  <c r="AD9" i="115"/>
  <c r="P9" i="115"/>
  <c r="Y56" i="115"/>
  <c r="C55" i="115"/>
  <c r="Y54" i="115"/>
  <c r="X54" i="115"/>
  <c r="Y53" i="115"/>
  <c r="D53" i="115"/>
  <c r="C53" i="115"/>
  <c r="Y49" i="115"/>
  <c r="AF41" i="209"/>
  <c r="Z41" i="209"/>
  <c r="T41" i="209"/>
  <c r="N41" i="209"/>
  <c r="H41" i="209"/>
  <c r="AF40" i="209"/>
  <c r="Z40" i="209"/>
  <c r="T40" i="209"/>
  <c r="N40" i="209"/>
  <c r="H40" i="209"/>
  <c r="AF38" i="209"/>
  <c r="Z38" i="209"/>
  <c r="T38" i="209"/>
  <c r="N38" i="209"/>
  <c r="H38" i="209"/>
  <c r="AF37" i="209"/>
  <c r="Z37" i="209"/>
  <c r="T37" i="209"/>
  <c r="N37" i="209"/>
  <c r="H37" i="209"/>
  <c r="AF36" i="209"/>
  <c r="Z36" i="209"/>
  <c r="T36" i="209"/>
  <c r="N36" i="209"/>
  <c r="H36" i="209"/>
  <c r="AF34" i="209"/>
  <c r="J34" i="115"/>
  <c r="H34" i="209"/>
  <c r="AF33" i="209"/>
  <c r="T33" i="209"/>
  <c r="N33" i="209"/>
  <c r="H33" i="209"/>
  <c r="AF32" i="209"/>
  <c r="T32" i="209"/>
  <c r="N32" i="209"/>
  <c r="H32" i="209"/>
  <c r="AF31" i="209"/>
  <c r="T31" i="209"/>
  <c r="N31" i="209"/>
  <c r="H31" i="209"/>
  <c r="AF27" i="209"/>
  <c r="Z27" i="209"/>
  <c r="T27" i="209"/>
  <c r="N27" i="209"/>
  <c r="H27" i="209"/>
  <c r="AC28" i="209"/>
  <c r="AA30" i="209"/>
  <c r="Z26" i="115"/>
  <c r="Z22" i="115"/>
  <c r="Z20" i="115"/>
  <c r="AF21" i="209"/>
  <c r="Z21" i="209"/>
  <c r="T21" i="209"/>
  <c r="N21" i="209"/>
  <c r="H21" i="209"/>
  <c r="AC22" i="209"/>
  <c r="Q22" i="209"/>
  <c r="O22" i="209"/>
  <c r="I22" i="209"/>
  <c r="E22" i="209"/>
  <c r="AF18" i="209"/>
  <c r="AF17" i="209"/>
  <c r="T17" i="209"/>
  <c r="N17" i="209"/>
  <c r="H17" i="209"/>
  <c r="AF16" i="209"/>
  <c r="T16" i="209"/>
  <c r="N16" i="209"/>
  <c r="H16" i="209"/>
  <c r="AF15" i="209"/>
  <c r="T15" i="209"/>
  <c r="N15" i="209"/>
  <c r="H15" i="209"/>
  <c r="AF14" i="209"/>
  <c r="T14" i="209"/>
  <c r="N14" i="209"/>
  <c r="H14" i="209"/>
  <c r="AF13" i="209"/>
  <c r="T13" i="209"/>
  <c r="N13" i="209"/>
  <c r="H13" i="209"/>
  <c r="AF12" i="209"/>
  <c r="T12" i="209"/>
  <c r="N12" i="209"/>
  <c r="H12" i="209"/>
  <c r="AF11" i="209"/>
  <c r="T11" i="209"/>
  <c r="N11" i="209"/>
  <c r="H11" i="209"/>
  <c r="AF10" i="209"/>
  <c r="AF9" i="209"/>
  <c r="T9" i="209"/>
  <c r="N9" i="209"/>
  <c r="H9" i="209"/>
  <c r="AB28" i="209"/>
  <c r="AD28" i="209"/>
  <c r="AE28" i="209"/>
  <c r="AB30" i="209"/>
  <c r="AD30" i="209"/>
  <c r="AE30" i="209"/>
  <c r="K41" i="208"/>
  <c r="H41" i="208"/>
  <c r="E41" i="208"/>
  <c r="C41" i="208"/>
  <c r="C42" i="176"/>
  <c r="C24" i="176"/>
  <c r="C29" i="176"/>
  <c r="C29" i="175"/>
  <c r="C42" i="175"/>
  <c r="C60" i="174"/>
  <c r="C29" i="174"/>
  <c r="C29" i="173"/>
  <c r="C47" i="172"/>
  <c r="C29" i="172"/>
  <c r="C29" i="171"/>
  <c r="C29" i="170"/>
  <c r="C29" i="168"/>
  <c r="C24" i="168"/>
  <c r="C47" i="167"/>
  <c r="C29" i="167"/>
  <c r="C21" i="180"/>
  <c r="C17" i="180"/>
  <c r="C13" i="180"/>
  <c r="C21" i="179"/>
  <c r="C17" i="179"/>
  <c r="C18" i="178"/>
  <c r="C22" i="178"/>
  <c r="C27" i="216"/>
  <c r="C25" i="216"/>
  <c r="C12" i="216"/>
  <c r="C8" i="216"/>
  <c r="F36" i="184"/>
  <c r="F34" i="184"/>
  <c r="F29" i="184"/>
  <c r="F27" i="184"/>
  <c r="F20" i="184"/>
  <c r="F22" i="184" s="1"/>
  <c r="F13" i="184"/>
  <c r="F11" i="184"/>
  <c r="F8" i="184"/>
  <c r="X21" i="115" l="1"/>
  <c r="H25" i="209"/>
  <c r="AF47" i="209"/>
  <c r="N52" i="209"/>
  <c r="X56" i="115"/>
  <c r="AC30" i="209"/>
  <c r="AF30" i="209" s="1"/>
  <c r="H24" i="209"/>
  <c r="T24" i="209"/>
  <c r="AF24" i="209"/>
  <c r="N25" i="209"/>
  <c r="X22" i="115"/>
  <c r="X44" i="115"/>
  <c r="X46" i="115"/>
  <c r="N23" i="209"/>
  <c r="N34" i="209"/>
  <c r="Z47" i="209"/>
  <c r="H54" i="209"/>
  <c r="T54" i="209"/>
  <c r="AF54" i="209"/>
  <c r="N55" i="209"/>
  <c r="H56" i="209"/>
  <c r="N57" i="209"/>
  <c r="H23" i="209"/>
  <c r="AF23" i="209"/>
  <c r="N26" i="209"/>
  <c r="H47" i="209"/>
  <c r="T48" i="209"/>
  <c r="AF52" i="209"/>
  <c r="Y40" i="115"/>
  <c r="X40" i="115"/>
  <c r="AA40" i="115"/>
  <c r="AB40" i="115"/>
  <c r="Z40" i="115"/>
  <c r="X41" i="115"/>
  <c r="Z41" i="115"/>
  <c r="AB41" i="115"/>
  <c r="Y41" i="115"/>
  <c r="AA41" i="115"/>
  <c r="H44" i="209"/>
  <c r="T44" i="209"/>
  <c r="N45" i="209"/>
  <c r="H46" i="209"/>
  <c r="T46" i="209"/>
  <c r="AF46" i="209"/>
  <c r="N47" i="209"/>
  <c r="T53" i="209"/>
  <c r="N54" i="209"/>
  <c r="T57" i="209"/>
  <c r="Y23" i="115"/>
  <c r="AA23" i="115"/>
  <c r="AB23" i="115"/>
  <c r="AB25" i="115"/>
  <c r="AA25" i="115"/>
  <c r="Y25" i="115"/>
  <c r="AB20" i="115"/>
  <c r="AA20" i="115"/>
  <c r="Y20" i="115"/>
  <c r="AB21" i="115"/>
  <c r="Y21" i="115"/>
  <c r="AA21" i="115"/>
  <c r="AB22" i="115"/>
  <c r="Y22" i="115"/>
  <c r="AA22" i="115"/>
  <c r="Y26" i="115"/>
  <c r="AA26" i="115"/>
  <c r="AB26" i="115"/>
  <c r="X32" i="115"/>
  <c r="Y55" i="115"/>
  <c r="Y57" i="115"/>
  <c r="AB44" i="115"/>
  <c r="AA44" i="115"/>
  <c r="Z44" i="115"/>
  <c r="AB46" i="115"/>
  <c r="AA46" i="115"/>
  <c r="Z46" i="115"/>
  <c r="AB47" i="115"/>
  <c r="AA47" i="115"/>
  <c r="Z47" i="115"/>
  <c r="Z48" i="115"/>
  <c r="AB48" i="115"/>
  <c r="AA48" i="115"/>
  <c r="Z49" i="115"/>
  <c r="AB49" i="115"/>
  <c r="AA49" i="115"/>
  <c r="Z52" i="115"/>
  <c r="AB52" i="115"/>
  <c r="AA52" i="115"/>
  <c r="Y44" i="115"/>
  <c r="X52" i="115"/>
  <c r="X47" i="115"/>
  <c r="Y48" i="115"/>
  <c r="Y52" i="115"/>
  <c r="AB9" i="115"/>
  <c r="Y9" i="115"/>
  <c r="AA9" i="115"/>
  <c r="Z9" i="115"/>
  <c r="AB11" i="115"/>
  <c r="AA11" i="115"/>
  <c r="Z11" i="115"/>
  <c r="Y11" i="115"/>
  <c r="AB12" i="115"/>
  <c r="AA12" i="115"/>
  <c r="Z12" i="115"/>
  <c r="Y12" i="115"/>
  <c r="AB13" i="115"/>
  <c r="AA13" i="115"/>
  <c r="Z13" i="115"/>
  <c r="Y13" i="115"/>
  <c r="AB14" i="115"/>
  <c r="Z14" i="115"/>
  <c r="AA14" i="115"/>
  <c r="Y14" i="115"/>
  <c r="AB15" i="115"/>
  <c r="AA15" i="115"/>
  <c r="Z15" i="115"/>
  <c r="Y15" i="115"/>
  <c r="AB16" i="115"/>
  <c r="AA16" i="115"/>
  <c r="Z16" i="115"/>
  <c r="Y16" i="115"/>
  <c r="AB17" i="115"/>
  <c r="AA17" i="115"/>
  <c r="Z17" i="115"/>
  <c r="Y17" i="115"/>
  <c r="AB31" i="115"/>
  <c r="Z31" i="115"/>
  <c r="Y31" i="115"/>
  <c r="AA31" i="115"/>
  <c r="Z32" i="115"/>
  <c r="Y32" i="115"/>
  <c r="AB32" i="115"/>
  <c r="AA32" i="115"/>
  <c r="AB33" i="115"/>
  <c r="Y33" i="115"/>
  <c r="AA33" i="115"/>
  <c r="Z33" i="115"/>
  <c r="AB55" i="115"/>
  <c r="AA55" i="115"/>
  <c r="Z55" i="115"/>
  <c r="AB56" i="115"/>
  <c r="AA56" i="115"/>
  <c r="Z56" i="115"/>
  <c r="AB57" i="115"/>
  <c r="Z57" i="115"/>
  <c r="AA57" i="115"/>
  <c r="Z34" i="115"/>
  <c r="Y34" i="115"/>
  <c r="AB34" i="115"/>
  <c r="AA34" i="115"/>
  <c r="AB45" i="115"/>
  <c r="AA45" i="115"/>
  <c r="Z45" i="115"/>
  <c r="Y45" i="115"/>
  <c r="Y47" i="115"/>
  <c r="AB53" i="115"/>
  <c r="AA53" i="115"/>
  <c r="Z53" i="115"/>
  <c r="AB54" i="115"/>
  <c r="AA54" i="115"/>
  <c r="Z54" i="115"/>
  <c r="Z10" i="209"/>
  <c r="X10" i="115"/>
  <c r="Z14" i="209"/>
  <c r="X14" i="115"/>
  <c r="Z18" i="209"/>
  <c r="X18" i="115"/>
  <c r="Z20" i="209"/>
  <c r="X23" i="115"/>
  <c r="T34" i="209"/>
  <c r="Q34" i="115"/>
  <c r="H45" i="209"/>
  <c r="AF45" i="209"/>
  <c r="Z46" i="209"/>
  <c r="Y46" i="115"/>
  <c r="Z48" i="209"/>
  <c r="X48" i="115"/>
  <c r="Z57" i="209"/>
  <c r="X57" i="115"/>
  <c r="I9" i="115"/>
  <c r="F11" i="115"/>
  <c r="C11" i="115"/>
  <c r="G11" i="115"/>
  <c r="D11" i="115"/>
  <c r="E11" i="115"/>
  <c r="F12" i="115"/>
  <c r="G12" i="115"/>
  <c r="C12" i="115"/>
  <c r="E12" i="115"/>
  <c r="D12" i="115"/>
  <c r="F13" i="115"/>
  <c r="G13" i="115"/>
  <c r="C13" i="115"/>
  <c r="D13" i="115"/>
  <c r="E13" i="115"/>
  <c r="F14" i="115"/>
  <c r="C14" i="115"/>
  <c r="D14" i="115"/>
  <c r="G14" i="115"/>
  <c r="E14" i="115"/>
  <c r="F15" i="115"/>
  <c r="G15" i="115"/>
  <c r="C15" i="115"/>
  <c r="D15" i="115"/>
  <c r="E15" i="115"/>
  <c r="F16" i="115"/>
  <c r="C16" i="115"/>
  <c r="G16" i="115"/>
  <c r="D16" i="115"/>
  <c r="E16" i="115"/>
  <c r="F17" i="115"/>
  <c r="G17" i="115"/>
  <c r="C17" i="115"/>
  <c r="D17" i="115"/>
  <c r="E17" i="115"/>
  <c r="E23" i="115"/>
  <c r="D23" i="115"/>
  <c r="F23" i="115"/>
  <c r="C23" i="115"/>
  <c r="G23" i="115"/>
  <c r="G25" i="115"/>
  <c r="F25" i="115"/>
  <c r="D25" i="115"/>
  <c r="E25" i="115"/>
  <c r="G20" i="115"/>
  <c r="E20" i="115"/>
  <c r="D20" i="115"/>
  <c r="F20" i="115"/>
  <c r="C20" i="115"/>
  <c r="G21" i="115"/>
  <c r="F21" i="115"/>
  <c r="D21" i="115"/>
  <c r="E21" i="115"/>
  <c r="C21" i="115"/>
  <c r="G22" i="115"/>
  <c r="E22" i="115"/>
  <c r="D22" i="115"/>
  <c r="F22" i="115"/>
  <c r="C22" i="115"/>
  <c r="G26" i="115"/>
  <c r="F26" i="115"/>
  <c r="D26" i="115"/>
  <c r="E26" i="115"/>
  <c r="C26" i="115"/>
  <c r="G31" i="115"/>
  <c r="D31" i="115"/>
  <c r="E31" i="115"/>
  <c r="C31" i="115"/>
  <c r="F31" i="115"/>
  <c r="C32" i="115"/>
  <c r="D32" i="115"/>
  <c r="E32" i="115"/>
  <c r="G32" i="115"/>
  <c r="F32" i="115"/>
  <c r="C33" i="115"/>
  <c r="E33" i="115"/>
  <c r="G33" i="115"/>
  <c r="D33" i="115"/>
  <c r="F33" i="115"/>
  <c r="G34" i="115"/>
  <c r="D34" i="115"/>
  <c r="C34" i="115"/>
  <c r="F34" i="115"/>
  <c r="E34" i="115"/>
  <c r="S36" i="115"/>
  <c r="U36" i="115"/>
  <c r="T36" i="115"/>
  <c r="R36" i="115"/>
  <c r="Q36" i="115"/>
  <c r="S37" i="115"/>
  <c r="T37" i="115"/>
  <c r="R37" i="115"/>
  <c r="U37" i="115"/>
  <c r="Q37" i="115"/>
  <c r="S38" i="115"/>
  <c r="U38" i="115"/>
  <c r="T38" i="115"/>
  <c r="R38" i="115"/>
  <c r="Q38" i="115"/>
  <c r="U40" i="115"/>
  <c r="T40" i="115"/>
  <c r="S40" i="115"/>
  <c r="R40" i="115"/>
  <c r="Q40" i="115"/>
  <c r="U41" i="115"/>
  <c r="S41" i="115"/>
  <c r="R41" i="115"/>
  <c r="Q41" i="115"/>
  <c r="T41" i="115"/>
  <c r="Q44" i="115"/>
  <c r="R44" i="115"/>
  <c r="U44" i="115"/>
  <c r="T44" i="115"/>
  <c r="S44" i="115"/>
  <c r="R45" i="115"/>
  <c r="U45" i="115"/>
  <c r="T45" i="115"/>
  <c r="Q45" i="115"/>
  <c r="S45" i="115"/>
  <c r="U46" i="115"/>
  <c r="Q46" i="115"/>
  <c r="R46" i="115"/>
  <c r="T46" i="115"/>
  <c r="S46" i="115"/>
  <c r="U47" i="115"/>
  <c r="S47" i="115"/>
  <c r="T47" i="115"/>
  <c r="R47" i="115"/>
  <c r="Q47" i="115"/>
  <c r="T48" i="115"/>
  <c r="S48" i="115"/>
  <c r="U48" i="115"/>
  <c r="Q48" i="115"/>
  <c r="R48" i="115"/>
  <c r="S49" i="115"/>
  <c r="R49" i="115"/>
  <c r="Q49" i="115"/>
  <c r="U49" i="115"/>
  <c r="T49" i="115"/>
  <c r="R52" i="115"/>
  <c r="T52" i="115"/>
  <c r="U52" i="115"/>
  <c r="S52" i="115"/>
  <c r="Q52" i="115"/>
  <c r="G56" i="115"/>
  <c r="F56" i="115"/>
  <c r="E56" i="115"/>
  <c r="D56" i="115"/>
  <c r="C56" i="115"/>
  <c r="G57" i="115"/>
  <c r="E57" i="115"/>
  <c r="D57" i="115"/>
  <c r="F57" i="115"/>
  <c r="C57" i="115"/>
  <c r="C31" i="184"/>
  <c r="C47" i="170"/>
  <c r="C24" i="171"/>
  <c r="C24" i="175"/>
  <c r="D41" i="208"/>
  <c r="G41" i="208" s="1"/>
  <c r="J41" i="208" s="1"/>
  <c r="M41" i="208" s="1"/>
  <c r="P41" i="208" s="1"/>
  <c r="AF41" i="162" s="1"/>
  <c r="H10" i="209"/>
  <c r="C10" i="115"/>
  <c r="Z11" i="209"/>
  <c r="X11" i="115"/>
  <c r="Z15" i="209"/>
  <c r="X15" i="115"/>
  <c r="H18" i="209"/>
  <c r="C18" i="115"/>
  <c r="W22" i="209"/>
  <c r="Z25" i="115" s="1"/>
  <c r="Z23" i="115"/>
  <c r="T23" i="209"/>
  <c r="Z25" i="209"/>
  <c r="T26" i="209"/>
  <c r="Z32" i="209"/>
  <c r="Z34" i="209"/>
  <c r="X34" i="115"/>
  <c r="Z45" i="209"/>
  <c r="X45" i="115"/>
  <c r="N48" i="209"/>
  <c r="AF49" i="209"/>
  <c r="AF53" i="209"/>
  <c r="T55" i="209"/>
  <c r="AF56" i="209"/>
  <c r="N9" i="115"/>
  <c r="M9" i="115"/>
  <c r="L9" i="115"/>
  <c r="K9" i="115"/>
  <c r="J9" i="115"/>
  <c r="N11" i="115"/>
  <c r="K11" i="115"/>
  <c r="L11" i="115"/>
  <c r="M11" i="115"/>
  <c r="J11" i="115"/>
  <c r="N12" i="115"/>
  <c r="M12" i="115"/>
  <c r="L12" i="115"/>
  <c r="K12" i="115"/>
  <c r="J12" i="115"/>
  <c r="N13" i="115"/>
  <c r="M13" i="115"/>
  <c r="L13" i="115"/>
  <c r="K13" i="115"/>
  <c r="J13" i="115"/>
  <c r="N14" i="115"/>
  <c r="K14" i="115"/>
  <c r="L14" i="115"/>
  <c r="M14" i="115"/>
  <c r="J14" i="115"/>
  <c r="N15" i="115"/>
  <c r="M15" i="115"/>
  <c r="L15" i="115"/>
  <c r="K15" i="115"/>
  <c r="J15" i="115"/>
  <c r="N16" i="115"/>
  <c r="K16" i="115"/>
  <c r="M16" i="115"/>
  <c r="L16" i="115"/>
  <c r="J16" i="115"/>
  <c r="N17" i="115"/>
  <c r="K17" i="115"/>
  <c r="M17" i="115"/>
  <c r="L17" i="115"/>
  <c r="J17" i="115"/>
  <c r="L23" i="115"/>
  <c r="K23" i="115"/>
  <c r="J23" i="115"/>
  <c r="M23" i="115"/>
  <c r="N23" i="115"/>
  <c r="N25" i="115"/>
  <c r="J25" i="115"/>
  <c r="K25" i="115"/>
  <c r="M25" i="115"/>
  <c r="N20" i="115"/>
  <c r="K20" i="115"/>
  <c r="J20" i="115"/>
  <c r="L20" i="115"/>
  <c r="M20" i="115"/>
  <c r="N21" i="115"/>
  <c r="J21" i="115"/>
  <c r="K21" i="115"/>
  <c r="M21" i="115"/>
  <c r="L21" i="115"/>
  <c r="N22" i="115"/>
  <c r="K22" i="115"/>
  <c r="J22" i="115"/>
  <c r="L22" i="115"/>
  <c r="M22" i="115"/>
  <c r="N26" i="115"/>
  <c r="J26" i="115"/>
  <c r="K26" i="115"/>
  <c r="M26" i="115"/>
  <c r="L26" i="115"/>
  <c r="N31" i="115"/>
  <c r="M31" i="115"/>
  <c r="K31" i="115"/>
  <c r="L31" i="115"/>
  <c r="J31" i="115"/>
  <c r="N32" i="115"/>
  <c r="M32" i="115"/>
  <c r="K32" i="115"/>
  <c r="L32" i="115"/>
  <c r="J32" i="115"/>
  <c r="N33" i="115"/>
  <c r="K33" i="115"/>
  <c r="J33" i="115"/>
  <c r="M33" i="115"/>
  <c r="L33" i="115"/>
  <c r="E54" i="115"/>
  <c r="D54" i="115"/>
  <c r="C54" i="115"/>
  <c r="F54" i="115"/>
  <c r="G54" i="115"/>
  <c r="L55" i="115"/>
  <c r="M55" i="115"/>
  <c r="J55" i="115"/>
  <c r="K55" i="115"/>
  <c r="N55" i="115"/>
  <c r="N56" i="115"/>
  <c r="K56" i="115"/>
  <c r="J56" i="115"/>
  <c r="M56" i="115"/>
  <c r="L56" i="115"/>
  <c r="N57" i="115"/>
  <c r="K57" i="115"/>
  <c r="J57" i="115"/>
  <c r="M57" i="115"/>
  <c r="L57" i="115"/>
  <c r="P68" i="115"/>
  <c r="F17" i="184"/>
  <c r="Z9" i="209"/>
  <c r="X9" i="115"/>
  <c r="T10" i="209"/>
  <c r="Q10" i="115"/>
  <c r="Z13" i="209"/>
  <c r="X13" i="115"/>
  <c r="Z17" i="209"/>
  <c r="X17" i="115"/>
  <c r="T18" i="209"/>
  <c r="Q18" i="115"/>
  <c r="Z23" i="209"/>
  <c r="X20" i="115"/>
  <c r="Z31" i="209"/>
  <c r="X31" i="115"/>
  <c r="Z33" i="209"/>
  <c r="X33" i="115"/>
  <c r="Z53" i="209"/>
  <c r="X53" i="115"/>
  <c r="Z55" i="209"/>
  <c r="X55" i="115"/>
  <c r="L36" i="115"/>
  <c r="K36" i="115"/>
  <c r="J36" i="115"/>
  <c r="N36" i="115"/>
  <c r="M36" i="115"/>
  <c r="L37" i="115"/>
  <c r="K37" i="115"/>
  <c r="N37" i="115"/>
  <c r="J37" i="115"/>
  <c r="M37" i="115"/>
  <c r="M38" i="115"/>
  <c r="L38" i="115"/>
  <c r="N38" i="115"/>
  <c r="K38" i="115"/>
  <c r="J38" i="115"/>
  <c r="N40" i="115"/>
  <c r="K40" i="115"/>
  <c r="M40" i="115"/>
  <c r="L40" i="115"/>
  <c r="J40" i="115"/>
  <c r="N41" i="115"/>
  <c r="K41" i="115"/>
  <c r="J41" i="115"/>
  <c r="L41" i="115"/>
  <c r="M41" i="115"/>
  <c r="N44" i="115"/>
  <c r="K44" i="115"/>
  <c r="L44" i="115"/>
  <c r="M44" i="115"/>
  <c r="J44" i="115"/>
  <c r="N45" i="115"/>
  <c r="K45" i="115"/>
  <c r="L45" i="115"/>
  <c r="M45" i="115"/>
  <c r="J45" i="115"/>
  <c r="N46" i="115"/>
  <c r="J46" i="115"/>
  <c r="M46" i="115"/>
  <c r="L46" i="115"/>
  <c r="K46" i="115"/>
  <c r="K47" i="115"/>
  <c r="N47" i="115"/>
  <c r="J47" i="115"/>
  <c r="M47" i="115"/>
  <c r="L47" i="115"/>
  <c r="L48" i="115"/>
  <c r="K48" i="115"/>
  <c r="J48" i="115"/>
  <c r="M48" i="115"/>
  <c r="N48" i="115"/>
  <c r="L49" i="115"/>
  <c r="M49" i="115"/>
  <c r="K49" i="115"/>
  <c r="N49" i="115"/>
  <c r="J49" i="115"/>
  <c r="L52" i="115"/>
  <c r="K52" i="115"/>
  <c r="J52" i="115"/>
  <c r="N52" i="115"/>
  <c r="M52" i="115"/>
  <c r="S53" i="115"/>
  <c r="T53" i="115"/>
  <c r="U53" i="115"/>
  <c r="R53" i="115"/>
  <c r="Q53" i="115"/>
  <c r="R54" i="115"/>
  <c r="S54" i="115"/>
  <c r="T54" i="115"/>
  <c r="U54" i="115"/>
  <c r="Q54" i="115"/>
  <c r="C22" i="184"/>
  <c r="C24" i="170"/>
  <c r="C24" i="172"/>
  <c r="C62" i="172" s="1"/>
  <c r="C60" i="172"/>
  <c r="C13" i="178"/>
  <c r="C13" i="179"/>
  <c r="C24" i="167"/>
  <c r="C55" i="176"/>
  <c r="C57" i="176" s="1"/>
  <c r="N10" i="209"/>
  <c r="J10" i="115"/>
  <c r="Z12" i="209"/>
  <c r="X12" i="115"/>
  <c r="Z16" i="209"/>
  <c r="X16" i="115"/>
  <c r="N18" i="209"/>
  <c r="J18" i="115"/>
  <c r="T22" i="209"/>
  <c r="Z24" i="209"/>
  <c r="Z21" i="115"/>
  <c r="AF25" i="209"/>
  <c r="Z26" i="209"/>
  <c r="X26" i="115"/>
  <c r="AF48" i="209"/>
  <c r="N49" i="209"/>
  <c r="Z49" i="209"/>
  <c r="X49" i="115"/>
  <c r="H52" i="209"/>
  <c r="T52" i="209"/>
  <c r="H55" i="209"/>
  <c r="D55" i="115"/>
  <c r="N56" i="209"/>
  <c r="W9" i="115"/>
  <c r="T11" i="115"/>
  <c r="Q11" i="115"/>
  <c r="U11" i="115"/>
  <c r="R11" i="115"/>
  <c r="S11" i="115"/>
  <c r="T12" i="115"/>
  <c r="U12" i="115"/>
  <c r="R12" i="115"/>
  <c r="Q12" i="115"/>
  <c r="S12" i="115"/>
  <c r="T13" i="115"/>
  <c r="Q13" i="115"/>
  <c r="U13" i="115"/>
  <c r="R13" i="115"/>
  <c r="S13" i="115"/>
  <c r="T14" i="115"/>
  <c r="Q14" i="115"/>
  <c r="U14" i="115"/>
  <c r="S14" i="115"/>
  <c r="R14" i="115"/>
  <c r="T15" i="115"/>
  <c r="U15" i="115"/>
  <c r="Q15" i="115"/>
  <c r="R15" i="115"/>
  <c r="S15" i="115"/>
  <c r="T16" i="115"/>
  <c r="Q16" i="115"/>
  <c r="U16" i="115"/>
  <c r="S16" i="115"/>
  <c r="R16" i="115"/>
  <c r="T17" i="115"/>
  <c r="Q17" i="115"/>
  <c r="U17" i="115"/>
  <c r="R17" i="115"/>
  <c r="S17" i="115"/>
  <c r="S23" i="115"/>
  <c r="R23" i="115"/>
  <c r="Q23" i="115"/>
  <c r="T23" i="115"/>
  <c r="U23" i="115"/>
  <c r="U25" i="115"/>
  <c r="R25" i="115"/>
  <c r="S25" i="115"/>
  <c r="T25" i="115"/>
  <c r="Q25" i="115"/>
  <c r="U20" i="115"/>
  <c r="T20" i="115"/>
  <c r="S20" i="115"/>
  <c r="R20" i="115"/>
  <c r="Q20" i="115"/>
  <c r="U21" i="115"/>
  <c r="R21" i="115"/>
  <c r="S21" i="115"/>
  <c r="T21" i="115"/>
  <c r="Q21" i="115"/>
  <c r="U22" i="115"/>
  <c r="T22" i="115"/>
  <c r="S22" i="115"/>
  <c r="R22" i="115"/>
  <c r="Q22" i="115"/>
  <c r="U26" i="115"/>
  <c r="Q26" i="115"/>
  <c r="T26" i="115"/>
  <c r="R26" i="115"/>
  <c r="S26" i="115"/>
  <c r="U31" i="115"/>
  <c r="R31" i="115"/>
  <c r="S31" i="115"/>
  <c r="T31" i="115"/>
  <c r="Q31" i="115"/>
  <c r="Q32" i="115"/>
  <c r="R32" i="115"/>
  <c r="U32" i="115"/>
  <c r="T32" i="115"/>
  <c r="S32" i="115"/>
  <c r="U33" i="115"/>
  <c r="Q33" i="115"/>
  <c r="T33" i="115"/>
  <c r="S33" i="115"/>
  <c r="R33" i="115"/>
  <c r="E36" i="115"/>
  <c r="G36" i="115"/>
  <c r="F36" i="115"/>
  <c r="D36" i="115"/>
  <c r="C36" i="115"/>
  <c r="E37" i="115"/>
  <c r="F37" i="115"/>
  <c r="D37" i="115"/>
  <c r="C37" i="115"/>
  <c r="G37" i="115"/>
  <c r="E38" i="115"/>
  <c r="D38" i="115"/>
  <c r="C38" i="115"/>
  <c r="G38" i="115"/>
  <c r="F38" i="115"/>
  <c r="G40" i="115"/>
  <c r="E40" i="115"/>
  <c r="D40" i="115"/>
  <c r="F40" i="115"/>
  <c r="C40" i="115"/>
  <c r="G41" i="115"/>
  <c r="F41" i="115"/>
  <c r="E41" i="115"/>
  <c r="D41" i="115"/>
  <c r="C41" i="115"/>
  <c r="C44" i="115"/>
  <c r="D44" i="115"/>
  <c r="G44" i="115"/>
  <c r="E44" i="115"/>
  <c r="F44" i="115"/>
  <c r="D45" i="115"/>
  <c r="G45" i="115"/>
  <c r="F45" i="115"/>
  <c r="E45" i="115"/>
  <c r="C45" i="115"/>
  <c r="D46" i="115"/>
  <c r="G46" i="115"/>
  <c r="C46" i="115"/>
  <c r="F46" i="115"/>
  <c r="E46" i="115"/>
  <c r="D47" i="115"/>
  <c r="C47" i="115"/>
  <c r="G47" i="115"/>
  <c r="F47" i="115"/>
  <c r="E47" i="115"/>
  <c r="E48" i="115"/>
  <c r="G48" i="115"/>
  <c r="F48" i="115"/>
  <c r="D48" i="115"/>
  <c r="C48" i="115"/>
  <c r="E49" i="115"/>
  <c r="D49" i="115"/>
  <c r="C49" i="115"/>
  <c r="G49" i="115"/>
  <c r="F49" i="115"/>
  <c r="C52" i="115"/>
  <c r="D52" i="115"/>
  <c r="F52" i="115"/>
  <c r="E52" i="115"/>
  <c r="G52" i="115"/>
  <c r="L53" i="115"/>
  <c r="K53" i="115"/>
  <c r="M53" i="115"/>
  <c r="J53" i="115"/>
  <c r="N53" i="115"/>
  <c r="L54" i="115"/>
  <c r="K54" i="115"/>
  <c r="M54" i="115"/>
  <c r="N54" i="115"/>
  <c r="J54" i="115"/>
  <c r="T55" i="115"/>
  <c r="R55" i="115"/>
  <c r="S55" i="115"/>
  <c r="U55" i="115"/>
  <c r="Q55" i="115"/>
  <c r="U56" i="115"/>
  <c r="R56" i="115"/>
  <c r="T56" i="115"/>
  <c r="S56" i="115"/>
  <c r="Q56" i="115"/>
  <c r="U57" i="115"/>
  <c r="T57" i="115"/>
  <c r="S57" i="115"/>
  <c r="R57" i="115"/>
  <c r="Q57" i="115"/>
  <c r="Z37" i="115"/>
  <c r="Y37" i="115"/>
  <c r="X37" i="115"/>
  <c r="AA37" i="115"/>
  <c r="AB37" i="115"/>
  <c r="AA38" i="115"/>
  <c r="Z38" i="115"/>
  <c r="AB38" i="115"/>
  <c r="Y38" i="115"/>
  <c r="X38" i="115"/>
  <c r="Z36" i="115"/>
  <c r="Y36" i="115"/>
  <c r="X36" i="115"/>
  <c r="AA36" i="115"/>
  <c r="AB36" i="115"/>
  <c r="F25" i="184"/>
  <c r="F31" i="184" s="1"/>
  <c r="C60" i="168"/>
  <c r="C60" i="171"/>
  <c r="C24" i="173"/>
  <c r="C47" i="173"/>
  <c r="T20" i="209"/>
  <c r="N24" i="209"/>
  <c r="H26" i="209"/>
  <c r="AF44" i="209"/>
  <c r="N46" i="209"/>
  <c r="H48" i="209"/>
  <c r="H49" i="209"/>
  <c r="T49" i="209"/>
  <c r="N53" i="209"/>
  <c r="Z54" i="209"/>
  <c r="T56" i="209"/>
  <c r="AF57" i="209"/>
  <c r="C17" i="184"/>
  <c r="C60" i="167"/>
  <c r="C62" i="167" s="1"/>
  <c r="C60" i="170"/>
  <c r="C60" i="173"/>
  <c r="C55" i="175"/>
  <c r="T25" i="209"/>
  <c r="N44" i="209"/>
  <c r="Z44" i="209"/>
  <c r="T47" i="209"/>
  <c r="Z52" i="209"/>
  <c r="H53" i="209"/>
  <c r="AF55" i="209"/>
  <c r="C47" i="168"/>
  <c r="C62" i="168" s="1"/>
  <c r="C47" i="171"/>
  <c r="C24" i="174"/>
  <c r="C47" i="174"/>
  <c r="T45" i="209"/>
  <c r="Z56" i="209"/>
  <c r="H57" i="209"/>
  <c r="N20" i="209"/>
  <c r="K22" i="209"/>
  <c r="N22" i="209" s="1"/>
  <c r="H20" i="209"/>
  <c r="C22" i="209"/>
  <c r="H22" i="209" s="1"/>
  <c r="AF20" i="209"/>
  <c r="AA22" i="209"/>
  <c r="AF22" i="209" s="1"/>
  <c r="U22" i="209"/>
  <c r="AF26" i="209"/>
  <c r="AA28" i="209"/>
  <c r="AF28" i="209" s="1"/>
  <c r="C57" i="175"/>
  <c r="C35" i="200"/>
  <c r="C26" i="200"/>
  <c r="C21" i="200"/>
  <c r="C35" i="199"/>
  <c r="C26" i="199"/>
  <c r="C46" i="198"/>
  <c r="C35" i="198"/>
  <c r="C26" i="198"/>
  <c r="C66" i="196"/>
  <c r="C32" i="196"/>
  <c r="C26" i="196"/>
  <c r="C35" i="194"/>
  <c r="C26" i="194"/>
  <c r="C26" i="193"/>
  <c r="C26" i="192"/>
  <c r="C32" i="230"/>
  <c r="X69" i="115" l="1"/>
  <c r="Y69" i="115"/>
  <c r="AB69" i="115"/>
  <c r="Z69" i="115"/>
  <c r="AA69" i="115"/>
  <c r="C62" i="171"/>
  <c r="Z22" i="209"/>
  <c r="X25" i="115"/>
  <c r="AB68" i="115" s="1"/>
  <c r="E9" i="115"/>
  <c r="G9" i="115"/>
  <c r="C9" i="115"/>
  <c r="F9" i="115"/>
  <c r="D9" i="115"/>
  <c r="I68" i="115"/>
  <c r="C21" i="192"/>
  <c r="C21" i="194"/>
  <c r="C26" i="230"/>
  <c r="L25" i="115"/>
  <c r="C62" i="170"/>
  <c r="T9" i="115"/>
  <c r="U9" i="115"/>
  <c r="R9" i="115"/>
  <c r="Q9" i="115"/>
  <c r="S9" i="115"/>
  <c r="C25" i="115"/>
  <c r="AD41" i="162"/>
  <c r="AB41" i="162"/>
  <c r="AA41" i="162"/>
  <c r="AE41" i="162"/>
  <c r="AC41" i="162"/>
  <c r="C50" i="230"/>
  <c r="C66" i="230"/>
  <c r="C46" i="192"/>
  <c r="C21" i="193"/>
  <c r="C35" i="193"/>
  <c r="C21" i="197"/>
  <c r="C62" i="173"/>
  <c r="C71" i="196"/>
  <c r="C35" i="192"/>
  <c r="C46" i="194"/>
  <c r="C46" i="200"/>
  <c r="C62" i="174"/>
  <c r="C51" i="194"/>
  <c r="C46" i="193"/>
  <c r="C50" i="196"/>
  <c r="C21" i="198"/>
  <c r="C51" i="198" s="1"/>
  <c r="C21" i="199"/>
  <c r="C51" i="199" s="1"/>
  <c r="C46" i="199"/>
  <c r="C51" i="200"/>
  <c r="C71" i="230"/>
  <c r="C51" i="193" l="1"/>
  <c r="C51" i="192"/>
  <c r="N68" i="115"/>
  <c r="U68" i="115"/>
  <c r="G68" i="115"/>
  <c r="F34" i="3"/>
  <c r="F32" i="3"/>
  <c r="F30" i="3"/>
  <c r="F28" i="3"/>
  <c r="F44" i="3"/>
  <c r="F42" i="3"/>
  <c r="F40" i="3"/>
  <c r="F38" i="3"/>
  <c r="F36" i="3"/>
  <c r="F26" i="3"/>
  <c r="F24" i="3"/>
  <c r="F22" i="3"/>
  <c r="F20" i="3"/>
  <c r="F18" i="3"/>
  <c r="F16" i="3"/>
  <c r="F6" i="3"/>
  <c r="D44" i="3"/>
  <c r="D42" i="3"/>
  <c r="D40" i="3"/>
  <c r="F12" i="3"/>
  <c r="F10" i="3"/>
  <c r="F8" i="3"/>
  <c r="F14" i="3"/>
  <c r="D38" i="3"/>
  <c r="D36" i="3"/>
  <c r="D34" i="3"/>
  <c r="D32" i="3"/>
  <c r="D30" i="3"/>
  <c r="D24" i="3"/>
  <c r="D26" i="3"/>
  <c r="D20" i="3" l="1"/>
  <c r="D16" i="3"/>
  <c r="D18" i="3"/>
  <c r="D14" i="3"/>
  <c r="D12" i="3"/>
  <c r="D10" i="3"/>
  <c r="D8" i="3"/>
  <c r="D6" i="3"/>
  <c r="B36" i="3"/>
  <c r="F11" i="232"/>
  <c r="D11" i="232"/>
  <c r="BP64" i="114" l="1"/>
  <c r="BP64" i="115" s="1"/>
  <c r="BI64" i="114"/>
  <c r="BI64" i="115" s="1"/>
  <c r="BB64" i="114"/>
  <c r="BB64" i="115" s="1"/>
  <c r="AU64" i="114"/>
  <c r="AU64" i="115" s="1"/>
  <c r="AN64" i="114"/>
  <c r="AN64" i="115" s="1"/>
  <c r="BP63" i="114"/>
  <c r="BP63" i="115" s="1"/>
  <c r="BI63" i="114"/>
  <c r="BI63" i="115" s="1"/>
  <c r="BB63" i="114"/>
  <c r="BB63" i="115" s="1"/>
  <c r="AU63" i="114"/>
  <c r="AU63" i="115" s="1"/>
  <c r="AN63" i="114"/>
  <c r="AN63" i="115" s="1"/>
  <c r="BP62" i="114"/>
  <c r="BP62" i="115" s="1"/>
  <c r="BI62" i="114"/>
  <c r="BI62" i="115" s="1"/>
  <c r="BB62" i="114"/>
  <c r="BB62" i="115" s="1"/>
  <c r="AU62" i="114"/>
  <c r="AU62" i="115" s="1"/>
  <c r="AN62" i="114"/>
  <c r="AN62" i="115" s="1"/>
  <c r="BO64" i="114"/>
  <c r="BO64" i="115" s="1"/>
  <c r="BO63" i="114"/>
  <c r="BO63" i="115" s="1"/>
  <c r="BO62" i="114"/>
  <c r="BO62" i="115" s="1"/>
  <c r="BH64" i="114"/>
  <c r="BH64" i="115" s="1"/>
  <c r="BH63" i="114"/>
  <c r="BH63" i="115" s="1"/>
  <c r="BH62" i="114"/>
  <c r="BH62" i="115" s="1"/>
  <c r="BA64" i="114"/>
  <c r="BA64" i="115" s="1"/>
  <c r="BA63" i="114"/>
  <c r="BA63" i="115" s="1"/>
  <c r="BA62" i="114"/>
  <c r="BA62" i="115" s="1"/>
  <c r="AT64" i="114"/>
  <c r="AT64" i="115" s="1"/>
  <c r="AT63" i="114"/>
  <c r="AT63" i="115" s="1"/>
  <c r="AT62" i="114"/>
  <c r="AT62" i="115" s="1"/>
  <c r="AM64" i="114"/>
  <c r="AM64" i="115" s="1"/>
  <c r="AM63" i="114"/>
  <c r="AM63" i="115" s="1"/>
  <c r="AM62" i="114"/>
  <c r="AM62" i="115" s="1"/>
  <c r="C63" i="233" l="1"/>
  <c r="C62" i="233"/>
  <c r="C64" i="233"/>
  <c r="F63" i="233"/>
  <c r="F64" i="233"/>
  <c r="F62" i="233" l="1"/>
  <c r="E62" i="233"/>
  <c r="E64" i="233"/>
  <c r="E63" i="233"/>
  <c r="AF64" i="209"/>
  <c r="Z64" i="209"/>
  <c r="T64" i="209"/>
  <c r="N64" i="209"/>
  <c r="H64" i="209"/>
  <c r="AF63" i="209"/>
  <c r="Z63" i="209"/>
  <c r="T63" i="209"/>
  <c r="N63" i="209"/>
  <c r="H63" i="209"/>
  <c r="AF62" i="209"/>
  <c r="Z62" i="209"/>
  <c r="T62" i="209"/>
  <c r="N62" i="209"/>
  <c r="H62" i="209"/>
  <c r="L41" i="235"/>
  <c r="K41" i="235"/>
  <c r="J41" i="235"/>
  <c r="I41" i="235"/>
  <c r="H41" i="235"/>
  <c r="L40" i="235"/>
  <c r="K40" i="235"/>
  <c r="J40" i="235"/>
  <c r="I40" i="235"/>
  <c r="H40" i="235"/>
  <c r="D63" i="233" l="1"/>
  <c r="B20" i="3"/>
  <c r="B18" i="3" l="1"/>
  <c r="D64" i="233"/>
  <c r="Z29" i="162"/>
  <c r="W29" i="162" s="1"/>
  <c r="T29" i="162"/>
  <c r="S29" i="162" s="1"/>
  <c r="N29" i="162"/>
  <c r="K29" i="162" s="1"/>
  <c r="H29" i="162"/>
  <c r="G29" i="162" s="1"/>
  <c r="Z28" i="162"/>
  <c r="Y28" i="162" s="1"/>
  <c r="T28" i="162"/>
  <c r="Q28" i="162" s="1"/>
  <c r="N28" i="162"/>
  <c r="M28" i="162" s="1"/>
  <c r="H28" i="162"/>
  <c r="E28" i="162" s="1"/>
  <c r="M6" i="235"/>
  <c r="D62" i="233" l="1"/>
  <c r="U29" i="162"/>
  <c r="I29" i="162"/>
  <c r="D29" i="162"/>
  <c r="J29" i="162"/>
  <c r="P29" i="162"/>
  <c r="V29" i="162"/>
  <c r="J28" i="162"/>
  <c r="V28" i="162"/>
  <c r="E29" i="162"/>
  <c r="L29" i="162"/>
  <c r="Q29" i="162"/>
  <c r="X29" i="162"/>
  <c r="K28" i="162"/>
  <c r="W28" i="162"/>
  <c r="M29" i="162"/>
  <c r="Y29" i="162"/>
  <c r="C28" i="162"/>
  <c r="O28" i="162"/>
  <c r="F28" i="162"/>
  <c r="G28" i="162"/>
  <c r="S28" i="162"/>
  <c r="D28" i="162"/>
  <c r="P28" i="162"/>
  <c r="R28" i="162"/>
  <c r="L28" i="162"/>
  <c r="X28" i="162"/>
  <c r="F29" i="162"/>
  <c r="R29" i="162"/>
  <c r="I28" i="162"/>
  <c r="U28" i="162"/>
  <c r="C29" i="162"/>
  <c r="O29" i="162"/>
  <c r="C39" i="238"/>
  <c r="B26" i="3" l="1"/>
  <c r="G29" i="238" l="1"/>
  <c r="B16" i="3" l="1"/>
  <c r="H21" i="235" l="1"/>
  <c r="I21" i="235"/>
  <c r="J21" i="235"/>
  <c r="K21" i="235"/>
  <c r="L21" i="235"/>
  <c r="H27" i="235"/>
  <c r="I27" i="235"/>
  <c r="J27" i="235"/>
  <c r="K27" i="235"/>
  <c r="L27" i="235"/>
  <c r="C29" i="235"/>
  <c r="C28" i="235"/>
  <c r="G29" i="235"/>
  <c r="F29" i="235"/>
  <c r="E29" i="235"/>
  <c r="D29" i="235"/>
  <c r="F28" i="235"/>
  <c r="E28" i="235"/>
  <c r="D28" i="235"/>
  <c r="B22" i="3" l="1"/>
  <c r="D29" i="233"/>
  <c r="C29" i="233"/>
  <c r="B24" i="3" l="1"/>
  <c r="E29" i="233"/>
  <c r="F29" i="233"/>
  <c r="G29" i="233" l="1"/>
  <c r="O38" i="236" s="1"/>
  <c r="BT27" i="114"/>
  <c r="BR27" i="114"/>
  <c r="BR27" i="115" s="1"/>
  <c r="BQ27" i="114"/>
  <c r="BQ27" i="115" s="1"/>
  <c r="BP27" i="114"/>
  <c r="BP27" i="115" s="1"/>
  <c r="BO27" i="114"/>
  <c r="BO27" i="115" s="1"/>
  <c r="BN27" i="114"/>
  <c r="BN27" i="115" s="1"/>
  <c r="BM27" i="114"/>
  <c r="BK27" i="114"/>
  <c r="BK27" i="115" s="1"/>
  <c r="BJ27" i="114"/>
  <c r="BJ27" i="115" s="1"/>
  <c r="BI27" i="114"/>
  <c r="BI27" i="115" s="1"/>
  <c r="BH27" i="114"/>
  <c r="BH27" i="115" s="1"/>
  <c r="BG27" i="114"/>
  <c r="BG27" i="115" s="1"/>
  <c r="BF27" i="114"/>
  <c r="BD27" i="114"/>
  <c r="BD27" i="115" s="1"/>
  <c r="BC27" i="114"/>
  <c r="BC27" i="115" s="1"/>
  <c r="BB27" i="114"/>
  <c r="BB27" i="115" s="1"/>
  <c r="BA27" i="114"/>
  <c r="BA27" i="115" s="1"/>
  <c r="AZ27" i="114"/>
  <c r="AZ27" i="115" s="1"/>
  <c r="BO26" i="114"/>
  <c r="BO26" i="115" s="1"/>
  <c r="BH26" i="114"/>
  <c r="BH26" i="115" s="1"/>
  <c r="BA26" i="114"/>
  <c r="BA26" i="115" s="1"/>
  <c r="BO22" i="114"/>
  <c r="BO22" i="115" s="1"/>
  <c r="BH22" i="114"/>
  <c r="BH22" i="115" s="1"/>
  <c r="BA22" i="114"/>
  <c r="BA22" i="115" s="1"/>
  <c r="BO21" i="114"/>
  <c r="BO21" i="115" s="1"/>
  <c r="BH21" i="114"/>
  <c r="BH21" i="115" s="1"/>
  <c r="BA21" i="114"/>
  <c r="BA21" i="115" s="1"/>
  <c r="BO20" i="114"/>
  <c r="BO20" i="115" s="1"/>
  <c r="BH20" i="114"/>
  <c r="BH20" i="115" s="1"/>
  <c r="BA20" i="114"/>
  <c r="BA20" i="115" s="1"/>
  <c r="BO25" i="114"/>
  <c r="BO25" i="115" s="1"/>
  <c r="BH25" i="114"/>
  <c r="BH25" i="115" s="1"/>
  <c r="BA25" i="114"/>
  <c r="BA25" i="115" s="1"/>
  <c r="BR24" i="114"/>
  <c r="BR24" i="115" s="1"/>
  <c r="BQ24" i="114"/>
  <c r="BQ24" i="115" s="1"/>
  <c r="BP24" i="114"/>
  <c r="BP24" i="115" s="1"/>
  <c r="BO24" i="114"/>
  <c r="BO24" i="115" s="1"/>
  <c r="BN24" i="114"/>
  <c r="BN24" i="115" s="1"/>
  <c r="BK24" i="114"/>
  <c r="BK24" i="115" s="1"/>
  <c r="BJ24" i="114"/>
  <c r="BJ24" i="115" s="1"/>
  <c r="BI24" i="114"/>
  <c r="BI24" i="115" s="1"/>
  <c r="BH24" i="114"/>
  <c r="BH24" i="115" s="1"/>
  <c r="BG24" i="114"/>
  <c r="BG24" i="115" s="1"/>
  <c r="BD24" i="114"/>
  <c r="BD24" i="115" s="1"/>
  <c r="BC24" i="114"/>
  <c r="BC24" i="115" s="1"/>
  <c r="BB24" i="114"/>
  <c r="BB24" i="115" s="1"/>
  <c r="BA24" i="114"/>
  <c r="BA24" i="115" s="1"/>
  <c r="AZ24" i="114"/>
  <c r="AZ24" i="115" s="1"/>
  <c r="BO23" i="114"/>
  <c r="BO23" i="115" s="1"/>
  <c r="BH23" i="114"/>
  <c r="BH23" i="115" s="1"/>
  <c r="BA23" i="114"/>
  <c r="BA23" i="115" s="1"/>
  <c r="BP57" i="114"/>
  <c r="BP57" i="115" s="1"/>
  <c r="BI57" i="114"/>
  <c r="BI57" i="115" s="1"/>
  <c r="BB57" i="114"/>
  <c r="BB57" i="115" s="1"/>
  <c r="BP56" i="114"/>
  <c r="BP56" i="115" s="1"/>
  <c r="BI56" i="114"/>
  <c r="BI56" i="115" s="1"/>
  <c r="BB56" i="114"/>
  <c r="BB56" i="115" s="1"/>
  <c r="BP55" i="114"/>
  <c r="BP55" i="115" s="1"/>
  <c r="BI55" i="114"/>
  <c r="BI55" i="115" s="1"/>
  <c r="BB55" i="114"/>
  <c r="BB55" i="115" s="1"/>
  <c r="BP54" i="114"/>
  <c r="BP54" i="115" s="1"/>
  <c r="BI54" i="114"/>
  <c r="BI54" i="115" s="1"/>
  <c r="BB54" i="114"/>
  <c r="BB54" i="115" s="1"/>
  <c r="BP53" i="114"/>
  <c r="BP53" i="115" s="1"/>
  <c r="BI53" i="114"/>
  <c r="BI53" i="115" s="1"/>
  <c r="BB53" i="114"/>
  <c r="BB53" i="115" s="1"/>
  <c r="BP52" i="114"/>
  <c r="BP52" i="115" s="1"/>
  <c r="BI52" i="114"/>
  <c r="BI52" i="115" s="1"/>
  <c r="BB52" i="114"/>
  <c r="BB52" i="115" s="1"/>
  <c r="BP49" i="114"/>
  <c r="BP49" i="115" s="1"/>
  <c r="BI49" i="114"/>
  <c r="BI49" i="115" s="1"/>
  <c r="BB49" i="114"/>
  <c r="BB49" i="115" s="1"/>
  <c r="BP48" i="114"/>
  <c r="BP48" i="115" s="1"/>
  <c r="BI48" i="114"/>
  <c r="BI48" i="115" s="1"/>
  <c r="BB48" i="114"/>
  <c r="BB48" i="115" s="1"/>
  <c r="BP47" i="114"/>
  <c r="BP47" i="115" s="1"/>
  <c r="BI47" i="114"/>
  <c r="BI47" i="115" s="1"/>
  <c r="BB47" i="114"/>
  <c r="BB47" i="115" s="1"/>
  <c r="BP46" i="114"/>
  <c r="BP46" i="115" s="1"/>
  <c r="BI46" i="114"/>
  <c r="BI46" i="115" s="1"/>
  <c r="BB46" i="114"/>
  <c r="BB46" i="115" s="1"/>
  <c r="BP45" i="114"/>
  <c r="BP45" i="115" s="1"/>
  <c r="BI45" i="114"/>
  <c r="BI45" i="115" s="1"/>
  <c r="BB45" i="114"/>
  <c r="BB45" i="115" s="1"/>
  <c r="BP44" i="114"/>
  <c r="BP44" i="115" s="1"/>
  <c r="BI44" i="114"/>
  <c r="BI44" i="115" s="1"/>
  <c r="BB44" i="114"/>
  <c r="BB44" i="115" s="1"/>
  <c r="BR38" i="114"/>
  <c r="BR38" i="115" s="1"/>
  <c r="BQ38" i="114"/>
  <c r="BQ38" i="115" s="1"/>
  <c r="BP38" i="114"/>
  <c r="BP38" i="115" s="1"/>
  <c r="BO38" i="114"/>
  <c r="BO38" i="115" s="1"/>
  <c r="BK38" i="114"/>
  <c r="BK38" i="115" s="1"/>
  <c r="BJ38" i="114"/>
  <c r="BJ38" i="115" s="1"/>
  <c r="BI38" i="114"/>
  <c r="BI38" i="115" s="1"/>
  <c r="BH38" i="114"/>
  <c r="BH38" i="115" s="1"/>
  <c r="BD38" i="114"/>
  <c r="BD38" i="115" s="1"/>
  <c r="BC38" i="114"/>
  <c r="BC38" i="115" s="1"/>
  <c r="BB38" i="114"/>
  <c r="BB38" i="115" s="1"/>
  <c r="BA38" i="114"/>
  <c r="BA38" i="115" s="1"/>
  <c r="BR37" i="114"/>
  <c r="BR37" i="115" s="1"/>
  <c r="BQ37" i="114"/>
  <c r="BQ37" i="115" s="1"/>
  <c r="BP37" i="114"/>
  <c r="BP37" i="115" s="1"/>
  <c r="BO37" i="114"/>
  <c r="BO37" i="115" s="1"/>
  <c r="BK37" i="114"/>
  <c r="BK37" i="115" s="1"/>
  <c r="BJ37" i="114"/>
  <c r="BJ37" i="115" s="1"/>
  <c r="BI37" i="114"/>
  <c r="BI37" i="115" s="1"/>
  <c r="BH37" i="114"/>
  <c r="BH37" i="115" s="1"/>
  <c r="BD37" i="114"/>
  <c r="BD37" i="115" s="1"/>
  <c r="BC37" i="114"/>
  <c r="BC37" i="115" s="1"/>
  <c r="BB37" i="114"/>
  <c r="BB37" i="115" s="1"/>
  <c r="BA37" i="114"/>
  <c r="BA37" i="115" s="1"/>
  <c r="BR36" i="114"/>
  <c r="BR36" i="115" s="1"/>
  <c r="BQ36" i="114"/>
  <c r="BQ36" i="115" s="1"/>
  <c r="BP36" i="114"/>
  <c r="BP36" i="115" s="1"/>
  <c r="BO36" i="114"/>
  <c r="BO36" i="115" s="1"/>
  <c r="BK36" i="114"/>
  <c r="BK36" i="115" s="1"/>
  <c r="BJ36" i="114"/>
  <c r="BJ36" i="115" s="1"/>
  <c r="BI36" i="114"/>
  <c r="BI36" i="115" s="1"/>
  <c r="BH36" i="114"/>
  <c r="BH36" i="115" s="1"/>
  <c r="BD36" i="114"/>
  <c r="BD36" i="115" s="1"/>
  <c r="BC36" i="114"/>
  <c r="BC36" i="115" s="1"/>
  <c r="BB36" i="114"/>
  <c r="BB36" i="115" s="1"/>
  <c r="BA36" i="114"/>
  <c r="BA36" i="115" s="1"/>
  <c r="BR35" i="114"/>
  <c r="BQ35" i="114"/>
  <c r="BP35" i="114"/>
  <c r="BO35" i="114"/>
  <c r="BN35" i="114"/>
  <c r="BK35" i="114"/>
  <c r="BJ35" i="114"/>
  <c r="BI35" i="114"/>
  <c r="BH35" i="114"/>
  <c r="BG35" i="114"/>
  <c r="BD35" i="114"/>
  <c r="BC35" i="114"/>
  <c r="BB35" i="114"/>
  <c r="BA35" i="114"/>
  <c r="AZ35" i="114"/>
  <c r="BP34" i="114"/>
  <c r="BP34" i="115" s="1"/>
  <c r="BO34" i="114"/>
  <c r="BO34" i="115" s="1"/>
  <c r="BI34" i="114"/>
  <c r="BI34" i="115" s="1"/>
  <c r="BH34" i="114"/>
  <c r="BH34" i="115" s="1"/>
  <c r="BB34" i="114"/>
  <c r="BB34" i="115" s="1"/>
  <c r="BA34" i="114"/>
  <c r="BA34" i="115" s="1"/>
  <c r="BP33" i="114"/>
  <c r="BP33" i="115" s="1"/>
  <c r="BO33" i="114"/>
  <c r="BO33" i="115" s="1"/>
  <c r="BI33" i="114"/>
  <c r="BI33" i="115" s="1"/>
  <c r="BH33" i="114"/>
  <c r="BH33" i="115" s="1"/>
  <c r="BB33" i="114"/>
  <c r="BB33" i="115" s="1"/>
  <c r="BA33" i="114"/>
  <c r="BA33" i="115" s="1"/>
  <c r="BP32" i="114"/>
  <c r="BP32" i="115" s="1"/>
  <c r="BO32" i="114"/>
  <c r="BO32" i="115" s="1"/>
  <c r="BI32" i="114"/>
  <c r="BI32" i="115" s="1"/>
  <c r="BH32" i="114"/>
  <c r="BH32" i="115" s="1"/>
  <c r="BB32" i="114"/>
  <c r="BB32" i="115" s="1"/>
  <c r="BA32" i="114"/>
  <c r="BA32" i="115" s="1"/>
  <c r="BP31" i="114"/>
  <c r="BP31" i="115" s="1"/>
  <c r="BO31" i="114"/>
  <c r="BO31" i="115" s="1"/>
  <c r="BI31" i="114"/>
  <c r="BI31" i="115" s="1"/>
  <c r="BH31" i="114"/>
  <c r="BH31" i="115" s="1"/>
  <c r="BB31" i="114"/>
  <c r="BB31" i="115" s="1"/>
  <c r="BA31" i="114"/>
  <c r="BA31" i="115" s="1"/>
  <c r="BP18" i="114"/>
  <c r="BP18" i="115" s="1"/>
  <c r="BO18" i="114"/>
  <c r="BO18" i="115" s="1"/>
  <c r="BI18" i="114"/>
  <c r="BI18" i="115" s="1"/>
  <c r="BH18" i="114"/>
  <c r="BH18" i="115" s="1"/>
  <c r="BB18" i="114"/>
  <c r="BB18" i="115" s="1"/>
  <c r="BA18" i="114"/>
  <c r="BA18" i="115" s="1"/>
  <c r="BP17" i="114"/>
  <c r="BP17" i="115" s="1"/>
  <c r="BO17" i="114"/>
  <c r="BO17" i="115" s="1"/>
  <c r="BI17" i="114"/>
  <c r="BI17" i="115" s="1"/>
  <c r="BH17" i="114"/>
  <c r="BH17" i="115" s="1"/>
  <c r="BB17" i="114"/>
  <c r="BB17" i="115" s="1"/>
  <c r="BA17" i="114"/>
  <c r="BA17" i="115" s="1"/>
  <c r="BP16" i="114"/>
  <c r="BP16" i="115" s="1"/>
  <c r="BO16" i="114"/>
  <c r="BO16" i="115" s="1"/>
  <c r="BI16" i="114"/>
  <c r="BI16" i="115" s="1"/>
  <c r="BH16" i="114"/>
  <c r="BH16" i="115" s="1"/>
  <c r="BB16" i="114"/>
  <c r="BB16" i="115" s="1"/>
  <c r="BA16" i="114"/>
  <c r="BA16" i="115" s="1"/>
  <c r="BP15" i="114"/>
  <c r="BP15" i="115" s="1"/>
  <c r="BO15" i="114"/>
  <c r="BO15" i="115" s="1"/>
  <c r="BI15" i="114"/>
  <c r="BI15" i="115" s="1"/>
  <c r="BH15" i="114"/>
  <c r="BH15" i="115" s="1"/>
  <c r="BB15" i="114"/>
  <c r="BB15" i="115" s="1"/>
  <c r="BA15" i="114"/>
  <c r="BA15" i="115" s="1"/>
  <c r="BP14" i="114"/>
  <c r="BP14" i="115" s="1"/>
  <c r="BO14" i="114"/>
  <c r="BO14" i="115" s="1"/>
  <c r="BI14" i="114"/>
  <c r="BI14" i="115" s="1"/>
  <c r="BH14" i="114"/>
  <c r="BH14" i="115" s="1"/>
  <c r="BB14" i="114"/>
  <c r="BB14" i="115" s="1"/>
  <c r="BA14" i="114"/>
  <c r="BA14" i="115" s="1"/>
  <c r="BP13" i="114"/>
  <c r="BP13" i="115" s="1"/>
  <c r="BO13" i="114"/>
  <c r="BO13" i="115" s="1"/>
  <c r="BI13" i="114"/>
  <c r="BI13" i="115" s="1"/>
  <c r="BH13" i="114"/>
  <c r="BH13" i="115" s="1"/>
  <c r="BB13" i="114"/>
  <c r="BB13" i="115" s="1"/>
  <c r="BA13" i="114"/>
  <c r="BA13" i="115" s="1"/>
  <c r="BP12" i="114"/>
  <c r="BP12" i="115" s="1"/>
  <c r="BO12" i="114"/>
  <c r="BO12" i="115" s="1"/>
  <c r="BI12" i="114"/>
  <c r="BI12" i="115" s="1"/>
  <c r="BH12" i="114"/>
  <c r="BH12" i="115" s="1"/>
  <c r="BB12" i="114"/>
  <c r="BB12" i="115" s="1"/>
  <c r="BA12" i="114"/>
  <c r="BA12" i="115" s="1"/>
  <c r="BP11" i="114"/>
  <c r="BP11" i="115" s="1"/>
  <c r="BO11" i="114"/>
  <c r="BO11" i="115" s="1"/>
  <c r="BI11" i="114"/>
  <c r="BI11" i="115" s="1"/>
  <c r="BH11" i="114"/>
  <c r="BH11" i="115" s="1"/>
  <c r="BB11" i="114"/>
  <c r="BB11" i="115" s="1"/>
  <c r="BA11" i="114"/>
  <c r="BA11" i="115" s="1"/>
  <c r="BP10" i="114"/>
  <c r="BP10" i="115" s="1"/>
  <c r="BO10" i="114"/>
  <c r="BO10" i="115" s="1"/>
  <c r="BI10" i="114"/>
  <c r="BI10" i="115" s="1"/>
  <c r="BH10" i="114"/>
  <c r="BH10" i="115" s="1"/>
  <c r="BB10" i="114"/>
  <c r="BB10" i="115" s="1"/>
  <c r="BA10" i="114"/>
  <c r="BA10" i="115" s="1"/>
  <c r="BP9" i="114"/>
  <c r="BP9" i="115" s="1"/>
  <c r="BO9" i="114"/>
  <c r="BO9" i="115" s="1"/>
  <c r="BI9" i="114"/>
  <c r="BI9" i="115" s="1"/>
  <c r="BH9" i="114"/>
  <c r="BH9" i="115" s="1"/>
  <c r="BB9" i="114"/>
  <c r="BB9" i="115" s="1"/>
  <c r="BA9" i="114"/>
  <c r="BA9" i="115" s="1"/>
  <c r="AS24" i="114"/>
  <c r="AS24" i="115" s="1"/>
  <c r="AT24" i="114"/>
  <c r="AT24" i="115" s="1"/>
  <c r="AU24" i="114"/>
  <c r="AU24" i="115" s="1"/>
  <c r="AV24" i="114"/>
  <c r="AV24" i="115" s="1"/>
  <c r="AW24" i="114"/>
  <c r="AW24" i="115" s="1"/>
  <c r="AT25" i="114"/>
  <c r="AT25" i="115" s="1"/>
  <c r="AT20" i="114"/>
  <c r="AT20" i="115" s="1"/>
  <c r="AT21" i="114"/>
  <c r="AT21" i="115" s="1"/>
  <c r="AT22" i="114"/>
  <c r="AT22" i="115" s="1"/>
  <c r="AT26" i="114"/>
  <c r="AT26" i="115" s="1"/>
  <c r="AS27" i="114"/>
  <c r="AS27" i="115" s="1"/>
  <c r="AT27" i="114"/>
  <c r="AT27" i="115" s="1"/>
  <c r="AU27" i="114"/>
  <c r="AU27" i="115" s="1"/>
  <c r="AV27" i="114"/>
  <c r="AV27" i="115" s="1"/>
  <c r="AW27" i="114"/>
  <c r="AW27" i="115" s="1"/>
  <c r="AY27" i="114"/>
  <c r="AT23" i="114"/>
  <c r="AT23" i="115" s="1"/>
  <c r="AU57" i="114"/>
  <c r="AU57" i="115" s="1"/>
  <c r="AU56" i="114"/>
  <c r="AU56" i="115" s="1"/>
  <c r="AU55" i="114"/>
  <c r="AU55" i="115" s="1"/>
  <c r="AU54" i="114"/>
  <c r="AU54" i="115" s="1"/>
  <c r="AU53" i="114"/>
  <c r="AU53" i="115" s="1"/>
  <c r="AU52" i="114"/>
  <c r="AU52" i="115" s="1"/>
  <c r="AU49" i="114"/>
  <c r="AU49" i="115" s="1"/>
  <c r="AU48" i="114"/>
  <c r="AU48" i="115" s="1"/>
  <c r="AU47" i="114"/>
  <c r="AU47" i="115" s="1"/>
  <c r="AU46" i="114"/>
  <c r="AU46" i="115" s="1"/>
  <c r="AU45" i="114"/>
  <c r="AU45" i="115" s="1"/>
  <c r="AU44" i="114"/>
  <c r="AU44" i="115" s="1"/>
  <c r="AW39" i="114"/>
  <c r="AV39" i="114"/>
  <c r="AU39" i="114"/>
  <c r="AT39" i="114"/>
  <c r="AS39" i="114"/>
  <c r="AW38" i="114"/>
  <c r="AW38" i="115" s="1"/>
  <c r="AV38" i="114"/>
  <c r="AV38" i="115" s="1"/>
  <c r="AU38" i="114"/>
  <c r="AU38" i="115" s="1"/>
  <c r="AT38" i="114"/>
  <c r="AT38" i="115" s="1"/>
  <c r="AW37" i="114"/>
  <c r="AW37" i="115" s="1"/>
  <c r="AV37" i="114"/>
  <c r="AV37" i="115" s="1"/>
  <c r="AU37" i="114"/>
  <c r="AU37" i="115" s="1"/>
  <c r="AT37" i="114"/>
  <c r="AT37" i="115" s="1"/>
  <c r="AW36" i="114"/>
  <c r="AW36" i="115" s="1"/>
  <c r="AV36" i="114"/>
  <c r="AV36" i="115" s="1"/>
  <c r="AU36" i="114"/>
  <c r="AU36" i="115" s="1"/>
  <c r="AT36" i="114"/>
  <c r="AT36" i="115" s="1"/>
  <c r="AU34" i="114"/>
  <c r="AU34" i="115" s="1"/>
  <c r="AT34" i="114"/>
  <c r="AT34" i="115" s="1"/>
  <c r="AU33" i="114"/>
  <c r="AU33" i="115" s="1"/>
  <c r="AT33" i="114"/>
  <c r="AT33" i="115" s="1"/>
  <c r="AU32" i="114"/>
  <c r="AU32" i="115" s="1"/>
  <c r="AT32" i="114"/>
  <c r="AT32" i="115" s="1"/>
  <c r="AU31" i="114"/>
  <c r="AU31" i="115" s="1"/>
  <c r="AT31" i="114"/>
  <c r="AT31" i="115" s="1"/>
  <c r="AU18" i="114"/>
  <c r="AU18" i="115" s="1"/>
  <c r="AT18" i="114"/>
  <c r="AT18" i="115" s="1"/>
  <c r="AU17" i="114"/>
  <c r="AU17" i="115" s="1"/>
  <c r="AT17" i="114"/>
  <c r="AT17" i="115" s="1"/>
  <c r="AU16" i="114"/>
  <c r="AU16" i="115" s="1"/>
  <c r="AT16" i="114"/>
  <c r="AT16" i="115" s="1"/>
  <c r="AU15" i="114"/>
  <c r="AU15" i="115" s="1"/>
  <c r="AT15" i="114"/>
  <c r="AT15" i="115" s="1"/>
  <c r="AU14" i="114"/>
  <c r="AU14" i="115" s="1"/>
  <c r="AT14" i="114"/>
  <c r="AT14" i="115" s="1"/>
  <c r="AU13" i="114"/>
  <c r="AU13" i="115" s="1"/>
  <c r="AT13" i="114"/>
  <c r="AT13" i="115" s="1"/>
  <c r="AU12" i="114"/>
  <c r="AU12" i="115" s="1"/>
  <c r="AT12" i="114"/>
  <c r="AT12" i="115" s="1"/>
  <c r="AU11" i="114"/>
  <c r="AU11" i="115" s="1"/>
  <c r="AT11" i="114"/>
  <c r="AT11" i="115" s="1"/>
  <c r="AU10" i="114"/>
  <c r="AU10" i="115" s="1"/>
  <c r="AT10" i="114"/>
  <c r="AT10" i="115" s="1"/>
  <c r="AU9" i="114"/>
  <c r="AU9" i="115" s="1"/>
  <c r="AT9" i="114"/>
  <c r="AT9" i="115" s="1"/>
  <c r="AN57" i="114"/>
  <c r="AN57" i="115" s="1"/>
  <c r="AN56" i="114"/>
  <c r="AN56" i="115" s="1"/>
  <c r="AN55" i="114"/>
  <c r="AN55" i="115" s="1"/>
  <c r="AN54" i="114"/>
  <c r="AN54" i="115" s="1"/>
  <c r="AN53" i="114"/>
  <c r="AN53" i="115" s="1"/>
  <c r="AN52" i="114"/>
  <c r="AN52" i="115" s="1"/>
  <c r="AN49" i="114"/>
  <c r="AN49" i="115" s="1"/>
  <c r="AN48" i="114"/>
  <c r="AN48" i="115" s="1"/>
  <c r="AN47" i="114"/>
  <c r="AN47" i="115" s="1"/>
  <c r="AN46" i="114"/>
  <c r="AN46" i="115" s="1"/>
  <c r="AN45" i="114"/>
  <c r="AN45" i="115" s="1"/>
  <c r="AN44" i="114"/>
  <c r="AN44" i="115" s="1"/>
  <c r="AP38" i="114"/>
  <c r="AP38" i="115" s="1"/>
  <c r="AO38" i="114"/>
  <c r="AO38" i="115" s="1"/>
  <c r="AN38" i="114"/>
  <c r="AN38" i="115" s="1"/>
  <c r="AM38" i="114"/>
  <c r="AM38" i="115" s="1"/>
  <c r="AP37" i="114"/>
  <c r="AP37" i="115" s="1"/>
  <c r="AO37" i="114"/>
  <c r="AO37" i="115" s="1"/>
  <c r="AN37" i="114"/>
  <c r="AN37" i="115" s="1"/>
  <c r="AM37" i="114"/>
  <c r="AM37" i="115" s="1"/>
  <c r="AP36" i="114"/>
  <c r="AP36" i="115" s="1"/>
  <c r="AO36" i="114"/>
  <c r="AO36" i="115" s="1"/>
  <c r="AN36" i="114"/>
  <c r="AN36" i="115" s="1"/>
  <c r="AM36" i="114"/>
  <c r="AM36" i="115" s="1"/>
  <c r="AN34" i="114"/>
  <c r="AN34" i="115" s="1"/>
  <c r="AM34" i="114"/>
  <c r="AM34" i="115" s="1"/>
  <c r="AN33" i="114"/>
  <c r="AN33" i="115" s="1"/>
  <c r="AM33" i="114"/>
  <c r="AM33" i="115" s="1"/>
  <c r="AN32" i="114"/>
  <c r="AN32" i="115" s="1"/>
  <c r="AM32" i="114"/>
  <c r="AM32" i="115" s="1"/>
  <c r="AN31" i="114"/>
  <c r="AN31" i="115" s="1"/>
  <c r="AM31" i="114"/>
  <c r="AM31" i="115" s="1"/>
  <c r="AR27" i="114"/>
  <c r="AP27" i="114"/>
  <c r="AP27" i="115" s="1"/>
  <c r="AO27" i="114"/>
  <c r="AO27" i="115" s="1"/>
  <c r="AN27" i="114"/>
  <c r="AN27" i="115" s="1"/>
  <c r="AM27" i="114"/>
  <c r="AM27" i="115" s="1"/>
  <c r="AM26" i="114"/>
  <c r="AM26" i="115" s="1"/>
  <c r="AM22" i="114"/>
  <c r="AM22" i="115" s="1"/>
  <c r="AM21" i="114"/>
  <c r="AM21" i="115" s="1"/>
  <c r="AM20" i="114"/>
  <c r="AM20" i="115" s="1"/>
  <c r="AM25" i="114"/>
  <c r="AM25" i="115" s="1"/>
  <c r="AP24" i="114"/>
  <c r="AP24" i="115" s="1"/>
  <c r="AO24" i="114"/>
  <c r="AO24" i="115" s="1"/>
  <c r="AN24" i="114"/>
  <c r="AN24" i="115" s="1"/>
  <c r="AM24" i="114"/>
  <c r="AM24" i="115" s="1"/>
  <c r="AM23" i="114"/>
  <c r="AM23" i="115" s="1"/>
  <c r="AL27" i="114"/>
  <c r="AL27" i="115" s="1"/>
  <c r="AL24" i="114"/>
  <c r="AL24" i="115" s="1"/>
  <c r="AN18" i="114"/>
  <c r="AN18" i="115" s="1"/>
  <c r="AM18" i="114"/>
  <c r="AM18" i="115" s="1"/>
  <c r="AN17" i="114"/>
  <c r="AN17" i="115" s="1"/>
  <c r="AM17" i="114"/>
  <c r="AM17" i="115" s="1"/>
  <c r="AN16" i="114"/>
  <c r="AN16" i="115" s="1"/>
  <c r="AM16" i="114"/>
  <c r="AM16" i="115" s="1"/>
  <c r="AN15" i="114"/>
  <c r="AN15" i="115" s="1"/>
  <c r="AM15" i="114"/>
  <c r="AM15" i="115" s="1"/>
  <c r="AN14" i="114"/>
  <c r="AN14" i="115" s="1"/>
  <c r="AM14" i="114"/>
  <c r="AM14" i="115" s="1"/>
  <c r="AN13" i="114"/>
  <c r="AN13" i="115" s="1"/>
  <c r="AM13" i="114"/>
  <c r="AM13" i="115" s="1"/>
  <c r="AN12" i="114"/>
  <c r="AN12" i="115" s="1"/>
  <c r="AM12" i="114"/>
  <c r="AM12" i="115" s="1"/>
  <c r="AN11" i="114"/>
  <c r="AN11" i="115" s="1"/>
  <c r="AM11" i="114"/>
  <c r="AM11" i="115" s="1"/>
  <c r="AN10" i="114"/>
  <c r="AN10" i="115" s="1"/>
  <c r="AM10" i="114"/>
  <c r="AM10" i="115" s="1"/>
  <c r="AN9" i="114"/>
  <c r="AN9" i="115" s="1"/>
  <c r="AM9" i="114"/>
  <c r="AM9" i="115" s="1"/>
  <c r="I27" i="238" l="1"/>
  <c r="H27" i="238"/>
  <c r="K27" i="238"/>
  <c r="L27" i="238"/>
  <c r="J27" i="238"/>
  <c r="H41" i="233"/>
  <c r="H40" i="233" l="1"/>
  <c r="I40" i="233"/>
  <c r="I41" i="233"/>
  <c r="J40" i="233" l="1"/>
  <c r="J41" i="233"/>
  <c r="K41" i="233" l="1"/>
  <c r="K40" i="233"/>
  <c r="L40" i="233" l="1"/>
  <c r="L41" i="233"/>
  <c r="C29" i="207" l="1"/>
  <c r="AB29" i="114"/>
  <c r="Y29" i="114"/>
  <c r="S29" i="114"/>
  <c r="T29" i="114"/>
  <c r="R29" i="114"/>
  <c r="N29" i="114"/>
  <c r="K29" i="114"/>
  <c r="E29" i="114"/>
  <c r="F29" i="114"/>
  <c r="D29" i="114"/>
  <c r="P29" i="114" l="1"/>
  <c r="D29" i="238" s="1"/>
  <c r="AD29" i="114"/>
  <c r="C29" i="114"/>
  <c r="G29" i="114"/>
  <c r="L29" i="114"/>
  <c r="Q29" i="114"/>
  <c r="U29" i="114"/>
  <c r="Z29" i="114"/>
  <c r="M29" i="114"/>
  <c r="AA29" i="114"/>
  <c r="I29" i="114"/>
  <c r="C29" i="238" s="1"/>
  <c r="W29" i="114"/>
  <c r="E29" i="238" s="1"/>
  <c r="J29" i="114"/>
  <c r="X29" i="114"/>
  <c r="F29" i="238" l="1"/>
  <c r="D26" i="232"/>
  <c r="F23" i="232"/>
  <c r="C23" i="232"/>
  <c r="F19" i="232"/>
  <c r="C19" i="232"/>
  <c r="D13" i="232"/>
  <c r="F8" i="232"/>
  <c r="D8" i="232"/>
  <c r="D28" i="233" l="1"/>
  <c r="E28" i="233"/>
  <c r="G28" i="114"/>
  <c r="C28" i="233"/>
  <c r="P28" i="114"/>
  <c r="D28" i="238" s="1"/>
  <c r="X28" i="114"/>
  <c r="W28" i="114"/>
  <c r="U28" i="114"/>
  <c r="Z28" i="114"/>
  <c r="I28" i="114"/>
  <c r="C28" i="238" s="1"/>
  <c r="AD28" i="114"/>
  <c r="L28" i="114"/>
  <c r="E28" i="238" l="1"/>
  <c r="F28" i="233"/>
  <c r="S28" i="114"/>
  <c r="AA28" i="114"/>
  <c r="T28" i="114"/>
  <c r="D28" i="114"/>
  <c r="M28" i="114"/>
  <c r="E28" i="114"/>
  <c r="Y28" i="114"/>
  <c r="N28" i="114"/>
  <c r="AB28" i="114"/>
  <c r="R28" i="114"/>
  <c r="K28" i="114"/>
  <c r="J28" i="114"/>
  <c r="F28" i="114"/>
  <c r="C28" i="114"/>
  <c r="Q28" i="114"/>
  <c r="F28" i="238" l="1"/>
  <c r="O21" i="208"/>
  <c r="O22" i="208"/>
  <c r="O23" i="208"/>
  <c r="O24" i="208"/>
  <c r="O25" i="208"/>
  <c r="O26" i="208"/>
  <c r="O27" i="208"/>
  <c r="O20" i="208"/>
  <c r="L21" i="208"/>
  <c r="L22" i="208"/>
  <c r="L23" i="208"/>
  <c r="L24" i="208"/>
  <c r="L25" i="208"/>
  <c r="L26" i="208"/>
  <c r="L27" i="208"/>
  <c r="L20" i="208"/>
  <c r="O71" i="208"/>
  <c r="O72" i="208"/>
  <c r="O73" i="208"/>
  <c r="O74" i="208"/>
  <c r="O70" i="208"/>
  <c r="O40" i="208"/>
  <c r="O57" i="208"/>
  <c r="O56" i="208"/>
  <c r="O55" i="208"/>
  <c r="O54" i="208"/>
  <c r="O53" i="208"/>
  <c r="O52" i="208"/>
  <c r="O49" i="208"/>
  <c r="O48" i="208"/>
  <c r="O47" i="208"/>
  <c r="O46" i="208"/>
  <c r="O45" i="208"/>
  <c r="O44" i="208"/>
  <c r="O60" i="208"/>
  <c r="O59" i="208"/>
  <c r="O38" i="208"/>
  <c r="O37" i="208"/>
  <c r="O36" i="208"/>
  <c r="O34" i="208"/>
  <c r="O33" i="208"/>
  <c r="O32" i="208"/>
  <c r="O31" i="208"/>
  <c r="O10" i="208"/>
  <c r="O9" i="208"/>
  <c r="O18" i="208"/>
  <c r="O17" i="208"/>
  <c r="O15" i="208"/>
  <c r="O14" i="208"/>
  <c r="O16" i="208"/>
  <c r="O12" i="208"/>
  <c r="O11" i="208"/>
  <c r="O13" i="208"/>
  <c r="F74" i="208"/>
  <c r="F73" i="208"/>
  <c r="F72" i="208"/>
  <c r="F71" i="208"/>
  <c r="F70" i="208"/>
  <c r="I74" i="208"/>
  <c r="I73" i="208"/>
  <c r="I72" i="208"/>
  <c r="I71" i="208"/>
  <c r="I70" i="208"/>
  <c r="L71" i="208"/>
  <c r="L72" i="208"/>
  <c r="L73" i="208"/>
  <c r="L74" i="208"/>
  <c r="L70" i="208"/>
  <c r="L40" i="208"/>
  <c r="L57" i="208"/>
  <c r="L56" i="208"/>
  <c r="L55" i="208"/>
  <c r="L54" i="208"/>
  <c r="L53" i="208"/>
  <c r="L52" i="208"/>
  <c r="L49" i="208"/>
  <c r="L48" i="208"/>
  <c r="L47" i="208"/>
  <c r="L46" i="208"/>
  <c r="L45" i="208"/>
  <c r="L44" i="208"/>
  <c r="L60" i="208"/>
  <c r="L59" i="208"/>
  <c r="L38" i="208"/>
  <c r="L37" i="208"/>
  <c r="L36" i="208"/>
  <c r="L34" i="208"/>
  <c r="L33" i="208"/>
  <c r="L32" i="208"/>
  <c r="L31" i="208"/>
  <c r="L11" i="208"/>
  <c r="L12" i="208"/>
  <c r="L16" i="208"/>
  <c r="L14" i="208"/>
  <c r="L15" i="208"/>
  <c r="L17" i="208"/>
  <c r="L18" i="208"/>
  <c r="L9" i="208"/>
  <c r="L10" i="208"/>
  <c r="L13" i="208"/>
  <c r="I40" i="208"/>
  <c r="I57" i="208"/>
  <c r="I56" i="208"/>
  <c r="I55" i="208"/>
  <c r="I54" i="208"/>
  <c r="I53" i="208"/>
  <c r="I52" i="208"/>
  <c r="I49" i="208"/>
  <c r="I48" i="208"/>
  <c r="I47" i="208"/>
  <c r="I46" i="208"/>
  <c r="I45" i="208"/>
  <c r="I44" i="208"/>
  <c r="I60" i="208"/>
  <c r="I59" i="208"/>
  <c r="I38" i="208"/>
  <c r="I37" i="208"/>
  <c r="I36" i="208"/>
  <c r="I34" i="208"/>
  <c r="I33" i="208"/>
  <c r="I32" i="208"/>
  <c r="I31" i="208"/>
  <c r="I21" i="208"/>
  <c r="I22" i="208"/>
  <c r="I23" i="208"/>
  <c r="I24" i="208"/>
  <c r="I25" i="208"/>
  <c r="I26" i="208"/>
  <c r="I27" i="208"/>
  <c r="I20" i="208"/>
  <c r="I11" i="208"/>
  <c r="I12" i="208"/>
  <c r="I16" i="208"/>
  <c r="I14" i="208"/>
  <c r="I15" i="208"/>
  <c r="I17" i="208"/>
  <c r="I18" i="208"/>
  <c r="I9" i="208"/>
  <c r="I10" i="208"/>
  <c r="I13" i="208"/>
  <c r="F21" i="208"/>
  <c r="F22" i="208"/>
  <c r="F23" i="208"/>
  <c r="F24" i="208"/>
  <c r="F25" i="208"/>
  <c r="F26" i="208"/>
  <c r="F27" i="208"/>
  <c r="F20" i="208"/>
  <c r="F40" i="208"/>
  <c r="F57" i="208"/>
  <c r="F56" i="208"/>
  <c r="F55" i="208"/>
  <c r="F54" i="208"/>
  <c r="F53" i="208"/>
  <c r="F52" i="208"/>
  <c r="F49" i="208"/>
  <c r="F48" i="208"/>
  <c r="F47" i="208"/>
  <c r="F46" i="208"/>
  <c r="F45" i="208"/>
  <c r="F44" i="208"/>
  <c r="F60" i="208"/>
  <c r="F59" i="208"/>
  <c r="F38" i="208"/>
  <c r="F37" i="208"/>
  <c r="F36" i="208"/>
  <c r="F34" i="208"/>
  <c r="F33" i="208"/>
  <c r="F32" i="208"/>
  <c r="F31" i="208"/>
  <c r="F10" i="208"/>
  <c r="F9" i="208"/>
  <c r="F18" i="208"/>
  <c r="F17" i="208"/>
  <c r="F15" i="208"/>
  <c r="F14" i="208"/>
  <c r="F16" i="208"/>
  <c r="F12" i="208"/>
  <c r="F11" i="208"/>
  <c r="F13" i="208"/>
  <c r="D65" i="231" l="1"/>
  <c r="F65" i="231"/>
  <c r="F63" i="231"/>
  <c r="D63" i="231"/>
  <c r="F61" i="231"/>
  <c r="D61" i="231"/>
  <c r="D58" i="231"/>
  <c r="D55" i="231"/>
  <c r="F55" i="231"/>
  <c r="F53" i="231"/>
  <c r="F49" i="231"/>
  <c r="F47" i="231"/>
  <c r="F45" i="231"/>
  <c r="F43" i="231"/>
  <c r="F39" i="231"/>
  <c r="F37" i="231"/>
  <c r="F35" i="231"/>
  <c r="F29" i="231"/>
  <c r="D24" i="231"/>
  <c r="F24" i="231"/>
  <c r="D21" i="231"/>
  <c r="F21" i="231"/>
  <c r="D18" i="231"/>
  <c r="F18" i="231"/>
  <c r="D15" i="231"/>
  <c r="F15" i="231"/>
  <c r="D13" i="231"/>
  <c r="F13" i="231"/>
  <c r="D8" i="231"/>
  <c r="F8" i="231"/>
  <c r="C50" i="231" l="1"/>
  <c r="C66" i="231"/>
  <c r="F32" i="231"/>
  <c r="C26" i="231"/>
  <c r="C32" i="231"/>
  <c r="F41" i="231"/>
  <c r="F58" i="231"/>
  <c r="F66" i="231" s="1"/>
  <c r="F26" i="231"/>
  <c r="C71" i="231" l="1"/>
  <c r="F50" i="231"/>
  <c r="F71" i="231" s="1"/>
  <c r="D65" i="230"/>
  <c r="F65" i="230"/>
  <c r="F63" i="230"/>
  <c r="D63" i="230"/>
  <c r="F61" i="230"/>
  <c r="D61" i="230"/>
  <c r="D58" i="230"/>
  <c r="F58" i="230"/>
  <c r="D55" i="230"/>
  <c r="F55" i="230"/>
  <c r="F53" i="230"/>
  <c r="F49" i="230"/>
  <c r="F47" i="230"/>
  <c r="F45" i="230"/>
  <c r="F43" i="230"/>
  <c r="F39" i="230"/>
  <c r="F37" i="230"/>
  <c r="F35" i="230"/>
  <c r="D24" i="230"/>
  <c r="F24" i="230"/>
  <c r="D21" i="230"/>
  <c r="F21" i="230"/>
  <c r="D18" i="230"/>
  <c r="F18" i="230"/>
  <c r="D15" i="230"/>
  <c r="F15" i="230"/>
  <c r="D13" i="230"/>
  <c r="F13" i="230"/>
  <c r="D8" i="230"/>
  <c r="F8" i="230"/>
  <c r="F41" i="230" l="1"/>
  <c r="F50" i="230" s="1"/>
  <c r="F29" i="230"/>
  <c r="F26" i="230"/>
  <c r="F66" i="230"/>
  <c r="F32" i="230" l="1"/>
  <c r="F71" i="230" s="1"/>
  <c r="F45" i="200" l="1"/>
  <c r="F44" i="200"/>
  <c r="F43" i="200"/>
  <c r="F41" i="200"/>
  <c r="F39" i="200"/>
  <c r="F34" i="200"/>
  <c r="F33" i="200"/>
  <c r="F32" i="200"/>
  <c r="F29" i="200"/>
  <c r="F19" i="200"/>
  <c r="F17" i="200"/>
  <c r="F15" i="200"/>
  <c r="F13" i="200"/>
  <c r="F12" i="200"/>
  <c r="F8" i="200"/>
  <c r="F32" i="199"/>
  <c r="F33" i="199"/>
  <c r="F45" i="199"/>
  <c r="F44" i="199"/>
  <c r="F43" i="199"/>
  <c r="F41" i="199"/>
  <c r="F39" i="199"/>
  <c r="F34" i="199"/>
  <c r="F31" i="199"/>
  <c r="F29" i="199"/>
  <c r="F19" i="199"/>
  <c r="F17" i="199"/>
  <c r="F15" i="199"/>
  <c r="F12" i="199"/>
  <c r="F8" i="199"/>
  <c r="F24" i="200" l="1"/>
  <c r="F31" i="200"/>
  <c r="F21" i="200"/>
  <c r="F38" i="200"/>
  <c r="F35" i="199"/>
  <c r="F13" i="199"/>
  <c r="F24" i="199"/>
  <c r="F45" i="198"/>
  <c r="F44" i="198"/>
  <c r="F43" i="198"/>
  <c r="F41" i="198"/>
  <c r="F39" i="198"/>
  <c r="F34" i="198"/>
  <c r="F33" i="198"/>
  <c r="F32" i="198"/>
  <c r="F31" i="198"/>
  <c r="F29" i="198"/>
  <c r="F19" i="198"/>
  <c r="F17" i="198"/>
  <c r="F15" i="198"/>
  <c r="F13" i="198"/>
  <c r="F12" i="198"/>
  <c r="F8" i="198"/>
  <c r="F26" i="200" l="1"/>
  <c r="F46" i="200"/>
  <c r="F35" i="200"/>
  <c r="F26" i="199"/>
  <c r="F21" i="199"/>
  <c r="F35" i="198"/>
  <c r="F21" i="198"/>
  <c r="F24" i="198"/>
  <c r="C35" i="197"/>
  <c r="F45" i="197"/>
  <c r="F44" i="197"/>
  <c r="F43" i="197"/>
  <c r="F39" i="197"/>
  <c r="F38" i="197"/>
  <c r="F34" i="197"/>
  <c r="F33" i="197"/>
  <c r="F31" i="197"/>
  <c r="F29" i="197"/>
  <c r="C26" i="197"/>
  <c r="F19" i="197"/>
  <c r="F17" i="197"/>
  <c r="F15" i="197"/>
  <c r="F13" i="197"/>
  <c r="F12" i="197"/>
  <c r="F24" i="197" l="1"/>
  <c r="F26" i="197" s="1"/>
  <c r="F32" i="197"/>
  <c r="F35" i="197" s="1"/>
  <c r="F51" i="200"/>
  <c r="F26" i="198"/>
  <c r="C46" i="197"/>
  <c r="F41" i="197"/>
  <c r="F8" i="197"/>
  <c r="D25" i="219"/>
  <c r="D13" i="219"/>
  <c r="D11" i="219"/>
  <c r="D8" i="219"/>
  <c r="D25" i="218"/>
  <c r="D13" i="218"/>
  <c r="D11" i="218"/>
  <c r="D8" i="218"/>
  <c r="D27" i="217"/>
  <c r="D25" i="217"/>
  <c r="D22" i="217"/>
  <c r="D14" i="217"/>
  <c r="D12" i="217"/>
  <c r="D10" i="217"/>
  <c r="D8" i="217"/>
  <c r="D48" i="182"/>
  <c r="D45" i="182"/>
  <c r="D43" i="182"/>
  <c r="D20" i="182"/>
  <c r="D17" i="182"/>
  <c r="D15" i="182"/>
  <c r="D12" i="182"/>
  <c r="D8" i="182"/>
  <c r="D52" i="176"/>
  <c r="D50" i="176"/>
  <c r="D48" i="176"/>
  <c r="D45" i="176"/>
  <c r="D21" i="176"/>
  <c r="D20" i="176"/>
  <c r="D19" i="176"/>
  <c r="D16" i="176"/>
  <c r="D13" i="176"/>
  <c r="D10" i="176"/>
  <c r="D8" i="176"/>
  <c r="B20" i="180"/>
  <c r="B20" i="179"/>
  <c r="B21" i="178"/>
  <c r="B20" i="177"/>
  <c r="B21" i="216"/>
  <c r="B21" i="181"/>
  <c r="D26" i="180"/>
  <c r="D24" i="180"/>
  <c r="D11" i="180"/>
  <c r="D8" i="180"/>
  <c r="D26" i="179"/>
  <c r="D24" i="179"/>
  <c r="D11" i="179"/>
  <c r="D8" i="179"/>
  <c r="D27" i="178"/>
  <c r="D25" i="178"/>
  <c r="D11" i="178"/>
  <c r="D8" i="178"/>
  <c r="D27" i="181"/>
  <c r="D25" i="181"/>
  <c r="D12" i="181"/>
  <c r="D8" i="181"/>
  <c r="D27" i="216"/>
  <c r="D25" i="216"/>
  <c r="D12" i="216"/>
  <c r="D8" i="216"/>
  <c r="D26" i="177"/>
  <c r="D24" i="177"/>
  <c r="D11" i="177"/>
  <c r="D8" i="177"/>
  <c r="J75" i="228"/>
  <c r="L82" i="228" s="1"/>
  <c r="J73" i="228"/>
  <c r="L80" i="228" s="1"/>
  <c r="M82" i="228" l="1"/>
  <c r="G19" i="241"/>
  <c r="H27" i="181"/>
  <c r="H8" i="181"/>
  <c r="H27" i="216"/>
  <c r="H8" i="216"/>
  <c r="H26" i="232"/>
  <c r="N26" i="232" s="1"/>
  <c r="N29" i="232" s="1"/>
  <c r="H11" i="232"/>
  <c r="N11" i="232" s="1"/>
  <c r="H28" i="177"/>
  <c r="N28" i="177" s="1"/>
  <c r="H24" i="177"/>
  <c r="H11" i="177"/>
  <c r="H27" i="178"/>
  <c r="H8" i="178"/>
  <c r="H26" i="179"/>
  <c r="H8" i="179"/>
  <c r="H29" i="181"/>
  <c r="N29" i="181" s="1"/>
  <c r="H25" i="181"/>
  <c r="H12" i="181"/>
  <c r="H29" i="216"/>
  <c r="N29" i="216" s="1"/>
  <c r="H25" i="216"/>
  <c r="H12" i="216"/>
  <c r="H13" i="232"/>
  <c r="N13" i="232" s="1"/>
  <c r="H8" i="232"/>
  <c r="N8" i="232" s="1"/>
  <c r="H26" i="177"/>
  <c r="H8" i="177"/>
  <c r="H25" i="178"/>
  <c r="H11" i="178"/>
  <c r="H24" i="179"/>
  <c r="H11" i="179"/>
  <c r="H56" i="167"/>
  <c r="H52" i="167"/>
  <c r="H20" i="167"/>
  <c r="H16" i="167"/>
  <c r="H10" i="167"/>
  <c r="H54" i="168"/>
  <c r="H50" i="168"/>
  <c r="H21" i="168"/>
  <c r="H19" i="168"/>
  <c r="H13" i="168"/>
  <c r="H8" i="168"/>
  <c r="H56" i="169"/>
  <c r="H52" i="169"/>
  <c r="H20" i="169"/>
  <c r="H16" i="169"/>
  <c r="H10" i="169"/>
  <c r="H54" i="170"/>
  <c r="H50" i="170"/>
  <c r="H21" i="170"/>
  <c r="H19" i="170"/>
  <c r="H13" i="170"/>
  <c r="H8" i="170"/>
  <c r="H54" i="171"/>
  <c r="H50" i="171"/>
  <c r="H54" i="167"/>
  <c r="H50" i="167"/>
  <c r="H21" i="167"/>
  <c r="H19" i="167"/>
  <c r="H13" i="167"/>
  <c r="H8" i="167"/>
  <c r="H56" i="168"/>
  <c r="H52" i="168"/>
  <c r="H20" i="168"/>
  <c r="H16" i="168"/>
  <c r="H10" i="168"/>
  <c r="H54" i="169"/>
  <c r="H50" i="169"/>
  <c r="H21" i="169"/>
  <c r="H19" i="169"/>
  <c r="H13" i="169"/>
  <c r="H8" i="169"/>
  <c r="H56" i="170"/>
  <c r="H52" i="170"/>
  <c r="H20" i="170"/>
  <c r="H16" i="170"/>
  <c r="H10" i="170"/>
  <c r="H56" i="171"/>
  <c r="H52" i="171"/>
  <c r="H11" i="180"/>
  <c r="H20" i="171"/>
  <c r="H16" i="171"/>
  <c r="H10" i="171"/>
  <c r="H56" i="172"/>
  <c r="H52" i="172"/>
  <c r="H20" i="172"/>
  <c r="H16" i="172"/>
  <c r="H10" i="172"/>
  <c r="H56" i="173"/>
  <c r="H52" i="173"/>
  <c r="H20" i="173"/>
  <c r="H16" i="173"/>
  <c r="H10" i="173"/>
  <c r="H50" i="176"/>
  <c r="H45" i="176"/>
  <c r="H20" i="176"/>
  <c r="H16" i="176"/>
  <c r="H10" i="176"/>
  <c r="H48" i="182"/>
  <c r="H43" i="182"/>
  <c r="H22" i="182"/>
  <c r="N22" i="182" s="1"/>
  <c r="H17" i="182"/>
  <c r="H12" i="182"/>
  <c r="H8" i="182"/>
  <c r="H36" i="185"/>
  <c r="H15" i="185"/>
  <c r="N15" i="185" s="1"/>
  <c r="H11" i="185"/>
  <c r="H8" i="185"/>
  <c r="H44" i="191"/>
  <c r="H41" i="191"/>
  <c r="H17" i="191"/>
  <c r="H13" i="191"/>
  <c r="H8" i="191"/>
  <c r="H44" i="192"/>
  <c r="H41" i="192"/>
  <c r="H24" i="180"/>
  <c r="H21" i="171"/>
  <c r="H19" i="171"/>
  <c r="H13" i="171"/>
  <c r="H8" i="171"/>
  <c r="H54" i="172"/>
  <c r="H50" i="172"/>
  <c r="H21" i="172"/>
  <c r="H19" i="172"/>
  <c r="H13" i="172"/>
  <c r="H8" i="172"/>
  <c r="H54" i="173"/>
  <c r="H50" i="173"/>
  <c r="H21" i="173"/>
  <c r="H19" i="173"/>
  <c r="H13" i="173"/>
  <c r="H8" i="173"/>
  <c r="H52" i="176"/>
  <c r="H48" i="176"/>
  <c r="H21" i="176"/>
  <c r="H19" i="176"/>
  <c r="H13" i="176"/>
  <c r="H8" i="176"/>
  <c r="H50" i="182"/>
  <c r="N50" i="182" s="1"/>
  <c r="H45" i="182"/>
  <c r="H20" i="182"/>
  <c r="H15" i="182"/>
  <c r="H10" i="182"/>
  <c r="N10" i="182" s="1"/>
  <c r="H34" i="185"/>
  <c r="H13" i="185"/>
  <c r="H9" i="185"/>
  <c r="N9" i="185" s="1"/>
  <c r="H45" i="191"/>
  <c r="H43" i="191"/>
  <c r="H39" i="191"/>
  <c r="H19" i="191"/>
  <c r="H15" i="191"/>
  <c r="H12" i="191"/>
  <c r="H45" i="192"/>
  <c r="H43" i="192"/>
  <c r="H39" i="192"/>
  <c r="H56" i="174"/>
  <c r="H20" i="174"/>
  <c r="H10" i="174"/>
  <c r="H45" i="175"/>
  <c r="H20" i="175"/>
  <c r="H10" i="175"/>
  <c r="H17" i="183"/>
  <c r="H8" i="183"/>
  <c r="H34" i="184"/>
  <c r="N34" i="184" s="1"/>
  <c r="H9" i="184"/>
  <c r="N9" i="184" s="1"/>
  <c r="H17" i="192"/>
  <c r="H13" i="192"/>
  <c r="H8" i="192"/>
  <c r="H44" i="193"/>
  <c r="H41" i="193"/>
  <c r="H17" i="193"/>
  <c r="H13" i="193"/>
  <c r="H8" i="193"/>
  <c r="H44" i="194"/>
  <c r="H41" i="194"/>
  <c r="H17" i="194"/>
  <c r="H13" i="194"/>
  <c r="H8" i="194"/>
  <c r="H45" i="197"/>
  <c r="N45" i="197" s="1"/>
  <c r="H43" i="197"/>
  <c r="N43" i="197" s="1"/>
  <c r="H39" i="197"/>
  <c r="N39" i="197" s="1"/>
  <c r="H19" i="197"/>
  <c r="N19" i="197" s="1"/>
  <c r="H15" i="197"/>
  <c r="N15" i="197" s="1"/>
  <c r="H12" i="197"/>
  <c r="N12" i="197" s="1"/>
  <c r="H44" i="198"/>
  <c r="N44" i="198" s="1"/>
  <c r="H41" i="198"/>
  <c r="N41" i="198" s="1"/>
  <c r="H17" i="198"/>
  <c r="N17" i="198" s="1"/>
  <c r="H13" i="198"/>
  <c r="N13" i="198" s="1"/>
  <c r="H8" i="198"/>
  <c r="N8" i="198" s="1"/>
  <c r="H52" i="174"/>
  <c r="H16" i="174"/>
  <c r="H50" i="175"/>
  <c r="H16" i="175"/>
  <c r="H48" i="183"/>
  <c r="H22" i="183"/>
  <c r="N22" i="183" s="1"/>
  <c r="H12" i="183"/>
  <c r="H13" i="184"/>
  <c r="N13" i="184" s="1"/>
  <c r="H19" i="192"/>
  <c r="H15" i="192"/>
  <c r="H12" i="192"/>
  <c r="H45" i="193"/>
  <c r="H43" i="193"/>
  <c r="H39" i="193"/>
  <c r="H19" i="193"/>
  <c r="H15" i="193"/>
  <c r="H12" i="193"/>
  <c r="H45" i="194"/>
  <c r="H43" i="194"/>
  <c r="H39" i="194"/>
  <c r="H19" i="194"/>
  <c r="H15" i="194"/>
  <c r="H12" i="194"/>
  <c r="H44" i="197"/>
  <c r="N44" i="197" s="1"/>
  <c r="H41" i="197"/>
  <c r="N41" i="197" s="1"/>
  <c r="H17" i="197"/>
  <c r="N17" i="197" s="1"/>
  <c r="H13" i="197"/>
  <c r="N13" i="197" s="1"/>
  <c r="H8" i="197"/>
  <c r="N8" i="197" s="1"/>
  <c r="H45" i="198"/>
  <c r="N45" i="198" s="1"/>
  <c r="H43" i="198"/>
  <c r="N43" i="198" s="1"/>
  <c r="H39" i="198"/>
  <c r="N39" i="198" s="1"/>
  <c r="H19" i="198"/>
  <c r="N19" i="198" s="1"/>
  <c r="H15" i="198"/>
  <c r="N15" i="198" s="1"/>
  <c r="H12" i="198"/>
  <c r="N12" i="198" s="1"/>
  <c r="H54" i="174"/>
  <c r="H19" i="174"/>
  <c r="H13" i="175"/>
  <c r="H45" i="183"/>
  <c r="H20" i="183"/>
  <c r="H15" i="184"/>
  <c r="N15" i="184" s="1"/>
  <c r="H63" i="195"/>
  <c r="H18" i="195"/>
  <c r="H58" i="196"/>
  <c r="H24" i="196"/>
  <c r="H13" i="196"/>
  <c r="H63" i="230"/>
  <c r="N63" i="230" s="1"/>
  <c r="H58" i="230"/>
  <c r="N58" i="230" s="1"/>
  <c r="H24" i="230"/>
  <c r="N24" i="230" s="1"/>
  <c r="H18" i="230"/>
  <c r="N18" i="230" s="1"/>
  <c r="H13" i="230"/>
  <c r="N13" i="230" s="1"/>
  <c r="H63" i="231"/>
  <c r="N63" i="231" s="1"/>
  <c r="H58" i="231"/>
  <c r="N58" i="231" s="1"/>
  <c r="H24" i="231"/>
  <c r="N24" i="231" s="1"/>
  <c r="H18" i="231"/>
  <c r="N18" i="231" s="1"/>
  <c r="H13" i="231"/>
  <c r="N13" i="231" s="1"/>
  <c r="H27" i="217"/>
  <c r="N27" i="217" s="1"/>
  <c r="H22" i="217"/>
  <c r="N22" i="217" s="1"/>
  <c r="H12" i="217"/>
  <c r="N12" i="217" s="1"/>
  <c r="H8" i="217"/>
  <c r="N8" i="217" s="1"/>
  <c r="H13" i="218"/>
  <c r="N13" i="218" s="1"/>
  <c r="H8" i="218"/>
  <c r="N8" i="218" s="1"/>
  <c r="H13" i="219"/>
  <c r="N13" i="219" s="1"/>
  <c r="H8" i="219"/>
  <c r="N8" i="219" s="1"/>
  <c r="H21" i="174"/>
  <c r="H19" i="175"/>
  <c r="H50" i="183"/>
  <c r="N50" i="183" s="1"/>
  <c r="H65" i="195"/>
  <c r="H55" i="195"/>
  <c r="H21" i="195"/>
  <c r="H8" i="195"/>
  <c r="H61" i="196"/>
  <c r="H15" i="196"/>
  <c r="H45" i="199"/>
  <c r="N45" i="199" s="1"/>
  <c r="H43" i="199"/>
  <c r="N43" i="199" s="1"/>
  <c r="H39" i="199"/>
  <c r="N39" i="199" s="1"/>
  <c r="H19" i="199"/>
  <c r="N19" i="199" s="1"/>
  <c r="H15" i="199"/>
  <c r="N15" i="199" s="1"/>
  <c r="H12" i="199"/>
  <c r="N12" i="199" s="1"/>
  <c r="H45" i="200"/>
  <c r="N45" i="200" s="1"/>
  <c r="H43" i="200"/>
  <c r="N43" i="200" s="1"/>
  <c r="H39" i="200"/>
  <c r="N39" i="200" s="1"/>
  <c r="H19" i="200"/>
  <c r="N19" i="200" s="1"/>
  <c r="H15" i="200"/>
  <c r="N15" i="200" s="1"/>
  <c r="H12" i="200"/>
  <c r="N12" i="200" s="1"/>
  <c r="H8" i="180"/>
  <c r="H8" i="174"/>
  <c r="H48" i="175"/>
  <c r="H21" i="175"/>
  <c r="H10" i="183"/>
  <c r="N10" i="183" s="1"/>
  <c r="H8" i="184"/>
  <c r="N8" i="184" s="1"/>
  <c r="H58" i="195"/>
  <c r="H24" i="195"/>
  <c r="H13" i="195"/>
  <c r="H63" i="196"/>
  <c r="H18" i="196"/>
  <c r="H65" i="230"/>
  <c r="N65" i="230" s="1"/>
  <c r="H61" i="230"/>
  <c r="N61" i="230" s="1"/>
  <c r="H55" i="230"/>
  <c r="N55" i="230" s="1"/>
  <c r="H21" i="230"/>
  <c r="N21" i="230" s="1"/>
  <c r="H15" i="230"/>
  <c r="N15" i="230" s="1"/>
  <c r="H8" i="230"/>
  <c r="N8" i="230" s="1"/>
  <c r="H65" i="231"/>
  <c r="N65" i="231" s="1"/>
  <c r="H61" i="231"/>
  <c r="N61" i="231" s="1"/>
  <c r="H55" i="231"/>
  <c r="N55" i="231" s="1"/>
  <c r="H21" i="231"/>
  <c r="N21" i="231" s="1"/>
  <c r="H15" i="231"/>
  <c r="N15" i="231" s="1"/>
  <c r="H8" i="231"/>
  <c r="N8" i="231" s="1"/>
  <c r="H25" i="217"/>
  <c r="N25" i="217" s="1"/>
  <c r="H14" i="217"/>
  <c r="N14" i="217" s="1"/>
  <c r="H10" i="217"/>
  <c r="N10" i="217" s="1"/>
  <c r="H25" i="218"/>
  <c r="N25" i="218" s="1"/>
  <c r="N27" i="218" s="1"/>
  <c r="H11" i="218"/>
  <c r="N11" i="218" s="1"/>
  <c r="H25" i="219"/>
  <c r="N25" i="219" s="1"/>
  <c r="N27" i="219" s="1"/>
  <c r="H11" i="219"/>
  <c r="N11" i="219" s="1"/>
  <c r="H26" i="180"/>
  <c r="H50" i="174"/>
  <c r="H13" i="174"/>
  <c r="H52" i="175"/>
  <c r="H8" i="175"/>
  <c r="H15" i="183"/>
  <c r="H36" i="184"/>
  <c r="N36" i="184" s="1"/>
  <c r="H11" i="184"/>
  <c r="N11" i="184" s="1"/>
  <c r="H61" i="195"/>
  <c r="H15" i="195"/>
  <c r="H65" i="196"/>
  <c r="H55" i="196"/>
  <c r="H21" i="196"/>
  <c r="H8" i="196"/>
  <c r="H44" i="199"/>
  <c r="N44" i="199" s="1"/>
  <c r="H41" i="199"/>
  <c r="N41" i="199" s="1"/>
  <c r="H17" i="199"/>
  <c r="N17" i="199" s="1"/>
  <c r="H13" i="199"/>
  <c r="N13" i="199" s="1"/>
  <c r="H8" i="199"/>
  <c r="N8" i="199" s="1"/>
  <c r="H44" i="200"/>
  <c r="N44" i="200" s="1"/>
  <c r="H41" i="200"/>
  <c r="N41" i="200" s="1"/>
  <c r="H17" i="200"/>
  <c r="N17" i="200" s="1"/>
  <c r="H13" i="200"/>
  <c r="N13" i="200" s="1"/>
  <c r="H8" i="200"/>
  <c r="N8" i="200" s="1"/>
  <c r="J74" i="228"/>
  <c r="L81" i="228" s="1"/>
  <c r="F21" i="197"/>
  <c r="F46" i="197"/>
  <c r="C51" i="197"/>
  <c r="B12" i="3"/>
  <c r="G65" i="228"/>
  <c r="N14" i="218" l="1"/>
  <c r="N30" i="217"/>
  <c r="N26" i="231"/>
  <c r="N14" i="219"/>
  <c r="N29" i="219" s="1"/>
  <c r="N35" i="219" s="1"/>
  <c r="N16" i="217"/>
  <c r="N38" i="184"/>
  <c r="M81" i="228"/>
  <c r="G16" i="241"/>
  <c r="H43" i="168"/>
  <c r="H41" i="168"/>
  <c r="H39" i="168"/>
  <c r="H36" i="168"/>
  <c r="H32" i="168"/>
  <c r="H43" i="171"/>
  <c r="H41" i="171"/>
  <c r="H39" i="171"/>
  <c r="H36" i="171"/>
  <c r="H45" i="168"/>
  <c r="H42" i="168"/>
  <c r="H40" i="168"/>
  <c r="H38" i="168"/>
  <c r="H34" i="168"/>
  <c r="H27" i="168"/>
  <c r="H45" i="171"/>
  <c r="H42" i="171"/>
  <c r="H40" i="171"/>
  <c r="H38" i="171"/>
  <c r="H34" i="171"/>
  <c r="H27" i="171"/>
  <c r="H38" i="176"/>
  <c r="H34" i="176"/>
  <c r="H27" i="176"/>
  <c r="H29" i="185"/>
  <c r="H25" i="185"/>
  <c r="H38" i="192"/>
  <c r="H33" i="192"/>
  <c r="H31" i="192"/>
  <c r="H32" i="171"/>
  <c r="H40" i="176"/>
  <c r="H36" i="176"/>
  <c r="H32" i="176"/>
  <c r="H27" i="185"/>
  <c r="H20" i="185"/>
  <c r="H34" i="192"/>
  <c r="H32" i="192"/>
  <c r="H45" i="174"/>
  <c r="H40" i="174"/>
  <c r="H34" i="174"/>
  <c r="H43" i="183"/>
  <c r="H32" i="183"/>
  <c r="H24" i="192"/>
  <c r="H38" i="194"/>
  <c r="H33" i="194"/>
  <c r="H31" i="194"/>
  <c r="H24" i="194"/>
  <c r="H38" i="198"/>
  <c r="H33" i="198"/>
  <c r="N33" i="198" s="1"/>
  <c r="H31" i="198"/>
  <c r="N31" i="198" s="1"/>
  <c r="H24" i="198"/>
  <c r="N24" i="198" s="1"/>
  <c r="N26" i="198" s="1"/>
  <c r="H42" i="174"/>
  <c r="H38" i="174"/>
  <c r="H27" i="174"/>
  <c r="H36" i="183"/>
  <c r="H29" i="192"/>
  <c r="H34" i="194"/>
  <c r="H32" i="194"/>
  <c r="H29" i="194"/>
  <c r="H34" i="198"/>
  <c r="N34" i="198" s="1"/>
  <c r="H32" i="198"/>
  <c r="N32" i="198" s="1"/>
  <c r="H29" i="198"/>
  <c r="N29" i="198" s="1"/>
  <c r="H39" i="174"/>
  <c r="H47" i="196"/>
  <c r="H39" i="196"/>
  <c r="H53" i="231"/>
  <c r="N53" i="231" s="1"/>
  <c r="N66" i="231" s="1"/>
  <c r="H47" i="231"/>
  <c r="N47" i="231" s="1"/>
  <c r="H43" i="231"/>
  <c r="N43" i="231" s="1"/>
  <c r="H39" i="231"/>
  <c r="N39" i="231" s="1"/>
  <c r="H35" i="231"/>
  <c r="N35" i="231" s="1"/>
  <c r="H41" i="174"/>
  <c r="H27" i="183"/>
  <c r="H49" i="196"/>
  <c r="H41" i="196"/>
  <c r="H29" i="196"/>
  <c r="H34" i="200"/>
  <c r="N34" i="200" s="1"/>
  <c r="H32" i="200"/>
  <c r="N32" i="200" s="1"/>
  <c r="H29" i="200"/>
  <c r="N29" i="200" s="1"/>
  <c r="H43" i="174"/>
  <c r="H32" i="174"/>
  <c r="H34" i="183"/>
  <c r="H53" i="196"/>
  <c r="H43" i="196"/>
  <c r="H35" i="196"/>
  <c r="H49" i="231"/>
  <c r="N49" i="231" s="1"/>
  <c r="H45" i="231"/>
  <c r="N45" i="231" s="1"/>
  <c r="H41" i="231"/>
  <c r="N41" i="231" s="1"/>
  <c r="H37" i="231"/>
  <c r="N37" i="231" s="1"/>
  <c r="H29" i="231"/>
  <c r="N29" i="231" s="1"/>
  <c r="N32" i="231" s="1"/>
  <c r="H36" i="174"/>
  <c r="H38" i="183"/>
  <c r="H45" i="196"/>
  <c r="H37" i="196"/>
  <c r="H38" i="200"/>
  <c r="N38" i="200" s="1"/>
  <c r="N46" i="200" s="1"/>
  <c r="H33" i="200"/>
  <c r="N33" i="200" s="1"/>
  <c r="H31" i="200"/>
  <c r="N31" i="200" s="1"/>
  <c r="H24" i="200"/>
  <c r="N24" i="200" s="1"/>
  <c r="N26" i="200" s="1"/>
  <c r="N21" i="199"/>
  <c r="N26" i="230"/>
  <c r="N29" i="218"/>
  <c r="N35" i="218" s="1"/>
  <c r="M80" i="228"/>
  <c r="G15" i="241"/>
  <c r="H45" i="167"/>
  <c r="H42" i="167"/>
  <c r="H40" i="167"/>
  <c r="H38" i="167"/>
  <c r="H34" i="167"/>
  <c r="H27" i="167"/>
  <c r="H45" i="169"/>
  <c r="H42" i="169"/>
  <c r="H40" i="169"/>
  <c r="H38" i="169"/>
  <c r="H34" i="169"/>
  <c r="H27" i="169"/>
  <c r="H43" i="170"/>
  <c r="H41" i="170"/>
  <c r="H39" i="170"/>
  <c r="H36" i="170"/>
  <c r="H32" i="170"/>
  <c r="H43" i="167"/>
  <c r="H41" i="167"/>
  <c r="H39" i="167"/>
  <c r="H36" i="167"/>
  <c r="H32" i="167"/>
  <c r="H43" i="169"/>
  <c r="H41" i="169"/>
  <c r="H39" i="169"/>
  <c r="H36" i="169"/>
  <c r="H32" i="169"/>
  <c r="H45" i="170"/>
  <c r="H42" i="170"/>
  <c r="H40" i="170"/>
  <c r="H38" i="170"/>
  <c r="H34" i="170"/>
  <c r="H27" i="170"/>
  <c r="H45" i="172"/>
  <c r="H42" i="172"/>
  <c r="H40" i="172"/>
  <c r="N40" i="172" s="1"/>
  <c r="H38" i="172"/>
  <c r="N38" i="172" s="1"/>
  <c r="H34" i="172"/>
  <c r="N34" i="172" s="1"/>
  <c r="H27" i="172"/>
  <c r="N27" i="172" s="1"/>
  <c r="N29" i="172" s="1"/>
  <c r="H45" i="173"/>
  <c r="H42" i="173"/>
  <c r="H40" i="173"/>
  <c r="H38" i="173"/>
  <c r="H34" i="173"/>
  <c r="H27" i="173"/>
  <c r="H36" i="182"/>
  <c r="H32" i="182"/>
  <c r="H27" i="221"/>
  <c r="N27" i="221" s="1"/>
  <c r="N29" i="221" s="1"/>
  <c r="N56" i="221" s="1"/>
  <c r="N62" i="221" s="1"/>
  <c r="H27" i="223"/>
  <c r="N27" i="223" s="1"/>
  <c r="N29" i="223" s="1"/>
  <c r="N56" i="223" s="1"/>
  <c r="N62" i="223" s="1"/>
  <c r="H38" i="191"/>
  <c r="H33" i="191"/>
  <c r="H31" i="191"/>
  <c r="H24" i="191"/>
  <c r="H43" i="172"/>
  <c r="H41" i="172"/>
  <c r="H39" i="172"/>
  <c r="H36" i="172"/>
  <c r="N36" i="172" s="1"/>
  <c r="H32" i="172"/>
  <c r="N32" i="172" s="1"/>
  <c r="H43" i="173"/>
  <c r="H41" i="173"/>
  <c r="H39" i="173"/>
  <c r="H36" i="173"/>
  <c r="H32" i="173"/>
  <c r="H38" i="182"/>
  <c r="H34" i="182"/>
  <c r="H27" i="182"/>
  <c r="H27" i="222"/>
  <c r="N27" i="222" s="1"/>
  <c r="N29" i="222" s="1"/>
  <c r="N56" i="222" s="1"/>
  <c r="N62" i="222" s="1"/>
  <c r="H34" i="191"/>
  <c r="H32" i="191"/>
  <c r="H29" i="191"/>
  <c r="H34" i="175"/>
  <c r="H20" i="184"/>
  <c r="N20" i="184" s="1"/>
  <c r="N22" i="184" s="1"/>
  <c r="H38" i="193"/>
  <c r="H33" i="193"/>
  <c r="H31" i="193"/>
  <c r="H24" i="193"/>
  <c r="H34" i="197"/>
  <c r="N34" i="197" s="1"/>
  <c r="H32" i="197"/>
  <c r="N32" i="197" s="1"/>
  <c r="H29" i="197"/>
  <c r="N29" i="197" s="1"/>
  <c r="H38" i="175"/>
  <c r="H27" i="175"/>
  <c r="H27" i="184"/>
  <c r="N27" i="184" s="1"/>
  <c r="H34" i="193"/>
  <c r="H32" i="193"/>
  <c r="H29" i="193"/>
  <c r="H38" i="197"/>
  <c r="N38" i="197" s="1"/>
  <c r="N46" i="197" s="1"/>
  <c r="H33" i="197"/>
  <c r="N33" i="197" s="1"/>
  <c r="H31" i="197"/>
  <c r="N31" i="197" s="1"/>
  <c r="H24" i="197"/>
  <c r="N24" i="197" s="1"/>
  <c r="N26" i="197" s="1"/>
  <c r="H36" i="175"/>
  <c r="H53" i="195"/>
  <c r="H43" i="195"/>
  <c r="H35" i="195"/>
  <c r="H53" i="230"/>
  <c r="N53" i="230" s="1"/>
  <c r="N66" i="230" s="1"/>
  <c r="H47" i="230"/>
  <c r="N47" i="230" s="1"/>
  <c r="H43" i="230"/>
  <c r="N43" i="230" s="1"/>
  <c r="H39" i="230"/>
  <c r="N39" i="230" s="1"/>
  <c r="H35" i="230"/>
  <c r="N35" i="230" s="1"/>
  <c r="H40" i="175"/>
  <c r="H25" i="184"/>
  <c r="N25" i="184" s="1"/>
  <c r="H45" i="195"/>
  <c r="H37" i="195"/>
  <c r="H34" i="199"/>
  <c r="N34" i="199" s="1"/>
  <c r="H32" i="199"/>
  <c r="N32" i="199" s="1"/>
  <c r="H29" i="199"/>
  <c r="N29" i="199" s="1"/>
  <c r="H27" i="220"/>
  <c r="N27" i="220" s="1"/>
  <c r="N29" i="220" s="1"/>
  <c r="N56" i="220" s="1"/>
  <c r="N62" i="220" s="1"/>
  <c r="H29" i="184"/>
  <c r="N29" i="184" s="1"/>
  <c r="H47" i="195"/>
  <c r="H39" i="195"/>
  <c r="H49" i="230"/>
  <c r="N49" i="230" s="1"/>
  <c r="H45" i="230"/>
  <c r="N45" i="230" s="1"/>
  <c r="H41" i="230"/>
  <c r="N41" i="230" s="1"/>
  <c r="H37" i="230"/>
  <c r="N37" i="230" s="1"/>
  <c r="H29" i="230"/>
  <c r="N29" i="230" s="1"/>
  <c r="N32" i="230" s="1"/>
  <c r="H32" i="175"/>
  <c r="H49" i="195"/>
  <c r="H41" i="195"/>
  <c r="H29" i="195"/>
  <c r="H38" i="199"/>
  <c r="H33" i="199"/>
  <c r="N33" i="199" s="1"/>
  <c r="H31" i="199"/>
  <c r="N31" i="199" s="1"/>
  <c r="H24" i="199"/>
  <c r="N24" i="199" s="1"/>
  <c r="N26" i="199" s="1"/>
  <c r="N21" i="197"/>
  <c r="N21" i="198"/>
  <c r="N15" i="232"/>
  <c r="N31" i="232" s="1"/>
  <c r="N37" i="232" s="1"/>
  <c r="N39" i="219"/>
  <c r="N38" i="219" s="1"/>
  <c r="N21" i="200"/>
  <c r="N17" i="184"/>
  <c r="N82" i="228"/>
  <c r="H19" i="241"/>
  <c r="H83" i="235" s="1"/>
  <c r="I25" i="181"/>
  <c r="I11" i="232"/>
  <c r="O11" i="232" s="1"/>
  <c r="I24" i="177"/>
  <c r="I11" i="178"/>
  <c r="I26" i="179"/>
  <c r="I8" i="179"/>
  <c r="I26" i="180"/>
  <c r="I8" i="180"/>
  <c r="I29" i="181"/>
  <c r="O29" i="181" s="1"/>
  <c r="I12" i="181"/>
  <c r="I27" i="216"/>
  <c r="I8" i="216"/>
  <c r="I26" i="232"/>
  <c r="O26" i="232" s="1"/>
  <c r="O29" i="232" s="1"/>
  <c r="I28" i="177"/>
  <c r="O28" i="177" s="1"/>
  <c r="I11" i="177"/>
  <c r="I25" i="178"/>
  <c r="I24" i="180"/>
  <c r="I11" i="180"/>
  <c r="I13" i="232"/>
  <c r="O13" i="232" s="1"/>
  <c r="I8" i="177"/>
  <c r="I8" i="178"/>
  <c r="I50" i="167"/>
  <c r="I21" i="167"/>
  <c r="I13" i="167"/>
  <c r="I50" i="168"/>
  <c r="I21" i="168"/>
  <c r="I13" i="168"/>
  <c r="I50" i="169"/>
  <c r="I21" i="169"/>
  <c r="I13" i="169"/>
  <c r="I50" i="170"/>
  <c r="I21" i="170"/>
  <c r="I13" i="170"/>
  <c r="I52" i="171"/>
  <c r="I54" i="174"/>
  <c r="I50" i="174"/>
  <c r="I21" i="174"/>
  <c r="I19" i="174"/>
  <c r="I13" i="174"/>
  <c r="I8" i="174"/>
  <c r="I50" i="175"/>
  <c r="I45" i="175"/>
  <c r="I20" i="175"/>
  <c r="I16" i="175"/>
  <c r="I10" i="175"/>
  <c r="I48" i="183"/>
  <c r="I22" i="183"/>
  <c r="O22" i="183" s="1"/>
  <c r="I17" i="183"/>
  <c r="I12" i="183"/>
  <c r="I8" i="183"/>
  <c r="I36" i="184"/>
  <c r="O36" i="184" s="1"/>
  <c r="I15" i="184"/>
  <c r="O15" i="184" s="1"/>
  <c r="I11" i="184"/>
  <c r="O11" i="184" s="1"/>
  <c r="I8" i="184"/>
  <c r="O8" i="184" s="1"/>
  <c r="I25" i="216"/>
  <c r="I26" i="177"/>
  <c r="I27" i="178"/>
  <c r="I11" i="179"/>
  <c r="I54" i="167"/>
  <c r="I19" i="167"/>
  <c r="I8" i="167"/>
  <c r="I54" i="168"/>
  <c r="I19" i="168"/>
  <c r="I8" i="168"/>
  <c r="I54" i="169"/>
  <c r="I19" i="169"/>
  <c r="I8" i="169"/>
  <c r="I54" i="170"/>
  <c r="I19" i="170"/>
  <c r="I8" i="170"/>
  <c r="I56" i="171"/>
  <c r="I56" i="174"/>
  <c r="I52" i="174"/>
  <c r="I20" i="174"/>
  <c r="I16" i="174"/>
  <c r="I10" i="174"/>
  <c r="I52" i="175"/>
  <c r="I48" i="175"/>
  <c r="I21" i="175"/>
  <c r="I19" i="175"/>
  <c r="I13" i="175"/>
  <c r="I8" i="175"/>
  <c r="I50" i="183"/>
  <c r="O50" i="183" s="1"/>
  <c r="I45" i="183"/>
  <c r="I20" i="183"/>
  <c r="I15" i="183"/>
  <c r="I10" i="183"/>
  <c r="O10" i="183" s="1"/>
  <c r="I34" i="184"/>
  <c r="O34" i="184" s="1"/>
  <c r="I13" i="184"/>
  <c r="O13" i="184" s="1"/>
  <c r="I9" i="184"/>
  <c r="O9" i="184" s="1"/>
  <c r="I8" i="181"/>
  <c r="I8" i="232"/>
  <c r="O8" i="232" s="1"/>
  <c r="I10" i="167"/>
  <c r="I56" i="169"/>
  <c r="I20" i="169"/>
  <c r="I52" i="170"/>
  <c r="I16" i="170"/>
  <c r="I20" i="171"/>
  <c r="I10" i="171"/>
  <c r="I50" i="172"/>
  <c r="I21" i="172"/>
  <c r="I13" i="172"/>
  <c r="I52" i="173"/>
  <c r="I16" i="173"/>
  <c r="I50" i="176"/>
  <c r="I16" i="176"/>
  <c r="I50" i="182"/>
  <c r="O50" i="182" s="1"/>
  <c r="I15" i="182"/>
  <c r="I15" i="185"/>
  <c r="O15" i="185" s="1"/>
  <c r="I8" i="185"/>
  <c r="I41" i="191"/>
  <c r="I13" i="191"/>
  <c r="I43" i="192"/>
  <c r="I63" i="195"/>
  <c r="I58" i="195"/>
  <c r="I24" i="195"/>
  <c r="I18" i="195"/>
  <c r="I13" i="195"/>
  <c r="I63" i="196"/>
  <c r="I58" i="196"/>
  <c r="I24" i="196"/>
  <c r="I18" i="196"/>
  <c r="I13" i="196"/>
  <c r="I29" i="216"/>
  <c r="O29" i="216" s="1"/>
  <c r="I24" i="179"/>
  <c r="I56" i="167"/>
  <c r="I20" i="167"/>
  <c r="I52" i="168"/>
  <c r="I16" i="168"/>
  <c r="I10" i="169"/>
  <c r="I50" i="171"/>
  <c r="I16" i="171"/>
  <c r="I54" i="172"/>
  <c r="I19" i="172"/>
  <c r="I8" i="172"/>
  <c r="I56" i="173"/>
  <c r="I20" i="173"/>
  <c r="I10" i="173"/>
  <c r="I45" i="176"/>
  <c r="I20" i="176"/>
  <c r="I10" i="176"/>
  <c r="I45" i="182"/>
  <c r="I20" i="182"/>
  <c r="I10" i="182"/>
  <c r="O10" i="182" s="1"/>
  <c r="I36" i="185"/>
  <c r="I11" i="185"/>
  <c r="I44" i="191"/>
  <c r="I17" i="191"/>
  <c r="I8" i="191"/>
  <c r="I45" i="192"/>
  <c r="I39" i="192"/>
  <c r="I65" i="195"/>
  <c r="I61" i="195"/>
  <c r="I55" i="195"/>
  <c r="I21" i="195"/>
  <c r="I15" i="195"/>
  <c r="I8" i="195"/>
  <c r="I65" i="196"/>
  <c r="I61" i="196"/>
  <c r="I55" i="196"/>
  <c r="I21" i="196"/>
  <c r="I15" i="196"/>
  <c r="I8" i="196"/>
  <c r="I12" i="216"/>
  <c r="I10" i="168"/>
  <c r="I52" i="169"/>
  <c r="I16" i="169"/>
  <c r="I56" i="170"/>
  <c r="I20" i="170"/>
  <c r="I8" i="171"/>
  <c r="I50" i="173"/>
  <c r="I13" i="173"/>
  <c r="I48" i="176"/>
  <c r="I21" i="176"/>
  <c r="I12" i="182"/>
  <c r="I15" i="191"/>
  <c r="I13" i="192"/>
  <c r="I43" i="193"/>
  <c r="I15" i="193"/>
  <c r="I44" i="194"/>
  <c r="I17" i="194"/>
  <c r="I8" i="194"/>
  <c r="I43" i="197"/>
  <c r="O43" i="197" s="1"/>
  <c r="I15" i="197"/>
  <c r="O15" i="197" s="1"/>
  <c r="I41" i="198"/>
  <c r="O41" i="198" s="1"/>
  <c r="I13" i="198"/>
  <c r="O13" i="198" s="1"/>
  <c r="I45" i="199"/>
  <c r="O45" i="199" s="1"/>
  <c r="I43" i="199"/>
  <c r="O43" i="199" s="1"/>
  <c r="I39" i="199"/>
  <c r="O39" i="199" s="1"/>
  <c r="I19" i="199"/>
  <c r="O19" i="199" s="1"/>
  <c r="I15" i="199"/>
  <c r="O15" i="199" s="1"/>
  <c r="I12" i="199"/>
  <c r="O12" i="199" s="1"/>
  <c r="I45" i="200"/>
  <c r="O45" i="200" s="1"/>
  <c r="I43" i="200"/>
  <c r="O43" i="200" s="1"/>
  <c r="I39" i="200"/>
  <c r="O39" i="200" s="1"/>
  <c r="I19" i="200"/>
  <c r="O19" i="200" s="1"/>
  <c r="I15" i="200"/>
  <c r="O15" i="200" s="1"/>
  <c r="I12" i="200"/>
  <c r="O12" i="200" s="1"/>
  <c r="I27" i="181"/>
  <c r="I52" i="167"/>
  <c r="I16" i="167"/>
  <c r="I56" i="168"/>
  <c r="I20" i="168"/>
  <c r="I13" i="171"/>
  <c r="I10" i="172"/>
  <c r="I54" i="173"/>
  <c r="I19" i="173"/>
  <c r="I52" i="176"/>
  <c r="I8" i="176"/>
  <c r="I43" i="182"/>
  <c r="I17" i="182"/>
  <c r="I39" i="191"/>
  <c r="I19" i="191"/>
  <c r="I15" i="192"/>
  <c r="I44" i="193"/>
  <c r="I17" i="193"/>
  <c r="I8" i="193"/>
  <c r="I45" i="194"/>
  <c r="I39" i="194"/>
  <c r="I19" i="194"/>
  <c r="I12" i="194"/>
  <c r="I44" i="197"/>
  <c r="O44" i="197" s="1"/>
  <c r="I17" i="197"/>
  <c r="O17" i="197" s="1"/>
  <c r="I8" i="197"/>
  <c r="O8" i="197" s="1"/>
  <c r="I43" i="198"/>
  <c r="O43" i="198" s="1"/>
  <c r="I15" i="198"/>
  <c r="O15" i="198" s="1"/>
  <c r="I65" i="230"/>
  <c r="O65" i="230" s="1"/>
  <c r="I61" i="230"/>
  <c r="O61" i="230" s="1"/>
  <c r="I55" i="230"/>
  <c r="O55" i="230" s="1"/>
  <c r="I21" i="230"/>
  <c r="O21" i="230" s="1"/>
  <c r="I15" i="230"/>
  <c r="O15" i="230" s="1"/>
  <c r="I8" i="230"/>
  <c r="O8" i="230" s="1"/>
  <c r="I65" i="231"/>
  <c r="O65" i="231" s="1"/>
  <c r="I61" i="231"/>
  <c r="O61" i="231" s="1"/>
  <c r="I55" i="231"/>
  <c r="O55" i="231" s="1"/>
  <c r="I21" i="231"/>
  <c r="O21" i="231" s="1"/>
  <c r="I15" i="231"/>
  <c r="O15" i="231" s="1"/>
  <c r="I8" i="231"/>
  <c r="O8" i="231" s="1"/>
  <c r="I25" i="217"/>
  <c r="O25" i="217" s="1"/>
  <c r="I14" i="217"/>
  <c r="O14" i="217" s="1"/>
  <c r="I25" i="219"/>
  <c r="O25" i="219" s="1"/>
  <c r="O27" i="219" s="1"/>
  <c r="I54" i="171"/>
  <c r="I19" i="171"/>
  <c r="I52" i="172"/>
  <c r="I16" i="172"/>
  <c r="I21" i="173"/>
  <c r="I13" i="176"/>
  <c r="I48" i="182"/>
  <c r="I22" i="182"/>
  <c r="O22" i="182" s="1"/>
  <c r="I34" i="185"/>
  <c r="I9" i="185"/>
  <c r="O9" i="185" s="1"/>
  <c r="I43" i="191"/>
  <c r="I41" i="192"/>
  <c r="I17" i="192"/>
  <c r="I8" i="192"/>
  <c r="I45" i="193"/>
  <c r="I39" i="193"/>
  <c r="I19" i="193"/>
  <c r="I12" i="193"/>
  <c r="I41" i="194"/>
  <c r="I13" i="194"/>
  <c r="I45" i="197"/>
  <c r="O45" i="197" s="1"/>
  <c r="I39" i="197"/>
  <c r="O39" i="197" s="1"/>
  <c r="I19" i="197"/>
  <c r="O19" i="197" s="1"/>
  <c r="I12" i="197"/>
  <c r="O12" i="197" s="1"/>
  <c r="I44" i="198"/>
  <c r="O44" i="198" s="1"/>
  <c r="I17" i="198"/>
  <c r="O17" i="198" s="1"/>
  <c r="I8" i="198"/>
  <c r="O8" i="198" s="1"/>
  <c r="I44" i="199"/>
  <c r="O44" i="199" s="1"/>
  <c r="I41" i="199"/>
  <c r="O41" i="199" s="1"/>
  <c r="I17" i="199"/>
  <c r="O17" i="199" s="1"/>
  <c r="I13" i="199"/>
  <c r="O13" i="199" s="1"/>
  <c r="I8" i="199"/>
  <c r="O8" i="199" s="1"/>
  <c r="I44" i="200"/>
  <c r="O44" i="200" s="1"/>
  <c r="I41" i="200"/>
  <c r="O41" i="200" s="1"/>
  <c r="I17" i="200"/>
  <c r="O17" i="200" s="1"/>
  <c r="I13" i="200"/>
  <c r="O13" i="200" s="1"/>
  <c r="I8" i="200"/>
  <c r="O8" i="200" s="1"/>
  <c r="I10" i="170"/>
  <c r="I21" i="171"/>
  <c r="I56" i="172"/>
  <c r="I20" i="172"/>
  <c r="I8" i="173"/>
  <c r="I19" i="176"/>
  <c r="I8" i="182"/>
  <c r="I13" i="185"/>
  <c r="I45" i="191"/>
  <c r="I12" i="191"/>
  <c r="I44" i="192"/>
  <c r="I19" i="192"/>
  <c r="I12" i="192"/>
  <c r="I41" i="193"/>
  <c r="I13" i="193"/>
  <c r="I43" i="194"/>
  <c r="I15" i="194"/>
  <c r="I41" i="197"/>
  <c r="O41" i="197" s="1"/>
  <c r="I13" i="197"/>
  <c r="O13" i="197" s="1"/>
  <c r="I45" i="198"/>
  <c r="O45" i="198" s="1"/>
  <c r="I39" i="198"/>
  <c r="O39" i="198" s="1"/>
  <c r="I19" i="198"/>
  <c r="O19" i="198" s="1"/>
  <c r="I12" i="198"/>
  <c r="O12" i="198" s="1"/>
  <c r="I63" i="230"/>
  <c r="O63" i="230" s="1"/>
  <c r="I58" i="230"/>
  <c r="O58" i="230" s="1"/>
  <c r="I24" i="230"/>
  <c r="O24" i="230" s="1"/>
  <c r="I18" i="230"/>
  <c r="O18" i="230" s="1"/>
  <c r="I13" i="230"/>
  <c r="O13" i="230" s="1"/>
  <c r="I63" i="231"/>
  <c r="O63" i="231" s="1"/>
  <c r="I58" i="231"/>
  <c r="O58" i="231" s="1"/>
  <c r="I24" i="231"/>
  <c r="O24" i="231" s="1"/>
  <c r="I18" i="231"/>
  <c r="O18" i="231" s="1"/>
  <c r="I13" i="231"/>
  <c r="O13" i="231" s="1"/>
  <c r="I27" i="217"/>
  <c r="O27" i="217" s="1"/>
  <c r="I22" i="217"/>
  <c r="O22" i="217" s="1"/>
  <c r="I12" i="217"/>
  <c r="O12" i="217" s="1"/>
  <c r="I8" i="217"/>
  <c r="O8" i="217" s="1"/>
  <c r="I13" i="218"/>
  <c r="O13" i="218" s="1"/>
  <c r="I8" i="218"/>
  <c r="O8" i="218" s="1"/>
  <c r="I13" i="219"/>
  <c r="O13" i="219" s="1"/>
  <c r="I8" i="219"/>
  <c r="O8" i="219" s="1"/>
  <c r="I10" i="217"/>
  <c r="O10" i="217" s="1"/>
  <c r="I25" i="218"/>
  <c r="O25" i="218" s="1"/>
  <c r="O27" i="218" s="1"/>
  <c r="I11" i="218"/>
  <c r="O11" i="218" s="1"/>
  <c r="I11" i="219"/>
  <c r="O11" i="219" s="1"/>
  <c r="F51" i="197"/>
  <c r="N32" i="217" l="1"/>
  <c r="N38" i="217" s="1"/>
  <c r="N42" i="217" s="1"/>
  <c r="N41" i="217" s="1"/>
  <c r="O38" i="184"/>
  <c r="O21" i="200"/>
  <c r="O26" i="231"/>
  <c r="O21" i="198"/>
  <c r="O26" i="230"/>
  <c r="O21" i="197"/>
  <c r="O15" i="232"/>
  <c r="O31" i="232" s="1"/>
  <c r="O37" i="232" s="1"/>
  <c r="N31" i="184"/>
  <c r="N66" i="221"/>
  <c r="N65" i="221" s="1"/>
  <c r="N67" i="221" s="1"/>
  <c r="N69" i="221" s="1"/>
  <c r="N70" i="221" s="1"/>
  <c r="N35" i="200"/>
  <c r="N50" i="231"/>
  <c r="N35" i="198"/>
  <c r="O14" i="219"/>
  <c r="O29" i="219" s="1"/>
  <c r="O35" i="219" s="1"/>
  <c r="O16" i="217"/>
  <c r="O82" i="228"/>
  <c r="I19" i="241"/>
  <c r="I83" i="235" s="1"/>
  <c r="J29" i="181"/>
  <c r="P29" i="181" s="1"/>
  <c r="J25" i="181"/>
  <c r="J12" i="181"/>
  <c r="J29" i="216"/>
  <c r="P29" i="216" s="1"/>
  <c r="J25" i="216"/>
  <c r="J12" i="216"/>
  <c r="J13" i="232"/>
  <c r="P13" i="232" s="1"/>
  <c r="J8" i="232"/>
  <c r="P8" i="232" s="1"/>
  <c r="J26" i="177"/>
  <c r="J8" i="177"/>
  <c r="J25" i="178"/>
  <c r="J11" i="178"/>
  <c r="J24" i="179"/>
  <c r="J11" i="179"/>
  <c r="J27" i="181"/>
  <c r="J8" i="181"/>
  <c r="J27" i="216"/>
  <c r="J8" i="216"/>
  <c r="J26" i="232"/>
  <c r="P26" i="232" s="1"/>
  <c r="P29" i="232" s="1"/>
  <c r="J11" i="232"/>
  <c r="P11" i="232" s="1"/>
  <c r="J28" i="177"/>
  <c r="P28" i="177" s="1"/>
  <c r="J24" i="177"/>
  <c r="J11" i="177"/>
  <c r="J27" i="178"/>
  <c r="J8" i="178"/>
  <c r="J26" i="179"/>
  <c r="J8" i="179"/>
  <c r="J54" i="167"/>
  <c r="J50" i="167"/>
  <c r="J21" i="167"/>
  <c r="J19" i="167"/>
  <c r="J13" i="167"/>
  <c r="J8" i="167"/>
  <c r="J56" i="168"/>
  <c r="J52" i="168"/>
  <c r="J20" i="168"/>
  <c r="J16" i="168"/>
  <c r="J10" i="168"/>
  <c r="J54" i="169"/>
  <c r="J50" i="169"/>
  <c r="J21" i="169"/>
  <c r="J19" i="169"/>
  <c r="J13" i="169"/>
  <c r="J8" i="169"/>
  <c r="J56" i="170"/>
  <c r="J52" i="170"/>
  <c r="J20" i="170"/>
  <c r="J16" i="170"/>
  <c r="J10" i="170"/>
  <c r="J56" i="171"/>
  <c r="J52" i="171"/>
  <c r="J56" i="167"/>
  <c r="J52" i="167"/>
  <c r="J20" i="167"/>
  <c r="J16" i="167"/>
  <c r="J10" i="167"/>
  <c r="J54" i="168"/>
  <c r="J50" i="168"/>
  <c r="J21" i="168"/>
  <c r="J19" i="168"/>
  <c r="J13" i="168"/>
  <c r="J8" i="168"/>
  <c r="J56" i="169"/>
  <c r="J52" i="169"/>
  <c r="J20" i="169"/>
  <c r="J16" i="169"/>
  <c r="J10" i="169"/>
  <c r="J54" i="170"/>
  <c r="J50" i="170"/>
  <c r="J21" i="170"/>
  <c r="J19" i="170"/>
  <c r="J13" i="170"/>
  <c r="J8" i="170"/>
  <c r="J54" i="171"/>
  <c r="J50" i="171"/>
  <c r="J21" i="171"/>
  <c r="J19" i="171"/>
  <c r="J13" i="171"/>
  <c r="J8" i="171"/>
  <c r="J54" i="172"/>
  <c r="J50" i="172"/>
  <c r="J21" i="172"/>
  <c r="J19" i="172"/>
  <c r="J13" i="172"/>
  <c r="J8" i="172"/>
  <c r="J54" i="173"/>
  <c r="J50" i="173"/>
  <c r="J21" i="173"/>
  <c r="J19" i="173"/>
  <c r="J13" i="173"/>
  <c r="J8" i="173"/>
  <c r="J52" i="176"/>
  <c r="J48" i="176"/>
  <c r="J21" i="176"/>
  <c r="J19" i="176"/>
  <c r="J13" i="176"/>
  <c r="J8" i="176"/>
  <c r="J50" i="182"/>
  <c r="P50" i="182" s="1"/>
  <c r="J45" i="182"/>
  <c r="J20" i="182"/>
  <c r="J15" i="182"/>
  <c r="J10" i="182"/>
  <c r="P10" i="182" s="1"/>
  <c r="J34" i="185"/>
  <c r="J13" i="185"/>
  <c r="J9" i="185"/>
  <c r="P9" i="185" s="1"/>
  <c r="J45" i="191"/>
  <c r="J43" i="191"/>
  <c r="J39" i="191"/>
  <c r="J19" i="191"/>
  <c r="J15" i="191"/>
  <c r="J12" i="191"/>
  <c r="J45" i="192"/>
  <c r="J43" i="192"/>
  <c r="J39" i="192"/>
  <c r="J26" i="180"/>
  <c r="J8" i="180"/>
  <c r="J20" i="171"/>
  <c r="J16" i="171"/>
  <c r="J10" i="171"/>
  <c r="J56" i="172"/>
  <c r="J52" i="172"/>
  <c r="J20" i="172"/>
  <c r="J16" i="172"/>
  <c r="J10" i="172"/>
  <c r="J56" i="173"/>
  <c r="J52" i="173"/>
  <c r="J20" i="173"/>
  <c r="J16" i="173"/>
  <c r="J10" i="173"/>
  <c r="J50" i="176"/>
  <c r="J45" i="176"/>
  <c r="J20" i="176"/>
  <c r="J16" i="176"/>
  <c r="J10" i="176"/>
  <c r="J48" i="182"/>
  <c r="J43" i="182"/>
  <c r="J22" i="182"/>
  <c r="P22" i="182" s="1"/>
  <c r="J17" i="182"/>
  <c r="J12" i="182"/>
  <c r="J8" i="182"/>
  <c r="J36" i="185"/>
  <c r="J15" i="185"/>
  <c r="P15" i="185" s="1"/>
  <c r="J11" i="185"/>
  <c r="J8" i="185"/>
  <c r="J44" i="191"/>
  <c r="J41" i="191"/>
  <c r="J17" i="191"/>
  <c r="J13" i="191"/>
  <c r="J8" i="191"/>
  <c r="J44" i="192"/>
  <c r="J41" i="192"/>
  <c r="J24" i="180"/>
  <c r="J50" i="174"/>
  <c r="J21" i="174"/>
  <c r="J13" i="174"/>
  <c r="J48" i="175"/>
  <c r="J21" i="175"/>
  <c r="J13" i="175"/>
  <c r="J45" i="183"/>
  <c r="J20" i="183"/>
  <c r="J10" i="183"/>
  <c r="P10" i="183" s="1"/>
  <c r="J36" i="184"/>
  <c r="P36" i="184" s="1"/>
  <c r="J11" i="184"/>
  <c r="P11" i="184" s="1"/>
  <c r="J19" i="192"/>
  <c r="J15" i="192"/>
  <c r="J12" i="192"/>
  <c r="J45" i="193"/>
  <c r="J43" i="193"/>
  <c r="J39" i="193"/>
  <c r="J19" i="193"/>
  <c r="J15" i="193"/>
  <c r="J12" i="193"/>
  <c r="J45" i="194"/>
  <c r="J43" i="194"/>
  <c r="J39" i="194"/>
  <c r="J19" i="194"/>
  <c r="J15" i="194"/>
  <c r="J12" i="194"/>
  <c r="J44" i="197"/>
  <c r="P44" i="197" s="1"/>
  <c r="J41" i="197"/>
  <c r="P41" i="197" s="1"/>
  <c r="J17" i="197"/>
  <c r="P17" i="197" s="1"/>
  <c r="J13" i="197"/>
  <c r="P13" i="197" s="1"/>
  <c r="J8" i="197"/>
  <c r="P8" i="197" s="1"/>
  <c r="J45" i="198"/>
  <c r="P45" i="198" s="1"/>
  <c r="J43" i="198"/>
  <c r="P43" i="198" s="1"/>
  <c r="J39" i="198"/>
  <c r="P39" i="198" s="1"/>
  <c r="J19" i="198"/>
  <c r="P19" i="198" s="1"/>
  <c r="J15" i="198"/>
  <c r="P15" i="198" s="1"/>
  <c r="J12" i="198"/>
  <c r="P12" i="198" s="1"/>
  <c r="J54" i="174"/>
  <c r="J19" i="174"/>
  <c r="J8" i="174"/>
  <c r="J52" i="175"/>
  <c r="J19" i="175"/>
  <c r="J8" i="175"/>
  <c r="J50" i="183"/>
  <c r="P50" i="183" s="1"/>
  <c r="J15" i="183"/>
  <c r="J15" i="184"/>
  <c r="P15" i="184" s="1"/>
  <c r="J8" i="184"/>
  <c r="P8" i="184" s="1"/>
  <c r="J17" i="192"/>
  <c r="J13" i="192"/>
  <c r="J8" i="192"/>
  <c r="J44" i="193"/>
  <c r="J41" i="193"/>
  <c r="J17" i="193"/>
  <c r="J13" i="193"/>
  <c r="J8" i="193"/>
  <c r="J44" i="194"/>
  <c r="J41" i="194"/>
  <c r="J17" i="194"/>
  <c r="J13" i="194"/>
  <c r="J8" i="194"/>
  <c r="J45" i="197"/>
  <c r="P45" i="197" s="1"/>
  <c r="J43" i="197"/>
  <c r="P43" i="197" s="1"/>
  <c r="J39" i="197"/>
  <c r="P39" i="197" s="1"/>
  <c r="J19" i="197"/>
  <c r="P19" i="197" s="1"/>
  <c r="J15" i="197"/>
  <c r="P15" i="197" s="1"/>
  <c r="J12" i="197"/>
  <c r="P12" i="197" s="1"/>
  <c r="J44" i="198"/>
  <c r="P44" i="198" s="1"/>
  <c r="J41" i="198"/>
  <c r="P41" i="198" s="1"/>
  <c r="J17" i="198"/>
  <c r="P17" i="198" s="1"/>
  <c r="J13" i="198"/>
  <c r="P13" i="198" s="1"/>
  <c r="J8" i="198"/>
  <c r="P8" i="198" s="1"/>
  <c r="J10" i="174"/>
  <c r="J50" i="175"/>
  <c r="J12" i="183"/>
  <c r="J34" i="184"/>
  <c r="P34" i="184" s="1"/>
  <c r="J9" i="184"/>
  <c r="P9" i="184" s="1"/>
  <c r="J65" i="195"/>
  <c r="J55" i="195"/>
  <c r="J21" i="195"/>
  <c r="J8" i="195"/>
  <c r="J61" i="196"/>
  <c r="J15" i="196"/>
  <c r="J65" i="230"/>
  <c r="P65" i="230" s="1"/>
  <c r="J61" i="230"/>
  <c r="P61" i="230" s="1"/>
  <c r="J55" i="230"/>
  <c r="P55" i="230" s="1"/>
  <c r="J21" i="230"/>
  <c r="P21" i="230" s="1"/>
  <c r="J15" i="230"/>
  <c r="P15" i="230" s="1"/>
  <c r="J8" i="230"/>
  <c r="P8" i="230" s="1"/>
  <c r="J65" i="231"/>
  <c r="P65" i="231" s="1"/>
  <c r="J61" i="231"/>
  <c r="P61" i="231" s="1"/>
  <c r="J55" i="231"/>
  <c r="P55" i="231" s="1"/>
  <c r="J21" i="231"/>
  <c r="P21" i="231" s="1"/>
  <c r="J15" i="231"/>
  <c r="P15" i="231" s="1"/>
  <c r="J8" i="231"/>
  <c r="P8" i="231" s="1"/>
  <c r="J25" i="217"/>
  <c r="P25" i="217" s="1"/>
  <c r="J14" i="217"/>
  <c r="P14" i="217" s="1"/>
  <c r="J10" i="217"/>
  <c r="P10" i="217" s="1"/>
  <c r="J25" i="218"/>
  <c r="P25" i="218" s="1"/>
  <c r="P27" i="218" s="1"/>
  <c r="J11" i="218"/>
  <c r="P11" i="218" s="1"/>
  <c r="J25" i="219"/>
  <c r="P25" i="219" s="1"/>
  <c r="P27" i="219" s="1"/>
  <c r="J11" i="219"/>
  <c r="P11" i="219" s="1"/>
  <c r="J11" i="180"/>
  <c r="J52" i="174"/>
  <c r="J16" i="174"/>
  <c r="J10" i="175"/>
  <c r="J17" i="183"/>
  <c r="J13" i="184"/>
  <c r="P13" i="184" s="1"/>
  <c r="J58" i="195"/>
  <c r="J24" i="195"/>
  <c r="J13" i="195"/>
  <c r="J63" i="196"/>
  <c r="J18" i="196"/>
  <c r="J44" i="199"/>
  <c r="P44" i="199" s="1"/>
  <c r="J41" i="199"/>
  <c r="P41" i="199" s="1"/>
  <c r="J17" i="199"/>
  <c r="P17" i="199" s="1"/>
  <c r="J13" i="199"/>
  <c r="P13" i="199" s="1"/>
  <c r="J8" i="199"/>
  <c r="P8" i="199" s="1"/>
  <c r="J44" i="200"/>
  <c r="P44" i="200" s="1"/>
  <c r="J41" i="200"/>
  <c r="P41" i="200" s="1"/>
  <c r="J17" i="200"/>
  <c r="P17" i="200" s="1"/>
  <c r="J13" i="200"/>
  <c r="P13" i="200" s="1"/>
  <c r="J8" i="200"/>
  <c r="P8" i="200" s="1"/>
  <c r="J56" i="174"/>
  <c r="J20" i="174"/>
  <c r="J16" i="175"/>
  <c r="J48" i="183"/>
  <c r="J22" i="183"/>
  <c r="P22" i="183" s="1"/>
  <c r="J61" i="195"/>
  <c r="J15" i="195"/>
  <c r="J65" i="196"/>
  <c r="J55" i="196"/>
  <c r="J21" i="196"/>
  <c r="J8" i="196"/>
  <c r="J63" i="230"/>
  <c r="P63" i="230" s="1"/>
  <c r="J58" i="230"/>
  <c r="P58" i="230" s="1"/>
  <c r="J24" i="230"/>
  <c r="P24" i="230" s="1"/>
  <c r="J18" i="230"/>
  <c r="P18" i="230" s="1"/>
  <c r="J13" i="230"/>
  <c r="P13" i="230" s="1"/>
  <c r="J63" i="231"/>
  <c r="P63" i="231" s="1"/>
  <c r="J58" i="231"/>
  <c r="P58" i="231" s="1"/>
  <c r="J24" i="231"/>
  <c r="P24" i="231" s="1"/>
  <c r="J18" i="231"/>
  <c r="P18" i="231" s="1"/>
  <c r="J13" i="231"/>
  <c r="P13" i="231" s="1"/>
  <c r="J27" i="217"/>
  <c r="P27" i="217" s="1"/>
  <c r="J22" i="217"/>
  <c r="P22" i="217" s="1"/>
  <c r="J12" i="217"/>
  <c r="P12" i="217" s="1"/>
  <c r="J8" i="217"/>
  <c r="P8" i="217" s="1"/>
  <c r="J13" i="218"/>
  <c r="P13" i="218" s="1"/>
  <c r="J8" i="218"/>
  <c r="P8" i="218" s="1"/>
  <c r="J13" i="219"/>
  <c r="P13" i="219" s="1"/>
  <c r="J8" i="219"/>
  <c r="P8" i="219" s="1"/>
  <c r="J45" i="175"/>
  <c r="J20" i="175"/>
  <c r="J8" i="183"/>
  <c r="J63" i="195"/>
  <c r="J18" i="195"/>
  <c r="J58" i="196"/>
  <c r="J24" i="196"/>
  <c r="J13" i="196"/>
  <c r="J45" i="199"/>
  <c r="P45" i="199" s="1"/>
  <c r="J43" i="199"/>
  <c r="P43" i="199" s="1"/>
  <c r="J39" i="199"/>
  <c r="P39" i="199" s="1"/>
  <c r="J19" i="199"/>
  <c r="P19" i="199" s="1"/>
  <c r="J15" i="199"/>
  <c r="P15" i="199" s="1"/>
  <c r="J12" i="199"/>
  <c r="P12" i="199" s="1"/>
  <c r="J45" i="200"/>
  <c r="P45" i="200" s="1"/>
  <c r="J43" i="200"/>
  <c r="P43" i="200" s="1"/>
  <c r="J39" i="200"/>
  <c r="P39" i="200" s="1"/>
  <c r="J19" i="200"/>
  <c r="P19" i="200" s="1"/>
  <c r="J15" i="200"/>
  <c r="P15" i="200" s="1"/>
  <c r="J12" i="200"/>
  <c r="P12" i="200" s="1"/>
  <c r="N40" i="219"/>
  <c r="N42" i="219" s="1"/>
  <c r="N35" i="197"/>
  <c r="N66" i="222"/>
  <c r="N65" i="222" s="1"/>
  <c r="N67" i="222" s="1"/>
  <c r="N80" i="228"/>
  <c r="H15" i="241"/>
  <c r="H79" i="235" s="1"/>
  <c r="I41" i="167"/>
  <c r="I36" i="167"/>
  <c r="I41" i="169"/>
  <c r="I36" i="169"/>
  <c r="I41" i="170"/>
  <c r="I36" i="170"/>
  <c r="I38" i="175"/>
  <c r="I34" i="175"/>
  <c r="I27" i="175"/>
  <c r="I29" i="184"/>
  <c r="O29" i="184" s="1"/>
  <c r="I25" i="184"/>
  <c r="O25" i="184" s="1"/>
  <c r="I43" i="167"/>
  <c r="I39" i="167"/>
  <c r="I32" i="167"/>
  <c r="I43" i="169"/>
  <c r="I39" i="169"/>
  <c r="I32" i="169"/>
  <c r="I43" i="170"/>
  <c r="I39" i="170"/>
  <c r="I32" i="170"/>
  <c r="I40" i="175"/>
  <c r="I36" i="175"/>
  <c r="I32" i="175"/>
  <c r="I27" i="220"/>
  <c r="O27" i="220" s="1"/>
  <c r="O29" i="220" s="1"/>
  <c r="O56" i="220" s="1"/>
  <c r="O62" i="220" s="1"/>
  <c r="I27" i="184"/>
  <c r="O27" i="184" s="1"/>
  <c r="I20" i="184"/>
  <c r="O20" i="184" s="1"/>
  <c r="O22" i="184" s="1"/>
  <c r="I45" i="167"/>
  <c r="I34" i="167"/>
  <c r="I40" i="169"/>
  <c r="I38" i="170"/>
  <c r="I41" i="172"/>
  <c r="I36" i="172"/>
  <c r="O36" i="172" s="1"/>
  <c r="I42" i="173"/>
  <c r="I38" i="173"/>
  <c r="I27" i="173"/>
  <c r="I38" i="182"/>
  <c r="I27" i="182"/>
  <c r="I33" i="191"/>
  <c r="I24" i="191"/>
  <c r="I53" i="195"/>
  <c r="I47" i="195"/>
  <c r="I43" i="195"/>
  <c r="I39" i="195"/>
  <c r="I35" i="195"/>
  <c r="I40" i="167"/>
  <c r="I45" i="169"/>
  <c r="I34" i="169"/>
  <c r="I42" i="170"/>
  <c r="I27" i="170"/>
  <c r="I43" i="172"/>
  <c r="I39" i="172"/>
  <c r="I32" i="172"/>
  <c r="O32" i="172" s="1"/>
  <c r="I45" i="173"/>
  <c r="I40" i="173"/>
  <c r="I34" i="173"/>
  <c r="I34" i="182"/>
  <c r="I27" i="223"/>
  <c r="O27" i="223" s="1"/>
  <c r="O29" i="223" s="1"/>
  <c r="O56" i="223" s="1"/>
  <c r="O62" i="223" s="1"/>
  <c r="I38" i="191"/>
  <c r="I31" i="191"/>
  <c r="I49" i="195"/>
  <c r="I45" i="195"/>
  <c r="I41" i="195"/>
  <c r="I37" i="195"/>
  <c r="I29" i="195"/>
  <c r="I42" i="167"/>
  <c r="I42" i="172"/>
  <c r="I27" i="172"/>
  <c r="O27" i="172" s="1"/>
  <c r="O29" i="172" s="1"/>
  <c r="I36" i="173"/>
  <c r="I36" i="182"/>
  <c r="I27" i="221"/>
  <c r="O27" i="221" s="1"/>
  <c r="O29" i="221" s="1"/>
  <c r="O56" i="221" s="1"/>
  <c r="O62" i="221" s="1"/>
  <c r="I34" i="191"/>
  <c r="I34" i="193"/>
  <c r="I29" i="193"/>
  <c r="I34" i="197"/>
  <c r="O34" i="197" s="1"/>
  <c r="I29" i="197"/>
  <c r="O29" i="197" s="1"/>
  <c r="I34" i="199"/>
  <c r="O34" i="199" s="1"/>
  <c r="I32" i="199"/>
  <c r="O32" i="199" s="1"/>
  <c r="I29" i="199"/>
  <c r="O29" i="199" s="1"/>
  <c r="I27" i="169"/>
  <c r="I34" i="170"/>
  <c r="I45" i="172"/>
  <c r="I34" i="172"/>
  <c r="O34" i="172" s="1"/>
  <c r="I39" i="173"/>
  <c r="I27" i="222"/>
  <c r="O27" i="222" s="1"/>
  <c r="O29" i="222" s="1"/>
  <c r="O56" i="222" s="1"/>
  <c r="O62" i="222" s="1"/>
  <c r="I38" i="193"/>
  <c r="I31" i="193"/>
  <c r="I38" i="197"/>
  <c r="O38" i="197" s="1"/>
  <c r="O46" i="197" s="1"/>
  <c r="I31" i="197"/>
  <c r="O31" i="197" s="1"/>
  <c r="I49" i="230"/>
  <c r="O49" i="230" s="1"/>
  <c r="I45" i="230"/>
  <c r="O45" i="230" s="1"/>
  <c r="I41" i="230"/>
  <c r="O41" i="230" s="1"/>
  <c r="I37" i="230"/>
  <c r="O37" i="230" s="1"/>
  <c r="I29" i="230"/>
  <c r="O29" i="230" s="1"/>
  <c r="O32" i="230" s="1"/>
  <c r="I27" i="167"/>
  <c r="I38" i="169"/>
  <c r="I40" i="170"/>
  <c r="I38" i="172"/>
  <c r="O38" i="172" s="1"/>
  <c r="I41" i="173"/>
  <c r="I29" i="191"/>
  <c r="I32" i="193"/>
  <c r="I32" i="197"/>
  <c r="O32" i="197" s="1"/>
  <c r="I38" i="199"/>
  <c r="I33" i="199"/>
  <c r="O33" i="199" s="1"/>
  <c r="I31" i="199"/>
  <c r="O31" i="199" s="1"/>
  <c r="I24" i="199"/>
  <c r="O24" i="199" s="1"/>
  <c r="O26" i="199" s="1"/>
  <c r="I38" i="167"/>
  <c r="I42" i="169"/>
  <c r="I45" i="170"/>
  <c r="I40" i="172"/>
  <c r="O40" i="172" s="1"/>
  <c r="I43" i="173"/>
  <c r="I32" i="173"/>
  <c r="I32" i="182"/>
  <c r="I32" i="191"/>
  <c r="I33" i="193"/>
  <c r="I24" i="193"/>
  <c r="I33" i="197"/>
  <c r="O33" i="197" s="1"/>
  <c r="I24" i="197"/>
  <c r="O24" i="197" s="1"/>
  <c r="O26" i="197" s="1"/>
  <c r="I53" i="230"/>
  <c r="O53" i="230" s="1"/>
  <c r="O66" i="230" s="1"/>
  <c r="I47" i="230"/>
  <c r="O47" i="230" s="1"/>
  <c r="I43" i="230"/>
  <c r="O43" i="230" s="1"/>
  <c r="I39" i="230"/>
  <c r="O39" i="230" s="1"/>
  <c r="I35" i="230"/>
  <c r="O35" i="230" s="1"/>
  <c r="O17" i="184"/>
  <c r="N40" i="184"/>
  <c r="N46" i="184" s="1"/>
  <c r="N66" i="220"/>
  <c r="N65" i="220" s="1"/>
  <c r="N67" i="220" s="1"/>
  <c r="N50" i="230"/>
  <c r="N39" i="218"/>
  <c r="N38" i="218" s="1"/>
  <c r="O14" i="218"/>
  <c r="O29" i="218" s="1"/>
  <c r="O35" i="218" s="1"/>
  <c r="O30" i="217"/>
  <c r="O21" i="199"/>
  <c r="N41" i="232"/>
  <c r="N40" i="232" s="1"/>
  <c r="N42" i="232" s="1"/>
  <c r="N35" i="199"/>
  <c r="N66" i="223"/>
  <c r="N65" i="223" s="1"/>
  <c r="N67" i="223" s="1"/>
  <c r="N81" i="228"/>
  <c r="H16" i="241"/>
  <c r="H80" i="235" s="1"/>
  <c r="I41" i="168"/>
  <c r="I36" i="168"/>
  <c r="I42" i="171"/>
  <c r="I38" i="171"/>
  <c r="I43" i="174"/>
  <c r="I41" i="174"/>
  <c r="I39" i="174"/>
  <c r="I36" i="174"/>
  <c r="I32" i="174"/>
  <c r="I43" i="183"/>
  <c r="I36" i="183"/>
  <c r="I32" i="183"/>
  <c r="I43" i="168"/>
  <c r="I39" i="168"/>
  <c r="I32" i="168"/>
  <c r="I45" i="171"/>
  <c r="I40" i="171"/>
  <c r="I45" i="174"/>
  <c r="I42" i="174"/>
  <c r="I40" i="174"/>
  <c r="I38" i="174"/>
  <c r="I34" i="174"/>
  <c r="I27" i="174"/>
  <c r="I38" i="183"/>
  <c r="I34" i="183"/>
  <c r="I27" i="183"/>
  <c r="I42" i="168"/>
  <c r="I27" i="168"/>
  <c r="I41" i="171"/>
  <c r="I34" i="171"/>
  <c r="I38" i="176"/>
  <c r="I27" i="176"/>
  <c r="I29" i="185"/>
  <c r="I34" i="192"/>
  <c r="I53" i="196"/>
  <c r="I47" i="196"/>
  <c r="I43" i="196"/>
  <c r="I39" i="196"/>
  <c r="I35" i="196"/>
  <c r="I38" i="168"/>
  <c r="I36" i="171"/>
  <c r="I27" i="171"/>
  <c r="I34" i="176"/>
  <c r="I25" i="185"/>
  <c r="I32" i="192"/>
  <c r="I49" i="196"/>
  <c r="I45" i="196"/>
  <c r="I41" i="196"/>
  <c r="I37" i="196"/>
  <c r="I29" i="196"/>
  <c r="I45" i="168"/>
  <c r="I39" i="171"/>
  <c r="I32" i="171"/>
  <c r="I20" i="185"/>
  <c r="I33" i="192"/>
  <c r="I24" i="192"/>
  <c r="I38" i="194"/>
  <c r="I31" i="194"/>
  <c r="I33" i="198"/>
  <c r="O33" i="198" s="1"/>
  <c r="I24" i="198"/>
  <c r="O24" i="198" s="1"/>
  <c r="O26" i="198" s="1"/>
  <c r="I34" i="200"/>
  <c r="O34" i="200" s="1"/>
  <c r="I32" i="200"/>
  <c r="O32" i="200" s="1"/>
  <c r="I29" i="200"/>
  <c r="O29" i="200" s="1"/>
  <c r="I43" i="171"/>
  <c r="I32" i="176"/>
  <c r="I27" i="185"/>
  <c r="I38" i="192"/>
  <c r="I29" i="192"/>
  <c r="I32" i="194"/>
  <c r="I34" i="198"/>
  <c r="O34" i="198" s="1"/>
  <c r="I29" i="198"/>
  <c r="O29" i="198" s="1"/>
  <c r="I49" i="231"/>
  <c r="O49" i="231" s="1"/>
  <c r="I45" i="231"/>
  <c r="O45" i="231" s="1"/>
  <c r="I41" i="231"/>
  <c r="O41" i="231" s="1"/>
  <c r="I37" i="231"/>
  <c r="O37" i="231" s="1"/>
  <c r="I29" i="231"/>
  <c r="O29" i="231" s="1"/>
  <c r="O32" i="231" s="1"/>
  <c r="I34" i="168"/>
  <c r="I36" i="176"/>
  <c r="I33" i="194"/>
  <c r="I24" i="194"/>
  <c r="I38" i="198"/>
  <c r="I31" i="198"/>
  <c r="O31" i="198" s="1"/>
  <c r="I38" i="200"/>
  <c r="O38" i="200" s="1"/>
  <c r="O46" i="200" s="1"/>
  <c r="I33" i="200"/>
  <c r="O33" i="200" s="1"/>
  <c r="I31" i="200"/>
  <c r="O31" i="200" s="1"/>
  <c r="I24" i="200"/>
  <c r="O24" i="200" s="1"/>
  <c r="O26" i="200" s="1"/>
  <c r="I40" i="168"/>
  <c r="I40" i="176"/>
  <c r="I31" i="192"/>
  <c r="I34" i="194"/>
  <c r="I29" i="194"/>
  <c r="I32" i="198"/>
  <c r="O32" i="198" s="1"/>
  <c r="I53" i="231"/>
  <c r="O53" i="231" s="1"/>
  <c r="O66" i="231" s="1"/>
  <c r="I47" i="231"/>
  <c r="O47" i="231" s="1"/>
  <c r="I43" i="231"/>
  <c r="O43" i="231" s="1"/>
  <c r="I39" i="231"/>
  <c r="O39" i="231" s="1"/>
  <c r="I35" i="231"/>
  <c r="O35" i="231" s="1"/>
  <c r="I61" i="228"/>
  <c r="J61" i="228" s="1"/>
  <c r="K61" i="228" s="1"/>
  <c r="I60" i="228"/>
  <c r="J60" i="228" s="1"/>
  <c r="K60" i="228" s="1"/>
  <c r="I45" i="228"/>
  <c r="J45" i="228" s="1"/>
  <c r="K45" i="228" s="1"/>
  <c r="N43" i="217" l="1"/>
  <c r="N45" i="217" s="1"/>
  <c r="D62" i="207" s="1"/>
  <c r="N69" i="223"/>
  <c r="N70" i="223" s="1"/>
  <c r="O35" i="198"/>
  <c r="O35" i="200"/>
  <c r="N46" i="217"/>
  <c r="O50" i="230"/>
  <c r="O35" i="199"/>
  <c r="N69" i="222"/>
  <c r="N70" i="222" s="1"/>
  <c r="N44" i="232"/>
  <c r="N45" i="232" s="1"/>
  <c r="N40" i="218"/>
  <c r="N42" i="218" s="1"/>
  <c r="N69" i="220"/>
  <c r="N70" i="220" s="1"/>
  <c r="N43" i="219"/>
  <c r="D63" i="207"/>
  <c r="E18" i="241"/>
  <c r="C18" i="241"/>
  <c r="F18" i="241"/>
  <c r="D18" i="241"/>
  <c r="O50" i="231"/>
  <c r="N50" i="184"/>
  <c r="N49" i="184" s="1"/>
  <c r="N51" i="184" s="1"/>
  <c r="O66" i="222"/>
  <c r="O65" i="222" s="1"/>
  <c r="O67" i="222" s="1"/>
  <c r="O69" i="222" s="1"/>
  <c r="O70" i="222" s="1"/>
  <c r="O66" i="220"/>
  <c r="O65" i="220" s="1"/>
  <c r="O67" i="220" s="1"/>
  <c r="P21" i="200"/>
  <c r="P26" i="231"/>
  <c r="O32" i="217"/>
  <c r="O38" i="217" s="1"/>
  <c r="AG64" i="162"/>
  <c r="O39" i="218"/>
  <c r="O35" i="197"/>
  <c r="O31" i="184"/>
  <c r="O40" i="184" s="1"/>
  <c r="O46" i="184" s="1"/>
  <c r="O80" i="228"/>
  <c r="I15" i="241"/>
  <c r="I79" i="235" s="1"/>
  <c r="J43" i="167"/>
  <c r="J41" i="167"/>
  <c r="J39" i="167"/>
  <c r="J36" i="167"/>
  <c r="J32" i="167"/>
  <c r="J43" i="169"/>
  <c r="J41" i="169"/>
  <c r="J39" i="169"/>
  <c r="J36" i="169"/>
  <c r="J32" i="169"/>
  <c r="J45" i="170"/>
  <c r="J42" i="170"/>
  <c r="J40" i="170"/>
  <c r="J38" i="170"/>
  <c r="J34" i="170"/>
  <c r="J27" i="170"/>
  <c r="J45" i="167"/>
  <c r="J42" i="167"/>
  <c r="J40" i="167"/>
  <c r="J38" i="167"/>
  <c r="J34" i="167"/>
  <c r="J27" i="167"/>
  <c r="J45" i="169"/>
  <c r="J42" i="169"/>
  <c r="J40" i="169"/>
  <c r="J38" i="169"/>
  <c r="J34" i="169"/>
  <c r="J27" i="169"/>
  <c r="J43" i="170"/>
  <c r="J41" i="170"/>
  <c r="J39" i="170"/>
  <c r="J36" i="170"/>
  <c r="J32" i="170"/>
  <c r="J43" i="172"/>
  <c r="J41" i="172"/>
  <c r="J39" i="172"/>
  <c r="J36" i="172"/>
  <c r="P36" i="172" s="1"/>
  <c r="J32" i="172"/>
  <c r="P32" i="172" s="1"/>
  <c r="J43" i="173"/>
  <c r="J41" i="173"/>
  <c r="J39" i="173"/>
  <c r="J36" i="173"/>
  <c r="J32" i="173"/>
  <c r="J38" i="182"/>
  <c r="J34" i="182"/>
  <c r="J27" i="182"/>
  <c r="J27" i="222"/>
  <c r="P27" i="222" s="1"/>
  <c r="P29" i="222" s="1"/>
  <c r="P56" i="222" s="1"/>
  <c r="P62" i="222" s="1"/>
  <c r="J34" i="191"/>
  <c r="J32" i="191"/>
  <c r="J29" i="191"/>
  <c r="J45" i="172"/>
  <c r="J42" i="172"/>
  <c r="J40" i="172"/>
  <c r="P40" i="172" s="1"/>
  <c r="J38" i="172"/>
  <c r="P38" i="172" s="1"/>
  <c r="J34" i="172"/>
  <c r="P34" i="172" s="1"/>
  <c r="J27" i="172"/>
  <c r="P27" i="172" s="1"/>
  <c r="P29" i="172" s="1"/>
  <c r="J45" i="173"/>
  <c r="J42" i="173"/>
  <c r="J40" i="173"/>
  <c r="J38" i="173"/>
  <c r="J34" i="173"/>
  <c r="J27" i="173"/>
  <c r="J36" i="182"/>
  <c r="J32" i="182"/>
  <c r="J27" i="221"/>
  <c r="P27" i="221" s="1"/>
  <c r="P29" i="221" s="1"/>
  <c r="P56" i="221" s="1"/>
  <c r="P62" i="221" s="1"/>
  <c r="J27" i="223"/>
  <c r="P27" i="223" s="1"/>
  <c r="P29" i="223" s="1"/>
  <c r="P56" i="223" s="1"/>
  <c r="P62" i="223" s="1"/>
  <c r="J38" i="191"/>
  <c r="J33" i="191"/>
  <c r="J31" i="191"/>
  <c r="J24" i="191"/>
  <c r="J36" i="175"/>
  <c r="J27" i="220"/>
  <c r="P27" i="220" s="1"/>
  <c r="P29" i="220" s="1"/>
  <c r="P56" i="220" s="1"/>
  <c r="P62" i="220" s="1"/>
  <c r="P66" i="220" s="1"/>
  <c r="P65" i="220" s="1"/>
  <c r="P67" i="220" s="1"/>
  <c r="P69" i="220" s="1"/>
  <c r="P70" i="220" s="1"/>
  <c r="J25" i="184"/>
  <c r="P25" i="184" s="1"/>
  <c r="J34" i="193"/>
  <c r="J32" i="193"/>
  <c r="J29" i="193"/>
  <c r="J38" i="197"/>
  <c r="P38" i="197" s="1"/>
  <c r="P46" i="197" s="1"/>
  <c r="J33" i="197"/>
  <c r="P33" i="197" s="1"/>
  <c r="J31" i="197"/>
  <c r="P31" i="197" s="1"/>
  <c r="J24" i="197"/>
  <c r="P24" i="197" s="1"/>
  <c r="P26" i="197" s="1"/>
  <c r="J40" i="175"/>
  <c r="J32" i="175"/>
  <c r="J29" i="184"/>
  <c r="P29" i="184" s="1"/>
  <c r="J38" i="193"/>
  <c r="J33" i="193"/>
  <c r="J31" i="193"/>
  <c r="J24" i="193"/>
  <c r="J34" i="197"/>
  <c r="P34" i="197" s="1"/>
  <c r="J32" i="197"/>
  <c r="P32" i="197" s="1"/>
  <c r="J29" i="197"/>
  <c r="P29" i="197" s="1"/>
  <c r="J27" i="175"/>
  <c r="J45" i="195"/>
  <c r="J37" i="195"/>
  <c r="J49" i="230"/>
  <c r="P49" i="230" s="1"/>
  <c r="J45" i="230"/>
  <c r="P45" i="230" s="1"/>
  <c r="J41" i="230"/>
  <c r="P41" i="230" s="1"/>
  <c r="J37" i="230"/>
  <c r="P37" i="230" s="1"/>
  <c r="J29" i="230"/>
  <c r="P29" i="230" s="1"/>
  <c r="P32" i="230" s="1"/>
  <c r="J34" i="175"/>
  <c r="J47" i="195"/>
  <c r="J39" i="195"/>
  <c r="J38" i="199"/>
  <c r="J33" i="199"/>
  <c r="P33" i="199" s="1"/>
  <c r="J31" i="199"/>
  <c r="P31" i="199" s="1"/>
  <c r="J24" i="199"/>
  <c r="P24" i="199" s="1"/>
  <c r="P26" i="199" s="1"/>
  <c r="J38" i="175"/>
  <c r="J20" i="184"/>
  <c r="P20" i="184" s="1"/>
  <c r="P22" i="184" s="1"/>
  <c r="J49" i="195"/>
  <c r="J41" i="195"/>
  <c r="J29" i="195"/>
  <c r="J53" i="230"/>
  <c r="P53" i="230" s="1"/>
  <c r="P66" i="230" s="1"/>
  <c r="J47" i="230"/>
  <c r="P47" i="230" s="1"/>
  <c r="J43" i="230"/>
  <c r="P43" i="230" s="1"/>
  <c r="J39" i="230"/>
  <c r="P39" i="230" s="1"/>
  <c r="J35" i="230"/>
  <c r="P35" i="230" s="1"/>
  <c r="J27" i="184"/>
  <c r="P27" i="184" s="1"/>
  <c r="J53" i="195"/>
  <c r="J43" i="195"/>
  <c r="J35" i="195"/>
  <c r="J34" i="199"/>
  <c r="P34" i="199" s="1"/>
  <c r="J32" i="199"/>
  <c r="P32" i="199" s="1"/>
  <c r="J29" i="199"/>
  <c r="P29" i="199" s="1"/>
  <c r="P14" i="218"/>
  <c r="P29" i="218" s="1"/>
  <c r="P35" i="218" s="1"/>
  <c r="P30" i="217"/>
  <c r="P21" i="199"/>
  <c r="AG63" i="162"/>
  <c r="O39" i="219"/>
  <c r="L117" i="228"/>
  <c r="L113" i="228"/>
  <c r="L116" i="228"/>
  <c r="L118" i="228"/>
  <c r="L115" i="228"/>
  <c r="G78" i="233" s="1"/>
  <c r="E15" i="240" s="1"/>
  <c r="L114" i="228"/>
  <c r="L119" i="228"/>
  <c r="I16" i="241"/>
  <c r="I80" i="235" s="1"/>
  <c r="J45" i="168"/>
  <c r="J42" i="168"/>
  <c r="J40" i="168"/>
  <c r="J38" i="168"/>
  <c r="J34" i="168"/>
  <c r="J27" i="168"/>
  <c r="J45" i="171"/>
  <c r="J42" i="171"/>
  <c r="J40" i="171"/>
  <c r="J38" i="171"/>
  <c r="J43" i="168"/>
  <c r="J41" i="168"/>
  <c r="J39" i="168"/>
  <c r="J36" i="168"/>
  <c r="J32" i="168"/>
  <c r="J43" i="171"/>
  <c r="J41" i="171"/>
  <c r="J39" i="171"/>
  <c r="J36" i="171"/>
  <c r="J32" i="171"/>
  <c r="J40" i="176"/>
  <c r="J36" i="176"/>
  <c r="J32" i="176"/>
  <c r="J27" i="185"/>
  <c r="J20" i="185"/>
  <c r="J34" i="192"/>
  <c r="J32" i="192"/>
  <c r="J34" i="171"/>
  <c r="J27" i="171"/>
  <c r="J38" i="176"/>
  <c r="J34" i="176"/>
  <c r="J27" i="176"/>
  <c r="J29" i="185"/>
  <c r="J25" i="185"/>
  <c r="J38" i="192"/>
  <c r="J33" i="192"/>
  <c r="J31" i="192"/>
  <c r="J41" i="174"/>
  <c r="J36" i="174"/>
  <c r="J34" i="183"/>
  <c r="J29" i="192"/>
  <c r="J34" i="194"/>
  <c r="J32" i="194"/>
  <c r="J29" i="194"/>
  <c r="J34" i="198"/>
  <c r="P34" i="198" s="1"/>
  <c r="J32" i="198"/>
  <c r="P32" i="198" s="1"/>
  <c r="J29" i="198"/>
  <c r="P29" i="198" s="1"/>
  <c r="J43" i="174"/>
  <c r="J39" i="174"/>
  <c r="J32" i="174"/>
  <c r="J38" i="183"/>
  <c r="J27" i="183"/>
  <c r="J24" i="192"/>
  <c r="J38" i="194"/>
  <c r="J33" i="194"/>
  <c r="J31" i="194"/>
  <c r="J24" i="194"/>
  <c r="J38" i="198"/>
  <c r="J33" i="198"/>
  <c r="P33" i="198" s="1"/>
  <c r="J31" i="198"/>
  <c r="P31" i="198" s="1"/>
  <c r="J24" i="198"/>
  <c r="P24" i="198" s="1"/>
  <c r="P26" i="198" s="1"/>
  <c r="J45" i="174"/>
  <c r="J34" i="174"/>
  <c r="J36" i="183"/>
  <c r="J49" i="196"/>
  <c r="J41" i="196"/>
  <c r="J29" i="196"/>
  <c r="J49" i="231"/>
  <c r="P49" i="231" s="1"/>
  <c r="J45" i="231"/>
  <c r="P45" i="231" s="1"/>
  <c r="J41" i="231"/>
  <c r="P41" i="231" s="1"/>
  <c r="J37" i="231"/>
  <c r="P37" i="231" s="1"/>
  <c r="J29" i="231"/>
  <c r="P29" i="231" s="1"/>
  <c r="P32" i="231" s="1"/>
  <c r="J38" i="174"/>
  <c r="J43" i="183"/>
  <c r="J53" i="196"/>
  <c r="J43" i="196"/>
  <c r="J35" i="196"/>
  <c r="J38" i="200"/>
  <c r="P38" i="200" s="1"/>
  <c r="P46" i="200" s="1"/>
  <c r="J33" i="200"/>
  <c r="P33" i="200" s="1"/>
  <c r="J31" i="200"/>
  <c r="P31" i="200" s="1"/>
  <c r="J24" i="200"/>
  <c r="P24" i="200" s="1"/>
  <c r="P26" i="200" s="1"/>
  <c r="J40" i="174"/>
  <c r="J45" i="196"/>
  <c r="J37" i="196"/>
  <c r="J53" i="231"/>
  <c r="P53" i="231" s="1"/>
  <c r="P66" i="231" s="1"/>
  <c r="J47" i="231"/>
  <c r="P47" i="231" s="1"/>
  <c r="J43" i="231"/>
  <c r="P43" i="231" s="1"/>
  <c r="J39" i="231"/>
  <c r="P39" i="231" s="1"/>
  <c r="J35" i="231"/>
  <c r="P35" i="231" s="1"/>
  <c r="J42" i="174"/>
  <c r="J27" i="174"/>
  <c r="J32" i="183"/>
  <c r="J47" i="196"/>
  <c r="J39" i="196"/>
  <c r="J34" i="200"/>
  <c r="P34" i="200" s="1"/>
  <c r="J32" i="200"/>
  <c r="P32" i="200" s="1"/>
  <c r="J29" i="200"/>
  <c r="P29" i="200" s="1"/>
  <c r="O81" i="228"/>
  <c r="O66" i="221"/>
  <c r="O65" i="221" s="1"/>
  <c r="O67" i="221" s="1"/>
  <c r="O69" i="221" s="1"/>
  <c r="O70" i="221" s="1"/>
  <c r="P26" i="230"/>
  <c r="P15" i="232"/>
  <c r="P31" i="232" s="1"/>
  <c r="P37" i="232" s="1"/>
  <c r="AG29" i="162"/>
  <c r="O41" i="232"/>
  <c r="O66" i="223"/>
  <c r="O65" i="223" s="1"/>
  <c r="O67" i="223" s="1"/>
  <c r="P14" i="219"/>
  <c r="P29" i="219" s="1"/>
  <c r="P35" i="219" s="1"/>
  <c r="P16" i="217"/>
  <c r="P38" i="184"/>
  <c r="P21" i="198"/>
  <c r="P17" i="184"/>
  <c r="P21" i="197"/>
  <c r="P82" i="228"/>
  <c r="J19" i="241"/>
  <c r="J83" i="235" s="1"/>
  <c r="K27" i="181"/>
  <c r="K8" i="181"/>
  <c r="K25" i="216"/>
  <c r="K13" i="232"/>
  <c r="Q13" i="232" s="1"/>
  <c r="K26" i="177"/>
  <c r="K8" i="177"/>
  <c r="K11" i="179"/>
  <c r="K24" i="180"/>
  <c r="K11" i="180"/>
  <c r="K29" i="216"/>
  <c r="Q29" i="216" s="1"/>
  <c r="K12" i="216"/>
  <c r="K8" i="232"/>
  <c r="Q8" i="232" s="1"/>
  <c r="K27" i="178"/>
  <c r="K8" i="178"/>
  <c r="K24" i="179"/>
  <c r="K26" i="180"/>
  <c r="K8" i="180"/>
  <c r="K25" i="181"/>
  <c r="K27" i="216"/>
  <c r="K28" i="177"/>
  <c r="Q28" i="177" s="1"/>
  <c r="K52" i="167"/>
  <c r="K16" i="167"/>
  <c r="K52" i="168"/>
  <c r="K16" i="168"/>
  <c r="K52" i="169"/>
  <c r="K16" i="169"/>
  <c r="K52" i="170"/>
  <c r="K16" i="170"/>
  <c r="K54" i="171"/>
  <c r="K56" i="174"/>
  <c r="K52" i="174"/>
  <c r="K20" i="174"/>
  <c r="K16" i="174"/>
  <c r="K10" i="174"/>
  <c r="K52" i="175"/>
  <c r="K48" i="175"/>
  <c r="K21" i="175"/>
  <c r="K19" i="175"/>
  <c r="K13" i="175"/>
  <c r="K8" i="175"/>
  <c r="K50" i="183"/>
  <c r="Q50" i="183" s="1"/>
  <c r="K45" i="183"/>
  <c r="K20" i="183"/>
  <c r="K15" i="183"/>
  <c r="K10" i="183"/>
  <c r="Q10" i="183" s="1"/>
  <c r="K34" i="184"/>
  <c r="Q34" i="184" s="1"/>
  <c r="K13" i="184"/>
  <c r="Q13" i="184" s="1"/>
  <c r="K9" i="184"/>
  <c r="Q9" i="184" s="1"/>
  <c r="K8" i="216"/>
  <c r="K26" i="232"/>
  <c r="Q26" i="232" s="1"/>
  <c r="Q29" i="232" s="1"/>
  <c r="K11" i="177"/>
  <c r="K11" i="178"/>
  <c r="K56" i="167"/>
  <c r="K20" i="167"/>
  <c r="K10" i="167"/>
  <c r="K56" i="168"/>
  <c r="K20" i="168"/>
  <c r="K10" i="168"/>
  <c r="K56" i="169"/>
  <c r="K20" i="169"/>
  <c r="K10" i="169"/>
  <c r="K56" i="170"/>
  <c r="K20" i="170"/>
  <c r="K10" i="170"/>
  <c r="K50" i="171"/>
  <c r="K54" i="174"/>
  <c r="K50" i="174"/>
  <c r="K21" i="174"/>
  <c r="K19" i="174"/>
  <c r="K13" i="174"/>
  <c r="K8" i="174"/>
  <c r="K50" i="175"/>
  <c r="K45" i="175"/>
  <c r="K20" i="175"/>
  <c r="K16" i="175"/>
  <c r="K10" i="175"/>
  <c r="K48" i="183"/>
  <c r="K22" i="183"/>
  <c r="Q22" i="183" s="1"/>
  <c r="K17" i="183"/>
  <c r="K12" i="183"/>
  <c r="K8" i="183"/>
  <c r="K36" i="184"/>
  <c r="Q36" i="184" s="1"/>
  <c r="K15" i="184"/>
  <c r="Q15" i="184" s="1"/>
  <c r="K11" i="184"/>
  <c r="Q11" i="184" s="1"/>
  <c r="K8" i="184"/>
  <c r="Q8" i="184" s="1"/>
  <c r="K29" i="181"/>
  <c r="Q29" i="181" s="1"/>
  <c r="K24" i="177"/>
  <c r="K8" i="179"/>
  <c r="K21" i="167"/>
  <c r="K54" i="168"/>
  <c r="K19" i="168"/>
  <c r="K50" i="169"/>
  <c r="K13" i="169"/>
  <c r="K8" i="170"/>
  <c r="K52" i="171"/>
  <c r="K21" i="171"/>
  <c r="K13" i="171"/>
  <c r="K52" i="172"/>
  <c r="K16" i="172"/>
  <c r="K54" i="173"/>
  <c r="K19" i="173"/>
  <c r="K8" i="173"/>
  <c r="K52" i="176"/>
  <c r="K19" i="176"/>
  <c r="K8" i="176"/>
  <c r="K43" i="182"/>
  <c r="K17" i="182"/>
  <c r="K8" i="182"/>
  <c r="K34" i="185"/>
  <c r="K9" i="185"/>
  <c r="Q9" i="185" s="1"/>
  <c r="K43" i="191"/>
  <c r="K15" i="191"/>
  <c r="K44" i="192"/>
  <c r="K65" i="195"/>
  <c r="K61" i="195"/>
  <c r="K55" i="195"/>
  <c r="K21" i="195"/>
  <c r="K15" i="195"/>
  <c r="K8" i="195"/>
  <c r="K65" i="196"/>
  <c r="K61" i="196"/>
  <c r="K55" i="196"/>
  <c r="K21" i="196"/>
  <c r="K15" i="196"/>
  <c r="K8" i="196"/>
  <c r="K50" i="167"/>
  <c r="K13" i="167"/>
  <c r="K8" i="168"/>
  <c r="K21" i="169"/>
  <c r="K54" i="170"/>
  <c r="K19" i="170"/>
  <c r="K19" i="171"/>
  <c r="K8" i="171"/>
  <c r="K56" i="172"/>
  <c r="K20" i="172"/>
  <c r="K10" i="172"/>
  <c r="K50" i="173"/>
  <c r="K21" i="173"/>
  <c r="K13" i="173"/>
  <c r="K48" i="176"/>
  <c r="K21" i="176"/>
  <c r="K13" i="176"/>
  <c r="K48" i="182"/>
  <c r="K22" i="182"/>
  <c r="Q22" i="182" s="1"/>
  <c r="K12" i="182"/>
  <c r="K13" i="185"/>
  <c r="K45" i="191"/>
  <c r="K39" i="191"/>
  <c r="K19" i="191"/>
  <c r="K12" i="191"/>
  <c r="K41" i="192"/>
  <c r="K63" i="195"/>
  <c r="K58" i="195"/>
  <c r="K24" i="195"/>
  <c r="K18" i="195"/>
  <c r="K13" i="195"/>
  <c r="K63" i="196"/>
  <c r="K58" i="196"/>
  <c r="K24" i="196"/>
  <c r="K18" i="196"/>
  <c r="K13" i="196"/>
  <c r="K11" i="232"/>
  <c r="Q11" i="232" s="1"/>
  <c r="K25" i="178"/>
  <c r="K54" i="167"/>
  <c r="K19" i="167"/>
  <c r="K21" i="168"/>
  <c r="K20" i="171"/>
  <c r="K54" i="172"/>
  <c r="K19" i="172"/>
  <c r="K16" i="176"/>
  <c r="K50" i="182"/>
  <c r="Q50" i="182" s="1"/>
  <c r="K36" i="185"/>
  <c r="K11" i="185"/>
  <c r="K44" i="191"/>
  <c r="K8" i="191"/>
  <c r="K43" i="192"/>
  <c r="K15" i="192"/>
  <c r="K44" i="193"/>
  <c r="K17" i="193"/>
  <c r="K8" i="193"/>
  <c r="K45" i="194"/>
  <c r="K39" i="194"/>
  <c r="K19" i="194"/>
  <c r="K12" i="194"/>
  <c r="K44" i="197"/>
  <c r="Q44" i="197" s="1"/>
  <c r="K17" i="197"/>
  <c r="Q17" i="197" s="1"/>
  <c r="K8" i="197"/>
  <c r="Q8" i="197" s="1"/>
  <c r="K43" i="198"/>
  <c r="Q43" i="198" s="1"/>
  <c r="K15" i="198"/>
  <c r="Q15" i="198" s="1"/>
  <c r="K44" i="199"/>
  <c r="Q44" i="199" s="1"/>
  <c r="K41" i="199"/>
  <c r="Q41" i="199" s="1"/>
  <c r="K17" i="199"/>
  <c r="Q17" i="199" s="1"/>
  <c r="K13" i="199"/>
  <c r="Q13" i="199" s="1"/>
  <c r="K8" i="199"/>
  <c r="Q8" i="199" s="1"/>
  <c r="K44" i="200"/>
  <c r="Q44" i="200" s="1"/>
  <c r="K41" i="200"/>
  <c r="Q41" i="200" s="1"/>
  <c r="K17" i="200"/>
  <c r="Q17" i="200" s="1"/>
  <c r="K13" i="200"/>
  <c r="Q13" i="200" s="1"/>
  <c r="K8" i="200"/>
  <c r="Q8" i="200" s="1"/>
  <c r="K26" i="179"/>
  <c r="K56" i="171"/>
  <c r="K21" i="172"/>
  <c r="K10" i="173"/>
  <c r="K45" i="176"/>
  <c r="K20" i="176"/>
  <c r="K10" i="182"/>
  <c r="Q10" i="182" s="1"/>
  <c r="K15" i="185"/>
  <c r="Q15" i="185" s="1"/>
  <c r="K13" i="191"/>
  <c r="K45" i="192"/>
  <c r="K17" i="192"/>
  <c r="K8" i="192"/>
  <c r="K45" i="193"/>
  <c r="K39" i="193"/>
  <c r="K19" i="193"/>
  <c r="K12" i="193"/>
  <c r="K41" i="194"/>
  <c r="K13" i="194"/>
  <c r="K45" i="197"/>
  <c r="Q45" i="197" s="1"/>
  <c r="K39" i="197"/>
  <c r="Q39" i="197" s="1"/>
  <c r="K19" i="197"/>
  <c r="Q19" i="197" s="1"/>
  <c r="K12" i="197"/>
  <c r="Q12" i="197" s="1"/>
  <c r="K44" i="198"/>
  <c r="Q44" i="198" s="1"/>
  <c r="K17" i="198"/>
  <c r="Q17" i="198" s="1"/>
  <c r="K8" i="198"/>
  <c r="Q8" i="198" s="1"/>
  <c r="K63" i="230"/>
  <c r="Q63" i="230" s="1"/>
  <c r="K58" i="230"/>
  <c r="Q58" i="230" s="1"/>
  <c r="K24" i="230"/>
  <c r="Q24" i="230" s="1"/>
  <c r="K18" i="230"/>
  <c r="Q18" i="230" s="1"/>
  <c r="K13" i="230"/>
  <c r="Q13" i="230" s="1"/>
  <c r="K63" i="231"/>
  <c r="Q63" i="231" s="1"/>
  <c r="K58" i="231"/>
  <c r="Q58" i="231" s="1"/>
  <c r="K24" i="231"/>
  <c r="Q24" i="231" s="1"/>
  <c r="K18" i="231"/>
  <c r="Q18" i="231" s="1"/>
  <c r="K13" i="231"/>
  <c r="Q13" i="231" s="1"/>
  <c r="K27" i="217"/>
  <c r="Q27" i="217" s="1"/>
  <c r="K22" i="217"/>
  <c r="Q22" i="217" s="1"/>
  <c r="K12" i="217"/>
  <c r="Q12" i="217" s="1"/>
  <c r="K8" i="217"/>
  <c r="Q8" i="217" s="1"/>
  <c r="K8" i="218"/>
  <c r="Q8" i="218" s="1"/>
  <c r="K8" i="219"/>
  <c r="Q8" i="219" s="1"/>
  <c r="K12" i="181"/>
  <c r="K8" i="169"/>
  <c r="K50" i="170"/>
  <c r="K13" i="170"/>
  <c r="K10" i="171"/>
  <c r="K8" i="172"/>
  <c r="K52" i="173"/>
  <c r="K16" i="173"/>
  <c r="K50" i="176"/>
  <c r="K15" i="182"/>
  <c r="K17" i="191"/>
  <c r="K19" i="192"/>
  <c r="K12" i="192"/>
  <c r="K41" i="193"/>
  <c r="K13" i="193"/>
  <c r="K43" i="194"/>
  <c r="K15" i="194"/>
  <c r="K41" i="197"/>
  <c r="Q41" i="197" s="1"/>
  <c r="K13" i="197"/>
  <c r="Q13" i="197" s="1"/>
  <c r="K45" i="198"/>
  <c r="Q45" i="198" s="1"/>
  <c r="K39" i="198"/>
  <c r="Q39" i="198" s="1"/>
  <c r="K19" i="198"/>
  <c r="Q19" i="198" s="1"/>
  <c r="K12" i="198"/>
  <c r="Q12" i="198" s="1"/>
  <c r="K45" i="199"/>
  <c r="Q45" i="199" s="1"/>
  <c r="K43" i="199"/>
  <c r="Q43" i="199" s="1"/>
  <c r="K39" i="199"/>
  <c r="Q39" i="199" s="1"/>
  <c r="K19" i="199"/>
  <c r="Q19" i="199" s="1"/>
  <c r="K15" i="199"/>
  <c r="Q15" i="199" s="1"/>
  <c r="K12" i="199"/>
  <c r="Q12" i="199" s="1"/>
  <c r="K45" i="200"/>
  <c r="Q45" i="200" s="1"/>
  <c r="K43" i="200"/>
  <c r="Q43" i="200" s="1"/>
  <c r="K39" i="200"/>
  <c r="Q39" i="200" s="1"/>
  <c r="K19" i="200"/>
  <c r="Q19" i="200" s="1"/>
  <c r="K15" i="200"/>
  <c r="Q15" i="200" s="1"/>
  <c r="K12" i="200"/>
  <c r="Q12" i="200" s="1"/>
  <c r="K8" i="167"/>
  <c r="K50" i="168"/>
  <c r="K13" i="168"/>
  <c r="K54" i="169"/>
  <c r="K19" i="169"/>
  <c r="K21" i="170"/>
  <c r="K16" i="171"/>
  <c r="K50" i="172"/>
  <c r="K13" i="172"/>
  <c r="K56" i="173"/>
  <c r="K20" i="173"/>
  <c r="K10" i="176"/>
  <c r="K45" i="182"/>
  <c r="K20" i="182"/>
  <c r="K8" i="185"/>
  <c r="K41" i="191"/>
  <c r="K39" i="192"/>
  <c r="K13" i="192"/>
  <c r="K43" i="193"/>
  <c r="K15" i="193"/>
  <c r="K44" i="194"/>
  <c r="K17" i="194"/>
  <c r="K8" i="194"/>
  <c r="K43" i="197"/>
  <c r="Q43" i="197" s="1"/>
  <c r="K15" i="197"/>
  <c r="Q15" i="197" s="1"/>
  <c r="K41" i="198"/>
  <c r="Q41" i="198" s="1"/>
  <c r="K13" i="198"/>
  <c r="Q13" i="198" s="1"/>
  <c r="K65" i="230"/>
  <c r="Q65" i="230" s="1"/>
  <c r="K61" i="230"/>
  <c r="Q61" i="230" s="1"/>
  <c r="K55" i="230"/>
  <c r="Q55" i="230" s="1"/>
  <c r="K21" i="230"/>
  <c r="Q21" i="230" s="1"/>
  <c r="K15" i="230"/>
  <c r="Q15" i="230" s="1"/>
  <c r="K8" i="230"/>
  <c r="Q8" i="230" s="1"/>
  <c r="K65" i="231"/>
  <c r="Q65" i="231" s="1"/>
  <c r="K61" i="231"/>
  <c r="Q61" i="231" s="1"/>
  <c r="K55" i="231"/>
  <c r="Q55" i="231" s="1"/>
  <c r="K21" i="231"/>
  <c r="Q21" i="231" s="1"/>
  <c r="K15" i="231"/>
  <c r="Q15" i="231" s="1"/>
  <c r="K8" i="231"/>
  <c r="Q8" i="231" s="1"/>
  <c r="K25" i="217"/>
  <c r="Q25" i="217" s="1"/>
  <c r="K14" i="217"/>
  <c r="Q14" i="217" s="1"/>
  <c r="K10" i="217"/>
  <c r="Q10" i="217" s="1"/>
  <c r="K25" i="218"/>
  <c r="Q25" i="218" s="1"/>
  <c r="Q27" i="218" s="1"/>
  <c r="K11" i="218"/>
  <c r="Q11" i="218" s="1"/>
  <c r="K25" i="219"/>
  <c r="Q25" i="219" s="1"/>
  <c r="Q27" i="219" s="1"/>
  <c r="K11" i="219"/>
  <c r="Q11" i="219" s="1"/>
  <c r="K13" i="218"/>
  <c r="Q13" i="218" s="1"/>
  <c r="K13" i="219"/>
  <c r="Q13" i="219" s="1"/>
  <c r="N20" i="177"/>
  <c r="N21" i="177" s="1"/>
  <c r="N20" i="180"/>
  <c r="N21" i="180" s="1"/>
  <c r="N20" i="179"/>
  <c r="N21" i="178"/>
  <c r="N22" i="178" s="1"/>
  <c r="AY39" i="114"/>
  <c r="BF35" i="114"/>
  <c r="BM35" i="114" s="1"/>
  <c r="BT35" i="114" s="1"/>
  <c r="H73" i="208"/>
  <c r="H55" i="208"/>
  <c r="H49" i="208"/>
  <c r="H45" i="208"/>
  <c r="H38" i="208"/>
  <c r="H33" i="208"/>
  <c r="H26" i="208"/>
  <c r="H22" i="208"/>
  <c r="H9" i="208"/>
  <c r="H14" i="208"/>
  <c r="H13" i="208"/>
  <c r="H72" i="208"/>
  <c r="H40" i="208"/>
  <c r="H54" i="208"/>
  <c r="H48" i="208"/>
  <c r="H44" i="208"/>
  <c r="H37" i="208"/>
  <c r="H32" i="208"/>
  <c r="H25" i="208"/>
  <c r="H21" i="208"/>
  <c r="H18" i="208"/>
  <c r="H16" i="208"/>
  <c r="H71" i="208"/>
  <c r="H57" i="208"/>
  <c r="H53" i="208"/>
  <c r="H47" i="208"/>
  <c r="H60" i="208"/>
  <c r="H36" i="208"/>
  <c r="H31" i="208"/>
  <c r="H24" i="208"/>
  <c r="H20" i="208"/>
  <c r="H17" i="208"/>
  <c r="H12" i="208"/>
  <c r="H70" i="208"/>
  <c r="H59" i="208"/>
  <c r="H10" i="208"/>
  <c r="H46" i="208"/>
  <c r="H56" i="208"/>
  <c r="H34" i="208"/>
  <c r="H15" i="208"/>
  <c r="H74" i="208"/>
  <c r="H52" i="208"/>
  <c r="H27" i="208"/>
  <c r="H11" i="208"/>
  <c r="H23" i="208"/>
  <c r="E72" i="208"/>
  <c r="E63" i="208"/>
  <c r="E57" i="208"/>
  <c r="E53" i="208"/>
  <c r="E47" i="208"/>
  <c r="E60" i="208"/>
  <c r="E36" i="208"/>
  <c r="E31" i="208"/>
  <c r="E24" i="208"/>
  <c r="E20" i="208"/>
  <c r="E17" i="208"/>
  <c r="E12" i="208"/>
  <c r="E71" i="208"/>
  <c r="E62" i="208"/>
  <c r="E56" i="208"/>
  <c r="E52" i="208"/>
  <c r="E46" i="208"/>
  <c r="E59" i="208"/>
  <c r="E34" i="208"/>
  <c r="E27" i="208"/>
  <c r="E23" i="208"/>
  <c r="E10" i="208"/>
  <c r="E15" i="208"/>
  <c r="E11" i="208"/>
  <c r="E74" i="208"/>
  <c r="E70" i="208"/>
  <c r="E55" i="208"/>
  <c r="E49" i="208"/>
  <c r="E45" i="208"/>
  <c r="E38" i="208"/>
  <c r="E33" i="208"/>
  <c r="E26" i="208"/>
  <c r="E22" i="208"/>
  <c r="E9" i="208"/>
  <c r="E14" i="208"/>
  <c r="E13" i="208"/>
  <c r="E73" i="208"/>
  <c r="E48" i="208"/>
  <c r="E25" i="208"/>
  <c r="E21" i="208"/>
  <c r="E32" i="208"/>
  <c r="E64" i="208"/>
  <c r="E44" i="208"/>
  <c r="E54" i="208"/>
  <c r="E40" i="208"/>
  <c r="E37" i="208"/>
  <c r="E18" i="208"/>
  <c r="E16" i="208"/>
  <c r="K74" i="208"/>
  <c r="K70" i="208"/>
  <c r="K56" i="208"/>
  <c r="K52" i="208"/>
  <c r="K46" i="208"/>
  <c r="K59" i="208"/>
  <c r="K34" i="208"/>
  <c r="K27" i="208"/>
  <c r="K23" i="208"/>
  <c r="K10" i="208"/>
  <c r="K15" i="208"/>
  <c r="K11" i="208"/>
  <c r="K73" i="208"/>
  <c r="K55" i="208"/>
  <c r="K49" i="208"/>
  <c r="K45" i="208"/>
  <c r="K38" i="208"/>
  <c r="K33" i="208"/>
  <c r="K26" i="208"/>
  <c r="K22" i="208"/>
  <c r="K9" i="208"/>
  <c r="K14" i="208"/>
  <c r="K13" i="208"/>
  <c r="K72" i="208"/>
  <c r="K40" i="208"/>
  <c r="K54" i="208"/>
  <c r="K48" i="208"/>
  <c r="K44" i="208"/>
  <c r="K37" i="208"/>
  <c r="K32" i="208"/>
  <c r="K25" i="208"/>
  <c r="K21" i="208"/>
  <c r="K18" i="208"/>
  <c r="K16" i="208"/>
  <c r="K71" i="208"/>
  <c r="K57" i="208"/>
  <c r="K53" i="208"/>
  <c r="K47" i="208"/>
  <c r="K36" i="208"/>
  <c r="K17" i="208"/>
  <c r="K60" i="208"/>
  <c r="K31" i="208"/>
  <c r="K12" i="208"/>
  <c r="K20" i="208"/>
  <c r="K24" i="208"/>
  <c r="C73" i="208"/>
  <c r="C64" i="208"/>
  <c r="C40" i="208"/>
  <c r="D40" i="208" s="1"/>
  <c r="C54" i="208"/>
  <c r="C48" i="208"/>
  <c r="C44" i="208"/>
  <c r="C37" i="208"/>
  <c r="C32" i="208"/>
  <c r="C25" i="208"/>
  <c r="C21" i="208"/>
  <c r="C18" i="208"/>
  <c r="C16" i="208"/>
  <c r="C72" i="208"/>
  <c r="C63" i="208"/>
  <c r="C57" i="208"/>
  <c r="C53" i="208"/>
  <c r="C47" i="208"/>
  <c r="C60" i="208"/>
  <c r="C36" i="208"/>
  <c r="C31" i="208"/>
  <c r="C24" i="208"/>
  <c r="C20" i="208"/>
  <c r="C17" i="208"/>
  <c r="C12" i="208"/>
  <c r="C71" i="208"/>
  <c r="C62" i="208"/>
  <c r="C56" i="208"/>
  <c r="C52" i="208"/>
  <c r="C46" i="208"/>
  <c r="C59" i="208"/>
  <c r="C34" i="208"/>
  <c r="C27" i="208"/>
  <c r="C23" i="208"/>
  <c r="C10" i="208"/>
  <c r="C15" i="208"/>
  <c r="C11" i="208"/>
  <c r="C74" i="208"/>
  <c r="C49" i="208"/>
  <c r="C26" i="208"/>
  <c r="C13" i="208"/>
  <c r="C45" i="208"/>
  <c r="C22" i="208"/>
  <c r="C55" i="208"/>
  <c r="C70" i="208"/>
  <c r="C14" i="208"/>
  <c r="C38" i="208"/>
  <c r="C9" i="208"/>
  <c r="C33" i="208"/>
  <c r="L45" i="228"/>
  <c r="G18" i="241" s="1"/>
  <c r="L60" i="228"/>
  <c r="L61" i="228"/>
  <c r="I46" i="228"/>
  <c r="I57" i="228"/>
  <c r="I58" i="228"/>
  <c r="J58" i="228" s="1"/>
  <c r="K58" i="228" s="1"/>
  <c r="I56" i="228"/>
  <c r="I55" i="228"/>
  <c r="O69" i="220" l="1"/>
  <c r="O70" i="220" s="1"/>
  <c r="Q15" i="232"/>
  <c r="Q31" i="232" s="1"/>
  <c r="Q37" i="232" s="1"/>
  <c r="AU29" i="162" s="1"/>
  <c r="P32" i="217"/>
  <c r="P38" i="217" s="1"/>
  <c r="AN62" i="162" s="1"/>
  <c r="I51" i="228"/>
  <c r="C13" i="241"/>
  <c r="Q17" i="184"/>
  <c r="D64" i="207"/>
  <c r="N43" i="218"/>
  <c r="O69" i="223"/>
  <c r="O70" i="223" s="1"/>
  <c r="D29" i="207"/>
  <c r="AG33" i="162"/>
  <c r="O50" i="184"/>
  <c r="M92" i="228"/>
  <c r="N68" i="196"/>
  <c r="N69" i="196" s="1"/>
  <c r="N68" i="230"/>
  <c r="N69" i="230" s="1"/>
  <c r="N68" i="231"/>
  <c r="N69" i="231" s="1"/>
  <c r="N38" i="178"/>
  <c r="N40" i="177"/>
  <c r="Q14" i="218"/>
  <c r="Q29" i="218" s="1"/>
  <c r="Q35" i="218" s="1"/>
  <c r="Q21" i="200"/>
  <c r="Q21" i="197"/>
  <c r="Q82" i="228"/>
  <c r="K19" i="241"/>
  <c r="K83" i="235" s="1"/>
  <c r="L27" i="181"/>
  <c r="L8" i="181"/>
  <c r="L27" i="216"/>
  <c r="L8" i="216"/>
  <c r="L26" i="232"/>
  <c r="R26" i="232" s="1"/>
  <c r="R29" i="232" s="1"/>
  <c r="L11" i="232"/>
  <c r="R11" i="232" s="1"/>
  <c r="L28" i="177"/>
  <c r="R28" i="177" s="1"/>
  <c r="L24" i="177"/>
  <c r="L11" i="177"/>
  <c r="L27" i="178"/>
  <c r="L8" i="178"/>
  <c r="L26" i="179"/>
  <c r="L8" i="179"/>
  <c r="L26" i="180"/>
  <c r="L29" i="181"/>
  <c r="R29" i="181" s="1"/>
  <c r="L25" i="181"/>
  <c r="L12" i="181"/>
  <c r="L29" i="216"/>
  <c r="R29" i="216" s="1"/>
  <c r="L25" i="216"/>
  <c r="L12" i="216"/>
  <c r="L13" i="232"/>
  <c r="R13" i="232" s="1"/>
  <c r="L8" i="232"/>
  <c r="R8" i="232" s="1"/>
  <c r="L26" i="177"/>
  <c r="L8" i="177"/>
  <c r="L25" i="178"/>
  <c r="L11" i="178"/>
  <c r="L24" i="179"/>
  <c r="L11" i="179"/>
  <c r="L56" i="167"/>
  <c r="L52" i="167"/>
  <c r="L20" i="167"/>
  <c r="L16" i="167"/>
  <c r="L10" i="167"/>
  <c r="L54" i="168"/>
  <c r="L50" i="168"/>
  <c r="L21" i="168"/>
  <c r="L19" i="168"/>
  <c r="L13" i="168"/>
  <c r="L8" i="168"/>
  <c r="L56" i="169"/>
  <c r="L52" i="169"/>
  <c r="L20" i="169"/>
  <c r="L16" i="169"/>
  <c r="L10" i="169"/>
  <c r="L54" i="170"/>
  <c r="L50" i="170"/>
  <c r="L21" i="170"/>
  <c r="L19" i="170"/>
  <c r="L13" i="170"/>
  <c r="L8" i="170"/>
  <c r="L54" i="171"/>
  <c r="L50" i="171"/>
  <c r="L54" i="167"/>
  <c r="L50" i="167"/>
  <c r="L21" i="167"/>
  <c r="L19" i="167"/>
  <c r="L13" i="167"/>
  <c r="L8" i="167"/>
  <c r="L56" i="168"/>
  <c r="L52" i="168"/>
  <c r="L20" i="168"/>
  <c r="L16" i="168"/>
  <c r="L10" i="168"/>
  <c r="L54" i="169"/>
  <c r="L50" i="169"/>
  <c r="L21" i="169"/>
  <c r="L19" i="169"/>
  <c r="L13" i="169"/>
  <c r="L8" i="169"/>
  <c r="L56" i="170"/>
  <c r="L52" i="170"/>
  <c r="L20" i="170"/>
  <c r="L16" i="170"/>
  <c r="L10" i="170"/>
  <c r="L56" i="171"/>
  <c r="L52" i="171"/>
  <c r="L24" i="180"/>
  <c r="L20" i="171"/>
  <c r="L16" i="171"/>
  <c r="L10" i="171"/>
  <c r="L56" i="172"/>
  <c r="L52" i="172"/>
  <c r="L20" i="172"/>
  <c r="L16" i="172"/>
  <c r="L10" i="172"/>
  <c r="L56" i="173"/>
  <c r="L52" i="173"/>
  <c r="L20" i="173"/>
  <c r="L16" i="173"/>
  <c r="L10" i="173"/>
  <c r="L50" i="176"/>
  <c r="L45" i="176"/>
  <c r="L20" i="176"/>
  <c r="L16" i="176"/>
  <c r="L10" i="176"/>
  <c r="L48" i="182"/>
  <c r="L43" i="182"/>
  <c r="L22" i="182"/>
  <c r="R22" i="182" s="1"/>
  <c r="L17" i="182"/>
  <c r="L12" i="182"/>
  <c r="L8" i="182"/>
  <c r="L36" i="185"/>
  <c r="L15" i="185"/>
  <c r="R15" i="185" s="1"/>
  <c r="L11" i="185"/>
  <c r="L8" i="185"/>
  <c r="L44" i="191"/>
  <c r="L41" i="191"/>
  <c r="L17" i="191"/>
  <c r="L13" i="191"/>
  <c r="L8" i="191"/>
  <c r="L44" i="192"/>
  <c r="L41" i="192"/>
  <c r="L11" i="180"/>
  <c r="L21" i="171"/>
  <c r="L19" i="171"/>
  <c r="L13" i="171"/>
  <c r="L8" i="171"/>
  <c r="L54" i="172"/>
  <c r="L50" i="172"/>
  <c r="L21" i="172"/>
  <c r="L19" i="172"/>
  <c r="L13" i="172"/>
  <c r="L8" i="172"/>
  <c r="L54" i="173"/>
  <c r="L50" i="173"/>
  <c r="L21" i="173"/>
  <c r="L19" i="173"/>
  <c r="L13" i="173"/>
  <c r="L8" i="173"/>
  <c r="L52" i="176"/>
  <c r="L48" i="176"/>
  <c r="L21" i="176"/>
  <c r="L19" i="176"/>
  <c r="L13" i="176"/>
  <c r="L8" i="176"/>
  <c r="L50" i="182"/>
  <c r="R50" i="182" s="1"/>
  <c r="L45" i="182"/>
  <c r="L20" i="182"/>
  <c r="L15" i="182"/>
  <c r="L10" i="182"/>
  <c r="R10" i="182" s="1"/>
  <c r="L34" i="185"/>
  <c r="L13" i="185"/>
  <c r="L9" i="185"/>
  <c r="R9" i="185" s="1"/>
  <c r="L45" i="191"/>
  <c r="L43" i="191"/>
  <c r="L39" i="191"/>
  <c r="L19" i="191"/>
  <c r="L15" i="191"/>
  <c r="L12" i="191"/>
  <c r="L45" i="192"/>
  <c r="L43" i="192"/>
  <c r="L39" i="192"/>
  <c r="L8" i="180"/>
  <c r="L52" i="174"/>
  <c r="L16" i="174"/>
  <c r="L50" i="175"/>
  <c r="L16" i="175"/>
  <c r="L48" i="183"/>
  <c r="L22" i="183"/>
  <c r="R22" i="183" s="1"/>
  <c r="L12" i="183"/>
  <c r="L13" i="184"/>
  <c r="R13" i="184" s="1"/>
  <c r="L17" i="192"/>
  <c r="L13" i="192"/>
  <c r="L8" i="192"/>
  <c r="L44" i="193"/>
  <c r="L41" i="193"/>
  <c r="L17" i="193"/>
  <c r="L13" i="193"/>
  <c r="L8" i="193"/>
  <c r="L44" i="194"/>
  <c r="L41" i="194"/>
  <c r="L17" i="194"/>
  <c r="L13" i="194"/>
  <c r="L8" i="194"/>
  <c r="L45" i="197"/>
  <c r="R45" i="197" s="1"/>
  <c r="L43" i="197"/>
  <c r="R43" i="197" s="1"/>
  <c r="L39" i="197"/>
  <c r="R39" i="197" s="1"/>
  <c r="L19" i="197"/>
  <c r="R19" i="197" s="1"/>
  <c r="L15" i="197"/>
  <c r="R15" i="197" s="1"/>
  <c r="L12" i="197"/>
  <c r="R12" i="197" s="1"/>
  <c r="L44" i="198"/>
  <c r="R44" i="198" s="1"/>
  <c r="L41" i="198"/>
  <c r="R41" i="198" s="1"/>
  <c r="L17" i="198"/>
  <c r="R17" i="198" s="1"/>
  <c r="L13" i="198"/>
  <c r="R13" i="198" s="1"/>
  <c r="L8" i="198"/>
  <c r="R8" i="198" s="1"/>
  <c r="L56" i="174"/>
  <c r="L20" i="174"/>
  <c r="L10" i="174"/>
  <c r="L45" i="175"/>
  <c r="L20" i="175"/>
  <c r="L10" i="175"/>
  <c r="L17" i="183"/>
  <c r="L8" i="183"/>
  <c r="L34" i="184"/>
  <c r="R34" i="184" s="1"/>
  <c r="L9" i="184"/>
  <c r="R9" i="184" s="1"/>
  <c r="L19" i="192"/>
  <c r="L15" i="192"/>
  <c r="L12" i="192"/>
  <c r="L45" i="193"/>
  <c r="L43" i="193"/>
  <c r="L39" i="193"/>
  <c r="L19" i="193"/>
  <c r="L15" i="193"/>
  <c r="L12" i="193"/>
  <c r="L45" i="194"/>
  <c r="L43" i="194"/>
  <c r="L39" i="194"/>
  <c r="L19" i="194"/>
  <c r="L15" i="194"/>
  <c r="L12" i="194"/>
  <c r="L44" i="197"/>
  <c r="R44" i="197" s="1"/>
  <c r="L41" i="197"/>
  <c r="R41" i="197" s="1"/>
  <c r="L17" i="197"/>
  <c r="R17" i="197" s="1"/>
  <c r="L13" i="197"/>
  <c r="R13" i="197" s="1"/>
  <c r="L8" i="197"/>
  <c r="R8" i="197" s="1"/>
  <c r="L45" i="198"/>
  <c r="R45" i="198" s="1"/>
  <c r="L43" i="198"/>
  <c r="R43" i="198" s="1"/>
  <c r="L39" i="198"/>
  <c r="R39" i="198" s="1"/>
  <c r="L19" i="198"/>
  <c r="R19" i="198" s="1"/>
  <c r="L15" i="198"/>
  <c r="R15" i="198" s="1"/>
  <c r="L12" i="198"/>
  <c r="R12" i="198" s="1"/>
  <c r="L21" i="174"/>
  <c r="L19" i="175"/>
  <c r="L50" i="183"/>
  <c r="R50" i="183" s="1"/>
  <c r="L58" i="195"/>
  <c r="L24" i="195"/>
  <c r="L13" i="195"/>
  <c r="L63" i="196"/>
  <c r="L18" i="196"/>
  <c r="L63" i="230"/>
  <c r="R63" i="230" s="1"/>
  <c r="L58" i="230"/>
  <c r="R58" i="230" s="1"/>
  <c r="L24" i="230"/>
  <c r="R24" i="230" s="1"/>
  <c r="L18" i="230"/>
  <c r="R18" i="230" s="1"/>
  <c r="L13" i="230"/>
  <c r="R13" i="230" s="1"/>
  <c r="L63" i="231"/>
  <c r="R63" i="231" s="1"/>
  <c r="L58" i="231"/>
  <c r="R58" i="231" s="1"/>
  <c r="L24" i="231"/>
  <c r="R24" i="231" s="1"/>
  <c r="L18" i="231"/>
  <c r="R18" i="231" s="1"/>
  <c r="L13" i="231"/>
  <c r="R13" i="231" s="1"/>
  <c r="L27" i="217"/>
  <c r="R27" i="217" s="1"/>
  <c r="L22" i="217"/>
  <c r="R22" i="217" s="1"/>
  <c r="L12" i="217"/>
  <c r="R12" i="217" s="1"/>
  <c r="L8" i="217"/>
  <c r="R8" i="217" s="1"/>
  <c r="L13" i="218"/>
  <c r="R13" i="218" s="1"/>
  <c r="L8" i="218"/>
  <c r="R8" i="218" s="1"/>
  <c r="L13" i="219"/>
  <c r="R13" i="219" s="1"/>
  <c r="L8" i="219"/>
  <c r="R8" i="219" s="1"/>
  <c r="L8" i="174"/>
  <c r="L48" i="175"/>
  <c r="L21" i="175"/>
  <c r="L10" i="183"/>
  <c r="R10" i="183" s="1"/>
  <c r="L8" i="184"/>
  <c r="R8" i="184" s="1"/>
  <c r="L61" i="195"/>
  <c r="L15" i="195"/>
  <c r="L65" i="196"/>
  <c r="L55" i="196"/>
  <c r="L21" i="196"/>
  <c r="L8" i="196"/>
  <c r="L45" i="199"/>
  <c r="R45" i="199" s="1"/>
  <c r="L43" i="199"/>
  <c r="R43" i="199" s="1"/>
  <c r="L39" i="199"/>
  <c r="R39" i="199" s="1"/>
  <c r="L19" i="199"/>
  <c r="R19" i="199" s="1"/>
  <c r="L15" i="199"/>
  <c r="R15" i="199" s="1"/>
  <c r="L12" i="199"/>
  <c r="R12" i="199" s="1"/>
  <c r="L45" i="200"/>
  <c r="R45" i="200" s="1"/>
  <c r="L43" i="200"/>
  <c r="R43" i="200" s="1"/>
  <c r="L39" i="200"/>
  <c r="R39" i="200" s="1"/>
  <c r="L19" i="200"/>
  <c r="R19" i="200" s="1"/>
  <c r="L15" i="200"/>
  <c r="R15" i="200" s="1"/>
  <c r="L12" i="200"/>
  <c r="R12" i="200" s="1"/>
  <c r="L50" i="174"/>
  <c r="L13" i="174"/>
  <c r="L52" i="175"/>
  <c r="L8" i="175"/>
  <c r="L15" i="183"/>
  <c r="L36" i="184"/>
  <c r="R36" i="184" s="1"/>
  <c r="L11" i="184"/>
  <c r="R11" i="184" s="1"/>
  <c r="L63" i="195"/>
  <c r="L18" i="195"/>
  <c r="L58" i="196"/>
  <c r="L24" i="196"/>
  <c r="L13" i="196"/>
  <c r="L65" i="230"/>
  <c r="R65" i="230" s="1"/>
  <c r="L61" i="230"/>
  <c r="R61" i="230" s="1"/>
  <c r="L55" i="230"/>
  <c r="R55" i="230" s="1"/>
  <c r="L21" i="230"/>
  <c r="R21" i="230" s="1"/>
  <c r="L15" i="230"/>
  <c r="R15" i="230" s="1"/>
  <c r="L8" i="230"/>
  <c r="R8" i="230" s="1"/>
  <c r="L65" i="231"/>
  <c r="R65" i="231" s="1"/>
  <c r="L61" i="231"/>
  <c r="R61" i="231" s="1"/>
  <c r="L55" i="231"/>
  <c r="R55" i="231" s="1"/>
  <c r="L21" i="231"/>
  <c r="R21" i="231" s="1"/>
  <c r="L15" i="231"/>
  <c r="R15" i="231" s="1"/>
  <c r="L8" i="231"/>
  <c r="R8" i="231" s="1"/>
  <c r="L25" i="217"/>
  <c r="R25" i="217" s="1"/>
  <c r="L14" i="217"/>
  <c r="R14" i="217" s="1"/>
  <c r="L10" i="217"/>
  <c r="R10" i="217" s="1"/>
  <c r="L25" i="218"/>
  <c r="R25" i="218" s="1"/>
  <c r="R27" i="218" s="1"/>
  <c r="L11" i="218"/>
  <c r="R11" i="218" s="1"/>
  <c r="L25" i="219"/>
  <c r="R25" i="219" s="1"/>
  <c r="R27" i="219" s="1"/>
  <c r="L11" i="219"/>
  <c r="R11" i="219" s="1"/>
  <c r="L54" i="174"/>
  <c r="L19" i="174"/>
  <c r="L13" i="175"/>
  <c r="L45" i="183"/>
  <c r="L20" i="183"/>
  <c r="L15" i="184"/>
  <c r="R15" i="184" s="1"/>
  <c r="L65" i="195"/>
  <c r="L55" i="195"/>
  <c r="L21" i="195"/>
  <c r="L8" i="195"/>
  <c r="L61" i="196"/>
  <c r="L15" i="196"/>
  <c r="L44" i="199"/>
  <c r="R44" i="199" s="1"/>
  <c r="L41" i="199"/>
  <c r="R41" i="199" s="1"/>
  <c r="L17" i="199"/>
  <c r="R17" i="199" s="1"/>
  <c r="L13" i="199"/>
  <c r="R13" i="199" s="1"/>
  <c r="L8" i="199"/>
  <c r="R8" i="199" s="1"/>
  <c r="L44" i="200"/>
  <c r="R44" i="200" s="1"/>
  <c r="L41" i="200"/>
  <c r="R41" i="200" s="1"/>
  <c r="L17" i="200"/>
  <c r="R17" i="200" s="1"/>
  <c r="L13" i="200"/>
  <c r="R13" i="200" s="1"/>
  <c r="L8" i="200"/>
  <c r="R8" i="200" s="1"/>
  <c r="M118" i="228"/>
  <c r="G81" i="233"/>
  <c r="E18" i="240" s="1"/>
  <c r="G83" i="233"/>
  <c r="E20" i="240" s="1"/>
  <c r="P35" i="199"/>
  <c r="P35" i="197"/>
  <c r="P66" i="223"/>
  <c r="P65" i="223" s="1"/>
  <c r="P67" i="223" s="1"/>
  <c r="P69" i="223" s="1"/>
  <c r="P70" i="223" s="1"/>
  <c r="O38" i="218"/>
  <c r="AJ64" i="162"/>
  <c r="AG62" i="162"/>
  <c r="O42" i="217"/>
  <c r="N37" i="179"/>
  <c r="N21" i="179"/>
  <c r="N21" i="181"/>
  <c r="N22" i="181" s="1"/>
  <c r="N21" i="216"/>
  <c r="N22" i="216" s="1"/>
  <c r="Q26" i="231"/>
  <c r="Q16" i="217"/>
  <c r="Q21" i="199"/>
  <c r="Q38" i="184"/>
  <c r="O40" i="232"/>
  <c r="AJ29" i="162"/>
  <c r="P35" i="198"/>
  <c r="G82" i="233"/>
  <c r="E19" i="240" s="1"/>
  <c r="M119" i="228"/>
  <c r="M116" i="228"/>
  <c r="G79" i="233"/>
  <c r="E16" i="240" s="1"/>
  <c r="AN64" i="162"/>
  <c r="P39" i="218"/>
  <c r="P31" i="184"/>
  <c r="P40" i="184" s="1"/>
  <c r="P46" i="184" s="1"/>
  <c r="P66" i="221"/>
  <c r="P65" i="221" s="1"/>
  <c r="P67" i="221" s="1"/>
  <c r="N53" i="184"/>
  <c r="M91" i="228"/>
  <c r="N48" i="193"/>
  <c r="N49" i="193" s="1"/>
  <c r="N48" i="194"/>
  <c r="N49" i="194" s="1"/>
  <c r="N68" i="195"/>
  <c r="N69" i="195" s="1"/>
  <c r="N48" i="199"/>
  <c r="N49" i="199" s="1"/>
  <c r="N48" i="200"/>
  <c r="N49" i="200" s="1"/>
  <c r="P81" i="228"/>
  <c r="J16" i="241"/>
  <c r="J80" i="235" s="1"/>
  <c r="K42" i="168"/>
  <c r="K38" i="168"/>
  <c r="K27" i="168"/>
  <c r="K43" i="171"/>
  <c r="K39" i="171"/>
  <c r="K45" i="174"/>
  <c r="K42" i="174"/>
  <c r="K40" i="174"/>
  <c r="K38" i="174"/>
  <c r="K34" i="174"/>
  <c r="K27" i="174"/>
  <c r="K38" i="183"/>
  <c r="K34" i="183"/>
  <c r="K27" i="183"/>
  <c r="K45" i="168"/>
  <c r="K40" i="168"/>
  <c r="K34" i="168"/>
  <c r="K41" i="171"/>
  <c r="K36" i="171"/>
  <c r="K43" i="174"/>
  <c r="K41" i="174"/>
  <c r="K39" i="174"/>
  <c r="K36" i="174"/>
  <c r="K32" i="174"/>
  <c r="K43" i="183"/>
  <c r="K36" i="183"/>
  <c r="K32" i="183"/>
  <c r="K39" i="168"/>
  <c r="K38" i="171"/>
  <c r="K40" i="176"/>
  <c r="K32" i="176"/>
  <c r="K20" i="185"/>
  <c r="K38" i="192"/>
  <c r="K31" i="192"/>
  <c r="K49" i="196"/>
  <c r="K45" i="196"/>
  <c r="K41" i="196"/>
  <c r="K37" i="196"/>
  <c r="K29" i="196"/>
  <c r="K43" i="168"/>
  <c r="K32" i="168"/>
  <c r="K42" i="171"/>
  <c r="K32" i="171"/>
  <c r="K36" i="176"/>
  <c r="K27" i="185"/>
  <c r="K33" i="192"/>
  <c r="K53" i="196"/>
  <c r="K47" i="196"/>
  <c r="K43" i="196"/>
  <c r="K39" i="196"/>
  <c r="K35" i="196"/>
  <c r="K45" i="171"/>
  <c r="K38" i="176"/>
  <c r="K29" i="192"/>
  <c r="K32" i="194"/>
  <c r="K34" i="198"/>
  <c r="Q34" i="198" s="1"/>
  <c r="K29" i="198"/>
  <c r="Q29" i="198" s="1"/>
  <c r="K38" i="200"/>
  <c r="Q38" i="200" s="1"/>
  <c r="Q46" i="200" s="1"/>
  <c r="K33" i="200"/>
  <c r="Q33" i="200" s="1"/>
  <c r="K31" i="200"/>
  <c r="Q31" i="200" s="1"/>
  <c r="K24" i="200"/>
  <c r="Q24" i="200" s="1"/>
  <c r="Q26" i="200" s="1"/>
  <c r="K36" i="168"/>
  <c r="K27" i="171"/>
  <c r="K32" i="192"/>
  <c r="K33" i="194"/>
  <c r="K24" i="194"/>
  <c r="K38" i="198"/>
  <c r="K31" i="198"/>
  <c r="Q31" i="198" s="1"/>
  <c r="K53" i="231"/>
  <c r="Q53" i="231" s="1"/>
  <c r="Q66" i="231" s="1"/>
  <c r="K47" i="231"/>
  <c r="Q47" i="231" s="1"/>
  <c r="K43" i="231"/>
  <c r="Q43" i="231" s="1"/>
  <c r="K39" i="231"/>
  <c r="Q39" i="231" s="1"/>
  <c r="K35" i="231"/>
  <c r="Q35" i="231" s="1"/>
  <c r="K41" i="168"/>
  <c r="K34" i="171"/>
  <c r="K27" i="176"/>
  <c r="K25" i="185"/>
  <c r="K34" i="192"/>
  <c r="K34" i="194"/>
  <c r="K29" i="194"/>
  <c r="K32" i="198"/>
  <c r="Q32" i="198" s="1"/>
  <c r="K34" i="200"/>
  <c r="Q34" i="200" s="1"/>
  <c r="K32" i="200"/>
  <c r="Q32" i="200" s="1"/>
  <c r="K29" i="200"/>
  <c r="Q29" i="200" s="1"/>
  <c r="K40" i="171"/>
  <c r="K34" i="176"/>
  <c r="K29" i="185"/>
  <c r="K24" i="192"/>
  <c r="K38" i="194"/>
  <c r="K31" i="194"/>
  <c r="K33" i="198"/>
  <c r="Q33" i="198" s="1"/>
  <c r="K24" i="198"/>
  <c r="Q24" i="198" s="1"/>
  <c r="Q26" i="198" s="1"/>
  <c r="K49" i="231"/>
  <c r="Q49" i="231" s="1"/>
  <c r="K45" i="231"/>
  <c r="Q45" i="231" s="1"/>
  <c r="K41" i="231"/>
  <c r="Q41" i="231" s="1"/>
  <c r="K37" i="231"/>
  <c r="Q37" i="231" s="1"/>
  <c r="K29" i="231"/>
  <c r="Q29" i="231" s="1"/>
  <c r="Q32" i="231" s="1"/>
  <c r="G77" i="233"/>
  <c r="E14" i="240" s="1"/>
  <c r="M114" i="228"/>
  <c r="M113" i="228"/>
  <c r="G76" i="233"/>
  <c r="E13" i="240" s="1"/>
  <c r="M90" i="228"/>
  <c r="N48" i="191"/>
  <c r="N49" i="191" s="1"/>
  <c r="N48" i="192"/>
  <c r="N49" i="192" s="1"/>
  <c r="N48" i="198"/>
  <c r="N49" i="198" s="1"/>
  <c r="N48" i="197"/>
  <c r="N49" i="197" s="1"/>
  <c r="N38" i="180"/>
  <c r="Q26" i="230"/>
  <c r="Q14" i="219"/>
  <c r="Q29" i="219" s="1"/>
  <c r="Q35" i="219" s="1"/>
  <c r="Q30" i="217"/>
  <c r="Q21" i="198"/>
  <c r="AN63" i="162"/>
  <c r="P39" i="219"/>
  <c r="AN29" i="162"/>
  <c r="P41" i="232"/>
  <c r="P35" i="200"/>
  <c r="P50" i="231"/>
  <c r="G80" i="233"/>
  <c r="E17" i="240" s="1"/>
  <c r="M117" i="228"/>
  <c r="N117" i="228" s="1"/>
  <c r="O38" i="219"/>
  <c r="AJ63" i="162"/>
  <c r="P50" i="230"/>
  <c r="P66" i="222"/>
  <c r="P65" i="222" s="1"/>
  <c r="P67" i="222" s="1"/>
  <c r="P69" i="222" s="1"/>
  <c r="P70" i="222" s="1"/>
  <c r="P80" i="228"/>
  <c r="J15" i="241"/>
  <c r="J79" i="235" s="1"/>
  <c r="K42" i="167"/>
  <c r="K38" i="167"/>
  <c r="K27" i="167"/>
  <c r="K42" i="169"/>
  <c r="K38" i="169"/>
  <c r="K27" i="169"/>
  <c r="K42" i="170"/>
  <c r="K38" i="170"/>
  <c r="K27" i="170"/>
  <c r="K40" i="175"/>
  <c r="K36" i="175"/>
  <c r="K32" i="175"/>
  <c r="K27" i="220"/>
  <c r="Q27" i="220" s="1"/>
  <c r="Q29" i="220" s="1"/>
  <c r="Q56" i="220" s="1"/>
  <c r="Q62" i="220" s="1"/>
  <c r="K27" i="184"/>
  <c r="Q27" i="184" s="1"/>
  <c r="K20" i="184"/>
  <c r="Q20" i="184" s="1"/>
  <c r="Q22" i="184" s="1"/>
  <c r="K45" i="167"/>
  <c r="K40" i="167"/>
  <c r="K34" i="167"/>
  <c r="K45" i="169"/>
  <c r="K40" i="169"/>
  <c r="K34" i="169"/>
  <c r="K45" i="170"/>
  <c r="K40" i="170"/>
  <c r="K34" i="170"/>
  <c r="K38" i="175"/>
  <c r="K34" i="175"/>
  <c r="K27" i="175"/>
  <c r="K29" i="184"/>
  <c r="Q29" i="184" s="1"/>
  <c r="K25" i="184"/>
  <c r="Q25" i="184" s="1"/>
  <c r="K41" i="167"/>
  <c r="K36" i="169"/>
  <c r="K43" i="170"/>
  <c r="K32" i="170"/>
  <c r="K42" i="172"/>
  <c r="K38" i="172"/>
  <c r="Q38" i="172" s="1"/>
  <c r="K27" i="172"/>
  <c r="Q27" i="172" s="1"/>
  <c r="Q29" i="172" s="1"/>
  <c r="K43" i="173"/>
  <c r="K39" i="173"/>
  <c r="K32" i="173"/>
  <c r="K32" i="182"/>
  <c r="K27" i="221"/>
  <c r="Q27" i="221" s="1"/>
  <c r="Q29" i="221" s="1"/>
  <c r="Q56" i="221" s="1"/>
  <c r="Q62" i="221" s="1"/>
  <c r="Q66" i="221" s="1"/>
  <c r="Q65" i="221" s="1"/>
  <c r="Q67" i="221" s="1"/>
  <c r="Q69" i="221" s="1"/>
  <c r="Q70" i="221" s="1"/>
  <c r="K27" i="222"/>
  <c r="Q27" i="222" s="1"/>
  <c r="Q29" i="222" s="1"/>
  <c r="Q56" i="222" s="1"/>
  <c r="Q62" i="222" s="1"/>
  <c r="K34" i="191"/>
  <c r="K29" i="191"/>
  <c r="K49" i="195"/>
  <c r="K45" i="195"/>
  <c r="K41" i="195"/>
  <c r="K37" i="195"/>
  <c r="K29" i="195"/>
  <c r="K36" i="167"/>
  <c r="K41" i="169"/>
  <c r="K39" i="170"/>
  <c r="K45" i="172"/>
  <c r="K40" i="172"/>
  <c r="Q40" i="172" s="1"/>
  <c r="K34" i="172"/>
  <c r="Q34" i="172" s="1"/>
  <c r="K41" i="173"/>
  <c r="K36" i="173"/>
  <c r="K36" i="182"/>
  <c r="K32" i="191"/>
  <c r="K53" i="195"/>
  <c r="K47" i="195"/>
  <c r="K43" i="195"/>
  <c r="K39" i="195"/>
  <c r="K35" i="195"/>
  <c r="K32" i="169"/>
  <c r="K36" i="170"/>
  <c r="K39" i="172"/>
  <c r="K42" i="173"/>
  <c r="K27" i="173"/>
  <c r="K27" i="182"/>
  <c r="K31" i="191"/>
  <c r="K38" i="193"/>
  <c r="K31" i="193"/>
  <c r="K38" i="197"/>
  <c r="Q38" i="197" s="1"/>
  <c r="Q46" i="197" s="1"/>
  <c r="K31" i="197"/>
  <c r="Q31" i="197" s="1"/>
  <c r="K38" i="199"/>
  <c r="K33" i="199"/>
  <c r="Q33" i="199" s="1"/>
  <c r="K31" i="199"/>
  <c r="Q31" i="199" s="1"/>
  <c r="K24" i="199"/>
  <c r="Q24" i="199" s="1"/>
  <c r="Q26" i="199" s="1"/>
  <c r="K32" i="167"/>
  <c r="K39" i="169"/>
  <c r="K41" i="170"/>
  <c r="K41" i="172"/>
  <c r="K45" i="173"/>
  <c r="K34" i="173"/>
  <c r="K34" i="182"/>
  <c r="K33" i="191"/>
  <c r="K32" i="193"/>
  <c r="K32" i="197"/>
  <c r="Q32" i="197" s="1"/>
  <c r="K53" i="230"/>
  <c r="Q53" i="230" s="1"/>
  <c r="Q66" i="230" s="1"/>
  <c r="K47" i="230"/>
  <c r="Q47" i="230" s="1"/>
  <c r="K43" i="230"/>
  <c r="Q43" i="230" s="1"/>
  <c r="K39" i="230"/>
  <c r="Q39" i="230" s="1"/>
  <c r="K35" i="230"/>
  <c r="Q35" i="230" s="1"/>
  <c r="K39" i="167"/>
  <c r="K43" i="169"/>
  <c r="K43" i="172"/>
  <c r="K32" i="172"/>
  <c r="Q32" i="172" s="1"/>
  <c r="K38" i="173"/>
  <c r="K38" i="182"/>
  <c r="K27" i="223"/>
  <c r="Q27" i="223" s="1"/>
  <c r="Q29" i="223" s="1"/>
  <c r="Q56" i="223" s="1"/>
  <c r="Q62" i="223" s="1"/>
  <c r="K38" i="191"/>
  <c r="K33" i="193"/>
  <c r="K24" i="193"/>
  <c r="K33" i="197"/>
  <c r="Q33" i="197" s="1"/>
  <c r="K24" i="197"/>
  <c r="Q24" i="197" s="1"/>
  <c r="Q26" i="197" s="1"/>
  <c r="K34" i="199"/>
  <c r="Q34" i="199" s="1"/>
  <c r="K32" i="199"/>
  <c r="Q32" i="199" s="1"/>
  <c r="K29" i="199"/>
  <c r="Q29" i="199" s="1"/>
  <c r="K43" i="167"/>
  <c r="K36" i="172"/>
  <c r="Q36" i="172" s="1"/>
  <c r="K40" i="173"/>
  <c r="K24" i="191"/>
  <c r="K34" i="193"/>
  <c r="K29" i="193"/>
  <c r="K34" i="197"/>
  <c r="Q34" i="197" s="1"/>
  <c r="K29" i="197"/>
  <c r="Q29" i="197" s="1"/>
  <c r="K49" i="230"/>
  <c r="Q49" i="230" s="1"/>
  <c r="K45" i="230"/>
  <c r="Q45" i="230" s="1"/>
  <c r="K41" i="230"/>
  <c r="Q41" i="230" s="1"/>
  <c r="K37" i="230"/>
  <c r="Q37" i="230" s="1"/>
  <c r="K29" i="230"/>
  <c r="Q29" i="230" s="1"/>
  <c r="Q32" i="230" s="1"/>
  <c r="G40" i="208"/>
  <c r="J40" i="208" s="1"/>
  <c r="M40" i="208" s="1"/>
  <c r="P40" i="208" s="1"/>
  <c r="AF40" i="162" s="1"/>
  <c r="M100" i="228"/>
  <c r="O20" i="177" s="1"/>
  <c r="O21" i="177" s="1"/>
  <c r="M102" i="228"/>
  <c r="O20" i="179" s="1"/>
  <c r="M101" i="228"/>
  <c r="O21" i="178" s="1"/>
  <c r="O22" i="178" s="1"/>
  <c r="M103" i="228"/>
  <c r="O20" i="180" s="1"/>
  <c r="O21" i="180" s="1"/>
  <c r="M104" i="228"/>
  <c r="H65" i="228"/>
  <c r="I49" i="228"/>
  <c r="J55" i="228"/>
  <c r="J57" i="228"/>
  <c r="J46" i="228"/>
  <c r="J56" i="228"/>
  <c r="P42" i="217" l="1"/>
  <c r="Q41" i="232"/>
  <c r="Q40" i="232" s="1"/>
  <c r="R21" i="200"/>
  <c r="R14" i="219"/>
  <c r="R29" i="219" s="1"/>
  <c r="R35" i="219" s="1"/>
  <c r="R39" i="219" s="1"/>
  <c r="R16" i="217"/>
  <c r="R21" i="197"/>
  <c r="R38" i="184"/>
  <c r="C11" i="241"/>
  <c r="I52" i="228"/>
  <c r="C14" i="241"/>
  <c r="J51" i="228"/>
  <c r="D13" i="241"/>
  <c r="I50" i="228"/>
  <c r="C12" i="241"/>
  <c r="AN33" i="162"/>
  <c r="P50" i="184"/>
  <c r="O38" i="178"/>
  <c r="AI22" i="162" s="1"/>
  <c r="Q50" i="230"/>
  <c r="Q66" i="222"/>
  <c r="Q65" i="222" s="1"/>
  <c r="Q67" i="222" s="1"/>
  <c r="Q69" i="222" s="1"/>
  <c r="Q70" i="222" s="1"/>
  <c r="P40" i="232"/>
  <c r="AQ29" i="162"/>
  <c r="N58" i="197"/>
  <c r="N51" i="197"/>
  <c r="O21" i="216"/>
  <c r="O22" i="216" s="1"/>
  <c r="O21" i="181"/>
  <c r="O22" i="181" s="1"/>
  <c r="O40" i="177"/>
  <c r="AI20" i="162" s="1"/>
  <c r="H80" i="233"/>
  <c r="F17" i="240" s="1"/>
  <c r="P38" i="219"/>
  <c r="AQ63" i="162"/>
  <c r="N58" i="192"/>
  <c r="N113" i="228"/>
  <c r="H76" i="233"/>
  <c r="F13" i="240" s="1"/>
  <c r="Q50" i="231"/>
  <c r="Q35" i="198"/>
  <c r="N58" i="194"/>
  <c r="H79" i="233"/>
  <c r="F16" i="240" s="1"/>
  <c r="N116" i="228"/>
  <c r="AK29" i="162"/>
  <c r="O42" i="232"/>
  <c r="AL29" i="162" s="1"/>
  <c r="Q32" i="217"/>
  <c r="Q38" i="217" s="1"/>
  <c r="N41" i="181"/>
  <c r="O40" i="218"/>
  <c r="AL64" i="162" s="1"/>
  <c r="AK64" i="162"/>
  <c r="H81" i="233"/>
  <c r="F18" i="240" s="1"/>
  <c r="N118" i="228"/>
  <c r="R14" i="218"/>
  <c r="R29" i="218" s="1"/>
  <c r="R35" i="218" s="1"/>
  <c r="R30" i="217"/>
  <c r="R32" i="217" s="1"/>
  <c r="R38" i="217" s="1"/>
  <c r="R21" i="198"/>
  <c r="AU64" i="162"/>
  <c r="Q39" i="218"/>
  <c r="N78" i="230"/>
  <c r="N71" i="230"/>
  <c r="O38" i="180"/>
  <c r="AI23" i="162" s="1"/>
  <c r="AI25" i="162" s="1"/>
  <c r="AD40" i="162"/>
  <c r="AC40" i="162"/>
  <c r="AE40" i="162"/>
  <c r="AB40" i="162"/>
  <c r="AA40" i="162"/>
  <c r="Q80" i="228"/>
  <c r="K15" i="241"/>
  <c r="K79" i="235" s="1"/>
  <c r="L45" i="167"/>
  <c r="L42" i="167"/>
  <c r="L40" i="167"/>
  <c r="L38" i="167"/>
  <c r="L34" i="167"/>
  <c r="L27" i="167"/>
  <c r="L45" i="169"/>
  <c r="L42" i="169"/>
  <c r="L40" i="169"/>
  <c r="L38" i="169"/>
  <c r="L34" i="169"/>
  <c r="L27" i="169"/>
  <c r="L43" i="170"/>
  <c r="L41" i="170"/>
  <c r="L39" i="170"/>
  <c r="L36" i="170"/>
  <c r="L32" i="170"/>
  <c r="L43" i="167"/>
  <c r="L41" i="167"/>
  <c r="L39" i="167"/>
  <c r="L36" i="167"/>
  <c r="L32" i="167"/>
  <c r="L43" i="169"/>
  <c r="L41" i="169"/>
  <c r="L39" i="169"/>
  <c r="L36" i="169"/>
  <c r="L32" i="169"/>
  <c r="L45" i="170"/>
  <c r="L42" i="170"/>
  <c r="L40" i="170"/>
  <c r="L38" i="170"/>
  <c r="L34" i="170"/>
  <c r="L27" i="170"/>
  <c r="L45" i="172"/>
  <c r="L42" i="172"/>
  <c r="L40" i="172"/>
  <c r="R40" i="172" s="1"/>
  <c r="L38" i="172"/>
  <c r="R38" i="172" s="1"/>
  <c r="L34" i="172"/>
  <c r="R34" i="172" s="1"/>
  <c r="L27" i="172"/>
  <c r="R27" i="172" s="1"/>
  <c r="R29" i="172" s="1"/>
  <c r="L45" i="173"/>
  <c r="L42" i="173"/>
  <c r="L40" i="173"/>
  <c r="L38" i="173"/>
  <c r="L34" i="173"/>
  <c r="L27" i="173"/>
  <c r="L36" i="182"/>
  <c r="L32" i="182"/>
  <c r="L27" i="221"/>
  <c r="R27" i="221" s="1"/>
  <c r="R29" i="221" s="1"/>
  <c r="R56" i="221" s="1"/>
  <c r="R62" i="221" s="1"/>
  <c r="L27" i="223"/>
  <c r="R27" i="223" s="1"/>
  <c r="R29" i="223" s="1"/>
  <c r="R56" i="223" s="1"/>
  <c r="R62" i="223" s="1"/>
  <c r="R66" i="223" s="1"/>
  <c r="R65" i="223" s="1"/>
  <c r="R67" i="223" s="1"/>
  <c r="R69" i="223" s="1"/>
  <c r="R70" i="223" s="1"/>
  <c r="L38" i="191"/>
  <c r="L33" i="191"/>
  <c r="L31" i="191"/>
  <c r="L24" i="191"/>
  <c r="L43" i="172"/>
  <c r="L41" i="172"/>
  <c r="L39" i="172"/>
  <c r="L36" i="172"/>
  <c r="R36" i="172" s="1"/>
  <c r="L32" i="172"/>
  <c r="R32" i="172" s="1"/>
  <c r="L43" i="173"/>
  <c r="L41" i="173"/>
  <c r="L39" i="173"/>
  <c r="L36" i="173"/>
  <c r="L32" i="173"/>
  <c r="L38" i="182"/>
  <c r="L34" i="182"/>
  <c r="L27" i="182"/>
  <c r="L27" i="222"/>
  <c r="R27" i="222" s="1"/>
  <c r="R29" i="222" s="1"/>
  <c r="R56" i="222" s="1"/>
  <c r="R62" i="222" s="1"/>
  <c r="L34" i="191"/>
  <c r="L32" i="191"/>
  <c r="L29" i="191"/>
  <c r="L38" i="175"/>
  <c r="L27" i="175"/>
  <c r="L27" i="184"/>
  <c r="R27" i="184" s="1"/>
  <c r="L38" i="193"/>
  <c r="L33" i="193"/>
  <c r="L31" i="193"/>
  <c r="L24" i="193"/>
  <c r="L34" i="197"/>
  <c r="R34" i="197" s="1"/>
  <c r="L32" i="197"/>
  <c r="R32" i="197" s="1"/>
  <c r="L29" i="197"/>
  <c r="R29" i="197" s="1"/>
  <c r="L34" i="175"/>
  <c r="L20" i="184"/>
  <c r="R20" i="184" s="1"/>
  <c r="R22" i="184" s="1"/>
  <c r="L34" i="193"/>
  <c r="L32" i="193"/>
  <c r="L29" i="193"/>
  <c r="L38" i="197"/>
  <c r="R38" i="197" s="1"/>
  <c r="R46" i="197" s="1"/>
  <c r="L33" i="197"/>
  <c r="R33" i="197" s="1"/>
  <c r="L31" i="197"/>
  <c r="R31" i="197" s="1"/>
  <c r="L24" i="197"/>
  <c r="R24" i="197" s="1"/>
  <c r="R26" i="197" s="1"/>
  <c r="L40" i="175"/>
  <c r="L25" i="184"/>
  <c r="R25" i="184" s="1"/>
  <c r="L47" i="195"/>
  <c r="L39" i="195"/>
  <c r="L53" i="230"/>
  <c r="R53" i="230" s="1"/>
  <c r="R66" i="230" s="1"/>
  <c r="L47" i="230"/>
  <c r="R47" i="230" s="1"/>
  <c r="L43" i="230"/>
  <c r="R43" i="230" s="1"/>
  <c r="L39" i="230"/>
  <c r="R39" i="230" s="1"/>
  <c r="L35" i="230"/>
  <c r="R35" i="230" s="1"/>
  <c r="L27" i="220"/>
  <c r="R27" i="220" s="1"/>
  <c r="R29" i="220" s="1"/>
  <c r="R56" i="220" s="1"/>
  <c r="R62" i="220" s="1"/>
  <c r="R66" i="220" s="1"/>
  <c r="R65" i="220" s="1"/>
  <c r="R67" i="220" s="1"/>
  <c r="R69" i="220" s="1"/>
  <c r="R70" i="220" s="1"/>
  <c r="L29" i="184"/>
  <c r="R29" i="184" s="1"/>
  <c r="L49" i="195"/>
  <c r="L41" i="195"/>
  <c r="L29" i="195"/>
  <c r="L34" i="199"/>
  <c r="R34" i="199" s="1"/>
  <c r="L32" i="199"/>
  <c r="R32" i="199" s="1"/>
  <c r="L29" i="199"/>
  <c r="R29" i="199" s="1"/>
  <c r="L32" i="175"/>
  <c r="L53" i="195"/>
  <c r="L43" i="195"/>
  <c r="L35" i="195"/>
  <c r="L49" i="230"/>
  <c r="R49" i="230" s="1"/>
  <c r="L45" i="230"/>
  <c r="R45" i="230" s="1"/>
  <c r="L41" i="230"/>
  <c r="R41" i="230" s="1"/>
  <c r="L37" i="230"/>
  <c r="R37" i="230" s="1"/>
  <c r="L29" i="230"/>
  <c r="R29" i="230" s="1"/>
  <c r="R32" i="230" s="1"/>
  <c r="L36" i="175"/>
  <c r="L45" i="195"/>
  <c r="L37" i="195"/>
  <c r="L38" i="199"/>
  <c r="L33" i="199"/>
  <c r="R33" i="199" s="1"/>
  <c r="L31" i="199"/>
  <c r="R31" i="199" s="1"/>
  <c r="L24" i="199"/>
  <c r="R24" i="199" s="1"/>
  <c r="R26" i="199" s="1"/>
  <c r="AU63" i="162"/>
  <c r="Q39" i="219"/>
  <c r="N58" i="191"/>
  <c r="H77" i="233"/>
  <c r="F14" i="240" s="1"/>
  <c r="N114" i="228"/>
  <c r="Q35" i="200"/>
  <c r="N58" i="200"/>
  <c r="N51" i="200"/>
  <c r="N58" i="193"/>
  <c r="N54" i="184"/>
  <c r="D33" i="207"/>
  <c r="P69" i="221"/>
  <c r="P70" i="221" s="1"/>
  <c r="P38" i="218"/>
  <c r="AQ64" i="162"/>
  <c r="H82" i="233"/>
  <c r="F19" i="240" s="1"/>
  <c r="N119" i="228"/>
  <c r="O41" i="217"/>
  <c r="AJ62" i="162"/>
  <c r="R26" i="230"/>
  <c r="R17" i="184"/>
  <c r="N78" i="196"/>
  <c r="O49" i="184"/>
  <c r="AJ33" i="162"/>
  <c r="N90" i="228"/>
  <c r="O48" i="191"/>
  <c r="O49" i="191" s="1"/>
  <c r="O48" i="192"/>
  <c r="O49" i="192" s="1"/>
  <c r="O48" i="198"/>
  <c r="O49" i="198" s="1"/>
  <c r="O48" i="197"/>
  <c r="O49" i="197" s="1"/>
  <c r="Q81" i="228"/>
  <c r="K16" i="241"/>
  <c r="K80" i="235" s="1"/>
  <c r="L43" i="168"/>
  <c r="L41" i="168"/>
  <c r="L39" i="168"/>
  <c r="L36" i="168"/>
  <c r="L32" i="168"/>
  <c r="L43" i="171"/>
  <c r="L41" i="171"/>
  <c r="L39" i="171"/>
  <c r="L36" i="171"/>
  <c r="L45" i="168"/>
  <c r="L42" i="168"/>
  <c r="L40" i="168"/>
  <c r="L38" i="168"/>
  <c r="L34" i="168"/>
  <c r="L27" i="168"/>
  <c r="L45" i="171"/>
  <c r="L42" i="171"/>
  <c r="L40" i="171"/>
  <c r="L38" i="171"/>
  <c r="L34" i="171"/>
  <c r="L27" i="171"/>
  <c r="L38" i="176"/>
  <c r="L34" i="176"/>
  <c r="L27" i="176"/>
  <c r="L29" i="185"/>
  <c r="L25" i="185"/>
  <c r="L38" i="192"/>
  <c r="L33" i="192"/>
  <c r="L31" i="192"/>
  <c r="L32" i="171"/>
  <c r="L40" i="176"/>
  <c r="L36" i="176"/>
  <c r="L32" i="176"/>
  <c r="L27" i="185"/>
  <c r="L20" i="185"/>
  <c r="L34" i="192"/>
  <c r="L32" i="192"/>
  <c r="L29" i="192"/>
  <c r="L42" i="174"/>
  <c r="L38" i="174"/>
  <c r="L27" i="174"/>
  <c r="L36" i="183"/>
  <c r="L24" i="192"/>
  <c r="L38" i="194"/>
  <c r="L33" i="194"/>
  <c r="L31" i="194"/>
  <c r="L24" i="194"/>
  <c r="L38" i="198"/>
  <c r="L33" i="198"/>
  <c r="R33" i="198" s="1"/>
  <c r="L31" i="198"/>
  <c r="R31" i="198" s="1"/>
  <c r="L24" i="198"/>
  <c r="R24" i="198" s="1"/>
  <c r="R26" i="198" s="1"/>
  <c r="L45" i="174"/>
  <c r="L40" i="174"/>
  <c r="L34" i="174"/>
  <c r="L43" i="183"/>
  <c r="L32" i="183"/>
  <c r="L34" i="194"/>
  <c r="L32" i="194"/>
  <c r="L29" i="194"/>
  <c r="L34" i="198"/>
  <c r="R34" i="198" s="1"/>
  <c r="L32" i="198"/>
  <c r="R32" i="198" s="1"/>
  <c r="L29" i="198"/>
  <c r="R29" i="198" s="1"/>
  <c r="L41" i="174"/>
  <c r="L27" i="183"/>
  <c r="L53" i="196"/>
  <c r="L43" i="196"/>
  <c r="L35" i="196"/>
  <c r="L53" i="231"/>
  <c r="R53" i="231" s="1"/>
  <c r="R66" i="231" s="1"/>
  <c r="L47" i="231"/>
  <c r="R47" i="231" s="1"/>
  <c r="L43" i="231"/>
  <c r="R43" i="231" s="1"/>
  <c r="L39" i="231"/>
  <c r="R39" i="231" s="1"/>
  <c r="L35" i="231"/>
  <c r="R35" i="231" s="1"/>
  <c r="L43" i="174"/>
  <c r="L32" i="174"/>
  <c r="L34" i="183"/>
  <c r="L45" i="196"/>
  <c r="L37" i="196"/>
  <c r="L34" i="200"/>
  <c r="R34" i="200" s="1"/>
  <c r="L32" i="200"/>
  <c r="R32" i="200" s="1"/>
  <c r="L29" i="200"/>
  <c r="R29" i="200" s="1"/>
  <c r="L36" i="174"/>
  <c r="L38" i="183"/>
  <c r="L47" i="196"/>
  <c r="L39" i="196"/>
  <c r="L49" i="231"/>
  <c r="R49" i="231" s="1"/>
  <c r="L45" i="231"/>
  <c r="R45" i="231" s="1"/>
  <c r="L41" i="231"/>
  <c r="R41" i="231" s="1"/>
  <c r="L37" i="231"/>
  <c r="R37" i="231" s="1"/>
  <c r="L29" i="231"/>
  <c r="R29" i="231" s="1"/>
  <c r="R32" i="231" s="1"/>
  <c r="L39" i="174"/>
  <c r="L49" i="196"/>
  <c r="L41" i="196"/>
  <c r="L29" i="196"/>
  <c r="L38" i="200"/>
  <c r="R38" i="200" s="1"/>
  <c r="R46" i="200" s="1"/>
  <c r="L33" i="200"/>
  <c r="R33" i="200" s="1"/>
  <c r="L31" i="200"/>
  <c r="R31" i="200" s="1"/>
  <c r="L24" i="200"/>
  <c r="R24" i="200" s="1"/>
  <c r="R26" i="200" s="1"/>
  <c r="N58" i="199"/>
  <c r="N91" i="228"/>
  <c r="O68" i="195"/>
  <c r="O69" i="195" s="1"/>
  <c r="O48" i="194"/>
  <c r="O49" i="194" s="1"/>
  <c r="O48" i="199"/>
  <c r="O49" i="199" s="1"/>
  <c r="O48" i="200"/>
  <c r="O49" i="200" s="1"/>
  <c r="O48" i="193"/>
  <c r="O49" i="193" s="1"/>
  <c r="N120" i="228"/>
  <c r="H83" i="233"/>
  <c r="F20" i="240" s="1"/>
  <c r="L19" i="241"/>
  <c r="L83" i="235" s="1"/>
  <c r="M29" i="181"/>
  <c r="S29" i="181" s="1"/>
  <c r="M12" i="181"/>
  <c r="M27" i="216"/>
  <c r="M8" i="216"/>
  <c r="M26" i="232"/>
  <c r="S26" i="232" s="1"/>
  <c r="S29" i="232" s="1"/>
  <c r="M28" i="177"/>
  <c r="S28" i="177" s="1"/>
  <c r="M11" i="177"/>
  <c r="M25" i="178"/>
  <c r="M8" i="180"/>
  <c r="M25" i="181"/>
  <c r="M11" i="232"/>
  <c r="S11" i="232" s="1"/>
  <c r="M24" i="177"/>
  <c r="M11" i="178"/>
  <c r="M26" i="179"/>
  <c r="M8" i="179"/>
  <c r="M24" i="180"/>
  <c r="M11" i="180"/>
  <c r="M8" i="181"/>
  <c r="M12" i="216"/>
  <c r="M54" i="167"/>
  <c r="M19" i="167"/>
  <c r="M8" i="167"/>
  <c r="M54" i="168"/>
  <c r="M19" i="168"/>
  <c r="M8" i="168"/>
  <c r="M54" i="169"/>
  <c r="M19" i="169"/>
  <c r="M8" i="169"/>
  <c r="M54" i="170"/>
  <c r="M19" i="170"/>
  <c r="M8" i="170"/>
  <c r="M56" i="171"/>
  <c r="M54" i="174"/>
  <c r="M50" i="174"/>
  <c r="M21" i="174"/>
  <c r="M19" i="174"/>
  <c r="M13" i="174"/>
  <c r="M8" i="174"/>
  <c r="M50" i="175"/>
  <c r="M45" i="175"/>
  <c r="M20" i="175"/>
  <c r="M16" i="175"/>
  <c r="M10" i="175"/>
  <c r="M48" i="183"/>
  <c r="M22" i="183"/>
  <c r="S22" i="183" s="1"/>
  <c r="M17" i="183"/>
  <c r="M12" i="183"/>
  <c r="M8" i="183"/>
  <c r="M36" i="184"/>
  <c r="S36" i="184" s="1"/>
  <c r="M15" i="184"/>
  <c r="S15" i="184" s="1"/>
  <c r="M11" i="184"/>
  <c r="S11" i="184" s="1"/>
  <c r="M8" i="184"/>
  <c r="S8" i="184" s="1"/>
  <c r="M27" i="181"/>
  <c r="M29" i="216"/>
  <c r="S29" i="216" s="1"/>
  <c r="M8" i="232"/>
  <c r="S8" i="232" s="1"/>
  <c r="M24" i="179"/>
  <c r="M50" i="167"/>
  <c r="M21" i="167"/>
  <c r="M13" i="167"/>
  <c r="M50" i="168"/>
  <c r="M21" i="168"/>
  <c r="M13" i="168"/>
  <c r="M50" i="169"/>
  <c r="M21" i="169"/>
  <c r="M13" i="169"/>
  <c r="M50" i="170"/>
  <c r="M21" i="170"/>
  <c r="M13" i="170"/>
  <c r="M52" i="171"/>
  <c r="M56" i="174"/>
  <c r="M52" i="174"/>
  <c r="M20" i="174"/>
  <c r="M16" i="174"/>
  <c r="M10" i="174"/>
  <c r="M52" i="175"/>
  <c r="M48" i="175"/>
  <c r="M21" i="175"/>
  <c r="M19" i="175"/>
  <c r="M13" i="175"/>
  <c r="M8" i="175"/>
  <c r="M50" i="183"/>
  <c r="S50" i="183" s="1"/>
  <c r="M45" i="183"/>
  <c r="M20" i="183"/>
  <c r="M15" i="183"/>
  <c r="M10" i="183"/>
  <c r="S10" i="183" s="1"/>
  <c r="M34" i="184"/>
  <c r="S34" i="184" s="1"/>
  <c r="M13" i="184"/>
  <c r="S13" i="184" s="1"/>
  <c r="M9" i="184"/>
  <c r="S9" i="184" s="1"/>
  <c r="M27" i="178"/>
  <c r="M52" i="167"/>
  <c r="M16" i="167"/>
  <c r="M10" i="168"/>
  <c r="M56" i="170"/>
  <c r="M20" i="170"/>
  <c r="M16" i="171"/>
  <c r="M54" i="172"/>
  <c r="M19" i="172"/>
  <c r="M8" i="172"/>
  <c r="M56" i="173"/>
  <c r="M20" i="173"/>
  <c r="M10" i="173"/>
  <c r="M45" i="176"/>
  <c r="M20" i="176"/>
  <c r="M10" i="176"/>
  <c r="M45" i="182"/>
  <c r="M20" i="182"/>
  <c r="M10" i="182"/>
  <c r="S10" i="182" s="1"/>
  <c r="M36" i="185"/>
  <c r="M11" i="185"/>
  <c r="M44" i="191"/>
  <c r="M17" i="191"/>
  <c r="M8" i="191"/>
  <c r="M45" i="192"/>
  <c r="M39" i="192"/>
  <c r="M63" i="195"/>
  <c r="M58" i="195"/>
  <c r="M24" i="195"/>
  <c r="M18" i="195"/>
  <c r="M13" i="195"/>
  <c r="M63" i="196"/>
  <c r="M58" i="196"/>
  <c r="M24" i="196"/>
  <c r="M18" i="196"/>
  <c r="M13" i="196"/>
  <c r="M13" i="232"/>
  <c r="S13" i="232" s="1"/>
  <c r="M8" i="177"/>
  <c r="M26" i="180"/>
  <c r="M56" i="168"/>
  <c r="M20" i="168"/>
  <c r="M52" i="169"/>
  <c r="M16" i="169"/>
  <c r="M10" i="170"/>
  <c r="M54" i="171"/>
  <c r="M20" i="171"/>
  <c r="M10" i="171"/>
  <c r="M50" i="172"/>
  <c r="M21" i="172"/>
  <c r="M13" i="172"/>
  <c r="M52" i="173"/>
  <c r="M16" i="173"/>
  <c r="M50" i="176"/>
  <c r="M16" i="176"/>
  <c r="M50" i="182"/>
  <c r="S50" i="182" s="1"/>
  <c r="M15" i="182"/>
  <c r="M15" i="185"/>
  <c r="S15" i="185" s="1"/>
  <c r="M8" i="185"/>
  <c r="M41" i="191"/>
  <c r="M13" i="191"/>
  <c r="M43" i="192"/>
  <c r="M65" i="195"/>
  <c r="M61" i="195"/>
  <c r="M55" i="195"/>
  <c r="M21" i="195"/>
  <c r="M15" i="195"/>
  <c r="M8" i="195"/>
  <c r="M65" i="196"/>
  <c r="M61" i="196"/>
  <c r="M55" i="196"/>
  <c r="M21" i="196"/>
  <c r="M15" i="196"/>
  <c r="M8" i="196"/>
  <c r="M13" i="171"/>
  <c r="M10" i="172"/>
  <c r="M54" i="173"/>
  <c r="M19" i="173"/>
  <c r="M52" i="176"/>
  <c r="M8" i="176"/>
  <c r="M43" i="182"/>
  <c r="M17" i="182"/>
  <c r="M39" i="191"/>
  <c r="M19" i="191"/>
  <c r="M17" i="192"/>
  <c r="M8" i="192"/>
  <c r="M45" i="193"/>
  <c r="M39" i="193"/>
  <c r="M19" i="193"/>
  <c r="M12" i="193"/>
  <c r="M41" i="194"/>
  <c r="M13" i="194"/>
  <c r="M45" i="197"/>
  <c r="S45" i="197" s="1"/>
  <c r="M39" i="197"/>
  <c r="S39" i="197" s="1"/>
  <c r="M19" i="197"/>
  <c r="S19" i="197" s="1"/>
  <c r="M12" i="197"/>
  <c r="S12" i="197" s="1"/>
  <c r="M44" i="198"/>
  <c r="S44" i="198" s="1"/>
  <c r="M17" i="198"/>
  <c r="S17" i="198" s="1"/>
  <c r="M8" i="198"/>
  <c r="S8" i="198" s="1"/>
  <c r="M45" i="199"/>
  <c r="S45" i="199" s="1"/>
  <c r="M43" i="199"/>
  <c r="S43" i="199" s="1"/>
  <c r="M39" i="199"/>
  <c r="S39" i="199" s="1"/>
  <c r="M19" i="199"/>
  <c r="S19" i="199" s="1"/>
  <c r="M15" i="199"/>
  <c r="S15" i="199" s="1"/>
  <c r="M12" i="199"/>
  <c r="S12" i="199" s="1"/>
  <c r="M45" i="200"/>
  <c r="S45" i="200" s="1"/>
  <c r="M43" i="200"/>
  <c r="S43" i="200" s="1"/>
  <c r="M39" i="200"/>
  <c r="S39" i="200" s="1"/>
  <c r="M19" i="200"/>
  <c r="S19" i="200" s="1"/>
  <c r="M15" i="200"/>
  <c r="S15" i="200" s="1"/>
  <c r="M12" i="200"/>
  <c r="S12" i="200" s="1"/>
  <c r="M8" i="178"/>
  <c r="M10" i="169"/>
  <c r="M52" i="170"/>
  <c r="M16" i="170"/>
  <c r="M19" i="171"/>
  <c r="M52" i="172"/>
  <c r="M16" i="172"/>
  <c r="M21" i="173"/>
  <c r="M13" i="176"/>
  <c r="M48" i="182"/>
  <c r="M22" i="182"/>
  <c r="S22" i="182" s="1"/>
  <c r="M34" i="185"/>
  <c r="M9" i="185"/>
  <c r="S9" i="185" s="1"/>
  <c r="M43" i="191"/>
  <c r="M41" i="192"/>
  <c r="M19" i="192"/>
  <c r="M12" i="192"/>
  <c r="M41" i="193"/>
  <c r="M13" i="193"/>
  <c r="M43" i="194"/>
  <c r="M15" i="194"/>
  <c r="M41" i="197"/>
  <c r="S41" i="197" s="1"/>
  <c r="M13" i="197"/>
  <c r="S13" i="197" s="1"/>
  <c r="M45" i="198"/>
  <c r="S45" i="198" s="1"/>
  <c r="M39" i="198"/>
  <c r="S39" i="198" s="1"/>
  <c r="M19" i="198"/>
  <c r="S19" i="198" s="1"/>
  <c r="M12" i="198"/>
  <c r="S12" i="198" s="1"/>
  <c r="M65" i="230"/>
  <c r="S65" i="230" s="1"/>
  <c r="M61" i="230"/>
  <c r="S61" i="230" s="1"/>
  <c r="M55" i="230"/>
  <c r="S55" i="230" s="1"/>
  <c r="M21" i="230"/>
  <c r="S21" i="230" s="1"/>
  <c r="M15" i="230"/>
  <c r="S15" i="230" s="1"/>
  <c r="M8" i="230"/>
  <c r="S8" i="230" s="1"/>
  <c r="M65" i="231"/>
  <c r="S65" i="231" s="1"/>
  <c r="M61" i="231"/>
  <c r="S61" i="231" s="1"/>
  <c r="M55" i="231"/>
  <c r="S55" i="231" s="1"/>
  <c r="M21" i="231"/>
  <c r="S21" i="231" s="1"/>
  <c r="M15" i="231"/>
  <c r="S15" i="231" s="1"/>
  <c r="M8" i="231"/>
  <c r="S8" i="231" s="1"/>
  <c r="M25" i="217"/>
  <c r="S25" i="217" s="1"/>
  <c r="M14" i="217"/>
  <c r="S14" i="217" s="1"/>
  <c r="M10" i="217"/>
  <c r="S10" i="217" s="1"/>
  <c r="M25" i="218"/>
  <c r="S25" i="218" s="1"/>
  <c r="S27" i="218" s="1"/>
  <c r="M11" i="218"/>
  <c r="S11" i="218" s="1"/>
  <c r="M11" i="219"/>
  <c r="S11" i="219" s="1"/>
  <c r="M26" i="177"/>
  <c r="M11" i="179"/>
  <c r="M10" i="167"/>
  <c r="M52" i="168"/>
  <c r="M16" i="168"/>
  <c r="M56" i="169"/>
  <c r="M20" i="169"/>
  <c r="M21" i="171"/>
  <c r="M56" i="172"/>
  <c r="M20" i="172"/>
  <c r="M8" i="173"/>
  <c r="M19" i="176"/>
  <c r="M8" i="182"/>
  <c r="M13" i="185"/>
  <c r="M45" i="191"/>
  <c r="M12" i="191"/>
  <c r="M44" i="192"/>
  <c r="M13" i="192"/>
  <c r="M43" i="193"/>
  <c r="M15" i="193"/>
  <c r="M44" i="194"/>
  <c r="M17" i="194"/>
  <c r="M8" i="194"/>
  <c r="M43" i="197"/>
  <c r="S43" i="197" s="1"/>
  <c r="M15" i="197"/>
  <c r="S15" i="197" s="1"/>
  <c r="M41" i="198"/>
  <c r="S41" i="198" s="1"/>
  <c r="M13" i="198"/>
  <c r="S13" i="198" s="1"/>
  <c r="M44" i="199"/>
  <c r="S44" i="199" s="1"/>
  <c r="M41" i="199"/>
  <c r="S41" i="199" s="1"/>
  <c r="M17" i="199"/>
  <c r="S17" i="199" s="1"/>
  <c r="M13" i="199"/>
  <c r="S13" i="199" s="1"/>
  <c r="M8" i="199"/>
  <c r="S8" i="199" s="1"/>
  <c r="M44" i="200"/>
  <c r="S44" i="200" s="1"/>
  <c r="M41" i="200"/>
  <c r="S41" i="200" s="1"/>
  <c r="M17" i="200"/>
  <c r="S17" i="200" s="1"/>
  <c r="M13" i="200"/>
  <c r="S13" i="200" s="1"/>
  <c r="M8" i="200"/>
  <c r="S8" i="200" s="1"/>
  <c r="M25" i="216"/>
  <c r="M56" i="167"/>
  <c r="M20" i="167"/>
  <c r="M50" i="171"/>
  <c r="M8" i="171"/>
  <c r="M50" i="173"/>
  <c r="M13" i="173"/>
  <c r="M48" i="176"/>
  <c r="M21" i="176"/>
  <c r="M12" i="182"/>
  <c r="M15" i="191"/>
  <c r="M15" i="192"/>
  <c r="M44" i="193"/>
  <c r="M17" i="193"/>
  <c r="M8" i="193"/>
  <c r="M45" i="194"/>
  <c r="M39" i="194"/>
  <c r="M19" i="194"/>
  <c r="M12" i="194"/>
  <c r="M44" i="197"/>
  <c r="S44" i="197" s="1"/>
  <c r="M17" i="197"/>
  <c r="S17" i="197" s="1"/>
  <c r="M8" i="197"/>
  <c r="S8" i="197" s="1"/>
  <c r="M43" i="198"/>
  <c r="S43" i="198" s="1"/>
  <c r="M15" i="198"/>
  <c r="S15" i="198" s="1"/>
  <c r="M63" i="230"/>
  <c r="S63" i="230" s="1"/>
  <c r="M58" i="230"/>
  <c r="S58" i="230" s="1"/>
  <c r="M24" i="230"/>
  <c r="S24" i="230" s="1"/>
  <c r="M18" i="230"/>
  <c r="S18" i="230" s="1"/>
  <c r="M13" i="230"/>
  <c r="S13" i="230" s="1"/>
  <c r="M63" i="231"/>
  <c r="S63" i="231" s="1"/>
  <c r="M58" i="231"/>
  <c r="S58" i="231" s="1"/>
  <c r="M24" i="231"/>
  <c r="S24" i="231" s="1"/>
  <c r="M18" i="231"/>
  <c r="S18" i="231" s="1"/>
  <c r="M13" i="231"/>
  <c r="S13" i="231" s="1"/>
  <c r="M27" i="217"/>
  <c r="S27" i="217" s="1"/>
  <c r="M22" i="217"/>
  <c r="S22" i="217" s="1"/>
  <c r="M12" i="217"/>
  <c r="S12" i="217" s="1"/>
  <c r="M8" i="217"/>
  <c r="S8" i="217" s="1"/>
  <c r="M13" i="218"/>
  <c r="S13" i="218" s="1"/>
  <c r="M8" i="218"/>
  <c r="S8" i="218" s="1"/>
  <c r="M13" i="219"/>
  <c r="S13" i="219" s="1"/>
  <c r="M8" i="219"/>
  <c r="S8" i="219" s="1"/>
  <c r="M25" i="219"/>
  <c r="S25" i="219" s="1"/>
  <c r="S27" i="219" s="1"/>
  <c r="N92" i="228"/>
  <c r="O68" i="196"/>
  <c r="O69" i="196" s="1"/>
  <c r="O68" i="230"/>
  <c r="O69" i="230" s="1"/>
  <c r="O68" i="231"/>
  <c r="O69" i="231" s="1"/>
  <c r="O37" i="179"/>
  <c r="AI21" i="162" s="1"/>
  <c r="O21" i="179"/>
  <c r="Q35" i="197"/>
  <c r="Q35" i="199"/>
  <c r="Q66" i="223"/>
  <c r="Q65" i="223" s="1"/>
  <c r="Q67" i="223" s="1"/>
  <c r="Q69" i="223" s="1"/>
  <c r="Q70" i="223" s="1"/>
  <c r="Q31" i="184"/>
  <c r="Q40" i="184" s="1"/>
  <c r="Q46" i="184" s="1"/>
  <c r="Q66" i="220"/>
  <c r="Q65" i="220" s="1"/>
  <c r="Q67" i="220" s="1"/>
  <c r="Q69" i="220" s="1"/>
  <c r="Q70" i="220" s="1"/>
  <c r="O40" i="219"/>
  <c r="AK63" i="162"/>
  <c r="N58" i="198"/>
  <c r="P41" i="217"/>
  <c r="AQ62" i="162"/>
  <c r="N78" i="195"/>
  <c r="N41" i="216"/>
  <c r="G84" i="233"/>
  <c r="R21" i="199"/>
  <c r="R26" i="231"/>
  <c r="R15" i="232"/>
  <c r="R31" i="232" s="1"/>
  <c r="R37" i="232" s="1"/>
  <c r="N78" i="231"/>
  <c r="N71" i="231"/>
  <c r="N104" i="228"/>
  <c r="N101" i="228"/>
  <c r="P21" i="178" s="1"/>
  <c r="P22" i="178" s="1"/>
  <c r="N100" i="228"/>
  <c r="P20" i="177" s="1"/>
  <c r="P21" i="177" s="1"/>
  <c r="N103" i="228"/>
  <c r="P20" i="180" s="1"/>
  <c r="P21" i="180" s="1"/>
  <c r="N102" i="228"/>
  <c r="P20" i="179" s="1"/>
  <c r="I65" i="228"/>
  <c r="J65" i="228" s="1"/>
  <c r="K65" i="228" s="1"/>
  <c r="L65" i="228" s="1"/>
  <c r="K56" i="228"/>
  <c r="K57" i="228"/>
  <c r="K46" i="228"/>
  <c r="K55" i="228"/>
  <c r="BB63" i="162" l="1"/>
  <c r="S15" i="232"/>
  <c r="S31" i="232" s="1"/>
  <c r="S37" i="232" s="1"/>
  <c r="S41" i="232" s="1"/>
  <c r="AX29" i="162"/>
  <c r="N77" i="230"/>
  <c r="K51" i="228"/>
  <c r="E13" i="241"/>
  <c r="S38" i="184"/>
  <c r="J50" i="228"/>
  <c r="D12" i="241"/>
  <c r="J52" i="228"/>
  <c r="D14" i="241"/>
  <c r="J49" i="228"/>
  <c r="D11" i="241"/>
  <c r="AM66" i="162"/>
  <c r="S14" i="219"/>
  <c r="S29" i="219" s="1"/>
  <c r="S35" i="219" s="1"/>
  <c r="BI63" i="162" s="1"/>
  <c r="S14" i="218"/>
  <c r="S29" i="218" s="1"/>
  <c r="S35" i="218" s="1"/>
  <c r="BI64" i="162" s="1"/>
  <c r="S30" i="217"/>
  <c r="R35" i="199"/>
  <c r="O42" i="218"/>
  <c r="O43" i="218" s="1"/>
  <c r="P37" i="179"/>
  <c r="AP21" i="162" s="1"/>
  <c r="P21" i="179"/>
  <c r="AU33" i="162"/>
  <c r="Q50" i="184"/>
  <c r="P40" i="177"/>
  <c r="AP20" i="162" s="1"/>
  <c r="O78" i="196"/>
  <c r="AH49" i="162" s="1"/>
  <c r="S16" i="217"/>
  <c r="S21" i="197"/>
  <c r="S21" i="200"/>
  <c r="S21" i="198"/>
  <c r="O58" i="199"/>
  <c r="AH54" i="162" s="1"/>
  <c r="L16" i="241"/>
  <c r="L80" i="235" s="1"/>
  <c r="M43" i="168"/>
  <c r="M39" i="168"/>
  <c r="M32" i="168"/>
  <c r="M45" i="171"/>
  <c r="M40" i="171"/>
  <c r="M34" i="171"/>
  <c r="M43" i="174"/>
  <c r="M41" i="174"/>
  <c r="M39" i="174"/>
  <c r="M36" i="174"/>
  <c r="M32" i="174"/>
  <c r="M43" i="183"/>
  <c r="M36" i="183"/>
  <c r="M32" i="183"/>
  <c r="M41" i="168"/>
  <c r="M36" i="168"/>
  <c r="M42" i="171"/>
  <c r="M38" i="171"/>
  <c r="M45" i="174"/>
  <c r="M42" i="174"/>
  <c r="M40" i="174"/>
  <c r="M38" i="174"/>
  <c r="M34" i="174"/>
  <c r="M27" i="174"/>
  <c r="M38" i="183"/>
  <c r="M34" i="183"/>
  <c r="M27" i="183"/>
  <c r="M45" i="168"/>
  <c r="M34" i="168"/>
  <c r="M43" i="171"/>
  <c r="M27" i="171"/>
  <c r="M34" i="176"/>
  <c r="M25" i="185"/>
  <c r="M32" i="192"/>
  <c r="M53" i="196"/>
  <c r="M47" i="196"/>
  <c r="M43" i="196"/>
  <c r="M39" i="196"/>
  <c r="M35" i="196"/>
  <c r="M40" i="168"/>
  <c r="M39" i="171"/>
  <c r="M38" i="176"/>
  <c r="M27" i="176"/>
  <c r="M29" i="185"/>
  <c r="M34" i="192"/>
  <c r="M29" i="192"/>
  <c r="M49" i="196"/>
  <c r="M45" i="196"/>
  <c r="M41" i="196"/>
  <c r="M37" i="196"/>
  <c r="M29" i="196"/>
  <c r="M38" i="168"/>
  <c r="M32" i="176"/>
  <c r="M27" i="185"/>
  <c r="M38" i="192"/>
  <c r="M33" i="194"/>
  <c r="M24" i="194"/>
  <c r="M38" i="198"/>
  <c r="M31" i="198"/>
  <c r="S31" i="198" s="1"/>
  <c r="M34" i="200"/>
  <c r="S34" i="200" s="1"/>
  <c r="M32" i="200"/>
  <c r="S32" i="200" s="1"/>
  <c r="M29" i="200"/>
  <c r="S29" i="200" s="1"/>
  <c r="M42" i="168"/>
  <c r="M36" i="171"/>
  <c r="M36" i="176"/>
  <c r="M34" i="194"/>
  <c r="M29" i="194"/>
  <c r="M32" i="198"/>
  <c r="S32" i="198" s="1"/>
  <c r="M49" i="231"/>
  <c r="S49" i="231" s="1"/>
  <c r="M45" i="231"/>
  <c r="S45" i="231" s="1"/>
  <c r="M41" i="231"/>
  <c r="S41" i="231" s="1"/>
  <c r="M37" i="231"/>
  <c r="S37" i="231" s="1"/>
  <c r="M29" i="231"/>
  <c r="S29" i="231" s="1"/>
  <c r="S32" i="231" s="1"/>
  <c r="M41" i="171"/>
  <c r="M40" i="176"/>
  <c r="M31" i="192"/>
  <c r="M24" i="192"/>
  <c r="M38" i="194"/>
  <c r="M31" i="194"/>
  <c r="M33" i="198"/>
  <c r="S33" i="198" s="1"/>
  <c r="M24" i="198"/>
  <c r="S24" i="198" s="1"/>
  <c r="S26" i="198" s="1"/>
  <c r="M38" i="200"/>
  <c r="S38" i="200" s="1"/>
  <c r="S46" i="200" s="1"/>
  <c r="M33" i="200"/>
  <c r="S33" i="200" s="1"/>
  <c r="M31" i="200"/>
  <c r="S31" i="200" s="1"/>
  <c r="M24" i="200"/>
  <c r="S24" i="200" s="1"/>
  <c r="S26" i="200" s="1"/>
  <c r="M27" i="168"/>
  <c r="M32" i="171"/>
  <c r="M20" i="185"/>
  <c r="M33" i="192"/>
  <c r="M32" i="194"/>
  <c r="M34" i="198"/>
  <c r="S34" i="198" s="1"/>
  <c r="M29" i="198"/>
  <c r="S29" i="198" s="1"/>
  <c r="M53" i="231"/>
  <c r="S53" i="231" s="1"/>
  <c r="S66" i="231" s="1"/>
  <c r="M47" i="231"/>
  <c r="S47" i="231" s="1"/>
  <c r="M43" i="231"/>
  <c r="S43" i="231" s="1"/>
  <c r="M39" i="231"/>
  <c r="S39" i="231" s="1"/>
  <c r="M35" i="231"/>
  <c r="S35" i="231" s="1"/>
  <c r="O58" i="192"/>
  <c r="AH45" i="162" s="1"/>
  <c r="AK33" i="162"/>
  <c r="O51" i="184"/>
  <c r="AL33" i="162" s="1"/>
  <c r="O119" i="228"/>
  <c r="I82" i="233"/>
  <c r="G19" i="240" s="1"/>
  <c r="R35" i="197"/>
  <c r="R66" i="221"/>
  <c r="R65" i="221" s="1"/>
  <c r="R67" i="221" s="1"/>
  <c r="R69" i="221" s="1"/>
  <c r="R70" i="221" s="1"/>
  <c r="N81" i="230"/>
  <c r="N80" i="230" s="1"/>
  <c r="N82" i="230" s="1"/>
  <c r="BB64" i="162"/>
  <c r="R39" i="218"/>
  <c r="AU62" i="162"/>
  <c r="Q42" i="217"/>
  <c r="AM29" i="162"/>
  <c r="AQ29" i="114" s="1"/>
  <c r="AQ29" i="115" s="1"/>
  <c r="O41" i="181"/>
  <c r="AI26" i="162" s="1"/>
  <c r="AR29" i="162"/>
  <c r="P42" i="232"/>
  <c r="AS29" i="162" s="1"/>
  <c r="P38" i="178"/>
  <c r="AP22" i="162" s="1"/>
  <c r="O92" i="228"/>
  <c r="P68" i="230"/>
  <c r="P69" i="230" s="1"/>
  <c r="P68" i="231"/>
  <c r="P69" i="231" s="1"/>
  <c r="P68" i="196"/>
  <c r="P69" i="196" s="1"/>
  <c r="S26" i="231"/>
  <c r="BB62" i="162"/>
  <c r="R42" i="217"/>
  <c r="O58" i="194"/>
  <c r="AH47" i="162" s="1"/>
  <c r="R35" i="198"/>
  <c r="O58" i="191"/>
  <c r="AH44" i="162" s="1"/>
  <c r="O43" i="217"/>
  <c r="AL62" i="162" s="1"/>
  <c r="AK62" i="162"/>
  <c r="AR64" i="162"/>
  <c r="P40" i="218"/>
  <c r="AS64" i="162" s="1"/>
  <c r="R31" i="184"/>
  <c r="R40" i="184" s="1"/>
  <c r="R46" i="184" s="1"/>
  <c r="R66" i="222"/>
  <c r="R65" i="222" s="1"/>
  <c r="R67" i="222" s="1"/>
  <c r="R69" i="222" s="1"/>
  <c r="R70" i="222" s="1"/>
  <c r="L15" i="241"/>
  <c r="L79" i="235" s="1"/>
  <c r="M43" i="167"/>
  <c r="M39" i="167"/>
  <c r="M32" i="167"/>
  <c r="M43" i="169"/>
  <c r="M39" i="169"/>
  <c r="M32" i="169"/>
  <c r="M43" i="170"/>
  <c r="M39" i="170"/>
  <c r="M32" i="170"/>
  <c r="M38" i="175"/>
  <c r="M34" i="175"/>
  <c r="M27" i="175"/>
  <c r="M29" i="184"/>
  <c r="S29" i="184" s="1"/>
  <c r="M25" i="184"/>
  <c r="S25" i="184" s="1"/>
  <c r="M41" i="167"/>
  <c r="M36" i="167"/>
  <c r="M41" i="169"/>
  <c r="M36" i="169"/>
  <c r="M41" i="170"/>
  <c r="M36" i="170"/>
  <c r="M40" i="175"/>
  <c r="M36" i="175"/>
  <c r="M32" i="175"/>
  <c r="M27" i="220"/>
  <c r="S27" i="220" s="1"/>
  <c r="S29" i="220" s="1"/>
  <c r="S56" i="220" s="1"/>
  <c r="S62" i="220" s="1"/>
  <c r="M27" i="184"/>
  <c r="S27" i="184" s="1"/>
  <c r="M20" i="184"/>
  <c r="S20" i="184" s="1"/>
  <c r="S22" i="184" s="1"/>
  <c r="M38" i="167"/>
  <c r="M42" i="169"/>
  <c r="M27" i="169"/>
  <c r="M40" i="170"/>
  <c r="M43" i="172"/>
  <c r="M39" i="172"/>
  <c r="M32" i="172"/>
  <c r="S32" i="172" s="1"/>
  <c r="M45" i="173"/>
  <c r="M40" i="173"/>
  <c r="M34" i="173"/>
  <c r="M34" i="182"/>
  <c r="M27" i="223"/>
  <c r="S27" i="223" s="1"/>
  <c r="S29" i="223" s="1"/>
  <c r="S56" i="223" s="1"/>
  <c r="S62" i="223" s="1"/>
  <c r="M38" i="191"/>
  <c r="M31" i="191"/>
  <c r="M53" i="195"/>
  <c r="M47" i="195"/>
  <c r="M43" i="195"/>
  <c r="M39" i="195"/>
  <c r="M35" i="195"/>
  <c r="M42" i="167"/>
  <c r="M27" i="167"/>
  <c r="M38" i="169"/>
  <c r="M45" i="170"/>
  <c r="M34" i="170"/>
  <c r="M41" i="172"/>
  <c r="M36" i="172"/>
  <c r="S36" i="172" s="1"/>
  <c r="M42" i="173"/>
  <c r="M38" i="173"/>
  <c r="M27" i="173"/>
  <c r="M38" i="182"/>
  <c r="M27" i="182"/>
  <c r="M33" i="191"/>
  <c r="M24" i="191"/>
  <c r="M49" i="195"/>
  <c r="M45" i="195"/>
  <c r="M41" i="195"/>
  <c r="M37" i="195"/>
  <c r="M29" i="195"/>
  <c r="M34" i="167"/>
  <c r="M40" i="169"/>
  <c r="M42" i="170"/>
  <c r="M45" i="172"/>
  <c r="M34" i="172"/>
  <c r="S34" i="172" s="1"/>
  <c r="M39" i="173"/>
  <c r="M27" i="222"/>
  <c r="S27" i="222" s="1"/>
  <c r="S29" i="222" s="1"/>
  <c r="S56" i="222" s="1"/>
  <c r="S62" i="222" s="1"/>
  <c r="M32" i="193"/>
  <c r="M32" i="197"/>
  <c r="S32" i="197" s="1"/>
  <c r="M34" i="199"/>
  <c r="S34" i="199" s="1"/>
  <c r="M32" i="199"/>
  <c r="S32" i="199" s="1"/>
  <c r="M29" i="199"/>
  <c r="S29" i="199" s="1"/>
  <c r="M40" i="167"/>
  <c r="M45" i="169"/>
  <c r="M38" i="172"/>
  <c r="S38" i="172" s="1"/>
  <c r="M41" i="173"/>
  <c r="M29" i="191"/>
  <c r="M33" i="193"/>
  <c r="M24" i="193"/>
  <c r="M33" i="197"/>
  <c r="S33" i="197" s="1"/>
  <c r="M24" i="197"/>
  <c r="S24" i="197" s="1"/>
  <c r="S26" i="197" s="1"/>
  <c r="M49" i="230"/>
  <c r="S49" i="230" s="1"/>
  <c r="M45" i="230"/>
  <c r="S45" i="230" s="1"/>
  <c r="M41" i="230"/>
  <c r="S41" i="230" s="1"/>
  <c r="M37" i="230"/>
  <c r="S37" i="230" s="1"/>
  <c r="M29" i="230"/>
  <c r="S29" i="230" s="1"/>
  <c r="S32" i="230" s="1"/>
  <c r="M45" i="167"/>
  <c r="M27" i="170"/>
  <c r="M40" i="172"/>
  <c r="S40" i="172" s="1"/>
  <c r="M43" i="173"/>
  <c r="M32" i="173"/>
  <c r="M32" i="182"/>
  <c r="M32" i="191"/>
  <c r="M34" i="193"/>
  <c r="M29" i="193"/>
  <c r="M34" i="197"/>
  <c r="S34" i="197" s="1"/>
  <c r="M29" i="197"/>
  <c r="S29" i="197" s="1"/>
  <c r="M38" i="199"/>
  <c r="M33" i="199"/>
  <c r="S33" i="199" s="1"/>
  <c r="M31" i="199"/>
  <c r="S31" i="199" s="1"/>
  <c r="M24" i="199"/>
  <c r="S24" i="199" s="1"/>
  <c r="S26" i="199" s="1"/>
  <c r="M34" i="169"/>
  <c r="M38" i="170"/>
  <c r="M42" i="172"/>
  <c r="M27" i="172"/>
  <c r="S27" i="172" s="1"/>
  <c r="S29" i="172" s="1"/>
  <c r="M36" i="173"/>
  <c r="M36" i="182"/>
  <c r="M27" i="221"/>
  <c r="S27" i="221" s="1"/>
  <c r="S29" i="221" s="1"/>
  <c r="S56" i="221" s="1"/>
  <c r="S62" i="221" s="1"/>
  <c r="M34" i="191"/>
  <c r="M38" i="193"/>
  <c r="M31" i="193"/>
  <c r="M38" i="197"/>
  <c r="S38" i="197" s="1"/>
  <c r="S46" i="197" s="1"/>
  <c r="M31" i="197"/>
  <c r="S31" i="197" s="1"/>
  <c r="M53" i="230"/>
  <c r="S53" i="230" s="1"/>
  <c r="S66" i="230" s="1"/>
  <c r="M47" i="230"/>
  <c r="S47" i="230" s="1"/>
  <c r="M43" i="230"/>
  <c r="S43" i="230" s="1"/>
  <c r="M39" i="230"/>
  <c r="S39" i="230" s="1"/>
  <c r="M35" i="230"/>
  <c r="S35" i="230" s="1"/>
  <c r="O118" i="228"/>
  <c r="I81" i="233"/>
  <c r="G18" i="240" s="1"/>
  <c r="I79" i="233"/>
  <c r="G16" i="240" s="1"/>
  <c r="O116" i="228"/>
  <c r="O41" i="216"/>
  <c r="AI28" i="162" s="1"/>
  <c r="N57" i="197"/>
  <c r="P21" i="181"/>
  <c r="P22" i="181" s="1"/>
  <c r="P21" i="216"/>
  <c r="P22" i="216" s="1"/>
  <c r="O78" i="231"/>
  <c r="AH57" i="162" s="1"/>
  <c r="O71" i="231"/>
  <c r="S17" i="184"/>
  <c r="R38" i="219"/>
  <c r="BE63" i="162"/>
  <c r="O58" i="193"/>
  <c r="AH46" i="162" s="1"/>
  <c r="O78" i="195"/>
  <c r="AH48" i="162" s="1"/>
  <c r="O58" i="197"/>
  <c r="AH52" i="162" s="1"/>
  <c r="O51" i="197"/>
  <c r="O90" i="228"/>
  <c r="P48" i="191"/>
  <c r="P49" i="191" s="1"/>
  <c r="P48" i="192"/>
  <c r="P49" i="192" s="1"/>
  <c r="P48" i="197"/>
  <c r="P49" i="197" s="1"/>
  <c r="P48" i="198"/>
  <c r="P49" i="198" s="1"/>
  <c r="H84" i="233"/>
  <c r="O114" i="228"/>
  <c r="I77" i="233"/>
  <c r="G14" i="240" s="1"/>
  <c r="Q38" i="219"/>
  <c r="AX63" i="162"/>
  <c r="R50" i="230"/>
  <c r="Q38" i="218"/>
  <c r="AX64" i="162"/>
  <c r="I80" i="233"/>
  <c r="G17" i="240" s="1"/>
  <c r="O117" i="228"/>
  <c r="P49" i="184"/>
  <c r="AQ33" i="162"/>
  <c r="P38" i="180"/>
  <c r="AP23" i="162" s="1"/>
  <c r="AP25" i="162" s="1"/>
  <c r="N77" i="231"/>
  <c r="BB29" i="162"/>
  <c r="R41" i="232"/>
  <c r="P43" i="217"/>
  <c r="AS62" i="162" s="1"/>
  <c r="AR62" i="162"/>
  <c r="O42" i="219"/>
  <c r="AL63" i="162"/>
  <c r="O78" i="230"/>
  <c r="AH56" i="162" s="1"/>
  <c r="O71" i="230"/>
  <c r="S21" i="199"/>
  <c r="S26" i="230"/>
  <c r="I83" i="233"/>
  <c r="G20" i="240" s="1"/>
  <c r="O120" i="228"/>
  <c r="O58" i="200"/>
  <c r="AH55" i="162" s="1"/>
  <c r="O51" i="200"/>
  <c r="O91" i="228"/>
  <c r="P48" i="193"/>
  <c r="P49" i="193" s="1"/>
  <c r="P48" i="194"/>
  <c r="P49" i="194" s="1"/>
  <c r="P68" i="195"/>
  <c r="P69" i="195" s="1"/>
  <c r="P48" i="199"/>
  <c r="P49" i="199" s="1"/>
  <c r="P48" i="200"/>
  <c r="P49" i="200" s="1"/>
  <c r="R35" i="200"/>
  <c r="R50" i="231"/>
  <c r="O58" i="198"/>
  <c r="AH53" i="162" s="1"/>
  <c r="N57" i="200"/>
  <c r="AY29" i="162"/>
  <c r="Q42" i="232"/>
  <c r="AZ29" i="162" s="1"/>
  <c r="O44" i="232"/>
  <c r="I76" i="233"/>
  <c r="G13" i="240" s="1"/>
  <c r="O113" i="228"/>
  <c r="AR63" i="162"/>
  <c r="P40" i="219"/>
  <c r="AS63" i="162" s="1"/>
  <c r="O102" i="228"/>
  <c r="Q20" i="179" s="1"/>
  <c r="O104" i="228"/>
  <c r="O101" i="228"/>
  <c r="Q21" i="178" s="1"/>
  <c r="Q22" i="178" s="1"/>
  <c r="O103" i="228"/>
  <c r="Q20" i="180" s="1"/>
  <c r="Q21" i="180" s="1"/>
  <c r="O100" i="228"/>
  <c r="Q20" i="177" s="1"/>
  <c r="Q21" i="177" s="1"/>
  <c r="BI29" i="162" l="1"/>
  <c r="O53" i="184"/>
  <c r="O54" i="184" s="1"/>
  <c r="P42" i="219"/>
  <c r="P43" i="219" s="1"/>
  <c r="E64" i="207"/>
  <c r="S39" i="219"/>
  <c r="S38" i="219" s="1"/>
  <c r="S39" i="218"/>
  <c r="BL64" i="162" s="1"/>
  <c r="O57" i="200"/>
  <c r="AG55" i="162" s="1"/>
  <c r="O77" i="230"/>
  <c r="O81" i="230" s="1"/>
  <c r="M19" i="241"/>
  <c r="M6" i="241" s="1"/>
  <c r="P44" i="232"/>
  <c r="F29" i="207" s="1"/>
  <c r="K50" i="228"/>
  <c r="E12" i="241"/>
  <c r="L51" i="228"/>
  <c r="G13" i="241" s="1"/>
  <c r="F13" i="241"/>
  <c r="K49" i="228"/>
  <c r="E11" i="241"/>
  <c r="K52" i="228"/>
  <c r="E14" i="241"/>
  <c r="AM33" i="162"/>
  <c r="P45" i="217"/>
  <c r="P46" i="217" s="1"/>
  <c r="O57" i="197"/>
  <c r="AG52" i="162" s="1"/>
  <c r="S35" i="198"/>
  <c r="N84" i="230"/>
  <c r="D56" i="207" s="1"/>
  <c r="S32" i="217"/>
  <c r="S38" i="217" s="1"/>
  <c r="BI62" i="162" s="1"/>
  <c r="O77" i="231"/>
  <c r="AG57" i="162" s="1"/>
  <c r="S50" i="230"/>
  <c r="S31" i="184"/>
  <c r="S40" i="184" s="1"/>
  <c r="S46" i="184" s="1"/>
  <c r="O45" i="217"/>
  <c r="E62" i="207" s="1"/>
  <c r="AT29" i="162"/>
  <c r="AX29" i="114" s="1"/>
  <c r="AX29" i="115" s="1"/>
  <c r="BB33" i="162"/>
  <c r="R50" i="184"/>
  <c r="Q38" i="178"/>
  <c r="AW22" i="162" s="1"/>
  <c r="O45" i="232"/>
  <c r="E29" i="207"/>
  <c r="J77" i="233"/>
  <c r="H14" i="240" s="1"/>
  <c r="P114" i="228"/>
  <c r="Q40" i="177"/>
  <c r="AW20" i="162" s="1"/>
  <c r="Q37" i="179"/>
  <c r="AW21" i="162" s="1"/>
  <c r="Q21" i="179"/>
  <c r="P58" i="200"/>
  <c r="AO55" i="162" s="1"/>
  <c r="P51" i="200"/>
  <c r="P58" i="193"/>
  <c r="AO46" i="162" s="1"/>
  <c r="O43" i="219"/>
  <c r="E63" i="207"/>
  <c r="R40" i="232"/>
  <c r="BE29" i="162"/>
  <c r="AR33" i="162"/>
  <c r="P51" i="184"/>
  <c r="AY64" i="162"/>
  <c r="Q40" i="218"/>
  <c r="AY63" i="162"/>
  <c r="Q40" i="219"/>
  <c r="AZ63" i="162" s="1"/>
  <c r="P58" i="197"/>
  <c r="AO52" i="162" s="1"/>
  <c r="P51" i="197"/>
  <c r="R40" i="219"/>
  <c r="BF63" i="162"/>
  <c r="S66" i="221"/>
  <c r="S65" i="221" s="1"/>
  <c r="S67" i="221" s="1"/>
  <c r="S69" i="221" s="1"/>
  <c r="S70" i="221" s="1"/>
  <c r="S35" i="199"/>
  <c r="S66" i="220"/>
  <c r="S65" i="220" s="1"/>
  <c r="S67" i="220" s="1"/>
  <c r="S69" i="220" s="1"/>
  <c r="S70" i="220" s="1"/>
  <c r="P78" i="231"/>
  <c r="AO57" i="162" s="1"/>
  <c r="P71" i="231"/>
  <c r="S35" i="200"/>
  <c r="AT64" i="162"/>
  <c r="Q38" i="180"/>
  <c r="AW23" i="162" s="1"/>
  <c r="AW25" i="162" s="1"/>
  <c r="AT63" i="162"/>
  <c r="P58" i="199"/>
  <c r="AO54" i="162" s="1"/>
  <c r="P91" i="228"/>
  <c r="Q68" i="195"/>
  <c r="Q69" i="195" s="1"/>
  <c r="Q48" i="199"/>
  <c r="Q49" i="199" s="1"/>
  <c r="Q48" i="200"/>
  <c r="Q49" i="200" s="1"/>
  <c r="Q48" i="194"/>
  <c r="Q49" i="194" s="1"/>
  <c r="Q48" i="193"/>
  <c r="Q49" i="193" s="1"/>
  <c r="S40" i="232"/>
  <c r="BL29" i="162"/>
  <c r="P58" i="192"/>
  <c r="AO45" i="162" s="1"/>
  <c r="P41" i="216"/>
  <c r="AP28" i="162" s="1"/>
  <c r="N61" i="197"/>
  <c r="N60" i="197" s="1"/>
  <c r="P118" i="228"/>
  <c r="J81" i="233"/>
  <c r="H18" i="240" s="1"/>
  <c r="S66" i="222"/>
  <c r="S65" i="222" s="1"/>
  <c r="S67" i="222" s="1"/>
  <c r="P78" i="230"/>
  <c r="AO56" i="162" s="1"/>
  <c r="P71" i="230"/>
  <c r="S50" i="231"/>
  <c r="N61" i="200"/>
  <c r="N60" i="200" s="1"/>
  <c r="N62" i="200" s="1"/>
  <c r="P78" i="195"/>
  <c r="AO48" i="162" s="1"/>
  <c r="P58" i="191"/>
  <c r="AO44" i="162" s="1"/>
  <c r="P41" i="181"/>
  <c r="AP26" i="162" s="1"/>
  <c r="J79" i="233"/>
  <c r="H16" i="240" s="1"/>
  <c r="P116" i="228"/>
  <c r="S66" i="223"/>
  <c r="S65" i="223" s="1"/>
  <c r="S67" i="223" s="1"/>
  <c r="S69" i="223" s="1"/>
  <c r="S70" i="223" s="1"/>
  <c r="P92" i="228"/>
  <c r="Q68" i="196"/>
  <c r="Q69" i="196" s="1"/>
  <c r="Q68" i="230"/>
  <c r="Q69" i="230" s="1"/>
  <c r="Q68" i="231"/>
  <c r="Q69" i="231" s="1"/>
  <c r="Q41" i="217"/>
  <c r="AX62" i="162"/>
  <c r="J82" i="233"/>
  <c r="H19" i="240" s="1"/>
  <c r="P119" i="228"/>
  <c r="Q49" i="184"/>
  <c r="AX33" i="162"/>
  <c r="BA29" i="162"/>
  <c r="BE29" i="114" s="1"/>
  <c r="BE29" i="115" s="1"/>
  <c r="AT62" i="162"/>
  <c r="Q21" i="181"/>
  <c r="Q22" i="181" s="1"/>
  <c r="Q21" i="216"/>
  <c r="Q22" i="216" s="1"/>
  <c r="P113" i="228"/>
  <c r="J76" i="233"/>
  <c r="H13" i="240" s="1"/>
  <c r="Q44" i="232"/>
  <c r="I84" i="233"/>
  <c r="P58" i="194"/>
  <c r="AO47" i="162" s="1"/>
  <c r="J83" i="233"/>
  <c r="H20" i="240" s="1"/>
  <c r="P120" i="228"/>
  <c r="N81" i="231"/>
  <c r="N80" i="231" s="1"/>
  <c r="N82" i="231" s="1"/>
  <c r="J80" i="233"/>
  <c r="H17" i="240" s="1"/>
  <c r="P117" i="228"/>
  <c r="P58" i="198"/>
  <c r="AO53" i="162" s="1"/>
  <c r="P90" i="228"/>
  <c r="Q48" i="192"/>
  <c r="Q49" i="192" s="1"/>
  <c r="Q48" i="191"/>
  <c r="Q49" i="191" s="1"/>
  <c r="Q48" i="197"/>
  <c r="Q49" i="197" s="1"/>
  <c r="Q48" i="198"/>
  <c r="Q49" i="198" s="1"/>
  <c r="S35" i="197"/>
  <c r="P42" i="218"/>
  <c r="AM62" i="162"/>
  <c r="R41" i="217"/>
  <c r="BE62" i="162"/>
  <c r="P78" i="196"/>
  <c r="AO49" i="162" s="1"/>
  <c r="R38" i="218"/>
  <c r="BE64" i="162"/>
  <c r="AM63" i="162"/>
  <c r="P104" i="228"/>
  <c r="P102" i="228"/>
  <c r="R20" i="179" s="1"/>
  <c r="P103" i="228"/>
  <c r="R20" i="180" s="1"/>
  <c r="R21" i="180" s="1"/>
  <c r="P100" i="228"/>
  <c r="R20" i="177" s="1"/>
  <c r="R21" i="177" s="1"/>
  <c r="P101" i="228"/>
  <c r="R21" i="178" s="1"/>
  <c r="R22" i="178" s="1"/>
  <c r="P45" i="232" l="1"/>
  <c r="S38" i="218"/>
  <c r="BM64" i="162" s="1"/>
  <c r="AG56" i="162"/>
  <c r="E33" i="207"/>
  <c r="BL63" i="162"/>
  <c r="F63" i="207"/>
  <c r="O61" i="200"/>
  <c r="O60" i="200" s="1"/>
  <c r="N85" i="230"/>
  <c r="P77" i="231"/>
  <c r="AN57" i="162" s="1"/>
  <c r="O61" i="197"/>
  <c r="AJ52" i="162" s="1"/>
  <c r="F62" i="207"/>
  <c r="S42" i="217"/>
  <c r="BL62" i="162" s="1"/>
  <c r="O46" i="217"/>
  <c r="L49" i="228"/>
  <c r="G11" i="241" s="1"/>
  <c r="F11" i="241"/>
  <c r="O81" i="231"/>
  <c r="O80" i="231" s="1"/>
  <c r="L50" i="228"/>
  <c r="G12" i="241" s="1"/>
  <c r="F12" i="241"/>
  <c r="L52" i="228"/>
  <c r="G14" i="241" s="1"/>
  <c r="F14" i="241"/>
  <c r="P57" i="200"/>
  <c r="AN55" i="162" s="1"/>
  <c r="BA63" i="162"/>
  <c r="BI33" i="162"/>
  <c r="S50" i="184"/>
  <c r="BL33" i="162" s="1"/>
  <c r="P77" i="230"/>
  <c r="AN56" i="162" s="1"/>
  <c r="P57" i="197"/>
  <c r="P61" i="197" s="1"/>
  <c r="Q42" i="219"/>
  <c r="Q43" i="219" s="1"/>
  <c r="S69" i="222"/>
  <c r="S70" i="222" s="1"/>
  <c r="N62" i="197"/>
  <c r="N64" i="197" s="1"/>
  <c r="R38" i="178"/>
  <c r="BD22" i="162" s="1"/>
  <c r="R21" i="181"/>
  <c r="R22" i="181" s="1"/>
  <c r="R21" i="216"/>
  <c r="R22" i="216" s="1"/>
  <c r="Q58" i="198"/>
  <c r="AV53" i="162" s="1"/>
  <c r="Q41" i="181"/>
  <c r="AW26" i="162" s="1"/>
  <c r="Q119" i="228"/>
  <c r="L82" i="233" s="1"/>
  <c r="J19" i="240" s="1"/>
  <c r="K82" i="233"/>
  <c r="I19" i="240" s="1"/>
  <c r="AY62" i="162"/>
  <c r="Q43" i="217"/>
  <c r="AZ62" i="162" s="1"/>
  <c r="Q78" i="231"/>
  <c r="AV57" i="162" s="1"/>
  <c r="Q71" i="231"/>
  <c r="Q116" i="228"/>
  <c r="L79" i="233" s="1"/>
  <c r="J16" i="240" s="1"/>
  <c r="K79" i="233"/>
  <c r="I16" i="240" s="1"/>
  <c r="R38" i="180"/>
  <c r="BD23" i="162" s="1"/>
  <c r="BD25" i="162" s="1"/>
  <c r="P43" i="218"/>
  <c r="F64" i="207"/>
  <c r="Q58" i="191"/>
  <c r="AV44" i="162" s="1"/>
  <c r="Q113" i="228"/>
  <c r="L76" i="233" s="1"/>
  <c r="J13" i="240" s="1"/>
  <c r="K76" i="233"/>
  <c r="I13" i="240" s="1"/>
  <c r="Q51" i="184"/>
  <c r="AY33" i="162"/>
  <c r="Q78" i="196"/>
  <c r="AV49" i="162" s="1"/>
  <c r="Q58" i="193"/>
  <c r="AV46" i="162" s="1"/>
  <c r="Q78" i="195"/>
  <c r="AV48" i="162" s="1"/>
  <c r="S40" i="218"/>
  <c r="BN64" i="162" s="1"/>
  <c r="BF29" i="162"/>
  <c r="R42" i="232"/>
  <c r="BG29" i="162" s="1"/>
  <c r="Q114" i="228"/>
  <c r="L77" i="233" s="1"/>
  <c r="J14" i="240" s="1"/>
  <c r="K77" i="233"/>
  <c r="I14" i="240" s="1"/>
  <c r="R21" i="179"/>
  <c r="R37" i="179"/>
  <c r="BD21" i="162" s="1"/>
  <c r="Q58" i="192"/>
  <c r="AV45" i="162" s="1"/>
  <c r="K80" i="233"/>
  <c r="I17" i="240" s="1"/>
  <c r="Q117" i="228"/>
  <c r="L80" i="233" s="1"/>
  <c r="J17" i="240" s="1"/>
  <c r="Q41" i="216"/>
  <c r="AW28" i="162" s="1"/>
  <c r="Q92" i="228"/>
  <c r="R68" i="230"/>
  <c r="R69" i="230" s="1"/>
  <c r="R68" i="231"/>
  <c r="R69" i="231" s="1"/>
  <c r="R68" i="196"/>
  <c r="R69" i="196" s="1"/>
  <c r="BM63" i="162"/>
  <c r="S40" i="219"/>
  <c r="BN63" i="162" s="1"/>
  <c r="K81" i="233"/>
  <c r="I18" i="240" s="1"/>
  <c r="Q118" i="228"/>
  <c r="L81" i="233" s="1"/>
  <c r="J18" i="240" s="1"/>
  <c r="S42" i="232"/>
  <c r="BN29" i="162" s="1"/>
  <c r="BM29" i="162"/>
  <c r="Q58" i="194"/>
  <c r="AV47" i="162" s="1"/>
  <c r="Q91" i="228"/>
  <c r="R48" i="193"/>
  <c r="R49" i="193" s="1"/>
  <c r="R48" i="194"/>
  <c r="R49" i="194" s="1"/>
  <c r="R68" i="195"/>
  <c r="R69" i="195" s="1"/>
  <c r="R48" i="199"/>
  <c r="R49" i="199" s="1"/>
  <c r="R48" i="200"/>
  <c r="R49" i="200" s="1"/>
  <c r="R42" i="219"/>
  <c r="BG63" i="162"/>
  <c r="Q42" i="218"/>
  <c r="AZ64" i="162"/>
  <c r="BA64" i="162" s="1"/>
  <c r="P53" i="184"/>
  <c r="AS33" i="162"/>
  <c r="AT33" i="162" s="1"/>
  <c r="O80" i="230"/>
  <c r="AJ56" i="162"/>
  <c r="Q90" i="228"/>
  <c r="R48" i="191"/>
  <c r="R49" i="191" s="1"/>
  <c r="R48" i="192"/>
  <c r="R49" i="192" s="1"/>
  <c r="R48" i="198"/>
  <c r="R49" i="198" s="1"/>
  <c r="R48" i="197"/>
  <c r="R49" i="197" s="1"/>
  <c r="Q120" i="228"/>
  <c r="L83" i="233" s="1"/>
  <c r="J20" i="240" s="1"/>
  <c r="K83" i="233"/>
  <c r="I20" i="240" s="1"/>
  <c r="Q45" i="232"/>
  <c r="G29" i="207"/>
  <c r="Q58" i="200"/>
  <c r="AV55" i="162" s="1"/>
  <c r="Q51" i="200"/>
  <c r="R40" i="177"/>
  <c r="BD20" i="162" s="1"/>
  <c r="R40" i="218"/>
  <c r="BG64" i="162" s="1"/>
  <c r="BF64" i="162"/>
  <c r="BF62" i="162"/>
  <c r="R43" i="217"/>
  <c r="BG62" i="162" s="1"/>
  <c r="Q58" i="197"/>
  <c r="AV52" i="162" s="1"/>
  <c r="Q51" i="197"/>
  <c r="N84" i="231"/>
  <c r="Q78" i="230"/>
  <c r="AV56" i="162" s="1"/>
  <c r="Q71" i="230"/>
  <c r="N64" i="200"/>
  <c r="Q58" i="199"/>
  <c r="AV54" i="162" s="1"/>
  <c r="J84" i="233"/>
  <c r="R49" i="184"/>
  <c r="BE33" i="162"/>
  <c r="Q101" i="228"/>
  <c r="S21" i="178" s="1"/>
  <c r="S22" i="178" s="1"/>
  <c r="Q100" i="228"/>
  <c r="S20" i="177" s="1"/>
  <c r="S21" i="177" s="1"/>
  <c r="Q102" i="228"/>
  <c r="S20" i="179" s="1"/>
  <c r="Q104" i="228"/>
  <c r="Q103" i="228"/>
  <c r="S20" i="180" s="1"/>
  <c r="S21" i="180" s="1"/>
  <c r="B10" i="3"/>
  <c r="B8" i="3"/>
  <c r="B38" i="3"/>
  <c r="B30" i="3"/>
  <c r="BH64" i="162" l="1"/>
  <c r="AJ55" i="162"/>
  <c r="O60" i="197"/>
  <c r="AK52" i="162" s="1"/>
  <c r="G63" i="207"/>
  <c r="S41" i="217"/>
  <c r="S43" i="217" s="1"/>
  <c r="P81" i="231"/>
  <c r="P80" i="231" s="1"/>
  <c r="Q77" i="231"/>
  <c r="AU57" i="162" s="1"/>
  <c r="Q57" i="197"/>
  <c r="AU52" i="162" s="1"/>
  <c r="P61" i="200"/>
  <c r="AQ55" i="162" s="1"/>
  <c r="AN52" i="162"/>
  <c r="Q77" i="230"/>
  <c r="AU56" i="162" s="1"/>
  <c r="BO63" i="162"/>
  <c r="S42" i="219"/>
  <c r="S43" i="219" s="1"/>
  <c r="S49" i="184"/>
  <c r="S51" i="184" s="1"/>
  <c r="BN33" i="162" s="1"/>
  <c r="AJ57" i="162"/>
  <c r="BO64" i="162"/>
  <c r="D52" i="207"/>
  <c r="N65" i="197"/>
  <c r="S44" i="232"/>
  <c r="S45" i="232" s="1"/>
  <c r="P81" i="230"/>
  <c r="P80" i="230" s="1"/>
  <c r="BH29" i="162"/>
  <c r="BL29" i="114" s="1"/>
  <c r="BL29" i="115" s="1"/>
  <c r="BH62" i="162"/>
  <c r="R42" i="218"/>
  <c r="R43" i="218" s="1"/>
  <c r="BO29" i="162"/>
  <c r="BS29" i="114" s="1"/>
  <c r="BS29" i="115" s="1"/>
  <c r="S38" i="180"/>
  <c r="BK23" i="162" s="1"/>
  <c r="BK25" i="162" s="1"/>
  <c r="R58" i="198"/>
  <c r="BC53" i="162" s="1"/>
  <c r="Q43" i="218"/>
  <c r="G64" i="207"/>
  <c r="R58" i="200"/>
  <c r="BC55" i="162" s="1"/>
  <c r="R51" i="200"/>
  <c r="R58" i="193"/>
  <c r="BC46" i="162" s="1"/>
  <c r="S21" i="179"/>
  <c r="S37" i="179"/>
  <c r="BK21" i="162" s="1"/>
  <c r="N85" i="231"/>
  <c r="D57" i="207"/>
  <c r="K84" i="233"/>
  <c r="P60" i="197"/>
  <c r="AQ52" i="162"/>
  <c r="R58" i="191"/>
  <c r="BC44" i="162" s="1"/>
  <c r="P54" i="184"/>
  <c r="F33" i="207"/>
  <c r="R78" i="195"/>
  <c r="BC48" i="162" s="1"/>
  <c r="S68" i="196"/>
  <c r="S69" i="196" s="1"/>
  <c r="S68" i="230"/>
  <c r="S69" i="230" s="1"/>
  <c r="S68" i="231"/>
  <c r="S69" i="231" s="1"/>
  <c r="BA62" i="162"/>
  <c r="S40" i="177"/>
  <c r="BK20" i="162" s="1"/>
  <c r="R51" i="184"/>
  <c r="BG33" i="162" s="1"/>
  <c r="BF33" i="162"/>
  <c r="O62" i="200"/>
  <c r="AK55" i="162"/>
  <c r="N65" i="200"/>
  <c r="D55" i="207"/>
  <c r="R45" i="217"/>
  <c r="L84" i="233"/>
  <c r="R58" i="197"/>
  <c r="BC52" i="162" s="1"/>
  <c r="R51" i="197"/>
  <c r="S48" i="191"/>
  <c r="S49" i="191" s="1"/>
  <c r="S48" i="197"/>
  <c r="S49" i="197" s="1"/>
  <c r="S48" i="198"/>
  <c r="S49" i="198" s="1"/>
  <c r="S48" i="192"/>
  <c r="S49" i="192" s="1"/>
  <c r="R43" i="219"/>
  <c r="H63" i="207"/>
  <c r="R58" i="194"/>
  <c r="BC47" i="162" s="1"/>
  <c r="R78" i="196"/>
  <c r="BC49" i="162" s="1"/>
  <c r="R44" i="232"/>
  <c r="S42" i="218"/>
  <c r="R41" i="216"/>
  <c r="BD28" i="162" s="1"/>
  <c r="S38" i="178"/>
  <c r="BK22" i="162" s="1"/>
  <c r="R78" i="231"/>
  <c r="BC57" i="162" s="1"/>
  <c r="R71" i="231"/>
  <c r="R41" i="181"/>
  <c r="BD26" i="162" s="1"/>
  <c r="S21" i="216"/>
  <c r="S22" i="216" s="1"/>
  <c r="S21" i="181"/>
  <c r="S22" i="181" s="1"/>
  <c r="Q57" i="200"/>
  <c r="R58" i="192"/>
  <c r="BC45" i="162" s="1"/>
  <c r="O82" i="230"/>
  <c r="AK56" i="162"/>
  <c r="R58" i="199"/>
  <c r="BC54" i="162" s="1"/>
  <c r="S68" i="195"/>
  <c r="S69" i="195" s="1"/>
  <c r="S48" i="194"/>
  <c r="S49" i="194" s="1"/>
  <c r="S48" i="193"/>
  <c r="S49" i="193" s="1"/>
  <c r="S48" i="199"/>
  <c r="S49" i="199" s="1"/>
  <c r="S48" i="200"/>
  <c r="S49" i="200" s="1"/>
  <c r="R78" i="230"/>
  <c r="BC56" i="162" s="1"/>
  <c r="R71" i="230"/>
  <c r="O82" i="231"/>
  <c r="AL57" i="162" s="1"/>
  <c r="AK57" i="162"/>
  <c r="Q53" i="184"/>
  <c r="AZ33" i="162"/>
  <c r="Q45" i="217"/>
  <c r="BH63" i="162"/>
  <c r="B34" i="3"/>
  <c r="B32" i="3"/>
  <c r="B28" i="3"/>
  <c r="O62" i="197" l="1"/>
  <c r="AL52" i="162" s="1"/>
  <c r="AM52" i="162" s="1"/>
  <c r="BP63" i="162"/>
  <c r="BM62" i="162"/>
  <c r="H64" i="207"/>
  <c r="I29" i="207"/>
  <c r="Q61" i="197"/>
  <c r="Q60" i="197" s="1"/>
  <c r="Q81" i="231"/>
  <c r="Q80" i="231" s="1"/>
  <c r="AQ57" i="162"/>
  <c r="P60" i="200"/>
  <c r="AR55" i="162" s="1"/>
  <c r="AQ56" i="162"/>
  <c r="I63" i="207"/>
  <c r="M84" i="233"/>
  <c r="Q81" i="230"/>
  <c r="AX56" i="162" s="1"/>
  <c r="BM33" i="162"/>
  <c r="BO33" i="162" s="1"/>
  <c r="R53" i="184"/>
  <c r="H33" i="207" s="1"/>
  <c r="BP29" i="162"/>
  <c r="AM57" i="162"/>
  <c r="BH33" i="162"/>
  <c r="R77" i="231"/>
  <c r="R81" i="231" s="1"/>
  <c r="S58" i="194"/>
  <c r="BJ47" i="162" s="1"/>
  <c r="S58" i="198"/>
  <c r="BJ53" i="162" s="1"/>
  <c r="R46" i="217"/>
  <c r="H62" i="207"/>
  <c r="S58" i="199"/>
  <c r="BJ54" i="162" s="1"/>
  <c r="S41" i="181"/>
  <c r="BK26" i="162" s="1"/>
  <c r="S58" i="191"/>
  <c r="BJ44" i="162" s="1"/>
  <c r="O64" i="200"/>
  <c r="AL55" i="162"/>
  <c r="S78" i="196"/>
  <c r="BJ49" i="162" s="1"/>
  <c r="O84" i="231"/>
  <c r="R77" i="230"/>
  <c r="S58" i="193"/>
  <c r="BJ46" i="162" s="1"/>
  <c r="O84" i="230"/>
  <c r="AL56" i="162"/>
  <c r="AU55" i="162"/>
  <c r="Q61" i="200"/>
  <c r="S41" i="216"/>
  <c r="BK28" i="162" s="1"/>
  <c r="S43" i="218"/>
  <c r="I64" i="207"/>
  <c r="S58" i="192"/>
  <c r="BJ45" i="162" s="1"/>
  <c r="R57" i="197"/>
  <c r="S45" i="217"/>
  <c r="BN62" i="162"/>
  <c r="R57" i="200"/>
  <c r="Q46" i="217"/>
  <c r="G62" i="207"/>
  <c r="AR56" i="162"/>
  <c r="P82" i="230"/>
  <c r="S78" i="231"/>
  <c r="BJ57" i="162" s="1"/>
  <c r="S71" i="231"/>
  <c r="BA33" i="162"/>
  <c r="Q54" i="184"/>
  <c r="G33" i="207"/>
  <c r="S58" i="200"/>
  <c r="BJ55" i="162" s="1"/>
  <c r="S51" i="200"/>
  <c r="S78" i="195"/>
  <c r="BJ48" i="162" s="1"/>
  <c r="AR57" i="162"/>
  <c r="P82" i="231"/>
  <c r="R45" i="232"/>
  <c r="H29" i="207"/>
  <c r="S58" i="197"/>
  <c r="BJ52" i="162" s="1"/>
  <c r="S51" i="197"/>
  <c r="S53" i="184"/>
  <c r="S78" i="230"/>
  <c r="BJ56" i="162" s="1"/>
  <c r="S71" i="230"/>
  <c r="AR52" i="162"/>
  <c r="P62" i="197"/>
  <c r="AS52" i="162" s="1"/>
  <c r="BB57" i="162" l="1"/>
  <c r="O64" i="197"/>
  <c r="O65" i="197" s="1"/>
  <c r="P62" i="200"/>
  <c r="AS55" i="162" s="1"/>
  <c r="AT55" i="162" s="1"/>
  <c r="AX57" i="162"/>
  <c r="AX52" i="162"/>
  <c r="BO62" i="162"/>
  <c r="BP62" i="162" s="1"/>
  <c r="R54" i="184"/>
  <c r="Q80" i="230"/>
  <c r="AY56" i="162" s="1"/>
  <c r="S77" i="231"/>
  <c r="BI57" i="162" s="1"/>
  <c r="O85" i="230"/>
  <c r="E56" i="207"/>
  <c r="H56" i="235" s="1"/>
  <c r="S54" i="184"/>
  <c r="I33" i="207"/>
  <c r="P84" i="231"/>
  <c r="AS57" i="162"/>
  <c r="AT57" i="162" s="1"/>
  <c r="BB55" i="162"/>
  <c r="R61" i="200"/>
  <c r="S46" i="217"/>
  <c r="I62" i="207"/>
  <c r="O65" i="200"/>
  <c r="E55" i="207"/>
  <c r="H55" i="235" s="1"/>
  <c r="AT52" i="162"/>
  <c r="S57" i="200"/>
  <c r="BP33" i="162"/>
  <c r="P84" i="230"/>
  <c r="AS56" i="162"/>
  <c r="BB52" i="162"/>
  <c r="R61" i="197"/>
  <c r="BB56" i="162"/>
  <c r="R81" i="230"/>
  <c r="R80" i="231"/>
  <c r="BE57" i="162"/>
  <c r="AM56" i="162"/>
  <c r="O85" i="231"/>
  <c r="E57" i="207"/>
  <c r="H57" i="235" s="1"/>
  <c r="P64" i="197"/>
  <c r="S77" i="230"/>
  <c r="Q82" i="231"/>
  <c r="AZ57" i="162" s="1"/>
  <c r="AY57" i="162"/>
  <c r="S57" i="197"/>
  <c r="AY52" i="162"/>
  <c r="Q62" i="197"/>
  <c r="Q60" i="200"/>
  <c r="AX55" i="162"/>
  <c r="AM55" i="162"/>
  <c r="P64" i="200" l="1"/>
  <c r="E52" i="207"/>
  <c r="H52" i="235" s="1"/>
  <c r="Q82" i="230"/>
  <c r="Q84" i="230" s="1"/>
  <c r="BA57" i="162"/>
  <c r="Q84" i="231"/>
  <c r="G57" i="207" s="1"/>
  <c r="J57" i="235" s="1"/>
  <c r="S81" i="231"/>
  <c r="S80" i="231" s="1"/>
  <c r="R82" i="231"/>
  <c r="BG57" i="162" s="1"/>
  <c r="BF57" i="162"/>
  <c r="BI55" i="162"/>
  <c r="S61" i="200"/>
  <c r="Q64" i="197"/>
  <c r="AZ52" i="162"/>
  <c r="P65" i="197"/>
  <c r="F52" i="207"/>
  <c r="I52" i="235" s="1"/>
  <c r="P65" i="200"/>
  <c r="F55" i="207"/>
  <c r="I55" i="235" s="1"/>
  <c r="AT56" i="162"/>
  <c r="R80" i="230"/>
  <c r="BE56" i="162"/>
  <c r="P85" i="230"/>
  <c r="F56" i="207"/>
  <c r="I56" i="235" s="1"/>
  <c r="R60" i="200"/>
  <c r="BE55" i="162"/>
  <c r="P85" i="231"/>
  <c r="F57" i="207"/>
  <c r="I57" i="235" s="1"/>
  <c r="Q62" i="200"/>
  <c r="AY55" i="162"/>
  <c r="BI52" i="162"/>
  <c r="S61" i="197"/>
  <c r="BI56" i="162"/>
  <c r="S81" i="230"/>
  <c r="R60" i="197"/>
  <c r="BE52" i="162"/>
  <c r="AZ56" i="162" l="1"/>
  <c r="BA56" i="162" s="1"/>
  <c r="BL57" i="162"/>
  <c r="Q85" i="231"/>
  <c r="R84" i="231"/>
  <c r="R85" i="231" s="1"/>
  <c r="BH57" i="162"/>
  <c r="R82" i="230"/>
  <c r="BG56" i="162" s="1"/>
  <c r="BF56" i="162"/>
  <c r="S82" i="231"/>
  <c r="BN57" i="162" s="1"/>
  <c r="BM57" i="162"/>
  <c r="Q65" i="197"/>
  <c r="G52" i="207"/>
  <c r="J52" i="235" s="1"/>
  <c r="S60" i="200"/>
  <c r="BL55" i="162"/>
  <c r="S60" i="197"/>
  <c r="BL52" i="162"/>
  <c r="BF55" i="162"/>
  <c r="R62" i="200"/>
  <c r="BG55" i="162" s="1"/>
  <c r="Q85" i="230"/>
  <c r="G56" i="207"/>
  <c r="J56" i="235" s="1"/>
  <c r="BF52" i="162"/>
  <c r="R62" i="197"/>
  <c r="BG52" i="162" s="1"/>
  <c r="S80" i="230"/>
  <c r="BL56" i="162"/>
  <c r="Q64" i="200"/>
  <c r="AZ55" i="162"/>
  <c r="BA55" i="162" s="1"/>
  <c r="BA52" i="162"/>
  <c r="F24" i="233"/>
  <c r="F27" i="233"/>
  <c r="F18" i="233"/>
  <c r="H57" i="207" l="1"/>
  <c r="K57" i="235" s="1"/>
  <c r="R64" i="200"/>
  <c r="R65" i="200" s="1"/>
  <c r="BH52" i="162"/>
  <c r="BH55" i="162"/>
  <c r="BO57" i="162"/>
  <c r="S82" i="230"/>
  <c r="BN56" i="162" s="1"/>
  <c r="BM56" i="162"/>
  <c r="R84" i="230"/>
  <c r="S62" i="200"/>
  <c r="BM55" i="162"/>
  <c r="S84" i="231"/>
  <c r="S85" i="231" s="1"/>
  <c r="BH56" i="162"/>
  <c r="Q65" i="200"/>
  <c r="G55" i="207"/>
  <c r="J55" i="235" s="1"/>
  <c r="R64" i="197"/>
  <c r="BM52" i="162"/>
  <c r="S62" i="197"/>
  <c r="BN52" i="162" s="1"/>
  <c r="F25" i="233"/>
  <c r="F53" i="233"/>
  <c r="F23" i="233"/>
  <c r="H55" i="207" l="1"/>
  <c r="K55" i="235" s="1"/>
  <c r="S84" i="230"/>
  <c r="S85" i="230" s="1"/>
  <c r="S64" i="197"/>
  <c r="S65" i="197" s="1"/>
  <c r="BO52" i="162"/>
  <c r="R85" i="230"/>
  <c r="H56" i="207"/>
  <c r="K56" i="235" s="1"/>
  <c r="R65" i="197"/>
  <c r="H52" i="207"/>
  <c r="K52" i="235" s="1"/>
  <c r="I57" i="207"/>
  <c r="L57" i="235" s="1"/>
  <c r="S64" i="200"/>
  <c r="BN55" i="162"/>
  <c r="BO55" i="162" s="1"/>
  <c r="BP57" i="162"/>
  <c r="BO56" i="162"/>
  <c r="F38" i="233"/>
  <c r="F37" i="233"/>
  <c r="F36" i="233"/>
  <c r="F40" i="233"/>
  <c r="I52" i="207" l="1"/>
  <c r="L52" i="235" s="1"/>
  <c r="I56" i="207"/>
  <c r="L56" i="235" s="1"/>
  <c r="BP56" i="162"/>
  <c r="BP52" i="162"/>
  <c r="BP55" i="162"/>
  <c r="S65" i="200"/>
  <c r="I55" i="207"/>
  <c r="L55" i="235" s="1"/>
  <c r="F26" i="233"/>
  <c r="F21" i="233"/>
  <c r="F22" i="233"/>
  <c r="F41" i="233"/>
  <c r="F20" i="233"/>
  <c r="F55" i="233"/>
  <c r="F12" i="233"/>
  <c r="F57" i="233"/>
  <c r="F13" i="233"/>
  <c r="F17" i="233"/>
  <c r="F47" i="233"/>
  <c r="F10" i="233"/>
  <c r="F15" i="233"/>
  <c r="F56" i="233"/>
  <c r="F44" i="233" l="1"/>
  <c r="F45" i="233"/>
  <c r="F32" i="233"/>
  <c r="F34" i="233"/>
  <c r="F31" i="233"/>
  <c r="F49" i="233"/>
  <c r="F11" i="233"/>
  <c r="F46" i="233"/>
  <c r="F33" i="233"/>
  <c r="F48" i="233"/>
  <c r="F14" i="233"/>
  <c r="F54" i="233"/>
  <c r="F52" i="233"/>
  <c r="F16" i="233"/>
  <c r="C29" i="219"/>
  <c r="C27" i="219"/>
  <c r="C14" i="219"/>
  <c r="C29" i="218"/>
  <c r="C27" i="218"/>
  <c r="C14" i="218"/>
  <c r="C32" i="217"/>
  <c r="C30" i="217"/>
  <c r="C16" i="217"/>
  <c r="C40" i="223"/>
  <c r="C40" i="222"/>
  <c r="C40" i="220"/>
  <c r="C40" i="221"/>
  <c r="F38" i="194"/>
  <c r="F34" i="194"/>
  <c r="F33" i="194"/>
  <c r="F32" i="194"/>
  <c r="F31" i="194"/>
  <c r="F34" i="193"/>
  <c r="F33" i="193"/>
  <c r="F32" i="193"/>
  <c r="F31" i="193"/>
  <c r="F24" i="193"/>
  <c r="F34" i="192"/>
  <c r="F33" i="192"/>
  <c r="F32" i="192"/>
  <c r="F31" i="192"/>
  <c r="F29" i="192"/>
  <c r="F24" i="192"/>
  <c r="F38" i="191"/>
  <c r="F34" i="191"/>
  <c r="F33" i="191"/>
  <c r="F32" i="191"/>
  <c r="F31" i="191"/>
  <c r="F29" i="191"/>
  <c r="F24" i="191"/>
  <c r="C22" i="185"/>
  <c r="C29" i="183"/>
  <c r="C27" i="223"/>
  <c r="C29" i="223" s="1"/>
  <c r="C56" i="223" s="1"/>
  <c r="C27" i="222"/>
  <c r="F27" i="222" s="1"/>
  <c r="C54" i="223"/>
  <c r="F50" i="223"/>
  <c r="F48" i="223"/>
  <c r="F45" i="223"/>
  <c r="F43" i="223"/>
  <c r="F38" i="223"/>
  <c r="F36" i="223"/>
  <c r="F34" i="223"/>
  <c r="F32" i="223"/>
  <c r="C24" i="223"/>
  <c r="F22" i="223"/>
  <c r="F20" i="223"/>
  <c r="F17" i="223"/>
  <c r="F15" i="223"/>
  <c r="F12" i="223"/>
  <c r="F10" i="223"/>
  <c r="F8" i="223"/>
  <c r="F54" i="222"/>
  <c r="C54" i="222"/>
  <c r="F50" i="222"/>
  <c r="F48" i="222"/>
  <c r="F45" i="222"/>
  <c r="F43" i="222"/>
  <c r="F40" i="222"/>
  <c r="F38" i="222"/>
  <c r="F36" i="222"/>
  <c r="F34" i="222"/>
  <c r="F32" i="222"/>
  <c r="C29" i="222"/>
  <c r="C56" i="222" s="1"/>
  <c r="C24" i="222"/>
  <c r="F22" i="222"/>
  <c r="F20" i="222"/>
  <c r="F17" i="222"/>
  <c r="F15" i="222"/>
  <c r="F12" i="222"/>
  <c r="F10" i="222"/>
  <c r="F8" i="222"/>
  <c r="F24" i="222" s="1"/>
  <c r="F54" i="221"/>
  <c r="C54" i="221"/>
  <c r="F50" i="221"/>
  <c r="F48" i="221"/>
  <c r="F45" i="221"/>
  <c r="F43" i="221"/>
  <c r="F40" i="221"/>
  <c r="F38" i="221"/>
  <c r="F36" i="221"/>
  <c r="F34" i="221"/>
  <c r="F32" i="221"/>
  <c r="C29" i="221"/>
  <c r="C56" i="221" s="1"/>
  <c r="F27" i="221"/>
  <c r="F24" i="221"/>
  <c r="C24" i="221"/>
  <c r="F22" i="221"/>
  <c r="F20" i="221"/>
  <c r="F17" i="221"/>
  <c r="F15" i="221"/>
  <c r="F12" i="221"/>
  <c r="F10" i="221"/>
  <c r="F8" i="221"/>
  <c r="C27" i="220"/>
  <c r="F27" i="220"/>
  <c r="F50" i="220"/>
  <c r="F48" i="220"/>
  <c r="F45" i="220"/>
  <c r="F43" i="220"/>
  <c r="C54" i="220"/>
  <c r="F38" i="220"/>
  <c r="F36" i="220"/>
  <c r="F34" i="220"/>
  <c r="F32" i="220"/>
  <c r="F22" i="220"/>
  <c r="F20" i="220"/>
  <c r="F17" i="220"/>
  <c r="F15" i="220"/>
  <c r="F12" i="220"/>
  <c r="F10" i="220"/>
  <c r="F8" i="220"/>
  <c r="C29" i="182"/>
  <c r="C22" i="181"/>
  <c r="C18" i="181"/>
  <c r="C22" i="216"/>
  <c r="C18" i="216"/>
  <c r="C17" i="177"/>
  <c r="C21" i="177"/>
  <c r="F53" i="195"/>
  <c r="F24" i="195"/>
  <c r="F45" i="193"/>
  <c r="F44" i="193"/>
  <c r="F43" i="193"/>
  <c r="F41" i="193"/>
  <c r="F39" i="193"/>
  <c r="F19" i="193"/>
  <c r="F17" i="193"/>
  <c r="F15" i="193"/>
  <c r="F13" i="193"/>
  <c r="F8" i="193"/>
  <c r="F45" i="192"/>
  <c r="F44" i="192"/>
  <c r="F43" i="192"/>
  <c r="F41" i="192"/>
  <c r="F19" i="192"/>
  <c r="F17" i="192"/>
  <c r="F15" i="192"/>
  <c r="F13" i="192"/>
  <c r="F12" i="192"/>
  <c r="F44" i="191"/>
  <c r="F45" i="191"/>
  <c r="F43" i="191"/>
  <c r="F41" i="191"/>
  <c r="F39" i="191"/>
  <c r="F19" i="191"/>
  <c r="F17" i="191"/>
  <c r="F15" i="191"/>
  <c r="F13" i="191"/>
  <c r="F12" i="191"/>
  <c r="N13" i="191" l="1"/>
  <c r="O13" i="191"/>
  <c r="P13" i="191"/>
  <c r="Q13" i="191"/>
  <c r="R13" i="191"/>
  <c r="S13" i="191"/>
  <c r="N39" i="191"/>
  <c r="O39" i="191"/>
  <c r="P39" i="191"/>
  <c r="Q39" i="191"/>
  <c r="R39" i="191"/>
  <c r="S39" i="191"/>
  <c r="N44" i="191"/>
  <c r="O44" i="191"/>
  <c r="P44" i="191"/>
  <c r="Q44" i="191"/>
  <c r="R44" i="191"/>
  <c r="S44" i="191"/>
  <c r="N17" i="192"/>
  <c r="O17" i="192"/>
  <c r="P17" i="192"/>
  <c r="Q17" i="192"/>
  <c r="R17" i="192"/>
  <c r="S17" i="192"/>
  <c r="N44" i="192"/>
  <c r="O44" i="192"/>
  <c r="P44" i="192"/>
  <c r="Q44" i="192"/>
  <c r="R44" i="192"/>
  <c r="S44" i="192"/>
  <c r="N15" i="193"/>
  <c r="O15" i="193"/>
  <c r="P15" i="193"/>
  <c r="Q15" i="193"/>
  <c r="R15" i="193"/>
  <c r="S15" i="193"/>
  <c r="N41" i="193"/>
  <c r="O41" i="193"/>
  <c r="P41" i="193"/>
  <c r="Q41" i="193"/>
  <c r="R41" i="193"/>
  <c r="S41" i="193"/>
  <c r="N24" i="195"/>
  <c r="O24" i="195"/>
  <c r="P24" i="195"/>
  <c r="Q24" i="195"/>
  <c r="R24" i="195"/>
  <c r="S24" i="195"/>
  <c r="N31" i="191"/>
  <c r="O31" i="191"/>
  <c r="P31" i="191"/>
  <c r="Q31" i="191"/>
  <c r="R31" i="191"/>
  <c r="S31" i="191"/>
  <c r="F38" i="198"/>
  <c r="N38" i="191"/>
  <c r="O38" i="191"/>
  <c r="P38" i="191"/>
  <c r="Q38" i="191"/>
  <c r="R38" i="191"/>
  <c r="S38" i="191"/>
  <c r="N32" i="192"/>
  <c r="O32" i="192"/>
  <c r="P32" i="192"/>
  <c r="Q32" i="192"/>
  <c r="R32" i="192"/>
  <c r="S32" i="192"/>
  <c r="N31" i="193"/>
  <c r="O31" i="193"/>
  <c r="P31" i="193"/>
  <c r="Q31" i="193"/>
  <c r="R31" i="193"/>
  <c r="S31" i="193"/>
  <c r="N31" i="194"/>
  <c r="O31" i="194"/>
  <c r="P31" i="194"/>
  <c r="Q31" i="194"/>
  <c r="R31" i="194"/>
  <c r="S31" i="194"/>
  <c r="N38" i="194"/>
  <c r="O38" i="194"/>
  <c r="P38" i="194"/>
  <c r="Q38" i="194"/>
  <c r="R38" i="194"/>
  <c r="S38" i="194"/>
  <c r="N15" i="191"/>
  <c r="O15" i="191"/>
  <c r="P15" i="191"/>
  <c r="Q15" i="191"/>
  <c r="R15" i="191"/>
  <c r="S15" i="191"/>
  <c r="N12" i="192"/>
  <c r="O12" i="192"/>
  <c r="P12" i="192"/>
  <c r="Q12" i="192"/>
  <c r="R12" i="192"/>
  <c r="S12" i="192"/>
  <c r="N45" i="192"/>
  <c r="O45" i="192"/>
  <c r="P45" i="192"/>
  <c r="Q45" i="192"/>
  <c r="R45" i="192"/>
  <c r="S45" i="192"/>
  <c r="N43" i="193"/>
  <c r="O43" i="193"/>
  <c r="P43" i="193"/>
  <c r="Q43" i="193"/>
  <c r="R43" i="193"/>
  <c r="S43" i="193"/>
  <c r="N32" i="191"/>
  <c r="O32" i="191"/>
  <c r="P32" i="191"/>
  <c r="Q32" i="191"/>
  <c r="R32" i="191"/>
  <c r="S32" i="191"/>
  <c r="N32" i="193"/>
  <c r="O32" i="193"/>
  <c r="P32" i="193"/>
  <c r="Q32" i="193"/>
  <c r="R32" i="193"/>
  <c r="S32" i="193"/>
  <c r="N17" i="191"/>
  <c r="O17" i="191"/>
  <c r="P17" i="191"/>
  <c r="Q17" i="191"/>
  <c r="R17" i="191"/>
  <c r="S17" i="191"/>
  <c r="N43" i="191"/>
  <c r="O43" i="191"/>
  <c r="P43" i="191"/>
  <c r="Q43" i="191"/>
  <c r="R43" i="191"/>
  <c r="S43" i="191"/>
  <c r="N13" i="192"/>
  <c r="O13" i="192"/>
  <c r="P13" i="192"/>
  <c r="Q13" i="192"/>
  <c r="R13" i="192"/>
  <c r="S13" i="192"/>
  <c r="N41" i="192"/>
  <c r="O41" i="192"/>
  <c r="P41" i="192"/>
  <c r="Q41" i="192"/>
  <c r="R41" i="192"/>
  <c r="S41" i="192"/>
  <c r="N8" i="193"/>
  <c r="O8" i="193"/>
  <c r="P8" i="193"/>
  <c r="Q8" i="193"/>
  <c r="R8" i="193"/>
  <c r="S8" i="193"/>
  <c r="N19" i="193"/>
  <c r="O19" i="193"/>
  <c r="P19" i="193"/>
  <c r="Q19" i="193"/>
  <c r="R19" i="193"/>
  <c r="S19" i="193"/>
  <c r="N44" i="193"/>
  <c r="O44" i="193"/>
  <c r="P44" i="193"/>
  <c r="Q44" i="193"/>
  <c r="R44" i="193"/>
  <c r="S44" i="193"/>
  <c r="N24" i="191"/>
  <c r="N26" i="191" s="1"/>
  <c r="O24" i="191"/>
  <c r="O26" i="191" s="1"/>
  <c r="P24" i="191"/>
  <c r="P26" i="191" s="1"/>
  <c r="Q24" i="191"/>
  <c r="Q26" i="191" s="1"/>
  <c r="R24" i="191"/>
  <c r="R26" i="191" s="1"/>
  <c r="S24" i="191"/>
  <c r="S26" i="191" s="1"/>
  <c r="N33" i="191"/>
  <c r="O33" i="191"/>
  <c r="P33" i="191"/>
  <c r="Q33" i="191"/>
  <c r="R33" i="191"/>
  <c r="S33" i="191"/>
  <c r="N29" i="192"/>
  <c r="O29" i="192"/>
  <c r="P29" i="192"/>
  <c r="Q29" i="192"/>
  <c r="R29" i="192"/>
  <c r="S29" i="192"/>
  <c r="N34" i="192"/>
  <c r="O34" i="192"/>
  <c r="P34" i="192"/>
  <c r="Q34" i="192"/>
  <c r="R34" i="192"/>
  <c r="S34" i="192"/>
  <c r="N33" i="193"/>
  <c r="O33" i="193"/>
  <c r="P33" i="193"/>
  <c r="Q33" i="193"/>
  <c r="R33" i="193"/>
  <c r="S33" i="193"/>
  <c r="N33" i="194"/>
  <c r="O33" i="194"/>
  <c r="P33" i="194"/>
  <c r="Q33" i="194"/>
  <c r="R33" i="194"/>
  <c r="S33" i="194"/>
  <c r="N41" i="191"/>
  <c r="O41" i="191"/>
  <c r="P41" i="191"/>
  <c r="Q41" i="191"/>
  <c r="R41" i="191"/>
  <c r="S41" i="191"/>
  <c r="N19" i="192"/>
  <c r="O19" i="192"/>
  <c r="P19" i="192"/>
  <c r="Q19" i="192"/>
  <c r="R19" i="192"/>
  <c r="S19" i="192"/>
  <c r="N17" i="193"/>
  <c r="O17" i="193"/>
  <c r="P17" i="193"/>
  <c r="Q17" i="193"/>
  <c r="R17" i="193"/>
  <c r="S17" i="193"/>
  <c r="F53" i="196"/>
  <c r="N53" i="195"/>
  <c r="O53" i="195"/>
  <c r="P53" i="195"/>
  <c r="Q53" i="195"/>
  <c r="R53" i="195"/>
  <c r="S53" i="195"/>
  <c r="N24" i="192"/>
  <c r="N26" i="192" s="1"/>
  <c r="O24" i="192"/>
  <c r="O26" i="192" s="1"/>
  <c r="P24" i="192"/>
  <c r="P26" i="192" s="1"/>
  <c r="Q24" i="192"/>
  <c r="Q26" i="192" s="1"/>
  <c r="R24" i="192"/>
  <c r="R26" i="192" s="1"/>
  <c r="S24" i="192"/>
  <c r="S26" i="192" s="1"/>
  <c r="N33" i="192"/>
  <c r="O33" i="192"/>
  <c r="P33" i="192"/>
  <c r="Q33" i="192"/>
  <c r="R33" i="192"/>
  <c r="S33" i="192"/>
  <c r="N32" i="194"/>
  <c r="O32" i="194"/>
  <c r="P32" i="194"/>
  <c r="Q32" i="194"/>
  <c r="R32" i="194"/>
  <c r="S32" i="194"/>
  <c r="N12" i="191"/>
  <c r="O12" i="191"/>
  <c r="P12" i="191"/>
  <c r="Q12" i="191"/>
  <c r="R12" i="191"/>
  <c r="S12" i="191"/>
  <c r="N19" i="191"/>
  <c r="O19" i="191"/>
  <c r="P19" i="191"/>
  <c r="Q19" i="191"/>
  <c r="R19" i="191"/>
  <c r="S19" i="191"/>
  <c r="N45" i="191"/>
  <c r="O45" i="191"/>
  <c r="P45" i="191"/>
  <c r="Q45" i="191"/>
  <c r="R45" i="191"/>
  <c r="S45" i="191"/>
  <c r="N15" i="192"/>
  <c r="O15" i="192"/>
  <c r="P15" i="192"/>
  <c r="Q15" i="192"/>
  <c r="R15" i="192"/>
  <c r="S15" i="192"/>
  <c r="N43" i="192"/>
  <c r="O43" i="192"/>
  <c r="P43" i="192"/>
  <c r="Q43" i="192"/>
  <c r="R43" i="192"/>
  <c r="S43" i="192"/>
  <c r="N13" i="193"/>
  <c r="O13" i="193"/>
  <c r="P13" i="193"/>
  <c r="Q13" i="193"/>
  <c r="R13" i="193"/>
  <c r="S13" i="193"/>
  <c r="N39" i="193"/>
  <c r="O39" i="193"/>
  <c r="P39" i="193"/>
  <c r="Q39" i="193"/>
  <c r="R39" i="193"/>
  <c r="S39" i="193"/>
  <c r="N45" i="193"/>
  <c r="O45" i="193"/>
  <c r="P45" i="193"/>
  <c r="Q45" i="193"/>
  <c r="R45" i="193"/>
  <c r="S45" i="193"/>
  <c r="N29" i="191"/>
  <c r="O29" i="191"/>
  <c r="P29" i="191"/>
  <c r="Q29" i="191"/>
  <c r="R29" i="191"/>
  <c r="S29" i="191"/>
  <c r="N34" i="191"/>
  <c r="O34" i="191"/>
  <c r="P34" i="191"/>
  <c r="Q34" i="191"/>
  <c r="R34" i="191"/>
  <c r="S34" i="191"/>
  <c r="N31" i="192"/>
  <c r="O31" i="192"/>
  <c r="P31" i="192"/>
  <c r="Q31" i="192"/>
  <c r="R31" i="192"/>
  <c r="S31" i="192"/>
  <c r="N24" i="193"/>
  <c r="N26" i="193" s="1"/>
  <c r="O24" i="193"/>
  <c r="O26" i="193" s="1"/>
  <c r="P24" i="193"/>
  <c r="P26" i="193" s="1"/>
  <c r="Q24" i="193"/>
  <c r="Q26" i="193" s="1"/>
  <c r="R24" i="193"/>
  <c r="R26" i="193" s="1"/>
  <c r="S24" i="193"/>
  <c r="S26" i="193" s="1"/>
  <c r="N34" i="193"/>
  <c r="O34" i="193"/>
  <c r="P34" i="193"/>
  <c r="Q34" i="193"/>
  <c r="R34" i="193"/>
  <c r="S34" i="193"/>
  <c r="N34" i="194"/>
  <c r="O34" i="194"/>
  <c r="P34" i="194"/>
  <c r="Q34" i="194"/>
  <c r="R34" i="194"/>
  <c r="S34" i="194"/>
  <c r="F9" i="233"/>
  <c r="F68" i="233" s="1"/>
  <c r="F69" i="233" s="1"/>
  <c r="F46" i="198"/>
  <c r="F51" i="198" s="1"/>
  <c r="C38" i="184"/>
  <c r="F24" i="194"/>
  <c r="C38" i="185"/>
  <c r="C54" i="182"/>
  <c r="C17" i="185"/>
  <c r="C40" i="183"/>
  <c r="C24" i="183"/>
  <c r="C54" i="183"/>
  <c r="F29" i="194"/>
  <c r="C28" i="180"/>
  <c r="C21" i="191"/>
  <c r="C31" i="185"/>
  <c r="C40" i="182"/>
  <c r="F8" i="192"/>
  <c r="C24" i="182"/>
  <c r="F12" i="193"/>
  <c r="C46" i="191"/>
  <c r="C35" i="191"/>
  <c r="C26" i="191"/>
  <c r="F29" i="193"/>
  <c r="F8" i="191"/>
  <c r="F39" i="192"/>
  <c r="F27" i="223"/>
  <c r="F29" i="222"/>
  <c r="F56" i="222" s="1"/>
  <c r="F29" i="223"/>
  <c r="F24" i="223"/>
  <c r="F54" i="223"/>
  <c r="F40" i="223"/>
  <c r="F29" i="221"/>
  <c r="F56" i="221" s="1"/>
  <c r="F24" i="220"/>
  <c r="F29" i="220"/>
  <c r="F54" i="220"/>
  <c r="C24" i="220"/>
  <c r="C29" i="220"/>
  <c r="F40" i="220"/>
  <c r="S35" i="191" l="1"/>
  <c r="O35" i="191"/>
  <c r="R35" i="192"/>
  <c r="N35" i="192"/>
  <c r="R35" i="191"/>
  <c r="N35" i="191"/>
  <c r="Q35" i="192"/>
  <c r="N29" i="193"/>
  <c r="N35" i="193" s="1"/>
  <c r="O29" i="193"/>
  <c r="O35" i="193" s="1"/>
  <c r="P29" i="193"/>
  <c r="P35" i="193" s="1"/>
  <c r="Q29" i="193"/>
  <c r="Q35" i="193" s="1"/>
  <c r="R29" i="193"/>
  <c r="R35" i="193" s="1"/>
  <c r="S29" i="193"/>
  <c r="S35" i="193" s="1"/>
  <c r="N12" i="193"/>
  <c r="N21" i="193" s="1"/>
  <c r="O12" i="193"/>
  <c r="O21" i="193" s="1"/>
  <c r="P12" i="193"/>
  <c r="P21" i="193" s="1"/>
  <c r="Q12" i="193"/>
  <c r="Q21" i="193" s="1"/>
  <c r="R12" i="193"/>
  <c r="R21" i="193" s="1"/>
  <c r="S12" i="193"/>
  <c r="S21" i="193" s="1"/>
  <c r="N38" i="198"/>
  <c r="N46" i="198" s="1"/>
  <c r="N51" i="198" s="1"/>
  <c r="O38" i="198"/>
  <c r="O46" i="198" s="1"/>
  <c r="O51" i="198" s="1"/>
  <c r="P38" i="198"/>
  <c r="P46" i="198" s="1"/>
  <c r="P51" i="198" s="1"/>
  <c r="Q38" i="198"/>
  <c r="Q46" i="198" s="1"/>
  <c r="Q51" i="198" s="1"/>
  <c r="R38" i="198"/>
  <c r="R46" i="198" s="1"/>
  <c r="R51" i="198" s="1"/>
  <c r="R57" i="198" s="1"/>
  <c r="S38" i="198"/>
  <c r="S46" i="198" s="1"/>
  <c r="S51" i="198" s="1"/>
  <c r="S57" i="198" s="1"/>
  <c r="N39" i="192"/>
  <c r="O39" i="192"/>
  <c r="P39" i="192"/>
  <c r="Q39" i="192"/>
  <c r="R39" i="192"/>
  <c r="S39" i="192"/>
  <c r="N8" i="192"/>
  <c r="N21" i="192" s="1"/>
  <c r="O8" i="192"/>
  <c r="O21" i="192" s="1"/>
  <c r="P8" i="192"/>
  <c r="P21" i="192" s="1"/>
  <c r="Q8" i="192"/>
  <c r="Q21" i="192" s="1"/>
  <c r="R8" i="192"/>
  <c r="R21" i="192" s="1"/>
  <c r="S8" i="192"/>
  <c r="S21" i="192" s="1"/>
  <c r="N24" i="194"/>
  <c r="N26" i="194" s="1"/>
  <c r="O24" i="194"/>
  <c r="O26" i="194" s="1"/>
  <c r="P24" i="194"/>
  <c r="P26" i="194" s="1"/>
  <c r="Q24" i="194"/>
  <c r="Q26" i="194" s="1"/>
  <c r="R24" i="194"/>
  <c r="R26" i="194" s="1"/>
  <c r="S24" i="194"/>
  <c r="S26" i="194" s="1"/>
  <c r="Q35" i="191"/>
  <c r="N53" i="196"/>
  <c r="O53" i="196"/>
  <c r="P53" i="196"/>
  <c r="Q53" i="196"/>
  <c r="R53" i="196"/>
  <c r="S53" i="196"/>
  <c r="P35" i="192"/>
  <c r="P46" i="191"/>
  <c r="R46" i="191"/>
  <c r="N46" i="191"/>
  <c r="Q46" i="191"/>
  <c r="N8" i="191"/>
  <c r="N21" i="191" s="1"/>
  <c r="O8" i="191"/>
  <c r="O21" i="191" s="1"/>
  <c r="P8" i="191"/>
  <c r="P21" i="191" s="1"/>
  <c r="Q8" i="191"/>
  <c r="Q21" i="191" s="1"/>
  <c r="R8" i="191"/>
  <c r="R21" i="191" s="1"/>
  <c r="S8" i="191"/>
  <c r="S21" i="191" s="1"/>
  <c r="N29" i="194"/>
  <c r="N35" i="194" s="1"/>
  <c r="O29" i="194"/>
  <c r="O35" i="194" s="1"/>
  <c r="P29" i="194"/>
  <c r="P35" i="194" s="1"/>
  <c r="Q29" i="194"/>
  <c r="Q35" i="194" s="1"/>
  <c r="R29" i="194"/>
  <c r="R35" i="194" s="1"/>
  <c r="S29" i="194"/>
  <c r="S35" i="194" s="1"/>
  <c r="P35" i="191"/>
  <c r="S35" i="192"/>
  <c r="O35" i="192"/>
  <c r="S46" i="191"/>
  <c r="O46" i="191"/>
  <c r="F26" i="232"/>
  <c r="C30" i="180"/>
  <c r="C40" i="184"/>
  <c r="C30" i="177"/>
  <c r="C28" i="178"/>
  <c r="C27" i="179"/>
  <c r="C14" i="181"/>
  <c r="C40" i="185"/>
  <c r="C56" i="183"/>
  <c r="C29" i="179"/>
  <c r="C56" i="182"/>
  <c r="C31" i="181"/>
  <c r="C51" i="191"/>
  <c r="C13" i="177"/>
  <c r="F56" i="223"/>
  <c r="C56" i="220"/>
  <c r="F56" i="220"/>
  <c r="S51" i="191" l="1"/>
  <c r="S57" i="191" s="1"/>
  <c r="R51" i="191"/>
  <c r="R57" i="191" s="1"/>
  <c r="O51" i="191"/>
  <c r="O57" i="191" s="1"/>
  <c r="N51" i="191"/>
  <c r="N57" i="191" s="1"/>
  <c r="N61" i="191" s="1"/>
  <c r="N60" i="191" s="1"/>
  <c r="N62" i="191" s="1"/>
  <c r="N64" i="191" s="1"/>
  <c r="D44" i="207" s="1"/>
  <c r="Q51" i="191"/>
  <c r="Q57" i="191" s="1"/>
  <c r="P57" i="198"/>
  <c r="O57" i="198"/>
  <c r="BB53" i="162"/>
  <c r="R61" i="198"/>
  <c r="N57" i="198"/>
  <c r="S61" i="198"/>
  <c r="BI53" i="162"/>
  <c r="P51" i="191"/>
  <c r="Q57" i="198"/>
  <c r="C32" i="177"/>
  <c r="C15" i="232"/>
  <c r="F13" i="232"/>
  <c r="C31" i="216"/>
  <c r="F29" i="232"/>
  <c r="C29" i="232"/>
  <c r="C30" i="178"/>
  <c r="C33" i="181"/>
  <c r="C14" i="216"/>
  <c r="P57" i="191" l="1"/>
  <c r="BB44" i="162"/>
  <c r="R61" i="191"/>
  <c r="N61" i="198"/>
  <c r="N60" i="198" s="1"/>
  <c r="N62" i="198" s="1"/>
  <c r="AG44" i="162"/>
  <c r="O61" i="191"/>
  <c r="AU44" i="162"/>
  <c r="Q61" i="191"/>
  <c r="N65" i="191"/>
  <c r="AN53" i="162"/>
  <c r="P61" i="198"/>
  <c r="BI44" i="162"/>
  <c r="S61" i="191"/>
  <c r="Q61" i="198"/>
  <c r="AU53" i="162"/>
  <c r="S60" i="198"/>
  <c r="BL53" i="162"/>
  <c r="BE53" i="162"/>
  <c r="R60" i="198"/>
  <c r="O61" i="198"/>
  <c r="AG53" i="162"/>
  <c r="C33" i="216"/>
  <c r="F15" i="232"/>
  <c r="F31" i="232" s="1"/>
  <c r="C31" i="232"/>
  <c r="N64" i="198" l="1"/>
  <c r="D53" i="207" s="1"/>
  <c r="O60" i="198"/>
  <c r="AJ53" i="162"/>
  <c r="R60" i="191"/>
  <c r="BE44" i="162"/>
  <c r="BF53" i="162"/>
  <c r="R62" i="198"/>
  <c r="BG53" i="162" s="1"/>
  <c r="BL44" i="162"/>
  <c r="S60" i="191"/>
  <c r="P60" i="198"/>
  <c r="AQ53" i="162"/>
  <c r="BM53" i="162"/>
  <c r="S62" i="198"/>
  <c r="BN53" i="162" s="1"/>
  <c r="AX44" i="162"/>
  <c r="Q60" i="191"/>
  <c r="O60" i="191"/>
  <c r="AJ44" i="162"/>
  <c r="Q60" i="198"/>
  <c r="AX53" i="162"/>
  <c r="AN44" i="162"/>
  <c r="P61" i="191"/>
  <c r="H29" i="235"/>
  <c r="E18" i="233"/>
  <c r="E27" i="233"/>
  <c r="E24" i="233"/>
  <c r="C32" i="195"/>
  <c r="R64" i="198" l="1"/>
  <c r="R65" i="198" s="1"/>
  <c r="N65" i="198"/>
  <c r="S64" i="198"/>
  <c r="I53" i="207" s="1"/>
  <c r="L53" i="235" s="1"/>
  <c r="BO53" i="162"/>
  <c r="BF44" i="162"/>
  <c r="R62" i="191"/>
  <c r="BG44" i="162" s="1"/>
  <c r="P60" i="191"/>
  <c r="AQ44" i="162"/>
  <c r="AY44" i="162"/>
  <c r="Q62" i="191"/>
  <c r="AZ44" i="162" s="1"/>
  <c r="BM44" i="162"/>
  <c r="S62" i="191"/>
  <c r="BN44" i="162" s="1"/>
  <c r="BH53" i="162"/>
  <c r="AK53" i="162"/>
  <c r="O62" i="198"/>
  <c r="AL53" i="162" s="1"/>
  <c r="AK44" i="162"/>
  <c r="O62" i="191"/>
  <c r="AL44" i="162" s="1"/>
  <c r="AR53" i="162"/>
  <c r="P62" i="198"/>
  <c r="AS53" i="162" s="1"/>
  <c r="AY53" i="162"/>
  <c r="Q62" i="198"/>
  <c r="AZ53" i="162" s="1"/>
  <c r="L29" i="235"/>
  <c r="I29" i="235"/>
  <c r="K29" i="235"/>
  <c r="J29" i="235"/>
  <c r="C50" i="195"/>
  <c r="H53" i="207" l="1"/>
  <c r="K53" i="235" s="1"/>
  <c r="S65" i="198"/>
  <c r="AM44" i="162"/>
  <c r="BA53" i="162"/>
  <c r="O64" i="198"/>
  <c r="E53" i="207" s="1"/>
  <c r="H53" i="235" s="1"/>
  <c r="BO44" i="162"/>
  <c r="R64" i="191"/>
  <c r="R65" i="191" s="1"/>
  <c r="Q64" i="198"/>
  <c r="G53" i="207" s="1"/>
  <c r="J53" i="235" s="1"/>
  <c r="O64" i="191"/>
  <c r="O65" i="191" s="1"/>
  <c r="Q64" i="191"/>
  <c r="P64" i="198"/>
  <c r="S64" i="191"/>
  <c r="BA44" i="162"/>
  <c r="BH44" i="162"/>
  <c r="AT53" i="162"/>
  <c r="AM53" i="162"/>
  <c r="AR44" i="162"/>
  <c r="P62" i="191"/>
  <c r="AS44" i="162" s="1"/>
  <c r="E38" i="233"/>
  <c r="E37" i="233"/>
  <c r="H44" i="207" l="1"/>
  <c r="Q65" i="198"/>
  <c r="E44" i="207"/>
  <c r="O65" i="198"/>
  <c r="BP53" i="162"/>
  <c r="P64" i="191"/>
  <c r="F53" i="207"/>
  <c r="I53" i="235" s="1"/>
  <c r="P65" i="198"/>
  <c r="I44" i="207"/>
  <c r="S65" i="191"/>
  <c r="AT44" i="162"/>
  <c r="G44" i="207"/>
  <c r="Q65" i="191"/>
  <c r="AL29" i="114"/>
  <c r="AL29" i="115" s="1"/>
  <c r="AM29" i="114"/>
  <c r="AM29" i="115" s="1"/>
  <c r="AP29" i="114"/>
  <c r="AP29" i="115" s="1"/>
  <c r="BR29" i="114"/>
  <c r="BR29" i="115" s="1"/>
  <c r="AR29" i="114"/>
  <c r="AO29" i="114"/>
  <c r="AO29" i="115" s="1"/>
  <c r="AN29" i="114"/>
  <c r="AN29" i="115" s="1"/>
  <c r="E36" i="233"/>
  <c r="AW29" i="114"/>
  <c r="AW29" i="115" s="1"/>
  <c r="E22" i="233"/>
  <c r="E20" i="233"/>
  <c r="E26" i="233"/>
  <c r="E25" i="233"/>
  <c r="E23" i="233"/>
  <c r="E21" i="233"/>
  <c r="BP44" i="162" l="1"/>
  <c r="F44" i="207"/>
  <c r="P65" i="191"/>
  <c r="AR29" i="115"/>
  <c r="H29" i="233" s="1"/>
  <c r="P38" i="236" s="1"/>
  <c r="H29" i="238"/>
  <c r="AV29" i="114"/>
  <c r="AV29" i="115" s="1"/>
  <c r="AY29" i="114"/>
  <c r="AU29" i="114"/>
  <c r="AU29" i="115" s="1"/>
  <c r="AS29" i="114"/>
  <c r="AS29" i="115" s="1"/>
  <c r="AT29" i="114"/>
  <c r="AT29" i="115" s="1"/>
  <c r="BD29" i="114"/>
  <c r="BD29" i="115" s="1"/>
  <c r="BP29" i="114"/>
  <c r="BP29" i="115" s="1"/>
  <c r="BT29" i="114"/>
  <c r="BO29" i="114"/>
  <c r="BO29" i="115" s="1"/>
  <c r="BN29" i="114"/>
  <c r="BN29" i="115" s="1"/>
  <c r="BQ29" i="114"/>
  <c r="BQ29" i="115" s="1"/>
  <c r="E40" i="233"/>
  <c r="E41" i="233"/>
  <c r="AY29" i="115" l="1"/>
  <c r="I29" i="238"/>
  <c r="E13" i="233"/>
  <c r="E16" i="233"/>
  <c r="I29" i="233"/>
  <c r="Q38" i="236" s="1"/>
  <c r="BM29" i="114"/>
  <c r="BH29" i="114"/>
  <c r="BH29" i="115" s="1"/>
  <c r="BI29" i="114"/>
  <c r="BI29" i="115" s="1"/>
  <c r="BG29" i="114"/>
  <c r="BG29" i="115" s="1"/>
  <c r="BJ29" i="114"/>
  <c r="BJ29" i="115" s="1"/>
  <c r="BK29" i="114"/>
  <c r="BK29" i="115" s="1"/>
  <c r="BB29" i="114"/>
  <c r="BB29" i="115" s="1"/>
  <c r="BF29" i="114"/>
  <c r="BA29" i="114"/>
  <c r="BA29" i="115" s="1"/>
  <c r="AZ29" i="114"/>
  <c r="AZ29" i="115" s="1"/>
  <c r="BT29" i="115"/>
  <c r="BC29" i="114"/>
  <c r="BC29" i="115" s="1"/>
  <c r="E34" i="233"/>
  <c r="E31" i="233"/>
  <c r="E17" i="233"/>
  <c r="E32" i="233"/>
  <c r="E10" i="233"/>
  <c r="E14" i="233"/>
  <c r="E12" i="233"/>
  <c r="E33" i="233"/>
  <c r="E11" i="233"/>
  <c r="E15" i="233"/>
  <c r="BF29" i="115" l="1"/>
  <c r="BM29" i="115" s="1"/>
  <c r="L29" i="238"/>
  <c r="J29" i="238"/>
  <c r="K29" i="238"/>
  <c r="L29" i="233"/>
  <c r="E9" i="233"/>
  <c r="E54" i="233"/>
  <c r="E45" i="233"/>
  <c r="E49" i="233"/>
  <c r="E55" i="233"/>
  <c r="E46" i="233"/>
  <c r="E52" i="233"/>
  <c r="E56" i="233"/>
  <c r="E48" i="233"/>
  <c r="E47" i="233"/>
  <c r="E53" i="233"/>
  <c r="E57" i="233"/>
  <c r="T38" i="236" l="1"/>
  <c r="J29" i="233"/>
  <c r="R38" i="236" s="1"/>
  <c r="K29" i="233"/>
  <c r="S38" i="236" s="1"/>
  <c r="E44" i="233" l="1"/>
  <c r="E68" i="233" s="1"/>
  <c r="E69" i="233" s="1"/>
  <c r="T64" i="162"/>
  <c r="T62" i="162"/>
  <c r="T63" i="162"/>
  <c r="R62" i="162" l="1"/>
  <c r="T62" i="114" s="1"/>
  <c r="P62" i="162"/>
  <c r="R62" i="114" s="1"/>
  <c r="O62" i="162"/>
  <c r="Q62" i="114" s="1"/>
  <c r="W62" i="114"/>
  <c r="Q62" i="162"/>
  <c r="S62" i="114" s="1"/>
  <c r="S62" i="162"/>
  <c r="U62" i="114" s="1"/>
  <c r="R63" i="162"/>
  <c r="T63" i="114" s="1"/>
  <c r="W63" i="114"/>
  <c r="E63" i="238" s="1"/>
  <c r="P63" i="162"/>
  <c r="R63" i="114" s="1"/>
  <c r="O63" i="162"/>
  <c r="Q63" i="114" s="1"/>
  <c r="S63" i="162"/>
  <c r="U63" i="114" s="1"/>
  <c r="Q63" i="162"/>
  <c r="S63" i="114" s="1"/>
  <c r="R64" i="162"/>
  <c r="T64" i="114" s="1"/>
  <c r="O64" i="162"/>
  <c r="Q64" i="114" s="1"/>
  <c r="Q64" i="162"/>
  <c r="S64" i="114" s="1"/>
  <c r="P64" i="162"/>
  <c r="R64" i="114" s="1"/>
  <c r="W64" i="114"/>
  <c r="S64" i="162"/>
  <c r="U64" i="114" s="1"/>
  <c r="E64" i="235"/>
  <c r="E63" i="235"/>
  <c r="E62" i="235"/>
  <c r="M62" i="208"/>
  <c r="Z62" i="162" s="1"/>
  <c r="M63" i="208"/>
  <c r="Z63" i="162" s="1"/>
  <c r="M64" i="208"/>
  <c r="Z64" i="162" s="1"/>
  <c r="E62" i="238" l="1"/>
  <c r="E64" i="238"/>
  <c r="W62" i="162"/>
  <c r="Z62" i="114" s="1"/>
  <c r="AG62" i="114" s="1"/>
  <c r="V62" i="162"/>
  <c r="Y62" i="114" s="1"/>
  <c r="AF62" i="114" s="1"/>
  <c r="Y62" i="162"/>
  <c r="AB62" i="114" s="1"/>
  <c r="AI62" i="114" s="1"/>
  <c r="X62" i="162"/>
  <c r="AA62" i="114" s="1"/>
  <c r="AH62" i="114" s="1"/>
  <c r="U62" i="162"/>
  <c r="X62" i="114" s="1"/>
  <c r="AE62" i="114" s="1"/>
  <c r="AD62" i="114"/>
  <c r="W64" i="162"/>
  <c r="Z64" i="114" s="1"/>
  <c r="AG64" i="114" s="1"/>
  <c r="U64" i="162"/>
  <c r="X64" i="114" s="1"/>
  <c r="AE64" i="114" s="1"/>
  <c r="X64" i="162"/>
  <c r="AA64" i="114" s="1"/>
  <c r="AH64" i="114" s="1"/>
  <c r="Y64" i="162"/>
  <c r="AB64" i="114" s="1"/>
  <c r="AI64" i="114" s="1"/>
  <c r="V64" i="162"/>
  <c r="Y64" i="114" s="1"/>
  <c r="AF64" i="114" s="1"/>
  <c r="AD64" i="114"/>
  <c r="W63" i="162"/>
  <c r="Z63" i="114" s="1"/>
  <c r="AG63" i="114" s="1"/>
  <c r="U63" i="162"/>
  <c r="X63" i="114" s="1"/>
  <c r="AE63" i="114" s="1"/>
  <c r="X63" i="162"/>
  <c r="AA63" i="114" s="1"/>
  <c r="AH63" i="114" s="1"/>
  <c r="V63" i="162"/>
  <c r="Y63" i="114" s="1"/>
  <c r="AF63" i="114" s="1"/>
  <c r="Y63" i="162"/>
  <c r="AB63" i="114" s="1"/>
  <c r="AI63" i="114" s="1"/>
  <c r="AD63" i="114"/>
  <c r="F63" i="235"/>
  <c r="F62" i="235"/>
  <c r="F64" i="235"/>
  <c r="P63" i="208"/>
  <c r="AF63" i="162" s="1"/>
  <c r="P64" i="208"/>
  <c r="AF64" i="162" s="1"/>
  <c r="P62" i="208"/>
  <c r="AF62" i="162" s="1"/>
  <c r="E7" i="188"/>
  <c r="E11" i="188"/>
  <c r="E9" i="188"/>
  <c r="AD62" i="162" l="1"/>
  <c r="AH62" i="115" s="1"/>
  <c r="AA62" i="162"/>
  <c r="AE62" i="162"/>
  <c r="AI62" i="115" s="1"/>
  <c r="AC62" i="162"/>
  <c r="AG62" i="115" s="1"/>
  <c r="AB62" i="162"/>
  <c r="AF62" i="115" s="1"/>
  <c r="AE63" i="162"/>
  <c r="AI63" i="115" s="1"/>
  <c r="AD63" i="162"/>
  <c r="AH63" i="115" s="1"/>
  <c r="AC63" i="162"/>
  <c r="AG63" i="115" s="1"/>
  <c r="AA63" i="162"/>
  <c r="AB63" i="162"/>
  <c r="AF63" i="115" s="1"/>
  <c r="AD64" i="162"/>
  <c r="AH64" i="115" s="1"/>
  <c r="AE64" i="162"/>
  <c r="AI64" i="115" s="1"/>
  <c r="AB64" i="162"/>
  <c r="AF64" i="115" s="1"/>
  <c r="AA64" i="162"/>
  <c r="AC64" i="162"/>
  <c r="AG64" i="115" s="1"/>
  <c r="C62" i="207"/>
  <c r="C64" i="207"/>
  <c r="C63" i="207"/>
  <c r="F64" i="238"/>
  <c r="AK64" i="114"/>
  <c r="AQ64" i="114" s="1"/>
  <c r="AQ64" i="115" s="1"/>
  <c r="AK63" i="114"/>
  <c r="AQ63" i="114" s="1"/>
  <c r="AQ63" i="115" s="1"/>
  <c r="F63" i="238"/>
  <c r="AK62" i="114"/>
  <c r="AQ62" i="114" s="1"/>
  <c r="AQ62" i="115" s="1"/>
  <c r="F62" i="238"/>
  <c r="G62" i="235"/>
  <c r="G64" i="235"/>
  <c r="G63" i="235"/>
  <c r="J153" i="228"/>
  <c r="K153" i="228" s="1"/>
  <c r="L153" i="228" s="1"/>
  <c r="J154" i="228"/>
  <c r="K154" i="228" s="1"/>
  <c r="L154" i="228" s="1"/>
  <c r="J152" i="228"/>
  <c r="K152" i="228" s="1"/>
  <c r="L152" i="228" s="1"/>
  <c r="AH134" i="209"/>
  <c r="AH6" i="209" s="1"/>
  <c r="D21" i="4" s="1"/>
  <c r="AE64" i="115" l="1"/>
  <c r="AR62" i="114"/>
  <c r="AX62" i="114" s="1"/>
  <c r="AX62" i="115" s="1"/>
  <c r="G62" i="238"/>
  <c r="U37" i="236" s="1"/>
  <c r="AR64" i="114"/>
  <c r="AX64" i="114" s="1"/>
  <c r="AX64" i="115" s="1"/>
  <c r="G64" i="238"/>
  <c r="AR63" i="114"/>
  <c r="AX63" i="114" s="1"/>
  <c r="AX63" i="115" s="1"/>
  <c r="G63" i="238"/>
  <c r="K16" i="239" s="1"/>
  <c r="B23" i="188"/>
  <c r="D38" i="207" s="1"/>
  <c r="B19" i="188"/>
  <c r="D36" i="207" s="1"/>
  <c r="B21" i="188"/>
  <c r="D37" i="207" s="1"/>
  <c r="F27" i="219"/>
  <c r="F25" i="219"/>
  <c r="F22" i="219"/>
  <c r="F18" i="219"/>
  <c r="F13" i="219"/>
  <c r="F11" i="219"/>
  <c r="F8" i="219"/>
  <c r="F25" i="218"/>
  <c r="F27" i="218" s="1"/>
  <c r="F22" i="218"/>
  <c r="F18" i="218"/>
  <c r="F13" i="218"/>
  <c r="F11" i="218"/>
  <c r="F8" i="218"/>
  <c r="F27" i="217"/>
  <c r="F25" i="217"/>
  <c r="F22" i="217"/>
  <c r="F14" i="217"/>
  <c r="F12" i="217"/>
  <c r="F10" i="217"/>
  <c r="F8" i="217"/>
  <c r="F16" i="217" s="1"/>
  <c r="K15" i="239" l="1"/>
  <c r="AK64" i="115"/>
  <c r="G64" i="233" s="1"/>
  <c r="E15" i="239" s="1"/>
  <c r="AY64" i="114"/>
  <c r="BE64" i="114" s="1"/>
  <c r="BE64" i="115" s="1"/>
  <c r="AY63" i="114"/>
  <c r="BE63" i="114" s="1"/>
  <c r="BE63" i="115" s="1"/>
  <c r="AY62" i="114"/>
  <c r="BE62" i="114" s="1"/>
  <c r="BE62" i="115" s="1"/>
  <c r="C21" i="188"/>
  <c r="E37" i="207" s="1"/>
  <c r="C19" i="188"/>
  <c r="E36" i="207" s="1"/>
  <c r="C23" i="188"/>
  <c r="E38" i="207" s="1"/>
  <c r="F14" i="218"/>
  <c r="F29" i="218" s="1"/>
  <c r="F30" i="217"/>
  <c r="F32" i="217" s="1"/>
  <c r="F14" i="219"/>
  <c r="F29" i="219" s="1"/>
  <c r="BF62" i="114" l="1"/>
  <c r="BL62" i="114" s="1"/>
  <c r="BL62" i="115" s="1"/>
  <c r="BF64" i="114"/>
  <c r="BL64" i="114" s="1"/>
  <c r="BL64" i="115" s="1"/>
  <c r="BF63" i="114"/>
  <c r="BL63" i="114" s="1"/>
  <c r="BL63" i="115" s="1"/>
  <c r="D19" i="188"/>
  <c r="F36" i="207" s="1"/>
  <c r="D21" i="188"/>
  <c r="F37" i="207" s="1"/>
  <c r="D23" i="188"/>
  <c r="F38" i="207" s="1"/>
  <c r="F27" i="216"/>
  <c r="F25" i="216"/>
  <c r="F22" i="216"/>
  <c r="F18" i="216"/>
  <c r="F8" i="216"/>
  <c r="N25" i="216" l="1"/>
  <c r="O25" i="216"/>
  <c r="P25" i="216"/>
  <c r="Q25" i="216"/>
  <c r="R25" i="216"/>
  <c r="S25" i="216"/>
  <c r="N8" i="216"/>
  <c r="O8" i="216"/>
  <c r="P8" i="216"/>
  <c r="Q8" i="216"/>
  <c r="R8" i="216"/>
  <c r="S8" i="216"/>
  <c r="N27" i="216"/>
  <c r="O27" i="216"/>
  <c r="P27" i="216"/>
  <c r="Q27" i="216"/>
  <c r="R27" i="216"/>
  <c r="S27" i="216"/>
  <c r="BM64" i="114"/>
  <c r="BS64" i="114" s="1"/>
  <c r="BS64" i="115" s="1"/>
  <c r="BM63" i="114"/>
  <c r="BS63" i="114" s="1"/>
  <c r="BS63" i="115" s="1"/>
  <c r="BM62" i="114"/>
  <c r="BS62" i="114" s="1"/>
  <c r="BS62" i="115" s="1"/>
  <c r="E21" i="188"/>
  <c r="G37" i="207" s="1"/>
  <c r="E23" i="188"/>
  <c r="G38" i="207" s="1"/>
  <c r="E19" i="188"/>
  <c r="G36" i="207" s="1"/>
  <c r="F31" i="216"/>
  <c r="F12" i="216"/>
  <c r="P31" i="216" l="1"/>
  <c r="S31" i="216"/>
  <c r="O31" i="216"/>
  <c r="Q31" i="216"/>
  <c r="F14" i="216"/>
  <c r="N12" i="216"/>
  <c r="N14" i="216" s="1"/>
  <c r="O12" i="216"/>
  <c r="O14" i="216" s="1"/>
  <c r="O33" i="216" s="1"/>
  <c r="P12" i="216"/>
  <c r="P14" i="216" s="1"/>
  <c r="Q12" i="216"/>
  <c r="Q14" i="216" s="1"/>
  <c r="R12" i="216"/>
  <c r="R14" i="216" s="1"/>
  <c r="S12" i="216"/>
  <c r="S14" i="216" s="1"/>
  <c r="R31" i="216"/>
  <c r="N31" i="216"/>
  <c r="BT62" i="114"/>
  <c r="BT64" i="114"/>
  <c r="BT63" i="114"/>
  <c r="G23" i="188"/>
  <c r="I38" i="207" s="1"/>
  <c r="F23" i="188"/>
  <c r="H38" i="207" s="1"/>
  <c r="G19" i="188"/>
  <c r="I36" i="207" s="1"/>
  <c r="F19" i="188"/>
  <c r="H36" i="207" s="1"/>
  <c r="G21" i="188"/>
  <c r="I37" i="207" s="1"/>
  <c r="F21" i="188"/>
  <c r="H37" i="207" s="1"/>
  <c r="F33" i="216"/>
  <c r="S33" i="216" l="1"/>
  <c r="S39" i="216" s="1"/>
  <c r="R33" i="216"/>
  <c r="R39" i="216" s="1"/>
  <c r="Q33" i="216"/>
  <c r="Q39" i="216" s="1"/>
  <c r="N33" i="216"/>
  <c r="N39" i="216" s="1"/>
  <c r="N43" i="216" s="1"/>
  <c r="N42" i="216" s="1"/>
  <c r="N44" i="216" s="1"/>
  <c r="N46" i="216" s="1"/>
  <c r="D28" i="207" s="1"/>
  <c r="O39" i="216"/>
  <c r="P33" i="216"/>
  <c r="C39" i="207"/>
  <c r="N47" i="216" l="1"/>
  <c r="P39" i="216"/>
  <c r="BI28" i="162"/>
  <c r="S43" i="216"/>
  <c r="AU28" i="162"/>
  <c r="Q43" i="216"/>
  <c r="O43" i="216"/>
  <c r="AG28" i="162"/>
  <c r="BB28" i="162"/>
  <c r="R43" i="216"/>
  <c r="G38" i="188"/>
  <c r="BI38" i="162" s="1"/>
  <c r="BO38" i="162" s="1"/>
  <c r="P43" i="216" l="1"/>
  <c r="AN28" i="162"/>
  <c r="AJ28" i="162"/>
  <c r="O42" i="216"/>
  <c r="BE28" i="162"/>
  <c r="R42" i="216"/>
  <c r="AX28" i="162"/>
  <c r="Q42" i="216"/>
  <c r="BL28" i="162"/>
  <c r="S42" i="216"/>
  <c r="F38" i="188"/>
  <c r="BB38" i="162" s="1"/>
  <c r="BH38" i="162" s="1"/>
  <c r="C38" i="188"/>
  <c r="AG38" i="162" s="1"/>
  <c r="AM38" i="162" s="1"/>
  <c r="D38" i="188"/>
  <c r="AN38" i="162" s="1"/>
  <c r="AT38" i="162" s="1"/>
  <c r="E38" i="188"/>
  <c r="AU38" i="162" s="1"/>
  <c r="BA38" i="162" s="1"/>
  <c r="B38" i="188"/>
  <c r="BF28" i="162" l="1"/>
  <c r="R44" i="216"/>
  <c r="BG28" i="162" s="1"/>
  <c r="AQ28" i="162"/>
  <c r="P42" i="216"/>
  <c r="BM28" i="162"/>
  <c r="S44" i="216"/>
  <c r="BN28" i="162" s="1"/>
  <c r="AK28" i="162"/>
  <c r="O44" i="216"/>
  <c r="AL28" i="162" s="1"/>
  <c r="AY28" i="162"/>
  <c r="Q44" i="216"/>
  <c r="AZ28" i="162" s="1"/>
  <c r="S46" i="216" l="1"/>
  <c r="I28" i="207" s="1"/>
  <c r="AM28" i="162"/>
  <c r="BA28" i="162"/>
  <c r="O46" i="216"/>
  <c r="E28" i="207" s="1"/>
  <c r="H28" i="235" s="1"/>
  <c r="BO28" i="162"/>
  <c r="AR28" i="162"/>
  <c r="P44" i="216"/>
  <c r="AS28" i="162" s="1"/>
  <c r="BH28" i="162"/>
  <c r="Q46" i="216"/>
  <c r="R46" i="216"/>
  <c r="S47" i="216" l="1"/>
  <c r="O47" i="216"/>
  <c r="AT28" i="162"/>
  <c r="G28" i="207"/>
  <c r="J28" i="235" s="1"/>
  <c r="Q47" i="216"/>
  <c r="P46" i="216"/>
  <c r="H28" i="207"/>
  <c r="K28" i="235" s="1"/>
  <c r="R47" i="216"/>
  <c r="F28" i="207" l="1"/>
  <c r="I28" i="235" s="1"/>
  <c r="P47" i="216"/>
  <c r="BP28" i="162"/>
  <c r="L28" i="235"/>
  <c r="D22" i="233" l="1"/>
  <c r="D25" i="233"/>
  <c r="D26" i="233"/>
  <c r="D38" i="233"/>
  <c r="D54" i="233"/>
  <c r="D57" i="233"/>
  <c r="D15" i="233"/>
  <c r="D18" i="233"/>
  <c r="D23" i="233"/>
  <c r="D24" i="233"/>
  <c r="D20" i="233"/>
  <c r="D21" i="233"/>
  <c r="D27" i="233"/>
  <c r="D37" i="233"/>
  <c r="C18" i="233"/>
  <c r="C24" i="233"/>
  <c r="C27" i="233"/>
  <c r="C37" i="233"/>
  <c r="D34" i="233"/>
  <c r="D33" i="233"/>
  <c r="D31" i="233"/>
  <c r="D32" i="233"/>
  <c r="D9" i="233"/>
  <c r="D14" i="233"/>
  <c r="D11" i="233"/>
  <c r="D13" i="233"/>
  <c r="D16" i="233"/>
  <c r="D17" i="233"/>
  <c r="D36" i="233" l="1"/>
  <c r="C36" i="233"/>
  <c r="C53" i="233"/>
  <c r="D40" i="233"/>
  <c r="D53" i="233"/>
  <c r="D48" i="233"/>
  <c r="D52" i="233"/>
  <c r="D44" i="233"/>
  <c r="C11" i="233"/>
  <c r="C14" i="233"/>
  <c r="C16" i="233"/>
  <c r="D12" i="233"/>
  <c r="D10" i="233"/>
  <c r="C13" i="233"/>
  <c r="C41" i="233" l="1"/>
  <c r="D49" i="233"/>
  <c r="C25" i="233"/>
  <c r="C10" i="233"/>
  <c r="D46" i="233"/>
  <c r="D56" i="233"/>
  <c r="D45" i="233"/>
  <c r="C21" i="233"/>
  <c r="D55" i="233"/>
  <c r="D41" i="233"/>
  <c r="C12" i="233"/>
  <c r="C40" i="233"/>
  <c r="D47" i="233"/>
  <c r="C55" i="233"/>
  <c r="C22" i="233"/>
  <c r="C34" i="233"/>
  <c r="C23" i="233"/>
  <c r="C9" i="233"/>
  <c r="C15" i="233"/>
  <c r="C17" i="233"/>
  <c r="C38" i="233" l="1"/>
  <c r="D68" i="233"/>
  <c r="D69" i="233" s="1"/>
  <c r="C44" i="233"/>
  <c r="C49" i="233"/>
  <c r="C54" i="233"/>
  <c r="C57" i="233"/>
  <c r="C52" i="233"/>
  <c r="C26" i="233"/>
  <c r="C45" i="233"/>
  <c r="C32" i="233"/>
  <c r="C31" i="233"/>
  <c r="C33" i="233"/>
  <c r="C46" i="233" l="1"/>
  <c r="C47" i="233"/>
  <c r="C56" i="233"/>
  <c r="C48" i="233"/>
  <c r="C20" i="233" l="1"/>
  <c r="C68" i="233" s="1"/>
  <c r="C69" i="233" s="1"/>
  <c r="D70" i="208"/>
  <c r="C75" i="235" s="1"/>
  <c r="D71" i="208"/>
  <c r="C76" i="235" s="1"/>
  <c r="D72" i="208"/>
  <c r="C77" i="235" s="1"/>
  <c r="D73" i="208"/>
  <c r="C78" i="235" s="1"/>
  <c r="D74" i="208"/>
  <c r="C82" i="235" s="1"/>
  <c r="D13" i="208"/>
  <c r="H13" i="162" s="1"/>
  <c r="D11" i="208"/>
  <c r="H11" i="162" s="1"/>
  <c r="D12" i="208"/>
  <c r="H12" i="162" s="1"/>
  <c r="D16" i="208"/>
  <c r="H16" i="162" s="1"/>
  <c r="D14" i="208"/>
  <c r="H14" i="162" s="1"/>
  <c r="D15" i="208"/>
  <c r="H15" i="162" s="1"/>
  <c r="D17" i="208"/>
  <c r="H17" i="162" s="1"/>
  <c r="D18" i="208"/>
  <c r="H18" i="162" s="1"/>
  <c r="D9" i="208"/>
  <c r="D10" i="208"/>
  <c r="H10" i="162" s="1"/>
  <c r="D20" i="208"/>
  <c r="D21" i="208"/>
  <c r="D22" i="208"/>
  <c r="D24" i="208"/>
  <c r="D26" i="208"/>
  <c r="D27" i="208"/>
  <c r="D31" i="208"/>
  <c r="D32" i="208"/>
  <c r="D33" i="208"/>
  <c r="D34" i="208"/>
  <c r="D36" i="208"/>
  <c r="D37" i="208"/>
  <c r="D38" i="208"/>
  <c r="D59" i="208"/>
  <c r="D60" i="208"/>
  <c r="D44" i="208"/>
  <c r="D45" i="208"/>
  <c r="D46" i="208"/>
  <c r="D52" i="208"/>
  <c r="D53" i="208"/>
  <c r="D54" i="208"/>
  <c r="D62" i="208"/>
  <c r="H62" i="162" s="1"/>
  <c r="D63" i="208"/>
  <c r="H63" i="162" s="1"/>
  <c r="D64" i="208"/>
  <c r="H64" i="162" s="1"/>
  <c r="F62" i="162" l="1"/>
  <c r="F62" i="114" s="1"/>
  <c r="D62" i="162"/>
  <c r="D62" i="114" s="1"/>
  <c r="E62" i="162"/>
  <c r="E62" i="114" s="1"/>
  <c r="I62" i="114"/>
  <c r="C62" i="238" s="1"/>
  <c r="C62" i="162"/>
  <c r="C62" i="114" s="1"/>
  <c r="G62" i="162"/>
  <c r="G62" i="114" s="1"/>
  <c r="F63" i="162"/>
  <c r="F63" i="114" s="1"/>
  <c r="E63" i="162"/>
  <c r="E63" i="114" s="1"/>
  <c r="C63" i="162"/>
  <c r="C63" i="114" s="1"/>
  <c r="D63" i="162"/>
  <c r="D63" i="114" s="1"/>
  <c r="I63" i="114"/>
  <c r="C63" i="238" s="1"/>
  <c r="G63" i="162"/>
  <c r="G63" i="114" s="1"/>
  <c r="F64" i="162"/>
  <c r="F64" i="114" s="1"/>
  <c r="E64" i="162"/>
  <c r="E64" i="114" s="1"/>
  <c r="C64" i="162"/>
  <c r="C64" i="114" s="1"/>
  <c r="I64" i="114"/>
  <c r="C64" i="238" s="1"/>
  <c r="G64" i="162"/>
  <c r="G64" i="114" s="1"/>
  <c r="D64" i="162"/>
  <c r="D64" i="114" s="1"/>
  <c r="C11" i="235"/>
  <c r="C62" i="235"/>
  <c r="C44" i="235"/>
  <c r="C32" i="235"/>
  <c r="C10" i="235"/>
  <c r="C41" i="235"/>
  <c r="C60" i="235"/>
  <c r="C31" i="235"/>
  <c r="C9" i="235"/>
  <c r="C15" i="235"/>
  <c r="C40" i="235"/>
  <c r="C46" i="235"/>
  <c r="C59" i="235"/>
  <c r="C34" i="235"/>
  <c r="C27" i="235"/>
  <c r="C21" i="235"/>
  <c r="C18" i="235"/>
  <c r="C14" i="235"/>
  <c r="C53" i="235"/>
  <c r="C37" i="235"/>
  <c r="C24" i="235"/>
  <c r="C16" i="235"/>
  <c r="C12" i="235"/>
  <c r="C52" i="235"/>
  <c r="C36" i="235"/>
  <c r="C22" i="235"/>
  <c r="C64" i="235"/>
  <c r="C63" i="235"/>
  <c r="C54" i="235"/>
  <c r="C45" i="235"/>
  <c r="C38" i="235"/>
  <c r="C33" i="235"/>
  <c r="C26" i="235"/>
  <c r="C20" i="235"/>
  <c r="C17" i="235"/>
  <c r="C13" i="235"/>
  <c r="G64" i="208"/>
  <c r="N64" i="162" s="1"/>
  <c r="G46" i="208"/>
  <c r="G34" i="208"/>
  <c r="G63" i="208"/>
  <c r="N63" i="162" s="1"/>
  <c r="G45" i="208"/>
  <c r="N45" i="162" s="1"/>
  <c r="I45" i="162" s="1"/>
  <c r="J45" i="114" s="1"/>
  <c r="G33" i="208"/>
  <c r="G62" i="208"/>
  <c r="N62" i="162" s="1"/>
  <c r="G53" i="208"/>
  <c r="G44" i="208"/>
  <c r="G37" i="208"/>
  <c r="G32" i="208"/>
  <c r="N32" i="162" s="1"/>
  <c r="M32" i="162" s="1"/>
  <c r="N32" i="114" s="1"/>
  <c r="G59" i="208"/>
  <c r="G54" i="208"/>
  <c r="G38" i="208"/>
  <c r="G52" i="208"/>
  <c r="N52" i="162" s="1"/>
  <c r="G60" i="208"/>
  <c r="G36" i="208"/>
  <c r="G31" i="208"/>
  <c r="G27" i="208"/>
  <c r="G21" i="208"/>
  <c r="G18" i="208"/>
  <c r="N18" i="162" s="1"/>
  <c r="G16" i="208"/>
  <c r="N16" i="162" s="1"/>
  <c r="G74" i="208"/>
  <c r="D82" i="235" s="1"/>
  <c r="G26" i="208"/>
  <c r="G20" i="208"/>
  <c r="G17" i="208"/>
  <c r="N17" i="162" s="1"/>
  <c r="G12" i="208"/>
  <c r="N12" i="162" s="1"/>
  <c r="G73" i="208"/>
  <c r="D78" i="235" s="1"/>
  <c r="G24" i="208"/>
  <c r="G10" i="208"/>
  <c r="N10" i="162" s="1"/>
  <c r="G15" i="208"/>
  <c r="N15" i="162" s="1"/>
  <c r="G11" i="208"/>
  <c r="N11" i="162" s="1"/>
  <c r="G72" i="208"/>
  <c r="D77" i="235" s="1"/>
  <c r="G22" i="208"/>
  <c r="G9" i="208"/>
  <c r="G14" i="208"/>
  <c r="N14" i="162" s="1"/>
  <c r="G13" i="208"/>
  <c r="N13" i="162" s="1"/>
  <c r="G71" i="208"/>
  <c r="D76" i="235" s="1"/>
  <c r="G70" i="208"/>
  <c r="D75" i="235" s="1"/>
  <c r="D15" i="162"/>
  <c r="D15" i="114" s="1"/>
  <c r="H45" i="162"/>
  <c r="D45" i="162" s="1"/>
  <c r="D45" i="114" s="1"/>
  <c r="H22" i="162"/>
  <c r="C22" i="162" s="1"/>
  <c r="C22" i="114" s="1"/>
  <c r="H9" i="162"/>
  <c r="H38" i="162"/>
  <c r="D38" i="162" s="1"/>
  <c r="D38" i="114" s="1"/>
  <c r="F10" i="162"/>
  <c r="F10" i="114" s="1"/>
  <c r="H27" i="162"/>
  <c r="C27" i="162" s="1"/>
  <c r="C27" i="114" s="1"/>
  <c r="C16" i="162"/>
  <c r="C16" i="114" s="1"/>
  <c r="H34" i="162"/>
  <c r="D34" i="162" s="1"/>
  <c r="D34" i="114" s="1"/>
  <c r="C18" i="162"/>
  <c r="C18" i="114" s="1"/>
  <c r="H32" i="162"/>
  <c r="G32" i="162" s="1"/>
  <c r="G32" i="114" s="1"/>
  <c r="H52" i="162"/>
  <c r="D52" i="162" s="1"/>
  <c r="D52" i="114" s="1"/>
  <c r="H54" i="162"/>
  <c r="D54" i="162" s="1"/>
  <c r="D54" i="114" s="1"/>
  <c r="H33" i="162"/>
  <c r="E33" i="162" s="1"/>
  <c r="E33" i="114" s="1"/>
  <c r="H20" i="162"/>
  <c r="E20" i="162" s="1"/>
  <c r="E20" i="114" s="1"/>
  <c r="H36" i="162"/>
  <c r="E36" i="162" s="1"/>
  <c r="E36" i="114" s="1"/>
  <c r="H41" i="162"/>
  <c r="I41" i="114" s="1"/>
  <c r="C41" i="238" s="1"/>
  <c r="D17" i="162"/>
  <c r="D17" i="114" s="1"/>
  <c r="H44" i="162"/>
  <c r="E44" i="162" s="1"/>
  <c r="E44" i="114" s="1"/>
  <c r="H46" i="162"/>
  <c r="E46" i="162" s="1"/>
  <c r="E46" i="114" s="1"/>
  <c r="H21" i="162"/>
  <c r="G21" i="162" s="1"/>
  <c r="G21" i="114" s="1"/>
  <c r="H26" i="162"/>
  <c r="D26" i="162" s="1"/>
  <c r="D26" i="114" s="1"/>
  <c r="H40" i="162"/>
  <c r="E40" i="162" s="1"/>
  <c r="E40" i="114" s="1"/>
  <c r="H53" i="162"/>
  <c r="C53" i="162" s="1"/>
  <c r="C53" i="114" s="1"/>
  <c r="H37" i="162"/>
  <c r="G37" i="162" s="1"/>
  <c r="G37" i="114" s="1"/>
  <c r="H31" i="162"/>
  <c r="C31" i="162" s="1"/>
  <c r="C31" i="114" s="1"/>
  <c r="F11" i="162"/>
  <c r="F11" i="114" s="1"/>
  <c r="F12" i="162"/>
  <c r="F12" i="114" s="1"/>
  <c r="F13" i="162"/>
  <c r="F13" i="114" s="1"/>
  <c r="H24" i="162"/>
  <c r="D24" i="162" s="1"/>
  <c r="D24" i="114" s="1"/>
  <c r="F49" i="196"/>
  <c r="F47" i="196"/>
  <c r="F45" i="196"/>
  <c r="F43" i="196"/>
  <c r="F41" i="196"/>
  <c r="F39" i="196"/>
  <c r="F37" i="196"/>
  <c r="F35" i="196"/>
  <c r="F29" i="196"/>
  <c r="F24" i="196"/>
  <c r="F49" i="195"/>
  <c r="F47" i="195"/>
  <c r="F45" i="195"/>
  <c r="F43" i="195"/>
  <c r="F41" i="195"/>
  <c r="F39" i="195"/>
  <c r="F37" i="195"/>
  <c r="F35" i="195"/>
  <c r="F38" i="192"/>
  <c r="F46" i="191"/>
  <c r="F26" i="191"/>
  <c r="F21" i="191"/>
  <c r="B50" i="188"/>
  <c r="A50" i="188"/>
  <c r="A49" i="188"/>
  <c r="A48" i="188"/>
  <c r="M32" i="188"/>
  <c r="L32" i="188"/>
  <c r="K32" i="188"/>
  <c r="J32" i="188"/>
  <c r="I32" i="188"/>
  <c r="H32" i="188"/>
  <c r="M23" i="188"/>
  <c r="L23" i="188"/>
  <c r="K23" i="188"/>
  <c r="J23" i="188"/>
  <c r="I23" i="188"/>
  <c r="H23" i="188"/>
  <c r="B37" i="188"/>
  <c r="B36" i="188"/>
  <c r="F36" i="185"/>
  <c r="F34" i="185"/>
  <c r="F29" i="185"/>
  <c r="F27" i="185"/>
  <c r="F25" i="185"/>
  <c r="F20" i="185"/>
  <c r="F13" i="185"/>
  <c r="F11" i="185"/>
  <c r="F8" i="185"/>
  <c r="F48" i="183"/>
  <c r="F45" i="183"/>
  <c r="F43" i="183"/>
  <c r="F38" i="183"/>
  <c r="F36" i="183"/>
  <c r="F34" i="183"/>
  <c r="F32" i="183"/>
  <c r="F27" i="183"/>
  <c r="F20" i="183"/>
  <c r="F17" i="183"/>
  <c r="F15" i="183"/>
  <c r="F12" i="183"/>
  <c r="F8" i="183"/>
  <c r="F48" i="182"/>
  <c r="F45" i="182"/>
  <c r="F43" i="182"/>
  <c r="F38" i="182"/>
  <c r="F36" i="182"/>
  <c r="F34" i="182"/>
  <c r="F32" i="182"/>
  <c r="F27" i="182"/>
  <c r="F20" i="182"/>
  <c r="F17" i="182"/>
  <c r="F15" i="182"/>
  <c r="F12" i="182"/>
  <c r="F8" i="182"/>
  <c r="F38" i="176"/>
  <c r="F52" i="176"/>
  <c r="F50" i="175"/>
  <c r="F48" i="176"/>
  <c r="F40" i="175"/>
  <c r="F38" i="175"/>
  <c r="F36" i="175"/>
  <c r="F34" i="176"/>
  <c r="F32" i="175"/>
  <c r="F21" i="176"/>
  <c r="F20" i="175"/>
  <c r="F19" i="176"/>
  <c r="F16" i="175"/>
  <c r="F13" i="176"/>
  <c r="F10" i="176"/>
  <c r="F56" i="174"/>
  <c r="F54" i="174"/>
  <c r="F52" i="174"/>
  <c r="F50" i="174"/>
  <c r="F45" i="174"/>
  <c r="F43" i="174"/>
  <c r="F42" i="174"/>
  <c r="F41" i="174"/>
  <c r="F40" i="174"/>
  <c r="F39" i="174"/>
  <c r="F38" i="174"/>
  <c r="F36" i="174"/>
  <c r="F34" i="174"/>
  <c r="F32" i="174"/>
  <c r="F21" i="174"/>
  <c r="F20" i="174"/>
  <c r="F19" i="174"/>
  <c r="F16" i="174"/>
  <c r="F13" i="174"/>
  <c r="F10" i="174"/>
  <c r="F8" i="174"/>
  <c r="F56" i="173"/>
  <c r="F54" i="173"/>
  <c r="F52" i="173"/>
  <c r="F50" i="173"/>
  <c r="F45" i="173"/>
  <c r="F43" i="173"/>
  <c r="F42" i="173"/>
  <c r="F41" i="173"/>
  <c r="F40" i="173"/>
  <c r="F39" i="173"/>
  <c r="F38" i="173"/>
  <c r="F36" i="173"/>
  <c r="F34" i="173"/>
  <c r="F32" i="173"/>
  <c r="F21" i="173"/>
  <c r="F20" i="173"/>
  <c r="F19" i="173"/>
  <c r="F16" i="173"/>
  <c r="F13" i="173"/>
  <c r="F10" i="173"/>
  <c r="F8" i="173"/>
  <c r="F56" i="172"/>
  <c r="F54" i="172"/>
  <c r="F52" i="172"/>
  <c r="F50" i="172"/>
  <c r="F45" i="172"/>
  <c r="F43" i="172"/>
  <c r="F42" i="172"/>
  <c r="F41" i="172"/>
  <c r="F40" i="172"/>
  <c r="F38" i="172"/>
  <c r="F36" i="172"/>
  <c r="F34" i="172"/>
  <c r="F32" i="172"/>
  <c r="F27" i="172"/>
  <c r="F29" i="172" s="1"/>
  <c r="F21" i="172"/>
  <c r="F20" i="172"/>
  <c r="F19" i="172"/>
  <c r="F16" i="172"/>
  <c r="F13" i="172"/>
  <c r="F10" i="172"/>
  <c r="F8" i="172"/>
  <c r="F56" i="171"/>
  <c r="F54" i="171"/>
  <c r="F52" i="171"/>
  <c r="F50" i="171"/>
  <c r="F45" i="171"/>
  <c r="F43" i="171"/>
  <c r="F42" i="171"/>
  <c r="F41" i="171"/>
  <c r="F40" i="171"/>
  <c r="F39" i="171"/>
  <c r="F38" i="171"/>
  <c r="F36" i="171"/>
  <c r="F34" i="171"/>
  <c r="F32" i="171"/>
  <c r="F27" i="171"/>
  <c r="F21" i="171"/>
  <c r="F20" i="171"/>
  <c r="F19" i="171"/>
  <c r="F16" i="171"/>
  <c r="F13" i="171"/>
  <c r="F10" i="171"/>
  <c r="F8" i="171"/>
  <c r="F56" i="170"/>
  <c r="F54" i="170"/>
  <c r="F52" i="170"/>
  <c r="F50" i="170"/>
  <c r="F45" i="170"/>
  <c r="F43" i="170"/>
  <c r="F42" i="170"/>
  <c r="F41" i="170"/>
  <c r="F40" i="170"/>
  <c r="F39" i="170"/>
  <c r="F36" i="170"/>
  <c r="F34" i="170"/>
  <c r="F32" i="170"/>
  <c r="F27" i="170"/>
  <c r="F21" i="170"/>
  <c r="F20" i="170"/>
  <c r="F19" i="170"/>
  <c r="F16" i="170"/>
  <c r="F13" i="170"/>
  <c r="F10" i="170"/>
  <c r="F8" i="170"/>
  <c r="F56" i="169"/>
  <c r="F54" i="169"/>
  <c r="F52" i="169"/>
  <c r="F50" i="169"/>
  <c r="F45" i="169"/>
  <c r="F43" i="169"/>
  <c r="F42" i="169"/>
  <c r="F41" i="169"/>
  <c r="F40" i="169"/>
  <c r="F39" i="169"/>
  <c r="F38" i="169"/>
  <c r="F36" i="169"/>
  <c r="F34" i="169"/>
  <c r="F32" i="169"/>
  <c r="F27" i="169"/>
  <c r="F21" i="169"/>
  <c r="F20" i="169"/>
  <c r="F19" i="169"/>
  <c r="F16" i="169"/>
  <c r="F13" i="169"/>
  <c r="F10" i="169"/>
  <c r="F8" i="169"/>
  <c r="F56" i="168"/>
  <c r="F54" i="168"/>
  <c r="F52" i="168"/>
  <c r="F50" i="168"/>
  <c r="F45" i="168"/>
  <c r="F43" i="168"/>
  <c r="F42" i="168"/>
  <c r="F41" i="168"/>
  <c r="F40" i="168"/>
  <c r="F39" i="168"/>
  <c r="F38" i="168"/>
  <c r="F36" i="168"/>
  <c r="F34" i="168"/>
  <c r="F32" i="168"/>
  <c r="F27" i="168"/>
  <c r="F21" i="168"/>
  <c r="F20" i="168"/>
  <c r="F19" i="168"/>
  <c r="F16" i="168"/>
  <c r="F13" i="168"/>
  <c r="F10" i="168"/>
  <c r="F8" i="168"/>
  <c r="F56" i="167"/>
  <c r="F54" i="167"/>
  <c r="F52" i="167"/>
  <c r="F50" i="167"/>
  <c r="F45" i="167"/>
  <c r="F43" i="167"/>
  <c r="F42" i="167"/>
  <c r="F41" i="167"/>
  <c r="F40" i="167"/>
  <c r="F38" i="167"/>
  <c r="F36" i="167"/>
  <c r="F34" i="167"/>
  <c r="F32" i="167"/>
  <c r="F21" i="167"/>
  <c r="F20" i="167"/>
  <c r="F19" i="167"/>
  <c r="F16" i="167"/>
  <c r="F13" i="167"/>
  <c r="F10" i="167"/>
  <c r="F8" i="167"/>
  <c r="F26" i="180"/>
  <c r="F24" i="180"/>
  <c r="F21" i="180"/>
  <c r="F17" i="180"/>
  <c r="F11" i="180"/>
  <c r="F26" i="179"/>
  <c r="F24" i="179"/>
  <c r="F21" i="179"/>
  <c r="F17" i="179"/>
  <c r="F11" i="179"/>
  <c r="F8" i="179"/>
  <c r="F27" i="178"/>
  <c r="F25" i="178"/>
  <c r="F22" i="178"/>
  <c r="F18" i="178"/>
  <c r="F11" i="178"/>
  <c r="F8" i="178"/>
  <c r="F26" i="177"/>
  <c r="F24" i="177"/>
  <c r="F21" i="177"/>
  <c r="F17" i="177"/>
  <c r="F11" i="177"/>
  <c r="F8" i="177"/>
  <c r="F27" i="181"/>
  <c r="F25" i="181"/>
  <c r="F22" i="181"/>
  <c r="F18" i="181"/>
  <c r="F12" i="181"/>
  <c r="F8" i="181"/>
  <c r="L38" i="235"/>
  <c r="K38" i="235"/>
  <c r="J38" i="235"/>
  <c r="I38" i="235"/>
  <c r="H38" i="235"/>
  <c r="A1" i="241" l="1"/>
  <c r="A1" i="242"/>
  <c r="N26" i="177"/>
  <c r="O26" i="177"/>
  <c r="P26" i="177"/>
  <c r="Q26" i="177"/>
  <c r="R26" i="177"/>
  <c r="S26" i="177"/>
  <c r="N26" i="179"/>
  <c r="O26" i="179"/>
  <c r="P26" i="179"/>
  <c r="Q26" i="179"/>
  <c r="R26" i="179"/>
  <c r="S26" i="179"/>
  <c r="N24" i="180"/>
  <c r="O24" i="180"/>
  <c r="P24" i="180"/>
  <c r="Q24" i="180"/>
  <c r="R24" i="180"/>
  <c r="S24" i="180"/>
  <c r="N21" i="167"/>
  <c r="O21" i="167"/>
  <c r="P21" i="167"/>
  <c r="Q21" i="167"/>
  <c r="R21" i="167"/>
  <c r="S21" i="167"/>
  <c r="N43" i="167"/>
  <c r="O43" i="167"/>
  <c r="P43" i="167"/>
  <c r="Q43" i="167"/>
  <c r="R43" i="167"/>
  <c r="S43" i="167"/>
  <c r="N13" i="168"/>
  <c r="O13" i="168"/>
  <c r="P13" i="168"/>
  <c r="Q13" i="168"/>
  <c r="R13" i="168"/>
  <c r="S13" i="168"/>
  <c r="N21" i="168"/>
  <c r="O21" i="168"/>
  <c r="P21" i="168"/>
  <c r="Q21" i="168"/>
  <c r="R21" i="168"/>
  <c r="S21" i="168"/>
  <c r="N36" i="168"/>
  <c r="O36" i="168"/>
  <c r="P36" i="168"/>
  <c r="Q36" i="168"/>
  <c r="R36" i="168"/>
  <c r="S36" i="168"/>
  <c r="N50" i="168"/>
  <c r="O50" i="168"/>
  <c r="P50" i="168"/>
  <c r="Q50" i="168"/>
  <c r="R50" i="168"/>
  <c r="S50" i="168"/>
  <c r="N19" i="169"/>
  <c r="O19" i="169"/>
  <c r="P19" i="169"/>
  <c r="Q19" i="169"/>
  <c r="R19" i="169"/>
  <c r="S19" i="169"/>
  <c r="N39" i="169"/>
  <c r="O39" i="169"/>
  <c r="P39" i="169"/>
  <c r="Q39" i="169"/>
  <c r="R39" i="169"/>
  <c r="S39" i="169"/>
  <c r="N43" i="169"/>
  <c r="O43" i="169"/>
  <c r="P43" i="169"/>
  <c r="Q43" i="169"/>
  <c r="R43" i="169"/>
  <c r="S43" i="169"/>
  <c r="N13" i="170"/>
  <c r="O13" i="170"/>
  <c r="P13" i="170"/>
  <c r="Q13" i="170"/>
  <c r="R13" i="170"/>
  <c r="S13" i="170"/>
  <c r="N21" i="170"/>
  <c r="O21" i="170"/>
  <c r="P21" i="170"/>
  <c r="Q21" i="170"/>
  <c r="R21" i="170"/>
  <c r="S21" i="170"/>
  <c r="N36" i="170"/>
  <c r="O36" i="170"/>
  <c r="P36" i="170"/>
  <c r="Q36" i="170"/>
  <c r="R36" i="170"/>
  <c r="S36" i="170"/>
  <c r="N52" i="170"/>
  <c r="O52" i="170"/>
  <c r="P52" i="170"/>
  <c r="Q52" i="170"/>
  <c r="R52" i="170"/>
  <c r="S52" i="170"/>
  <c r="N20" i="171"/>
  <c r="O20" i="171"/>
  <c r="P20" i="171"/>
  <c r="Q20" i="171"/>
  <c r="R20" i="171"/>
  <c r="S20" i="171"/>
  <c r="N34" i="171"/>
  <c r="O34" i="171"/>
  <c r="P34" i="171"/>
  <c r="Q34" i="171"/>
  <c r="R34" i="171"/>
  <c r="S34" i="171"/>
  <c r="N45" i="171"/>
  <c r="O45" i="171"/>
  <c r="P45" i="171"/>
  <c r="Q45" i="171"/>
  <c r="R45" i="171"/>
  <c r="S45" i="171"/>
  <c r="N16" i="172"/>
  <c r="O16" i="172"/>
  <c r="P16" i="172"/>
  <c r="Q16" i="172"/>
  <c r="R16" i="172"/>
  <c r="S16" i="172"/>
  <c r="N43" i="172"/>
  <c r="O43" i="172"/>
  <c r="P43" i="172"/>
  <c r="Q43" i="172"/>
  <c r="R43" i="172"/>
  <c r="S43" i="172"/>
  <c r="N13" i="173"/>
  <c r="O13" i="173"/>
  <c r="P13" i="173"/>
  <c r="Q13" i="173"/>
  <c r="R13" i="173"/>
  <c r="S13" i="173"/>
  <c r="N21" i="173"/>
  <c r="O21" i="173"/>
  <c r="P21" i="173"/>
  <c r="Q21" i="173"/>
  <c r="R21" i="173"/>
  <c r="S21" i="173"/>
  <c r="N42" i="173"/>
  <c r="O42" i="173"/>
  <c r="P42" i="173"/>
  <c r="Q42" i="173"/>
  <c r="R42" i="173"/>
  <c r="S42" i="173"/>
  <c r="N52" i="173"/>
  <c r="O52" i="173"/>
  <c r="P52" i="173"/>
  <c r="Q52" i="173"/>
  <c r="R52" i="173"/>
  <c r="S52" i="173"/>
  <c r="N20" i="174"/>
  <c r="O20" i="174"/>
  <c r="P20" i="174"/>
  <c r="Q20" i="174"/>
  <c r="R20" i="174"/>
  <c r="S20" i="174"/>
  <c r="N41" i="174"/>
  <c r="O41" i="174"/>
  <c r="P41" i="174"/>
  <c r="Q41" i="174"/>
  <c r="R41" i="174"/>
  <c r="S41" i="174"/>
  <c r="N50" i="174"/>
  <c r="O50" i="174"/>
  <c r="P50" i="174"/>
  <c r="Q50" i="174"/>
  <c r="R50" i="174"/>
  <c r="S50" i="174"/>
  <c r="N10" i="176"/>
  <c r="O10" i="176"/>
  <c r="P10" i="176"/>
  <c r="Q10" i="176"/>
  <c r="R10" i="176"/>
  <c r="S10" i="176"/>
  <c r="N36" i="175"/>
  <c r="O36" i="175"/>
  <c r="P36" i="175"/>
  <c r="Q36" i="175"/>
  <c r="R36" i="175"/>
  <c r="S36" i="175"/>
  <c r="N50" i="175"/>
  <c r="O50" i="175"/>
  <c r="P50" i="175"/>
  <c r="Q50" i="175"/>
  <c r="R50" i="175"/>
  <c r="S50" i="175"/>
  <c r="F29" i="182"/>
  <c r="N27" i="182"/>
  <c r="N29" i="182" s="1"/>
  <c r="O27" i="182"/>
  <c r="O29" i="182" s="1"/>
  <c r="P27" i="182"/>
  <c r="P29" i="182" s="1"/>
  <c r="Q27" i="182"/>
  <c r="Q29" i="182" s="1"/>
  <c r="R27" i="182"/>
  <c r="R29" i="182" s="1"/>
  <c r="S27" i="182"/>
  <c r="S29" i="182" s="1"/>
  <c r="N38" i="182"/>
  <c r="O38" i="182"/>
  <c r="P38" i="182"/>
  <c r="Q38" i="182"/>
  <c r="R38" i="182"/>
  <c r="S38" i="182"/>
  <c r="N8" i="183"/>
  <c r="O8" i="183"/>
  <c r="P8" i="183"/>
  <c r="Q8" i="183"/>
  <c r="R8" i="183"/>
  <c r="S8" i="183"/>
  <c r="N36" i="183"/>
  <c r="O36" i="183"/>
  <c r="P36" i="183"/>
  <c r="Q36" i="183"/>
  <c r="R36" i="183"/>
  <c r="S36" i="183"/>
  <c r="N48" i="183"/>
  <c r="O48" i="183"/>
  <c r="P48" i="183"/>
  <c r="Q48" i="183"/>
  <c r="R48" i="183"/>
  <c r="S48" i="183"/>
  <c r="N20" i="185"/>
  <c r="N22" i="185" s="1"/>
  <c r="O20" i="185"/>
  <c r="O22" i="185" s="1"/>
  <c r="P20" i="185"/>
  <c r="P22" i="185" s="1"/>
  <c r="Q20" i="185"/>
  <c r="Q22" i="185" s="1"/>
  <c r="R20" i="185"/>
  <c r="R22" i="185" s="1"/>
  <c r="S20" i="185"/>
  <c r="S22" i="185" s="1"/>
  <c r="N34" i="185"/>
  <c r="O34" i="185"/>
  <c r="P34" i="185"/>
  <c r="Q34" i="185"/>
  <c r="R34" i="185"/>
  <c r="S34" i="185"/>
  <c r="N35" i="195"/>
  <c r="O35" i="195"/>
  <c r="P35" i="195"/>
  <c r="Q35" i="195"/>
  <c r="R35" i="195"/>
  <c r="S35" i="195"/>
  <c r="N24" i="196"/>
  <c r="O24" i="196"/>
  <c r="P24" i="196"/>
  <c r="Q24" i="196"/>
  <c r="R24" i="196"/>
  <c r="S24" i="196"/>
  <c r="N39" i="196"/>
  <c r="O39" i="196"/>
  <c r="P39" i="196"/>
  <c r="Q39" i="196"/>
  <c r="R39" i="196"/>
  <c r="S39" i="196"/>
  <c r="N47" i="196"/>
  <c r="O47" i="196"/>
  <c r="P47" i="196"/>
  <c r="Q47" i="196"/>
  <c r="R47" i="196"/>
  <c r="S47" i="196"/>
  <c r="N8" i="181"/>
  <c r="O8" i="181"/>
  <c r="P8" i="181"/>
  <c r="Q8" i="181"/>
  <c r="R8" i="181"/>
  <c r="S8" i="181"/>
  <c r="N25" i="181"/>
  <c r="O25" i="181"/>
  <c r="P25" i="181"/>
  <c r="Q25" i="181"/>
  <c r="R25" i="181"/>
  <c r="S25" i="181"/>
  <c r="N25" i="178"/>
  <c r="O25" i="178"/>
  <c r="P25" i="178"/>
  <c r="Q25" i="178"/>
  <c r="R25" i="178"/>
  <c r="S25" i="178"/>
  <c r="N11" i="180"/>
  <c r="O11" i="180"/>
  <c r="P11" i="180"/>
  <c r="Q11" i="180"/>
  <c r="R11" i="180"/>
  <c r="S11" i="180"/>
  <c r="N16" i="167"/>
  <c r="O16" i="167"/>
  <c r="P16" i="167"/>
  <c r="Q16" i="167"/>
  <c r="R16" i="167"/>
  <c r="S16" i="167"/>
  <c r="N32" i="167"/>
  <c r="O32" i="167"/>
  <c r="P32" i="167"/>
  <c r="Q32" i="167"/>
  <c r="R32" i="167"/>
  <c r="S32" i="167"/>
  <c r="N45" i="167"/>
  <c r="O45" i="167"/>
  <c r="P45" i="167"/>
  <c r="Q45" i="167"/>
  <c r="R45" i="167"/>
  <c r="S45" i="167"/>
  <c r="N56" i="167"/>
  <c r="O56" i="167"/>
  <c r="P56" i="167"/>
  <c r="Q56" i="167"/>
  <c r="R56" i="167"/>
  <c r="S56" i="167"/>
  <c r="N27" i="168"/>
  <c r="N29" i="168" s="1"/>
  <c r="O27" i="168"/>
  <c r="O29" i="168" s="1"/>
  <c r="P27" i="168"/>
  <c r="P29" i="168" s="1"/>
  <c r="Q27" i="168"/>
  <c r="Q29" i="168" s="1"/>
  <c r="R27" i="168"/>
  <c r="R29" i="168" s="1"/>
  <c r="S27" i="168"/>
  <c r="S29" i="168" s="1"/>
  <c r="N38" i="168"/>
  <c r="O38" i="168"/>
  <c r="P38" i="168"/>
  <c r="Q38" i="168"/>
  <c r="R38" i="168"/>
  <c r="S38" i="168"/>
  <c r="N52" i="168"/>
  <c r="O52" i="168"/>
  <c r="P52" i="168"/>
  <c r="Q52" i="168"/>
  <c r="R52" i="168"/>
  <c r="S52" i="168"/>
  <c r="N10" i="169"/>
  <c r="O10" i="169"/>
  <c r="P10" i="169"/>
  <c r="Q10" i="169"/>
  <c r="R10" i="169"/>
  <c r="S10" i="169"/>
  <c r="N34" i="169"/>
  <c r="O34" i="169"/>
  <c r="P34" i="169"/>
  <c r="Q34" i="169"/>
  <c r="R34" i="169"/>
  <c r="S34" i="169"/>
  <c r="N40" i="169"/>
  <c r="O40" i="169"/>
  <c r="P40" i="169"/>
  <c r="Q40" i="169"/>
  <c r="R40" i="169"/>
  <c r="S40" i="169"/>
  <c r="N56" i="169"/>
  <c r="O56" i="169"/>
  <c r="P56" i="169"/>
  <c r="Q56" i="169"/>
  <c r="R56" i="169"/>
  <c r="S56" i="169"/>
  <c r="N16" i="170"/>
  <c r="O16" i="170"/>
  <c r="P16" i="170"/>
  <c r="Q16" i="170"/>
  <c r="R16" i="170"/>
  <c r="S16" i="170"/>
  <c r="N27" i="170"/>
  <c r="N29" i="170" s="1"/>
  <c r="O27" i="170"/>
  <c r="O29" i="170" s="1"/>
  <c r="P27" i="170"/>
  <c r="P29" i="170" s="1"/>
  <c r="Q27" i="170"/>
  <c r="Q29" i="170" s="1"/>
  <c r="R27" i="170"/>
  <c r="R29" i="170" s="1"/>
  <c r="S27" i="170"/>
  <c r="S29" i="170" s="1"/>
  <c r="N43" i="170"/>
  <c r="O43" i="170"/>
  <c r="P43" i="170"/>
  <c r="Q43" i="170"/>
  <c r="R43" i="170"/>
  <c r="S43" i="170"/>
  <c r="N54" i="170"/>
  <c r="O54" i="170"/>
  <c r="P54" i="170"/>
  <c r="Q54" i="170"/>
  <c r="R54" i="170"/>
  <c r="S54" i="170"/>
  <c r="N21" i="171"/>
  <c r="O21" i="171"/>
  <c r="P21" i="171"/>
  <c r="Q21" i="171"/>
  <c r="R21" i="171"/>
  <c r="S21" i="171"/>
  <c r="N36" i="171"/>
  <c r="O36" i="171"/>
  <c r="P36" i="171"/>
  <c r="Q36" i="171"/>
  <c r="R36" i="171"/>
  <c r="S36" i="171"/>
  <c r="N50" i="171"/>
  <c r="O50" i="171"/>
  <c r="P50" i="171"/>
  <c r="Q50" i="171"/>
  <c r="R50" i="171"/>
  <c r="S50" i="171"/>
  <c r="N19" i="172"/>
  <c r="O19" i="172"/>
  <c r="P19" i="172"/>
  <c r="Q19" i="172"/>
  <c r="R19" i="172"/>
  <c r="S19" i="172"/>
  <c r="N45" i="172"/>
  <c r="O45" i="172"/>
  <c r="P45" i="172"/>
  <c r="Q45" i="172"/>
  <c r="R45" i="172"/>
  <c r="S45" i="172"/>
  <c r="N56" i="172"/>
  <c r="O56" i="172"/>
  <c r="P56" i="172"/>
  <c r="Q56" i="172"/>
  <c r="R56" i="172"/>
  <c r="S56" i="172"/>
  <c r="N16" i="173"/>
  <c r="O16" i="173"/>
  <c r="P16" i="173"/>
  <c r="Q16" i="173"/>
  <c r="R16" i="173"/>
  <c r="S16" i="173"/>
  <c r="N39" i="173"/>
  <c r="O39" i="173"/>
  <c r="P39" i="173"/>
  <c r="Q39" i="173"/>
  <c r="R39" i="173"/>
  <c r="S39" i="173"/>
  <c r="N43" i="173"/>
  <c r="O43" i="173"/>
  <c r="P43" i="173"/>
  <c r="Q43" i="173"/>
  <c r="R43" i="173"/>
  <c r="S43" i="173"/>
  <c r="N54" i="173"/>
  <c r="O54" i="173"/>
  <c r="P54" i="173"/>
  <c r="Q54" i="173"/>
  <c r="R54" i="173"/>
  <c r="S54" i="173"/>
  <c r="N13" i="174"/>
  <c r="O13" i="174"/>
  <c r="P13" i="174"/>
  <c r="Q13" i="174"/>
  <c r="R13" i="174"/>
  <c r="S13" i="174"/>
  <c r="N21" i="174"/>
  <c r="O21" i="174"/>
  <c r="P21" i="174"/>
  <c r="Q21" i="174"/>
  <c r="R21" i="174"/>
  <c r="S21" i="174"/>
  <c r="N42" i="174"/>
  <c r="O42" i="174"/>
  <c r="P42" i="174"/>
  <c r="Q42" i="174"/>
  <c r="R42" i="174"/>
  <c r="S42" i="174"/>
  <c r="N52" i="174"/>
  <c r="O52" i="174"/>
  <c r="P52" i="174"/>
  <c r="Q52" i="174"/>
  <c r="R52" i="174"/>
  <c r="S52" i="174"/>
  <c r="N21" i="176"/>
  <c r="O21" i="176"/>
  <c r="P21" i="176"/>
  <c r="Q21" i="176"/>
  <c r="R21" i="176"/>
  <c r="S21" i="176"/>
  <c r="N52" i="176"/>
  <c r="O52" i="176"/>
  <c r="P52" i="176"/>
  <c r="Q52" i="176"/>
  <c r="R52" i="176"/>
  <c r="S52" i="176"/>
  <c r="N15" i="182"/>
  <c r="O15" i="182"/>
  <c r="P15" i="182"/>
  <c r="Q15" i="182"/>
  <c r="R15" i="182"/>
  <c r="S15" i="182"/>
  <c r="N43" i="182"/>
  <c r="O43" i="182"/>
  <c r="P43" i="182"/>
  <c r="Q43" i="182"/>
  <c r="R43" i="182"/>
  <c r="S43" i="182"/>
  <c r="F29" i="183"/>
  <c r="N27" i="183"/>
  <c r="N29" i="183" s="1"/>
  <c r="O27" i="183"/>
  <c r="O29" i="183" s="1"/>
  <c r="P27" i="183"/>
  <c r="P29" i="183" s="1"/>
  <c r="Q27" i="183"/>
  <c r="Q29" i="183" s="1"/>
  <c r="R27" i="183"/>
  <c r="R29" i="183" s="1"/>
  <c r="S27" i="183"/>
  <c r="S29" i="183" s="1"/>
  <c r="N8" i="185"/>
  <c r="O8" i="185"/>
  <c r="P8" i="185"/>
  <c r="Q8" i="185"/>
  <c r="R8" i="185"/>
  <c r="S8" i="185"/>
  <c r="N36" i="185"/>
  <c r="O36" i="185"/>
  <c r="P36" i="185"/>
  <c r="Q36" i="185"/>
  <c r="R36" i="185"/>
  <c r="S36" i="185"/>
  <c r="N45" i="195"/>
  <c r="O45" i="195"/>
  <c r="P45" i="195"/>
  <c r="Q45" i="195"/>
  <c r="R45" i="195"/>
  <c r="S45" i="195"/>
  <c r="N12" i="181"/>
  <c r="O12" i="181"/>
  <c r="P12" i="181"/>
  <c r="Q12" i="181"/>
  <c r="R12" i="181"/>
  <c r="S12" i="181"/>
  <c r="N27" i="181"/>
  <c r="O27" i="181"/>
  <c r="P27" i="181"/>
  <c r="Q27" i="181"/>
  <c r="R27" i="181"/>
  <c r="S27" i="181"/>
  <c r="N11" i="178"/>
  <c r="O11" i="178"/>
  <c r="P11" i="178"/>
  <c r="Q11" i="178"/>
  <c r="R11" i="178"/>
  <c r="S11" i="178"/>
  <c r="N27" i="178"/>
  <c r="O27" i="178"/>
  <c r="P27" i="178"/>
  <c r="Q27" i="178"/>
  <c r="R27" i="178"/>
  <c r="S27" i="178"/>
  <c r="N8" i="167"/>
  <c r="O8" i="167"/>
  <c r="P8" i="167"/>
  <c r="Q8" i="167"/>
  <c r="R8" i="167"/>
  <c r="S8" i="167"/>
  <c r="N19" i="167"/>
  <c r="O19" i="167"/>
  <c r="P19" i="167"/>
  <c r="Q19" i="167"/>
  <c r="R19" i="167"/>
  <c r="S19" i="167"/>
  <c r="N34" i="167"/>
  <c r="O34" i="167"/>
  <c r="P34" i="167"/>
  <c r="Q34" i="167"/>
  <c r="R34" i="167"/>
  <c r="S34" i="167"/>
  <c r="N41" i="167"/>
  <c r="O41" i="167"/>
  <c r="P41" i="167"/>
  <c r="Q41" i="167"/>
  <c r="R41" i="167"/>
  <c r="S41" i="167"/>
  <c r="N50" i="167"/>
  <c r="O50" i="167"/>
  <c r="P50" i="167"/>
  <c r="Q50" i="167"/>
  <c r="R50" i="167"/>
  <c r="S50" i="167"/>
  <c r="N8" i="168"/>
  <c r="O8" i="168"/>
  <c r="P8" i="168"/>
  <c r="Q8" i="168"/>
  <c r="R8" i="168"/>
  <c r="S8" i="168"/>
  <c r="N19" i="168"/>
  <c r="O19" i="168"/>
  <c r="P19" i="168"/>
  <c r="Q19" i="168"/>
  <c r="R19" i="168"/>
  <c r="S19" i="168"/>
  <c r="N32" i="168"/>
  <c r="O32" i="168"/>
  <c r="P32" i="168"/>
  <c r="Q32" i="168"/>
  <c r="R32" i="168"/>
  <c r="S32" i="168"/>
  <c r="N39" i="168"/>
  <c r="O39" i="168"/>
  <c r="P39" i="168"/>
  <c r="Q39" i="168"/>
  <c r="R39" i="168"/>
  <c r="S39" i="168"/>
  <c r="N43" i="168"/>
  <c r="O43" i="168"/>
  <c r="P43" i="168"/>
  <c r="Q43" i="168"/>
  <c r="R43" i="168"/>
  <c r="S43" i="168"/>
  <c r="N54" i="168"/>
  <c r="O54" i="168"/>
  <c r="P54" i="168"/>
  <c r="Q54" i="168"/>
  <c r="R54" i="168"/>
  <c r="S54" i="168"/>
  <c r="N13" i="169"/>
  <c r="O13" i="169"/>
  <c r="P13" i="169"/>
  <c r="Q13" i="169"/>
  <c r="R13" i="169"/>
  <c r="S13" i="169"/>
  <c r="N21" i="169"/>
  <c r="O21" i="169"/>
  <c r="P21" i="169"/>
  <c r="Q21" i="169"/>
  <c r="R21" i="169"/>
  <c r="S21" i="169"/>
  <c r="N36" i="169"/>
  <c r="O36" i="169"/>
  <c r="P36" i="169"/>
  <c r="Q36" i="169"/>
  <c r="R36" i="169"/>
  <c r="S36" i="169"/>
  <c r="N41" i="169"/>
  <c r="O41" i="169"/>
  <c r="P41" i="169"/>
  <c r="Q41" i="169"/>
  <c r="R41" i="169"/>
  <c r="S41" i="169"/>
  <c r="N50" i="169"/>
  <c r="O50" i="169"/>
  <c r="P50" i="169"/>
  <c r="Q50" i="169"/>
  <c r="R50" i="169"/>
  <c r="S50" i="169"/>
  <c r="N8" i="170"/>
  <c r="O8" i="170"/>
  <c r="P8" i="170"/>
  <c r="Q8" i="170"/>
  <c r="R8" i="170"/>
  <c r="S8" i="170"/>
  <c r="N19" i="170"/>
  <c r="O19" i="170"/>
  <c r="P19" i="170"/>
  <c r="Q19" i="170"/>
  <c r="R19" i="170"/>
  <c r="S19" i="170"/>
  <c r="N32" i="170"/>
  <c r="O32" i="170"/>
  <c r="P32" i="170"/>
  <c r="Q32" i="170"/>
  <c r="R32" i="170"/>
  <c r="S32" i="170"/>
  <c r="N40" i="170"/>
  <c r="O40" i="170"/>
  <c r="P40" i="170"/>
  <c r="Q40" i="170"/>
  <c r="R40" i="170"/>
  <c r="S40" i="170"/>
  <c r="N45" i="170"/>
  <c r="O45" i="170"/>
  <c r="P45" i="170"/>
  <c r="Q45" i="170"/>
  <c r="R45" i="170"/>
  <c r="S45" i="170"/>
  <c r="N56" i="170"/>
  <c r="O56" i="170"/>
  <c r="P56" i="170"/>
  <c r="Q56" i="170"/>
  <c r="R56" i="170"/>
  <c r="S56" i="170"/>
  <c r="N16" i="171"/>
  <c r="O16" i="171"/>
  <c r="P16" i="171"/>
  <c r="Q16" i="171"/>
  <c r="R16" i="171"/>
  <c r="S16" i="171"/>
  <c r="F29" i="171"/>
  <c r="N27" i="171"/>
  <c r="N29" i="171" s="1"/>
  <c r="O27" i="171"/>
  <c r="O29" i="171" s="1"/>
  <c r="P27" i="171"/>
  <c r="P29" i="171" s="1"/>
  <c r="Q27" i="171"/>
  <c r="Q29" i="171" s="1"/>
  <c r="R27" i="171"/>
  <c r="R29" i="171" s="1"/>
  <c r="S27" i="171"/>
  <c r="S29" i="171" s="1"/>
  <c r="N38" i="171"/>
  <c r="O38" i="171"/>
  <c r="P38" i="171"/>
  <c r="Q38" i="171"/>
  <c r="R38" i="171"/>
  <c r="S38" i="171"/>
  <c r="N42" i="171"/>
  <c r="O42" i="171"/>
  <c r="P42" i="171"/>
  <c r="Q42" i="171"/>
  <c r="R42" i="171"/>
  <c r="S42" i="171"/>
  <c r="N52" i="171"/>
  <c r="O52" i="171"/>
  <c r="P52" i="171"/>
  <c r="Q52" i="171"/>
  <c r="R52" i="171"/>
  <c r="S52" i="171"/>
  <c r="N10" i="172"/>
  <c r="O10" i="172"/>
  <c r="P10" i="172"/>
  <c r="Q10" i="172"/>
  <c r="R10" i="172"/>
  <c r="S10" i="172"/>
  <c r="N20" i="172"/>
  <c r="O20" i="172"/>
  <c r="P20" i="172"/>
  <c r="Q20" i="172"/>
  <c r="R20" i="172"/>
  <c r="S20" i="172"/>
  <c r="N41" i="172"/>
  <c r="O41" i="172"/>
  <c r="P41" i="172"/>
  <c r="Q41" i="172"/>
  <c r="R41" i="172"/>
  <c r="S41" i="172"/>
  <c r="N50" i="172"/>
  <c r="O50" i="172"/>
  <c r="P50" i="172"/>
  <c r="Q50" i="172"/>
  <c r="R50" i="172"/>
  <c r="S50" i="172"/>
  <c r="N8" i="173"/>
  <c r="O8" i="173"/>
  <c r="P8" i="173"/>
  <c r="Q8" i="173"/>
  <c r="R8" i="173"/>
  <c r="S8" i="173"/>
  <c r="N19" i="173"/>
  <c r="O19" i="173"/>
  <c r="P19" i="173"/>
  <c r="Q19" i="173"/>
  <c r="R19" i="173"/>
  <c r="S19" i="173"/>
  <c r="N34" i="173"/>
  <c r="O34" i="173"/>
  <c r="P34" i="173"/>
  <c r="Q34" i="173"/>
  <c r="R34" i="173"/>
  <c r="S34" i="173"/>
  <c r="N40" i="173"/>
  <c r="O40" i="173"/>
  <c r="P40" i="173"/>
  <c r="Q40" i="173"/>
  <c r="R40" i="173"/>
  <c r="S40" i="173"/>
  <c r="N45" i="173"/>
  <c r="O45" i="173"/>
  <c r="P45" i="173"/>
  <c r="Q45" i="173"/>
  <c r="R45" i="173"/>
  <c r="S45" i="173"/>
  <c r="N56" i="173"/>
  <c r="O56" i="173"/>
  <c r="P56" i="173"/>
  <c r="Q56" i="173"/>
  <c r="R56" i="173"/>
  <c r="S56" i="173"/>
  <c r="N16" i="174"/>
  <c r="O16" i="174"/>
  <c r="P16" i="174"/>
  <c r="Q16" i="174"/>
  <c r="R16" i="174"/>
  <c r="S16" i="174"/>
  <c r="N32" i="174"/>
  <c r="O32" i="174"/>
  <c r="P32" i="174"/>
  <c r="Q32" i="174"/>
  <c r="R32" i="174"/>
  <c r="S32" i="174"/>
  <c r="N39" i="174"/>
  <c r="O39" i="174"/>
  <c r="P39" i="174"/>
  <c r="Q39" i="174"/>
  <c r="R39" i="174"/>
  <c r="S39" i="174"/>
  <c r="N43" i="174"/>
  <c r="O43" i="174"/>
  <c r="P43" i="174"/>
  <c r="Q43" i="174"/>
  <c r="R43" i="174"/>
  <c r="S43" i="174"/>
  <c r="N54" i="174"/>
  <c r="O54" i="174"/>
  <c r="P54" i="174"/>
  <c r="Q54" i="174"/>
  <c r="R54" i="174"/>
  <c r="S54" i="174"/>
  <c r="N16" i="175"/>
  <c r="O16" i="175"/>
  <c r="P16" i="175"/>
  <c r="Q16" i="175"/>
  <c r="R16" i="175"/>
  <c r="S16" i="175"/>
  <c r="N32" i="175"/>
  <c r="O32" i="175"/>
  <c r="P32" i="175"/>
  <c r="Q32" i="175"/>
  <c r="R32" i="175"/>
  <c r="S32" i="175"/>
  <c r="N40" i="175"/>
  <c r="O40" i="175"/>
  <c r="P40" i="175"/>
  <c r="Q40" i="175"/>
  <c r="R40" i="175"/>
  <c r="S40" i="175"/>
  <c r="N38" i="176"/>
  <c r="O38" i="176"/>
  <c r="P38" i="176"/>
  <c r="Q38" i="176"/>
  <c r="R38" i="176"/>
  <c r="S38" i="176"/>
  <c r="N17" i="182"/>
  <c r="O17" i="182"/>
  <c r="P17" i="182"/>
  <c r="Q17" i="182"/>
  <c r="R17" i="182"/>
  <c r="S17" i="182"/>
  <c r="N34" i="182"/>
  <c r="O34" i="182"/>
  <c r="P34" i="182"/>
  <c r="Q34" i="182"/>
  <c r="R34" i="182"/>
  <c r="S34" i="182"/>
  <c r="N45" i="182"/>
  <c r="O45" i="182"/>
  <c r="P45" i="182"/>
  <c r="Q45" i="182"/>
  <c r="R45" i="182"/>
  <c r="S45" i="182"/>
  <c r="N15" i="183"/>
  <c r="O15" i="183"/>
  <c r="P15" i="183"/>
  <c r="Q15" i="183"/>
  <c r="R15" i="183"/>
  <c r="S15" i="183"/>
  <c r="N32" i="183"/>
  <c r="O32" i="183"/>
  <c r="P32" i="183"/>
  <c r="Q32" i="183"/>
  <c r="R32" i="183"/>
  <c r="S32" i="183"/>
  <c r="N43" i="183"/>
  <c r="O43" i="183"/>
  <c r="P43" i="183"/>
  <c r="Q43" i="183"/>
  <c r="R43" i="183"/>
  <c r="S43" i="183"/>
  <c r="N11" i="185"/>
  <c r="O11" i="185"/>
  <c r="P11" i="185"/>
  <c r="Q11" i="185"/>
  <c r="R11" i="185"/>
  <c r="S11" i="185"/>
  <c r="N27" i="185"/>
  <c r="O27" i="185"/>
  <c r="P27" i="185"/>
  <c r="Q27" i="185"/>
  <c r="R27" i="185"/>
  <c r="S27" i="185"/>
  <c r="N39" i="195"/>
  <c r="O39" i="195"/>
  <c r="P39" i="195"/>
  <c r="Q39" i="195"/>
  <c r="R39" i="195"/>
  <c r="S39" i="195"/>
  <c r="N47" i="195"/>
  <c r="O47" i="195"/>
  <c r="P47" i="195"/>
  <c r="Q47" i="195"/>
  <c r="R47" i="195"/>
  <c r="S47" i="195"/>
  <c r="N35" i="196"/>
  <c r="O35" i="196"/>
  <c r="P35" i="196"/>
  <c r="Q35" i="196"/>
  <c r="R35" i="196"/>
  <c r="S35" i="196"/>
  <c r="N43" i="196"/>
  <c r="O43" i="196"/>
  <c r="P43" i="196"/>
  <c r="Q43" i="196"/>
  <c r="R43" i="196"/>
  <c r="S43" i="196"/>
  <c r="N11" i="177"/>
  <c r="O11" i="177"/>
  <c r="P11" i="177"/>
  <c r="Q11" i="177"/>
  <c r="R11" i="177"/>
  <c r="S11" i="177"/>
  <c r="N11" i="179"/>
  <c r="O11" i="179"/>
  <c r="P11" i="179"/>
  <c r="Q11" i="179"/>
  <c r="R11" i="179"/>
  <c r="S11" i="179"/>
  <c r="N13" i="167"/>
  <c r="O13" i="167"/>
  <c r="P13" i="167"/>
  <c r="Q13" i="167"/>
  <c r="R13" i="167"/>
  <c r="S13" i="167"/>
  <c r="N38" i="167"/>
  <c r="O38" i="167"/>
  <c r="P38" i="167"/>
  <c r="Q38" i="167"/>
  <c r="R38" i="167"/>
  <c r="S38" i="167"/>
  <c r="N54" i="167"/>
  <c r="O54" i="167"/>
  <c r="P54" i="167"/>
  <c r="Q54" i="167"/>
  <c r="R54" i="167"/>
  <c r="S54" i="167"/>
  <c r="N41" i="168"/>
  <c r="O41" i="168"/>
  <c r="P41" i="168"/>
  <c r="Q41" i="168"/>
  <c r="R41" i="168"/>
  <c r="S41" i="168"/>
  <c r="N8" i="169"/>
  <c r="O8" i="169"/>
  <c r="P8" i="169"/>
  <c r="Q8" i="169"/>
  <c r="R8" i="169"/>
  <c r="S8" i="169"/>
  <c r="N32" i="169"/>
  <c r="O32" i="169"/>
  <c r="P32" i="169"/>
  <c r="Q32" i="169"/>
  <c r="R32" i="169"/>
  <c r="S32" i="169"/>
  <c r="N54" i="169"/>
  <c r="O54" i="169"/>
  <c r="P54" i="169"/>
  <c r="Q54" i="169"/>
  <c r="R54" i="169"/>
  <c r="S54" i="169"/>
  <c r="N42" i="170"/>
  <c r="O42" i="170"/>
  <c r="P42" i="170"/>
  <c r="Q42" i="170"/>
  <c r="R42" i="170"/>
  <c r="S42" i="170"/>
  <c r="N10" i="171"/>
  <c r="O10" i="171"/>
  <c r="P10" i="171"/>
  <c r="Q10" i="171"/>
  <c r="R10" i="171"/>
  <c r="S10" i="171"/>
  <c r="N40" i="171"/>
  <c r="O40" i="171"/>
  <c r="P40" i="171"/>
  <c r="Q40" i="171"/>
  <c r="R40" i="171"/>
  <c r="S40" i="171"/>
  <c r="N56" i="171"/>
  <c r="O56" i="171"/>
  <c r="P56" i="171"/>
  <c r="Q56" i="171"/>
  <c r="R56" i="171"/>
  <c r="S56" i="171"/>
  <c r="N54" i="172"/>
  <c r="O54" i="172"/>
  <c r="P54" i="172"/>
  <c r="Q54" i="172"/>
  <c r="R54" i="172"/>
  <c r="S54" i="172"/>
  <c r="N38" i="173"/>
  <c r="O38" i="173"/>
  <c r="P38" i="173"/>
  <c r="Q38" i="173"/>
  <c r="R38" i="173"/>
  <c r="S38" i="173"/>
  <c r="N10" i="174"/>
  <c r="O10" i="174"/>
  <c r="P10" i="174"/>
  <c r="Q10" i="174"/>
  <c r="R10" i="174"/>
  <c r="S10" i="174"/>
  <c r="N36" i="174"/>
  <c r="O36" i="174"/>
  <c r="P36" i="174"/>
  <c r="Q36" i="174"/>
  <c r="R36" i="174"/>
  <c r="S36" i="174"/>
  <c r="N20" i="175"/>
  <c r="O20" i="175"/>
  <c r="P20" i="175"/>
  <c r="Q20" i="175"/>
  <c r="R20" i="175"/>
  <c r="S20" i="175"/>
  <c r="N12" i="182"/>
  <c r="O12" i="182"/>
  <c r="P12" i="182"/>
  <c r="Q12" i="182"/>
  <c r="R12" i="182"/>
  <c r="S12" i="182"/>
  <c r="N20" i="183"/>
  <c r="O20" i="183"/>
  <c r="P20" i="183"/>
  <c r="Q20" i="183"/>
  <c r="R20" i="183"/>
  <c r="S20" i="183"/>
  <c r="N43" i="195"/>
  <c r="O43" i="195"/>
  <c r="P43" i="195"/>
  <c r="Q43" i="195"/>
  <c r="R43" i="195"/>
  <c r="S43" i="195"/>
  <c r="N8" i="178"/>
  <c r="O8" i="178"/>
  <c r="P8" i="178"/>
  <c r="Q8" i="178"/>
  <c r="R8" i="178"/>
  <c r="S8" i="178"/>
  <c r="N26" i="180"/>
  <c r="O26" i="180"/>
  <c r="P26" i="180"/>
  <c r="Q26" i="180"/>
  <c r="R26" i="180"/>
  <c r="S26" i="180"/>
  <c r="N40" i="167"/>
  <c r="O40" i="167"/>
  <c r="P40" i="167"/>
  <c r="Q40" i="167"/>
  <c r="R40" i="167"/>
  <c r="S40" i="167"/>
  <c r="N16" i="168"/>
  <c r="O16" i="168"/>
  <c r="P16" i="168"/>
  <c r="Q16" i="168"/>
  <c r="R16" i="168"/>
  <c r="S16" i="168"/>
  <c r="N42" i="168"/>
  <c r="O42" i="168"/>
  <c r="P42" i="168"/>
  <c r="Q42" i="168"/>
  <c r="R42" i="168"/>
  <c r="S42" i="168"/>
  <c r="N20" i="169"/>
  <c r="O20" i="169"/>
  <c r="P20" i="169"/>
  <c r="Q20" i="169"/>
  <c r="R20" i="169"/>
  <c r="S20" i="169"/>
  <c r="N45" i="169"/>
  <c r="O45" i="169"/>
  <c r="P45" i="169"/>
  <c r="Q45" i="169"/>
  <c r="R45" i="169"/>
  <c r="S45" i="169"/>
  <c r="N39" i="170"/>
  <c r="O39" i="170"/>
  <c r="P39" i="170"/>
  <c r="Q39" i="170"/>
  <c r="R39" i="170"/>
  <c r="S39" i="170"/>
  <c r="N13" i="171"/>
  <c r="O13" i="171"/>
  <c r="P13" i="171"/>
  <c r="Q13" i="171"/>
  <c r="R13" i="171"/>
  <c r="S13" i="171"/>
  <c r="N41" i="171"/>
  <c r="O41" i="171"/>
  <c r="P41" i="171"/>
  <c r="Q41" i="171"/>
  <c r="R41" i="171"/>
  <c r="S41" i="171"/>
  <c r="N8" i="172"/>
  <c r="O8" i="172"/>
  <c r="P8" i="172"/>
  <c r="Q8" i="172"/>
  <c r="R8" i="172"/>
  <c r="S8" i="172"/>
  <c r="N32" i="173"/>
  <c r="O32" i="173"/>
  <c r="P32" i="173"/>
  <c r="Q32" i="173"/>
  <c r="R32" i="173"/>
  <c r="S32" i="173"/>
  <c r="N38" i="174"/>
  <c r="O38" i="174"/>
  <c r="P38" i="174"/>
  <c r="Q38" i="174"/>
  <c r="R38" i="174"/>
  <c r="S38" i="174"/>
  <c r="N13" i="176"/>
  <c r="O13" i="176"/>
  <c r="P13" i="176"/>
  <c r="Q13" i="176"/>
  <c r="R13" i="176"/>
  <c r="S13" i="176"/>
  <c r="N38" i="175"/>
  <c r="O38" i="175"/>
  <c r="P38" i="175"/>
  <c r="Q38" i="175"/>
  <c r="R38" i="175"/>
  <c r="S38" i="175"/>
  <c r="N32" i="182"/>
  <c r="O32" i="182"/>
  <c r="P32" i="182"/>
  <c r="Q32" i="182"/>
  <c r="R32" i="182"/>
  <c r="S32" i="182"/>
  <c r="N12" i="183"/>
  <c r="O12" i="183"/>
  <c r="P12" i="183"/>
  <c r="Q12" i="183"/>
  <c r="R12" i="183"/>
  <c r="S12" i="183"/>
  <c r="N38" i="183"/>
  <c r="O38" i="183"/>
  <c r="P38" i="183"/>
  <c r="Q38" i="183"/>
  <c r="R38" i="183"/>
  <c r="S38" i="183"/>
  <c r="N25" i="185"/>
  <c r="O25" i="185"/>
  <c r="P25" i="185"/>
  <c r="Q25" i="185"/>
  <c r="R25" i="185"/>
  <c r="S25" i="185"/>
  <c r="N37" i="195"/>
  <c r="O37" i="195"/>
  <c r="P37" i="195"/>
  <c r="Q37" i="195"/>
  <c r="R37" i="195"/>
  <c r="S37" i="195"/>
  <c r="F32" i="196"/>
  <c r="N29" i="196"/>
  <c r="N32" i="196" s="1"/>
  <c r="O29" i="196"/>
  <c r="O32" i="196" s="1"/>
  <c r="P29" i="196"/>
  <c r="P32" i="196" s="1"/>
  <c r="Q29" i="196"/>
  <c r="Q32" i="196" s="1"/>
  <c r="R29" i="196"/>
  <c r="R32" i="196" s="1"/>
  <c r="S29" i="196"/>
  <c r="S32" i="196" s="1"/>
  <c r="N41" i="196"/>
  <c r="O41" i="196"/>
  <c r="P41" i="196"/>
  <c r="Q41" i="196"/>
  <c r="R41" i="196"/>
  <c r="S41" i="196"/>
  <c r="N49" i="196"/>
  <c r="O49" i="196"/>
  <c r="P49" i="196"/>
  <c r="Q49" i="196"/>
  <c r="R49" i="196"/>
  <c r="S49" i="196"/>
  <c r="N8" i="177"/>
  <c r="O8" i="177"/>
  <c r="P8" i="177"/>
  <c r="Q8" i="177"/>
  <c r="R8" i="177"/>
  <c r="S8" i="177"/>
  <c r="N24" i="177"/>
  <c r="N30" i="177" s="1"/>
  <c r="O24" i="177"/>
  <c r="O30" i="177" s="1"/>
  <c r="P24" i="177"/>
  <c r="P30" i="177" s="1"/>
  <c r="Q24" i="177"/>
  <c r="Q30" i="177" s="1"/>
  <c r="R24" i="177"/>
  <c r="R30" i="177" s="1"/>
  <c r="S24" i="177"/>
  <c r="S30" i="177" s="1"/>
  <c r="N8" i="179"/>
  <c r="O8" i="179"/>
  <c r="P8" i="179"/>
  <c r="Q8" i="179"/>
  <c r="R8" i="179"/>
  <c r="S8" i="179"/>
  <c r="N24" i="179"/>
  <c r="O24" i="179"/>
  <c r="P24" i="179"/>
  <c r="Q24" i="179"/>
  <c r="R24" i="179"/>
  <c r="S24" i="179"/>
  <c r="N10" i="167"/>
  <c r="O10" i="167"/>
  <c r="P10" i="167"/>
  <c r="Q10" i="167"/>
  <c r="R10" i="167"/>
  <c r="S10" i="167"/>
  <c r="N20" i="167"/>
  <c r="O20" i="167"/>
  <c r="P20" i="167"/>
  <c r="Q20" i="167"/>
  <c r="R20" i="167"/>
  <c r="S20" i="167"/>
  <c r="N36" i="167"/>
  <c r="O36" i="167"/>
  <c r="P36" i="167"/>
  <c r="Q36" i="167"/>
  <c r="R36" i="167"/>
  <c r="S36" i="167"/>
  <c r="N42" i="167"/>
  <c r="O42" i="167"/>
  <c r="P42" i="167"/>
  <c r="Q42" i="167"/>
  <c r="R42" i="167"/>
  <c r="S42" i="167"/>
  <c r="N52" i="167"/>
  <c r="O52" i="167"/>
  <c r="P52" i="167"/>
  <c r="Q52" i="167"/>
  <c r="R52" i="167"/>
  <c r="S52" i="167"/>
  <c r="N10" i="168"/>
  <c r="O10" i="168"/>
  <c r="P10" i="168"/>
  <c r="Q10" i="168"/>
  <c r="R10" i="168"/>
  <c r="S10" i="168"/>
  <c r="N20" i="168"/>
  <c r="O20" i="168"/>
  <c r="P20" i="168"/>
  <c r="Q20" i="168"/>
  <c r="R20" i="168"/>
  <c r="S20" i="168"/>
  <c r="N34" i="168"/>
  <c r="O34" i="168"/>
  <c r="P34" i="168"/>
  <c r="Q34" i="168"/>
  <c r="R34" i="168"/>
  <c r="S34" i="168"/>
  <c r="N40" i="168"/>
  <c r="O40" i="168"/>
  <c r="P40" i="168"/>
  <c r="Q40" i="168"/>
  <c r="R40" i="168"/>
  <c r="S40" i="168"/>
  <c r="N45" i="168"/>
  <c r="O45" i="168"/>
  <c r="P45" i="168"/>
  <c r="Q45" i="168"/>
  <c r="R45" i="168"/>
  <c r="S45" i="168"/>
  <c r="N56" i="168"/>
  <c r="O56" i="168"/>
  <c r="P56" i="168"/>
  <c r="Q56" i="168"/>
  <c r="R56" i="168"/>
  <c r="S56" i="168"/>
  <c r="N16" i="169"/>
  <c r="O16" i="169"/>
  <c r="P16" i="169"/>
  <c r="Q16" i="169"/>
  <c r="R16" i="169"/>
  <c r="S16" i="169"/>
  <c r="N27" i="169"/>
  <c r="N29" i="169" s="1"/>
  <c r="O27" i="169"/>
  <c r="O29" i="169" s="1"/>
  <c r="P27" i="169"/>
  <c r="P29" i="169" s="1"/>
  <c r="Q27" i="169"/>
  <c r="Q29" i="169" s="1"/>
  <c r="R27" i="169"/>
  <c r="R29" i="169" s="1"/>
  <c r="S27" i="169"/>
  <c r="S29" i="169" s="1"/>
  <c r="N38" i="169"/>
  <c r="O38" i="169"/>
  <c r="P38" i="169"/>
  <c r="Q38" i="169"/>
  <c r="R38" i="169"/>
  <c r="S38" i="169"/>
  <c r="N42" i="169"/>
  <c r="O42" i="169"/>
  <c r="P42" i="169"/>
  <c r="Q42" i="169"/>
  <c r="R42" i="169"/>
  <c r="S42" i="169"/>
  <c r="N52" i="169"/>
  <c r="O52" i="169"/>
  <c r="P52" i="169"/>
  <c r="Q52" i="169"/>
  <c r="R52" i="169"/>
  <c r="S52" i="169"/>
  <c r="N10" i="170"/>
  <c r="O10" i="170"/>
  <c r="P10" i="170"/>
  <c r="Q10" i="170"/>
  <c r="R10" i="170"/>
  <c r="S10" i="170"/>
  <c r="N20" i="170"/>
  <c r="O20" i="170"/>
  <c r="P20" i="170"/>
  <c r="Q20" i="170"/>
  <c r="R20" i="170"/>
  <c r="S20" i="170"/>
  <c r="N34" i="170"/>
  <c r="O34" i="170"/>
  <c r="P34" i="170"/>
  <c r="Q34" i="170"/>
  <c r="R34" i="170"/>
  <c r="S34" i="170"/>
  <c r="N41" i="170"/>
  <c r="O41" i="170"/>
  <c r="P41" i="170"/>
  <c r="Q41" i="170"/>
  <c r="R41" i="170"/>
  <c r="S41" i="170"/>
  <c r="N50" i="170"/>
  <c r="O50" i="170"/>
  <c r="P50" i="170"/>
  <c r="Q50" i="170"/>
  <c r="R50" i="170"/>
  <c r="S50" i="170"/>
  <c r="N8" i="171"/>
  <c r="O8" i="171"/>
  <c r="P8" i="171"/>
  <c r="Q8" i="171"/>
  <c r="R8" i="171"/>
  <c r="S8" i="171"/>
  <c r="N19" i="171"/>
  <c r="O19" i="171"/>
  <c r="P19" i="171"/>
  <c r="Q19" i="171"/>
  <c r="R19" i="171"/>
  <c r="S19" i="171"/>
  <c r="N32" i="171"/>
  <c r="O32" i="171"/>
  <c r="P32" i="171"/>
  <c r="Q32" i="171"/>
  <c r="R32" i="171"/>
  <c r="S32" i="171"/>
  <c r="N39" i="171"/>
  <c r="O39" i="171"/>
  <c r="P39" i="171"/>
  <c r="Q39" i="171"/>
  <c r="R39" i="171"/>
  <c r="S39" i="171"/>
  <c r="N43" i="171"/>
  <c r="O43" i="171"/>
  <c r="P43" i="171"/>
  <c r="Q43" i="171"/>
  <c r="R43" i="171"/>
  <c r="S43" i="171"/>
  <c r="N54" i="171"/>
  <c r="O54" i="171"/>
  <c r="P54" i="171"/>
  <c r="Q54" i="171"/>
  <c r="R54" i="171"/>
  <c r="S54" i="171"/>
  <c r="N13" i="172"/>
  <c r="O13" i="172"/>
  <c r="P13" i="172"/>
  <c r="Q13" i="172"/>
  <c r="R13" i="172"/>
  <c r="S13" i="172"/>
  <c r="N21" i="172"/>
  <c r="O21" i="172"/>
  <c r="P21" i="172"/>
  <c r="Q21" i="172"/>
  <c r="R21" i="172"/>
  <c r="S21" i="172"/>
  <c r="N42" i="172"/>
  <c r="O42" i="172"/>
  <c r="P42" i="172"/>
  <c r="Q42" i="172"/>
  <c r="R42" i="172"/>
  <c r="S42" i="172"/>
  <c r="N52" i="172"/>
  <c r="O52" i="172"/>
  <c r="P52" i="172"/>
  <c r="Q52" i="172"/>
  <c r="R52" i="172"/>
  <c r="S52" i="172"/>
  <c r="N10" i="173"/>
  <c r="O10" i="173"/>
  <c r="P10" i="173"/>
  <c r="Q10" i="173"/>
  <c r="R10" i="173"/>
  <c r="S10" i="173"/>
  <c r="N20" i="173"/>
  <c r="O20" i="173"/>
  <c r="P20" i="173"/>
  <c r="Q20" i="173"/>
  <c r="R20" i="173"/>
  <c r="S20" i="173"/>
  <c r="N36" i="173"/>
  <c r="O36" i="173"/>
  <c r="P36" i="173"/>
  <c r="Q36" i="173"/>
  <c r="R36" i="173"/>
  <c r="S36" i="173"/>
  <c r="N41" i="173"/>
  <c r="O41" i="173"/>
  <c r="P41" i="173"/>
  <c r="Q41" i="173"/>
  <c r="R41" i="173"/>
  <c r="S41" i="173"/>
  <c r="N50" i="173"/>
  <c r="O50" i="173"/>
  <c r="P50" i="173"/>
  <c r="Q50" i="173"/>
  <c r="R50" i="173"/>
  <c r="S50" i="173"/>
  <c r="N8" i="174"/>
  <c r="O8" i="174"/>
  <c r="P8" i="174"/>
  <c r="Q8" i="174"/>
  <c r="R8" i="174"/>
  <c r="S8" i="174"/>
  <c r="N19" i="174"/>
  <c r="O19" i="174"/>
  <c r="P19" i="174"/>
  <c r="Q19" i="174"/>
  <c r="R19" i="174"/>
  <c r="S19" i="174"/>
  <c r="N34" i="174"/>
  <c r="O34" i="174"/>
  <c r="P34" i="174"/>
  <c r="Q34" i="174"/>
  <c r="R34" i="174"/>
  <c r="S34" i="174"/>
  <c r="N40" i="174"/>
  <c r="O40" i="174"/>
  <c r="P40" i="174"/>
  <c r="Q40" i="174"/>
  <c r="R40" i="174"/>
  <c r="S40" i="174"/>
  <c r="N45" i="174"/>
  <c r="O45" i="174"/>
  <c r="P45" i="174"/>
  <c r="Q45" i="174"/>
  <c r="R45" i="174"/>
  <c r="S45" i="174"/>
  <c r="N56" i="174"/>
  <c r="O56" i="174"/>
  <c r="P56" i="174"/>
  <c r="Q56" i="174"/>
  <c r="R56" i="174"/>
  <c r="S56" i="174"/>
  <c r="N19" i="176"/>
  <c r="O19" i="176"/>
  <c r="P19" i="176"/>
  <c r="Q19" i="176"/>
  <c r="R19" i="176"/>
  <c r="S19" i="176"/>
  <c r="N34" i="176"/>
  <c r="O34" i="176"/>
  <c r="P34" i="176"/>
  <c r="Q34" i="176"/>
  <c r="R34" i="176"/>
  <c r="S34" i="176"/>
  <c r="N48" i="176"/>
  <c r="O48" i="176"/>
  <c r="P48" i="176"/>
  <c r="Q48" i="176"/>
  <c r="R48" i="176"/>
  <c r="S48" i="176"/>
  <c r="N8" i="182"/>
  <c r="O8" i="182"/>
  <c r="P8" i="182"/>
  <c r="Q8" i="182"/>
  <c r="R8" i="182"/>
  <c r="S8" i="182"/>
  <c r="N20" i="182"/>
  <c r="O20" i="182"/>
  <c r="P20" i="182"/>
  <c r="Q20" i="182"/>
  <c r="R20" i="182"/>
  <c r="S20" i="182"/>
  <c r="N36" i="182"/>
  <c r="O36" i="182"/>
  <c r="P36" i="182"/>
  <c r="Q36" i="182"/>
  <c r="R36" i="182"/>
  <c r="S36" i="182"/>
  <c r="N48" i="182"/>
  <c r="O48" i="182"/>
  <c r="P48" i="182"/>
  <c r="Q48" i="182"/>
  <c r="R48" i="182"/>
  <c r="S48" i="182"/>
  <c r="N17" i="183"/>
  <c r="O17" i="183"/>
  <c r="P17" i="183"/>
  <c r="Q17" i="183"/>
  <c r="R17" i="183"/>
  <c r="S17" i="183"/>
  <c r="N34" i="183"/>
  <c r="O34" i="183"/>
  <c r="P34" i="183"/>
  <c r="Q34" i="183"/>
  <c r="R34" i="183"/>
  <c r="S34" i="183"/>
  <c r="N45" i="183"/>
  <c r="O45" i="183"/>
  <c r="P45" i="183"/>
  <c r="Q45" i="183"/>
  <c r="R45" i="183"/>
  <c r="S45" i="183"/>
  <c r="N13" i="185"/>
  <c r="O13" i="185"/>
  <c r="P13" i="185"/>
  <c r="Q13" i="185"/>
  <c r="R13" i="185"/>
  <c r="S13" i="185"/>
  <c r="N29" i="185"/>
  <c r="O29" i="185"/>
  <c r="P29" i="185"/>
  <c r="Q29" i="185"/>
  <c r="R29" i="185"/>
  <c r="S29" i="185"/>
  <c r="N38" i="192"/>
  <c r="N46" i="192" s="1"/>
  <c r="N51" i="192" s="1"/>
  <c r="O38" i="192"/>
  <c r="O46" i="192" s="1"/>
  <c r="O51" i="192" s="1"/>
  <c r="P38" i="192"/>
  <c r="P46" i="192" s="1"/>
  <c r="P51" i="192" s="1"/>
  <c r="Q38" i="192"/>
  <c r="Q46" i="192" s="1"/>
  <c r="Q51" i="192" s="1"/>
  <c r="R38" i="192"/>
  <c r="R46" i="192" s="1"/>
  <c r="R51" i="192" s="1"/>
  <c r="S38" i="192"/>
  <c r="S46" i="192" s="1"/>
  <c r="S51" i="192" s="1"/>
  <c r="N41" i="195"/>
  <c r="O41" i="195"/>
  <c r="P41" i="195"/>
  <c r="Q41" i="195"/>
  <c r="R41" i="195"/>
  <c r="S41" i="195"/>
  <c r="N49" i="195"/>
  <c r="O49" i="195"/>
  <c r="P49" i="195"/>
  <c r="Q49" i="195"/>
  <c r="R49" i="195"/>
  <c r="S49" i="195"/>
  <c r="N37" i="196"/>
  <c r="O37" i="196"/>
  <c r="P37" i="196"/>
  <c r="Q37" i="196"/>
  <c r="R37" i="196"/>
  <c r="S37" i="196"/>
  <c r="N45" i="196"/>
  <c r="O45" i="196"/>
  <c r="P45" i="196"/>
  <c r="Q45" i="196"/>
  <c r="R45" i="196"/>
  <c r="S45" i="196"/>
  <c r="BM24" i="114"/>
  <c r="K21" i="238" s="1"/>
  <c r="AR24" i="114"/>
  <c r="H21" i="238" s="1"/>
  <c r="BT24" i="114"/>
  <c r="L21" i="238" s="1"/>
  <c r="BF24" i="114"/>
  <c r="AY24" i="114"/>
  <c r="I21" i="238" s="1"/>
  <c r="K64" i="162"/>
  <c r="L64" i="114" s="1"/>
  <c r="L64" i="162"/>
  <c r="M64" i="114" s="1"/>
  <c r="I64" i="162"/>
  <c r="J64" i="114" s="1"/>
  <c r="J64" i="162"/>
  <c r="K64" i="114" s="1"/>
  <c r="M64" i="162"/>
  <c r="N64" i="114" s="1"/>
  <c r="P64" i="114"/>
  <c r="D64" i="238" s="1"/>
  <c r="K63" i="162"/>
  <c r="L63" i="114" s="1"/>
  <c r="M63" i="162"/>
  <c r="N63" i="114" s="1"/>
  <c r="J63" i="162"/>
  <c r="K63" i="114" s="1"/>
  <c r="I63" i="162"/>
  <c r="J63" i="114" s="1"/>
  <c r="L63" i="162"/>
  <c r="M63" i="114" s="1"/>
  <c r="P63" i="114"/>
  <c r="D63" i="238" s="1"/>
  <c r="K62" i="162"/>
  <c r="L62" i="114" s="1"/>
  <c r="I62" i="162"/>
  <c r="J62" i="114" s="1"/>
  <c r="L62" i="162"/>
  <c r="M62" i="114" s="1"/>
  <c r="J62" i="162"/>
  <c r="K62" i="114" s="1"/>
  <c r="M62" i="162"/>
  <c r="N62" i="114" s="1"/>
  <c r="P62" i="114"/>
  <c r="D62" i="238" s="1"/>
  <c r="F38" i="193"/>
  <c r="F38" i="199"/>
  <c r="D16" i="235"/>
  <c r="D27" i="235"/>
  <c r="D59" i="235"/>
  <c r="D45" i="235"/>
  <c r="D64" i="235"/>
  <c r="D22" i="235"/>
  <c r="D10" i="235"/>
  <c r="D17" i="235"/>
  <c r="D14" i="235"/>
  <c r="D31" i="235"/>
  <c r="D41" i="235"/>
  <c r="D40" i="235"/>
  <c r="D53" i="235"/>
  <c r="D63" i="235"/>
  <c r="D11" i="235"/>
  <c r="D24" i="235"/>
  <c r="D20" i="235"/>
  <c r="D18" i="235"/>
  <c r="D38" i="235"/>
  <c r="D32" i="235"/>
  <c r="D62" i="235"/>
  <c r="D13" i="235"/>
  <c r="D52" i="235"/>
  <c r="D15" i="235"/>
  <c r="D12" i="235"/>
  <c r="D26" i="235"/>
  <c r="D21" i="235"/>
  <c r="D60" i="235"/>
  <c r="D54" i="235"/>
  <c r="D37" i="235"/>
  <c r="D33" i="235"/>
  <c r="D46" i="235"/>
  <c r="F9" i="162"/>
  <c r="F9" i="114" s="1"/>
  <c r="N9" i="162"/>
  <c r="D9" i="235"/>
  <c r="N44" i="162"/>
  <c r="M44" i="162" s="1"/>
  <c r="N44" i="114" s="1"/>
  <c r="D44" i="235"/>
  <c r="N36" i="162"/>
  <c r="K36" i="162" s="1"/>
  <c r="L36" i="114" s="1"/>
  <c r="D36" i="235"/>
  <c r="N34" i="162"/>
  <c r="I34" i="162" s="1"/>
  <c r="J34" i="114" s="1"/>
  <c r="D34" i="235"/>
  <c r="N31" i="162"/>
  <c r="J31" i="162" s="1"/>
  <c r="K31" i="114" s="1"/>
  <c r="N38" i="162"/>
  <c r="M38" i="162" s="1"/>
  <c r="N38" i="114" s="1"/>
  <c r="N54" i="162"/>
  <c r="K54" i="162" s="1"/>
  <c r="L54" i="114" s="1"/>
  <c r="N37" i="162"/>
  <c r="J37" i="162" s="1"/>
  <c r="K37" i="114" s="1"/>
  <c r="N33" i="162"/>
  <c r="L33" i="162" s="1"/>
  <c r="M33" i="114" s="1"/>
  <c r="N46" i="162"/>
  <c r="K46" i="162" s="1"/>
  <c r="L46" i="114" s="1"/>
  <c r="N41" i="162"/>
  <c r="J41" i="162" s="1"/>
  <c r="K41" i="114" s="1"/>
  <c r="L14" i="162"/>
  <c r="M14" i="114" s="1"/>
  <c r="M15" i="162"/>
  <c r="N15" i="114" s="1"/>
  <c r="L11" i="162"/>
  <c r="M11" i="114" s="1"/>
  <c r="N24" i="162"/>
  <c r="I24" i="162" s="1"/>
  <c r="J24" i="114" s="1"/>
  <c r="N20" i="162"/>
  <c r="L20" i="162" s="1"/>
  <c r="M20" i="114" s="1"/>
  <c r="I18" i="162"/>
  <c r="J18" i="114" s="1"/>
  <c r="J31" i="208"/>
  <c r="J60" i="208"/>
  <c r="J54" i="208"/>
  <c r="J37" i="208"/>
  <c r="J53" i="208"/>
  <c r="J33" i="208"/>
  <c r="J46" i="208"/>
  <c r="N53" i="162"/>
  <c r="J53" i="162" s="1"/>
  <c r="K53" i="114" s="1"/>
  <c r="N40" i="162"/>
  <c r="I40" i="162" s="1"/>
  <c r="J40" i="114" s="1"/>
  <c r="L16" i="162"/>
  <c r="M16" i="114" s="1"/>
  <c r="I13" i="162"/>
  <c r="J13" i="114" s="1"/>
  <c r="N27" i="162"/>
  <c r="K27" i="162" s="1"/>
  <c r="L27" i="114" s="1"/>
  <c r="J36" i="208"/>
  <c r="J52" i="208"/>
  <c r="J38" i="208"/>
  <c r="J59" i="208"/>
  <c r="J32" i="208"/>
  <c r="J44" i="208"/>
  <c r="J45" i="208"/>
  <c r="J34" i="208"/>
  <c r="J70" i="208"/>
  <c r="E75" i="235" s="1"/>
  <c r="J71" i="208"/>
  <c r="E76" i="235" s="1"/>
  <c r="J14" i="208"/>
  <c r="T14" i="162" s="1"/>
  <c r="J22" i="208"/>
  <c r="J11" i="208"/>
  <c r="T11" i="162" s="1"/>
  <c r="J10" i="208"/>
  <c r="T10" i="162" s="1"/>
  <c r="J73" i="208"/>
  <c r="E78" i="235" s="1"/>
  <c r="J17" i="208"/>
  <c r="T17" i="162" s="1"/>
  <c r="I17" i="162"/>
  <c r="J17" i="114" s="1"/>
  <c r="J26" i="208"/>
  <c r="J16" i="208"/>
  <c r="T16" i="162" s="1"/>
  <c r="J21" i="208"/>
  <c r="I12" i="162"/>
  <c r="J12" i="114" s="1"/>
  <c r="M10" i="162"/>
  <c r="N10" i="114" s="1"/>
  <c r="N21" i="162"/>
  <c r="J21" i="162" s="1"/>
  <c r="K21" i="114" s="1"/>
  <c r="N26" i="162"/>
  <c r="I26" i="162" s="1"/>
  <c r="J26" i="114" s="1"/>
  <c r="N22" i="162"/>
  <c r="K22" i="162" s="1"/>
  <c r="L22" i="114" s="1"/>
  <c r="J13" i="208"/>
  <c r="T13" i="162" s="1"/>
  <c r="J9" i="208"/>
  <c r="J72" i="208"/>
  <c r="E77" i="235" s="1"/>
  <c r="J15" i="208"/>
  <c r="T15" i="162" s="1"/>
  <c r="J24" i="208"/>
  <c r="J12" i="208"/>
  <c r="T12" i="162" s="1"/>
  <c r="J20" i="208"/>
  <c r="J74" i="208"/>
  <c r="E82" i="235" s="1"/>
  <c r="J18" i="208"/>
  <c r="T18" i="162" s="1"/>
  <c r="J27" i="208"/>
  <c r="C15" i="162"/>
  <c r="C15" i="114" s="1"/>
  <c r="F15" i="162"/>
  <c r="F15" i="114" s="1"/>
  <c r="I15" i="114"/>
  <c r="C15" i="238" s="1"/>
  <c r="G15" i="162"/>
  <c r="G15" i="114" s="1"/>
  <c r="I22" i="114"/>
  <c r="C25" i="238" s="1"/>
  <c r="F38" i="184"/>
  <c r="E15" i="162"/>
  <c r="E15" i="114" s="1"/>
  <c r="F22" i="162"/>
  <c r="F22" i="114" s="1"/>
  <c r="F38" i="185"/>
  <c r="F31" i="181"/>
  <c r="F8" i="175"/>
  <c r="F45" i="175"/>
  <c r="F60" i="168"/>
  <c r="F60" i="169"/>
  <c r="F17" i="185"/>
  <c r="F40" i="182"/>
  <c r="F54" i="183"/>
  <c r="F24" i="183"/>
  <c r="F54" i="182"/>
  <c r="F24" i="182"/>
  <c r="F24" i="174"/>
  <c r="F60" i="173"/>
  <c r="F24" i="173"/>
  <c r="F24" i="170"/>
  <c r="F24" i="168"/>
  <c r="F28" i="180"/>
  <c r="F27" i="179"/>
  <c r="F28" i="178"/>
  <c r="F30" i="177"/>
  <c r="F14" i="181"/>
  <c r="I27" i="114"/>
  <c r="C27" i="238" s="1"/>
  <c r="C54" i="162"/>
  <c r="C54" i="114" s="1"/>
  <c r="E27" i="162"/>
  <c r="E27" i="114" s="1"/>
  <c r="D18" i="162"/>
  <c r="D18" i="114" s="1"/>
  <c r="F27" i="162"/>
  <c r="F27" i="114" s="1"/>
  <c r="D27" i="162"/>
  <c r="D27" i="114" s="1"/>
  <c r="G45" i="162"/>
  <c r="G45" i="114" s="1"/>
  <c r="F45" i="162"/>
  <c r="F45" i="114" s="1"/>
  <c r="I45" i="114"/>
  <c r="C45" i="238" s="1"/>
  <c r="G54" i="162"/>
  <c r="G54" i="114" s="1"/>
  <c r="C10" i="162"/>
  <c r="C10" i="114" s="1"/>
  <c r="I10" i="114"/>
  <c r="C10" i="238" s="1"/>
  <c r="C45" i="162"/>
  <c r="C45" i="114" s="1"/>
  <c r="E45" i="162"/>
  <c r="E45" i="114" s="1"/>
  <c r="F16" i="162"/>
  <c r="F16" i="114" s="1"/>
  <c r="E22" i="162"/>
  <c r="E22" i="114" s="1"/>
  <c r="C9" i="162"/>
  <c r="C9" i="114" s="1"/>
  <c r="G27" i="162"/>
  <c r="G27" i="114" s="1"/>
  <c r="D22" i="162"/>
  <c r="D22" i="114" s="1"/>
  <c r="D9" i="162"/>
  <c r="D9" i="114" s="1"/>
  <c r="J45" i="162"/>
  <c r="K45" i="114" s="1"/>
  <c r="G38" i="162"/>
  <c r="G38" i="114" s="1"/>
  <c r="P45" i="114"/>
  <c r="D45" i="238" s="1"/>
  <c r="E38" i="162"/>
  <c r="E38" i="114" s="1"/>
  <c r="F38" i="162"/>
  <c r="F38" i="114" s="1"/>
  <c r="C38" i="162"/>
  <c r="C38" i="114" s="1"/>
  <c r="K32" i="162"/>
  <c r="L32" i="114" s="1"/>
  <c r="G22" i="162"/>
  <c r="G22" i="114" s="1"/>
  <c r="D53" i="162"/>
  <c r="D53" i="114" s="1"/>
  <c r="E9" i="162"/>
  <c r="E9" i="114" s="1"/>
  <c r="K45" i="162"/>
  <c r="L45" i="114" s="1"/>
  <c r="D40" i="162"/>
  <c r="D40" i="114" s="1"/>
  <c r="G20" i="162"/>
  <c r="G20" i="114" s="1"/>
  <c r="D12" i="162"/>
  <c r="D12" i="114" s="1"/>
  <c r="M45" i="162"/>
  <c r="N45" i="114" s="1"/>
  <c r="I9" i="114"/>
  <c r="C9" i="238" s="1"/>
  <c r="I38" i="114"/>
  <c r="C38" i="238" s="1"/>
  <c r="L32" i="162"/>
  <c r="M32" i="114" s="1"/>
  <c r="G9" i="162"/>
  <c r="G9" i="114" s="1"/>
  <c r="L45" i="162"/>
  <c r="M45" i="114" s="1"/>
  <c r="G34" i="162"/>
  <c r="G34" i="114" s="1"/>
  <c r="D20" i="162"/>
  <c r="D20" i="114" s="1"/>
  <c r="I12" i="114"/>
  <c r="C12" i="238" s="1"/>
  <c r="P32" i="114"/>
  <c r="D32" i="238" s="1"/>
  <c r="I32" i="162"/>
  <c r="J32" i="114" s="1"/>
  <c r="J32" i="162"/>
  <c r="K32" i="114" s="1"/>
  <c r="I20" i="114"/>
  <c r="C23" i="238" s="1"/>
  <c r="C20" i="162"/>
  <c r="C20" i="114" s="1"/>
  <c r="F50" i="195"/>
  <c r="F50" i="196"/>
  <c r="C24" i="162"/>
  <c r="C24" i="114" s="1"/>
  <c r="F53" i="162"/>
  <c r="F53" i="114" s="1"/>
  <c r="C52" i="162"/>
  <c r="C52" i="114" s="1"/>
  <c r="C46" i="162"/>
  <c r="C46" i="114" s="1"/>
  <c r="G16" i="162"/>
  <c r="G16" i="114" s="1"/>
  <c r="I53" i="114"/>
  <c r="C53" i="238" s="1"/>
  <c r="G24" i="162"/>
  <c r="G24" i="114" s="1"/>
  <c r="G52" i="162"/>
  <c r="G52" i="114" s="1"/>
  <c r="G46" i="162"/>
  <c r="G46" i="114" s="1"/>
  <c r="G40" i="162"/>
  <c r="G40" i="114" s="1"/>
  <c r="D16" i="162"/>
  <c r="D16" i="114" s="1"/>
  <c r="E12" i="162"/>
  <c r="E12" i="114" s="1"/>
  <c r="D46" i="162"/>
  <c r="D46" i="114" s="1"/>
  <c r="C40" i="162"/>
  <c r="C40" i="114" s="1"/>
  <c r="C12" i="162"/>
  <c r="C12" i="114" s="1"/>
  <c r="I46" i="114"/>
  <c r="C46" i="238" s="1"/>
  <c r="F24" i="162"/>
  <c r="F24" i="114" s="1"/>
  <c r="E10" i="162"/>
  <c r="E10" i="114" s="1"/>
  <c r="G53" i="162"/>
  <c r="G53" i="114" s="1"/>
  <c r="D21" i="162"/>
  <c r="D21" i="114" s="1"/>
  <c r="F52" i="162"/>
  <c r="F52" i="114" s="1"/>
  <c r="F46" i="162"/>
  <c r="F46" i="114" s="1"/>
  <c r="F40" i="162"/>
  <c r="F40" i="114" s="1"/>
  <c r="E16" i="162"/>
  <c r="E16" i="114" s="1"/>
  <c r="G12" i="162"/>
  <c r="G12" i="114" s="1"/>
  <c r="F18" i="162"/>
  <c r="F18" i="114" s="1"/>
  <c r="G10" i="162"/>
  <c r="G10" i="114" s="1"/>
  <c r="I16" i="114"/>
  <c r="C16" i="238" s="1"/>
  <c r="I24" i="114"/>
  <c r="C21" i="238" s="1"/>
  <c r="I40" i="114"/>
  <c r="C40" i="238" s="1"/>
  <c r="I52" i="114"/>
  <c r="C52" i="238" s="1"/>
  <c r="G18" i="162"/>
  <c r="G18" i="114" s="1"/>
  <c r="D10" i="162"/>
  <c r="D10" i="114" s="1"/>
  <c r="E53" i="162"/>
  <c r="E53" i="114" s="1"/>
  <c r="C21" i="162"/>
  <c r="C21" i="114" s="1"/>
  <c r="E52" i="162"/>
  <c r="E52" i="114" s="1"/>
  <c r="I34" i="114"/>
  <c r="C34" i="238" s="1"/>
  <c r="I32" i="114"/>
  <c r="C32" i="238" s="1"/>
  <c r="I36" i="114"/>
  <c r="C36" i="238" s="1"/>
  <c r="E32" i="162"/>
  <c r="E32" i="114" s="1"/>
  <c r="E34" i="162"/>
  <c r="E34" i="114" s="1"/>
  <c r="F60" i="174"/>
  <c r="F60" i="171"/>
  <c r="F24" i="171"/>
  <c r="F29" i="170"/>
  <c r="F60" i="170"/>
  <c r="F24" i="169"/>
  <c r="F29" i="169"/>
  <c r="F29" i="168"/>
  <c r="F47" i="168"/>
  <c r="F24" i="167"/>
  <c r="F60" i="167"/>
  <c r="F39" i="167"/>
  <c r="F32" i="162"/>
  <c r="F32" i="114" s="1"/>
  <c r="E18" i="162"/>
  <c r="E18" i="114" s="1"/>
  <c r="C34" i="162"/>
  <c r="C34" i="114" s="1"/>
  <c r="I18" i="114"/>
  <c r="C18" i="238" s="1"/>
  <c r="D36" i="162"/>
  <c r="D36" i="114" s="1"/>
  <c r="G17" i="162"/>
  <c r="G17" i="114" s="1"/>
  <c r="F34" i="162"/>
  <c r="F34" i="114" s="1"/>
  <c r="D44" i="162"/>
  <c r="D44" i="114" s="1"/>
  <c r="D32" i="162"/>
  <c r="D32" i="114" s="1"/>
  <c r="G36" i="162"/>
  <c r="G36" i="114" s="1"/>
  <c r="I54" i="114"/>
  <c r="C54" i="238" s="1"/>
  <c r="F33" i="162"/>
  <c r="F33" i="114" s="1"/>
  <c r="E54" i="162"/>
  <c r="E54" i="114" s="1"/>
  <c r="F54" i="162"/>
  <c r="F54" i="114" s="1"/>
  <c r="C32" i="162"/>
  <c r="C32" i="114" s="1"/>
  <c r="F36" i="162"/>
  <c r="F36" i="114" s="1"/>
  <c r="C36" i="162"/>
  <c r="C36" i="114" s="1"/>
  <c r="F20" i="162"/>
  <c r="F20" i="114" s="1"/>
  <c r="D31" i="162"/>
  <c r="D31" i="114" s="1"/>
  <c r="F31" i="162"/>
  <c r="F31" i="114" s="1"/>
  <c r="F17" i="162"/>
  <c r="F17" i="114" s="1"/>
  <c r="I17" i="114"/>
  <c r="C17" i="238" s="1"/>
  <c r="C17" i="162"/>
  <c r="C17" i="114" s="1"/>
  <c r="F14" i="162"/>
  <c r="F14" i="114" s="1"/>
  <c r="C14" i="162"/>
  <c r="C14" i="114" s="1"/>
  <c r="D14" i="162"/>
  <c r="D14" i="114" s="1"/>
  <c r="I14" i="114"/>
  <c r="C14" i="238" s="1"/>
  <c r="F26" i="162"/>
  <c r="F26" i="114" s="1"/>
  <c r="E26" i="162"/>
  <c r="E26" i="114" s="1"/>
  <c r="I26" i="114"/>
  <c r="C26" i="238" s="1"/>
  <c r="C26" i="162"/>
  <c r="C26" i="114" s="1"/>
  <c r="M52" i="162"/>
  <c r="N52" i="114" s="1"/>
  <c r="J52" i="162"/>
  <c r="K52" i="114" s="1"/>
  <c r="K52" i="162"/>
  <c r="L52" i="114" s="1"/>
  <c r="D41" i="162"/>
  <c r="D41" i="114" s="1"/>
  <c r="E41" i="162"/>
  <c r="E41" i="114" s="1"/>
  <c r="G33" i="162"/>
  <c r="G33" i="114" s="1"/>
  <c r="F41" i="162"/>
  <c r="F41" i="114" s="1"/>
  <c r="G41" i="162"/>
  <c r="G41" i="114" s="1"/>
  <c r="D37" i="162"/>
  <c r="D37" i="114" s="1"/>
  <c r="F37" i="162"/>
  <c r="F37" i="114" s="1"/>
  <c r="C33" i="162"/>
  <c r="C33" i="114" s="1"/>
  <c r="D33" i="162"/>
  <c r="D33" i="114" s="1"/>
  <c r="I33" i="114"/>
  <c r="C33" i="238" s="1"/>
  <c r="C37" i="162"/>
  <c r="C37" i="114" s="1"/>
  <c r="C41" i="162"/>
  <c r="C41" i="114" s="1"/>
  <c r="E24" i="162"/>
  <c r="E24" i="114" s="1"/>
  <c r="G31" i="162"/>
  <c r="G31" i="114" s="1"/>
  <c r="E17" i="162"/>
  <c r="E17" i="114" s="1"/>
  <c r="I31" i="114"/>
  <c r="C31" i="238" s="1"/>
  <c r="E31" i="162"/>
  <c r="E31" i="114" s="1"/>
  <c r="D11" i="162"/>
  <c r="D11" i="114" s="1"/>
  <c r="C44" i="162"/>
  <c r="C44" i="114" s="1"/>
  <c r="F44" i="162"/>
  <c r="F44" i="114" s="1"/>
  <c r="I37" i="114"/>
  <c r="C37" i="238" s="1"/>
  <c r="I44" i="114"/>
  <c r="C44" i="238" s="1"/>
  <c r="P52" i="114"/>
  <c r="D52" i="238" s="1"/>
  <c r="G26" i="162"/>
  <c r="G26" i="114" s="1"/>
  <c r="E11" i="162"/>
  <c r="E11" i="114" s="1"/>
  <c r="G44" i="162"/>
  <c r="G44" i="114" s="1"/>
  <c r="E37" i="162"/>
  <c r="E37" i="114" s="1"/>
  <c r="G14" i="162"/>
  <c r="G14" i="114" s="1"/>
  <c r="I52" i="162"/>
  <c r="J52" i="114" s="1"/>
  <c r="L52" i="162"/>
  <c r="M52" i="114" s="1"/>
  <c r="E14" i="162"/>
  <c r="E14" i="114" s="1"/>
  <c r="I21" i="114"/>
  <c r="C24" i="238" s="1"/>
  <c r="F21" i="162"/>
  <c r="F21" i="114" s="1"/>
  <c r="E21" i="162"/>
  <c r="E21" i="114" s="1"/>
  <c r="C11" i="162"/>
  <c r="C11" i="114" s="1"/>
  <c r="G11" i="162"/>
  <c r="G11" i="114" s="1"/>
  <c r="I11" i="114"/>
  <c r="C11" i="238" s="1"/>
  <c r="G13" i="162"/>
  <c r="G13" i="114" s="1"/>
  <c r="E13" i="162"/>
  <c r="E13" i="114" s="1"/>
  <c r="C13" i="162"/>
  <c r="C13" i="114" s="1"/>
  <c r="I13" i="114"/>
  <c r="C13" i="238" s="1"/>
  <c r="D13" i="162"/>
  <c r="D13" i="114" s="1"/>
  <c r="H19" i="188"/>
  <c r="C36" i="188"/>
  <c r="H21" i="188"/>
  <c r="C37" i="188"/>
  <c r="AG37" i="162" s="1"/>
  <c r="AM37" i="162" s="1"/>
  <c r="F26" i="192"/>
  <c r="F35" i="191"/>
  <c r="F51" i="191" s="1"/>
  <c r="F26" i="193"/>
  <c r="F77" i="192"/>
  <c r="F21" i="192"/>
  <c r="F35" i="192"/>
  <c r="F78" i="192"/>
  <c r="F46" i="192"/>
  <c r="F75" i="192"/>
  <c r="F76" i="192"/>
  <c r="F22" i="185"/>
  <c r="F31" i="185"/>
  <c r="F40" i="183"/>
  <c r="F47" i="174"/>
  <c r="F27" i="174"/>
  <c r="F27" i="173"/>
  <c r="F47" i="173"/>
  <c r="F60" i="172"/>
  <c r="F24" i="172"/>
  <c r="F39" i="172"/>
  <c r="F47" i="171"/>
  <c r="F38" i="170"/>
  <c r="F47" i="169"/>
  <c r="F34" i="175"/>
  <c r="F27" i="167"/>
  <c r="F10" i="175"/>
  <c r="F13" i="175"/>
  <c r="F27" i="176"/>
  <c r="F16" i="176"/>
  <c r="F20" i="176"/>
  <c r="F32" i="176"/>
  <c r="F36" i="176"/>
  <c r="F40" i="176"/>
  <c r="F19" i="175"/>
  <c r="F21" i="175"/>
  <c r="F48" i="175"/>
  <c r="F52" i="175"/>
  <c r="F50" i="176"/>
  <c r="F27" i="175"/>
  <c r="F13" i="179"/>
  <c r="F13" i="178"/>
  <c r="F13" i="177"/>
  <c r="P27" i="179" l="1"/>
  <c r="Q60" i="173"/>
  <c r="S13" i="179"/>
  <c r="O13" i="179"/>
  <c r="R13" i="178"/>
  <c r="N13" i="178"/>
  <c r="Q60" i="170"/>
  <c r="Q13" i="177"/>
  <c r="Q32" i="177" s="1"/>
  <c r="Q27" i="179"/>
  <c r="R60" i="170"/>
  <c r="N60" i="170"/>
  <c r="R13" i="177"/>
  <c r="R32" i="177" s="1"/>
  <c r="R38" i="177" s="1"/>
  <c r="N13" i="177"/>
  <c r="N32" i="177" s="1"/>
  <c r="N38" i="177" s="1"/>
  <c r="N42" i="177" s="1"/>
  <c r="N41" i="177" s="1"/>
  <c r="N43" i="177" s="1"/>
  <c r="N45" i="177" s="1"/>
  <c r="D20" i="207" s="1"/>
  <c r="S40" i="182"/>
  <c r="O40" i="182"/>
  <c r="R60" i="169"/>
  <c r="N60" i="169"/>
  <c r="Q60" i="171"/>
  <c r="Q31" i="181"/>
  <c r="S14" i="181"/>
  <c r="O14" i="181"/>
  <c r="R60" i="173"/>
  <c r="N60" i="173"/>
  <c r="P13" i="179"/>
  <c r="S13" i="178"/>
  <c r="O13" i="178"/>
  <c r="Q24" i="182"/>
  <c r="S24" i="174"/>
  <c r="O24" i="174"/>
  <c r="Q24" i="171"/>
  <c r="S60" i="170"/>
  <c r="O60" i="170"/>
  <c r="S13" i="177"/>
  <c r="S32" i="177" s="1"/>
  <c r="S38" i="177" s="1"/>
  <c r="O13" i="177"/>
  <c r="O32" i="177" s="1"/>
  <c r="O38" i="177" s="1"/>
  <c r="R31" i="185"/>
  <c r="N31" i="185"/>
  <c r="P40" i="182"/>
  <c r="P47" i="173"/>
  <c r="R24" i="172"/>
  <c r="N24" i="172"/>
  <c r="P50" i="196"/>
  <c r="R54" i="183"/>
  <c r="N54" i="183"/>
  <c r="R24" i="173"/>
  <c r="N24" i="173"/>
  <c r="P60" i="172"/>
  <c r="S60" i="169"/>
  <c r="O60" i="169"/>
  <c r="Q60" i="167"/>
  <c r="R60" i="171"/>
  <c r="N60" i="171"/>
  <c r="P28" i="178"/>
  <c r="R31" i="181"/>
  <c r="N31" i="181"/>
  <c r="P14" i="181"/>
  <c r="R38" i="185"/>
  <c r="N38" i="185"/>
  <c r="S60" i="174"/>
  <c r="O60" i="174"/>
  <c r="Q28" i="180"/>
  <c r="N48" i="175"/>
  <c r="O48" i="175"/>
  <c r="P48" i="175"/>
  <c r="Q48" i="175"/>
  <c r="R48" i="175"/>
  <c r="S48" i="175"/>
  <c r="N36" i="176"/>
  <c r="O36" i="176"/>
  <c r="P36" i="176"/>
  <c r="Q36" i="176"/>
  <c r="R36" i="176"/>
  <c r="S36" i="176"/>
  <c r="N34" i="175"/>
  <c r="N42" i="175" s="1"/>
  <c r="O34" i="175"/>
  <c r="O42" i="175" s="1"/>
  <c r="P34" i="175"/>
  <c r="P42" i="175" s="1"/>
  <c r="Q34" i="175"/>
  <c r="Q42" i="175" s="1"/>
  <c r="R34" i="175"/>
  <c r="R42" i="175" s="1"/>
  <c r="S34" i="175"/>
  <c r="S42" i="175" s="1"/>
  <c r="N27" i="173"/>
  <c r="N29" i="173" s="1"/>
  <c r="O27" i="173"/>
  <c r="O29" i="173" s="1"/>
  <c r="P27" i="173"/>
  <c r="P29" i="173" s="1"/>
  <c r="Q27" i="173"/>
  <c r="Q29" i="173" s="1"/>
  <c r="R27" i="173"/>
  <c r="R29" i="173" s="1"/>
  <c r="S27" i="173"/>
  <c r="S29" i="173" s="1"/>
  <c r="N39" i="167"/>
  <c r="N47" i="167" s="1"/>
  <c r="O39" i="167"/>
  <c r="O47" i="167" s="1"/>
  <c r="P39" i="167"/>
  <c r="P47" i="167" s="1"/>
  <c r="Q39" i="167"/>
  <c r="Q47" i="167" s="1"/>
  <c r="R39" i="167"/>
  <c r="R47" i="167" s="1"/>
  <c r="S39" i="167"/>
  <c r="S47" i="167" s="1"/>
  <c r="O57" i="192"/>
  <c r="R47" i="169"/>
  <c r="P24" i="169"/>
  <c r="P40" i="183"/>
  <c r="Q24" i="170"/>
  <c r="S47" i="168"/>
  <c r="S24" i="168"/>
  <c r="Q24" i="167"/>
  <c r="S17" i="185"/>
  <c r="P50" i="195"/>
  <c r="N24" i="183"/>
  <c r="N27" i="175"/>
  <c r="N29" i="175" s="1"/>
  <c r="O27" i="175"/>
  <c r="O29" i="175" s="1"/>
  <c r="P27" i="175"/>
  <c r="P29" i="175" s="1"/>
  <c r="Q27" i="175"/>
  <c r="Q29" i="175" s="1"/>
  <c r="R27" i="175"/>
  <c r="R29" i="175" s="1"/>
  <c r="S27" i="175"/>
  <c r="S29" i="175" s="1"/>
  <c r="N32" i="176"/>
  <c r="O32" i="176"/>
  <c r="P32" i="176"/>
  <c r="Q32" i="176"/>
  <c r="R32" i="176"/>
  <c r="S32" i="176"/>
  <c r="N27" i="174"/>
  <c r="N29" i="174" s="1"/>
  <c r="O27" i="174"/>
  <c r="O29" i="174" s="1"/>
  <c r="P27" i="174"/>
  <c r="P29" i="174" s="1"/>
  <c r="Q27" i="174"/>
  <c r="Q29" i="174" s="1"/>
  <c r="R27" i="174"/>
  <c r="R29" i="174" s="1"/>
  <c r="S27" i="174"/>
  <c r="S29" i="174" s="1"/>
  <c r="N45" i="175"/>
  <c r="O45" i="175"/>
  <c r="P45" i="175"/>
  <c r="Q45" i="175"/>
  <c r="R45" i="175"/>
  <c r="S45" i="175"/>
  <c r="R57" i="192"/>
  <c r="N24" i="174"/>
  <c r="P47" i="171"/>
  <c r="P24" i="171"/>
  <c r="R13" i="179"/>
  <c r="S47" i="173"/>
  <c r="Q24" i="172"/>
  <c r="S24" i="169"/>
  <c r="O50" i="196"/>
  <c r="S40" i="183"/>
  <c r="S47" i="174"/>
  <c r="Q24" i="173"/>
  <c r="S60" i="172"/>
  <c r="N47" i="168"/>
  <c r="N24" i="168"/>
  <c r="R17" i="185"/>
  <c r="O54" i="182"/>
  <c r="O28" i="178"/>
  <c r="S50" i="195"/>
  <c r="Q38" i="185"/>
  <c r="Q24" i="183"/>
  <c r="N60" i="174"/>
  <c r="P60" i="168"/>
  <c r="P28" i="180"/>
  <c r="N50" i="176"/>
  <c r="O50" i="176"/>
  <c r="P50" i="176"/>
  <c r="Q50" i="176"/>
  <c r="R50" i="176"/>
  <c r="S50" i="176"/>
  <c r="N19" i="175"/>
  <c r="O19" i="175"/>
  <c r="P19" i="175"/>
  <c r="Q19" i="175"/>
  <c r="R19" i="175"/>
  <c r="S19" i="175"/>
  <c r="N20" i="176"/>
  <c r="O20" i="176"/>
  <c r="P20" i="176"/>
  <c r="Q20" i="176"/>
  <c r="R20" i="176"/>
  <c r="S20" i="176"/>
  <c r="N10" i="175"/>
  <c r="O10" i="175"/>
  <c r="P10" i="175"/>
  <c r="Q10" i="175"/>
  <c r="R10" i="175"/>
  <c r="S10" i="175"/>
  <c r="N38" i="170"/>
  <c r="N47" i="170" s="1"/>
  <c r="O38" i="170"/>
  <c r="O47" i="170" s="1"/>
  <c r="P38" i="170"/>
  <c r="P47" i="170" s="1"/>
  <c r="Q38" i="170"/>
  <c r="Q47" i="170" s="1"/>
  <c r="R38" i="170"/>
  <c r="R47" i="170" s="1"/>
  <c r="S38" i="170"/>
  <c r="N38" i="199"/>
  <c r="N46" i="199" s="1"/>
  <c r="N51" i="199" s="1"/>
  <c r="O38" i="199"/>
  <c r="O46" i="199" s="1"/>
  <c r="O51" i="199" s="1"/>
  <c r="P38" i="199"/>
  <c r="P46" i="199" s="1"/>
  <c r="P51" i="199" s="1"/>
  <c r="P57" i="199" s="1"/>
  <c r="Q38" i="199"/>
  <c r="Q46" i="199" s="1"/>
  <c r="Q51" i="199" s="1"/>
  <c r="R38" i="199"/>
  <c r="R46" i="199" s="1"/>
  <c r="R51" i="199" s="1"/>
  <c r="S38" i="199"/>
  <c r="S46" i="199" s="1"/>
  <c r="S51" i="199" s="1"/>
  <c r="Q57" i="192"/>
  <c r="S24" i="182"/>
  <c r="O24" i="182"/>
  <c r="Q24" i="174"/>
  <c r="S60" i="173"/>
  <c r="O60" i="173"/>
  <c r="S47" i="171"/>
  <c r="O47" i="171"/>
  <c r="S24" i="171"/>
  <c r="O24" i="171"/>
  <c r="S27" i="179"/>
  <c r="O27" i="179"/>
  <c r="Q13" i="179"/>
  <c r="P31" i="185"/>
  <c r="R40" i="182"/>
  <c r="N40" i="182"/>
  <c r="R47" i="173"/>
  <c r="N47" i="173"/>
  <c r="P24" i="172"/>
  <c r="P13" i="178"/>
  <c r="P47" i="169"/>
  <c r="R24" i="169"/>
  <c r="N24" i="169"/>
  <c r="R50" i="196"/>
  <c r="N50" i="196"/>
  <c r="P54" i="183"/>
  <c r="R40" i="183"/>
  <c r="N40" i="183"/>
  <c r="R47" i="174"/>
  <c r="N47" i="174"/>
  <c r="P24" i="173"/>
  <c r="R60" i="172"/>
  <c r="N60" i="172"/>
  <c r="S47" i="170"/>
  <c r="S24" i="170"/>
  <c r="O24" i="170"/>
  <c r="Q60" i="169"/>
  <c r="Q47" i="168"/>
  <c r="Q24" i="168"/>
  <c r="S60" i="167"/>
  <c r="O60" i="167"/>
  <c r="S24" i="167"/>
  <c r="O24" i="167"/>
  <c r="Q17" i="185"/>
  <c r="R54" i="182"/>
  <c r="N54" i="182"/>
  <c r="P60" i="171"/>
  <c r="R28" i="178"/>
  <c r="N28" i="178"/>
  <c r="N30" i="178" s="1"/>
  <c r="N36" i="178" s="1"/>
  <c r="P31" i="181"/>
  <c r="R14" i="181"/>
  <c r="N14" i="181"/>
  <c r="R50" i="195"/>
  <c r="N50" i="195"/>
  <c r="P38" i="185"/>
  <c r="P24" i="183"/>
  <c r="Q60" i="174"/>
  <c r="S60" i="168"/>
  <c r="O60" i="168"/>
  <c r="S28" i="180"/>
  <c r="O28" i="180"/>
  <c r="N27" i="176"/>
  <c r="N29" i="176" s="1"/>
  <c r="O27" i="176"/>
  <c r="O29" i="176" s="1"/>
  <c r="P27" i="176"/>
  <c r="P29" i="176" s="1"/>
  <c r="Q27" i="176"/>
  <c r="Q29" i="176" s="1"/>
  <c r="R27" i="176"/>
  <c r="R29" i="176" s="1"/>
  <c r="S27" i="176"/>
  <c r="S29" i="176" s="1"/>
  <c r="N39" i="172"/>
  <c r="N47" i="172" s="1"/>
  <c r="O39" i="172"/>
  <c r="O47" i="172" s="1"/>
  <c r="P39" i="172"/>
  <c r="P47" i="172" s="1"/>
  <c r="Q39" i="172"/>
  <c r="Q47" i="172" s="1"/>
  <c r="R39" i="172"/>
  <c r="R47" i="172" s="1"/>
  <c r="S39" i="172"/>
  <c r="S47" i="172" s="1"/>
  <c r="S57" i="192"/>
  <c r="Q47" i="171"/>
  <c r="N47" i="169"/>
  <c r="P47" i="174"/>
  <c r="O47" i="168"/>
  <c r="O24" i="168"/>
  <c r="O17" i="185"/>
  <c r="P54" i="182"/>
  <c r="R24" i="183"/>
  <c r="Q60" i="168"/>
  <c r="N21" i="175"/>
  <c r="O21" i="175"/>
  <c r="P21" i="175"/>
  <c r="Q21" i="175"/>
  <c r="R21" i="175"/>
  <c r="S21" i="175"/>
  <c r="N13" i="175"/>
  <c r="O13" i="175"/>
  <c r="P13" i="175"/>
  <c r="Q13" i="175"/>
  <c r="R13" i="175"/>
  <c r="S13" i="175"/>
  <c r="N57" i="192"/>
  <c r="N61" i="192" s="1"/>
  <c r="N60" i="192" s="1"/>
  <c r="N62" i="192" s="1"/>
  <c r="N64" i="192" s="1"/>
  <c r="D45" i="207" s="1"/>
  <c r="P24" i="182"/>
  <c r="R24" i="174"/>
  <c r="P60" i="173"/>
  <c r="N13" i="179"/>
  <c r="Q31" i="185"/>
  <c r="O47" i="173"/>
  <c r="Q13" i="178"/>
  <c r="Q47" i="169"/>
  <c r="O24" i="169"/>
  <c r="S50" i="196"/>
  <c r="Q54" i="183"/>
  <c r="O40" i="183"/>
  <c r="O47" i="174"/>
  <c r="O60" i="172"/>
  <c r="P24" i="170"/>
  <c r="R47" i="168"/>
  <c r="R24" i="168"/>
  <c r="P60" i="167"/>
  <c r="P24" i="167"/>
  <c r="N17" i="185"/>
  <c r="S54" i="182"/>
  <c r="S28" i="178"/>
  <c r="O50" i="195"/>
  <c r="R60" i="174"/>
  <c r="N52" i="175"/>
  <c r="O52" i="175"/>
  <c r="P52" i="175"/>
  <c r="Q52" i="175"/>
  <c r="R52" i="175"/>
  <c r="S52" i="175"/>
  <c r="N40" i="176"/>
  <c r="O40" i="176"/>
  <c r="P40" i="176"/>
  <c r="Q40" i="176"/>
  <c r="R40" i="176"/>
  <c r="S40" i="176"/>
  <c r="N16" i="176"/>
  <c r="O16" i="176"/>
  <c r="P16" i="176"/>
  <c r="Q16" i="176"/>
  <c r="R16" i="176"/>
  <c r="S16" i="176"/>
  <c r="F29" i="167"/>
  <c r="N27" i="167"/>
  <c r="N29" i="167" s="1"/>
  <c r="O27" i="167"/>
  <c r="O29" i="167" s="1"/>
  <c r="P27" i="167"/>
  <c r="P29" i="167" s="1"/>
  <c r="Q27" i="167"/>
  <c r="Q29" i="167" s="1"/>
  <c r="R27" i="167"/>
  <c r="R29" i="167" s="1"/>
  <c r="S27" i="167"/>
  <c r="S29" i="167" s="1"/>
  <c r="F46" i="193"/>
  <c r="N38" i="193"/>
  <c r="N46" i="193" s="1"/>
  <c r="N51" i="193" s="1"/>
  <c r="O38" i="193"/>
  <c r="O46" i="193" s="1"/>
  <c r="O51" i="193" s="1"/>
  <c r="P38" i="193"/>
  <c r="P46" i="193" s="1"/>
  <c r="P51" i="193" s="1"/>
  <c r="Q38" i="193"/>
  <c r="Q46" i="193" s="1"/>
  <c r="Q51" i="193" s="1"/>
  <c r="R38" i="193"/>
  <c r="R46" i="193" s="1"/>
  <c r="R51" i="193" s="1"/>
  <c r="R57" i="193" s="1"/>
  <c r="S38" i="193"/>
  <c r="S46" i="193" s="1"/>
  <c r="S51" i="193" s="1"/>
  <c r="P57" i="192"/>
  <c r="R24" i="182"/>
  <c r="N24" i="182"/>
  <c r="P24" i="174"/>
  <c r="R47" i="171"/>
  <c r="N47" i="171"/>
  <c r="R24" i="171"/>
  <c r="N24" i="171"/>
  <c r="P60" i="170"/>
  <c r="R27" i="179"/>
  <c r="N27" i="179"/>
  <c r="P13" i="177"/>
  <c r="P32" i="177" s="1"/>
  <c r="S31" i="185"/>
  <c r="O31" i="185"/>
  <c r="Q40" i="182"/>
  <c r="Q47" i="173"/>
  <c r="S24" i="172"/>
  <c r="O24" i="172"/>
  <c r="S47" i="169"/>
  <c r="O47" i="169"/>
  <c r="Q24" i="169"/>
  <c r="Q50" i="196"/>
  <c r="S54" i="183"/>
  <c r="O54" i="183"/>
  <c r="Q40" i="183"/>
  <c r="Q47" i="174"/>
  <c r="S24" i="173"/>
  <c r="O24" i="173"/>
  <c r="Q60" i="172"/>
  <c r="R24" i="170"/>
  <c r="N24" i="170"/>
  <c r="P60" i="169"/>
  <c r="P47" i="168"/>
  <c r="P24" i="168"/>
  <c r="R60" i="167"/>
  <c r="N60" i="167"/>
  <c r="R24" i="167"/>
  <c r="N24" i="167"/>
  <c r="P17" i="185"/>
  <c r="Q54" i="182"/>
  <c r="S60" i="171"/>
  <c r="O60" i="171"/>
  <c r="Q28" i="178"/>
  <c r="S31" i="181"/>
  <c r="O31" i="181"/>
  <c r="Q14" i="181"/>
  <c r="Q50" i="195"/>
  <c r="S38" i="185"/>
  <c r="O38" i="185"/>
  <c r="S24" i="183"/>
  <c r="O24" i="183"/>
  <c r="P60" i="174"/>
  <c r="R60" i="168"/>
  <c r="N60" i="168"/>
  <c r="R28" i="180"/>
  <c r="N28" i="180"/>
  <c r="R8" i="175"/>
  <c r="S8" i="175"/>
  <c r="Q8" i="175"/>
  <c r="P8" i="175"/>
  <c r="N8" i="175"/>
  <c r="O8" i="175"/>
  <c r="J21" i="238"/>
  <c r="F32" i="177"/>
  <c r="F46" i="199"/>
  <c r="F51" i="199" s="1"/>
  <c r="L9" i="162"/>
  <c r="M9" i="114" s="1"/>
  <c r="K9" i="162"/>
  <c r="L9" i="114" s="1"/>
  <c r="M36" i="162"/>
  <c r="N36" i="114" s="1"/>
  <c r="E16" i="235"/>
  <c r="E12" i="235"/>
  <c r="E32" i="235"/>
  <c r="E36" i="235"/>
  <c r="E53" i="235"/>
  <c r="E41" i="235"/>
  <c r="E20" i="235"/>
  <c r="E21" i="235"/>
  <c r="E17" i="235"/>
  <c r="E22" i="235"/>
  <c r="E34" i="235"/>
  <c r="E59" i="235"/>
  <c r="E37" i="235"/>
  <c r="E60" i="235"/>
  <c r="E27" i="235"/>
  <c r="E13" i="235"/>
  <c r="E9" i="235"/>
  <c r="E14" i="235"/>
  <c r="E15" i="235"/>
  <c r="E45" i="235"/>
  <c r="E38" i="235"/>
  <c r="E46" i="235"/>
  <c r="E40" i="235"/>
  <c r="E31" i="235"/>
  <c r="E18" i="235"/>
  <c r="E24" i="235"/>
  <c r="E11" i="235"/>
  <c r="E26" i="235"/>
  <c r="E10" i="235"/>
  <c r="E44" i="235"/>
  <c r="E52" i="235"/>
  <c r="E33" i="235"/>
  <c r="E54" i="235"/>
  <c r="I9" i="162"/>
  <c r="J9" i="114" s="1"/>
  <c r="L36" i="162"/>
  <c r="M36" i="114" s="1"/>
  <c r="J36" i="162"/>
  <c r="K36" i="114" s="1"/>
  <c r="P36" i="114"/>
  <c r="D36" i="238" s="1"/>
  <c r="J9" i="162"/>
  <c r="K9" i="114" s="1"/>
  <c r="P9" i="114"/>
  <c r="D9" i="238" s="1"/>
  <c r="M9" i="162"/>
  <c r="N9" i="114" s="1"/>
  <c r="I36" i="162"/>
  <c r="J36" i="114" s="1"/>
  <c r="P44" i="114"/>
  <c r="D44" i="238" s="1"/>
  <c r="J34" i="162"/>
  <c r="K34" i="114" s="1"/>
  <c r="L44" i="162"/>
  <c r="M44" i="114" s="1"/>
  <c r="J44" i="162"/>
  <c r="K44" i="114" s="1"/>
  <c r="K44" i="162"/>
  <c r="L44" i="114" s="1"/>
  <c r="I44" i="162"/>
  <c r="J44" i="114" s="1"/>
  <c r="K34" i="162"/>
  <c r="L34" i="114" s="1"/>
  <c r="M34" i="162"/>
  <c r="N34" i="114" s="1"/>
  <c r="L34" i="162"/>
  <c r="M34" i="114" s="1"/>
  <c r="P34" i="114"/>
  <c r="D34" i="238" s="1"/>
  <c r="P54" i="114"/>
  <c r="D54" i="238" s="1"/>
  <c r="M31" i="162"/>
  <c r="N31" i="114" s="1"/>
  <c r="P11" i="114"/>
  <c r="D11" i="238" s="1"/>
  <c r="L46" i="162"/>
  <c r="M46" i="114" s="1"/>
  <c r="M33" i="162"/>
  <c r="N33" i="114" s="1"/>
  <c r="M16" i="162"/>
  <c r="N16" i="114" s="1"/>
  <c r="P38" i="114"/>
  <c r="D38" i="238" s="1"/>
  <c r="K31" i="162"/>
  <c r="L31" i="114" s="1"/>
  <c r="I33" i="162"/>
  <c r="J33" i="114" s="1"/>
  <c r="I31" i="162"/>
  <c r="J31" i="114" s="1"/>
  <c r="L31" i="162"/>
  <c r="M31" i="114" s="1"/>
  <c r="J33" i="162"/>
  <c r="K33" i="114" s="1"/>
  <c r="P33" i="114"/>
  <c r="D33" i="238" s="1"/>
  <c r="K33" i="162"/>
  <c r="L33" i="114" s="1"/>
  <c r="P16" i="114"/>
  <c r="D16" i="238" s="1"/>
  <c r="P31" i="114"/>
  <c r="D31" i="238" s="1"/>
  <c r="M54" i="162"/>
  <c r="N54" i="114" s="1"/>
  <c r="L54" i="162"/>
  <c r="M54" i="114" s="1"/>
  <c r="I41" i="162"/>
  <c r="J41" i="114" s="1"/>
  <c r="L37" i="162"/>
  <c r="M37" i="114" s="1"/>
  <c r="J54" i="162"/>
  <c r="K54" i="114" s="1"/>
  <c r="P41" i="114"/>
  <c r="D41" i="238" s="1"/>
  <c r="K41" i="162"/>
  <c r="L41" i="114" s="1"/>
  <c r="L41" i="162"/>
  <c r="M41" i="114" s="1"/>
  <c r="F30" i="178"/>
  <c r="I37" i="162"/>
  <c r="J37" i="114" s="1"/>
  <c r="I54" i="162"/>
  <c r="J54" i="114" s="1"/>
  <c r="M41" i="162"/>
  <c r="N41" i="114" s="1"/>
  <c r="P40" i="114"/>
  <c r="D40" i="238" s="1"/>
  <c r="J46" i="162"/>
  <c r="K46" i="114" s="1"/>
  <c r="I16" i="162"/>
  <c r="J16" i="114" s="1"/>
  <c r="M37" i="162"/>
  <c r="N37" i="114" s="1"/>
  <c r="P14" i="114"/>
  <c r="D14" i="238" s="1"/>
  <c r="J16" i="162"/>
  <c r="K16" i="114" s="1"/>
  <c r="P37" i="114"/>
  <c r="D37" i="238" s="1"/>
  <c r="K20" i="162"/>
  <c r="L20" i="114" s="1"/>
  <c r="M46" i="162"/>
  <c r="N46" i="114" s="1"/>
  <c r="I46" i="162"/>
  <c r="J46" i="114" s="1"/>
  <c r="J14" i="162"/>
  <c r="K14" i="114" s="1"/>
  <c r="K37" i="162"/>
  <c r="L37" i="114" s="1"/>
  <c r="I20" i="162"/>
  <c r="J20" i="114" s="1"/>
  <c r="P20" i="114"/>
  <c r="D23" i="238" s="1"/>
  <c r="L38" i="162"/>
  <c r="M38" i="114" s="1"/>
  <c r="J38" i="162"/>
  <c r="K38" i="114" s="1"/>
  <c r="K38" i="162"/>
  <c r="L38" i="114" s="1"/>
  <c r="M20" i="162"/>
  <c r="N20" i="114" s="1"/>
  <c r="K14" i="162"/>
  <c r="L14" i="114" s="1"/>
  <c r="I14" i="162"/>
  <c r="J14" i="114" s="1"/>
  <c r="J20" i="162"/>
  <c r="K20" i="114" s="1"/>
  <c r="I38" i="162"/>
  <c r="J38" i="114" s="1"/>
  <c r="P46" i="114"/>
  <c r="D46" i="238" s="1"/>
  <c r="M14" i="162"/>
  <c r="N14" i="114" s="1"/>
  <c r="I11" i="162"/>
  <c r="J11" i="114" s="1"/>
  <c r="K11" i="162"/>
  <c r="L11" i="114" s="1"/>
  <c r="K16" i="162"/>
  <c r="L16" i="114" s="1"/>
  <c r="K15" i="162"/>
  <c r="L15" i="114" s="1"/>
  <c r="L27" i="162"/>
  <c r="M27" i="114" s="1"/>
  <c r="M11" i="162"/>
  <c r="N11" i="114" s="1"/>
  <c r="J11" i="162"/>
  <c r="K11" i="114" s="1"/>
  <c r="P27" i="114"/>
  <c r="D27" i="238" s="1"/>
  <c r="J27" i="162"/>
  <c r="K27" i="114" s="1"/>
  <c r="M24" i="162"/>
  <c r="N24" i="114" s="1"/>
  <c r="I27" i="162"/>
  <c r="J27" i="114" s="1"/>
  <c r="M27" i="162"/>
  <c r="N27" i="114" s="1"/>
  <c r="L53" i="162"/>
  <c r="M53" i="114" s="1"/>
  <c r="J24" i="162"/>
  <c r="K24" i="114" s="1"/>
  <c r="K13" i="162"/>
  <c r="L13" i="114" s="1"/>
  <c r="L13" i="162"/>
  <c r="M13" i="114" s="1"/>
  <c r="M13" i="162"/>
  <c r="N13" i="114" s="1"/>
  <c r="J17" i="162"/>
  <c r="K17" i="114" s="1"/>
  <c r="L18" i="162"/>
  <c r="M18" i="114" s="1"/>
  <c r="P24" i="114"/>
  <c r="D21" i="238" s="1"/>
  <c r="K53" i="162"/>
  <c r="L53" i="114" s="1"/>
  <c r="P13" i="114"/>
  <c r="D13" i="238" s="1"/>
  <c r="M17" i="162"/>
  <c r="N17" i="114" s="1"/>
  <c r="M12" i="162"/>
  <c r="N12" i="114" s="1"/>
  <c r="K18" i="162"/>
  <c r="L18" i="114" s="1"/>
  <c r="K24" i="162"/>
  <c r="L24" i="114" s="1"/>
  <c r="P17" i="114"/>
  <c r="D17" i="238" s="1"/>
  <c r="I15" i="162"/>
  <c r="J15" i="114" s="1"/>
  <c r="L24" i="162"/>
  <c r="M24" i="114" s="1"/>
  <c r="L15" i="162"/>
  <c r="M15" i="114" s="1"/>
  <c r="M13" i="208"/>
  <c r="Z13" i="162" s="1"/>
  <c r="L40" i="162"/>
  <c r="M40" i="114" s="1"/>
  <c r="M40" i="162"/>
  <c r="N40" i="114" s="1"/>
  <c r="K40" i="162"/>
  <c r="L40" i="114" s="1"/>
  <c r="J40" i="162"/>
  <c r="K40" i="114" s="1"/>
  <c r="M45" i="208"/>
  <c r="T45" i="162"/>
  <c r="M38" i="208"/>
  <c r="T38" i="162"/>
  <c r="M33" i="208"/>
  <c r="T33" i="162"/>
  <c r="M54" i="208"/>
  <c r="T54" i="162"/>
  <c r="M60" i="208"/>
  <c r="M53" i="162"/>
  <c r="N53" i="114" s="1"/>
  <c r="P15" i="114"/>
  <c r="D15" i="238" s="1"/>
  <c r="M32" i="208"/>
  <c r="T32" i="162"/>
  <c r="M36" i="208"/>
  <c r="T36" i="162"/>
  <c r="M37" i="208"/>
  <c r="T37" i="162"/>
  <c r="J13" i="162"/>
  <c r="K13" i="114" s="1"/>
  <c r="P53" i="114"/>
  <c r="D53" i="238" s="1"/>
  <c r="I53" i="162"/>
  <c r="J53" i="114" s="1"/>
  <c r="J18" i="162"/>
  <c r="K18" i="114" s="1"/>
  <c r="M18" i="162"/>
  <c r="N18" i="114" s="1"/>
  <c r="P18" i="114"/>
  <c r="D18" i="238" s="1"/>
  <c r="J15" i="162"/>
  <c r="K15" i="114" s="1"/>
  <c r="M34" i="208"/>
  <c r="T34" i="162"/>
  <c r="M44" i="208"/>
  <c r="T44" i="162"/>
  <c r="M59" i="208"/>
  <c r="M52" i="208"/>
  <c r="T52" i="162"/>
  <c r="M46" i="208"/>
  <c r="T46" i="162"/>
  <c r="M53" i="208"/>
  <c r="T53" i="162"/>
  <c r="T40" i="162"/>
  <c r="T41" i="162"/>
  <c r="M31" i="208"/>
  <c r="T31" i="162"/>
  <c r="I10" i="162"/>
  <c r="J10" i="114" s="1"/>
  <c r="K10" i="162"/>
  <c r="L10" i="114" s="1"/>
  <c r="P26" i="114"/>
  <c r="D26" i="238" s="1"/>
  <c r="K26" i="162"/>
  <c r="L26" i="114" s="1"/>
  <c r="I21" i="162"/>
  <c r="J21" i="114" s="1"/>
  <c r="P22" i="114"/>
  <c r="D25" i="238" s="1"/>
  <c r="L22" i="162"/>
  <c r="M22" i="114" s="1"/>
  <c r="M21" i="162"/>
  <c r="N21" i="114" s="1"/>
  <c r="M26" i="162"/>
  <c r="N26" i="114" s="1"/>
  <c r="J26" i="162"/>
  <c r="K26" i="114" s="1"/>
  <c r="L26" i="162"/>
  <c r="M26" i="114" s="1"/>
  <c r="K17" i="162"/>
  <c r="L17" i="114" s="1"/>
  <c r="P10" i="114"/>
  <c r="D10" i="238" s="1"/>
  <c r="L17" i="162"/>
  <c r="M17" i="114" s="1"/>
  <c r="J22" i="162"/>
  <c r="K22" i="114" s="1"/>
  <c r="J10" i="162"/>
  <c r="K10" i="114" s="1"/>
  <c r="L10" i="162"/>
  <c r="M10" i="114" s="1"/>
  <c r="K21" i="162"/>
  <c r="L21" i="114" s="1"/>
  <c r="P21" i="114"/>
  <c r="D24" i="238" s="1"/>
  <c r="L21" i="162"/>
  <c r="M21" i="114" s="1"/>
  <c r="M21" i="208"/>
  <c r="T21" i="162"/>
  <c r="M26" i="208"/>
  <c r="T26" i="162"/>
  <c r="I22" i="162"/>
  <c r="J22" i="114" s="1"/>
  <c r="M22" i="162"/>
  <c r="N22" i="114" s="1"/>
  <c r="L12" i="162"/>
  <c r="M12" i="114" s="1"/>
  <c r="J12" i="162"/>
  <c r="K12" i="114" s="1"/>
  <c r="P12" i="114"/>
  <c r="D12" i="238" s="1"/>
  <c r="K12" i="162"/>
  <c r="L12" i="114" s="1"/>
  <c r="M16" i="208"/>
  <c r="Z16" i="162" s="1"/>
  <c r="M70" i="208"/>
  <c r="F75" i="235" s="1"/>
  <c r="M18" i="208"/>
  <c r="Z18" i="162" s="1"/>
  <c r="M20" i="208"/>
  <c r="T20" i="162"/>
  <c r="M24" i="208"/>
  <c r="T24" i="162"/>
  <c r="M72" i="208"/>
  <c r="F77" i="235" s="1"/>
  <c r="M73" i="208"/>
  <c r="F78" i="235" s="1"/>
  <c r="M11" i="208"/>
  <c r="Z11" i="162" s="1"/>
  <c r="M14" i="208"/>
  <c r="Z14" i="162" s="1"/>
  <c r="M27" i="208"/>
  <c r="T27" i="162"/>
  <c r="M74" i="208"/>
  <c r="F82" i="235" s="1"/>
  <c r="M12" i="208"/>
  <c r="Z12" i="162" s="1"/>
  <c r="M15" i="208"/>
  <c r="Z15" i="162" s="1"/>
  <c r="M9" i="208"/>
  <c r="T9" i="162"/>
  <c r="M17" i="208"/>
  <c r="Z17" i="162" s="1"/>
  <c r="M10" i="208"/>
  <c r="Z10" i="162" s="1"/>
  <c r="M22" i="208"/>
  <c r="T22" i="162"/>
  <c r="M71" i="208"/>
  <c r="F76" i="235" s="1"/>
  <c r="F45" i="176"/>
  <c r="F33" i="181"/>
  <c r="F29" i="179"/>
  <c r="F62" i="171"/>
  <c r="F45" i="194"/>
  <c r="F19" i="194"/>
  <c r="F41" i="194"/>
  <c r="F12" i="194"/>
  <c r="F43" i="194"/>
  <c r="F44" i="194"/>
  <c r="F56" i="182"/>
  <c r="F62" i="169"/>
  <c r="F62" i="168"/>
  <c r="F47" i="172"/>
  <c r="F62" i="172" s="1"/>
  <c r="F47" i="167"/>
  <c r="F62" i="167" s="1"/>
  <c r="F42" i="175"/>
  <c r="H30" i="188"/>
  <c r="H34" i="188" s="1"/>
  <c r="D37" i="188"/>
  <c r="AN37" i="162" s="1"/>
  <c r="AT37" i="162" s="1"/>
  <c r="B49" i="188"/>
  <c r="I21" i="188"/>
  <c r="H37" i="235"/>
  <c r="D36" i="188"/>
  <c r="B48" i="188"/>
  <c r="I19" i="188"/>
  <c r="H36" i="235"/>
  <c r="F35" i="193"/>
  <c r="F51" i="192"/>
  <c r="F21" i="193"/>
  <c r="F26" i="194"/>
  <c r="F40" i="185"/>
  <c r="F40" i="184"/>
  <c r="F56" i="183"/>
  <c r="F29" i="174"/>
  <c r="F62" i="174" s="1"/>
  <c r="F29" i="173"/>
  <c r="F62" i="173" s="1"/>
  <c r="F47" i="170"/>
  <c r="F62" i="170" s="1"/>
  <c r="F29" i="175"/>
  <c r="F55" i="175"/>
  <c r="F29" i="176"/>
  <c r="F24" i="175"/>
  <c r="F8" i="176"/>
  <c r="F42" i="176"/>
  <c r="P29" i="179" l="1"/>
  <c r="S29" i="179"/>
  <c r="S35" i="179" s="1"/>
  <c r="N33" i="181"/>
  <c r="N39" i="181" s="1"/>
  <c r="N43" i="181" s="1"/>
  <c r="N42" i="181" s="1"/>
  <c r="N44" i="181" s="1"/>
  <c r="N46" i="181" s="1"/>
  <c r="D26" i="207" s="1"/>
  <c r="O29" i="179"/>
  <c r="O35" i="179" s="1"/>
  <c r="R40" i="185"/>
  <c r="R46" i="185" s="1"/>
  <c r="R30" i="178"/>
  <c r="R36" i="178" s="1"/>
  <c r="Q29" i="179"/>
  <c r="Q35" i="179" s="1"/>
  <c r="N62" i="172"/>
  <c r="N68" i="172" s="1"/>
  <c r="Q33" i="181"/>
  <c r="Q39" i="181" s="1"/>
  <c r="S33" i="181"/>
  <c r="S39" i="181" s="1"/>
  <c r="O30" i="178"/>
  <c r="O36" i="178" s="1"/>
  <c r="S56" i="182"/>
  <c r="S62" i="182" s="1"/>
  <c r="Q62" i="171"/>
  <c r="Q68" i="171" s="1"/>
  <c r="O24" i="175"/>
  <c r="S24" i="175"/>
  <c r="P30" i="178"/>
  <c r="P36" i="178" s="1"/>
  <c r="O33" i="181"/>
  <c r="O39" i="181" s="1"/>
  <c r="S30" i="178"/>
  <c r="S36" i="178" s="1"/>
  <c r="P33" i="181"/>
  <c r="P39" i="181" s="1"/>
  <c r="P40" i="185"/>
  <c r="P46" i="185" s="1"/>
  <c r="N40" i="185"/>
  <c r="N46" i="185" s="1"/>
  <c r="N50" i="185" s="1"/>
  <c r="N49" i="185" s="1"/>
  <c r="N51" i="185" s="1"/>
  <c r="N53" i="185" s="1"/>
  <c r="D34" i="207" s="1"/>
  <c r="P62" i="173"/>
  <c r="P68" i="173" s="1"/>
  <c r="O62" i="171"/>
  <c r="O68" i="171" s="1"/>
  <c r="Q62" i="170"/>
  <c r="Q68" i="170" s="1"/>
  <c r="Q42" i="176"/>
  <c r="Q62" i="173"/>
  <c r="Q68" i="173" s="1"/>
  <c r="O62" i="173"/>
  <c r="O68" i="173" s="1"/>
  <c r="O62" i="174"/>
  <c r="O68" i="174" s="1"/>
  <c r="R33" i="181"/>
  <c r="R39" i="181" s="1"/>
  <c r="R62" i="170"/>
  <c r="R68" i="170" s="1"/>
  <c r="N62" i="170"/>
  <c r="N68" i="170" s="1"/>
  <c r="R42" i="176"/>
  <c r="N42" i="176"/>
  <c r="R62" i="173"/>
  <c r="R68" i="173" s="1"/>
  <c r="P62" i="170"/>
  <c r="P68" i="170" s="1"/>
  <c r="R55" i="175"/>
  <c r="P62" i="174"/>
  <c r="P68" i="174" s="1"/>
  <c r="AN18" i="162" s="1"/>
  <c r="O62" i="172"/>
  <c r="O68" i="172" s="1"/>
  <c r="P56" i="182"/>
  <c r="P62" i="182" s="1"/>
  <c r="R62" i="172"/>
  <c r="R68" i="172" s="1"/>
  <c r="P56" i="183"/>
  <c r="P62" i="183" s="1"/>
  <c r="S62" i="170"/>
  <c r="S68" i="170" s="1"/>
  <c r="N62" i="173"/>
  <c r="N68" i="173" s="1"/>
  <c r="S62" i="171"/>
  <c r="S68" i="171" s="1"/>
  <c r="O56" i="182"/>
  <c r="O62" i="182" s="1"/>
  <c r="N55" i="175"/>
  <c r="P62" i="168"/>
  <c r="P68" i="168" s="1"/>
  <c r="Q62" i="174"/>
  <c r="Q68" i="174" s="1"/>
  <c r="S40" i="185"/>
  <c r="S46" i="185" s="1"/>
  <c r="N62" i="171"/>
  <c r="N68" i="171" s="1"/>
  <c r="N65" i="192"/>
  <c r="Q40" i="185"/>
  <c r="Q46" i="185" s="1"/>
  <c r="S62" i="174"/>
  <c r="S68" i="174" s="1"/>
  <c r="O62" i="169"/>
  <c r="O68" i="169" s="1"/>
  <c r="S57" i="193"/>
  <c r="AU45" i="162"/>
  <c r="Q61" i="192"/>
  <c r="N62" i="174"/>
  <c r="N44" i="194"/>
  <c r="O44" i="194"/>
  <c r="P44" i="194"/>
  <c r="Q44" i="194"/>
  <c r="R44" i="194"/>
  <c r="S44" i="194"/>
  <c r="R24" i="175"/>
  <c r="BB46" i="162"/>
  <c r="R61" i="193"/>
  <c r="P62" i="167"/>
  <c r="R62" i="174"/>
  <c r="O57" i="199"/>
  <c r="Q62" i="172"/>
  <c r="S62" i="168"/>
  <c r="N43" i="194"/>
  <c r="O43" i="194"/>
  <c r="P43" i="194"/>
  <c r="Q43" i="194"/>
  <c r="R43" i="194"/>
  <c r="S43" i="194"/>
  <c r="P24" i="175"/>
  <c r="N62" i="167"/>
  <c r="P38" i="177"/>
  <c r="R62" i="171"/>
  <c r="Q57" i="193"/>
  <c r="R62" i="168"/>
  <c r="O56" i="183"/>
  <c r="Q62" i="169"/>
  <c r="Q68" i="169" s="1"/>
  <c r="R62" i="167"/>
  <c r="O62" i="168"/>
  <c r="N62" i="169"/>
  <c r="O42" i="177"/>
  <c r="AG20" i="162"/>
  <c r="BI45" i="162"/>
  <c r="S61" i="192"/>
  <c r="P62" i="172"/>
  <c r="O62" i="167"/>
  <c r="P62" i="169"/>
  <c r="Q38" i="177"/>
  <c r="R57" i="199"/>
  <c r="N57" i="199"/>
  <c r="S56" i="183"/>
  <c r="S62" i="173"/>
  <c r="BB45" i="162"/>
  <c r="R61" i="192"/>
  <c r="P55" i="175"/>
  <c r="P42" i="176"/>
  <c r="N41" i="194"/>
  <c r="O41" i="194"/>
  <c r="P41" i="194"/>
  <c r="Q41" i="194"/>
  <c r="R41" i="194"/>
  <c r="S41" i="194"/>
  <c r="O57" i="193"/>
  <c r="O40" i="185"/>
  <c r="R56" i="183"/>
  <c r="AN54" i="162"/>
  <c r="P61" i="199"/>
  <c r="N62" i="168"/>
  <c r="R42" i="177"/>
  <c r="BB20" i="162"/>
  <c r="N19" i="194"/>
  <c r="O19" i="194"/>
  <c r="P19" i="194"/>
  <c r="Q19" i="194"/>
  <c r="R19" i="194"/>
  <c r="S19" i="194"/>
  <c r="N24" i="175"/>
  <c r="S62" i="169"/>
  <c r="R56" i="182"/>
  <c r="N57" i="193"/>
  <c r="N29" i="179"/>
  <c r="S57" i="199"/>
  <c r="R29" i="179"/>
  <c r="Q55" i="175"/>
  <c r="S42" i="177"/>
  <c r="BI20" i="162"/>
  <c r="O61" i="192"/>
  <c r="AG45" i="162"/>
  <c r="N45" i="194"/>
  <c r="O45" i="194"/>
  <c r="P45" i="194"/>
  <c r="Q45" i="194"/>
  <c r="R45" i="194"/>
  <c r="S45" i="194"/>
  <c r="N45" i="176"/>
  <c r="N55" i="176" s="1"/>
  <c r="O45" i="176"/>
  <c r="O55" i="176" s="1"/>
  <c r="P45" i="176"/>
  <c r="P55" i="176" s="1"/>
  <c r="Q45" i="176"/>
  <c r="Q55" i="176" s="1"/>
  <c r="R45" i="176"/>
  <c r="R55" i="176" s="1"/>
  <c r="S45" i="176"/>
  <c r="S55" i="176" s="1"/>
  <c r="N8" i="176"/>
  <c r="N24" i="176" s="1"/>
  <c r="O8" i="176"/>
  <c r="O24" i="176" s="1"/>
  <c r="P8" i="176"/>
  <c r="P24" i="176" s="1"/>
  <c r="Q8" i="176"/>
  <c r="Q24" i="176" s="1"/>
  <c r="R8" i="176"/>
  <c r="R24" i="176" s="1"/>
  <c r="S8" i="176"/>
  <c r="S24" i="176" s="1"/>
  <c r="N12" i="194"/>
  <c r="O12" i="194"/>
  <c r="P12" i="194"/>
  <c r="Q12" i="194"/>
  <c r="R12" i="194"/>
  <c r="S12" i="194"/>
  <c r="Q24" i="175"/>
  <c r="Q56" i="183"/>
  <c r="Q56" i="182"/>
  <c r="P35" i="179"/>
  <c r="AN45" i="162"/>
  <c r="P61" i="192"/>
  <c r="P57" i="193"/>
  <c r="Q30" i="178"/>
  <c r="Q36" i="178" s="1"/>
  <c r="N46" i="177"/>
  <c r="N40" i="178"/>
  <c r="N39" i="178" s="1"/>
  <c r="N41" i="178" s="1"/>
  <c r="S62" i="172"/>
  <c r="S62" i="167"/>
  <c r="Q62" i="168"/>
  <c r="O62" i="170"/>
  <c r="N56" i="182"/>
  <c r="Q57" i="199"/>
  <c r="P62" i="171"/>
  <c r="S55" i="175"/>
  <c r="O55" i="175"/>
  <c r="S42" i="176"/>
  <c r="O42" i="176"/>
  <c r="N56" i="183"/>
  <c r="Q62" i="167"/>
  <c r="R62" i="169"/>
  <c r="AN36" i="162"/>
  <c r="AT36" i="162" s="1"/>
  <c r="AG36" i="162"/>
  <c r="F15" i="235"/>
  <c r="F21" i="235"/>
  <c r="F41" i="235"/>
  <c r="F53" i="235"/>
  <c r="F52" i="235"/>
  <c r="F36" i="235"/>
  <c r="F22" i="235"/>
  <c r="F17" i="235"/>
  <c r="F16" i="235"/>
  <c r="F12" i="235"/>
  <c r="F20" i="235"/>
  <c r="F59" i="235"/>
  <c r="F34" i="235"/>
  <c r="F60" i="235"/>
  <c r="F33" i="235"/>
  <c r="F45" i="235"/>
  <c r="F13" i="235"/>
  <c r="F27" i="235"/>
  <c r="F14" i="235"/>
  <c r="F26" i="235"/>
  <c r="F31" i="235"/>
  <c r="F40" i="235"/>
  <c r="F46" i="235"/>
  <c r="F37" i="235"/>
  <c r="F32" i="235"/>
  <c r="F11" i="235"/>
  <c r="F10" i="235"/>
  <c r="F9" i="235"/>
  <c r="F24" i="235"/>
  <c r="F18" i="235"/>
  <c r="F44" i="235"/>
  <c r="F54" i="235"/>
  <c r="F38" i="235"/>
  <c r="Z41" i="162"/>
  <c r="AD41" i="114" s="1"/>
  <c r="S53" i="162"/>
  <c r="U53" i="114" s="1"/>
  <c r="Q53" i="162"/>
  <c r="S53" i="114" s="1"/>
  <c r="P53" i="162"/>
  <c r="R53" i="114" s="1"/>
  <c r="O53" i="162"/>
  <c r="Q53" i="114" s="1"/>
  <c r="W53" i="114"/>
  <c r="E53" i="238" s="1"/>
  <c r="R53" i="162"/>
  <c r="T53" i="114" s="1"/>
  <c r="P34" i="208"/>
  <c r="AF34" i="162" s="1"/>
  <c r="Z34" i="162"/>
  <c r="AD34" i="114" s="1"/>
  <c r="Q37" i="162"/>
  <c r="S37" i="114" s="1"/>
  <c r="O37" i="162"/>
  <c r="Q37" i="114" s="1"/>
  <c r="W37" i="114"/>
  <c r="R37" i="162"/>
  <c r="T37" i="114" s="1"/>
  <c r="P37" i="162"/>
  <c r="R37" i="114" s="1"/>
  <c r="S37" i="162"/>
  <c r="U37" i="114" s="1"/>
  <c r="P32" i="208"/>
  <c r="AF32" i="162" s="1"/>
  <c r="Z32" i="162"/>
  <c r="AD32" i="114" s="1"/>
  <c r="P31" i="208"/>
  <c r="AF31" i="162" s="1"/>
  <c r="Z31" i="162"/>
  <c r="AD31" i="114" s="1"/>
  <c r="W40" i="114"/>
  <c r="R40" i="162"/>
  <c r="T40" i="114" s="1"/>
  <c r="S40" i="162"/>
  <c r="U40" i="114" s="1"/>
  <c r="P40" i="162"/>
  <c r="R40" i="114" s="1"/>
  <c r="O40" i="162"/>
  <c r="Q40" i="114" s="1"/>
  <c r="Q40" i="162"/>
  <c r="S40" i="114" s="1"/>
  <c r="P44" i="208"/>
  <c r="AF44" i="162" s="1"/>
  <c r="Z44" i="162"/>
  <c r="AD44" i="114" s="1"/>
  <c r="P38" i="208"/>
  <c r="AF38" i="162" s="1"/>
  <c r="Z38" i="162"/>
  <c r="AD38" i="114" s="1"/>
  <c r="O31" i="162"/>
  <c r="Q31" i="114" s="1"/>
  <c r="R31" i="162"/>
  <c r="T31" i="114" s="1"/>
  <c r="S31" i="162"/>
  <c r="U31" i="114" s="1"/>
  <c r="P31" i="162"/>
  <c r="R31" i="114" s="1"/>
  <c r="Q31" i="162"/>
  <c r="S31" i="114" s="1"/>
  <c r="W31" i="114"/>
  <c r="Z40" i="162"/>
  <c r="AD40" i="114" s="1"/>
  <c r="O46" i="162"/>
  <c r="Q46" i="114" s="1"/>
  <c r="S46" i="162"/>
  <c r="U46" i="114" s="1"/>
  <c r="W46" i="114"/>
  <c r="P46" i="162"/>
  <c r="R46" i="114" s="1"/>
  <c r="R46" i="162"/>
  <c r="T46" i="114" s="1"/>
  <c r="Q46" i="162"/>
  <c r="S46" i="114" s="1"/>
  <c r="O44" i="162"/>
  <c r="Q44" i="114" s="1"/>
  <c r="Q44" i="162"/>
  <c r="S44" i="114" s="1"/>
  <c r="S44" i="162"/>
  <c r="U44" i="114" s="1"/>
  <c r="W44" i="114"/>
  <c r="P44" i="162"/>
  <c r="R44" i="114" s="1"/>
  <c r="R44" i="162"/>
  <c r="T44" i="114" s="1"/>
  <c r="R36" i="162"/>
  <c r="T36" i="114" s="1"/>
  <c r="O36" i="162"/>
  <c r="Q36" i="114" s="1"/>
  <c r="W36" i="114"/>
  <c r="S36" i="162"/>
  <c r="U36" i="114" s="1"/>
  <c r="Q36" i="162"/>
  <c r="S36" i="114" s="1"/>
  <c r="P36" i="162"/>
  <c r="R36" i="114" s="1"/>
  <c r="P54" i="208"/>
  <c r="AF54" i="162" s="1"/>
  <c r="Z54" i="162"/>
  <c r="AD54" i="114" s="1"/>
  <c r="S38" i="162"/>
  <c r="U38" i="114" s="1"/>
  <c r="O38" i="162"/>
  <c r="Q38" i="114" s="1"/>
  <c r="R38" i="162"/>
  <c r="T38" i="114" s="1"/>
  <c r="W38" i="114"/>
  <c r="Q38" i="162"/>
  <c r="S38" i="114" s="1"/>
  <c r="P38" i="162"/>
  <c r="R38" i="114" s="1"/>
  <c r="P52" i="208"/>
  <c r="AF52" i="162" s="1"/>
  <c r="Z52" i="162"/>
  <c r="AD52" i="114" s="1"/>
  <c r="P60" i="208"/>
  <c r="W33" i="114"/>
  <c r="Q33" i="162"/>
  <c r="S33" i="114" s="1"/>
  <c r="R33" i="162"/>
  <c r="T33" i="114" s="1"/>
  <c r="O33" i="162"/>
  <c r="Q33" i="114" s="1"/>
  <c r="S33" i="162"/>
  <c r="U33" i="114" s="1"/>
  <c r="P33" i="162"/>
  <c r="R33" i="114" s="1"/>
  <c r="P45" i="208"/>
  <c r="AF45" i="162" s="1"/>
  <c r="Z45" i="162"/>
  <c r="AD45" i="114" s="1"/>
  <c r="P46" i="208"/>
  <c r="AF46" i="162" s="1"/>
  <c r="Z46" i="162"/>
  <c r="AD46" i="114" s="1"/>
  <c r="P36" i="208"/>
  <c r="AF36" i="162" s="1"/>
  <c r="Z36" i="162"/>
  <c r="AD36" i="114" s="1"/>
  <c r="P54" i="162"/>
  <c r="R54" i="114" s="1"/>
  <c r="S54" i="162"/>
  <c r="U54" i="114" s="1"/>
  <c r="O54" i="162"/>
  <c r="Q54" i="114" s="1"/>
  <c r="Q54" i="162"/>
  <c r="S54" i="114" s="1"/>
  <c r="W54" i="114"/>
  <c r="R54" i="162"/>
  <c r="T54" i="114" s="1"/>
  <c r="W41" i="114"/>
  <c r="Q41" i="162"/>
  <c r="S41" i="114" s="1"/>
  <c r="R41" i="162"/>
  <c r="T41" i="114" s="1"/>
  <c r="O41" i="162"/>
  <c r="Q41" i="114" s="1"/>
  <c r="P41" i="162"/>
  <c r="R41" i="114" s="1"/>
  <c r="S41" i="162"/>
  <c r="U41" i="114" s="1"/>
  <c r="P53" i="208"/>
  <c r="AF53" i="162" s="1"/>
  <c r="Z53" i="162"/>
  <c r="AD53" i="114" s="1"/>
  <c r="R52" i="162"/>
  <c r="T52" i="114" s="1"/>
  <c r="O52" i="162"/>
  <c r="Q52" i="114" s="1"/>
  <c r="P52" i="162"/>
  <c r="R52" i="114" s="1"/>
  <c r="W52" i="114"/>
  <c r="S52" i="162"/>
  <c r="U52" i="114" s="1"/>
  <c r="Q52" i="162"/>
  <c r="S52" i="114" s="1"/>
  <c r="P59" i="208"/>
  <c r="S34" i="162"/>
  <c r="U34" i="114" s="1"/>
  <c r="Q34" i="162"/>
  <c r="S34" i="114" s="1"/>
  <c r="W34" i="114"/>
  <c r="O34" i="162"/>
  <c r="Q34" i="114" s="1"/>
  <c r="R34" i="162"/>
  <c r="T34" i="114" s="1"/>
  <c r="P34" i="162"/>
  <c r="R34" i="114" s="1"/>
  <c r="P37" i="208"/>
  <c r="AF37" i="162" s="1"/>
  <c r="Z37" i="162"/>
  <c r="AD37" i="114" s="1"/>
  <c r="W32" i="114"/>
  <c r="S32" i="162"/>
  <c r="U32" i="114" s="1"/>
  <c r="R32" i="162"/>
  <c r="T32" i="114" s="1"/>
  <c r="O32" i="162"/>
  <c r="Q32" i="114" s="1"/>
  <c r="P32" i="162"/>
  <c r="R32" i="114" s="1"/>
  <c r="Q32" i="162"/>
  <c r="S32" i="114" s="1"/>
  <c r="P33" i="208"/>
  <c r="AF33" i="162" s="1"/>
  <c r="Z33" i="162"/>
  <c r="AD33" i="114" s="1"/>
  <c r="R45" i="162"/>
  <c r="T45" i="114" s="1"/>
  <c r="P45" i="162"/>
  <c r="R45" i="114" s="1"/>
  <c r="S45" i="162"/>
  <c r="U45" i="114" s="1"/>
  <c r="Q45" i="162"/>
  <c r="S45" i="114" s="1"/>
  <c r="O45" i="162"/>
  <c r="Q45" i="114" s="1"/>
  <c r="W45" i="114"/>
  <c r="P22" i="208"/>
  <c r="AF22" i="162" s="1"/>
  <c r="Z22" i="162"/>
  <c r="AD22" i="114" s="1"/>
  <c r="R17" i="162"/>
  <c r="T17" i="114" s="1"/>
  <c r="O17" i="162"/>
  <c r="Q17" i="114" s="1"/>
  <c r="S17" i="162"/>
  <c r="U17" i="114" s="1"/>
  <c r="P17" i="162"/>
  <c r="R17" i="114" s="1"/>
  <c r="W17" i="114"/>
  <c r="Q17" i="162"/>
  <c r="S17" i="114" s="1"/>
  <c r="P15" i="208"/>
  <c r="AF15" i="162" s="1"/>
  <c r="AD16" i="114"/>
  <c r="P27" i="208"/>
  <c r="AF27" i="162" s="1"/>
  <c r="Z27" i="162"/>
  <c r="AD27" i="114" s="1"/>
  <c r="P11" i="208"/>
  <c r="AF11" i="162" s="1"/>
  <c r="AD12" i="114"/>
  <c r="P73" i="208"/>
  <c r="G78" i="235" s="1"/>
  <c r="R18" i="162"/>
  <c r="T18" i="114" s="1"/>
  <c r="S18" i="162"/>
  <c r="U18" i="114" s="1"/>
  <c r="O18" i="162"/>
  <c r="Q18" i="114" s="1"/>
  <c r="P18" i="162"/>
  <c r="R18" i="114" s="1"/>
  <c r="Q18" i="162"/>
  <c r="S18" i="114" s="1"/>
  <c r="W18" i="114"/>
  <c r="E18" i="238" s="1"/>
  <c r="P70" i="208"/>
  <c r="G75" i="235" s="1"/>
  <c r="P21" i="208"/>
  <c r="AF21" i="162" s="1"/>
  <c r="Z21" i="162"/>
  <c r="AD21" i="114" s="1"/>
  <c r="P71" i="208"/>
  <c r="G76" i="235" s="1"/>
  <c r="W10" i="114"/>
  <c r="R10" i="162"/>
  <c r="T10" i="114" s="1"/>
  <c r="S10" i="162"/>
  <c r="U10" i="114" s="1"/>
  <c r="O10" i="162"/>
  <c r="Q10" i="114" s="1"/>
  <c r="Q10" i="162"/>
  <c r="S10" i="114" s="1"/>
  <c r="P10" i="162"/>
  <c r="R10" i="114" s="1"/>
  <c r="P9" i="208"/>
  <c r="AF9" i="162" s="1"/>
  <c r="Z9" i="162"/>
  <c r="P12" i="208"/>
  <c r="AF12" i="162" s="1"/>
  <c r="AD13" i="114"/>
  <c r="P74" i="208"/>
  <c r="G82" i="235" s="1"/>
  <c r="O15" i="162"/>
  <c r="Q15" i="114" s="1"/>
  <c r="P15" i="162"/>
  <c r="R15" i="114" s="1"/>
  <c r="R15" i="162"/>
  <c r="T15" i="114" s="1"/>
  <c r="Q15" i="162"/>
  <c r="S15" i="114" s="1"/>
  <c r="S15" i="162"/>
  <c r="U15" i="114" s="1"/>
  <c r="W15" i="114"/>
  <c r="S12" i="162"/>
  <c r="U12" i="114" s="1"/>
  <c r="R12" i="162"/>
  <c r="T12" i="114" s="1"/>
  <c r="Q12" i="162"/>
  <c r="S12" i="114" s="1"/>
  <c r="P12" i="162"/>
  <c r="R12" i="114" s="1"/>
  <c r="W12" i="114"/>
  <c r="E12" i="238" s="1"/>
  <c r="O12" i="162"/>
  <c r="Q12" i="114" s="1"/>
  <c r="P13" i="208"/>
  <c r="AF13" i="162" s="1"/>
  <c r="AD11" i="114"/>
  <c r="P72" i="208"/>
  <c r="G77" i="235" s="1"/>
  <c r="Q20" i="162"/>
  <c r="S20" i="114" s="1"/>
  <c r="O20" i="162"/>
  <c r="Q20" i="114" s="1"/>
  <c r="R20" i="162"/>
  <c r="T20" i="114" s="1"/>
  <c r="S20" i="162"/>
  <c r="U20" i="114" s="1"/>
  <c r="P20" i="162"/>
  <c r="R20" i="114" s="1"/>
  <c r="W20" i="114"/>
  <c r="S14" i="162"/>
  <c r="U14" i="114" s="1"/>
  <c r="P14" i="162"/>
  <c r="R14" i="114" s="1"/>
  <c r="Q14" i="162"/>
  <c r="S14" i="114" s="1"/>
  <c r="R14" i="162"/>
  <c r="T14" i="114" s="1"/>
  <c r="O14" i="162"/>
  <c r="Q14" i="114" s="1"/>
  <c r="W14" i="114"/>
  <c r="P26" i="208"/>
  <c r="AF26" i="162" s="1"/>
  <c r="Z26" i="162"/>
  <c r="AD26" i="114" s="1"/>
  <c r="S22" i="162"/>
  <c r="U22" i="114" s="1"/>
  <c r="Q22" i="162"/>
  <c r="S22" i="114" s="1"/>
  <c r="O22" i="162"/>
  <c r="Q22" i="114" s="1"/>
  <c r="W22" i="114"/>
  <c r="P22" i="162"/>
  <c r="R22" i="114" s="1"/>
  <c r="R22" i="162"/>
  <c r="T22" i="114" s="1"/>
  <c r="P17" i="208"/>
  <c r="AF17" i="162" s="1"/>
  <c r="AD17" i="114"/>
  <c r="R16" i="162"/>
  <c r="T16" i="114" s="1"/>
  <c r="Q16" i="162"/>
  <c r="S16" i="114" s="1"/>
  <c r="P16" i="162"/>
  <c r="R16" i="114" s="1"/>
  <c r="O16" i="162"/>
  <c r="Q16" i="114" s="1"/>
  <c r="W16" i="114"/>
  <c r="S16" i="162"/>
  <c r="U16" i="114" s="1"/>
  <c r="W13" i="114"/>
  <c r="S13" i="162"/>
  <c r="U13" i="114" s="1"/>
  <c r="Q13" i="162"/>
  <c r="S13" i="114" s="1"/>
  <c r="P13" i="162"/>
  <c r="R13" i="114" s="1"/>
  <c r="O13" i="162"/>
  <c r="Q13" i="114" s="1"/>
  <c r="R13" i="162"/>
  <c r="T13" i="114" s="1"/>
  <c r="S27" i="162"/>
  <c r="U27" i="114" s="1"/>
  <c r="O27" i="162"/>
  <c r="Q27" i="114" s="1"/>
  <c r="R27" i="162"/>
  <c r="T27" i="114" s="1"/>
  <c r="W27" i="114"/>
  <c r="Q27" i="162"/>
  <c r="S27" i="114" s="1"/>
  <c r="P27" i="162"/>
  <c r="R27" i="114" s="1"/>
  <c r="S11" i="162"/>
  <c r="U11" i="114" s="1"/>
  <c r="O11" i="162"/>
  <c r="Q11" i="114" s="1"/>
  <c r="R11" i="162"/>
  <c r="T11" i="114" s="1"/>
  <c r="W11" i="114"/>
  <c r="Q11" i="162"/>
  <c r="S11" i="114" s="1"/>
  <c r="P11" i="162"/>
  <c r="R11" i="114" s="1"/>
  <c r="O24" i="162"/>
  <c r="Q24" i="114" s="1"/>
  <c r="R24" i="162"/>
  <c r="T24" i="114" s="1"/>
  <c r="P24" i="162"/>
  <c r="R24" i="114" s="1"/>
  <c r="S24" i="162"/>
  <c r="U24" i="114" s="1"/>
  <c r="Q24" i="162"/>
  <c r="S24" i="114" s="1"/>
  <c r="W24" i="114"/>
  <c r="P18" i="208"/>
  <c r="AF18" i="162" s="1"/>
  <c r="AD18" i="114"/>
  <c r="P16" i="208"/>
  <c r="AF16" i="162" s="1"/>
  <c r="AD14" i="114"/>
  <c r="P21" i="162"/>
  <c r="R21" i="114" s="1"/>
  <c r="R21" i="162"/>
  <c r="T21" i="114" s="1"/>
  <c r="O21" i="162"/>
  <c r="Q21" i="114" s="1"/>
  <c r="W21" i="114"/>
  <c r="S21" i="162"/>
  <c r="U21" i="114" s="1"/>
  <c r="Q21" i="162"/>
  <c r="S21" i="114" s="1"/>
  <c r="P10" i="208"/>
  <c r="AF10" i="162" s="1"/>
  <c r="AD10" i="114"/>
  <c r="R9" i="162"/>
  <c r="T9" i="114" s="1"/>
  <c r="P9" i="162"/>
  <c r="R9" i="114" s="1"/>
  <c r="O9" i="162"/>
  <c r="Q9" i="114" s="1"/>
  <c r="Q9" i="162"/>
  <c r="S9" i="114" s="1"/>
  <c r="W9" i="114"/>
  <c r="S9" i="162"/>
  <c r="U9" i="114" s="1"/>
  <c r="P14" i="208"/>
  <c r="AF14" i="162" s="1"/>
  <c r="AD15" i="114"/>
  <c r="P24" i="208"/>
  <c r="AF24" i="162" s="1"/>
  <c r="Z24" i="162"/>
  <c r="AD24" i="114" s="1"/>
  <c r="P20" i="208"/>
  <c r="AF20" i="162" s="1"/>
  <c r="Z20" i="162"/>
  <c r="AD20" i="114" s="1"/>
  <c r="Q26" i="162"/>
  <c r="S26" i="114" s="1"/>
  <c r="P26" i="162"/>
  <c r="R26" i="114" s="1"/>
  <c r="O26" i="162"/>
  <c r="Q26" i="114" s="1"/>
  <c r="R26" i="162"/>
  <c r="T26" i="114" s="1"/>
  <c r="W26" i="114"/>
  <c r="S26" i="162"/>
  <c r="U26" i="114" s="1"/>
  <c r="F39" i="194"/>
  <c r="F55" i="176"/>
  <c r="F63" i="195"/>
  <c r="F58" i="195"/>
  <c r="F65" i="195"/>
  <c r="F13" i="195"/>
  <c r="F17" i="194"/>
  <c r="F13" i="194"/>
  <c r="F15" i="194"/>
  <c r="F61" i="195"/>
  <c r="F51" i="193"/>
  <c r="F57" i="175"/>
  <c r="I30" i="188"/>
  <c r="I34" i="188" s="1"/>
  <c r="E36" i="188"/>
  <c r="J19" i="188"/>
  <c r="I36" i="235"/>
  <c r="E37" i="188"/>
  <c r="AU37" i="162" s="1"/>
  <c r="BA37" i="162" s="1"/>
  <c r="J21" i="188"/>
  <c r="I37" i="235"/>
  <c r="F35" i="194"/>
  <c r="F24" i="176"/>
  <c r="R57" i="175" l="1"/>
  <c r="R63" i="175" s="1"/>
  <c r="R67" i="175" s="1"/>
  <c r="BE9" i="162" s="1"/>
  <c r="O57" i="175"/>
  <c r="O63" i="175" s="1"/>
  <c r="AG9" i="162" s="1"/>
  <c r="S57" i="175"/>
  <c r="S63" i="175" s="1"/>
  <c r="S67" i="175" s="1"/>
  <c r="S66" i="175" s="1"/>
  <c r="P72" i="174"/>
  <c r="AQ18" i="162" s="1"/>
  <c r="BB9" i="162"/>
  <c r="N57" i="175"/>
  <c r="N63" i="175" s="1"/>
  <c r="N67" i="175" s="1"/>
  <c r="N66" i="175" s="1"/>
  <c r="N68" i="175" s="1"/>
  <c r="R57" i="176"/>
  <c r="R63" i="176" s="1"/>
  <c r="N57" i="176"/>
  <c r="N63" i="176" s="1"/>
  <c r="P57" i="175"/>
  <c r="P63" i="175" s="1"/>
  <c r="N54" i="185"/>
  <c r="N17" i="194"/>
  <c r="O17" i="194"/>
  <c r="P17" i="194"/>
  <c r="Q17" i="194"/>
  <c r="R17" i="194"/>
  <c r="S17" i="194"/>
  <c r="Q68" i="167"/>
  <c r="AU54" i="162"/>
  <c r="Q61" i="199"/>
  <c r="S68" i="167"/>
  <c r="AN46" i="162"/>
  <c r="P61" i="193"/>
  <c r="AN12" i="162"/>
  <c r="P72" i="168"/>
  <c r="O72" i="172"/>
  <c r="AG16" i="162"/>
  <c r="R68" i="168"/>
  <c r="R68" i="174"/>
  <c r="Q43" i="181"/>
  <c r="AU26" i="162"/>
  <c r="N61" i="195"/>
  <c r="O61" i="195"/>
  <c r="P61" i="195"/>
  <c r="Q61" i="195"/>
  <c r="R61" i="195"/>
  <c r="S61" i="195"/>
  <c r="N62" i="183"/>
  <c r="S68" i="172"/>
  <c r="BI22" i="162"/>
  <c r="S40" i="178"/>
  <c r="S41" i="177"/>
  <c r="BL20" i="162"/>
  <c r="S61" i="199"/>
  <c r="BI54" i="162"/>
  <c r="Q50" i="185"/>
  <c r="AU34" i="162"/>
  <c r="S50" i="185"/>
  <c r="BI34" i="162"/>
  <c r="AQ54" i="162"/>
  <c r="P60" i="199"/>
  <c r="BI14" i="162"/>
  <c r="S72" i="170"/>
  <c r="BB54" i="162"/>
  <c r="R61" i="199"/>
  <c r="R68" i="167"/>
  <c r="AG31" i="162"/>
  <c r="O66" i="182"/>
  <c r="P68" i="167"/>
  <c r="O72" i="174"/>
  <c r="AG18" i="162"/>
  <c r="AN34" i="162"/>
  <c r="P50" i="185"/>
  <c r="AU15" i="162"/>
  <c r="Q72" i="171"/>
  <c r="Q72" i="170"/>
  <c r="AU14" i="162"/>
  <c r="N72" i="170"/>
  <c r="N71" i="170" s="1"/>
  <c r="N73" i="170" s="1"/>
  <c r="BB22" i="162"/>
  <c r="R40" i="178"/>
  <c r="AG21" i="162"/>
  <c r="O39" i="179"/>
  <c r="N15" i="194"/>
  <c r="O15" i="194"/>
  <c r="P15" i="194"/>
  <c r="Q15" i="194"/>
  <c r="R15" i="194"/>
  <c r="S15" i="194"/>
  <c r="N65" i="195"/>
  <c r="O65" i="195"/>
  <c r="P65" i="195"/>
  <c r="Q65" i="195"/>
  <c r="R65" i="195"/>
  <c r="S65" i="195"/>
  <c r="N39" i="194"/>
  <c r="N46" i="194" s="1"/>
  <c r="O39" i="194"/>
  <c r="O46" i="194" s="1"/>
  <c r="P39" i="194"/>
  <c r="P46" i="194" s="1"/>
  <c r="Q39" i="194"/>
  <c r="Q46" i="194" s="1"/>
  <c r="R39" i="194"/>
  <c r="R46" i="194" s="1"/>
  <c r="S39" i="194"/>
  <c r="S46" i="194" s="1"/>
  <c r="O57" i="176"/>
  <c r="P68" i="171"/>
  <c r="AU21" i="162"/>
  <c r="Q39" i="179"/>
  <c r="O68" i="170"/>
  <c r="N43" i="178"/>
  <c r="Q40" i="178"/>
  <c r="AU22" i="162"/>
  <c r="AN21" i="162"/>
  <c r="P39" i="179"/>
  <c r="Q62" i="183"/>
  <c r="Q57" i="176"/>
  <c r="N61" i="193"/>
  <c r="N60" i="193" s="1"/>
  <c r="N62" i="193" s="1"/>
  <c r="S68" i="169"/>
  <c r="N68" i="168"/>
  <c r="O46" i="185"/>
  <c r="AG46" i="162"/>
  <c r="O61" i="193"/>
  <c r="BB14" i="162"/>
  <c r="R72" i="170"/>
  <c r="P57" i="176"/>
  <c r="R60" i="192"/>
  <c r="BE45" i="162"/>
  <c r="P68" i="172"/>
  <c r="AJ20" i="162"/>
  <c r="O41" i="177"/>
  <c r="AU13" i="162"/>
  <c r="Q72" i="169"/>
  <c r="Q61" i="193"/>
  <c r="AU46" i="162"/>
  <c r="N68" i="174"/>
  <c r="N72" i="174" s="1"/>
  <c r="N71" i="174" s="1"/>
  <c r="N73" i="174" s="1"/>
  <c r="N75" i="174" s="1"/>
  <c r="D18" i="207" s="1"/>
  <c r="AG15" i="162"/>
  <c r="O72" i="171"/>
  <c r="R72" i="172"/>
  <c r="BB16" i="162"/>
  <c r="S61" i="193"/>
  <c r="BI46" i="162"/>
  <c r="AU18" i="162"/>
  <c r="Q72" i="174"/>
  <c r="F63" i="196"/>
  <c r="N63" i="195"/>
  <c r="O63" i="195"/>
  <c r="P63" i="195"/>
  <c r="Q63" i="195"/>
  <c r="R63" i="195"/>
  <c r="S63" i="195"/>
  <c r="N35" i="179"/>
  <c r="O72" i="173"/>
  <c r="AG17" i="162"/>
  <c r="S68" i="173"/>
  <c r="P68" i="169"/>
  <c r="O68" i="168"/>
  <c r="N68" i="167"/>
  <c r="N72" i="167" s="1"/>
  <c r="N71" i="167" s="1"/>
  <c r="N73" i="167" s="1"/>
  <c r="N75" i="167" s="1"/>
  <c r="S68" i="168"/>
  <c r="R60" i="193"/>
  <c r="BE46" i="162"/>
  <c r="BI18" i="162"/>
  <c r="S72" i="174"/>
  <c r="R50" i="185"/>
  <c r="BB34" i="162"/>
  <c r="AG13" i="162"/>
  <c r="O72" i="169"/>
  <c r="N13" i="195"/>
  <c r="O13" i="195"/>
  <c r="P13" i="195"/>
  <c r="Q13" i="195"/>
  <c r="R13" i="195"/>
  <c r="S13" i="195"/>
  <c r="AN22" i="162"/>
  <c r="P40" i="178"/>
  <c r="Q57" i="175"/>
  <c r="Q63" i="175" s="1"/>
  <c r="O60" i="192"/>
  <c r="AJ45" i="162"/>
  <c r="R35" i="179"/>
  <c r="BE20" i="162"/>
  <c r="R41" i="177"/>
  <c r="N72" i="172"/>
  <c r="N71" i="172" s="1"/>
  <c r="N73" i="172" s="1"/>
  <c r="N75" i="172" s="1"/>
  <c r="S62" i="183"/>
  <c r="O68" i="167"/>
  <c r="BL45" i="162"/>
  <c r="S60" i="192"/>
  <c r="AN20" i="162"/>
  <c r="P42" i="177"/>
  <c r="Q68" i="172"/>
  <c r="N13" i="194"/>
  <c r="O13" i="194"/>
  <c r="P13" i="194"/>
  <c r="Q13" i="194"/>
  <c r="R13" i="194"/>
  <c r="S13" i="194"/>
  <c r="F58" i="196"/>
  <c r="N58" i="195"/>
  <c r="O58" i="195"/>
  <c r="P58" i="195"/>
  <c r="Q58" i="195"/>
  <c r="R58" i="195"/>
  <c r="S58" i="195"/>
  <c r="R68" i="169"/>
  <c r="S57" i="176"/>
  <c r="N62" i="182"/>
  <c r="Q68" i="168"/>
  <c r="P60" i="192"/>
  <c r="AQ45" i="162"/>
  <c r="Q62" i="182"/>
  <c r="AN17" i="162"/>
  <c r="P72" i="173"/>
  <c r="AN14" i="162"/>
  <c r="P72" i="170"/>
  <c r="BI15" i="162"/>
  <c r="S72" i="171"/>
  <c r="BB26" i="162"/>
  <c r="R43" i="181"/>
  <c r="R62" i="182"/>
  <c r="R62" i="183"/>
  <c r="P66" i="183"/>
  <c r="AN32" i="162"/>
  <c r="N61" i="199"/>
  <c r="N60" i="199" s="1"/>
  <c r="N62" i="199" s="1"/>
  <c r="N64" i="199" s="1"/>
  <c r="AU20" i="162"/>
  <c r="Q42" i="177"/>
  <c r="N68" i="169"/>
  <c r="N72" i="169" s="1"/>
  <c r="N71" i="169" s="1"/>
  <c r="N73" i="169" s="1"/>
  <c r="N75" i="169" s="1"/>
  <c r="D13" i="207" s="1"/>
  <c r="O62" i="183"/>
  <c r="R68" i="171"/>
  <c r="Q72" i="173"/>
  <c r="AU17" i="162"/>
  <c r="AG54" i="162"/>
  <c r="O61" i="199"/>
  <c r="N72" i="173"/>
  <c r="N71" i="173" s="1"/>
  <c r="N73" i="173" s="1"/>
  <c r="AN26" i="162"/>
  <c r="P43" i="181"/>
  <c r="N72" i="171"/>
  <c r="N71" i="171" s="1"/>
  <c r="N73" i="171" s="1"/>
  <c r="Q60" i="192"/>
  <c r="AX45" i="162"/>
  <c r="N47" i="181"/>
  <c r="AG22" i="162"/>
  <c r="O40" i="178"/>
  <c r="BB17" i="162"/>
  <c r="R72" i="173"/>
  <c r="O43" i="181"/>
  <c r="AG26" i="162"/>
  <c r="S39" i="179"/>
  <c r="BI21" i="162"/>
  <c r="P66" i="182"/>
  <c r="AN31" i="162"/>
  <c r="BI26" i="162"/>
  <c r="S43" i="181"/>
  <c r="BI31" i="162"/>
  <c r="S66" i="182"/>
  <c r="AE20" i="162"/>
  <c r="AA20" i="162"/>
  <c r="AD20" i="162"/>
  <c r="AC20" i="162"/>
  <c r="AB20" i="162"/>
  <c r="AD24" i="162"/>
  <c r="AC24" i="162"/>
  <c r="AB24" i="162"/>
  <c r="AA24" i="162"/>
  <c r="AE24" i="162"/>
  <c r="AC18" i="162"/>
  <c r="AB18" i="162"/>
  <c r="AE18" i="162"/>
  <c r="AD18" i="162"/>
  <c r="AA18" i="162"/>
  <c r="AD17" i="162"/>
  <c r="AE17" i="162"/>
  <c r="AC17" i="162"/>
  <c r="AB17" i="162"/>
  <c r="AA17" i="162"/>
  <c r="AD26" i="162"/>
  <c r="AE26" i="162"/>
  <c r="AC26" i="162"/>
  <c r="AB26" i="162"/>
  <c r="AA26" i="162"/>
  <c r="AD9" i="162"/>
  <c r="AE9" i="162"/>
  <c r="AC9" i="162"/>
  <c r="AB9" i="162"/>
  <c r="AA9" i="162"/>
  <c r="AD36" i="162"/>
  <c r="AE36" i="162"/>
  <c r="AC36" i="162"/>
  <c r="AA36" i="162"/>
  <c r="AB36" i="162"/>
  <c r="AD45" i="162"/>
  <c r="AC45" i="162"/>
  <c r="AB45" i="162"/>
  <c r="AE45" i="162"/>
  <c r="AA45" i="162"/>
  <c r="AD38" i="162"/>
  <c r="AA38" i="162"/>
  <c r="AE38" i="162"/>
  <c r="AC38" i="162"/>
  <c r="AB38" i="162"/>
  <c r="AE32" i="162"/>
  <c r="AA32" i="162"/>
  <c r="AD32" i="162"/>
  <c r="AC32" i="162"/>
  <c r="AB32" i="162"/>
  <c r="AB34" i="162"/>
  <c r="AE34" i="162"/>
  <c r="AA34" i="162"/>
  <c r="AD34" i="162"/>
  <c r="AC34" i="162"/>
  <c r="AU36" i="162"/>
  <c r="BA36" i="162" s="1"/>
  <c r="AD21" i="162"/>
  <c r="AC21" i="162"/>
  <c r="AB21" i="162"/>
  <c r="AA21" i="162"/>
  <c r="AE21" i="162"/>
  <c r="AC27" i="162"/>
  <c r="AB27" i="162"/>
  <c r="AA27" i="162"/>
  <c r="AD27" i="162"/>
  <c r="AE27" i="162"/>
  <c r="AD52" i="162"/>
  <c r="AB52" i="162"/>
  <c r="AE52" i="162"/>
  <c r="AA52" i="162"/>
  <c r="AC52" i="162"/>
  <c r="AD54" i="162"/>
  <c r="AC54" i="162"/>
  <c r="AA54" i="162"/>
  <c r="AE54" i="162"/>
  <c r="AB54" i="162"/>
  <c r="AM36" i="162"/>
  <c r="AL36" i="114"/>
  <c r="AL36" i="115" s="1"/>
  <c r="AR36" i="115" s="1"/>
  <c r="AD15" i="162"/>
  <c r="AC15" i="162"/>
  <c r="AB15" i="162"/>
  <c r="AE15" i="162"/>
  <c r="AA15" i="162"/>
  <c r="AC10" i="162"/>
  <c r="AB10" i="162"/>
  <c r="AA10" i="162"/>
  <c r="AE10" i="162"/>
  <c r="AD10" i="162"/>
  <c r="AE14" i="162"/>
  <c r="AA14" i="162"/>
  <c r="AD14" i="162"/>
  <c r="AC14" i="162"/>
  <c r="AB14" i="162"/>
  <c r="AD13" i="162"/>
  <c r="AB13" i="162"/>
  <c r="AA13" i="162"/>
  <c r="AE13" i="162"/>
  <c r="AC13" i="162"/>
  <c r="AE53" i="162"/>
  <c r="AA53" i="162"/>
  <c r="AC53" i="162"/>
  <c r="AD53" i="162"/>
  <c r="AB53" i="162"/>
  <c r="AB46" i="162"/>
  <c r="AE46" i="162"/>
  <c r="AA46" i="162"/>
  <c r="AD46" i="162"/>
  <c r="AC46" i="162"/>
  <c r="AE44" i="162"/>
  <c r="AA44" i="162"/>
  <c r="AD44" i="162"/>
  <c r="AC44" i="162"/>
  <c r="AB44" i="162"/>
  <c r="AD31" i="162"/>
  <c r="AB31" i="162"/>
  <c r="AA31" i="162"/>
  <c r="AE31" i="162"/>
  <c r="AC31" i="162"/>
  <c r="AD11" i="162"/>
  <c r="AA11" i="162"/>
  <c r="AE11" i="162"/>
  <c r="AC11" i="162"/>
  <c r="AB11" i="162"/>
  <c r="AD12" i="162"/>
  <c r="AC12" i="162"/>
  <c r="AE12" i="162"/>
  <c r="AB12" i="162"/>
  <c r="AA12" i="162"/>
  <c r="AB16" i="162"/>
  <c r="AE16" i="162"/>
  <c r="AA16" i="162"/>
  <c r="AD16" i="162"/>
  <c r="AC16" i="162"/>
  <c r="AB22" i="162"/>
  <c r="AE22" i="162"/>
  <c r="AA22" i="162"/>
  <c r="AD22" i="162"/>
  <c r="AC22" i="162"/>
  <c r="AD33" i="162"/>
  <c r="AC33" i="162"/>
  <c r="AB33" i="162"/>
  <c r="AA33" i="162"/>
  <c r="AE33" i="162"/>
  <c r="AC37" i="162"/>
  <c r="AB37" i="162"/>
  <c r="AA37" i="162"/>
  <c r="AE37" i="162"/>
  <c r="AD37" i="162"/>
  <c r="AS36" i="114"/>
  <c r="AS36" i="115" s="1"/>
  <c r="AY36" i="115" s="1"/>
  <c r="R66" i="175"/>
  <c r="E15" i="238"/>
  <c r="E44" i="238"/>
  <c r="E24" i="238"/>
  <c r="E16" i="238"/>
  <c r="E10" i="238"/>
  <c r="E54" i="238"/>
  <c r="E11" i="238"/>
  <c r="E23" i="238"/>
  <c r="E34" i="238"/>
  <c r="E33" i="238"/>
  <c r="E37" i="238"/>
  <c r="E27" i="238"/>
  <c r="E26" i="238"/>
  <c r="E9" i="238"/>
  <c r="E13" i="238"/>
  <c r="E45" i="238"/>
  <c r="E41" i="238"/>
  <c r="E38" i="238"/>
  <c r="E40" i="238"/>
  <c r="E25" i="238"/>
  <c r="E21" i="238"/>
  <c r="E14" i="238"/>
  <c r="E17" i="238"/>
  <c r="E32" i="238"/>
  <c r="E52" i="238"/>
  <c r="E36" i="238"/>
  <c r="E46" i="238"/>
  <c r="E31" i="238"/>
  <c r="L57" i="228"/>
  <c r="P28" i="208"/>
  <c r="L46" i="228"/>
  <c r="L56" i="228"/>
  <c r="L58" i="228"/>
  <c r="L55" i="228"/>
  <c r="AE62" i="115"/>
  <c r="AE63" i="115"/>
  <c r="AK20" i="114"/>
  <c r="AK53" i="114"/>
  <c r="AQ53" i="114" s="1"/>
  <c r="AQ53" i="115" s="1"/>
  <c r="AK46" i="114"/>
  <c r="AK16" i="114"/>
  <c r="AK22" i="114"/>
  <c r="AK33" i="114"/>
  <c r="AQ33" i="114" s="1"/>
  <c r="AQ33" i="115" s="1"/>
  <c r="AK44" i="114"/>
  <c r="AQ44" i="114" s="1"/>
  <c r="AQ44" i="115" s="1"/>
  <c r="AK31" i="114"/>
  <c r="AK24" i="114"/>
  <c r="AK18" i="114"/>
  <c r="AK17" i="114"/>
  <c r="AK26" i="114"/>
  <c r="AK36" i="114"/>
  <c r="AR36" i="114" s="1"/>
  <c r="H36" i="238" s="1"/>
  <c r="AK45" i="114"/>
  <c r="AK15" i="114"/>
  <c r="AK10" i="114"/>
  <c r="AK14" i="114"/>
  <c r="AK13" i="114"/>
  <c r="AK11" i="114"/>
  <c r="AK12" i="114"/>
  <c r="AK37" i="114"/>
  <c r="AR37" i="114" s="1"/>
  <c r="H37" i="238" s="1"/>
  <c r="AK21" i="114"/>
  <c r="AK27" i="114"/>
  <c r="AK52" i="114"/>
  <c r="AQ52" i="114" s="1"/>
  <c r="AQ52" i="115" s="1"/>
  <c r="AK54" i="114"/>
  <c r="AK40" i="114"/>
  <c r="AK38" i="114"/>
  <c r="AR38" i="114" s="1"/>
  <c r="H38" i="238" s="1"/>
  <c r="AK32" i="114"/>
  <c r="AK34" i="114"/>
  <c r="AK41" i="114"/>
  <c r="G21" i="235"/>
  <c r="G27" i="235"/>
  <c r="G52" i="235"/>
  <c r="G54" i="235"/>
  <c r="G40" i="235"/>
  <c r="G38" i="235"/>
  <c r="G32" i="235"/>
  <c r="G34" i="235"/>
  <c r="G41" i="235"/>
  <c r="G20" i="235"/>
  <c r="G15" i="235"/>
  <c r="G10" i="235"/>
  <c r="G14" i="235"/>
  <c r="G13" i="235"/>
  <c r="G59" i="235"/>
  <c r="G53" i="235"/>
  <c r="G46" i="235"/>
  <c r="G11" i="235"/>
  <c r="G12" i="235"/>
  <c r="G16" i="235"/>
  <c r="G22" i="235"/>
  <c r="G33" i="235"/>
  <c r="G37" i="235"/>
  <c r="G60" i="235"/>
  <c r="G44" i="235"/>
  <c r="G31" i="235"/>
  <c r="G24" i="235"/>
  <c r="G18" i="235"/>
  <c r="G17" i="235"/>
  <c r="G26" i="235"/>
  <c r="G9" i="235"/>
  <c r="G36" i="235"/>
  <c r="G45" i="235"/>
  <c r="AD9" i="114"/>
  <c r="W38" i="162"/>
  <c r="Z38" i="114" s="1"/>
  <c r="AG38" i="114" s="1"/>
  <c r="Y38" i="162"/>
  <c r="AB38" i="114" s="1"/>
  <c r="AI38" i="114" s="1"/>
  <c r="U38" i="162"/>
  <c r="X38" i="114" s="1"/>
  <c r="AE38" i="114" s="1"/>
  <c r="V38" i="162"/>
  <c r="Y38" i="114" s="1"/>
  <c r="AF38" i="114" s="1"/>
  <c r="X38" i="162"/>
  <c r="AA38" i="114" s="1"/>
  <c r="AH38" i="114" s="1"/>
  <c r="U31" i="162"/>
  <c r="X31" i="114" s="1"/>
  <c r="AE31" i="114" s="1"/>
  <c r="X31" i="162"/>
  <c r="AA31" i="114" s="1"/>
  <c r="AH31" i="114" s="1"/>
  <c r="W31" i="162"/>
  <c r="Z31" i="114" s="1"/>
  <c r="AG31" i="114" s="1"/>
  <c r="V31" i="162"/>
  <c r="Y31" i="114" s="1"/>
  <c r="AF31" i="114" s="1"/>
  <c r="Y31" i="162"/>
  <c r="AB31" i="114" s="1"/>
  <c r="AI31" i="114" s="1"/>
  <c r="U34" i="162"/>
  <c r="X34" i="114" s="1"/>
  <c r="AE34" i="114" s="1"/>
  <c r="X34" i="162"/>
  <c r="AA34" i="114" s="1"/>
  <c r="AH34" i="114" s="1"/>
  <c r="W34" i="162"/>
  <c r="Z34" i="114" s="1"/>
  <c r="AG34" i="114" s="1"/>
  <c r="V34" i="162"/>
  <c r="Y34" i="114" s="1"/>
  <c r="AF34" i="114" s="1"/>
  <c r="Y34" i="162"/>
  <c r="AB34" i="114" s="1"/>
  <c r="AI34" i="114" s="1"/>
  <c r="Y53" i="162"/>
  <c r="AB53" i="114" s="1"/>
  <c r="AI53" i="114" s="1"/>
  <c r="W53" i="162"/>
  <c r="Z53" i="114" s="1"/>
  <c r="AG53" i="114" s="1"/>
  <c r="U53" i="162"/>
  <c r="X53" i="114" s="1"/>
  <c r="AE53" i="114" s="1"/>
  <c r="X53" i="162"/>
  <c r="AA53" i="114" s="1"/>
  <c r="AH53" i="114" s="1"/>
  <c r="V53" i="162"/>
  <c r="Y53" i="114" s="1"/>
  <c r="AF53" i="114" s="1"/>
  <c r="X52" i="162"/>
  <c r="AA52" i="114" s="1"/>
  <c r="AH52" i="114" s="1"/>
  <c r="W52" i="162"/>
  <c r="Z52" i="114" s="1"/>
  <c r="AG52" i="114" s="1"/>
  <c r="Y52" i="162"/>
  <c r="AB52" i="114" s="1"/>
  <c r="AI52" i="114" s="1"/>
  <c r="U52" i="162"/>
  <c r="X52" i="114" s="1"/>
  <c r="AE52" i="114" s="1"/>
  <c r="V52" i="162"/>
  <c r="Y52" i="114" s="1"/>
  <c r="AF52" i="114" s="1"/>
  <c r="U41" i="162"/>
  <c r="X41" i="114" s="1"/>
  <c r="AE41" i="114" s="1"/>
  <c r="Y41" i="162"/>
  <c r="AB41" i="114" s="1"/>
  <c r="AI41" i="114" s="1"/>
  <c r="AI41" i="115" s="1"/>
  <c r="V41" i="162"/>
  <c r="Y41" i="114" s="1"/>
  <c r="AF41" i="114" s="1"/>
  <c r="AF41" i="115" s="1"/>
  <c r="X41" i="162"/>
  <c r="AA41" i="114" s="1"/>
  <c r="AH41" i="114" s="1"/>
  <c r="AH41" i="115" s="1"/>
  <c r="W41" i="162"/>
  <c r="Z41" i="114" s="1"/>
  <c r="AG41" i="114" s="1"/>
  <c r="AG41" i="115" s="1"/>
  <c r="V45" i="162"/>
  <c r="Y45" i="114" s="1"/>
  <c r="AF45" i="114" s="1"/>
  <c r="W45" i="162"/>
  <c r="Z45" i="114" s="1"/>
  <c r="AG45" i="114" s="1"/>
  <c r="Y45" i="162"/>
  <c r="AB45" i="114" s="1"/>
  <c r="AI45" i="114" s="1"/>
  <c r="X45" i="162"/>
  <c r="AA45" i="114" s="1"/>
  <c r="AH45" i="114" s="1"/>
  <c r="U45" i="162"/>
  <c r="X45" i="114" s="1"/>
  <c r="AE45" i="114" s="1"/>
  <c r="W54" i="162"/>
  <c r="Z54" i="114" s="1"/>
  <c r="AG54" i="114" s="1"/>
  <c r="U54" i="162"/>
  <c r="X54" i="114" s="1"/>
  <c r="AE54" i="114" s="1"/>
  <c r="V54" i="162"/>
  <c r="Y54" i="114" s="1"/>
  <c r="AF54" i="114" s="1"/>
  <c r="Y54" i="162"/>
  <c r="AB54" i="114" s="1"/>
  <c r="AI54" i="114" s="1"/>
  <c r="X54" i="162"/>
  <c r="AA54" i="114" s="1"/>
  <c r="AH54" i="114" s="1"/>
  <c r="W37" i="162"/>
  <c r="Z37" i="114" s="1"/>
  <c r="AG37" i="114" s="1"/>
  <c r="V37" i="162"/>
  <c r="Y37" i="114" s="1"/>
  <c r="AF37" i="114" s="1"/>
  <c r="X37" i="162"/>
  <c r="AA37" i="114" s="1"/>
  <c r="AH37" i="114" s="1"/>
  <c r="U37" i="162"/>
  <c r="X37" i="114" s="1"/>
  <c r="AE37" i="114" s="1"/>
  <c r="Y37" i="162"/>
  <c r="AB37" i="114" s="1"/>
  <c r="AI37" i="114" s="1"/>
  <c r="W36" i="162"/>
  <c r="Z36" i="114" s="1"/>
  <c r="AG36" i="114" s="1"/>
  <c r="U36" i="162"/>
  <c r="X36" i="114" s="1"/>
  <c r="AE36" i="114" s="1"/>
  <c r="Y36" i="162"/>
  <c r="AB36" i="114" s="1"/>
  <c r="AI36" i="114" s="1"/>
  <c r="X36" i="162"/>
  <c r="AA36" i="114" s="1"/>
  <c r="AH36" i="114" s="1"/>
  <c r="V36" i="162"/>
  <c r="Y36" i="114" s="1"/>
  <c r="AF36" i="114" s="1"/>
  <c r="W33" i="162"/>
  <c r="Z33" i="114" s="1"/>
  <c r="AG33" i="114" s="1"/>
  <c r="Y33" i="162"/>
  <c r="AB33" i="114" s="1"/>
  <c r="AI33" i="114" s="1"/>
  <c r="X33" i="162"/>
  <c r="AA33" i="114" s="1"/>
  <c r="AH33" i="114" s="1"/>
  <c r="V33" i="162"/>
  <c r="Y33" i="114" s="1"/>
  <c r="AF33" i="114" s="1"/>
  <c r="U33" i="162"/>
  <c r="X33" i="114" s="1"/>
  <c r="AE33" i="114" s="1"/>
  <c r="U46" i="162"/>
  <c r="X46" i="114" s="1"/>
  <c r="AE46" i="114" s="1"/>
  <c r="V46" i="162"/>
  <c r="Y46" i="114" s="1"/>
  <c r="AF46" i="114" s="1"/>
  <c r="Y46" i="162"/>
  <c r="AB46" i="114" s="1"/>
  <c r="AI46" i="114" s="1"/>
  <c r="X46" i="162"/>
  <c r="AA46" i="114" s="1"/>
  <c r="AH46" i="114" s="1"/>
  <c r="W46" i="162"/>
  <c r="Z46" i="114" s="1"/>
  <c r="AG46" i="114" s="1"/>
  <c r="U40" i="162"/>
  <c r="X40" i="114" s="1"/>
  <c r="AE40" i="114" s="1"/>
  <c r="X40" i="162"/>
  <c r="AA40" i="114" s="1"/>
  <c r="AH40" i="114" s="1"/>
  <c r="AH40" i="115" s="1"/>
  <c r="V40" i="162"/>
  <c r="Y40" i="114" s="1"/>
  <c r="AF40" i="114" s="1"/>
  <c r="AF40" i="115" s="1"/>
  <c r="Y40" i="162"/>
  <c r="AB40" i="114" s="1"/>
  <c r="AI40" i="114" s="1"/>
  <c r="AI40" i="115" s="1"/>
  <c r="W40" i="162"/>
  <c r="Z40" i="114" s="1"/>
  <c r="AG40" i="114" s="1"/>
  <c r="AG40" i="115" s="1"/>
  <c r="X44" i="162"/>
  <c r="AA44" i="114" s="1"/>
  <c r="AH44" i="114" s="1"/>
  <c r="W44" i="162"/>
  <c r="Z44" i="114" s="1"/>
  <c r="AG44" i="114" s="1"/>
  <c r="U44" i="162"/>
  <c r="X44" i="114" s="1"/>
  <c r="AE44" i="114" s="1"/>
  <c r="V44" i="162"/>
  <c r="Y44" i="114" s="1"/>
  <c r="AF44" i="114" s="1"/>
  <c r="Y44" i="162"/>
  <c r="AB44" i="114" s="1"/>
  <c r="AI44" i="114" s="1"/>
  <c r="X32" i="162"/>
  <c r="AA32" i="114" s="1"/>
  <c r="AH32" i="114" s="1"/>
  <c r="U32" i="162"/>
  <c r="X32" i="114" s="1"/>
  <c r="AE32" i="114" s="1"/>
  <c r="Y32" i="162"/>
  <c r="AB32" i="114" s="1"/>
  <c r="AI32" i="114" s="1"/>
  <c r="V32" i="162"/>
  <c r="Y32" i="114" s="1"/>
  <c r="AF32" i="114" s="1"/>
  <c r="W32" i="162"/>
  <c r="Z32" i="114" s="1"/>
  <c r="AG32" i="114" s="1"/>
  <c r="X26" i="162"/>
  <c r="AA26" i="114" s="1"/>
  <c r="AH26" i="114" s="1"/>
  <c r="W26" i="162"/>
  <c r="Z26" i="114" s="1"/>
  <c r="AG26" i="114" s="1"/>
  <c r="Y26" i="162"/>
  <c r="AB26" i="114" s="1"/>
  <c r="AI26" i="114" s="1"/>
  <c r="U26" i="162"/>
  <c r="X26" i="114" s="1"/>
  <c r="AE26" i="114" s="1"/>
  <c r="V26" i="162"/>
  <c r="Y26" i="114" s="1"/>
  <c r="AF26" i="114" s="1"/>
  <c r="X12" i="162"/>
  <c r="AA12" i="114" s="1"/>
  <c r="AH12" i="114" s="1"/>
  <c r="Y12" i="162"/>
  <c r="AB12" i="114" s="1"/>
  <c r="AI12" i="114" s="1"/>
  <c r="U12" i="162"/>
  <c r="X12" i="114" s="1"/>
  <c r="AE12" i="114" s="1"/>
  <c r="V12" i="162"/>
  <c r="Y12" i="114" s="1"/>
  <c r="AF12" i="114" s="1"/>
  <c r="W12" i="162"/>
  <c r="Z12" i="114" s="1"/>
  <c r="AG12" i="114" s="1"/>
  <c r="Y15" i="162"/>
  <c r="AB15" i="114" s="1"/>
  <c r="AI15" i="114" s="1"/>
  <c r="X15" i="162"/>
  <c r="AA15" i="114" s="1"/>
  <c r="AH15" i="114" s="1"/>
  <c r="V15" i="162"/>
  <c r="Y15" i="114" s="1"/>
  <c r="AF15" i="114" s="1"/>
  <c r="W15" i="162"/>
  <c r="Z15" i="114" s="1"/>
  <c r="AG15" i="114" s="1"/>
  <c r="U15" i="162"/>
  <c r="X15" i="114" s="1"/>
  <c r="AE15" i="114" s="1"/>
  <c r="Y11" i="162"/>
  <c r="AB11" i="114" s="1"/>
  <c r="AI11" i="114" s="1"/>
  <c r="W11" i="162"/>
  <c r="Z11" i="114" s="1"/>
  <c r="AG11" i="114" s="1"/>
  <c r="X11" i="162"/>
  <c r="AA11" i="114" s="1"/>
  <c r="AH11" i="114" s="1"/>
  <c r="V11" i="162"/>
  <c r="Y11" i="114" s="1"/>
  <c r="AF11" i="114" s="1"/>
  <c r="U11" i="162"/>
  <c r="X11" i="114" s="1"/>
  <c r="AE11" i="114" s="1"/>
  <c r="Y9" i="162"/>
  <c r="AB9" i="114" s="1"/>
  <c r="AI9" i="114" s="1"/>
  <c r="W9" i="162"/>
  <c r="Z9" i="114" s="1"/>
  <c r="AG9" i="114" s="1"/>
  <c r="X9" i="162"/>
  <c r="AA9" i="114" s="1"/>
  <c r="AH9" i="114" s="1"/>
  <c r="U9" i="162"/>
  <c r="X9" i="114" s="1"/>
  <c r="AE9" i="114" s="1"/>
  <c r="V9" i="162"/>
  <c r="Y9" i="114" s="1"/>
  <c r="AF9" i="114" s="1"/>
  <c r="V24" i="162"/>
  <c r="Y24" i="114" s="1"/>
  <c r="AF24" i="114" s="1"/>
  <c r="X24" i="162"/>
  <c r="AA24" i="114" s="1"/>
  <c r="AH24" i="114" s="1"/>
  <c r="U24" i="162"/>
  <c r="X24" i="114" s="1"/>
  <c r="AE24" i="114" s="1"/>
  <c r="Y24" i="162"/>
  <c r="AB24" i="114" s="1"/>
  <c r="AI24" i="114" s="1"/>
  <c r="W24" i="162"/>
  <c r="Z24" i="114" s="1"/>
  <c r="AG24" i="114" s="1"/>
  <c r="X10" i="162"/>
  <c r="AA10" i="114" s="1"/>
  <c r="AH10" i="114" s="1"/>
  <c r="W10" i="162"/>
  <c r="Z10" i="114" s="1"/>
  <c r="AG10" i="114" s="1"/>
  <c r="U10" i="162"/>
  <c r="X10" i="114" s="1"/>
  <c r="AE10" i="114" s="1"/>
  <c r="V10" i="162"/>
  <c r="Y10" i="114" s="1"/>
  <c r="AF10" i="114" s="1"/>
  <c r="Y10" i="162"/>
  <c r="AB10" i="114" s="1"/>
  <c r="AI10" i="114" s="1"/>
  <c r="Y18" i="162"/>
  <c r="AB18" i="114" s="1"/>
  <c r="AI18" i="114" s="1"/>
  <c r="V18" i="162"/>
  <c r="Y18" i="114" s="1"/>
  <c r="AF18" i="114" s="1"/>
  <c r="U18" i="162"/>
  <c r="X18" i="114" s="1"/>
  <c r="AE18" i="114" s="1"/>
  <c r="X18" i="162"/>
  <c r="AA18" i="114" s="1"/>
  <c r="AH18" i="114" s="1"/>
  <c r="W18" i="162"/>
  <c r="Z18" i="114" s="1"/>
  <c r="AG18" i="114" s="1"/>
  <c r="W13" i="162"/>
  <c r="Z13" i="114" s="1"/>
  <c r="AG13" i="114" s="1"/>
  <c r="U13" i="162"/>
  <c r="X13" i="114" s="1"/>
  <c r="AE13" i="114" s="1"/>
  <c r="V13" i="162"/>
  <c r="Y13" i="114" s="1"/>
  <c r="AF13" i="114" s="1"/>
  <c r="X13" i="162"/>
  <c r="AA13" i="114" s="1"/>
  <c r="AH13" i="114" s="1"/>
  <c r="Y13" i="162"/>
  <c r="AB13" i="114" s="1"/>
  <c r="AI13" i="114" s="1"/>
  <c r="X16" i="162"/>
  <c r="AA16" i="114" s="1"/>
  <c r="AH16" i="114" s="1"/>
  <c r="W16" i="162"/>
  <c r="Z16" i="114" s="1"/>
  <c r="AG16" i="114" s="1"/>
  <c r="Y16" i="162"/>
  <c r="AB16" i="114" s="1"/>
  <c r="AI16" i="114" s="1"/>
  <c r="V16" i="162"/>
  <c r="Y16" i="114" s="1"/>
  <c r="AF16" i="114" s="1"/>
  <c r="U16" i="162"/>
  <c r="X16" i="114" s="1"/>
  <c r="AE16" i="114" s="1"/>
  <c r="V20" i="162"/>
  <c r="Y20" i="114" s="1"/>
  <c r="AF20" i="114" s="1"/>
  <c r="Y20" i="162"/>
  <c r="AB20" i="114" s="1"/>
  <c r="AI20" i="114" s="1"/>
  <c r="U20" i="162"/>
  <c r="X20" i="114" s="1"/>
  <c r="AE20" i="114" s="1"/>
  <c r="W20" i="162"/>
  <c r="Z20" i="114" s="1"/>
  <c r="AG20" i="114" s="1"/>
  <c r="X20" i="162"/>
  <c r="AA20" i="114" s="1"/>
  <c r="AH20" i="114" s="1"/>
  <c r="U14" i="162"/>
  <c r="X14" i="114" s="1"/>
  <c r="AE14" i="114" s="1"/>
  <c r="Y14" i="162"/>
  <c r="AB14" i="114" s="1"/>
  <c r="AI14" i="114" s="1"/>
  <c r="X14" i="162"/>
  <c r="AA14" i="114" s="1"/>
  <c r="AH14" i="114" s="1"/>
  <c r="V14" i="162"/>
  <c r="Y14" i="114" s="1"/>
  <c r="AF14" i="114" s="1"/>
  <c r="W14" i="162"/>
  <c r="Z14" i="114" s="1"/>
  <c r="AG14" i="114" s="1"/>
  <c r="X17" i="162"/>
  <c r="AA17" i="114" s="1"/>
  <c r="AH17" i="114" s="1"/>
  <c r="Y17" i="162"/>
  <c r="AB17" i="114" s="1"/>
  <c r="AI17" i="114" s="1"/>
  <c r="U17" i="162"/>
  <c r="X17" i="114" s="1"/>
  <c r="AE17" i="114" s="1"/>
  <c r="V17" i="162"/>
  <c r="Y17" i="114" s="1"/>
  <c r="AF17" i="114" s="1"/>
  <c r="W17" i="162"/>
  <c r="Z17" i="114" s="1"/>
  <c r="AG17" i="114" s="1"/>
  <c r="U21" i="162"/>
  <c r="X21" i="114" s="1"/>
  <c r="AE21" i="114" s="1"/>
  <c r="X21" i="162"/>
  <c r="AA21" i="114" s="1"/>
  <c r="AH21" i="114" s="1"/>
  <c r="W21" i="162"/>
  <c r="Z21" i="114" s="1"/>
  <c r="AG21" i="114" s="1"/>
  <c r="V21" i="162"/>
  <c r="Y21" i="114" s="1"/>
  <c r="AF21" i="114" s="1"/>
  <c r="Y21" i="162"/>
  <c r="AB21" i="114" s="1"/>
  <c r="AI21" i="114" s="1"/>
  <c r="Y27" i="162"/>
  <c r="AB27" i="114" s="1"/>
  <c r="AI27" i="114" s="1"/>
  <c r="U27" i="162"/>
  <c r="X27" i="114" s="1"/>
  <c r="AE27" i="114" s="1"/>
  <c r="V27" i="162"/>
  <c r="Y27" i="114" s="1"/>
  <c r="AF27" i="114" s="1"/>
  <c r="X27" i="162"/>
  <c r="AA27" i="114" s="1"/>
  <c r="AH27" i="114" s="1"/>
  <c r="W27" i="162"/>
  <c r="Z27" i="114" s="1"/>
  <c r="AG27" i="114" s="1"/>
  <c r="X22" i="162"/>
  <c r="AA22" i="114" s="1"/>
  <c r="AH22" i="114" s="1"/>
  <c r="V22" i="162"/>
  <c r="Y22" i="114" s="1"/>
  <c r="AF22" i="114" s="1"/>
  <c r="U22" i="162"/>
  <c r="X22" i="114" s="1"/>
  <c r="AE22" i="114" s="1"/>
  <c r="W22" i="162"/>
  <c r="Z22" i="114" s="1"/>
  <c r="AG22" i="114" s="1"/>
  <c r="Y22" i="162"/>
  <c r="AB22" i="114" s="1"/>
  <c r="AI22" i="114" s="1"/>
  <c r="F57" i="176"/>
  <c r="F13" i="196"/>
  <c r="F46" i="194"/>
  <c r="F65" i="196"/>
  <c r="F55" i="195"/>
  <c r="C66" i="195"/>
  <c r="F61" i="196"/>
  <c r="F18" i="195"/>
  <c r="F15" i="195"/>
  <c r="F21" i="195"/>
  <c r="J30" i="188"/>
  <c r="J34" i="188" s="1"/>
  <c r="F37" i="188"/>
  <c r="BB37" i="162" s="1"/>
  <c r="BH37" i="162" s="1"/>
  <c r="K21" i="188"/>
  <c r="J37" i="235"/>
  <c r="F36" i="188"/>
  <c r="BB36" i="162" s="1"/>
  <c r="BH36" i="162" s="1"/>
  <c r="K19" i="188"/>
  <c r="J36" i="235"/>
  <c r="BI9" i="162" l="1"/>
  <c r="O67" i="175"/>
  <c r="O66" i="175" s="1"/>
  <c r="O68" i="175" s="1"/>
  <c r="AL9" i="162" s="1"/>
  <c r="BL9" i="162"/>
  <c r="P71" i="174"/>
  <c r="P73" i="174" s="1"/>
  <c r="AS18" i="162" s="1"/>
  <c r="N70" i="175"/>
  <c r="N71" i="175" s="1"/>
  <c r="AI20" i="115"/>
  <c r="AI18" i="115"/>
  <c r="AG32" i="115"/>
  <c r="N64" i="193"/>
  <c r="D46" i="207" s="1"/>
  <c r="AH10" i="115"/>
  <c r="AH24" i="115"/>
  <c r="AF54" i="115"/>
  <c r="N75" i="171"/>
  <c r="D15" i="207" s="1"/>
  <c r="N76" i="174"/>
  <c r="D11" i="207"/>
  <c r="P67" i="175"/>
  <c r="AN9" i="162"/>
  <c r="N76" i="167"/>
  <c r="N76" i="169"/>
  <c r="AG21" i="115"/>
  <c r="AI16" i="115"/>
  <c r="AH13" i="115"/>
  <c r="AH53" i="115"/>
  <c r="AH31" i="115"/>
  <c r="AG14" i="115"/>
  <c r="AG10" i="115"/>
  <c r="AG44" i="115"/>
  <c r="AG33" i="115"/>
  <c r="AH37" i="115"/>
  <c r="AH21" i="115"/>
  <c r="AF14" i="115"/>
  <c r="AF20" i="115"/>
  <c r="AF33" i="115"/>
  <c r="AI17" i="115"/>
  <c r="AH16" i="115"/>
  <c r="AG16" i="115"/>
  <c r="AI44" i="115"/>
  <c r="AI46" i="115"/>
  <c r="AG36" i="115"/>
  <c r="AF37" i="115"/>
  <c r="AI31" i="115"/>
  <c r="AG15" i="115"/>
  <c r="AH12" i="115"/>
  <c r="AF46" i="115"/>
  <c r="AG37" i="115"/>
  <c r="AF52" i="115"/>
  <c r="AH38" i="115"/>
  <c r="AF27" i="115"/>
  <c r="AF21" i="115"/>
  <c r="AH17" i="115"/>
  <c r="AF18" i="115"/>
  <c r="AF9" i="115"/>
  <c r="AF12" i="115"/>
  <c r="AF26" i="115"/>
  <c r="AH26" i="115"/>
  <c r="AG46" i="115"/>
  <c r="AI33" i="115"/>
  <c r="AI36" i="115"/>
  <c r="AH54" i="115"/>
  <c r="AG45" i="115"/>
  <c r="AF53" i="115"/>
  <c r="AI53" i="115"/>
  <c r="AF38" i="115"/>
  <c r="D54" i="207"/>
  <c r="N65" i="199"/>
  <c r="N15" i="195"/>
  <c r="O15" i="195"/>
  <c r="P15" i="195"/>
  <c r="Q15" i="195"/>
  <c r="R15" i="195"/>
  <c r="S15" i="195"/>
  <c r="F55" i="196"/>
  <c r="N55" i="195"/>
  <c r="N66" i="195" s="1"/>
  <c r="O55" i="195"/>
  <c r="O66" i="195" s="1"/>
  <c r="P55" i="195"/>
  <c r="P66" i="195" s="1"/>
  <c r="Q55" i="195"/>
  <c r="Q66" i="195" s="1"/>
  <c r="R55" i="195"/>
  <c r="R66" i="195" s="1"/>
  <c r="S55" i="195"/>
  <c r="S66" i="195" s="1"/>
  <c r="N66" i="182"/>
  <c r="N65" i="182" s="1"/>
  <c r="N67" i="182" s="1"/>
  <c r="BI32" i="162"/>
  <c r="S66" i="183"/>
  <c r="AK45" i="162"/>
  <c r="O62" i="192"/>
  <c r="AL45" i="162" s="1"/>
  <c r="O72" i="168"/>
  <c r="AG12" i="162"/>
  <c r="AJ17" i="162"/>
  <c r="O71" i="173"/>
  <c r="BF45" i="162"/>
  <c r="R62" i="192"/>
  <c r="BG45" i="162" s="1"/>
  <c r="O60" i="193"/>
  <c r="AJ46" i="162"/>
  <c r="P38" i="179"/>
  <c r="AQ21" i="162"/>
  <c r="O72" i="170"/>
  <c r="AG14" i="162"/>
  <c r="AJ21" i="162"/>
  <c r="AO21" i="114" s="1"/>
  <c r="AO21" i="115" s="1"/>
  <c r="O38" i="179"/>
  <c r="R39" i="178"/>
  <c r="BE22" i="162"/>
  <c r="AX14" i="162"/>
  <c r="Q71" i="170"/>
  <c r="Q49" i="185"/>
  <c r="AX34" i="162"/>
  <c r="N18" i="195"/>
  <c r="O18" i="195"/>
  <c r="P18" i="195"/>
  <c r="Q18" i="195"/>
  <c r="R18" i="195"/>
  <c r="S18" i="195"/>
  <c r="AG18" i="115"/>
  <c r="AQ45" i="114"/>
  <c r="AQ45" i="115" s="1"/>
  <c r="AJ22" i="162"/>
  <c r="O39" i="178"/>
  <c r="R72" i="171"/>
  <c r="BB15" i="162"/>
  <c r="P41" i="177"/>
  <c r="AQ20" i="162"/>
  <c r="P63" i="176"/>
  <c r="Q66" i="183"/>
  <c r="AU32" i="162"/>
  <c r="Q39" i="178"/>
  <c r="AX22" i="162"/>
  <c r="BE54" i="162"/>
  <c r="R60" i="199"/>
  <c r="N67" i="176"/>
  <c r="N66" i="176" s="1"/>
  <c r="N68" i="176" s="1"/>
  <c r="N70" i="176" s="1"/>
  <c r="N61" i="196"/>
  <c r="O61" i="196"/>
  <c r="P61" i="196"/>
  <c r="Q61" i="196"/>
  <c r="R61" i="196"/>
  <c r="S61" i="196"/>
  <c r="AH18" i="115"/>
  <c r="AH9" i="115"/>
  <c r="AI26" i="115"/>
  <c r="AF32" i="115"/>
  <c r="P65" i="182"/>
  <c r="AQ31" i="162"/>
  <c r="S38" i="179"/>
  <c r="BL21" i="162"/>
  <c r="O42" i="181"/>
  <c r="AJ26" i="162"/>
  <c r="N75" i="173"/>
  <c r="AJ54" i="162"/>
  <c r="AO54" i="114" s="1"/>
  <c r="AO54" i="115" s="1"/>
  <c r="O60" i="199"/>
  <c r="BB32" i="162"/>
  <c r="R66" i="183"/>
  <c r="Q66" i="182"/>
  <c r="AU31" i="162"/>
  <c r="AU12" i="162"/>
  <c r="Q72" i="168"/>
  <c r="N58" i="196"/>
  <c r="O58" i="196"/>
  <c r="P58" i="196"/>
  <c r="Q58" i="196"/>
  <c r="R58" i="196"/>
  <c r="S58" i="196"/>
  <c r="AU16" i="162"/>
  <c r="Q72" i="172"/>
  <c r="AG11" i="162"/>
  <c r="O72" i="167"/>
  <c r="BB21" i="162"/>
  <c r="R39" i="179"/>
  <c r="AJ13" i="162"/>
  <c r="O71" i="169"/>
  <c r="BF46" i="162"/>
  <c r="R62" i="193"/>
  <c r="BG46" i="162" s="1"/>
  <c r="AN13" i="162"/>
  <c r="P72" i="169"/>
  <c r="AX18" i="162"/>
  <c r="Q71" i="174"/>
  <c r="AJ15" i="162"/>
  <c r="O71" i="171"/>
  <c r="AK20" i="162"/>
  <c r="AP20" i="114" s="1"/>
  <c r="AP20" i="115" s="1"/>
  <c r="O43" i="177"/>
  <c r="AL20" i="162" s="1"/>
  <c r="AN16" i="162"/>
  <c r="P72" i="172"/>
  <c r="N72" i="168"/>
  <c r="N71" i="168" s="1"/>
  <c r="N73" i="168" s="1"/>
  <c r="N44" i="178"/>
  <c r="D22" i="207"/>
  <c r="AN15" i="162"/>
  <c r="P72" i="171"/>
  <c r="N75" i="170"/>
  <c r="AJ31" i="162"/>
  <c r="O65" i="182"/>
  <c r="BM20" i="162"/>
  <c r="S43" i="177"/>
  <c r="BN20" i="162" s="1"/>
  <c r="BI16" i="162"/>
  <c r="S72" i="172"/>
  <c r="Q42" i="181"/>
  <c r="AX26" i="162"/>
  <c r="BB12" i="162"/>
  <c r="R72" i="168"/>
  <c r="AJ16" i="162"/>
  <c r="O71" i="172"/>
  <c r="P71" i="168"/>
  <c r="AQ12" i="162"/>
  <c r="AQ46" i="162"/>
  <c r="P60" i="193"/>
  <c r="P42" i="181"/>
  <c r="AQ26" i="162"/>
  <c r="Q41" i="177"/>
  <c r="AX20" i="162"/>
  <c r="P65" i="183"/>
  <c r="AQ32" i="162"/>
  <c r="BB31" i="162"/>
  <c r="R66" i="182"/>
  <c r="AR45" i="162"/>
  <c r="P62" i="192"/>
  <c r="AS45" i="162" s="1"/>
  <c r="AQ22" i="162"/>
  <c r="P39" i="178"/>
  <c r="BI12" i="162"/>
  <c r="S72" i="168"/>
  <c r="BI17" i="162"/>
  <c r="S72" i="173"/>
  <c r="Q71" i="169"/>
  <c r="AX13" i="162"/>
  <c r="R71" i="170"/>
  <c r="BE14" i="162"/>
  <c r="BI13" i="162"/>
  <c r="S72" i="169"/>
  <c r="BL34" i="162"/>
  <c r="S49" i="185"/>
  <c r="S60" i="199"/>
  <c r="BL54" i="162"/>
  <c r="R67" i="176"/>
  <c r="BB10" i="162"/>
  <c r="N66" i="183"/>
  <c r="N65" i="183" s="1"/>
  <c r="N67" i="183" s="1"/>
  <c r="R72" i="174"/>
  <c r="BB18" i="162"/>
  <c r="Q60" i="199"/>
  <c r="AX54" i="162"/>
  <c r="N65" i="196"/>
  <c r="O65" i="196"/>
  <c r="P65" i="196"/>
  <c r="Q65" i="196"/>
  <c r="R65" i="196"/>
  <c r="S65" i="196"/>
  <c r="AF17" i="115"/>
  <c r="BL31" i="162"/>
  <c r="S65" i="182"/>
  <c r="BL26" i="162"/>
  <c r="S42" i="181"/>
  <c r="R71" i="173"/>
  <c r="BE17" i="162"/>
  <c r="S63" i="176"/>
  <c r="D16" i="207"/>
  <c r="N76" i="172"/>
  <c r="Q67" i="175"/>
  <c r="AU9" i="162"/>
  <c r="AX46" i="162"/>
  <c r="Q60" i="193"/>
  <c r="AJ18" i="162"/>
  <c r="O71" i="174"/>
  <c r="R72" i="167"/>
  <c r="BB11" i="162"/>
  <c r="S71" i="170"/>
  <c r="BL14" i="162"/>
  <c r="S72" i="167"/>
  <c r="BI11" i="162"/>
  <c r="N21" i="195"/>
  <c r="O21" i="195"/>
  <c r="P21" i="195"/>
  <c r="Q21" i="195"/>
  <c r="R21" i="195"/>
  <c r="S21" i="195"/>
  <c r="N13" i="196"/>
  <c r="O13" i="196"/>
  <c r="P13" i="196"/>
  <c r="Q13" i="196"/>
  <c r="R13" i="196"/>
  <c r="S13" i="196"/>
  <c r="AY45" i="162"/>
  <c r="Q62" i="192"/>
  <c r="AZ45" i="162" s="1"/>
  <c r="Q71" i="173"/>
  <c r="AX17" i="162"/>
  <c r="AG32" i="162"/>
  <c r="O66" i="183"/>
  <c r="R42" i="181"/>
  <c r="BE26" i="162"/>
  <c r="S71" i="171"/>
  <c r="BL15" i="162"/>
  <c r="P71" i="170"/>
  <c r="AQ14" i="162"/>
  <c r="P71" i="173"/>
  <c r="AQ17" i="162"/>
  <c r="R72" i="169"/>
  <c r="BB13" i="162"/>
  <c r="BM45" i="162"/>
  <c r="S62" i="192"/>
  <c r="BN45" i="162" s="1"/>
  <c r="BF20" i="162"/>
  <c r="R43" i="177"/>
  <c r="BG20" i="162" s="1"/>
  <c r="BE34" i="162"/>
  <c r="R49" i="185"/>
  <c r="BL18" i="162"/>
  <c r="S71" i="174"/>
  <c r="N39" i="179"/>
  <c r="N38" i="179" s="1"/>
  <c r="N40" i="179" s="1"/>
  <c r="N42" i="179" s="1"/>
  <c r="N63" i="196"/>
  <c r="O63" i="196"/>
  <c r="P63" i="196"/>
  <c r="Q63" i="196"/>
  <c r="R63" i="196"/>
  <c r="S63" i="196"/>
  <c r="S60" i="193"/>
  <c r="BL46" i="162"/>
  <c r="R71" i="172"/>
  <c r="BE16" i="162"/>
  <c r="AG34" i="162"/>
  <c r="O50" i="185"/>
  <c r="Q63" i="176"/>
  <c r="AX21" i="162"/>
  <c r="Q38" i="179"/>
  <c r="O63" i="176"/>
  <c r="AX15" i="162"/>
  <c r="Q71" i="171"/>
  <c r="P49" i="185"/>
  <c r="AQ34" i="162"/>
  <c r="AN11" i="162"/>
  <c r="P72" i="167"/>
  <c r="AR54" i="162"/>
  <c r="P62" i="199"/>
  <c r="AS54" i="162" s="1"/>
  <c r="BL22" i="162"/>
  <c r="S39" i="178"/>
  <c r="Q72" i="167"/>
  <c r="AU11" i="162"/>
  <c r="AF22" i="115"/>
  <c r="AG17" i="115"/>
  <c r="AI14" i="115"/>
  <c r="AF16" i="115"/>
  <c r="AI13" i="115"/>
  <c r="AG13" i="115"/>
  <c r="AI24" i="115"/>
  <c r="AI9" i="115"/>
  <c r="AG11" i="115"/>
  <c r="AF15" i="115"/>
  <c r="AG54" i="115"/>
  <c r="AH34" i="115"/>
  <c r="AG31" i="115"/>
  <c r="AZ36" i="114"/>
  <c r="AZ36" i="115" s="1"/>
  <c r="BF36" i="115" s="1"/>
  <c r="AG22" i="115"/>
  <c r="AG27" i="115"/>
  <c r="AI27" i="115"/>
  <c r="AH20" i="115"/>
  <c r="AF13" i="115"/>
  <c r="AI10" i="115"/>
  <c r="AF11" i="115"/>
  <c r="AI15" i="115"/>
  <c r="AI12" i="115"/>
  <c r="AH44" i="115"/>
  <c r="AF36" i="115"/>
  <c r="AH45" i="115"/>
  <c r="AG52" i="115"/>
  <c r="AF34" i="115"/>
  <c r="AI38" i="115"/>
  <c r="AG24" i="115"/>
  <c r="AG26" i="115"/>
  <c r="AH36" i="115"/>
  <c r="AI45" i="115"/>
  <c r="AG34" i="115"/>
  <c r="AI22" i="115"/>
  <c r="AH22" i="115"/>
  <c r="AI11" i="115"/>
  <c r="AH15" i="115"/>
  <c r="AH32" i="115"/>
  <c r="AH46" i="115"/>
  <c r="AI54" i="115"/>
  <c r="AF45" i="115"/>
  <c r="AI52" i="115"/>
  <c r="AI34" i="115"/>
  <c r="G28" i="235"/>
  <c r="AF28" i="162"/>
  <c r="AH27" i="115"/>
  <c r="AI21" i="115"/>
  <c r="AH14" i="115"/>
  <c r="AG20" i="115"/>
  <c r="AF10" i="115"/>
  <c r="AF24" i="115"/>
  <c r="AG9" i="115"/>
  <c r="AH11" i="115"/>
  <c r="AG12" i="115"/>
  <c r="AI32" i="115"/>
  <c r="AF44" i="115"/>
  <c r="AH33" i="115"/>
  <c r="AI37" i="115"/>
  <c r="AH52" i="115"/>
  <c r="AG53" i="115"/>
  <c r="AF31" i="115"/>
  <c r="AG38" i="115"/>
  <c r="BF9" i="162"/>
  <c r="R68" i="175"/>
  <c r="BG9" i="162" s="1"/>
  <c r="BM9" i="162"/>
  <c r="S68" i="175"/>
  <c r="BN9" i="162" s="1"/>
  <c r="AK63" i="115"/>
  <c r="G63" i="233" s="1"/>
  <c r="AK62" i="115"/>
  <c r="G62" i="233" s="1"/>
  <c r="O37" i="236" s="1"/>
  <c r="BG36" i="114"/>
  <c r="BG36" i="115" s="1"/>
  <c r="F24" i="238"/>
  <c r="G15" i="238"/>
  <c r="G44" i="238"/>
  <c r="G21" i="238"/>
  <c r="F26" i="238"/>
  <c r="G54" i="238"/>
  <c r="F33" i="238"/>
  <c r="G37" i="238"/>
  <c r="G17" i="238"/>
  <c r="F31" i="238"/>
  <c r="G34" i="238"/>
  <c r="G11" i="238"/>
  <c r="G38" i="238"/>
  <c r="G27" i="238"/>
  <c r="F12" i="238"/>
  <c r="G14" i="238"/>
  <c r="F18" i="238"/>
  <c r="G25" i="238"/>
  <c r="G23" i="238"/>
  <c r="F41" i="238"/>
  <c r="F32" i="238"/>
  <c r="F52" i="238"/>
  <c r="F10" i="238"/>
  <c r="F16" i="238"/>
  <c r="F53" i="238"/>
  <c r="G32" i="238"/>
  <c r="G52" i="238"/>
  <c r="G24" i="238"/>
  <c r="G12" i="238"/>
  <c r="G13" i="238"/>
  <c r="G10" i="238"/>
  <c r="G45" i="238"/>
  <c r="G26" i="238"/>
  <c r="G18" i="238"/>
  <c r="G31" i="238"/>
  <c r="G33" i="238"/>
  <c r="G16" i="238"/>
  <c r="G53" i="238"/>
  <c r="G46" i="238"/>
  <c r="F40" i="238"/>
  <c r="F13" i="238"/>
  <c r="F45" i="238"/>
  <c r="F34" i="238"/>
  <c r="F38" i="238"/>
  <c r="F54" i="238"/>
  <c r="F27" i="238"/>
  <c r="F37" i="238"/>
  <c r="F11" i="238"/>
  <c r="F14" i="238"/>
  <c r="F15" i="238"/>
  <c r="F36" i="238"/>
  <c r="F17" i="238"/>
  <c r="F21" i="238"/>
  <c r="F44" i="238"/>
  <c r="F25" i="238"/>
  <c r="F46" i="238"/>
  <c r="F23" i="238"/>
  <c r="AR15" i="114"/>
  <c r="AR44" i="114"/>
  <c r="AX44" i="114" s="1"/>
  <c r="AX44" i="115" s="1"/>
  <c r="AL37" i="114"/>
  <c r="AL37" i="115" s="1"/>
  <c r="AR37" i="115" s="1"/>
  <c r="AN22" i="114"/>
  <c r="AN22" i="115" s="1"/>
  <c r="AL38" i="114"/>
  <c r="AL38" i="115" s="1"/>
  <c r="AR38" i="115" s="1"/>
  <c r="AR14" i="114"/>
  <c r="AL20" i="114"/>
  <c r="AL20" i="115" s="1"/>
  <c r="AN20" i="114"/>
  <c r="AN20" i="115" s="1"/>
  <c r="AR11" i="114"/>
  <c r="AL22" i="114"/>
  <c r="AL22" i="115" s="1"/>
  <c r="AR46" i="114"/>
  <c r="AR17" i="114"/>
  <c r="AR54" i="114"/>
  <c r="AR31" i="114"/>
  <c r="AO53" i="114"/>
  <c r="AO53" i="115" s="1"/>
  <c r="AR52" i="114"/>
  <c r="AX52" i="114" s="1"/>
  <c r="AX52" i="115" s="1"/>
  <c r="AL21" i="114"/>
  <c r="AL21" i="115" s="1"/>
  <c r="AM53" i="114"/>
  <c r="AM53" i="115" s="1"/>
  <c r="AP52" i="114"/>
  <c r="AP52" i="115" s="1"/>
  <c r="AR18" i="114"/>
  <c r="AR16" i="114"/>
  <c r="AM54" i="114"/>
  <c r="AM54" i="115" s="1"/>
  <c r="AL26" i="114"/>
  <c r="AL26" i="115" s="1"/>
  <c r="AO52" i="114"/>
  <c r="AO52" i="115" s="1"/>
  <c r="AR45" i="114"/>
  <c r="AR32" i="114"/>
  <c r="AP53" i="114"/>
  <c r="AP53" i="115" s="1"/>
  <c r="AR10" i="114"/>
  <c r="AL52" i="114"/>
  <c r="AL52" i="115" s="1"/>
  <c r="AL53" i="114"/>
  <c r="AL53" i="115" s="1"/>
  <c r="AR13" i="114"/>
  <c r="AM52" i="114"/>
  <c r="AM52" i="115" s="1"/>
  <c r="AR12" i="114"/>
  <c r="AL54" i="114"/>
  <c r="AL54" i="115" s="1"/>
  <c r="AN21" i="114"/>
  <c r="AN21" i="115" s="1"/>
  <c r="AK9" i="114"/>
  <c r="F9" i="238"/>
  <c r="AR53" i="114"/>
  <c r="AR34" i="114"/>
  <c r="AR33" i="114"/>
  <c r="AX33" i="114" s="1"/>
  <c r="AX33" i="115" s="1"/>
  <c r="AN26" i="114"/>
  <c r="AN26" i="115" s="1"/>
  <c r="G41" i="238"/>
  <c r="G40" i="238"/>
  <c r="G36" i="238"/>
  <c r="AG28" i="114"/>
  <c r="AF28" i="114"/>
  <c r="AH28" i="114"/>
  <c r="AE28" i="114"/>
  <c r="AI28" i="114"/>
  <c r="AO20" i="114"/>
  <c r="AO20" i="115" s="1"/>
  <c r="K30" i="188"/>
  <c r="K34" i="188" s="1"/>
  <c r="C37" i="207"/>
  <c r="J37" i="207" s="1"/>
  <c r="AE37" i="115"/>
  <c r="C46" i="207"/>
  <c r="AE46" i="115"/>
  <c r="C33" i="207"/>
  <c r="AE33" i="115"/>
  <c r="C41" i="207"/>
  <c r="AE41" i="115"/>
  <c r="C53" i="207"/>
  <c r="AE53" i="115"/>
  <c r="AE34" i="115"/>
  <c r="C34" i="207"/>
  <c r="C38" i="207"/>
  <c r="J38" i="207" s="1"/>
  <c r="AE38" i="115"/>
  <c r="AE40" i="115"/>
  <c r="C40" i="207"/>
  <c r="AE45" i="115"/>
  <c r="C45" i="207"/>
  <c r="C31" i="207"/>
  <c r="AE31" i="115"/>
  <c r="C44" i="207"/>
  <c r="AE44" i="115"/>
  <c r="C54" i="207"/>
  <c r="AE54" i="115"/>
  <c r="C52" i="207"/>
  <c r="AE52" i="115"/>
  <c r="C36" i="207"/>
  <c r="AE36" i="115"/>
  <c r="C32" i="207"/>
  <c r="AE32" i="115"/>
  <c r="C13" i="207"/>
  <c r="AE13" i="115"/>
  <c r="C10" i="207"/>
  <c r="AE10" i="115"/>
  <c r="AE27" i="115"/>
  <c r="C21" i="207"/>
  <c r="AE21" i="115"/>
  <c r="C15" i="207"/>
  <c r="AE15" i="115"/>
  <c r="C26" i="207"/>
  <c r="J26" i="207" s="1"/>
  <c r="AE26" i="115"/>
  <c r="C20" i="207"/>
  <c r="J20" i="207" s="1"/>
  <c r="AE20" i="115"/>
  <c r="C9" i="207"/>
  <c r="AE9" i="115"/>
  <c r="AE24" i="115"/>
  <c r="C22" i="207"/>
  <c r="AE22" i="115"/>
  <c r="AE12" i="115"/>
  <c r="C12" i="207"/>
  <c r="C17" i="207"/>
  <c r="AE17" i="115"/>
  <c r="C14" i="207"/>
  <c r="AE14" i="115"/>
  <c r="C18" i="207"/>
  <c r="AE18" i="115"/>
  <c r="C11" i="207"/>
  <c r="AE11" i="115"/>
  <c r="C16" i="207"/>
  <c r="AE16" i="115"/>
  <c r="F66" i="195"/>
  <c r="F18" i="196"/>
  <c r="F21" i="196"/>
  <c r="F15" i="196"/>
  <c r="F66" i="196"/>
  <c r="G36" i="188"/>
  <c r="BI36" i="162" s="1"/>
  <c r="BO36" i="162" s="1"/>
  <c r="L19" i="188"/>
  <c r="K36" i="235"/>
  <c r="G37" i="188"/>
  <c r="BI37" i="162" s="1"/>
  <c r="BO37" i="162" s="1"/>
  <c r="L21" i="188"/>
  <c r="K37" i="235"/>
  <c r="AK9" i="162" l="1"/>
  <c r="AJ9" i="162"/>
  <c r="E16" i="239"/>
  <c r="D9" i="207"/>
  <c r="K12" i="239"/>
  <c r="N65" i="193"/>
  <c r="AR18" i="162"/>
  <c r="AT18" i="162" s="1"/>
  <c r="N76" i="171"/>
  <c r="AX54" i="114"/>
  <c r="AX54" i="115" s="1"/>
  <c r="Q64" i="192"/>
  <c r="G45" i="207" s="1"/>
  <c r="P64" i="192"/>
  <c r="P65" i="192" s="1"/>
  <c r="AM20" i="162"/>
  <c r="AT54" i="162"/>
  <c r="BO45" i="162"/>
  <c r="AT45" i="162"/>
  <c r="AM45" i="162"/>
  <c r="P64" i="199"/>
  <c r="F54" i="207" s="1"/>
  <c r="I54" i="235" s="1"/>
  <c r="S64" i="192"/>
  <c r="S65" i="192" s="1"/>
  <c r="BO20" i="162"/>
  <c r="BH46" i="162"/>
  <c r="BH20" i="162"/>
  <c r="O64" i="192"/>
  <c r="O65" i="192" s="1"/>
  <c r="AQ9" i="162"/>
  <c r="P66" i="175"/>
  <c r="AX45" i="114"/>
  <c r="AX45" i="115" s="1"/>
  <c r="S45" i="177"/>
  <c r="S46" i="177" s="1"/>
  <c r="AQ20" i="114"/>
  <c r="AQ20" i="115" s="1"/>
  <c r="N69" i="182"/>
  <c r="N70" i="182" s="1"/>
  <c r="D10" i="207"/>
  <c r="N71" i="176"/>
  <c r="D21" i="207"/>
  <c r="J21" i="207" s="1"/>
  <c r="N43" i="179"/>
  <c r="P71" i="167"/>
  <c r="AQ11" i="162"/>
  <c r="O67" i="176"/>
  <c r="AG10" i="162"/>
  <c r="Q67" i="176"/>
  <c r="AU10" i="162"/>
  <c r="BM46" i="162"/>
  <c r="S62" i="193"/>
  <c r="BN46" i="162" s="1"/>
  <c r="BF34" i="162"/>
  <c r="R51" i="185"/>
  <c r="BG34" i="162" s="1"/>
  <c r="BE13" i="162"/>
  <c r="R71" i="169"/>
  <c r="BF26" i="162"/>
  <c r="R44" i="181"/>
  <c r="BG26" i="162" s="1"/>
  <c r="O65" i="183"/>
  <c r="AJ32" i="162"/>
  <c r="BL11" i="162"/>
  <c r="S71" i="167"/>
  <c r="BL13" i="162"/>
  <c r="S71" i="169"/>
  <c r="BL17" i="162"/>
  <c r="S71" i="173"/>
  <c r="AR12" i="162"/>
  <c r="P73" i="168"/>
  <c r="AS12" i="162" s="1"/>
  <c r="AX12" i="114" s="1"/>
  <c r="AX12" i="115" s="1"/>
  <c r="AY26" i="162"/>
  <c r="Q44" i="181"/>
  <c r="AZ26" i="162" s="1"/>
  <c r="AY18" i="162"/>
  <c r="Q73" i="174"/>
  <c r="AZ18" i="162" s="1"/>
  <c r="AQ13" i="162"/>
  <c r="P71" i="169"/>
  <c r="AK22" i="162"/>
  <c r="AP22" i="114" s="1"/>
  <c r="AP22" i="115" s="1"/>
  <c r="O41" i="178"/>
  <c r="AL22" i="162" s="1"/>
  <c r="AQ22" i="114" s="1"/>
  <c r="AQ22" i="115" s="1"/>
  <c r="BF22" i="162"/>
  <c r="R41" i="178"/>
  <c r="BG22" i="162" s="1"/>
  <c r="AR21" i="162"/>
  <c r="P40" i="179"/>
  <c r="AS21" i="162" s="1"/>
  <c r="AX18" i="114"/>
  <c r="AX18" i="115" s="1"/>
  <c r="BM31" i="162"/>
  <c r="S67" i="182"/>
  <c r="BN31" i="162" s="1"/>
  <c r="BE18" i="162"/>
  <c r="R71" i="174"/>
  <c r="BM54" i="162"/>
  <c r="S62" i="199"/>
  <c r="BN54" i="162" s="1"/>
  <c r="AY13" i="162"/>
  <c r="Q73" i="169"/>
  <c r="AZ13" i="162" s="1"/>
  <c r="AR32" i="162"/>
  <c r="P67" i="183"/>
  <c r="AS32" i="162" s="1"/>
  <c r="AX32" i="114" s="1"/>
  <c r="AX32" i="115" s="1"/>
  <c r="AR26" i="162"/>
  <c r="P44" i="181"/>
  <c r="AS26" i="162" s="1"/>
  <c r="AR46" i="162"/>
  <c r="P62" i="193"/>
  <c r="AS46" i="162" s="1"/>
  <c r="AX46" i="114" s="1"/>
  <c r="AX46" i="115" s="1"/>
  <c r="AK16" i="162"/>
  <c r="O73" i="172"/>
  <c r="AL16" i="162" s="1"/>
  <c r="AQ16" i="114" s="1"/>
  <c r="AQ16" i="115" s="1"/>
  <c r="BE12" i="162"/>
  <c r="R71" i="168"/>
  <c r="BE32" i="162"/>
  <c r="R65" i="183"/>
  <c r="D17" i="207"/>
  <c r="N76" i="173"/>
  <c r="AK26" i="162"/>
  <c r="AP26" i="114" s="1"/>
  <c r="AP26" i="115" s="1"/>
  <c r="O44" i="181"/>
  <c r="AL26" i="162" s="1"/>
  <c r="AQ26" i="114" s="1"/>
  <c r="AQ26" i="115" s="1"/>
  <c r="AR31" i="162"/>
  <c r="P67" i="182"/>
  <c r="AS31" i="162" s="1"/>
  <c r="AX31" i="114" s="1"/>
  <c r="AX31" i="115" s="1"/>
  <c r="BF54" i="162"/>
  <c r="R62" i="199"/>
  <c r="BG54" i="162" s="1"/>
  <c r="AY22" i="162"/>
  <c r="Q41" i="178"/>
  <c r="AZ22" i="162" s="1"/>
  <c r="AX32" i="162"/>
  <c r="Q65" i="183"/>
  <c r="AY14" i="162"/>
  <c r="Q73" i="170"/>
  <c r="AZ14" i="162" s="1"/>
  <c r="AK21" i="162"/>
  <c r="O40" i="179"/>
  <c r="AL21" i="162" s="1"/>
  <c r="AQ21" i="114" s="1"/>
  <c r="AQ21" i="115" s="1"/>
  <c r="BH45" i="162"/>
  <c r="N21" i="196"/>
  <c r="O21" i="196"/>
  <c r="P21" i="196"/>
  <c r="Q21" i="196"/>
  <c r="R21" i="196"/>
  <c r="S21" i="196"/>
  <c r="J22" i="207"/>
  <c r="AO22" i="114"/>
  <c r="AO22" i="115" s="1"/>
  <c r="BF16" i="162"/>
  <c r="R73" i="172"/>
  <c r="BG16" i="162" s="1"/>
  <c r="BM18" i="162"/>
  <c r="S73" i="174"/>
  <c r="BN18" i="162" s="1"/>
  <c r="AR17" i="162"/>
  <c r="P73" i="173"/>
  <c r="AS17" i="162" s="1"/>
  <c r="AX17" i="114" s="1"/>
  <c r="AX17" i="115" s="1"/>
  <c r="BM15" i="162"/>
  <c r="S73" i="171"/>
  <c r="BN15" i="162" s="1"/>
  <c r="BA45" i="162"/>
  <c r="BM14" i="162"/>
  <c r="S73" i="170"/>
  <c r="BN14" i="162" s="1"/>
  <c r="R71" i="167"/>
  <c r="BE11" i="162"/>
  <c r="N69" i="183"/>
  <c r="BM34" i="162"/>
  <c r="S51" i="185"/>
  <c r="BN34" i="162" s="1"/>
  <c r="AR22" i="162"/>
  <c r="P41" i="178"/>
  <c r="AS22" i="162" s="1"/>
  <c r="BE31" i="162"/>
  <c r="R65" i="182"/>
  <c r="AK31" i="162"/>
  <c r="O67" i="182"/>
  <c r="AL31" i="162" s="1"/>
  <c r="AQ31" i="114" s="1"/>
  <c r="AQ31" i="115" s="1"/>
  <c r="O45" i="177"/>
  <c r="R64" i="193"/>
  <c r="AK13" i="162"/>
  <c r="O73" i="169"/>
  <c r="AL13" i="162" s="1"/>
  <c r="AQ13" i="114" s="1"/>
  <c r="AQ13" i="115" s="1"/>
  <c r="R38" i="179"/>
  <c r="BE21" i="162"/>
  <c r="O71" i="167"/>
  <c r="AJ11" i="162"/>
  <c r="Q65" i="182"/>
  <c r="AX31" i="162"/>
  <c r="AN10" i="162"/>
  <c r="P67" i="176"/>
  <c r="AR20" i="162"/>
  <c r="P43" i="177"/>
  <c r="AS20" i="162" s="1"/>
  <c r="O71" i="170"/>
  <c r="AJ14" i="162"/>
  <c r="AK46" i="162"/>
  <c r="O62" i="193"/>
  <c r="AL46" i="162" s="1"/>
  <c r="AQ46" i="114" s="1"/>
  <c r="AQ46" i="115" s="1"/>
  <c r="AK17" i="162"/>
  <c r="O73" i="173"/>
  <c r="AL17" i="162" s="1"/>
  <c r="AQ17" i="114" s="1"/>
  <c r="AQ17" i="115" s="1"/>
  <c r="S65" i="183"/>
  <c r="BL32" i="162"/>
  <c r="N55" i="196"/>
  <c r="N66" i="196" s="1"/>
  <c r="O55" i="196"/>
  <c r="O66" i="196" s="1"/>
  <c r="P55" i="196"/>
  <c r="P66" i="196" s="1"/>
  <c r="Q55" i="196"/>
  <c r="Q66" i="196" s="1"/>
  <c r="R55" i="196"/>
  <c r="R66" i="196" s="1"/>
  <c r="S55" i="196"/>
  <c r="S66" i="196" s="1"/>
  <c r="Q71" i="167"/>
  <c r="AX11" i="162"/>
  <c r="AY15" i="162"/>
  <c r="Q73" i="171"/>
  <c r="AZ15" i="162" s="1"/>
  <c r="AR14" i="162"/>
  <c r="P73" i="170"/>
  <c r="AS14" i="162" s="1"/>
  <c r="AX14" i="114" s="1"/>
  <c r="AX14" i="115" s="1"/>
  <c r="AY46" i="162"/>
  <c r="Q62" i="193"/>
  <c r="AZ46" i="162" s="1"/>
  <c r="BL12" i="162"/>
  <c r="S71" i="168"/>
  <c r="D14" i="207"/>
  <c r="N76" i="170"/>
  <c r="AK15" i="162"/>
  <c r="O73" i="171"/>
  <c r="AL15" i="162" s="1"/>
  <c r="AQ15" i="114" s="1"/>
  <c r="AQ15" i="115" s="1"/>
  <c r="N15" i="196"/>
  <c r="O15" i="196"/>
  <c r="P15" i="196"/>
  <c r="Q15" i="196"/>
  <c r="R15" i="196"/>
  <c r="S15" i="196"/>
  <c r="AY21" i="162"/>
  <c r="Q40" i="179"/>
  <c r="AZ21" i="162" s="1"/>
  <c r="BF17" i="162"/>
  <c r="R73" i="173"/>
  <c r="BG17" i="162" s="1"/>
  <c r="AY54" i="162"/>
  <c r="Q62" i="199"/>
  <c r="AZ54" i="162" s="1"/>
  <c r="Q71" i="168"/>
  <c r="AX12" i="162"/>
  <c r="N18" i="196"/>
  <c r="O18" i="196"/>
  <c r="P18" i="196"/>
  <c r="Q18" i="196"/>
  <c r="R18" i="196"/>
  <c r="S18" i="196"/>
  <c r="BM22" i="162"/>
  <c r="S41" i="178"/>
  <c r="BN22" i="162" s="1"/>
  <c r="AR34" i="162"/>
  <c r="P51" i="185"/>
  <c r="AS34" i="162" s="1"/>
  <c r="AX34" i="114" s="1"/>
  <c r="AX34" i="115" s="1"/>
  <c r="O49" i="185"/>
  <c r="AJ34" i="162"/>
  <c r="R45" i="177"/>
  <c r="AY17" i="162"/>
  <c r="Q73" i="173"/>
  <c r="AZ17" i="162" s="1"/>
  <c r="P75" i="174"/>
  <c r="AK18" i="162"/>
  <c r="O73" i="174"/>
  <c r="AL18" i="162" s="1"/>
  <c r="AQ18" i="114" s="1"/>
  <c r="AQ18" i="115" s="1"/>
  <c r="Q66" i="175"/>
  <c r="AX9" i="162"/>
  <c r="BI10" i="162"/>
  <c r="S67" i="176"/>
  <c r="BM26" i="162"/>
  <c r="S44" i="181"/>
  <c r="BN26" i="162" s="1"/>
  <c r="BE10" i="162"/>
  <c r="R66" i="176"/>
  <c r="BF14" i="162"/>
  <c r="R73" i="170"/>
  <c r="BG14" i="162" s="1"/>
  <c r="AY20" i="162"/>
  <c r="Q43" i="177"/>
  <c r="AZ20" i="162" s="1"/>
  <c r="S71" i="172"/>
  <c r="BL16" i="162"/>
  <c r="AQ15" i="162"/>
  <c r="P71" i="171"/>
  <c r="N75" i="168"/>
  <c r="AQ16" i="162"/>
  <c r="P71" i="172"/>
  <c r="AX16" i="162"/>
  <c r="Q71" i="172"/>
  <c r="AK54" i="162"/>
  <c r="AP54" i="114" s="1"/>
  <c r="AP54" i="115" s="1"/>
  <c r="O62" i="199"/>
  <c r="AL54" i="162" s="1"/>
  <c r="BM21" i="162"/>
  <c r="S40" i="179"/>
  <c r="BN21" i="162" s="1"/>
  <c r="R71" i="171"/>
  <c r="BE15" i="162"/>
  <c r="AY34" i="162"/>
  <c r="Q51" i="185"/>
  <c r="AZ34" i="162" s="1"/>
  <c r="R64" i="192"/>
  <c r="AJ12" i="162"/>
  <c r="O71" i="168"/>
  <c r="BH9" i="162"/>
  <c r="O70" i="175"/>
  <c r="E9" i="207" s="1"/>
  <c r="AQ9" i="114"/>
  <c r="AQ9" i="115" s="1"/>
  <c r="AD28" i="162"/>
  <c r="AH28" i="115" s="1"/>
  <c r="AA28" i="162"/>
  <c r="AE28" i="115" s="1"/>
  <c r="AE28" i="162"/>
  <c r="AI28" i="115" s="1"/>
  <c r="AC28" i="162"/>
  <c r="AG28" i="115" s="1"/>
  <c r="AB28" i="162"/>
  <c r="AF28" i="115" s="1"/>
  <c r="C28" i="207"/>
  <c r="J28" i="207" s="1"/>
  <c r="H53" i="238"/>
  <c r="AX53" i="114"/>
  <c r="AX53" i="115" s="1"/>
  <c r="K17" i="239"/>
  <c r="S70" i="175"/>
  <c r="BO9" i="162"/>
  <c r="R70" i="175"/>
  <c r="U17" i="236"/>
  <c r="U16" i="236"/>
  <c r="U15" i="236"/>
  <c r="U26" i="236"/>
  <c r="U25" i="236"/>
  <c r="U24" i="236"/>
  <c r="K14" i="239"/>
  <c r="K18" i="239"/>
  <c r="K19" i="239"/>
  <c r="AK54" i="115"/>
  <c r="G54" i="233" s="1"/>
  <c r="AK45" i="115"/>
  <c r="G45" i="233" s="1"/>
  <c r="AK15" i="115"/>
  <c r="G15" i="233" s="1"/>
  <c r="AK16" i="115"/>
  <c r="G16" i="233" s="1"/>
  <c r="AK18" i="115"/>
  <c r="G18" i="233" s="1"/>
  <c r="AK17" i="115"/>
  <c r="G17" i="233" s="1"/>
  <c r="AK22" i="115"/>
  <c r="AK40" i="115"/>
  <c r="G40" i="233" s="1"/>
  <c r="AK38" i="115"/>
  <c r="G38" i="233" s="1"/>
  <c r="AK21" i="115"/>
  <c r="AK10" i="115"/>
  <c r="G10" i="233" s="1"/>
  <c r="AK32" i="115"/>
  <c r="G32" i="233" s="1"/>
  <c r="AK31" i="115"/>
  <c r="G31" i="233" s="1"/>
  <c r="AK53" i="115"/>
  <c r="G53" i="233" s="1"/>
  <c r="AK33" i="115"/>
  <c r="G33" i="233" s="1"/>
  <c r="AK37" i="115"/>
  <c r="G37" i="233" s="1"/>
  <c r="AK26" i="115"/>
  <c r="AK11" i="115"/>
  <c r="G11" i="233" s="1"/>
  <c r="AK14" i="115"/>
  <c r="G14" i="233" s="1"/>
  <c r="AK20" i="115"/>
  <c r="AK13" i="115"/>
  <c r="G13" i="233" s="1"/>
  <c r="AK34" i="115"/>
  <c r="G34" i="233" s="1"/>
  <c r="AK46" i="115"/>
  <c r="G46" i="233" s="1"/>
  <c r="AK9" i="115"/>
  <c r="AK52" i="115"/>
  <c r="G52" i="233" s="1"/>
  <c r="AK44" i="115"/>
  <c r="G44" i="233" s="1"/>
  <c r="AK41" i="115"/>
  <c r="G41" i="233" s="1"/>
  <c r="AK12" i="115"/>
  <c r="G12" i="233" s="1"/>
  <c r="AK36" i="115"/>
  <c r="G36" i="233" s="1"/>
  <c r="BN36" i="114"/>
  <c r="BN36" i="115" s="1"/>
  <c r="BM36" i="115"/>
  <c r="H52" i="238"/>
  <c r="H54" i="238"/>
  <c r="AY46" i="114"/>
  <c r="AY15" i="114"/>
  <c r="AY54" i="114"/>
  <c r="AY14" i="114"/>
  <c r="AT54" i="114"/>
  <c r="AT54" i="115" s="1"/>
  <c r="AY44" i="114"/>
  <c r="AV54" i="114"/>
  <c r="AV54" i="115" s="1"/>
  <c r="AY10" i="114"/>
  <c r="AS54" i="114"/>
  <c r="AS54" i="115" s="1"/>
  <c r="AY37" i="114"/>
  <c r="I37" i="238" s="1"/>
  <c r="AW54" i="114"/>
  <c r="AW54" i="115" s="1"/>
  <c r="AS37" i="114"/>
  <c r="AS37" i="115" s="1"/>
  <c r="AW52" i="114"/>
  <c r="AW52" i="115" s="1"/>
  <c r="AS38" i="114"/>
  <c r="AS38" i="115" s="1"/>
  <c r="AY11" i="114"/>
  <c r="AY17" i="114"/>
  <c r="AY16" i="114"/>
  <c r="AY38" i="114"/>
  <c r="I38" i="238" s="1"/>
  <c r="AT53" i="114"/>
  <c r="AT53" i="115" s="1"/>
  <c r="AY31" i="114"/>
  <c r="AY18" i="114"/>
  <c r="AV52" i="114"/>
  <c r="AV52" i="115" s="1"/>
  <c r="AY52" i="114"/>
  <c r="BE52" i="114" s="1"/>
  <c r="BE52" i="115" s="1"/>
  <c r="AT52" i="114"/>
  <c r="AT52" i="115" s="1"/>
  <c r="AV53" i="114"/>
  <c r="AV53" i="115" s="1"/>
  <c r="AY12" i="114"/>
  <c r="AS52" i="114"/>
  <c r="AS52" i="115" s="1"/>
  <c r="AW53" i="114"/>
  <c r="AW53" i="115" s="1"/>
  <c r="AY45" i="114"/>
  <c r="BE45" i="114" s="1"/>
  <c r="BE45" i="115" s="1"/>
  <c r="AY33" i="114"/>
  <c r="BE33" i="114" s="1"/>
  <c r="BE33" i="115" s="1"/>
  <c r="AY32" i="114"/>
  <c r="AY13" i="114"/>
  <c r="AY53" i="114"/>
  <c r="BE53" i="114" s="1"/>
  <c r="BE53" i="115" s="1"/>
  <c r="AY36" i="114"/>
  <c r="I36" i="238" s="1"/>
  <c r="L19" i="239"/>
  <c r="G9" i="238"/>
  <c r="AR9" i="114"/>
  <c r="AY34" i="114"/>
  <c r="AS53" i="114"/>
  <c r="AS53" i="115" s="1"/>
  <c r="AK28" i="114"/>
  <c r="G28" i="238" s="1"/>
  <c r="H38" i="233"/>
  <c r="H36" i="233"/>
  <c r="H37" i="233"/>
  <c r="L30" i="188"/>
  <c r="L34" i="188" s="1"/>
  <c r="M21" i="188"/>
  <c r="L37" i="235"/>
  <c r="M19" i="188"/>
  <c r="L36" i="235"/>
  <c r="AM9" i="162" l="1"/>
  <c r="P65" i="199"/>
  <c r="I45" i="207"/>
  <c r="Q65" i="192"/>
  <c r="E45" i="207"/>
  <c r="D31" i="207"/>
  <c r="BE15" i="114"/>
  <c r="BE15" i="115" s="1"/>
  <c r="Q75" i="171"/>
  <c r="G15" i="207" s="1"/>
  <c r="F45" i="207"/>
  <c r="O71" i="175"/>
  <c r="BH54" i="162"/>
  <c r="BO14" i="162"/>
  <c r="BH22" i="162"/>
  <c r="BO22" i="162"/>
  <c r="O64" i="199"/>
  <c r="O65" i="199" s="1"/>
  <c r="Q45" i="177"/>
  <c r="Q46" i="177" s="1"/>
  <c r="Q64" i="193"/>
  <c r="Q65" i="193" s="1"/>
  <c r="O69" i="182"/>
  <c r="O70" i="182" s="1"/>
  <c r="P64" i="193"/>
  <c r="P65" i="193" s="1"/>
  <c r="BA13" i="162"/>
  <c r="S43" i="178"/>
  <c r="S44" i="178" s="1"/>
  <c r="AT17" i="162"/>
  <c r="BH16" i="162"/>
  <c r="R64" i="199"/>
  <c r="R65" i="199" s="1"/>
  <c r="P75" i="170"/>
  <c r="P76" i="170" s="1"/>
  <c r="O75" i="173"/>
  <c r="O76" i="173" s="1"/>
  <c r="S53" i="185"/>
  <c r="S54" i="185" s="1"/>
  <c r="S75" i="171"/>
  <c r="S76" i="171" s="1"/>
  <c r="P42" i="179"/>
  <c r="P43" i="179" s="1"/>
  <c r="O43" i="178"/>
  <c r="E22" i="207" s="1"/>
  <c r="H25" i="235" s="1"/>
  <c r="BO46" i="162"/>
  <c r="BO15" i="162"/>
  <c r="AT21" i="162"/>
  <c r="AM22" i="162"/>
  <c r="AR22" i="114" s="1"/>
  <c r="AT12" i="162"/>
  <c r="BH26" i="162"/>
  <c r="BE17" i="114"/>
  <c r="BE17" i="115" s="1"/>
  <c r="BE14" i="114"/>
  <c r="BE14" i="115" s="1"/>
  <c r="R75" i="170"/>
  <c r="H14" i="207" s="1"/>
  <c r="AM18" i="162"/>
  <c r="BH17" i="162"/>
  <c r="AT14" i="162"/>
  <c r="P43" i="178"/>
  <c r="F22" i="207" s="1"/>
  <c r="I25" i="235" s="1"/>
  <c r="P75" i="173"/>
  <c r="F17" i="207" s="1"/>
  <c r="R75" i="172"/>
  <c r="R76" i="172" s="1"/>
  <c r="AT31" i="162"/>
  <c r="I20" i="207"/>
  <c r="L23" i="235" s="1"/>
  <c r="AT26" i="162"/>
  <c r="BO31" i="162"/>
  <c r="R43" i="178"/>
  <c r="R44" i="178" s="1"/>
  <c r="P75" i="168"/>
  <c r="F12" i="207" s="1"/>
  <c r="BO26" i="162"/>
  <c r="AT22" i="162"/>
  <c r="Q75" i="170"/>
  <c r="G14" i="207" s="1"/>
  <c r="Q46" i="181"/>
  <c r="G26" i="207" s="1"/>
  <c r="J26" i="235" s="1"/>
  <c r="R53" i="185"/>
  <c r="R54" i="185" s="1"/>
  <c r="BA20" i="162"/>
  <c r="Q75" i="173"/>
  <c r="G17" i="207" s="1"/>
  <c r="Q42" i="179"/>
  <c r="G21" i="207" s="1"/>
  <c r="J24" i="235" s="1"/>
  <c r="BP45" i="162"/>
  <c r="BO18" i="162"/>
  <c r="BA14" i="162"/>
  <c r="BA22" i="162"/>
  <c r="AT32" i="162"/>
  <c r="S69" i="182"/>
  <c r="S70" i="182" s="1"/>
  <c r="BA26" i="162"/>
  <c r="BH34" i="162"/>
  <c r="P68" i="175"/>
  <c r="AR9" i="162"/>
  <c r="O75" i="169"/>
  <c r="E13" i="207" s="1"/>
  <c r="AM13" i="162"/>
  <c r="BE13" i="114"/>
  <c r="BE13" i="115" s="1"/>
  <c r="BF15" i="162"/>
  <c r="R73" i="171"/>
  <c r="BG15" i="162" s="1"/>
  <c r="D12" i="207"/>
  <c r="N76" i="168"/>
  <c r="I22" i="207"/>
  <c r="L25" i="235" s="1"/>
  <c r="AK11" i="162"/>
  <c r="O73" i="167"/>
  <c r="AL11" i="162" s="1"/>
  <c r="AQ11" i="114" s="1"/>
  <c r="AQ11" i="115" s="1"/>
  <c r="D32" i="207"/>
  <c r="N70" i="183"/>
  <c r="BM13" i="162"/>
  <c r="S73" i="169"/>
  <c r="BN13" i="162" s="1"/>
  <c r="H34" i="207"/>
  <c r="Q66" i="176"/>
  <c r="AX10" i="162"/>
  <c r="O66" i="176"/>
  <c r="AJ10" i="162"/>
  <c r="BE54" i="114"/>
  <c r="BE54" i="115" s="1"/>
  <c r="Q53" i="185"/>
  <c r="AR15" i="162"/>
  <c r="P73" i="171"/>
  <c r="AS15" i="162" s="1"/>
  <c r="H20" i="207"/>
  <c r="K23" i="235" s="1"/>
  <c r="R46" i="177"/>
  <c r="AY12" i="162"/>
  <c r="Q73" i="168"/>
  <c r="AZ12" i="162" s="1"/>
  <c r="BE12" i="114" s="1"/>
  <c r="BE12" i="115" s="1"/>
  <c r="AM15" i="162"/>
  <c r="BM12" i="162"/>
  <c r="S73" i="168"/>
  <c r="BN12" i="162" s="1"/>
  <c r="Q76" i="171"/>
  <c r="AM46" i="162"/>
  <c r="AM21" i="162"/>
  <c r="AR21" i="114" s="1"/>
  <c r="H24" i="238" s="1"/>
  <c r="AP21" i="114"/>
  <c r="AP21" i="115" s="1"/>
  <c r="AR21" i="115" s="1"/>
  <c r="AY32" i="162"/>
  <c r="Q67" i="183"/>
  <c r="AZ32" i="162" s="1"/>
  <c r="BE32" i="114" s="1"/>
  <c r="BE32" i="115" s="1"/>
  <c r="O46" i="181"/>
  <c r="BF32" i="162"/>
  <c r="R67" i="183"/>
  <c r="BG32" i="162" s="1"/>
  <c r="BF18" i="162"/>
  <c r="R73" i="174"/>
  <c r="BG18" i="162" s="1"/>
  <c r="AR13" i="162"/>
  <c r="P73" i="169"/>
  <c r="AS13" i="162" s="1"/>
  <c r="AX13" i="114" s="1"/>
  <c r="AX13" i="115" s="1"/>
  <c r="BA18" i="162"/>
  <c r="AK32" i="162"/>
  <c r="O67" i="183"/>
  <c r="AL32" i="162" s="1"/>
  <c r="AQ32" i="114" s="1"/>
  <c r="AQ32" i="115" s="1"/>
  <c r="BF13" i="162"/>
  <c r="R73" i="169"/>
  <c r="BG13" i="162" s="1"/>
  <c r="BE34" i="114"/>
  <c r="BE34" i="115" s="1"/>
  <c r="BA34" i="162"/>
  <c r="S42" i="179"/>
  <c r="AR16" i="162"/>
  <c r="P73" i="172"/>
  <c r="AS16" i="162" s="1"/>
  <c r="AX16" i="114" s="1"/>
  <c r="AX16" i="115" s="1"/>
  <c r="BH14" i="162"/>
  <c r="S46" i="181"/>
  <c r="BL10" i="162"/>
  <c r="S66" i="176"/>
  <c r="O75" i="174"/>
  <c r="P76" i="174"/>
  <c r="F18" i="207"/>
  <c r="AT34" i="162"/>
  <c r="R75" i="173"/>
  <c r="BA46" i="162"/>
  <c r="BA15" i="162"/>
  <c r="BM32" i="162"/>
  <c r="S67" i="183"/>
  <c r="BN32" i="162" s="1"/>
  <c r="AM17" i="162"/>
  <c r="P45" i="177"/>
  <c r="AQ10" i="162"/>
  <c r="P66" i="176"/>
  <c r="AY31" i="162"/>
  <c r="Q67" i="182"/>
  <c r="AZ31" i="162" s="1"/>
  <c r="BF21" i="162"/>
  <c r="R40" i="179"/>
  <c r="BG21" i="162" s="1"/>
  <c r="R65" i="193"/>
  <c r="H46" i="207"/>
  <c r="AM31" i="162"/>
  <c r="BO34" i="162"/>
  <c r="BF11" i="162"/>
  <c r="R73" i="167"/>
  <c r="BG11" i="162" s="1"/>
  <c r="S75" i="174"/>
  <c r="P69" i="182"/>
  <c r="O75" i="172"/>
  <c r="AT46" i="162"/>
  <c r="P69" i="183"/>
  <c r="Q75" i="169"/>
  <c r="S64" i="199"/>
  <c r="BM17" i="162"/>
  <c r="S73" i="173"/>
  <c r="BN17" i="162" s="1"/>
  <c r="BM11" i="162"/>
  <c r="S73" i="167"/>
  <c r="BN11" i="162" s="1"/>
  <c r="R46" i="181"/>
  <c r="S64" i="193"/>
  <c r="AR11" i="162"/>
  <c r="P73" i="167"/>
  <c r="AS11" i="162" s="1"/>
  <c r="AX11" i="114" s="1"/>
  <c r="AX11" i="115" s="1"/>
  <c r="BE31" i="114"/>
  <c r="BE31" i="115" s="1"/>
  <c r="BM16" i="162"/>
  <c r="S73" i="172"/>
  <c r="BN16" i="162" s="1"/>
  <c r="AK12" i="162"/>
  <c r="O73" i="168"/>
  <c r="AL12" i="162" s="1"/>
  <c r="AQ12" i="114" s="1"/>
  <c r="AQ12" i="115" s="1"/>
  <c r="AM54" i="162"/>
  <c r="AQ54" i="114"/>
  <c r="AQ54" i="115" s="1"/>
  <c r="AY9" i="162"/>
  <c r="Q68" i="175"/>
  <c r="P53" i="185"/>
  <c r="BA54" i="162"/>
  <c r="AY11" i="162"/>
  <c r="Q73" i="167"/>
  <c r="AZ11" i="162" s="1"/>
  <c r="BE11" i="114" s="1"/>
  <c r="BE11" i="115" s="1"/>
  <c r="BE18" i="114"/>
  <c r="BE18" i="115" s="1"/>
  <c r="BE46" i="114"/>
  <c r="BE46" i="115" s="1"/>
  <c r="H45" i="207"/>
  <c r="R65" i="192"/>
  <c r="BO21" i="162"/>
  <c r="AY16" i="162"/>
  <c r="Q73" i="172"/>
  <c r="AZ16" i="162" s="1"/>
  <c r="BF10" i="162"/>
  <c r="R68" i="176"/>
  <c r="BG10" i="162" s="1"/>
  <c r="BA17" i="162"/>
  <c r="AK34" i="162"/>
  <c r="O51" i="185"/>
  <c r="AL34" i="162" s="1"/>
  <c r="AQ34" i="114" s="1"/>
  <c r="AQ34" i="115" s="1"/>
  <c r="Q64" i="199"/>
  <c r="BA21" i="162"/>
  <c r="O75" i="171"/>
  <c r="O64" i="193"/>
  <c r="AK14" i="162"/>
  <c r="O73" i="170"/>
  <c r="AL14" i="162" s="1"/>
  <c r="AQ14" i="114" s="1"/>
  <c r="AQ14" i="115" s="1"/>
  <c r="AT20" i="162"/>
  <c r="E20" i="207"/>
  <c r="H23" i="235" s="1"/>
  <c r="O46" i="177"/>
  <c r="BF31" i="162"/>
  <c r="R67" i="182"/>
  <c r="BG31" i="162" s="1"/>
  <c r="S75" i="170"/>
  <c r="O42" i="179"/>
  <c r="Q43" i="178"/>
  <c r="BF12" i="162"/>
  <c r="R73" i="168"/>
  <c r="BG12" i="162" s="1"/>
  <c r="AM16" i="162"/>
  <c r="P46" i="181"/>
  <c r="BO54" i="162"/>
  <c r="Q75" i="174"/>
  <c r="AM26" i="162"/>
  <c r="BF44" i="114"/>
  <c r="BL44" i="114" s="1"/>
  <c r="BL44" i="115" s="1"/>
  <c r="BE44" i="114"/>
  <c r="BE44" i="115" s="1"/>
  <c r="AK28" i="115"/>
  <c r="G28" i="233" s="1"/>
  <c r="R71" i="175"/>
  <c r="H9" i="207"/>
  <c r="S71" i="175"/>
  <c r="I9" i="207"/>
  <c r="O17" i="236"/>
  <c r="O16" i="236"/>
  <c r="O15" i="236"/>
  <c r="E19" i="239"/>
  <c r="E17" i="239"/>
  <c r="U23" i="236"/>
  <c r="U22" i="236"/>
  <c r="U20" i="236"/>
  <c r="U19" i="236"/>
  <c r="U18" i="236"/>
  <c r="E18" i="239"/>
  <c r="F19" i="239"/>
  <c r="E14" i="239"/>
  <c r="BT36" i="115"/>
  <c r="AR20" i="114"/>
  <c r="AR20" i="115"/>
  <c r="AR22" i="115"/>
  <c r="AY38" i="115"/>
  <c r="I38" i="233" s="1"/>
  <c r="AY37" i="115"/>
  <c r="I37" i="233" s="1"/>
  <c r="I53" i="238"/>
  <c r="I52" i="238"/>
  <c r="I54" i="238"/>
  <c r="BF46" i="114"/>
  <c r="BC54" i="114"/>
  <c r="BC54" i="115" s="1"/>
  <c r="BF37" i="114"/>
  <c r="J37" i="238" s="1"/>
  <c r="BF15" i="114"/>
  <c r="AZ54" i="114"/>
  <c r="AZ54" i="115" s="1"/>
  <c r="BA54" i="114"/>
  <c r="BA54" i="115" s="1"/>
  <c r="BF54" i="114"/>
  <c r="BL54" i="114" s="1"/>
  <c r="BL54" i="115" s="1"/>
  <c r="BF31" i="114"/>
  <c r="BD54" i="114"/>
  <c r="BD54" i="115" s="1"/>
  <c r="G9" i="233"/>
  <c r="L42" i="242" s="1"/>
  <c r="BF12" i="114"/>
  <c r="BF14" i="114"/>
  <c r="BL14" i="114" s="1"/>
  <c r="BL14" i="115" s="1"/>
  <c r="BF10" i="114"/>
  <c r="AZ37" i="114"/>
  <c r="AZ37" i="115" s="1"/>
  <c r="AZ38" i="114"/>
  <c r="AZ38" i="115" s="1"/>
  <c r="BF11" i="114"/>
  <c r="BF38" i="114"/>
  <c r="J38" i="238" s="1"/>
  <c r="BF16" i="114"/>
  <c r="BL16" i="114" s="1"/>
  <c r="BL16" i="115" s="1"/>
  <c r="BF17" i="114"/>
  <c r="BL17" i="114" s="1"/>
  <c r="BL17" i="115" s="1"/>
  <c r="BF18" i="114"/>
  <c r="BD53" i="114"/>
  <c r="BD53" i="115" s="1"/>
  <c r="BD52" i="114"/>
  <c r="BD52" i="115" s="1"/>
  <c r="AZ52" i="114"/>
  <c r="AZ52" i="115" s="1"/>
  <c r="BA53" i="114"/>
  <c r="BA53" i="115" s="1"/>
  <c r="BF45" i="114"/>
  <c r="BL45" i="114" s="1"/>
  <c r="BL45" i="115" s="1"/>
  <c r="BF52" i="114"/>
  <c r="BL52" i="114" s="1"/>
  <c r="BL52" i="115" s="1"/>
  <c r="BF34" i="114"/>
  <c r="BL34" i="114" s="1"/>
  <c r="BL34" i="115" s="1"/>
  <c r="BA52" i="114"/>
  <c r="BA52" i="115" s="1"/>
  <c r="BC52" i="114"/>
  <c r="BC52" i="115" s="1"/>
  <c r="BF33" i="114"/>
  <c r="BL33" i="114" s="1"/>
  <c r="BL33" i="115" s="1"/>
  <c r="BF32" i="114"/>
  <c r="BF13" i="114"/>
  <c r="AY9" i="114"/>
  <c r="AZ53" i="114"/>
  <c r="AZ53" i="115" s="1"/>
  <c r="BF36" i="114"/>
  <c r="J36" i="238" s="1"/>
  <c r="BF53" i="114"/>
  <c r="BC53" i="114"/>
  <c r="BC53" i="115" s="1"/>
  <c r="AO26" i="114"/>
  <c r="AO26" i="115" s="1"/>
  <c r="I36" i="233"/>
  <c r="J64" i="207"/>
  <c r="J63" i="207"/>
  <c r="J36" i="233"/>
  <c r="M30" i="188"/>
  <c r="M34" i="188" s="1"/>
  <c r="F46" i="207" l="1"/>
  <c r="H54" i="207"/>
  <c r="K54" i="235" s="1"/>
  <c r="P76" i="173"/>
  <c r="E17" i="207"/>
  <c r="E31" i="207"/>
  <c r="Q76" i="170"/>
  <c r="O44" i="178"/>
  <c r="G20" i="207"/>
  <c r="J23" i="235" s="1"/>
  <c r="I15" i="207"/>
  <c r="H22" i="207"/>
  <c r="K25" i="235" s="1"/>
  <c r="F21" i="207"/>
  <c r="I24" i="235" s="1"/>
  <c r="F14" i="207"/>
  <c r="E54" i="207"/>
  <c r="H54" i="235" s="1"/>
  <c r="I34" i="207"/>
  <c r="I31" i="207"/>
  <c r="G46" i="207"/>
  <c r="BL32" i="114"/>
  <c r="BL32" i="115" s="1"/>
  <c r="BP20" i="162"/>
  <c r="H16" i="207"/>
  <c r="BL31" i="114"/>
  <c r="BL31" i="115" s="1"/>
  <c r="P44" i="178"/>
  <c r="BO11" i="162"/>
  <c r="S69" i="183"/>
  <c r="S70" i="183" s="1"/>
  <c r="BH31" i="162"/>
  <c r="Q75" i="167"/>
  <c r="Q76" i="167" s="1"/>
  <c r="BO17" i="162"/>
  <c r="BH12" i="162"/>
  <c r="BP22" i="162"/>
  <c r="BA11" i="162"/>
  <c r="BA31" i="162"/>
  <c r="AT16" i="162"/>
  <c r="AM32" i="162"/>
  <c r="Q47" i="181"/>
  <c r="BA16" i="162"/>
  <c r="R75" i="174"/>
  <c r="R76" i="174" s="1"/>
  <c r="R69" i="183"/>
  <c r="R70" i="183" s="1"/>
  <c r="Q75" i="168"/>
  <c r="Q76" i="168" s="1"/>
  <c r="R76" i="170"/>
  <c r="BH32" i="162"/>
  <c r="BO16" i="162"/>
  <c r="P76" i="168"/>
  <c r="BL11" i="114"/>
  <c r="BL11" i="115" s="1"/>
  <c r="BL15" i="114"/>
  <c r="BL15" i="115" s="1"/>
  <c r="O53" i="185"/>
  <c r="O54" i="185" s="1"/>
  <c r="R70" i="176"/>
  <c r="H10" i="207" s="1"/>
  <c r="O76" i="169"/>
  <c r="Q43" i="179"/>
  <c r="R75" i="167"/>
  <c r="H11" i="207" s="1"/>
  <c r="O69" i="183"/>
  <c r="O70" i="183" s="1"/>
  <c r="P75" i="171"/>
  <c r="F15" i="207" s="1"/>
  <c r="BO13" i="162"/>
  <c r="Q76" i="173"/>
  <c r="AM14" i="162"/>
  <c r="BH21" i="162"/>
  <c r="BO12" i="162"/>
  <c r="AM11" i="162"/>
  <c r="BH15" i="162"/>
  <c r="BL12" i="114"/>
  <c r="BL12" i="115" s="1"/>
  <c r="BP26" i="162"/>
  <c r="BH10" i="162"/>
  <c r="O75" i="168"/>
  <c r="O76" i="168" s="1"/>
  <c r="S75" i="173"/>
  <c r="I17" i="207" s="1"/>
  <c r="BH11" i="162"/>
  <c r="BP46" i="162"/>
  <c r="O75" i="167"/>
  <c r="E11" i="207" s="1"/>
  <c r="AS9" i="162"/>
  <c r="P70" i="175"/>
  <c r="BH13" i="162"/>
  <c r="BL13" i="114"/>
  <c r="BL13" i="115" s="1"/>
  <c r="I46" i="207"/>
  <c r="S65" i="193"/>
  <c r="E16" i="207"/>
  <c r="O76" i="172"/>
  <c r="AR10" i="162"/>
  <c r="P68" i="176"/>
  <c r="AS10" i="162" s="1"/>
  <c r="AX10" i="114" s="1"/>
  <c r="AX10" i="115" s="1"/>
  <c r="G34" i="207"/>
  <c r="Q54" i="185"/>
  <c r="E21" i="207"/>
  <c r="H24" i="235" s="1"/>
  <c r="O43" i="179"/>
  <c r="F31" i="207"/>
  <c r="P70" i="182"/>
  <c r="H17" i="207"/>
  <c r="R76" i="173"/>
  <c r="I21" i="207"/>
  <c r="L24" i="235" s="1"/>
  <c r="S43" i="179"/>
  <c r="BL18" i="114"/>
  <c r="BL18" i="115" s="1"/>
  <c r="BL10" i="114"/>
  <c r="BL10" i="115" s="1"/>
  <c r="G18" i="207"/>
  <c r="Q76" i="174"/>
  <c r="F26" i="207"/>
  <c r="I26" i="235" s="1"/>
  <c r="P47" i="181"/>
  <c r="G54" i="207"/>
  <c r="J54" i="235" s="1"/>
  <c r="Q65" i="199"/>
  <c r="Q75" i="172"/>
  <c r="BE16" i="114"/>
  <c r="BE16" i="115" s="1"/>
  <c r="F34" i="207"/>
  <c r="P54" i="185"/>
  <c r="P75" i="169"/>
  <c r="Q69" i="183"/>
  <c r="AY10" i="162"/>
  <c r="Q68" i="176"/>
  <c r="AZ10" i="162" s="1"/>
  <c r="E46" i="207"/>
  <c r="O65" i="193"/>
  <c r="AZ9" i="162"/>
  <c r="BA9" i="162" s="1"/>
  <c r="Q70" i="175"/>
  <c r="I54" i="207"/>
  <c r="L54" i="235" s="1"/>
  <c r="S65" i="199"/>
  <c r="R76" i="167"/>
  <c r="I26" i="207"/>
  <c r="L26" i="235" s="1"/>
  <c r="S47" i="181"/>
  <c r="I14" i="207"/>
  <c r="S76" i="170"/>
  <c r="E15" i="207"/>
  <c r="O76" i="171"/>
  <c r="H26" i="207"/>
  <c r="K26" i="235" s="1"/>
  <c r="R47" i="181"/>
  <c r="Q76" i="169"/>
  <c r="G13" i="207"/>
  <c r="E18" i="207"/>
  <c r="O76" i="174"/>
  <c r="AT13" i="162"/>
  <c r="BA32" i="162"/>
  <c r="AK10" i="162"/>
  <c r="O68" i="176"/>
  <c r="AL10" i="162" s="1"/>
  <c r="AQ10" i="114" s="1"/>
  <c r="AQ10" i="115" s="1"/>
  <c r="AT11" i="162"/>
  <c r="BP54" i="162"/>
  <c r="R75" i="168"/>
  <c r="Q44" i="178"/>
  <c r="G22" i="207"/>
  <c r="J25" i="235" s="1"/>
  <c r="R69" i="182"/>
  <c r="O75" i="170"/>
  <c r="AM34" i="162"/>
  <c r="BP34" i="162" s="1"/>
  <c r="AM12" i="162"/>
  <c r="S75" i="172"/>
  <c r="P75" i="167"/>
  <c r="S75" i="167"/>
  <c r="F32" i="207"/>
  <c r="P70" i="183"/>
  <c r="I18" i="207"/>
  <c r="S76" i="174"/>
  <c r="R42" i="179"/>
  <c r="Q69" i="182"/>
  <c r="F20" i="207"/>
  <c r="I23" i="235" s="1"/>
  <c r="P46" i="177"/>
  <c r="BO32" i="162"/>
  <c r="BM10" i="162"/>
  <c r="S68" i="176"/>
  <c r="BN10" i="162" s="1"/>
  <c r="P75" i="172"/>
  <c r="R75" i="169"/>
  <c r="BH18" i="162"/>
  <c r="E26" i="207"/>
  <c r="H26" i="235" s="1"/>
  <c r="O47" i="181"/>
  <c r="S75" i="168"/>
  <c r="BA12" i="162"/>
  <c r="AT15" i="162"/>
  <c r="AX15" i="114"/>
  <c r="AX15" i="115" s="1"/>
  <c r="S75" i="169"/>
  <c r="R75" i="171"/>
  <c r="BM44" i="114"/>
  <c r="BS44" i="114" s="1"/>
  <c r="BS44" i="115" s="1"/>
  <c r="J53" i="238"/>
  <c r="BL53" i="114"/>
  <c r="BL53" i="115" s="1"/>
  <c r="BM46" i="114"/>
  <c r="BS46" i="114" s="1"/>
  <c r="BS46" i="115" s="1"/>
  <c r="BL46" i="114"/>
  <c r="BL46" i="115" s="1"/>
  <c r="AV21" i="114"/>
  <c r="AV21" i="115" s="1"/>
  <c r="AX21" i="114"/>
  <c r="AX21" i="115" s="1"/>
  <c r="H23" i="238"/>
  <c r="AX20" i="114"/>
  <c r="AX20" i="115" s="1"/>
  <c r="H25" i="238"/>
  <c r="AX22" i="114"/>
  <c r="AX22" i="115" s="1"/>
  <c r="G19" i="239"/>
  <c r="O23" i="236"/>
  <c r="O22" i="236"/>
  <c r="O20" i="236"/>
  <c r="O19" i="236"/>
  <c r="O18" i="236"/>
  <c r="M19" i="239"/>
  <c r="AW22" i="114"/>
  <c r="AW22" i="115" s="1"/>
  <c r="AV22" i="114"/>
  <c r="AV22" i="115" s="1"/>
  <c r="AY22" i="114"/>
  <c r="BD22" i="114" s="1"/>
  <c r="BD22" i="115" s="1"/>
  <c r="BF38" i="115"/>
  <c r="J38" i="233" s="1"/>
  <c r="AY21" i="114"/>
  <c r="BF37" i="115"/>
  <c r="J37" i="233" s="1"/>
  <c r="AS20" i="114"/>
  <c r="AS20" i="115" s="1"/>
  <c r="AS21" i="114"/>
  <c r="AS21" i="115" s="1"/>
  <c r="AV20" i="114"/>
  <c r="AV20" i="115" s="1"/>
  <c r="AW21" i="114"/>
  <c r="AW21" i="115" s="1"/>
  <c r="AW20" i="114"/>
  <c r="AW20" i="115" s="1"/>
  <c r="AU22" i="114"/>
  <c r="AU22" i="115" s="1"/>
  <c r="AU20" i="114"/>
  <c r="AU20" i="115" s="1"/>
  <c r="AU21" i="114"/>
  <c r="AU21" i="115" s="1"/>
  <c r="AY20" i="114"/>
  <c r="AS22" i="114"/>
  <c r="AS22" i="115" s="1"/>
  <c r="AR26" i="114"/>
  <c r="H26" i="238" s="1"/>
  <c r="AR26" i="115"/>
  <c r="J52" i="238"/>
  <c r="J54" i="238"/>
  <c r="BG37" i="114"/>
  <c r="BG37" i="115" s="1"/>
  <c r="BM15" i="114"/>
  <c r="BS15" i="114" s="1"/>
  <c r="BS15" i="115" s="1"/>
  <c r="BH54" i="114"/>
  <c r="BH54" i="115" s="1"/>
  <c r="BM37" i="114"/>
  <c r="K37" i="238" s="1"/>
  <c r="BK54" i="114"/>
  <c r="BK54" i="115" s="1"/>
  <c r="BM31" i="114"/>
  <c r="BS31" i="114" s="1"/>
  <c r="BS31" i="115" s="1"/>
  <c r="BG54" i="114"/>
  <c r="BG54" i="115" s="1"/>
  <c r="BJ54" i="114"/>
  <c r="BJ54" i="115" s="1"/>
  <c r="BM54" i="114"/>
  <c r="BS54" i="114" s="1"/>
  <c r="BS54" i="115" s="1"/>
  <c r="BM10" i="114"/>
  <c r="BM14" i="114"/>
  <c r="BS14" i="114" s="1"/>
  <c r="BS14" i="115" s="1"/>
  <c r="BM12" i="114"/>
  <c r="BS12" i="114" s="1"/>
  <c r="BS12" i="115" s="1"/>
  <c r="BG38" i="114"/>
  <c r="BG38" i="115" s="1"/>
  <c r="BM17" i="114"/>
  <c r="BS17" i="114" s="1"/>
  <c r="BS17" i="115" s="1"/>
  <c r="BM38" i="114"/>
  <c r="K38" i="238" s="1"/>
  <c r="BM11" i="114"/>
  <c r="BS11" i="114" s="1"/>
  <c r="BS11" i="115" s="1"/>
  <c r="BM16" i="114"/>
  <c r="BS16" i="114" s="1"/>
  <c r="BS16" i="115" s="1"/>
  <c r="BJ52" i="114"/>
  <c r="BJ52" i="115" s="1"/>
  <c r="BM18" i="114"/>
  <c r="BS18" i="114" s="1"/>
  <c r="BS18" i="115" s="1"/>
  <c r="BM45" i="114"/>
  <c r="BS45" i="114" s="1"/>
  <c r="BS45" i="115" s="1"/>
  <c r="BK52" i="114"/>
  <c r="BK52" i="115" s="1"/>
  <c r="BM34" i="114"/>
  <c r="BS34" i="114" s="1"/>
  <c r="BS34" i="115" s="1"/>
  <c r="BH52" i="114"/>
  <c r="BH52" i="115" s="1"/>
  <c r="BM52" i="114"/>
  <c r="BS52" i="114" s="1"/>
  <c r="BS52" i="115" s="1"/>
  <c r="BG52" i="114"/>
  <c r="BG52" i="115" s="1"/>
  <c r="BJ53" i="114"/>
  <c r="BJ53" i="115" s="1"/>
  <c r="BM33" i="114"/>
  <c r="BS33" i="114" s="1"/>
  <c r="BS33" i="115" s="1"/>
  <c r="BH53" i="114"/>
  <c r="BH53" i="115" s="1"/>
  <c r="BM32" i="114"/>
  <c r="BS32" i="114" s="1"/>
  <c r="BS32" i="115" s="1"/>
  <c r="BM13" i="114"/>
  <c r="BS13" i="114" s="1"/>
  <c r="BS13" i="115" s="1"/>
  <c r="BK53" i="114"/>
  <c r="BK53" i="115" s="1"/>
  <c r="BG53" i="114"/>
  <c r="BG53" i="115" s="1"/>
  <c r="BM53" i="114"/>
  <c r="BS53" i="114" s="1"/>
  <c r="BS53" i="115" s="1"/>
  <c r="BM36" i="114"/>
  <c r="K36" i="238" s="1"/>
  <c r="BF9" i="114"/>
  <c r="BL9" i="114" s="1"/>
  <c r="BL9" i="115" s="1"/>
  <c r="J62" i="207"/>
  <c r="H64" i="235"/>
  <c r="J34" i="207"/>
  <c r="H63" i="235"/>
  <c r="J10" i="207"/>
  <c r="J32" i="207"/>
  <c r="J9" i="207"/>
  <c r="J33" i="207"/>
  <c r="J13" i="207"/>
  <c r="J16" i="207"/>
  <c r="J44" i="207"/>
  <c r="J14" i="207"/>
  <c r="J17" i="207"/>
  <c r="J12" i="207"/>
  <c r="J45" i="207"/>
  <c r="J18" i="207"/>
  <c r="J46" i="207"/>
  <c r="J31" i="207"/>
  <c r="J11" i="207"/>
  <c r="J15" i="207"/>
  <c r="K36" i="233"/>
  <c r="BT46" i="114" l="1"/>
  <c r="BS10" i="114"/>
  <c r="BS10" i="115" s="1"/>
  <c r="BT44" i="114"/>
  <c r="L12" i="239"/>
  <c r="BE9" i="114"/>
  <c r="BE9" i="115" s="1"/>
  <c r="I32" i="207"/>
  <c r="H18" i="207"/>
  <c r="E32" i="207"/>
  <c r="H32" i="235" s="1"/>
  <c r="G11" i="207"/>
  <c r="H32" i="207"/>
  <c r="E34" i="207"/>
  <c r="H34" i="235" s="1"/>
  <c r="BP14" i="162"/>
  <c r="BP18" i="162"/>
  <c r="G12" i="207"/>
  <c r="AT10" i="162"/>
  <c r="E12" i="207"/>
  <c r="H14" i="235" s="1"/>
  <c r="O76" i="167"/>
  <c r="R71" i="176"/>
  <c r="S76" i="173"/>
  <c r="BP12" i="162"/>
  <c r="BP32" i="162"/>
  <c r="P71" i="175"/>
  <c r="F9" i="207"/>
  <c r="BP15" i="162"/>
  <c r="P76" i="171"/>
  <c r="BP17" i="162"/>
  <c r="P70" i="176"/>
  <c r="P71" i="176" s="1"/>
  <c r="BP11" i="162"/>
  <c r="AX9" i="114"/>
  <c r="AX9" i="115" s="1"/>
  <c r="AT9" i="162"/>
  <c r="BP9" i="162" s="1"/>
  <c r="BO10" i="162"/>
  <c r="BP13" i="162"/>
  <c r="F16" i="207"/>
  <c r="P76" i="172"/>
  <c r="H21" i="207"/>
  <c r="K24" i="235" s="1"/>
  <c r="R43" i="179"/>
  <c r="BA10" i="162"/>
  <c r="BE10" i="114"/>
  <c r="BE10" i="115" s="1"/>
  <c r="F10" i="207"/>
  <c r="BP21" i="162"/>
  <c r="F13" i="207"/>
  <c r="P76" i="169"/>
  <c r="H15" i="207"/>
  <c r="R76" i="171"/>
  <c r="S70" i="176"/>
  <c r="F11" i="207"/>
  <c r="P76" i="167"/>
  <c r="O70" i="176"/>
  <c r="Q71" i="175"/>
  <c r="G9" i="207"/>
  <c r="BP16" i="162"/>
  <c r="H31" i="207"/>
  <c r="R70" i="182"/>
  <c r="G32" i="207"/>
  <c r="Q70" i="183"/>
  <c r="I11" i="207"/>
  <c r="S76" i="167"/>
  <c r="I13" i="207"/>
  <c r="S76" i="169"/>
  <c r="I12" i="207"/>
  <c r="S76" i="168"/>
  <c r="H13" i="207"/>
  <c r="R76" i="169"/>
  <c r="G31" i="207"/>
  <c r="Q70" i="182"/>
  <c r="I16" i="207"/>
  <c r="S76" i="172"/>
  <c r="E14" i="207"/>
  <c r="H16" i="235" s="1"/>
  <c r="O76" i="170"/>
  <c r="H12" i="207"/>
  <c r="R76" i="168"/>
  <c r="AM10" i="162"/>
  <c r="Q70" i="176"/>
  <c r="BP31" i="162"/>
  <c r="G16" i="207"/>
  <c r="Q76" i="172"/>
  <c r="AN28" i="114"/>
  <c r="AN28" i="115" s="1"/>
  <c r="AX26" i="114"/>
  <c r="AQ28" i="114"/>
  <c r="AQ28" i="115" s="1"/>
  <c r="BB21" i="114"/>
  <c r="BB21" i="115" s="1"/>
  <c r="BE21" i="114"/>
  <c r="BE21" i="115" s="1"/>
  <c r="AZ20" i="114"/>
  <c r="AZ20" i="115" s="1"/>
  <c r="BE20" i="114"/>
  <c r="BE20" i="115" s="1"/>
  <c r="BF22" i="114"/>
  <c r="BL22" i="114" s="1"/>
  <c r="BL22" i="115" s="1"/>
  <c r="BE22" i="114"/>
  <c r="BE22" i="115" s="1"/>
  <c r="V26" i="236"/>
  <c r="V25" i="236"/>
  <c r="V24" i="236"/>
  <c r="H19" i="239"/>
  <c r="N19" i="239"/>
  <c r="BD21" i="114"/>
  <c r="BD21" i="115" s="1"/>
  <c r="AZ21" i="114"/>
  <c r="AZ21" i="115" s="1"/>
  <c r="BF21" i="114"/>
  <c r="BI21" i="114" s="1"/>
  <c r="BI21" i="115" s="1"/>
  <c r="BC21" i="114"/>
  <c r="BC21" i="115" s="1"/>
  <c r="BB22" i="114"/>
  <c r="BB22" i="115" s="1"/>
  <c r="BC22" i="114"/>
  <c r="BC22" i="115" s="1"/>
  <c r="AZ22" i="114"/>
  <c r="AZ22" i="115" s="1"/>
  <c r="AM28" i="114"/>
  <c r="AM28" i="115" s="1"/>
  <c r="I25" i="238"/>
  <c r="AU26" i="114"/>
  <c r="AU26" i="115" s="1"/>
  <c r="AY20" i="115"/>
  <c r="AW26" i="114"/>
  <c r="AW26" i="115" s="1"/>
  <c r="AY21" i="115"/>
  <c r="AP28" i="114"/>
  <c r="AP28" i="115" s="1"/>
  <c r="AV26" i="114"/>
  <c r="AV26" i="115" s="1"/>
  <c r="BD20" i="114"/>
  <c r="BD20" i="115" s="1"/>
  <c r="BB20" i="114"/>
  <c r="BB20" i="115" s="1"/>
  <c r="BC20" i="114"/>
  <c r="BC20" i="115" s="1"/>
  <c r="I24" i="238"/>
  <c r="I23" i="238"/>
  <c r="BF20" i="114"/>
  <c r="J23" i="238" s="1"/>
  <c r="AY22" i="115"/>
  <c r="AS26" i="114"/>
  <c r="AS26" i="115" s="1"/>
  <c r="AL28" i="114"/>
  <c r="AL28" i="115" s="1"/>
  <c r="AO28" i="114"/>
  <c r="AO28" i="115" s="1"/>
  <c r="AY26" i="114"/>
  <c r="AZ26" i="114" s="1"/>
  <c r="AZ26" i="115" s="1"/>
  <c r="BM38" i="115"/>
  <c r="K38" i="233" s="1"/>
  <c r="BM37" i="115"/>
  <c r="K37" i="233" s="1"/>
  <c r="K52" i="238"/>
  <c r="K53" i="238"/>
  <c r="K54" i="238"/>
  <c r="BT31" i="114"/>
  <c r="BT15" i="114"/>
  <c r="BT54" i="114"/>
  <c r="BT37" i="114"/>
  <c r="L37" i="238" s="1"/>
  <c r="BN37" i="114"/>
  <c r="BN37" i="115" s="1"/>
  <c r="BQ54" i="114"/>
  <c r="BQ54" i="115" s="1"/>
  <c r="BR54" i="114"/>
  <c r="BR54" i="115" s="1"/>
  <c r="BT14" i="114"/>
  <c r="BN54" i="114"/>
  <c r="BN54" i="115" s="1"/>
  <c r="BO54" i="114"/>
  <c r="BO54" i="115" s="1"/>
  <c r="AL64" i="114"/>
  <c r="AL64" i="115" s="1"/>
  <c r="AP64" i="114"/>
  <c r="AP64" i="115" s="1"/>
  <c r="AO64" i="114"/>
  <c r="AO64" i="115" s="1"/>
  <c r="AL63" i="114"/>
  <c r="AL63" i="115" s="1"/>
  <c r="BT10" i="114"/>
  <c r="AP63" i="114"/>
  <c r="AP63" i="115" s="1"/>
  <c r="AO63" i="114"/>
  <c r="AO63" i="115" s="1"/>
  <c r="BT11" i="114"/>
  <c r="BT12" i="114"/>
  <c r="BT16" i="114"/>
  <c r="BT17" i="114"/>
  <c r="BN38" i="114"/>
  <c r="BN38" i="115" s="1"/>
  <c r="BT38" i="114"/>
  <c r="L38" i="238" s="1"/>
  <c r="BT18" i="114"/>
  <c r="BT45" i="114"/>
  <c r="BT33" i="114"/>
  <c r="BT34" i="114"/>
  <c r="BT52" i="114"/>
  <c r="BR52" i="114"/>
  <c r="BR52" i="115" s="1"/>
  <c r="BO52" i="114"/>
  <c r="BO52" i="115" s="1"/>
  <c r="BQ52" i="114"/>
  <c r="BQ52" i="115" s="1"/>
  <c r="BN52" i="114"/>
  <c r="BN52" i="115" s="1"/>
  <c r="BT13" i="114"/>
  <c r="BN53" i="114"/>
  <c r="BN53" i="115" s="1"/>
  <c r="BT32" i="114"/>
  <c r="BR53" i="114"/>
  <c r="BR53" i="115" s="1"/>
  <c r="BQ53" i="114"/>
  <c r="BQ53" i="115" s="1"/>
  <c r="BO53" i="114"/>
  <c r="BO53" i="115" s="1"/>
  <c r="BT53" i="114"/>
  <c r="BM9" i="114"/>
  <c r="BS9" i="114" s="1"/>
  <c r="BS9" i="115" s="1"/>
  <c r="BT36" i="114"/>
  <c r="L36" i="238" s="1"/>
  <c r="H18" i="235"/>
  <c r="H9" i="235"/>
  <c r="H15" i="235"/>
  <c r="H11" i="235"/>
  <c r="H10" i="235"/>
  <c r="H46" i="235"/>
  <c r="H13" i="235"/>
  <c r="H31" i="235"/>
  <c r="H45" i="235"/>
  <c r="H17" i="235"/>
  <c r="I44" i="235"/>
  <c r="H33" i="235"/>
  <c r="H62" i="235"/>
  <c r="I64" i="235"/>
  <c r="I63" i="235"/>
  <c r="J53" i="207"/>
  <c r="J52" i="207"/>
  <c r="J54" i="207"/>
  <c r="H44" i="235"/>
  <c r="L36" i="233"/>
  <c r="J25" i="238" l="1"/>
  <c r="M12" i="239"/>
  <c r="BJ21" i="114"/>
  <c r="BJ21" i="115" s="1"/>
  <c r="BK22" i="114"/>
  <c r="BK22" i="115" s="1"/>
  <c r="E10" i="207"/>
  <c r="O71" i="176"/>
  <c r="G10" i="207"/>
  <c r="Q71" i="176"/>
  <c r="BP10" i="162"/>
  <c r="I10" i="207"/>
  <c r="S71" i="176"/>
  <c r="O19" i="239"/>
  <c r="J24" i="238"/>
  <c r="BK21" i="114"/>
  <c r="BK21" i="115" s="1"/>
  <c r="AT28" i="114"/>
  <c r="AT28" i="115" s="1"/>
  <c r="BE26" i="114"/>
  <c r="BI22" i="114"/>
  <c r="BI22" i="115" s="1"/>
  <c r="BJ22" i="114"/>
  <c r="BJ22" i="115" s="1"/>
  <c r="BK20" i="114"/>
  <c r="BK20" i="115" s="1"/>
  <c r="BL20" i="114"/>
  <c r="BL20" i="115" s="1"/>
  <c r="AX28" i="114"/>
  <c r="AX28" i="115" s="1"/>
  <c r="AX26" i="115"/>
  <c r="AY26" i="115" s="1"/>
  <c r="BG22" i="114"/>
  <c r="BG22" i="115" s="1"/>
  <c r="BM22" i="114"/>
  <c r="BT22" i="114" s="1"/>
  <c r="BM21" i="114"/>
  <c r="BR21" i="114" s="1"/>
  <c r="BR21" i="115" s="1"/>
  <c r="BL21" i="114"/>
  <c r="BL21" i="115" s="1"/>
  <c r="I19" i="239"/>
  <c r="BG21" i="114"/>
  <c r="BG21" i="115" s="1"/>
  <c r="BF21" i="115"/>
  <c r="BF26" i="114"/>
  <c r="BJ26" i="114" s="1"/>
  <c r="BJ26" i="115" s="1"/>
  <c r="BC26" i="114"/>
  <c r="BC26" i="115" s="1"/>
  <c r="BF22" i="115"/>
  <c r="BB26" i="114"/>
  <c r="BB26" i="115" s="1"/>
  <c r="AW28" i="114"/>
  <c r="AW28" i="115" s="1"/>
  <c r="AU28" i="114"/>
  <c r="AU28" i="115" s="1"/>
  <c r="BF20" i="115"/>
  <c r="AR28" i="115"/>
  <c r="H28" i="233" s="1"/>
  <c r="AR28" i="114"/>
  <c r="H28" i="238" s="1"/>
  <c r="BD26" i="114"/>
  <c r="BD26" i="115" s="1"/>
  <c r="I26" i="238"/>
  <c r="AS28" i="114"/>
  <c r="AV28" i="114"/>
  <c r="AV28" i="115" s="1"/>
  <c r="BG20" i="114"/>
  <c r="BG20" i="115" s="1"/>
  <c r="BM20" i="114"/>
  <c r="BT20" i="114" s="1"/>
  <c r="BJ20" i="114"/>
  <c r="BJ20" i="115" s="1"/>
  <c r="BI20" i="114"/>
  <c r="BI20" i="115" s="1"/>
  <c r="BT38" i="115"/>
  <c r="L38" i="233" s="1"/>
  <c r="BT37" i="115"/>
  <c r="L37" i="233" s="1"/>
  <c r="L53" i="238"/>
  <c r="L54" i="238"/>
  <c r="H63" i="238"/>
  <c r="L16" i="239" s="1"/>
  <c r="L52" i="238"/>
  <c r="H64" i="238"/>
  <c r="L15" i="239" s="1"/>
  <c r="AS63" i="114"/>
  <c r="AS63" i="115" s="1"/>
  <c r="AP62" i="114"/>
  <c r="AP62" i="115" s="1"/>
  <c r="AO62" i="114"/>
  <c r="AO62" i="115" s="1"/>
  <c r="AR63" i="115"/>
  <c r="H63" i="233" s="1"/>
  <c r="AR64" i="115"/>
  <c r="H64" i="233" s="1"/>
  <c r="AW64" i="114"/>
  <c r="AW64" i="115" s="1"/>
  <c r="AW63" i="114"/>
  <c r="AW63" i="115" s="1"/>
  <c r="AS64" i="114"/>
  <c r="AS64" i="115" s="1"/>
  <c r="AL62" i="114"/>
  <c r="AL62" i="115" s="1"/>
  <c r="BT9" i="114"/>
  <c r="J34" i="235"/>
  <c r="I10" i="235"/>
  <c r="I12" i="235"/>
  <c r="I31" i="235"/>
  <c r="I15" i="235"/>
  <c r="I17" i="235"/>
  <c r="I9" i="235"/>
  <c r="I18" i="235"/>
  <c r="I13" i="235"/>
  <c r="I16" i="235"/>
  <c r="I32" i="235"/>
  <c r="I11" i="235"/>
  <c r="I14" i="235"/>
  <c r="I33" i="235"/>
  <c r="J64" i="235"/>
  <c r="I62" i="235"/>
  <c r="I34" i="235"/>
  <c r="J63" i="235"/>
  <c r="I45" i="235"/>
  <c r="I46" i="235"/>
  <c r="F29" i="195"/>
  <c r="F15" i="239" l="1"/>
  <c r="F16" i="239"/>
  <c r="P23" i="236"/>
  <c r="N12" i="239"/>
  <c r="N29" i="195"/>
  <c r="N32" i="195" s="1"/>
  <c r="O29" i="195"/>
  <c r="O32" i="195" s="1"/>
  <c r="P29" i="195"/>
  <c r="P32" i="195" s="1"/>
  <c r="Q29" i="195"/>
  <c r="Q32" i="195" s="1"/>
  <c r="R29" i="195"/>
  <c r="R32" i="195" s="1"/>
  <c r="S29" i="195"/>
  <c r="S32" i="195" s="1"/>
  <c r="BT21" i="114"/>
  <c r="L24" i="238" s="1"/>
  <c r="BP22" i="114"/>
  <c r="BP22" i="115" s="1"/>
  <c r="H12" i="235"/>
  <c r="K24" i="238"/>
  <c r="BN22" i="114"/>
  <c r="BN22" i="115" s="1"/>
  <c r="K23" i="238"/>
  <c r="BN21" i="114"/>
  <c r="BN21" i="115" s="1"/>
  <c r="P22" i="236"/>
  <c r="BM22" i="115"/>
  <c r="BE28" i="114"/>
  <c r="BE28" i="115" s="1"/>
  <c r="BE26" i="115"/>
  <c r="BR22" i="114"/>
  <c r="BR22" i="115" s="1"/>
  <c r="BS22" i="114"/>
  <c r="BS22" i="115" s="1"/>
  <c r="K25" i="238"/>
  <c r="BB28" i="114"/>
  <c r="BB28" i="115" s="1"/>
  <c r="BQ22" i="114"/>
  <c r="BQ22" i="115" s="1"/>
  <c r="BR20" i="114"/>
  <c r="BR20" i="115" s="1"/>
  <c r="BS20" i="114"/>
  <c r="BS20" i="115" s="1"/>
  <c r="AS28" i="115"/>
  <c r="AY28" i="115" s="1"/>
  <c r="J26" i="238"/>
  <c r="X26" i="236" s="1"/>
  <c r="BL26" i="114"/>
  <c r="BP21" i="114"/>
  <c r="BP21" i="115" s="1"/>
  <c r="BS21" i="114"/>
  <c r="BS21" i="115" s="1"/>
  <c r="BQ21" i="114"/>
  <c r="BQ21" i="115" s="1"/>
  <c r="V23" i="236"/>
  <c r="V22" i="236"/>
  <c r="W26" i="236"/>
  <c r="W25" i="236"/>
  <c r="W24" i="236"/>
  <c r="P19" i="239"/>
  <c r="J19" i="239"/>
  <c r="BM26" i="114"/>
  <c r="BQ26" i="114" s="1"/>
  <c r="BQ26" i="115" s="1"/>
  <c r="BG26" i="114"/>
  <c r="BG26" i="115" s="1"/>
  <c r="BM21" i="115"/>
  <c r="BN20" i="114"/>
  <c r="BN20" i="115" s="1"/>
  <c r="BQ20" i="114"/>
  <c r="BQ20" i="115" s="1"/>
  <c r="BP20" i="114"/>
  <c r="BP20" i="115" s="1"/>
  <c r="BI26" i="114"/>
  <c r="BI26" i="115" s="1"/>
  <c r="BK26" i="114"/>
  <c r="BK26" i="115" s="1"/>
  <c r="AZ28" i="114"/>
  <c r="AZ28" i="115" s="1"/>
  <c r="BA28" i="114"/>
  <c r="BA28" i="115" s="1"/>
  <c r="BC28" i="114"/>
  <c r="BC28" i="115" s="1"/>
  <c r="BF26" i="115"/>
  <c r="BM20" i="115"/>
  <c r="BD28" i="114"/>
  <c r="BD28" i="115" s="1"/>
  <c r="AY28" i="114"/>
  <c r="I28" i="238" s="1"/>
  <c r="AV64" i="114"/>
  <c r="AV64" i="115" s="1"/>
  <c r="AV63" i="114"/>
  <c r="AV63" i="115" s="1"/>
  <c r="L23" i="238"/>
  <c r="L25" i="238"/>
  <c r="I63" i="238"/>
  <c r="M16" i="239" s="1"/>
  <c r="I64" i="238"/>
  <c r="M15" i="239" s="1"/>
  <c r="H62" i="238"/>
  <c r="V37" i="236" s="1"/>
  <c r="AZ64" i="114"/>
  <c r="AZ64" i="115" s="1"/>
  <c r="AZ63" i="114"/>
  <c r="AZ63" i="115" s="1"/>
  <c r="AS62" i="114"/>
  <c r="AS62" i="115" s="1"/>
  <c r="AR62" i="115"/>
  <c r="H62" i="233" s="1"/>
  <c r="AW62" i="114"/>
  <c r="AW62" i="115" s="1"/>
  <c r="J31" i="235"/>
  <c r="J16" i="235"/>
  <c r="J10" i="235"/>
  <c r="J9" i="235"/>
  <c r="J32" i="235"/>
  <c r="J18" i="235"/>
  <c r="J17" i="235"/>
  <c r="J15" i="235"/>
  <c r="J12" i="235"/>
  <c r="J46" i="235"/>
  <c r="J13" i="235"/>
  <c r="J14" i="235"/>
  <c r="J33" i="235"/>
  <c r="K64" i="235"/>
  <c r="J62" i="235"/>
  <c r="K63" i="235"/>
  <c r="J45" i="235"/>
  <c r="J44" i="235"/>
  <c r="F32" i="195"/>
  <c r="P37" i="236" l="1"/>
  <c r="O12" i="239"/>
  <c r="P12" i="239"/>
  <c r="BT22" i="115"/>
  <c r="BJ28" i="114"/>
  <c r="BJ28" i="115" s="1"/>
  <c r="BT26" i="114"/>
  <c r="BO28" i="114" s="1"/>
  <c r="BO28" i="115" s="1"/>
  <c r="BH28" i="114"/>
  <c r="BH28" i="115" s="1"/>
  <c r="BR26" i="114"/>
  <c r="BR26" i="115" s="1"/>
  <c r="BN26" i="114"/>
  <c r="BN26" i="115" s="1"/>
  <c r="BP26" i="114"/>
  <c r="BP26" i="115" s="1"/>
  <c r="X25" i="236"/>
  <c r="X24" i="236"/>
  <c r="BG28" i="114"/>
  <c r="BG28" i="115" s="1"/>
  <c r="BI28" i="114"/>
  <c r="BI28" i="115" s="1"/>
  <c r="K26" i="238"/>
  <c r="Y25" i="236" s="1"/>
  <c r="BS26" i="114"/>
  <c r="BT21" i="115"/>
  <c r="I28" i="233"/>
  <c r="BL28" i="114"/>
  <c r="BL28" i="115" s="1"/>
  <c r="BL26" i="115"/>
  <c r="BM26" i="115" s="1"/>
  <c r="W23" i="236"/>
  <c r="W22" i="236"/>
  <c r="BT20" i="115"/>
  <c r="BK28" i="114"/>
  <c r="BK28" i="115" s="1"/>
  <c r="BF28" i="115"/>
  <c r="J28" i="233" s="1"/>
  <c r="BF28" i="114"/>
  <c r="J28" i="238" s="1"/>
  <c r="AY63" i="115"/>
  <c r="AY64" i="115"/>
  <c r="BD64" i="114"/>
  <c r="BD64" i="115" s="1"/>
  <c r="BD63" i="114"/>
  <c r="BD63" i="115" s="1"/>
  <c r="AV62" i="114"/>
  <c r="AV62" i="115" s="1"/>
  <c r="BC63" i="114"/>
  <c r="BC63" i="115" s="1"/>
  <c r="BC64" i="114"/>
  <c r="BC64" i="115" s="1"/>
  <c r="J64" i="238"/>
  <c r="N15" i="239" s="1"/>
  <c r="I62" i="238"/>
  <c r="W37" i="236" s="1"/>
  <c r="J63" i="238"/>
  <c r="N16" i="239" s="1"/>
  <c r="BG63" i="114"/>
  <c r="BG63" i="115" s="1"/>
  <c r="BG64" i="114"/>
  <c r="BG64" i="115" s="1"/>
  <c r="BJ64" i="114"/>
  <c r="BJ64" i="115" s="1"/>
  <c r="AZ62" i="114"/>
  <c r="AZ62" i="115" s="1"/>
  <c r="J11" i="235"/>
  <c r="BJ63" i="114"/>
  <c r="BJ63" i="115" s="1"/>
  <c r="K32" i="235"/>
  <c r="K13" i="235"/>
  <c r="K11" i="235"/>
  <c r="K15" i="235"/>
  <c r="K9" i="235"/>
  <c r="K10" i="235"/>
  <c r="K17" i="235"/>
  <c r="K31" i="235"/>
  <c r="K44" i="235"/>
  <c r="K16" i="235"/>
  <c r="K18" i="235"/>
  <c r="K12" i="235"/>
  <c r="K14" i="235"/>
  <c r="K62" i="235"/>
  <c r="K33" i="235"/>
  <c r="L64" i="235"/>
  <c r="K34" i="235"/>
  <c r="L63" i="235"/>
  <c r="K46" i="235"/>
  <c r="K45" i="235"/>
  <c r="BP28" i="114" l="1"/>
  <c r="BP28" i="115" s="1"/>
  <c r="L26" i="238"/>
  <c r="Z25" i="236" s="1"/>
  <c r="BN28" i="114"/>
  <c r="BN28" i="115" s="1"/>
  <c r="BQ28" i="114"/>
  <c r="BQ28" i="115" s="1"/>
  <c r="BR28" i="114"/>
  <c r="BR28" i="115" s="1"/>
  <c r="Y26" i="236"/>
  <c r="Y24" i="236"/>
  <c r="R22" i="236"/>
  <c r="R23" i="236"/>
  <c r="I63" i="233"/>
  <c r="Q23" i="236"/>
  <c r="Q22" i="236"/>
  <c r="I64" i="233"/>
  <c r="BS28" i="114"/>
  <c r="BS28" i="115" s="1"/>
  <c r="BS26" i="115"/>
  <c r="BT26" i="115" s="1"/>
  <c r="X23" i="236"/>
  <c r="X22" i="236"/>
  <c r="BM28" i="114"/>
  <c r="K28" i="238" s="1"/>
  <c r="BM28" i="115"/>
  <c r="K28" i="233" s="1"/>
  <c r="S23" i="236" s="1"/>
  <c r="AY62" i="115"/>
  <c r="I62" i="233" s="1"/>
  <c r="BC62" i="114"/>
  <c r="BC62" i="115" s="1"/>
  <c r="BK63" i="114"/>
  <c r="BK63" i="115" s="1"/>
  <c r="BK64" i="114"/>
  <c r="BK64" i="115" s="1"/>
  <c r="BD62" i="114"/>
  <c r="BD62" i="115" s="1"/>
  <c r="K63" i="238"/>
  <c r="O16" i="239" s="1"/>
  <c r="K64" i="238"/>
  <c r="O15" i="239" s="1"/>
  <c r="J62" i="238"/>
  <c r="X37" i="236" s="1"/>
  <c r="BR64" i="114"/>
  <c r="BR64" i="115" s="1"/>
  <c r="BQ64" i="114"/>
  <c r="BQ64" i="115" s="1"/>
  <c r="BR63" i="114"/>
  <c r="BR63" i="115" s="1"/>
  <c r="BQ63" i="114"/>
  <c r="BQ63" i="115" s="1"/>
  <c r="BG62" i="114"/>
  <c r="BG62" i="115" s="1"/>
  <c r="BN63" i="114"/>
  <c r="BN63" i="115" s="1"/>
  <c r="BJ62" i="114"/>
  <c r="BJ62" i="115" s="1"/>
  <c r="BN64" i="114"/>
  <c r="BN64" i="115" s="1"/>
  <c r="L31" i="235"/>
  <c r="L12" i="235"/>
  <c r="L46" i="235"/>
  <c r="L32" i="235"/>
  <c r="L16" i="235"/>
  <c r="L17" i="235"/>
  <c r="L15" i="235"/>
  <c r="L11" i="235"/>
  <c r="L18" i="235"/>
  <c r="L10" i="235"/>
  <c r="L9" i="235"/>
  <c r="L13" i="235"/>
  <c r="L14" i="235"/>
  <c r="L62" i="235"/>
  <c r="L33" i="235"/>
  <c r="L34" i="235"/>
  <c r="L45" i="235"/>
  <c r="L44" i="235"/>
  <c r="G15" i="239" l="1"/>
  <c r="G16" i="239"/>
  <c r="Q37" i="236"/>
  <c r="Z24" i="236"/>
  <c r="Z26" i="236"/>
  <c r="BT28" i="114"/>
  <c r="L28" i="238" s="1"/>
  <c r="Z23" i="236" s="1"/>
  <c r="BT28" i="115"/>
  <c r="L28" i="233" s="1"/>
  <c r="S22" i="236"/>
  <c r="Y23" i="236"/>
  <c r="Y22" i="236"/>
  <c r="BF63" i="115"/>
  <c r="BK62" i="114"/>
  <c r="BK62" i="115" s="1"/>
  <c r="K62" i="238"/>
  <c r="Y37" i="236" s="1"/>
  <c r="L63" i="238"/>
  <c r="P16" i="239" s="1"/>
  <c r="L64" i="238"/>
  <c r="P15" i="239" s="1"/>
  <c r="BR62" i="114"/>
  <c r="BR62" i="115" s="1"/>
  <c r="BQ62" i="114"/>
  <c r="BQ62" i="115" s="1"/>
  <c r="BN62" i="114"/>
  <c r="BN62" i="115" s="1"/>
  <c r="T23" i="236" l="1"/>
  <c r="Z22" i="236"/>
  <c r="T22" i="236"/>
  <c r="BM63" i="115"/>
  <c r="K63" i="233" s="1"/>
  <c r="I16" i="239" s="1"/>
  <c r="J63" i="233"/>
  <c r="BF64" i="115"/>
  <c r="BF62" i="115"/>
  <c r="BT63" i="115"/>
  <c r="L63" i="233" s="1"/>
  <c r="L62" i="238"/>
  <c r="Z37" i="236" s="1"/>
  <c r="F8" i="180"/>
  <c r="J16" i="239" l="1"/>
  <c r="H16" i="239"/>
  <c r="N8" i="180"/>
  <c r="N13" i="180" s="1"/>
  <c r="N30" i="180" s="1"/>
  <c r="O8" i="180"/>
  <c r="O13" i="180" s="1"/>
  <c r="O30" i="180" s="1"/>
  <c r="P8" i="180"/>
  <c r="P13" i="180" s="1"/>
  <c r="P30" i="180" s="1"/>
  <c r="Q8" i="180"/>
  <c r="Q13" i="180" s="1"/>
  <c r="Q30" i="180" s="1"/>
  <c r="R8" i="180"/>
  <c r="R13" i="180" s="1"/>
  <c r="R30" i="180" s="1"/>
  <c r="S8" i="180"/>
  <c r="S13" i="180" s="1"/>
  <c r="S30" i="180" s="1"/>
  <c r="BM62" i="115"/>
  <c r="K62" i="233" s="1"/>
  <c r="S37" i="236" s="1"/>
  <c r="J62" i="233"/>
  <c r="BM64" i="115"/>
  <c r="K64" i="233" s="1"/>
  <c r="I15" i="239" s="1"/>
  <c r="J64" i="233"/>
  <c r="BT64" i="115"/>
  <c r="L64" i="233" s="1"/>
  <c r="F13" i="180"/>
  <c r="F30" i="180" s="1"/>
  <c r="J15" i="239" l="1"/>
  <c r="H15" i="239"/>
  <c r="R37" i="236"/>
  <c r="Q36" i="180"/>
  <c r="P36" i="180"/>
  <c r="S36" i="180"/>
  <c r="O36" i="180"/>
  <c r="R36" i="180"/>
  <c r="N36" i="180"/>
  <c r="BT62" i="115"/>
  <c r="L62" i="233" s="1"/>
  <c r="T37" i="236" l="1"/>
  <c r="N40" i="180"/>
  <c r="N39" i="180" s="1"/>
  <c r="N41" i="180" s="1"/>
  <c r="AG23" i="162"/>
  <c r="O40" i="180"/>
  <c r="AN23" i="162"/>
  <c r="P40" i="180"/>
  <c r="BB23" i="162"/>
  <c r="R40" i="180"/>
  <c r="S40" i="180"/>
  <c r="BI23" i="162"/>
  <c r="Q40" i="180"/>
  <c r="AU23" i="162"/>
  <c r="AU25" i="162" l="1"/>
  <c r="BI25" i="162"/>
  <c r="BE23" i="162"/>
  <c r="BE25" i="162" s="1"/>
  <c r="R39" i="180"/>
  <c r="AQ23" i="162"/>
  <c r="AQ25" i="162" s="1"/>
  <c r="P39" i="180"/>
  <c r="O39" i="180"/>
  <c r="AJ23" i="162"/>
  <c r="AJ25" i="162" s="1"/>
  <c r="AX23" i="162"/>
  <c r="AX25" i="162" s="1"/>
  <c r="Q39" i="180"/>
  <c r="BL23" i="162"/>
  <c r="BL25" i="162" s="1"/>
  <c r="S39" i="180"/>
  <c r="BB25" i="162"/>
  <c r="AN25" i="162"/>
  <c r="AG25" i="162"/>
  <c r="N43" i="180"/>
  <c r="D23" i="208"/>
  <c r="D23" i="207" l="1"/>
  <c r="D25" i="207" s="1"/>
  <c r="N44" i="180"/>
  <c r="BM23" i="162"/>
  <c r="BM25" i="162" s="1"/>
  <c r="S41" i="180"/>
  <c r="BN23" i="162" s="1"/>
  <c r="BN25" i="162" s="1"/>
  <c r="BF23" i="162"/>
  <c r="R41" i="180"/>
  <c r="BG23" i="162" s="1"/>
  <c r="BG25" i="162" s="1"/>
  <c r="AK23" i="162"/>
  <c r="O41" i="180"/>
  <c r="AL23" i="162" s="1"/>
  <c r="AL25" i="162" s="1"/>
  <c r="AY23" i="162"/>
  <c r="AY25" i="162" s="1"/>
  <c r="Q41" i="180"/>
  <c r="AZ23" i="162" s="1"/>
  <c r="AZ25" i="162" s="1"/>
  <c r="AR23" i="162"/>
  <c r="P41" i="180"/>
  <c r="AS23" i="162" s="1"/>
  <c r="AS25" i="162" s="1"/>
  <c r="C23" i="235"/>
  <c r="D25" i="208"/>
  <c r="H23" i="162"/>
  <c r="G23" i="208"/>
  <c r="O43" i="180" l="1"/>
  <c r="O44" i="180" s="1"/>
  <c r="BA23" i="162"/>
  <c r="R43" i="180"/>
  <c r="H23" i="207" s="1"/>
  <c r="BA25" i="162"/>
  <c r="BO25" i="162"/>
  <c r="P43" i="180"/>
  <c r="F23" i="207" s="1"/>
  <c r="Q43" i="180"/>
  <c r="G23" i="207" s="1"/>
  <c r="BF25" i="162"/>
  <c r="BH25" i="162" s="1"/>
  <c r="E23" i="207"/>
  <c r="AR25" i="162"/>
  <c r="AT25" i="162" s="1"/>
  <c r="AT23" i="162"/>
  <c r="BH23" i="162"/>
  <c r="S43" i="180"/>
  <c r="BO23" i="162"/>
  <c r="AK25" i="162"/>
  <c r="AM25" i="162" s="1"/>
  <c r="AM23" i="162"/>
  <c r="C25" i="235"/>
  <c r="D23" i="235"/>
  <c r="G25" i="208"/>
  <c r="H25" i="162"/>
  <c r="N23" i="162"/>
  <c r="J23" i="208"/>
  <c r="F23" i="162"/>
  <c r="F23" i="114" s="1"/>
  <c r="C23" i="162"/>
  <c r="D23" i="162"/>
  <c r="D23" i="114" s="1"/>
  <c r="I23" i="114"/>
  <c r="C20" i="238" s="1"/>
  <c r="G23" i="162"/>
  <c r="G23" i="114" s="1"/>
  <c r="E23" i="162"/>
  <c r="E23" i="114" s="1"/>
  <c r="R44" i="180" l="1"/>
  <c r="Q44" i="180"/>
  <c r="BP23" i="162"/>
  <c r="P44" i="180"/>
  <c r="I23" i="207"/>
  <c r="S44" i="180"/>
  <c r="E25" i="207"/>
  <c r="H22" i="235" s="1"/>
  <c r="H20" i="235"/>
  <c r="G25" i="207"/>
  <c r="J22" i="235" s="1"/>
  <c r="J20" i="235"/>
  <c r="H25" i="207"/>
  <c r="K22" i="235" s="1"/>
  <c r="K20" i="235"/>
  <c r="F25" i="207"/>
  <c r="I22" i="235" s="1"/>
  <c r="I20" i="235"/>
  <c r="D25" i="235"/>
  <c r="E23" i="235"/>
  <c r="N25" i="162"/>
  <c r="J25" i="208"/>
  <c r="C23" i="114"/>
  <c r="K23" i="162"/>
  <c r="L23" i="114" s="1"/>
  <c r="J23" i="162"/>
  <c r="K23" i="114" s="1"/>
  <c r="L23" i="162"/>
  <c r="M23" i="114" s="1"/>
  <c r="I23" i="162"/>
  <c r="P23" i="114"/>
  <c r="D20" i="238" s="1"/>
  <c r="M23" i="162"/>
  <c r="N23" i="114" s="1"/>
  <c r="E25" i="162"/>
  <c r="E25" i="114" s="1"/>
  <c r="G25" i="162"/>
  <c r="G25" i="114" s="1"/>
  <c r="F25" i="162"/>
  <c r="F25" i="114" s="1"/>
  <c r="I25" i="114"/>
  <c r="C22" i="238" s="1"/>
  <c r="C25" i="162"/>
  <c r="C25" i="114" s="1"/>
  <c r="D25" i="162"/>
  <c r="D25" i="114" s="1"/>
  <c r="T23" i="162"/>
  <c r="M23" i="208"/>
  <c r="BP25" i="162" l="1"/>
  <c r="I25" i="207"/>
  <c r="L22" i="235" s="1"/>
  <c r="L20" i="235"/>
  <c r="F23" i="235"/>
  <c r="E25" i="235"/>
  <c r="Z23" i="162"/>
  <c r="P23" i="208"/>
  <c r="AF23" i="162" s="1"/>
  <c r="Q23" i="162"/>
  <c r="S23" i="114" s="1"/>
  <c r="O23" i="162"/>
  <c r="P23" i="162"/>
  <c r="R23" i="114" s="1"/>
  <c r="R23" i="162"/>
  <c r="T23" i="114" s="1"/>
  <c r="W23" i="114"/>
  <c r="S23" i="162"/>
  <c r="U23" i="114" s="1"/>
  <c r="M25" i="208"/>
  <c r="T25" i="162"/>
  <c r="J23" i="114"/>
  <c r="M25" i="162"/>
  <c r="N25" i="114" s="1"/>
  <c r="K25" i="162"/>
  <c r="L25" i="114" s="1"/>
  <c r="I25" i="162"/>
  <c r="J25" i="114" s="1"/>
  <c r="P25" i="114"/>
  <c r="D22" i="238" s="1"/>
  <c r="J25" i="162"/>
  <c r="K25" i="114" s="1"/>
  <c r="L25" i="162"/>
  <c r="M25" i="114" s="1"/>
  <c r="AD23" i="162" l="1"/>
  <c r="AA23" i="162"/>
  <c r="AE23" i="162"/>
  <c r="AB23" i="162"/>
  <c r="AC23" i="162"/>
  <c r="E20" i="238"/>
  <c r="G23" i="235"/>
  <c r="F25" i="235"/>
  <c r="AD23" i="114"/>
  <c r="Z25" i="162"/>
  <c r="AD25" i="114" s="1"/>
  <c r="P25" i="208"/>
  <c r="AF25" i="162" s="1"/>
  <c r="O25" i="162"/>
  <c r="Q25" i="114" s="1"/>
  <c r="Q25" i="162"/>
  <c r="S25" i="114" s="1"/>
  <c r="W25" i="114"/>
  <c r="P25" i="162"/>
  <c r="R25" i="114" s="1"/>
  <c r="R25" i="162"/>
  <c r="T25" i="114" s="1"/>
  <c r="S25" i="162"/>
  <c r="U25" i="114" s="1"/>
  <c r="Q23" i="114"/>
  <c r="Y23" i="162"/>
  <c r="AB23" i="114" s="1"/>
  <c r="AI23" i="114" s="1"/>
  <c r="AI23" i="115" s="1"/>
  <c r="W23" i="162"/>
  <c r="Z23" i="114" s="1"/>
  <c r="AG23" i="114" s="1"/>
  <c r="V23" i="162"/>
  <c r="Y23" i="114" s="1"/>
  <c r="AF23" i="114" s="1"/>
  <c r="X23" i="162"/>
  <c r="AA23" i="114" s="1"/>
  <c r="AH23" i="114" s="1"/>
  <c r="U23" i="162"/>
  <c r="X23" i="114" s="1"/>
  <c r="AE23" i="114" s="1"/>
  <c r="K137" i="228" l="1"/>
  <c r="AH23" i="115"/>
  <c r="AG23" i="115"/>
  <c r="AD25" i="162"/>
  <c r="AB25" i="162"/>
  <c r="AA25" i="162"/>
  <c r="AE25" i="162"/>
  <c r="AC25" i="162"/>
  <c r="AF23" i="115"/>
  <c r="E22" i="238"/>
  <c r="AK25" i="114"/>
  <c r="AQ25" i="114" s="1"/>
  <c r="AQ25" i="115" s="1"/>
  <c r="AK23" i="114"/>
  <c r="F20" i="238"/>
  <c r="G25" i="235"/>
  <c r="AE23" i="115"/>
  <c r="C23" i="207"/>
  <c r="Y25" i="162"/>
  <c r="AB25" i="114" s="1"/>
  <c r="AI25" i="114" s="1"/>
  <c r="U25" i="162"/>
  <c r="X25" i="114" s="1"/>
  <c r="AE25" i="114" s="1"/>
  <c r="X25" i="162"/>
  <c r="AA25" i="114" s="1"/>
  <c r="AH25" i="114" s="1"/>
  <c r="W25" i="162"/>
  <c r="Z25" i="114" s="1"/>
  <c r="AG25" i="114" s="1"/>
  <c r="V25" i="162"/>
  <c r="Y25" i="114" s="1"/>
  <c r="AF25" i="114" s="1"/>
  <c r="AH25" i="115" l="1"/>
  <c r="AG25" i="115"/>
  <c r="AF25" i="115"/>
  <c r="AI25" i="115"/>
  <c r="AN23" i="114"/>
  <c r="AN23" i="115" s="1"/>
  <c r="AQ23" i="114"/>
  <c r="AQ23" i="115" s="1"/>
  <c r="AK23" i="115"/>
  <c r="G22" i="238"/>
  <c r="F22" i="238"/>
  <c r="AP25" i="114"/>
  <c r="AP25" i="115" s="1"/>
  <c r="AL25" i="114"/>
  <c r="AL25" i="115" s="1"/>
  <c r="AR25" i="114"/>
  <c r="AX25" i="114" s="1"/>
  <c r="AX25" i="115" s="1"/>
  <c r="AR23" i="114"/>
  <c r="AN25" i="114"/>
  <c r="AN25" i="115" s="1"/>
  <c r="AO25" i="114"/>
  <c r="AO25" i="115" s="1"/>
  <c r="AO23" i="114"/>
  <c r="AO23" i="115" s="1"/>
  <c r="G20" i="238"/>
  <c r="AP23" i="114"/>
  <c r="AP23" i="115" s="1"/>
  <c r="AL23" i="114"/>
  <c r="AL23" i="115" s="1"/>
  <c r="AW25" i="114"/>
  <c r="AW25" i="115" s="1"/>
  <c r="J23" i="207"/>
  <c r="C25" i="207"/>
  <c r="J25" i="207" s="1"/>
  <c r="AE25" i="115"/>
  <c r="AN69" i="115" l="1"/>
  <c r="K13" i="239"/>
  <c r="AU23" i="114"/>
  <c r="AU23" i="115" s="1"/>
  <c r="AX23" i="114"/>
  <c r="AX23" i="115" s="1"/>
  <c r="AK25" i="115"/>
  <c r="AR23" i="115"/>
  <c r="AR25" i="115"/>
  <c r="H22" i="238"/>
  <c r="H20" i="238"/>
  <c r="AY25" i="114"/>
  <c r="BE25" i="114" s="1"/>
  <c r="BE25" i="115" s="1"/>
  <c r="AS25" i="114"/>
  <c r="AS25" i="115" s="1"/>
  <c r="AU25" i="114"/>
  <c r="AU25" i="115" s="1"/>
  <c r="AV25" i="114"/>
  <c r="AV25" i="115" s="1"/>
  <c r="AW23" i="114"/>
  <c r="AW23" i="115" s="1"/>
  <c r="AY23" i="114"/>
  <c r="AS23" i="114"/>
  <c r="AS23" i="115" s="1"/>
  <c r="AV23" i="114"/>
  <c r="AV23" i="115" s="1"/>
  <c r="AU69" i="115" l="1"/>
  <c r="L13" i="239"/>
  <c r="BC25" i="114"/>
  <c r="BC25" i="115" s="1"/>
  <c r="BC23" i="114"/>
  <c r="BC23" i="115" s="1"/>
  <c r="BE23" i="114"/>
  <c r="BE23" i="115" s="1"/>
  <c r="AY25" i="115"/>
  <c r="AY23" i="115"/>
  <c r="I22" i="238"/>
  <c r="G27" i="233"/>
  <c r="G24" i="233"/>
  <c r="BB25" i="114"/>
  <c r="BB25" i="115" s="1"/>
  <c r="BD25" i="114"/>
  <c r="BD25" i="115" s="1"/>
  <c r="BF25" i="114"/>
  <c r="BL25" i="114" s="1"/>
  <c r="BL25" i="115" s="1"/>
  <c r="AZ25" i="114"/>
  <c r="AZ25" i="115" s="1"/>
  <c r="AZ23" i="114"/>
  <c r="AZ23" i="115" s="1"/>
  <c r="BF23" i="114"/>
  <c r="BL23" i="114" s="1"/>
  <c r="BL23" i="115" s="1"/>
  <c r="BD23" i="114"/>
  <c r="BD23" i="115" s="1"/>
  <c r="I20" i="238"/>
  <c r="BB23" i="114"/>
  <c r="BB23" i="115" s="1"/>
  <c r="BB69" i="115" s="1"/>
  <c r="G22" i="233"/>
  <c r="G25" i="233"/>
  <c r="H24" i="233"/>
  <c r="G26" i="233"/>
  <c r="G20" i="233"/>
  <c r="G21" i="233"/>
  <c r="M13" i="239" l="1"/>
  <c r="E13" i="239"/>
  <c r="O26" i="236"/>
  <c r="O25" i="236"/>
  <c r="O24" i="236"/>
  <c r="BF23" i="115"/>
  <c r="BF25" i="115"/>
  <c r="J20" i="238"/>
  <c r="J22" i="238"/>
  <c r="H27" i="233"/>
  <c r="G23" i="233"/>
  <c r="BJ25" i="114"/>
  <c r="BJ25" i="115" s="1"/>
  <c r="BG25" i="114"/>
  <c r="BG25" i="115" s="1"/>
  <c r="BK25" i="114"/>
  <c r="BK25" i="115" s="1"/>
  <c r="BM25" i="114"/>
  <c r="BS25" i="114" s="1"/>
  <c r="BS25" i="115" s="1"/>
  <c r="BJ23" i="114"/>
  <c r="BJ23" i="115" s="1"/>
  <c r="BK23" i="114"/>
  <c r="BK23" i="115" s="1"/>
  <c r="BI23" i="114"/>
  <c r="BI23" i="115" s="1"/>
  <c r="BI25" i="114"/>
  <c r="BI25" i="115" s="1"/>
  <c r="BG23" i="114"/>
  <c r="BG23" i="115" s="1"/>
  <c r="BM23" i="114"/>
  <c r="BS23" i="114" s="1"/>
  <c r="BS23" i="115" s="1"/>
  <c r="H20" i="233"/>
  <c r="H23" i="233"/>
  <c r="H25" i="233"/>
  <c r="H22" i="233"/>
  <c r="H21" i="233"/>
  <c r="H26" i="233"/>
  <c r="BI69" i="115" l="1"/>
  <c r="N13" i="239"/>
  <c r="F12" i="239"/>
  <c r="F13" i="239"/>
  <c r="E12" i="239"/>
  <c r="P26" i="236"/>
  <c r="P25" i="236"/>
  <c r="P24" i="236"/>
  <c r="BM23" i="115"/>
  <c r="BM25" i="115"/>
  <c r="K20" i="238"/>
  <c r="K22" i="238"/>
  <c r="I27" i="233"/>
  <c r="I24" i="233"/>
  <c r="BN23" i="114"/>
  <c r="BN23" i="115" s="1"/>
  <c r="BT25" i="114"/>
  <c r="BT23" i="114"/>
  <c r="BP25" i="114"/>
  <c r="BP25" i="115" s="1"/>
  <c r="BR23" i="114"/>
  <c r="BR23" i="115" s="1"/>
  <c r="BR25" i="114"/>
  <c r="BR25" i="115" s="1"/>
  <c r="BN25" i="114"/>
  <c r="BN25" i="115" s="1"/>
  <c r="BP23" i="114"/>
  <c r="BP23" i="115" s="1"/>
  <c r="BQ25" i="114"/>
  <c r="BQ25" i="115" s="1"/>
  <c r="BQ23" i="114"/>
  <c r="BQ23" i="115" s="1"/>
  <c r="I20" i="233"/>
  <c r="I21" i="233"/>
  <c r="I22" i="233"/>
  <c r="I26" i="233"/>
  <c r="I25" i="233"/>
  <c r="J24" i="233"/>
  <c r="I23" i="233"/>
  <c r="D57" i="208"/>
  <c r="D55" i="208"/>
  <c r="D47" i="208"/>
  <c r="D49" i="208"/>
  <c r="D56" i="208"/>
  <c r="D48" i="208"/>
  <c r="BP69" i="115" l="1"/>
  <c r="G13" i="239"/>
  <c r="O13" i="239"/>
  <c r="G12" i="239"/>
  <c r="Q26" i="236"/>
  <c r="Q25" i="236"/>
  <c r="Q24" i="236"/>
  <c r="BT25" i="115"/>
  <c r="BT23" i="115"/>
  <c r="L22" i="238"/>
  <c r="L20" i="238"/>
  <c r="J27" i="233"/>
  <c r="C48" i="235"/>
  <c r="C57" i="235"/>
  <c r="C47" i="235"/>
  <c r="C49" i="235"/>
  <c r="C56" i="235"/>
  <c r="C55" i="235"/>
  <c r="H56" i="162"/>
  <c r="C56" i="162" s="1"/>
  <c r="H55" i="162"/>
  <c r="F55" i="162" s="1"/>
  <c r="F55" i="114" s="1"/>
  <c r="J26" i="233"/>
  <c r="J23" i="233"/>
  <c r="J25" i="233"/>
  <c r="J21" i="233"/>
  <c r="J20" i="233"/>
  <c r="J22" i="233"/>
  <c r="H48" i="162"/>
  <c r="F48" i="162" s="1"/>
  <c r="F48" i="114" s="1"/>
  <c r="G48" i="208"/>
  <c r="F8" i="194"/>
  <c r="F8" i="195"/>
  <c r="C26" i="195"/>
  <c r="C71" i="195" s="1"/>
  <c r="H49" i="162"/>
  <c r="G49" i="208"/>
  <c r="G47" i="208"/>
  <c r="H47" i="162"/>
  <c r="H57" i="162"/>
  <c r="G57" i="208"/>
  <c r="G55" i="208"/>
  <c r="G56" i="208"/>
  <c r="C69" i="235" l="1"/>
  <c r="P13" i="239"/>
  <c r="H12" i="239"/>
  <c r="H13" i="239"/>
  <c r="F21" i="194"/>
  <c r="F51" i="194" s="1"/>
  <c r="N8" i="194"/>
  <c r="N21" i="194" s="1"/>
  <c r="N51" i="194" s="1"/>
  <c r="O8" i="194"/>
  <c r="O21" i="194" s="1"/>
  <c r="O51" i="194" s="1"/>
  <c r="P8" i="194"/>
  <c r="P21" i="194" s="1"/>
  <c r="P51" i="194" s="1"/>
  <c r="Q8" i="194"/>
  <c r="Q21" i="194" s="1"/>
  <c r="Q51" i="194" s="1"/>
  <c r="R8" i="194"/>
  <c r="R21" i="194" s="1"/>
  <c r="R51" i="194" s="1"/>
  <c r="R57" i="194" s="1"/>
  <c r="S8" i="194"/>
  <c r="S21" i="194" s="1"/>
  <c r="S51" i="194" s="1"/>
  <c r="N8" i="195"/>
  <c r="N26" i="195" s="1"/>
  <c r="N71" i="195" s="1"/>
  <c r="O8" i="195"/>
  <c r="O26" i="195" s="1"/>
  <c r="O71" i="195" s="1"/>
  <c r="P8" i="195"/>
  <c r="P26" i="195" s="1"/>
  <c r="P71" i="195" s="1"/>
  <c r="Q8" i="195"/>
  <c r="Q26" i="195" s="1"/>
  <c r="Q71" i="195" s="1"/>
  <c r="R8" i="195"/>
  <c r="R26" i="195" s="1"/>
  <c r="R71" i="195" s="1"/>
  <c r="S8" i="195"/>
  <c r="S26" i="195" s="1"/>
  <c r="S71" i="195" s="1"/>
  <c r="R26" i="236"/>
  <c r="R25" i="236"/>
  <c r="R24" i="236"/>
  <c r="K27" i="233"/>
  <c r="K24" i="233"/>
  <c r="L27" i="233"/>
  <c r="L24" i="233"/>
  <c r="H68" i="162"/>
  <c r="C48" i="162"/>
  <c r="C48" i="114" s="1"/>
  <c r="D57" i="235"/>
  <c r="D48" i="235"/>
  <c r="D56" i="235"/>
  <c r="D55" i="235"/>
  <c r="D49" i="235"/>
  <c r="D47" i="235"/>
  <c r="G56" i="162"/>
  <c r="G56" i="114" s="1"/>
  <c r="I56" i="114"/>
  <c r="C56" i="238" s="1"/>
  <c r="D56" i="162"/>
  <c r="D56" i="114" s="1"/>
  <c r="I55" i="114"/>
  <c r="C55" i="238" s="1"/>
  <c r="F56" i="162"/>
  <c r="F56" i="114" s="1"/>
  <c r="E56" i="162"/>
  <c r="E56" i="114" s="1"/>
  <c r="E55" i="162"/>
  <c r="E55" i="114" s="1"/>
  <c r="D55" i="162"/>
  <c r="D55" i="114" s="1"/>
  <c r="G55" i="162"/>
  <c r="G55" i="114" s="1"/>
  <c r="C55" i="162"/>
  <c r="C55" i="114" s="1"/>
  <c r="N48" i="162"/>
  <c r="I48" i="162" s="1"/>
  <c r="J48" i="114" s="1"/>
  <c r="K26" i="233"/>
  <c r="K21" i="233"/>
  <c r="K25" i="233"/>
  <c r="K20" i="233"/>
  <c r="K23" i="233"/>
  <c r="L26" i="233"/>
  <c r="K22" i="233"/>
  <c r="G48" i="162"/>
  <c r="G48" i="114" s="1"/>
  <c r="D48" i="162"/>
  <c r="D48" i="114" s="1"/>
  <c r="I48" i="114"/>
  <c r="C48" i="238" s="1"/>
  <c r="F26" i="195"/>
  <c r="F71" i="195" s="1"/>
  <c r="E48" i="162"/>
  <c r="E48" i="114" s="1"/>
  <c r="F8" i="196"/>
  <c r="J48" i="208"/>
  <c r="AF68" i="209"/>
  <c r="T68" i="209"/>
  <c r="Z68" i="209"/>
  <c r="H68" i="209"/>
  <c r="N68" i="209"/>
  <c r="I47" i="114"/>
  <c r="C47" i="238" s="1"/>
  <c r="F47" i="162"/>
  <c r="F47" i="114" s="1"/>
  <c r="D47" i="162"/>
  <c r="D47" i="114" s="1"/>
  <c r="E47" i="162"/>
  <c r="E47" i="114" s="1"/>
  <c r="G47" i="162"/>
  <c r="G47" i="114" s="1"/>
  <c r="C47" i="162"/>
  <c r="C47" i="114" s="1"/>
  <c r="N47" i="162"/>
  <c r="J47" i="208"/>
  <c r="N56" i="162"/>
  <c r="J56" i="208"/>
  <c r="N49" i="162"/>
  <c r="J49" i="208"/>
  <c r="N57" i="162"/>
  <c r="J57" i="208"/>
  <c r="N55" i="162"/>
  <c r="J55" i="208"/>
  <c r="C57" i="162"/>
  <c r="C57" i="114" s="1"/>
  <c r="D57" i="162"/>
  <c r="D57" i="114" s="1"/>
  <c r="E57" i="162"/>
  <c r="E57" i="114" s="1"/>
  <c r="I57" i="114"/>
  <c r="C57" i="238" s="1"/>
  <c r="F57" i="162"/>
  <c r="F57" i="114" s="1"/>
  <c r="G57" i="162"/>
  <c r="G57" i="114" s="1"/>
  <c r="C56" i="114"/>
  <c r="C49" i="162"/>
  <c r="C49" i="114" s="1"/>
  <c r="I49" i="114"/>
  <c r="C49" i="238" s="1"/>
  <c r="G49" i="162"/>
  <c r="G49" i="114" s="1"/>
  <c r="F49" i="162"/>
  <c r="F49" i="114" s="1"/>
  <c r="E49" i="162"/>
  <c r="E49" i="114" s="1"/>
  <c r="D49" i="162"/>
  <c r="D49" i="114" s="1"/>
  <c r="D69" i="235" l="1"/>
  <c r="C69" i="238"/>
  <c r="I12" i="239"/>
  <c r="I13" i="239"/>
  <c r="N77" i="195"/>
  <c r="N81" i="195" s="1"/>
  <c r="N80" i="195" s="1"/>
  <c r="N82" i="195" s="1"/>
  <c r="N84" i="195" s="1"/>
  <c r="D48" i="207" s="1"/>
  <c r="Q77" i="195"/>
  <c r="O57" i="194"/>
  <c r="P77" i="195"/>
  <c r="R61" i="194"/>
  <c r="BB47" i="162"/>
  <c r="N57" i="194"/>
  <c r="F87" i="196"/>
  <c r="N8" i="196"/>
  <c r="N26" i="196" s="1"/>
  <c r="N71" i="196" s="1"/>
  <c r="O8" i="196"/>
  <c r="O26" i="196" s="1"/>
  <c r="O71" i="196" s="1"/>
  <c r="P8" i="196"/>
  <c r="P26" i="196" s="1"/>
  <c r="P71" i="196" s="1"/>
  <c r="Q8" i="196"/>
  <c r="Q26" i="196" s="1"/>
  <c r="Q71" i="196" s="1"/>
  <c r="R8" i="196"/>
  <c r="R26" i="196" s="1"/>
  <c r="R71" i="196" s="1"/>
  <c r="S8" i="196"/>
  <c r="S26" i="196" s="1"/>
  <c r="S71" i="196" s="1"/>
  <c r="R77" i="195"/>
  <c r="P57" i="194"/>
  <c r="S57" i="194"/>
  <c r="S77" i="195"/>
  <c r="O77" i="195"/>
  <c r="Q57" i="194"/>
  <c r="S26" i="236"/>
  <c r="S25" i="236"/>
  <c r="S24" i="236"/>
  <c r="T26" i="236"/>
  <c r="T25" i="236"/>
  <c r="T24" i="236"/>
  <c r="L25" i="233"/>
  <c r="L23" i="233"/>
  <c r="L22" i="233"/>
  <c r="L20" i="233"/>
  <c r="L21" i="233"/>
  <c r="N68" i="162"/>
  <c r="E56" i="235"/>
  <c r="E47" i="235"/>
  <c r="E57" i="235"/>
  <c r="E55" i="235"/>
  <c r="E49" i="235"/>
  <c r="E48" i="235"/>
  <c r="K48" i="162"/>
  <c r="L48" i="114" s="1"/>
  <c r="M48" i="162"/>
  <c r="N48" i="114" s="1"/>
  <c r="M48" i="208"/>
  <c r="J48" i="162"/>
  <c r="K48" i="114" s="1"/>
  <c r="P48" i="114"/>
  <c r="D48" i="238" s="1"/>
  <c r="L48" i="162"/>
  <c r="M48" i="114" s="1"/>
  <c r="F26" i="196"/>
  <c r="F71" i="196" s="1"/>
  <c r="T48" i="162"/>
  <c r="R48" i="162" s="1"/>
  <c r="T48" i="114" s="1"/>
  <c r="M57" i="208"/>
  <c r="T57" i="162"/>
  <c r="G68" i="162"/>
  <c r="J55" i="162"/>
  <c r="K55" i="114" s="1"/>
  <c r="K55" i="162"/>
  <c r="L55" i="114" s="1"/>
  <c r="M55" i="162"/>
  <c r="N55" i="114" s="1"/>
  <c r="P55" i="114"/>
  <c r="D55" i="238" s="1"/>
  <c r="L55" i="162"/>
  <c r="M55" i="114" s="1"/>
  <c r="I55" i="162"/>
  <c r="J55" i="114" s="1"/>
  <c r="I57" i="162"/>
  <c r="J57" i="114" s="1"/>
  <c r="J57" i="162"/>
  <c r="K57" i="114" s="1"/>
  <c r="M57" i="162"/>
  <c r="N57" i="114" s="1"/>
  <c r="L57" i="162"/>
  <c r="M57" i="114" s="1"/>
  <c r="K57" i="162"/>
  <c r="L57" i="114" s="1"/>
  <c r="P57" i="114"/>
  <c r="D57" i="238" s="1"/>
  <c r="M49" i="208"/>
  <c r="T49" i="162"/>
  <c r="T47" i="162"/>
  <c r="M47" i="208"/>
  <c r="M56" i="208"/>
  <c r="T56" i="162"/>
  <c r="M55" i="208"/>
  <c r="T55" i="162"/>
  <c r="J56" i="162"/>
  <c r="K56" i="114" s="1"/>
  <c r="I56" i="162"/>
  <c r="J56" i="114" s="1"/>
  <c r="P56" i="114"/>
  <c r="D56" i="238" s="1"/>
  <c r="L56" i="162"/>
  <c r="M56" i="114" s="1"/>
  <c r="K56" i="162"/>
  <c r="L56" i="114" s="1"/>
  <c r="M56" i="162"/>
  <c r="N56" i="114" s="1"/>
  <c r="J49" i="162"/>
  <c r="K49" i="114" s="1"/>
  <c r="P49" i="114"/>
  <c r="D49" i="238" s="1"/>
  <c r="I49" i="162"/>
  <c r="J49" i="114" s="1"/>
  <c r="K49" i="162"/>
  <c r="L49" i="114" s="1"/>
  <c r="L49" i="162"/>
  <c r="M49" i="114" s="1"/>
  <c r="M49" i="162"/>
  <c r="N49" i="114" s="1"/>
  <c r="P47" i="114"/>
  <c r="D47" i="238" s="1"/>
  <c r="M47" i="162"/>
  <c r="N47" i="114" s="1"/>
  <c r="J47" i="162"/>
  <c r="K47" i="114" s="1"/>
  <c r="K47" i="162"/>
  <c r="L47" i="114" s="1"/>
  <c r="L47" i="162"/>
  <c r="M47" i="114" s="1"/>
  <c r="I47" i="162"/>
  <c r="E69" i="235" l="1"/>
  <c r="D69" i="238"/>
  <c r="J13" i="239"/>
  <c r="J12" i="239"/>
  <c r="S77" i="196"/>
  <c r="S81" i="196" s="1"/>
  <c r="AU47" i="162"/>
  <c r="Q61" i="194"/>
  <c r="R77" i="196"/>
  <c r="AN48" i="162"/>
  <c r="P81" i="195"/>
  <c r="O81" i="195"/>
  <c r="AG48" i="162"/>
  <c r="BI47" i="162"/>
  <c r="S61" i="194"/>
  <c r="BB48" i="162"/>
  <c r="R81" i="195"/>
  <c r="P77" i="196"/>
  <c r="N85" i="195"/>
  <c r="BI48" i="162"/>
  <c r="S81" i="195"/>
  <c r="AN47" i="162"/>
  <c r="P61" i="194"/>
  <c r="N77" i="196"/>
  <c r="Q77" i="196"/>
  <c r="Q81" i="195"/>
  <c r="AU48" i="162"/>
  <c r="O77" i="196"/>
  <c r="N61" i="194"/>
  <c r="N60" i="194" s="1"/>
  <c r="N62" i="194" s="1"/>
  <c r="R60" i="194"/>
  <c r="BE47" i="162"/>
  <c r="O61" i="194"/>
  <c r="AG47" i="162"/>
  <c r="T68" i="162"/>
  <c r="F55" i="235"/>
  <c r="F48" i="235"/>
  <c r="F56" i="235"/>
  <c r="F47" i="235"/>
  <c r="F49" i="235"/>
  <c r="F57" i="235"/>
  <c r="P48" i="208"/>
  <c r="AF48" i="162" s="1"/>
  <c r="Z48" i="162"/>
  <c r="O48" i="162"/>
  <c r="Q48" i="114" s="1"/>
  <c r="P48" i="162"/>
  <c r="R48" i="114" s="1"/>
  <c r="Q48" i="162"/>
  <c r="S48" i="114" s="1"/>
  <c r="S48" i="162"/>
  <c r="U48" i="114" s="1"/>
  <c r="W48" i="114"/>
  <c r="P56" i="162"/>
  <c r="R56" i="114" s="1"/>
  <c r="O56" i="162"/>
  <c r="Q56" i="114" s="1"/>
  <c r="Q56" i="162"/>
  <c r="S56" i="114" s="1"/>
  <c r="R56" i="162"/>
  <c r="T56" i="114" s="1"/>
  <c r="S56" i="162"/>
  <c r="U56" i="114" s="1"/>
  <c r="W56" i="114"/>
  <c r="Z47" i="162"/>
  <c r="P47" i="208"/>
  <c r="AF47" i="162" s="1"/>
  <c r="P56" i="208"/>
  <c r="AF56" i="162" s="1"/>
  <c r="Z56" i="162"/>
  <c r="AD56" i="114" s="1"/>
  <c r="P47" i="162"/>
  <c r="R47" i="114" s="1"/>
  <c r="O47" i="162"/>
  <c r="Q47" i="162"/>
  <c r="S47" i="114" s="1"/>
  <c r="R47" i="162"/>
  <c r="T47" i="114" s="1"/>
  <c r="W47" i="114"/>
  <c r="S47" i="162"/>
  <c r="U47" i="114" s="1"/>
  <c r="O49" i="162"/>
  <c r="Q49" i="114" s="1"/>
  <c r="S49" i="162"/>
  <c r="U49" i="114" s="1"/>
  <c r="R49" i="162"/>
  <c r="T49" i="114" s="1"/>
  <c r="P49" i="162"/>
  <c r="R49" i="114" s="1"/>
  <c r="W49" i="114"/>
  <c r="Q49" i="162"/>
  <c r="S49" i="114" s="1"/>
  <c r="M68" i="162"/>
  <c r="J47" i="114"/>
  <c r="O55" i="162"/>
  <c r="Q55" i="114" s="1"/>
  <c r="P55" i="162"/>
  <c r="R55" i="114" s="1"/>
  <c r="R55" i="162"/>
  <c r="T55" i="114" s="1"/>
  <c r="Q55" i="162"/>
  <c r="S55" i="114" s="1"/>
  <c r="S55" i="162"/>
  <c r="U55" i="114" s="1"/>
  <c r="W55" i="114"/>
  <c r="P49" i="208"/>
  <c r="AF49" i="162" s="1"/>
  <c r="Z49" i="162"/>
  <c r="AD49" i="114" s="1"/>
  <c r="O57" i="162"/>
  <c r="Q57" i="114" s="1"/>
  <c r="P57" i="162"/>
  <c r="R57" i="114" s="1"/>
  <c r="S57" i="162"/>
  <c r="U57" i="114" s="1"/>
  <c r="R57" i="162"/>
  <c r="T57" i="114" s="1"/>
  <c r="W57" i="114"/>
  <c r="Q57" i="162"/>
  <c r="S57" i="114" s="1"/>
  <c r="P55" i="208"/>
  <c r="AF55" i="162" s="1"/>
  <c r="Z55" i="162"/>
  <c r="AD55" i="114" s="1"/>
  <c r="Z57" i="162"/>
  <c r="P57" i="208"/>
  <c r="AF57" i="162" s="1"/>
  <c r="F69" i="235" l="1"/>
  <c r="BI49" i="162"/>
  <c r="N64" i="194"/>
  <c r="D47" i="207" s="1"/>
  <c r="BL47" i="162"/>
  <c r="S60" i="194"/>
  <c r="P80" i="195"/>
  <c r="AQ48" i="162"/>
  <c r="AN49" i="162"/>
  <c r="P81" i="196"/>
  <c r="AJ48" i="162"/>
  <c r="O80" i="195"/>
  <c r="O60" i="194"/>
  <c r="AJ47" i="162"/>
  <c r="Q81" i="196"/>
  <c r="AU49" i="162"/>
  <c r="Q60" i="194"/>
  <c r="AX47" i="162"/>
  <c r="BF47" i="162"/>
  <c r="R62" i="194"/>
  <c r="BG47" i="162" s="1"/>
  <c r="O81" i="196"/>
  <c r="AG49" i="162"/>
  <c r="S80" i="196"/>
  <c r="BL49" i="162"/>
  <c r="Q80" i="195"/>
  <c r="AX48" i="162"/>
  <c r="N81" i="196"/>
  <c r="N80" i="196" s="1"/>
  <c r="N82" i="196" s="1"/>
  <c r="BE48" i="162"/>
  <c r="R80" i="195"/>
  <c r="P60" i="194"/>
  <c r="AQ47" i="162"/>
  <c r="S80" i="195"/>
  <c r="BL48" i="162"/>
  <c r="BB49" i="162"/>
  <c r="R81" i="196"/>
  <c r="AD47" i="162"/>
  <c r="AE47" i="162"/>
  <c r="AC47" i="162"/>
  <c r="AB47" i="162"/>
  <c r="AA47" i="162"/>
  <c r="AC57" i="162"/>
  <c r="AE57" i="162"/>
  <c r="AA57" i="162"/>
  <c r="AD57" i="162"/>
  <c r="AB57" i="162"/>
  <c r="AB55" i="162"/>
  <c r="AD55" i="162"/>
  <c r="AA55" i="162"/>
  <c r="AE55" i="162"/>
  <c r="AC55" i="162"/>
  <c r="AD49" i="162"/>
  <c r="AC49" i="162"/>
  <c r="AA49" i="162"/>
  <c r="AE49" i="162"/>
  <c r="AB49" i="162"/>
  <c r="AE48" i="162"/>
  <c r="AC48" i="162"/>
  <c r="AD48" i="162"/>
  <c r="AB48" i="162"/>
  <c r="AA48" i="162"/>
  <c r="AD56" i="162"/>
  <c r="AE56" i="162"/>
  <c r="AB56" i="162"/>
  <c r="AC56" i="162"/>
  <c r="AA56" i="162"/>
  <c r="E57" i="238"/>
  <c r="E49" i="238"/>
  <c r="E56" i="238"/>
  <c r="E47" i="238"/>
  <c r="E48" i="238"/>
  <c r="E55" i="238"/>
  <c r="Z68" i="162"/>
  <c r="AD57" i="114"/>
  <c r="AK56" i="114"/>
  <c r="AQ56" i="114" s="1"/>
  <c r="AQ56" i="115" s="1"/>
  <c r="AK55" i="114"/>
  <c r="AK49" i="114"/>
  <c r="G57" i="235"/>
  <c r="G55" i="235"/>
  <c r="G49" i="235"/>
  <c r="G47" i="235"/>
  <c r="G56" i="235"/>
  <c r="G48" i="235"/>
  <c r="AD47" i="114"/>
  <c r="V48" i="162"/>
  <c r="Y48" i="114" s="1"/>
  <c r="AF48" i="114" s="1"/>
  <c r="AD48" i="114"/>
  <c r="U48" i="162"/>
  <c r="X48" i="114" s="1"/>
  <c r="AE48" i="114" s="1"/>
  <c r="X48" i="162"/>
  <c r="AA48" i="114" s="1"/>
  <c r="AH48" i="114" s="1"/>
  <c r="Y48" i="162"/>
  <c r="AB48" i="114" s="1"/>
  <c r="AI48" i="114" s="1"/>
  <c r="W48" i="162"/>
  <c r="Z48" i="114" s="1"/>
  <c r="AG48" i="114" s="1"/>
  <c r="C55" i="207"/>
  <c r="J55" i="207" s="1"/>
  <c r="S68" i="162"/>
  <c r="Q47" i="114"/>
  <c r="Y47" i="162"/>
  <c r="AB47" i="114" s="1"/>
  <c r="AI47" i="114" s="1"/>
  <c r="V47" i="162"/>
  <c r="Y47" i="114" s="1"/>
  <c r="AF47" i="114" s="1"/>
  <c r="X47" i="162"/>
  <c r="AA47" i="114" s="1"/>
  <c r="AH47" i="114" s="1"/>
  <c r="W47" i="162"/>
  <c r="Z47" i="114" s="1"/>
  <c r="AG47" i="114" s="1"/>
  <c r="U47" i="162"/>
  <c r="X47" i="114" s="1"/>
  <c r="AE47" i="114" s="1"/>
  <c r="W57" i="162"/>
  <c r="Z57" i="114" s="1"/>
  <c r="AG57" i="114" s="1"/>
  <c r="U57" i="162"/>
  <c r="X57" i="114" s="1"/>
  <c r="AE57" i="114" s="1"/>
  <c r="X57" i="162"/>
  <c r="AA57" i="114" s="1"/>
  <c r="AH57" i="114" s="1"/>
  <c r="V57" i="162"/>
  <c r="Y57" i="114" s="1"/>
  <c r="AF57" i="114" s="1"/>
  <c r="Y57" i="162"/>
  <c r="AB57" i="114" s="1"/>
  <c r="AI57" i="114" s="1"/>
  <c r="W56" i="162"/>
  <c r="Z56" i="114" s="1"/>
  <c r="AG56" i="114" s="1"/>
  <c r="V56" i="162"/>
  <c r="Y56" i="114" s="1"/>
  <c r="AF56" i="114" s="1"/>
  <c r="X56" i="162"/>
  <c r="AA56" i="114" s="1"/>
  <c r="AH56" i="114" s="1"/>
  <c r="U56" i="162"/>
  <c r="X56" i="114" s="1"/>
  <c r="AE56" i="114" s="1"/>
  <c r="Y56" i="162"/>
  <c r="AB56" i="114" s="1"/>
  <c r="AI56" i="114" s="1"/>
  <c r="U49" i="162"/>
  <c r="X49" i="114" s="1"/>
  <c r="AE49" i="114" s="1"/>
  <c r="X49" i="162"/>
  <c r="AA49" i="114" s="1"/>
  <c r="AH49" i="114" s="1"/>
  <c r="Y49" i="162"/>
  <c r="AB49" i="114" s="1"/>
  <c r="AI49" i="114" s="1"/>
  <c r="W49" i="162"/>
  <c r="Z49" i="114" s="1"/>
  <c r="AG49" i="114" s="1"/>
  <c r="V49" i="162"/>
  <c r="Y49" i="114" s="1"/>
  <c r="AF49" i="114" s="1"/>
  <c r="V55" i="162"/>
  <c r="Y55" i="114" s="1"/>
  <c r="AF55" i="114" s="1"/>
  <c r="X55" i="162"/>
  <c r="AA55" i="114" s="1"/>
  <c r="AH55" i="114" s="1"/>
  <c r="U55" i="162"/>
  <c r="X55" i="114" s="1"/>
  <c r="AE55" i="114" s="1"/>
  <c r="Y55" i="162"/>
  <c r="AB55" i="114" s="1"/>
  <c r="AI55" i="114" s="1"/>
  <c r="W55" i="162"/>
  <c r="Z55" i="114" s="1"/>
  <c r="AG55" i="114" s="1"/>
  <c r="AG55" i="115" l="1"/>
  <c r="AF55" i="115"/>
  <c r="AI55" i="115"/>
  <c r="AG49" i="115"/>
  <c r="G69" i="235"/>
  <c r="AG56" i="115"/>
  <c r="AH47" i="115"/>
  <c r="AH55" i="115"/>
  <c r="AF47" i="115"/>
  <c r="E69" i="238"/>
  <c r="N65" i="194"/>
  <c r="N84" i="196"/>
  <c r="D49" i="207" s="1"/>
  <c r="R64" i="194"/>
  <c r="R65" i="194" s="1"/>
  <c r="BH47" i="162"/>
  <c r="AH57" i="115"/>
  <c r="AI48" i="115"/>
  <c r="AR47" i="162"/>
  <c r="P62" i="194"/>
  <c r="AS47" i="162" s="1"/>
  <c r="AY47" i="162"/>
  <c r="Q62" i="194"/>
  <c r="AZ47" i="162" s="1"/>
  <c r="AK48" i="162"/>
  <c r="O82" i="195"/>
  <c r="AL48" i="162" s="1"/>
  <c r="BM47" i="162"/>
  <c r="S62" i="194"/>
  <c r="BN47" i="162" s="1"/>
  <c r="BM48" i="162"/>
  <c r="S82" i="195"/>
  <c r="BN48" i="162" s="1"/>
  <c r="AK47" i="162"/>
  <c r="O62" i="194"/>
  <c r="AL47" i="162" s="1"/>
  <c r="Q80" i="196"/>
  <c r="AX49" i="162"/>
  <c r="AY48" i="162"/>
  <c r="Q82" i="195"/>
  <c r="AZ48" i="162" s="1"/>
  <c r="P80" i="196"/>
  <c r="AQ49" i="162"/>
  <c r="R80" i="196"/>
  <c r="BE49" i="162"/>
  <c r="BF48" i="162"/>
  <c r="R82" i="195"/>
  <c r="BG48" i="162" s="1"/>
  <c r="BM49" i="162"/>
  <c r="S82" i="196"/>
  <c r="BN49" i="162" s="1"/>
  <c r="AJ49" i="162"/>
  <c r="O80" i="196"/>
  <c r="AR48" i="162"/>
  <c r="P82" i="195"/>
  <c r="AS48" i="162" s="1"/>
  <c r="AI56" i="115"/>
  <c r="AI49" i="115"/>
  <c r="AI57" i="115"/>
  <c r="AF49" i="115"/>
  <c r="AF56" i="115"/>
  <c r="AG47" i="115"/>
  <c r="AF48" i="115"/>
  <c r="AH48" i="115"/>
  <c r="AG57" i="115"/>
  <c r="AH49" i="115"/>
  <c r="AH56" i="115"/>
  <c r="AF57" i="115"/>
  <c r="AI47" i="115"/>
  <c r="AG48" i="115"/>
  <c r="AO55" i="114"/>
  <c r="AO55" i="115" s="1"/>
  <c r="AQ55" i="114"/>
  <c r="AQ55" i="115" s="1"/>
  <c r="F57" i="238"/>
  <c r="F55" i="238"/>
  <c r="G55" i="238"/>
  <c r="F49" i="238"/>
  <c r="F56" i="238"/>
  <c r="G49" i="238"/>
  <c r="G56" i="238"/>
  <c r="AF68" i="162"/>
  <c r="AK57" i="114"/>
  <c r="AR55" i="114"/>
  <c r="AX55" i="114" s="1"/>
  <c r="AX55" i="115" s="1"/>
  <c r="AL55" i="114"/>
  <c r="AL55" i="115" s="1"/>
  <c r="AR49" i="114"/>
  <c r="AP56" i="114"/>
  <c r="AP56" i="115" s="1"/>
  <c r="AM56" i="114"/>
  <c r="AM56" i="115" s="1"/>
  <c r="AO56" i="114"/>
  <c r="AO56" i="115" s="1"/>
  <c r="AR56" i="114"/>
  <c r="AX56" i="114" s="1"/>
  <c r="AX56" i="115" s="1"/>
  <c r="AL56" i="114"/>
  <c r="AL56" i="115" s="1"/>
  <c r="AK48" i="114"/>
  <c r="F48" i="238"/>
  <c r="AP55" i="114"/>
  <c r="AP55" i="115" s="1"/>
  <c r="AM55" i="114"/>
  <c r="AM55" i="115" s="1"/>
  <c r="AK47" i="114"/>
  <c r="F47" i="238"/>
  <c r="AE47" i="115"/>
  <c r="C48" i="207"/>
  <c r="J48" i="207" s="1"/>
  <c r="AE48" i="115"/>
  <c r="AE55" i="115"/>
  <c r="C56" i="207"/>
  <c r="J56" i="207" s="1"/>
  <c r="C47" i="207"/>
  <c r="J47" i="207" s="1"/>
  <c r="AE56" i="115"/>
  <c r="AE57" i="115"/>
  <c r="C49" i="207"/>
  <c r="AE49" i="115"/>
  <c r="C57" i="207"/>
  <c r="Y68" i="162"/>
  <c r="H47" i="207" l="1"/>
  <c r="K47" i="235" s="1"/>
  <c r="AG69" i="115"/>
  <c r="AF69" i="115"/>
  <c r="AE69" i="115"/>
  <c r="AI69" i="115"/>
  <c r="C68" i="207"/>
  <c r="AH69" i="115"/>
  <c r="F69" i="238"/>
  <c r="N85" i="196"/>
  <c r="J49" i="207"/>
  <c r="BO47" i="162"/>
  <c r="S64" i="194"/>
  <c r="I47" i="207" s="1"/>
  <c r="S84" i="196"/>
  <c r="S85" i="196" s="1"/>
  <c r="AM48" i="162"/>
  <c r="AT47" i="162"/>
  <c r="Q84" i="195"/>
  <c r="G48" i="207" s="1"/>
  <c r="J48" i="235" s="1"/>
  <c r="O84" i="195"/>
  <c r="O85" i="195" s="1"/>
  <c r="AM47" i="162"/>
  <c r="BO48" i="162"/>
  <c r="AQ47" i="114"/>
  <c r="AQ47" i="115" s="1"/>
  <c r="P84" i="195"/>
  <c r="F48" i="207" s="1"/>
  <c r="I48" i="235" s="1"/>
  <c r="BH48" i="162"/>
  <c r="BA48" i="162"/>
  <c r="AT48" i="162"/>
  <c r="AR49" i="162"/>
  <c r="P82" i="196"/>
  <c r="AS49" i="162" s="1"/>
  <c r="AX49" i="114" s="1"/>
  <c r="AX49" i="115" s="1"/>
  <c r="Q64" i="194"/>
  <c r="AK49" i="162"/>
  <c r="O82" i="196"/>
  <c r="AL49" i="162" s="1"/>
  <c r="BO49" i="162"/>
  <c r="AY49" i="162"/>
  <c r="Q82" i="196"/>
  <c r="AZ49" i="162" s="1"/>
  <c r="BA47" i="162"/>
  <c r="R84" i="195"/>
  <c r="BF49" i="162"/>
  <c r="R82" i="196"/>
  <c r="BG49" i="162" s="1"/>
  <c r="O64" i="194"/>
  <c r="S84" i="195"/>
  <c r="S85" i="195" s="1"/>
  <c r="P64" i="194"/>
  <c r="G48" i="238"/>
  <c r="AQ48" i="114"/>
  <c r="AQ48" i="115" s="1"/>
  <c r="G57" i="238"/>
  <c r="AQ57" i="114"/>
  <c r="AQ57" i="115" s="1"/>
  <c r="AK49" i="115"/>
  <c r="G49" i="233" s="1"/>
  <c r="AK56" i="115"/>
  <c r="G56" i="233" s="1"/>
  <c r="AK55" i="115"/>
  <c r="G55" i="233" s="1"/>
  <c r="AK57" i="115"/>
  <c r="AK47" i="115"/>
  <c r="AK48" i="115"/>
  <c r="G48" i="233" s="1"/>
  <c r="H55" i="238"/>
  <c r="H56" i="238"/>
  <c r="AP57" i="114"/>
  <c r="AP57" i="115" s="1"/>
  <c r="AM57" i="114"/>
  <c r="AM57" i="115" s="1"/>
  <c r="AR57" i="114"/>
  <c r="AX57" i="114" s="1"/>
  <c r="AX57" i="115" s="1"/>
  <c r="J57" i="207"/>
  <c r="AL57" i="114"/>
  <c r="AL57" i="115" s="1"/>
  <c r="AO57" i="114"/>
  <c r="AO57" i="115" s="1"/>
  <c r="AY49" i="114"/>
  <c r="AW55" i="114"/>
  <c r="AW55" i="115" s="1"/>
  <c r="AY55" i="114"/>
  <c r="BE55" i="114" s="1"/>
  <c r="BE55" i="115" s="1"/>
  <c r="AV55" i="114"/>
  <c r="AV55" i="115" s="1"/>
  <c r="AT55" i="114"/>
  <c r="AT55" i="115" s="1"/>
  <c r="AS55" i="114"/>
  <c r="AS55" i="115" s="1"/>
  <c r="AR48" i="114"/>
  <c r="AX48" i="114" s="1"/>
  <c r="AX48" i="115" s="1"/>
  <c r="AS56" i="114"/>
  <c r="AS56" i="115" s="1"/>
  <c r="AW56" i="114"/>
  <c r="AW56" i="115" s="1"/>
  <c r="AT56" i="114"/>
  <c r="AT56" i="115" s="1"/>
  <c r="AV56" i="114"/>
  <c r="AV56" i="115" s="1"/>
  <c r="AY56" i="114"/>
  <c r="BE56" i="114" s="1"/>
  <c r="BE56" i="115" s="1"/>
  <c r="AR47" i="114"/>
  <c r="AX47" i="114" s="1"/>
  <c r="AX47" i="115" s="1"/>
  <c r="G47" i="238"/>
  <c r="AE68" i="162"/>
  <c r="L47" i="235" l="1"/>
  <c r="G57" i="233"/>
  <c r="AK69" i="115"/>
  <c r="G69" i="238"/>
  <c r="BN68" i="162"/>
  <c r="S65" i="194"/>
  <c r="I49" i="207"/>
  <c r="L49" i="235" s="1"/>
  <c r="E48" i="207"/>
  <c r="H48" i="235" s="1"/>
  <c r="Q85" i="195"/>
  <c r="P85" i="195"/>
  <c r="BE49" i="114"/>
  <c r="BE49" i="115" s="1"/>
  <c r="Q84" i="196"/>
  <c r="Q85" i="196" s="1"/>
  <c r="P84" i="196"/>
  <c r="F49" i="207" s="1"/>
  <c r="I49" i="235" s="1"/>
  <c r="AT49" i="162"/>
  <c r="AS68" i="162" s="1"/>
  <c r="R84" i="196"/>
  <c r="R85" i="196" s="1"/>
  <c r="BA49" i="162"/>
  <c r="AZ68" i="162" s="1"/>
  <c r="O84" i="196"/>
  <c r="E49" i="207" s="1"/>
  <c r="BP47" i="162"/>
  <c r="BH49" i="162"/>
  <c r="BG68" i="162" s="1"/>
  <c r="I48" i="207"/>
  <c r="L48" i="235" s="1"/>
  <c r="AQ49" i="114"/>
  <c r="AQ49" i="115" s="1"/>
  <c r="AQ69" i="115" s="1"/>
  <c r="G47" i="207"/>
  <c r="Q65" i="194"/>
  <c r="G49" i="207"/>
  <c r="J49" i="235" s="1"/>
  <c r="F47" i="207"/>
  <c r="P65" i="194"/>
  <c r="E47" i="207"/>
  <c r="O65" i="194"/>
  <c r="H48" i="207"/>
  <c r="K48" i="235" s="1"/>
  <c r="R85" i="195"/>
  <c r="AM49" i="162"/>
  <c r="BP48" i="162"/>
  <c r="U27" i="236"/>
  <c r="AI68" i="115"/>
  <c r="I56" i="238"/>
  <c r="I55" i="238"/>
  <c r="H57" i="238"/>
  <c r="BF49" i="114"/>
  <c r="BL49" i="114" s="1"/>
  <c r="BL49" i="115" s="1"/>
  <c r="AT57" i="114"/>
  <c r="AT57" i="115" s="1"/>
  <c r="AY57" i="114"/>
  <c r="BE57" i="114" s="1"/>
  <c r="BE57" i="115" s="1"/>
  <c r="AW57" i="114"/>
  <c r="AW57" i="115" s="1"/>
  <c r="AV57" i="114"/>
  <c r="AV57" i="115" s="1"/>
  <c r="AS57" i="114"/>
  <c r="AS57" i="115" s="1"/>
  <c r="AY48" i="114"/>
  <c r="BE48" i="114" s="1"/>
  <c r="BE48" i="115" s="1"/>
  <c r="BD55" i="114"/>
  <c r="BD55" i="115" s="1"/>
  <c r="AZ55" i="114"/>
  <c r="AZ55" i="115" s="1"/>
  <c r="BA55" i="114"/>
  <c r="BA55" i="115" s="1"/>
  <c r="BC55" i="114"/>
  <c r="BC55" i="115" s="1"/>
  <c r="BF55" i="114"/>
  <c r="AZ56" i="114"/>
  <c r="AZ56" i="115" s="1"/>
  <c r="BD56" i="114"/>
  <c r="BD56" i="115" s="1"/>
  <c r="BF56" i="114"/>
  <c r="BL56" i="114" s="1"/>
  <c r="BL56" i="115" s="1"/>
  <c r="BA56" i="114"/>
  <c r="BA56" i="115" s="1"/>
  <c r="BC56" i="114"/>
  <c r="BC56" i="115" s="1"/>
  <c r="AY47" i="114"/>
  <c r="BE47" i="114" s="1"/>
  <c r="BE47" i="115" s="1"/>
  <c r="H49" i="235" l="1"/>
  <c r="E68" i="207"/>
  <c r="I47" i="235"/>
  <c r="I69" i="235" s="1"/>
  <c r="F68" i="207"/>
  <c r="I68" i="207"/>
  <c r="J47" i="235"/>
  <c r="J69" i="235" s="1"/>
  <c r="G68" i="207"/>
  <c r="L69" i="235"/>
  <c r="H49" i="207"/>
  <c r="P85" i="196"/>
  <c r="BP49" i="162"/>
  <c r="O85" i="196"/>
  <c r="H47" i="235"/>
  <c r="H69" i="235" s="1"/>
  <c r="AL68" i="162"/>
  <c r="J55" i="238"/>
  <c r="BL55" i="114"/>
  <c r="BL55" i="115" s="1"/>
  <c r="J56" i="238"/>
  <c r="I57" i="238"/>
  <c r="BM56" i="114"/>
  <c r="BM49" i="114"/>
  <c r="AZ57" i="114"/>
  <c r="AZ57" i="115" s="1"/>
  <c r="BC57" i="114"/>
  <c r="BC57" i="115" s="1"/>
  <c r="BD57" i="114"/>
  <c r="BD57" i="115" s="1"/>
  <c r="BF48" i="114"/>
  <c r="BL48" i="114" s="1"/>
  <c r="BL48" i="115" s="1"/>
  <c r="BF57" i="114"/>
  <c r="BL57" i="114" s="1"/>
  <c r="BL57" i="115" s="1"/>
  <c r="BA57" i="114"/>
  <c r="BA57" i="115" s="1"/>
  <c r="G47" i="233"/>
  <c r="L58" i="242" s="1"/>
  <c r="BM55" i="114"/>
  <c r="BS55" i="114" s="1"/>
  <c r="BS55" i="115" s="1"/>
  <c r="BK55" i="114"/>
  <c r="BK55" i="115" s="1"/>
  <c r="BJ55" i="114"/>
  <c r="BJ55" i="115" s="1"/>
  <c r="BH55" i="114"/>
  <c r="BH55" i="115" s="1"/>
  <c r="BG55" i="114"/>
  <c r="BG55" i="115" s="1"/>
  <c r="BG56" i="114"/>
  <c r="BG56" i="115" s="1"/>
  <c r="BH56" i="114"/>
  <c r="BH56" i="115" s="1"/>
  <c r="BK56" i="114"/>
  <c r="BK56" i="115" s="1"/>
  <c r="BJ56" i="114"/>
  <c r="BJ56" i="115" s="1"/>
  <c r="BF47" i="114"/>
  <c r="BL47" i="114" s="1"/>
  <c r="BL47" i="115" s="1"/>
  <c r="K49" i="235" l="1"/>
  <c r="K69" i="235" s="1"/>
  <c r="H68" i="207"/>
  <c r="BT49" i="114"/>
  <c r="BS49" i="114"/>
  <c r="BS49" i="115" s="1"/>
  <c r="BO56" i="114"/>
  <c r="BO56" i="115" s="1"/>
  <c r="BS56" i="114"/>
  <c r="BS56" i="115" s="1"/>
  <c r="G68" i="233"/>
  <c r="O27" i="236"/>
  <c r="K55" i="238"/>
  <c r="K56" i="238"/>
  <c r="J57" i="238"/>
  <c r="BN56" i="114"/>
  <c r="BN56" i="115" s="1"/>
  <c r="BT56" i="114"/>
  <c r="BR56" i="114"/>
  <c r="BR56" i="115" s="1"/>
  <c r="BQ56" i="114"/>
  <c r="BQ56" i="115" s="1"/>
  <c r="BM48" i="114"/>
  <c r="BS48" i="114" s="1"/>
  <c r="BS48" i="115" s="1"/>
  <c r="BG57" i="114"/>
  <c r="BG57" i="115" s="1"/>
  <c r="BM57" i="114"/>
  <c r="BS57" i="114" s="1"/>
  <c r="BS57" i="115" s="1"/>
  <c r="BJ57" i="114"/>
  <c r="BJ57" i="115" s="1"/>
  <c r="BH57" i="114"/>
  <c r="BH57" i="115" s="1"/>
  <c r="BK57" i="114"/>
  <c r="BK57" i="115" s="1"/>
  <c r="BT55" i="114"/>
  <c r="BR55" i="114"/>
  <c r="BR55" i="115" s="1"/>
  <c r="BQ55" i="114"/>
  <c r="BQ55" i="115" s="1"/>
  <c r="BO55" i="114"/>
  <c r="BO55" i="115" s="1"/>
  <c r="BN55" i="114"/>
  <c r="BN55" i="115" s="1"/>
  <c r="BM47" i="114"/>
  <c r="BS47" i="114" s="1"/>
  <c r="BS47" i="115" s="1"/>
  <c r="BS69" i="115" l="1"/>
  <c r="G69" i="233"/>
  <c r="L33" i="242"/>
  <c r="K57" i="238"/>
  <c r="L56" i="238"/>
  <c r="L55" i="238"/>
  <c r="BT48" i="114"/>
  <c r="BQ57" i="114"/>
  <c r="BQ57" i="115" s="1"/>
  <c r="BR57" i="114"/>
  <c r="BR57" i="115" s="1"/>
  <c r="BT57" i="114"/>
  <c r="BN57" i="114"/>
  <c r="BN57" i="115" s="1"/>
  <c r="BO57" i="114"/>
  <c r="BO57" i="115" s="1"/>
  <c r="BT47" i="114"/>
  <c r="L57" i="238" l="1"/>
  <c r="AO32" i="114"/>
  <c r="AO32" i="115" s="1"/>
  <c r="AO17" i="114"/>
  <c r="AO17" i="115" s="1"/>
  <c r="AP15" i="114" l="1"/>
  <c r="AP15" i="115" s="1"/>
  <c r="AP12" i="114"/>
  <c r="AP12" i="115" s="1"/>
  <c r="AO16" i="114"/>
  <c r="AO16" i="115" s="1"/>
  <c r="AO9" i="114"/>
  <c r="AO9" i="115" s="1"/>
  <c r="AL47" i="114"/>
  <c r="AL47" i="115" s="1"/>
  <c r="AO10" i="114"/>
  <c r="AO10" i="115" s="1"/>
  <c r="AL16" i="114"/>
  <c r="AL16" i="115" s="1"/>
  <c r="AL49" i="114"/>
  <c r="AL49" i="115" s="1"/>
  <c r="AL48" i="114"/>
  <c r="AL48" i="115" s="1"/>
  <c r="AO14" i="114"/>
  <c r="AO14" i="115" s="1"/>
  <c r="AL15" i="114"/>
  <c r="AL15" i="115" s="1"/>
  <c r="AL45" i="114"/>
  <c r="AL45" i="115" s="1"/>
  <c r="AL46" i="114"/>
  <c r="AL46" i="115" s="1"/>
  <c r="AL9" i="114"/>
  <c r="AL9" i="115" s="1"/>
  <c r="AL33" i="114"/>
  <c r="AL33" i="115" s="1"/>
  <c r="AL18" i="114"/>
  <c r="AL18" i="115" s="1"/>
  <c r="AL44" i="114"/>
  <c r="AL44" i="115" s="1"/>
  <c r="AL11" i="114"/>
  <c r="AL11" i="115" s="1"/>
  <c r="AP13" i="114"/>
  <c r="AP13" i="115" s="1"/>
  <c r="H15" i="238" l="1"/>
  <c r="AP47" i="114"/>
  <c r="AP47" i="115" s="1"/>
  <c r="AO11" i="114"/>
  <c r="AO11" i="115" s="1"/>
  <c r="AL12" i="114"/>
  <c r="AL12" i="115" s="1"/>
  <c r="AP9" i="114"/>
  <c r="AP9" i="115" s="1"/>
  <c r="AP32" i="114"/>
  <c r="AP32" i="115" s="1"/>
  <c r="AP10" i="114"/>
  <c r="AP10" i="115" s="1"/>
  <c r="AP44" i="114"/>
  <c r="AP44" i="115" s="1"/>
  <c r="AL31" i="114"/>
  <c r="AL31" i="115" s="1"/>
  <c r="AM44" i="114"/>
  <c r="AM44" i="115" s="1"/>
  <c r="AL14" i="114"/>
  <c r="AL14" i="115" s="1"/>
  <c r="AL32" i="114"/>
  <c r="AL32" i="115" s="1"/>
  <c r="AO31" i="114"/>
  <c r="AO31" i="115" s="1"/>
  <c r="AO15" i="114"/>
  <c r="AO15" i="115" s="1"/>
  <c r="AL34" i="114"/>
  <c r="AL34" i="115" s="1"/>
  <c r="AO44" i="114"/>
  <c r="AO44" i="115" s="1"/>
  <c r="AO33" i="114"/>
  <c r="AO33" i="115" s="1"/>
  <c r="AM47" i="114"/>
  <c r="AM47" i="115" s="1"/>
  <c r="AP46" i="114"/>
  <c r="AP46" i="115" s="1"/>
  <c r="AP34" i="114"/>
  <c r="AP34" i="115" s="1"/>
  <c r="AP11" i="114"/>
  <c r="AP11" i="115" s="1"/>
  <c r="AP14" i="114"/>
  <c r="AP14" i="115" s="1"/>
  <c r="AL17" i="114"/>
  <c r="AL17" i="115" s="1"/>
  <c r="AO18" i="114"/>
  <c r="AO18" i="115" s="1"/>
  <c r="AP31" i="114"/>
  <c r="AP31" i="115" s="1"/>
  <c r="AM46" i="114"/>
  <c r="AM46" i="115" s="1"/>
  <c r="AL10" i="114"/>
  <c r="AL10" i="115" s="1"/>
  <c r="AM48" i="114"/>
  <c r="AM48" i="115" s="1"/>
  <c r="AP49" i="114"/>
  <c r="AP49" i="115" s="1"/>
  <c r="AP45" i="114"/>
  <c r="AP45" i="115" s="1"/>
  <c r="AM49" i="114"/>
  <c r="AM49" i="115" s="1"/>
  <c r="AP48" i="114"/>
  <c r="AP48" i="115" s="1"/>
  <c r="AO13" i="114"/>
  <c r="AO13" i="115" s="1"/>
  <c r="AP33" i="114"/>
  <c r="AP33" i="115" s="1"/>
  <c r="AM45" i="114"/>
  <c r="AM45" i="115" s="1"/>
  <c r="AL13" i="114"/>
  <c r="AL13" i="115" s="1"/>
  <c r="AO34" i="114"/>
  <c r="AO34" i="115" s="1"/>
  <c r="AO12" i="114"/>
  <c r="AO12" i="115" s="1"/>
  <c r="AP17" i="114"/>
  <c r="AP17" i="115" s="1"/>
  <c r="AP16" i="114"/>
  <c r="AP16" i="115" s="1"/>
  <c r="AP18" i="114"/>
  <c r="AP18" i="115" s="1"/>
  <c r="AO45" i="114"/>
  <c r="AO45" i="115" s="1"/>
  <c r="AL69" i="115" l="1"/>
  <c r="AM69" i="115"/>
  <c r="AP69" i="115"/>
  <c r="AR44" i="115"/>
  <c r="H44" i="233" s="1"/>
  <c r="AR12" i="115"/>
  <c r="H12" i="233" s="1"/>
  <c r="AR16" i="115"/>
  <c r="H16" i="233" s="1"/>
  <c r="AR18" i="115"/>
  <c r="AR32" i="115"/>
  <c r="H32" i="233" s="1"/>
  <c r="AR10" i="115"/>
  <c r="H10" i="233" s="1"/>
  <c r="AR11" i="115"/>
  <c r="H11" i="233" s="1"/>
  <c r="AR15" i="115"/>
  <c r="AR33" i="115"/>
  <c r="H33" i="233" s="1"/>
  <c r="AR31" i="115"/>
  <c r="H31" i="233" s="1"/>
  <c r="AR13" i="115"/>
  <c r="H13" i="233" s="1"/>
  <c r="AR17" i="115"/>
  <c r="H17" i="233" s="1"/>
  <c r="AR34" i="115"/>
  <c r="H34" i="233" s="1"/>
  <c r="AR14" i="115"/>
  <c r="H14" i="233" s="1"/>
  <c r="AR9" i="115"/>
  <c r="H12" i="238"/>
  <c r="H13" i="238"/>
  <c r="H46" i="238"/>
  <c r="H33" i="238"/>
  <c r="H45" i="238"/>
  <c r="H18" i="238"/>
  <c r="H31" i="238"/>
  <c r="H11" i="238"/>
  <c r="H9" i="238"/>
  <c r="H17" i="238"/>
  <c r="H10" i="238"/>
  <c r="H14" i="238"/>
  <c r="H32" i="238"/>
  <c r="H16" i="238"/>
  <c r="H48" i="238"/>
  <c r="H34" i="238"/>
  <c r="H44" i="238"/>
  <c r="AO47" i="114"/>
  <c r="AO46" i="114"/>
  <c r="AO46" i="115" s="1"/>
  <c r="AO48" i="114"/>
  <c r="AO48" i="115" s="1"/>
  <c r="AO49" i="114"/>
  <c r="AO49" i="115" s="1"/>
  <c r="AR54" i="115"/>
  <c r="H54" i="233" s="1"/>
  <c r="AR56" i="115"/>
  <c r="H56" i="233" s="1"/>
  <c r="AR57" i="115"/>
  <c r="H57" i="233" s="1"/>
  <c r="AR55" i="115"/>
  <c r="H55" i="233" s="1"/>
  <c r="AR53" i="115"/>
  <c r="AR52" i="115"/>
  <c r="H52" i="233" s="1"/>
  <c r="V20" i="236" l="1"/>
  <c r="V19" i="236"/>
  <c r="V18" i="236"/>
  <c r="V17" i="236"/>
  <c r="V16" i="236"/>
  <c r="V15" i="236"/>
  <c r="L18" i="239"/>
  <c r="L17" i="239"/>
  <c r="F18" i="239"/>
  <c r="F17" i="239"/>
  <c r="AR48" i="115"/>
  <c r="H48" i="233" s="1"/>
  <c r="AR49" i="115"/>
  <c r="H49" i="233" s="1"/>
  <c r="AR46" i="115"/>
  <c r="H46" i="233" s="1"/>
  <c r="AO47" i="115"/>
  <c r="AR47" i="115" s="1"/>
  <c r="H47" i="233" s="1"/>
  <c r="H49" i="238"/>
  <c r="H47" i="238"/>
  <c r="H53" i="233"/>
  <c r="H18" i="233"/>
  <c r="AW9" i="114"/>
  <c r="AW9" i="115" s="1"/>
  <c r="H15" i="233"/>
  <c r="AO69" i="115" l="1"/>
  <c r="H69" i="238"/>
  <c r="V27" i="236"/>
  <c r="P15" i="236"/>
  <c r="P16" i="236"/>
  <c r="P17" i="236"/>
  <c r="AV33" i="114"/>
  <c r="AV33" i="115" s="1"/>
  <c r="AR45" i="115"/>
  <c r="H9" i="233"/>
  <c r="M42" i="242" s="1"/>
  <c r="BD9" i="114"/>
  <c r="BD9" i="115" s="1"/>
  <c r="AW14" i="114"/>
  <c r="AW14" i="115" s="1"/>
  <c r="AW18" i="114"/>
  <c r="AW18" i="115" s="1"/>
  <c r="AW34" i="114"/>
  <c r="AW34" i="115" s="1"/>
  <c r="AW17" i="114"/>
  <c r="AW17" i="115" s="1"/>
  <c r="AW15" i="114"/>
  <c r="AW15" i="115" s="1"/>
  <c r="AW10" i="114"/>
  <c r="AW10" i="115" s="1"/>
  <c r="AW16" i="114"/>
  <c r="AW16" i="115" s="1"/>
  <c r="BC34" i="114"/>
  <c r="BC34" i="115" s="1"/>
  <c r="AW32" i="114"/>
  <c r="AW32" i="115" s="1"/>
  <c r="BC48" i="114"/>
  <c r="BC48" i="115" s="1"/>
  <c r="AZ13" i="114"/>
  <c r="AZ13" i="115" s="1"/>
  <c r="AZ17" i="114"/>
  <c r="AZ17" i="115" s="1"/>
  <c r="AZ11" i="114"/>
  <c r="AZ11" i="115" s="1"/>
  <c r="AW47" i="114"/>
  <c r="AW47" i="115" s="1"/>
  <c r="AS11" i="114"/>
  <c r="AS11" i="115" s="1"/>
  <c r="AS16" i="114"/>
  <c r="AS16" i="115" s="1"/>
  <c r="AS18" i="114"/>
  <c r="AS18" i="115" s="1"/>
  <c r="AT46" i="114"/>
  <c r="AT46" i="115" s="1"/>
  <c r="AZ12" i="114"/>
  <c r="AZ12" i="115" s="1"/>
  <c r="AZ34" i="114"/>
  <c r="AZ34" i="115" s="1"/>
  <c r="AZ33" i="114"/>
  <c r="AZ33" i="115" s="1"/>
  <c r="AZ44" i="114"/>
  <c r="AZ44" i="115" s="1"/>
  <c r="AZ31" i="114"/>
  <c r="AZ31" i="115" s="1"/>
  <c r="AS46" i="114"/>
  <c r="AS46" i="115" s="1"/>
  <c r="BC49" i="114"/>
  <c r="BC49" i="115" s="1"/>
  <c r="AZ9" i="114"/>
  <c r="AZ9" i="115" s="1"/>
  <c r="AZ16" i="114"/>
  <c r="AZ16" i="115" s="1"/>
  <c r="AZ18" i="114"/>
  <c r="AZ18" i="115" s="1"/>
  <c r="AZ45" i="114"/>
  <c r="AZ45" i="115" s="1"/>
  <c r="AS48" i="114"/>
  <c r="AS48" i="115" s="1"/>
  <c r="AS13" i="114"/>
  <c r="AS13" i="115" s="1"/>
  <c r="AZ15" i="114"/>
  <c r="AZ15" i="115" s="1"/>
  <c r="AZ32" i="114"/>
  <c r="AZ32" i="115" s="1"/>
  <c r="AS14" i="114"/>
  <c r="AS14" i="115" s="1"/>
  <c r="AS44" i="114"/>
  <c r="AS44" i="115" s="1"/>
  <c r="H45" i="233" l="1"/>
  <c r="AR69" i="115"/>
  <c r="P20" i="236"/>
  <c r="P19" i="236"/>
  <c r="P18" i="236"/>
  <c r="AV12" i="114"/>
  <c r="AV12" i="115" s="1"/>
  <c r="AQ68" i="115"/>
  <c r="AV10" i="114"/>
  <c r="AV10" i="115" s="1"/>
  <c r="AS9" i="114"/>
  <c r="AS9" i="115" s="1"/>
  <c r="AV32" i="114"/>
  <c r="AV32" i="115" s="1"/>
  <c r="BC10" i="114"/>
  <c r="BC10" i="115" s="1"/>
  <c r="AV45" i="114"/>
  <c r="AV45" i="115" s="1"/>
  <c r="AV9" i="114"/>
  <c r="AV9" i="115" s="1"/>
  <c r="AZ48" i="114"/>
  <c r="AZ48" i="115" s="1"/>
  <c r="AS15" i="114"/>
  <c r="AS15" i="115" s="1"/>
  <c r="AV46" i="114"/>
  <c r="AV46" i="115" s="1"/>
  <c r="BD46" i="114"/>
  <c r="BD46" i="115" s="1"/>
  <c r="BC12" i="114"/>
  <c r="BC12" i="115" s="1"/>
  <c r="AV11" i="114"/>
  <c r="AV11" i="115" s="1"/>
  <c r="AW31" i="114"/>
  <c r="AW31" i="115" s="1"/>
  <c r="BD33" i="114"/>
  <c r="BD33" i="115" s="1"/>
  <c r="BD16" i="114"/>
  <c r="BD16" i="115" s="1"/>
  <c r="AZ10" i="114"/>
  <c r="AZ10" i="115" s="1"/>
  <c r="BD47" i="114"/>
  <c r="BD47" i="115" s="1"/>
  <c r="BD13" i="114"/>
  <c r="BD13" i="115" s="1"/>
  <c r="BD34" i="114"/>
  <c r="BD34" i="115" s="1"/>
  <c r="BD17" i="114"/>
  <c r="BD17" i="115" s="1"/>
  <c r="AW11" i="114"/>
  <c r="AW11" i="115" s="1"/>
  <c r="BD15" i="114"/>
  <c r="BD15" i="115" s="1"/>
  <c r="BD31" i="114"/>
  <c r="BD31" i="115" s="1"/>
  <c r="AW12" i="114"/>
  <c r="AW12" i="115" s="1"/>
  <c r="BA49" i="114"/>
  <c r="BA49" i="115" s="1"/>
  <c r="AS33" i="114"/>
  <c r="AS33" i="115" s="1"/>
  <c r="AW48" i="114"/>
  <c r="AW48" i="115" s="1"/>
  <c r="AT44" i="114"/>
  <c r="AT44" i="115" s="1"/>
  <c r="BA45" i="114"/>
  <c r="BA45" i="115" s="1"/>
  <c r="AW44" i="114"/>
  <c r="AW44" i="115" s="1"/>
  <c r="BA46" i="114"/>
  <c r="BA46" i="115" s="1"/>
  <c r="AS47" i="114"/>
  <c r="AS47" i="115" s="1"/>
  <c r="AZ46" i="114"/>
  <c r="AZ46" i="115" s="1"/>
  <c r="AZ14" i="114"/>
  <c r="AZ14" i="115" s="1"/>
  <c r="AT47" i="114"/>
  <c r="AT47" i="115" s="1"/>
  <c r="AV44" i="114"/>
  <c r="AV44" i="115" s="1"/>
  <c r="AW13" i="114"/>
  <c r="AW13" i="115" s="1"/>
  <c r="BC17" i="114"/>
  <c r="BC17" i="115" s="1"/>
  <c r="BC31" i="114"/>
  <c r="BC31" i="115" s="1"/>
  <c r="BC18" i="114"/>
  <c r="BC18" i="115" s="1"/>
  <c r="BC9" i="114"/>
  <c r="BC9" i="115" s="1"/>
  <c r="BD18" i="114"/>
  <c r="BD18" i="115" s="1"/>
  <c r="BD12" i="114"/>
  <c r="BD12" i="115" s="1"/>
  <c r="BD14" i="114"/>
  <c r="BD14" i="115" s="1"/>
  <c r="BC13" i="114"/>
  <c r="BC13" i="115" s="1"/>
  <c r="AV17" i="114"/>
  <c r="AV17" i="115" s="1"/>
  <c r="AT49" i="114"/>
  <c r="AT49" i="115" s="1"/>
  <c r="BA44" i="114"/>
  <c r="BA44" i="115" s="1"/>
  <c r="AW45" i="114"/>
  <c r="AW45" i="115" s="1"/>
  <c r="AS32" i="114"/>
  <c r="AS32" i="115" s="1"/>
  <c r="BA48" i="114"/>
  <c r="BA48" i="115" s="1"/>
  <c r="AS45" i="114"/>
  <c r="AS45" i="115" s="1"/>
  <c r="BA47" i="114"/>
  <c r="BA47" i="115" s="1"/>
  <c r="BC15" i="114"/>
  <c r="BC15" i="115" s="1"/>
  <c r="AV31" i="114"/>
  <c r="AV31" i="115" s="1"/>
  <c r="BC32" i="114"/>
  <c r="BC32" i="115" s="1"/>
  <c r="AV16" i="114"/>
  <c r="AV16" i="115" s="1"/>
  <c r="BC44" i="114"/>
  <c r="BC44" i="115" s="1"/>
  <c r="AS34" i="114"/>
  <c r="AS34" i="115" s="1"/>
  <c r="AS10" i="114"/>
  <c r="AS10" i="115" s="1"/>
  <c r="AS31" i="114"/>
  <c r="AS31" i="115" s="1"/>
  <c r="BD44" i="114"/>
  <c r="BD44" i="115" s="1"/>
  <c r="BD48" i="114"/>
  <c r="BD48" i="115" s="1"/>
  <c r="AW46" i="114"/>
  <c r="AW46" i="115" s="1"/>
  <c r="AZ47" i="114"/>
  <c r="AZ47" i="115" s="1"/>
  <c r="BC14" i="114"/>
  <c r="BC14" i="115" s="1"/>
  <c r="BD11" i="114"/>
  <c r="BD11" i="115" s="1"/>
  <c r="AT45" i="114"/>
  <c r="AT45" i="115" s="1"/>
  <c r="AT48" i="114"/>
  <c r="AT48" i="115" s="1"/>
  <c r="AS49" i="114"/>
  <c r="AS49" i="115" s="1"/>
  <c r="BC11" i="114"/>
  <c r="BC11" i="115" s="1"/>
  <c r="BD49" i="114"/>
  <c r="BD49" i="115" s="1"/>
  <c r="AS12" i="114"/>
  <c r="AS12" i="115" s="1"/>
  <c r="AS17" i="114"/>
  <c r="AS17" i="115" s="1"/>
  <c r="AW49" i="114"/>
  <c r="AW49" i="115" s="1"/>
  <c r="BD45" i="114"/>
  <c r="BD45" i="115" s="1"/>
  <c r="AZ49" i="114"/>
  <c r="AZ49" i="115" s="1"/>
  <c r="BC33" i="114"/>
  <c r="BC33" i="115" s="1"/>
  <c r="AV34" i="114"/>
  <c r="AV34" i="115" s="1"/>
  <c r="BC16" i="114"/>
  <c r="BC16" i="115" s="1"/>
  <c r="AV15" i="114"/>
  <c r="AV15" i="115" s="1"/>
  <c r="BD10" i="114"/>
  <c r="BD10" i="115" s="1"/>
  <c r="AW33" i="114"/>
  <c r="AW33" i="115" s="1"/>
  <c r="BD32" i="114"/>
  <c r="BD32" i="115" s="1"/>
  <c r="AV18" i="114"/>
  <c r="AV18" i="115" s="1"/>
  <c r="AV13" i="114"/>
  <c r="AV13" i="115" s="1"/>
  <c r="BJ11" i="114"/>
  <c r="BJ11" i="115" s="1"/>
  <c r="BC46" i="114"/>
  <c r="BC46" i="115" s="1"/>
  <c r="BC47" i="114"/>
  <c r="BC47" i="115" s="1"/>
  <c r="P27" i="236" l="1"/>
  <c r="AW69" i="115"/>
  <c r="H68" i="233"/>
  <c r="BD69" i="115"/>
  <c r="AZ69" i="115"/>
  <c r="AS69" i="115"/>
  <c r="M58" i="242"/>
  <c r="BA69" i="115"/>
  <c r="AT69" i="115"/>
  <c r="AY9" i="115"/>
  <c r="I9" i="238"/>
  <c r="AY18" i="115"/>
  <c r="I18" i="233" s="1"/>
  <c r="AY33" i="115"/>
  <c r="I33" i="233" s="1"/>
  <c r="AY45" i="115"/>
  <c r="I45" i="233" s="1"/>
  <c r="AY13" i="115"/>
  <c r="I13" i="233" s="1"/>
  <c r="AY11" i="115"/>
  <c r="AY31" i="115"/>
  <c r="I31" i="233" s="1"/>
  <c r="AV49" i="114"/>
  <c r="AV49" i="115" s="1"/>
  <c r="AY44" i="115"/>
  <c r="I44" i="233" s="1"/>
  <c r="AY46" i="115"/>
  <c r="I46" i="233" s="1"/>
  <c r="AY16" i="115"/>
  <c r="I16" i="233" s="1"/>
  <c r="AY34" i="115"/>
  <c r="I34" i="233" s="1"/>
  <c r="AY17" i="115"/>
  <c r="I17" i="233" s="1"/>
  <c r="AY32" i="115"/>
  <c r="I32" i="233" s="1"/>
  <c r="AY10" i="115"/>
  <c r="AY15" i="115"/>
  <c r="I15" i="233" s="1"/>
  <c r="I32" i="238"/>
  <c r="I10" i="238"/>
  <c r="I34" i="238"/>
  <c r="I18" i="238"/>
  <c r="I15" i="238"/>
  <c r="I16" i="238"/>
  <c r="J9" i="238"/>
  <c r="I17" i="238"/>
  <c r="I46" i="238"/>
  <c r="I12" i="238"/>
  <c r="J10" i="238"/>
  <c r="J11" i="238"/>
  <c r="J31" i="238"/>
  <c r="J34" i="238"/>
  <c r="J16" i="238"/>
  <c r="J44" i="238"/>
  <c r="J18" i="238"/>
  <c r="I44" i="238"/>
  <c r="J15" i="238"/>
  <c r="J13" i="238"/>
  <c r="J33" i="238"/>
  <c r="J46" i="238"/>
  <c r="I33" i="238"/>
  <c r="I49" i="238"/>
  <c r="J14" i="238"/>
  <c r="J17" i="238"/>
  <c r="J48" i="238"/>
  <c r="J12" i="238"/>
  <c r="J32" i="238"/>
  <c r="J49" i="238"/>
  <c r="I45" i="238"/>
  <c r="I13" i="238"/>
  <c r="I11" i="238"/>
  <c r="J47" i="238"/>
  <c r="I31" i="238"/>
  <c r="AV47" i="114"/>
  <c r="AV47" i="115" s="1"/>
  <c r="BK12" i="114"/>
  <c r="BK12" i="115" s="1"/>
  <c r="AV48" i="114"/>
  <c r="AV48" i="115" s="1"/>
  <c r="BK10" i="114"/>
  <c r="BK10" i="115" s="1"/>
  <c r="AV14" i="114"/>
  <c r="AV14" i="115" s="1"/>
  <c r="BK14" i="114"/>
  <c r="BK14" i="115" s="1"/>
  <c r="BC45" i="114"/>
  <c r="BC45" i="115" s="1"/>
  <c r="BC69" i="115" s="1"/>
  <c r="BK18" i="114"/>
  <c r="BK18" i="115" s="1"/>
  <c r="BK34" i="114"/>
  <c r="BK34" i="115" s="1"/>
  <c r="AY53" i="115"/>
  <c r="BJ49" i="114"/>
  <c r="BJ49" i="115" s="1"/>
  <c r="BG46" i="114"/>
  <c r="BG46" i="115" s="1"/>
  <c r="BG17" i="114"/>
  <c r="BG17" i="115" s="1"/>
  <c r="BJ16" i="114"/>
  <c r="BJ16" i="115" s="1"/>
  <c r="BG31" i="114"/>
  <c r="BG31" i="115" s="1"/>
  <c r="BG33" i="114"/>
  <c r="BG33" i="115" s="1"/>
  <c r="BG45" i="114"/>
  <c r="BG45" i="115" s="1"/>
  <c r="AY57" i="115"/>
  <c r="I57" i="233" s="1"/>
  <c r="AY56" i="115"/>
  <c r="I56" i="233" s="1"/>
  <c r="AY52" i="115"/>
  <c r="I52" i="233" s="1"/>
  <c r="AY54" i="115"/>
  <c r="I54" i="233" s="1"/>
  <c r="BG47" i="114"/>
  <c r="BG47" i="115" s="1"/>
  <c r="BG14" i="114"/>
  <c r="BG14" i="115" s="1"/>
  <c r="BJ34" i="114"/>
  <c r="BJ34" i="115" s="1"/>
  <c r="BG44" i="114"/>
  <c r="BG44" i="115" s="1"/>
  <c r="BG10" i="114"/>
  <c r="BG10" i="115" s="1"/>
  <c r="M33" i="242" l="1"/>
  <c r="AV69" i="115"/>
  <c r="H69" i="233"/>
  <c r="I9" i="233"/>
  <c r="N17" i="239"/>
  <c r="M17" i="239"/>
  <c r="X20" i="236"/>
  <c r="X19" i="236"/>
  <c r="X18" i="236"/>
  <c r="X17" i="236"/>
  <c r="X16" i="236"/>
  <c r="X15" i="236"/>
  <c r="W20" i="236"/>
  <c r="W19" i="236"/>
  <c r="W18" i="236"/>
  <c r="M18" i="239"/>
  <c r="G17" i="239"/>
  <c r="G18" i="239"/>
  <c r="N18" i="239"/>
  <c r="BF54" i="115"/>
  <c r="J54" i="233" s="1"/>
  <c r="AY49" i="115"/>
  <c r="BF49" i="115" s="1"/>
  <c r="BF53" i="115"/>
  <c r="BF18" i="115"/>
  <c r="J18" i="233" s="1"/>
  <c r="AY48" i="115"/>
  <c r="BF48" i="115" s="1"/>
  <c r="BF15" i="115"/>
  <c r="J15" i="233" s="1"/>
  <c r="BF17" i="115"/>
  <c r="J17" i="233" s="1"/>
  <c r="BF10" i="115"/>
  <c r="J10" i="233" s="1"/>
  <c r="BF46" i="115"/>
  <c r="J46" i="233" s="1"/>
  <c r="BF11" i="115"/>
  <c r="BF32" i="115"/>
  <c r="J32" i="233" s="1"/>
  <c r="BF33" i="115"/>
  <c r="J33" i="233" s="1"/>
  <c r="BF57" i="115"/>
  <c r="J57" i="233" s="1"/>
  <c r="AY55" i="115"/>
  <c r="AY12" i="115"/>
  <c r="I12" i="233" s="1"/>
  <c r="BF16" i="115"/>
  <c r="J16" i="233" s="1"/>
  <c r="BF13" i="115"/>
  <c r="J13" i="233" s="1"/>
  <c r="BF34" i="115"/>
  <c r="J34" i="233" s="1"/>
  <c r="BF52" i="115"/>
  <c r="J52" i="233" s="1"/>
  <c r="BF56" i="115"/>
  <c r="J56" i="233" s="1"/>
  <c r="BG9" i="114"/>
  <c r="BG9" i="115" s="1"/>
  <c r="AY47" i="115"/>
  <c r="I47" i="233" s="1"/>
  <c r="BF44" i="115"/>
  <c r="J44" i="233" s="1"/>
  <c r="BF31" i="115"/>
  <c r="J31" i="233" s="1"/>
  <c r="AY14" i="115"/>
  <c r="I14" i="233" s="1"/>
  <c r="I47" i="238"/>
  <c r="J45" i="238"/>
  <c r="J69" i="238" s="1"/>
  <c r="I48" i="238"/>
  <c r="I14" i="238"/>
  <c r="W17" i="236" s="1"/>
  <c r="I11" i="233"/>
  <c r="BK49" i="114"/>
  <c r="BK49" i="115" s="1"/>
  <c r="BH47" i="114"/>
  <c r="BH47" i="115" s="1"/>
  <c r="BK47" i="114"/>
  <c r="BK47" i="115" s="1"/>
  <c r="BK31" i="114"/>
  <c r="BK31" i="115" s="1"/>
  <c r="BJ14" i="114"/>
  <c r="BJ14" i="115" s="1"/>
  <c r="BK11" i="114"/>
  <c r="BK11" i="115" s="1"/>
  <c r="BK9" i="114"/>
  <c r="BK9" i="115" s="1"/>
  <c r="BG32" i="114"/>
  <c r="BG32" i="115" s="1"/>
  <c r="BH49" i="114"/>
  <c r="BH49" i="115" s="1"/>
  <c r="BK46" i="114"/>
  <c r="BK46" i="115" s="1"/>
  <c r="BH44" i="114"/>
  <c r="BH44" i="115" s="1"/>
  <c r="BG34" i="114"/>
  <c r="BG34" i="115" s="1"/>
  <c r="BJ44" i="114"/>
  <c r="BJ44" i="115" s="1"/>
  <c r="BJ17" i="114"/>
  <c r="BJ17" i="115" s="1"/>
  <c r="BJ18" i="114"/>
  <c r="BJ18" i="115" s="1"/>
  <c r="BK16" i="114"/>
  <c r="BK16" i="115" s="1"/>
  <c r="BG11" i="114"/>
  <c r="BG11" i="115" s="1"/>
  <c r="BG13" i="114"/>
  <c r="BG13" i="115" s="1"/>
  <c r="BK48" i="114"/>
  <c r="BK48" i="115" s="1"/>
  <c r="BG18" i="114"/>
  <c r="BG18" i="115" s="1"/>
  <c r="BG15" i="114"/>
  <c r="BG15" i="115" s="1"/>
  <c r="BK45" i="114"/>
  <c r="BK45" i="115" s="1"/>
  <c r="BG48" i="114"/>
  <c r="BG48" i="115" s="1"/>
  <c r="BJ9" i="114"/>
  <c r="BJ9" i="115" s="1"/>
  <c r="BK32" i="114"/>
  <c r="BK32" i="115" s="1"/>
  <c r="BK33" i="114"/>
  <c r="BK33" i="115" s="1"/>
  <c r="BG12" i="114"/>
  <c r="BG12" i="115" s="1"/>
  <c r="BG16" i="114"/>
  <c r="BG16" i="115" s="1"/>
  <c r="BG49" i="114"/>
  <c r="BG49" i="115" s="1"/>
  <c r="BJ46" i="114"/>
  <c r="BJ46" i="115" s="1"/>
  <c r="BJ31" i="114"/>
  <c r="BJ31" i="115" s="1"/>
  <c r="BK15" i="114"/>
  <c r="BK15" i="115" s="1"/>
  <c r="BH46" i="114"/>
  <c r="BH46" i="115" s="1"/>
  <c r="BH45" i="114"/>
  <c r="BH45" i="115" s="1"/>
  <c r="BK13" i="114"/>
  <c r="BK13" i="115" s="1"/>
  <c r="BJ12" i="114"/>
  <c r="BJ12" i="115" s="1"/>
  <c r="BK44" i="114"/>
  <c r="BK44" i="115" s="1"/>
  <c r="BH48" i="114"/>
  <c r="BH48" i="115" s="1"/>
  <c r="BJ33" i="114"/>
  <c r="BJ33" i="115" s="1"/>
  <c r="BJ15" i="114"/>
  <c r="BJ15" i="115" s="1"/>
  <c r="BJ32" i="114"/>
  <c r="BJ32" i="115" s="1"/>
  <c r="BK17" i="114"/>
  <c r="BK17" i="115" s="1"/>
  <c r="BJ13" i="114"/>
  <c r="BJ13" i="115" s="1"/>
  <c r="BQ18" i="114"/>
  <c r="BQ18" i="115" s="1"/>
  <c r="BQ33" i="114"/>
  <c r="BQ33" i="115" s="1"/>
  <c r="BQ31" i="114"/>
  <c r="BQ31" i="115" s="1"/>
  <c r="BJ48" i="114"/>
  <c r="BJ48" i="115" s="1"/>
  <c r="BH69" i="115" l="1"/>
  <c r="BG69" i="115"/>
  <c r="BK69" i="115"/>
  <c r="AY69" i="115"/>
  <c r="I69" i="238"/>
  <c r="I49" i="233"/>
  <c r="I48" i="233"/>
  <c r="BF55" i="115"/>
  <c r="J55" i="233" s="1"/>
  <c r="I55" i="233"/>
  <c r="W27" i="236"/>
  <c r="H17" i="239"/>
  <c r="W15" i="236"/>
  <c r="W16" i="236"/>
  <c r="Q17" i="236"/>
  <c r="Q16" i="236"/>
  <c r="Q15" i="236"/>
  <c r="X27" i="236"/>
  <c r="H18" i="239"/>
  <c r="J49" i="233"/>
  <c r="BF45" i="115"/>
  <c r="J45" i="233" s="1"/>
  <c r="BF14" i="115"/>
  <c r="J14" i="233" s="1"/>
  <c r="BF12" i="115"/>
  <c r="J12" i="233" s="1"/>
  <c r="BF47" i="115"/>
  <c r="J47" i="233" s="1"/>
  <c r="BF9" i="115"/>
  <c r="AX68" i="115"/>
  <c r="J48" i="233"/>
  <c r="K34" i="238"/>
  <c r="K18" i="238"/>
  <c r="K14" i="238"/>
  <c r="K12" i="238"/>
  <c r="K31" i="238"/>
  <c r="K9" i="238"/>
  <c r="K17" i="238"/>
  <c r="K33" i="238"/>
  <c r="K46" i="238"/>
  <c r="K11" i="238"/>
  <c r="K15" i="238"/>
  <c r="K16" i="238"/>
  <c r="K13" i="238"/>
  <c r="K48" i="238"/>
  <c r="K44" i="238"/>
  <c r="K32" i="238"/>
  <c r="K49" i="238"/>
  <c r="J11" i="233"/>
  <c r="I10" i="233"/>
  <c r="BJ47" i="114"/>
  <c r="BJ47" i="115" s="1"/>
  <c r="BJ45" i="114"/>
  <c r="BJ45" i="115" s="1"/>
  <c r="BQ13" i="114"/>
  <c r="BQ13" i="115" s="1"/>
  <c r="BR17" i="114"/>
  <c r="BR17" i="115" s="1"/>
  <c r="BR15" i="114"/>
  <c r="BR15" i="115" s="1"/>
  <c r="BJ10" i="114"/>
  <c r="BJ10" i="115" s="1"/>
  <c r="BQ17" i="114"/>
  <c r="BQ17" i="115" s="1"/>
  <c r="BQ15" i="114"/>
  <c r="BQ15" i="115" s="1"/>
  <c r="BQ47" i="114"/>
  <c r="BQ47" i="115" s="1"/>
  <c r="BQ49" i="114"/>
  <c r="BQ49" i="115" s="1"/>
  <c r="BN46" i="114"/>
  <c r="BN46" i="115" s="1"/>
  <c r="BM55" i="115"/>
  <c r="K55" i="233" s="1"/>
  <c r="BN45" i="114"/>
  <c r="BN45" i="115" s="1"/>
  <c r="BM18" i="115"/>
  <c r="K18" i="233" s="1"/>
  <c r="BM53" i="115"/>
  <c r="K53" i="233" s="1"/>
  <c r="BM52" i="115"/>
  <c r="K52" i="233" s="1"/>
  <c r="BQ11" i="114"/>
  <c r="BQ11" i="115" s="1"/>
  <c r="BN14" i="114"/>
  <c r="BN14" i="115" s="1"/>
  <c r="BN9" i="114"/>
  <c r="BN9" i="115" s="1"/>
  <c r="BM11" i="115"/>
  <c r="K11" i="233" s="1"/>
  <c r="BN44" i="114"/>
  <c r="BN44" i="115" s="1"/>
  <c r="BN32" i="114"/>
  <c r="BN32" i="115" s="1"/>
  <c r="BM31" i="115"/>
  <c r="K31" i="233" s="1"/>
  <c r="BM54" i="115"/>
  <c r="K54" i="233" s="1"/>
  <c r="BN13" i="114"/>
  <c r="BN13" i="115" s="1"/>
  <c r="BM57" i="115"/>
  <c r="K57" i="233" s="1"/>
  <c r="BM17" i="115"/>
  <c r="K17" i="233" s="1"/>
  <c r="BM15" i="115"/>
  <c r="K15" i="233" s="1"/>
  <c r="BN12" i="114"/>
  <c r="BN12" i="115" s="1"/>
  <c r="BM33" i="115"/>
  <c r="N42" i="242" l="1"/>
  <c r="BJ69" i="115"/>
  <c r="J9" i="233"/>
  <c r="R18" i="236" s="1"/>
  <c r="BF69" i="115"/>
  <c r="O17" i="239"/>
  <c r="Y17" i="236"/>
  <c r="Y16" i="236"/>
  <c r="Y15" i="236"/>
  <c r="Q18" i="236"/>
  <c r="Q20" i="236"/>
  <c r="Q19" i="236"/>
  <c r="R17" i="236"/>
  <c r="R16" i="236"/>
  <c r="R15" i="236"/>
  <c r="O18" i="239"/>
  <c r="BM14" i="115"/>
  <c r="K14" i="233" s="1"/>
  <c r="BM48" i="115"/>
  <c r="K48" i="233" s="1"/>
  <c r="BM49" i="115"/>
  <c r="K49" i="233" s="1"/>
  <c r="BM45" i="115"/>
  <c r="K45" i="233" s="1"/>
  <c r="BM47" i="115"/>
  <c r="K47" i="233" s="1"/>
  <c r="BM44" i="115"/>
  <c r="K44" i="233" s="1"/>
  <c r="BM10" i="115"/>
  <c r="K10" i="233" s="1"/>
  <c r="BM34" i="115"/>
  <c r="K34" i="233" s="1"/>
  <c r="BE68" i="115"/>
  <c r="BM13" i="115"/>
  <c r="K13" i="233" s="1"/>
  <c r="BM32" i="115"/>
  <c r="K32" i="233" s="1"/>
  <c r="I18" i="239" s="1"/>
  <c r="BN16" i="114"/>
  <c r="BN16" i="115" s="1"/>
  <c r="BM56" i="115"/>
  <c r="K56" i="233" s="1"/>
  <c r="BM46" i="115"/>
  <c r="K46" i="233" s="1"/>
  <c r="BM12" i="115"/>
  <c r="K12" i="233" s="1"/>
  <c r="K10" i="238"/>
  <c r="Y18" i="236" s="1"/>
  <c r="K47" i="238"/>
  <c r="K45" i="238"/>
  <c r="K33" i="233"/>
  <c r="L15" i="238"/>
  <c r="I53" i="233"/>
  <c r="J53" i="233"/>
  <c r="R27" i="236" s="1"/>
  <c r="BN47" i="114"/>
  <c r="BN47" i="115" s="1"/>
  <c r="BR46" i="114"/>
  <c r="BR46" i="115" s="1"/>
  <c r="BR13" i="114"/>
  <c r="BR13" i="115" s="1"/>
  <c r="BR11" i="114"/>
  <c r="BR11" i="115" s="1"/>
  <c r="BR45" i="114"/>
  <c r="BR45" i="115" s="1"/>
  <c r="BN17" i="114"/>
  <c r="BN17" i="115" s="1"/>
  <c r="BO46" i="114"/>
  <c r="BO46" i="115" s="1"/>
  <c r="BN49" i="114"/>
  <c r="BN49" i="115" s="1"/>
  <c r="BQ34" i="114"/>
  <c r="BQ34" i="115" s="1"/>
  <c r="BQ9" i="114"/>
  <c r="BQ9" i="115" s="1"/>
  <c r="BN34" i="114"/>
  <c r="BN34" i="115" s="1"/>
  <c r="BQ44" i="114"/>
  <c r="BQ44" i="115" s="1"/>
  <c r="BR48" i="114"/>
  <c r="BR48" i="115" s="1"/>
  <c r="BQ16" i="114"/>
  <c r="BQ16" i="115" s="1"/>
  <c r="BQ10" i="114"/>
  <c r="BQ10" i="115" s="1"/>
  <c r="BR34" i="114"/>
  <c r="BR34" i="115" s="1"/>
  <c r="BR12" i="114"/>
  <c r="BR12" i="115" s="1"/>
  <c r="BR31" i="114"/>
  <c r="BR31" i="115" s="1"/>
  <c r="BN10" i="114"/>
  <c r="BN10" i="115" s="1"/>
  <c r="BO49" i="114"/>
  <c r="BO49" i="115" s="1"/>
  <c r="BN15" i="114"/>
  <c r="BN15" i="115" s="1"/>
  <c r="BR47" i="114"/>
  <c r="BR47" i="115" s="1"/>
  <c r="BQ46" i="114"/>
  <c r="BQ46" i="115" s="1"/>
  <c r="BQ45" i="114"/>
  <c r="BQ45" i="115" s="1"/>
  <c r="BN11" i="114"/>
  <c r="BN11" i="115" s="1"/>
  <c r="BN18" i="114"/>
  <c r="BN18" i="115" s="1"/>
  <c r="BR9" i="114"/>
  <c r="BR9" i="115" s="1"/>
  <c r="BR33" i="114"/>
  <c r="BR33" i="115" s="1"/>
  <c r="BR32" i="114"/>
  <c r="BR32" i="115" s="1"/>
  <c r="BO45" i="114"/>
  <c r="BO45" i="115" s="1"/>
  <c r="BO47" i="114"/>
  <c r="BO47" i="115" s="1"/>
  <c r="BO48" i="114"/>
  <c r="BO48" i="115" s="1"/>
  <c r="BN33" i="114"/>
  <c r="BN33" i="115" s="1"/>
  <c r="BR49" i="114"/>
  <c r="BR49" i="115" s="1"/>
  <c r="BQ12" i="114"/>
  <c r="BQ12" i="115" s="1"/>
  <c r="BO44" i="114"/>
  <c r="BO44" i="115" s="1"/>
  <c r="BN31" i="114"/>
  <c r="BN31" i="115" s="1"/>
  <c r="BN48" i="114"/>
  <c r="BN48" i="115" s="1"/>
  <c r="BR44" i="114"/>
  <c r="BR44" i="115" s="1"/>
  <c r="BQ32" i="114"/>
  <c r="BQ32" i="115" s="1"/>
  <c r="BQ14" i="114"/>
  <c r="BQ14" i="115" s="1"/>
  <c r="BR16" i="114"/>
  <c r="BR16" i="115" s="1"/>
  <c r="BR10" i="114"/>
  <c r="BR10" i="115" s="1"/>
  <c r="BR14" i="114"/>
  <c r="BR14" i="115" s="1"/>
  <c r="BR18" i="114"/>
  <c r="BR18" i="115" s="1"/>
  <c r="BQ48" i="114"/>
  <c r="BQ48" i="115" s="1"/>
  <c r="N58" i="242" l="1"/>
  <c r="BO69" i="115"/>
  <c r="R20" i="236"/>
  <c r="O42" i="242"/>
  <c r="BN69" i="115"/>
  <c r="R19" i="236"/>
  <c r="BQ69" i="115"/>
  <c r="BR69" i="115"/>
  <c r="K69" i="238"/>
  <c r="P58" i="242"/>
  <c r="O58" i="242"/>
  <c r="I17" i="239"/>
  <c r="Y27" i="236"/>
  <c r="S27" i="236"/>
  <c r="Y19" i="236"/>
  <c r="Y20" i="236"/>
  <c r="I68" i="233"/>
  <c r="Q27" i="236"/>
  <c r="BT44" i="115"/>
  <c r="L44" i="233" s="1"/>
  <c r="BT49" i="115"/>
  <c r="L49" i="233" s="1"/>
  <c r="BM16" i="115"/>
  <c r="K16" i="233" s="1"/>
  <c r="S15" i="236" s="1"/>
  <c r="BT47" i="115"/>
  <c r="L47" i="233" s="1"/>
  <c r="BT46" i="115"/>
  <c r="L46" i="233" s="1"/>
  <c r="BT12" i="115"/>
  <c r="L12" i="233" s="1"/>
  <c r="BT45" i="115"/>
  <c r="L45" i="233" s="1"/>
  <c r="L17" i="238"/>
  <c r="L14" i="238"/>
  <c r="L44" i="238"/>
  <c r="L13" i="238"/>
  <c r="L16" i="238"/>
  <c r="L49" i="238"/>
  <c r="L47" i="238"/>
  <c r="L31" i="238"/>
  <c r="L46" i="238"/>
  <c r="L33" i="238"/>
  <c r="L34" i="238"/>
  <c r="L11" i="238"/>
  <c r="L10" i="238"/>
  <c r="L9" i="238"/>
  <c r="L18" i="238"/>
  <c r="L32" i="238"/>
  <c r="L12" i="238"/>
  <c r="L48" i="238"/>
  <c r="L45" i="238"/>
  <c r="J68" i="233"/>
  <c r="J69" i="233" s="1"/>
  <c r="L69" i="238" l="1"/>
  <c r="M69" i="238" s="1"/>
  <c r="M6" i="238" s="1"/>
  <c r="I69" i="233"/>
  <c r="N33" i="242"/>
  <c r="O33" i="242"/>
  <c r="S16" i="236"/>
  <c r="S17" i="236"/>
  <c r="P18" i="239"/>
  <c r="Z17" i="236"/>
  <c r="Z16" i="236"/>
  <c r="Z15" i="236"/>
  <c r="Z20" i="236"/>
  <c r="Z19" i="236"/>
  <c r="Z18" i="236"/>
  <c r="Z27" i="236"/>
  <c r="P17" i="239"/>
  <c r="BT31" i="115"/>
  <c r="L31" i="233" s="1"/>
  <c r="BT17" i="115"/>
  <c r="L17" i="233" s="1"/>
  <c r="BT11" i="115"/>
  <c r="L11" i="233" s="1"/>
  <c r="BT34" i="115"/>
  <c r="L34" i="233" s="1"/>
  <c r="BT18" i="115"/>
  <c r="L18" i="233" s="1"/>
  <c r="BT15" i="115"/>
  <c r="L15" i="233" s="1"/>
  <c r="BT13" i="115"/>
  <c r="L13" i="233" s="1"/>
  <c r="BT48" i="115"/>
  <c r="BT14" i="115"/>
  <c r="L14" i="233" s="1"/>
  <c r="BT32" i="115"/>
  <c r="L32" i="233" s="1"/>
  <c r="BT33" i="115"/>
  <c r="L33" i="233" s="1"/>
  <c r="BT10" i="115"/>
  <c r="L10" i="233" s="1"/>
  <c r="BT16" i="115"/>
  <c r="L16" i="233" s="1"/>
  <c r="BM9" i="115"/>
  <c r="BM69" i="115" s="1"/>
  <c r="BT9" i="115"/>
  <c r="L48" i="233"/>
  <c r="BP68" i="162"/>
  <c r="BP4" i="162" s="1"/>
  <c r="D14" i="4" l="1"/>
  <c r="L9" i="233"/>
  <c r="T15" i="236"/>
  <c r="J17" i="239"/>
  <c r="T16" i="236"/>
  <c r="J18" i="239"/>
  <c r="T17" i="236"/>
  <c r="K9" i="233"/>
  <c r="P42" i="242" s="1"/>
  <c r="BT57" i="115"/>
  <c r="L57" i="233" s="1"/>
  <c r="BT53" i="115"/>
  <c r="L53" i="233" s="1"/>
  <c r="BT54" i="115"/>
  <c r="L54" i="233" s="1"/>
  <c r="BT56" i="115"/>
  <c r="L56" i="233" s="1"/>
  <c r="BT55" i="115"/>
  <c r="L55" i="233" s="1"/>
  <c r="BL68" i="115"/>
  <c r="BT52" i="115"/>
  <c r="K68" i="207"/>
  <c r="K6" i="207" s="1"/>
  <c r="D18" i="4" s="1"/>
  <c r="M69" i="235"/>
  <c r="T20" i="236" l="1"/>
  <c r="T18" i="236"/>
  <c r="T19" i="236"/>
  <c r="BT69" i="115"/>
  <c r="Q42" i="242"/>
  <c r="D20" i="4"/>
  <c r="D17" i="4"/>
  <c r="BS68" i="115"/>
  <c r="BU68" i="115" s="1"/>
  <c r="BU6" i="115" s="1"/>
  <c r="D16" i="4" s="1"/>
  <c r="L52" i="233"/>
  <c r="S20" i="236"/>
  <c r="K68" i="233"/>
  <c r="S19" i="236"/>
  <c r="S18" i="236"/>
  <c r="K69" i="233" l="1"/>
  <c r="Q58" i="242"/>
  <c r="P33" i="242"/>
  <c r="T27" i="236"/>
  <c r="L68" i="233"/>
  <c r="L69" i="233" l="1"/>
  <c r="Q33" i="242"/>
  <c r="U47" i="236"/>
  <c r="M69" i="233" l="1"/>
  <c r="M6" i="233" s="1"/>
  <c r="D13" i="4" s="1"/>
  <c r="O47" i="236"/>
  <c r="Z47" i="236" l="1"/>
  <c r="V47" i="236"/>
  <c r="W47" i="236"/>
  <c r="X47" i="236"/>
  <c r="Y47" i="236" l="1"/>
  <c r="P47" i="236" l="1"/>
  <c r="Q47" i="236"/>
  <c r="R47" i="236" l="1"/>
  <c r="S47" i="236" l="1"/>
  <c r="T47" i="236"/>
  <c r="AB47" i="236" l="1"/>
  <c r="AB5" i="236" s="1"/>
  <c r="D9" i="4" l="1"/>
  <c r="L62" i="242" l="1"/>
  <c r="L51" i="242" l="1"/>
  <c r="M62" i="242" l="1"/>
  <c r="N62" i="242" l="1"/>
  <c r="O62" i="242" l="1"/>
  <c r="P62" i="242"/>
  <c r="Q62" i="242" l="1"/>
  <c r="M51" i="242" l="1"/>
  <c r="N51" i="242" l="1"/>
  <c r="O51" i="242"/>
  <c r="P51" i="242" l="1"/>
  <c r="Q51" i="242"/>
  <c r="T51" i="242" l="1"/>
  <c r="T6" i="242" s="1"/>
  <c r="D8" i="4" s="1"/>
  <c r="D2" i="4" s="1"/>
  <c r="J2" i="233" l="1"/>
  <c r="J2" i="238"/>
  <c r="J2" i="209"/>
  <c r="J2" i="239"/>
  <c r="J2" i="242"/>
  <c r="J2" i="236"/>
  <c r="J2" i="208"/>
  <c r="J2" i="235"/>
  <c r="J2" i="240"/>
  <c r="K2" i="114"/>
  <c r="K2" i="115"/>
  <c r="J2" i="162"/>
  <c r="J2" i="207"/>
  <c r="J2" i="228"/>
</calcChain>
</file>

<file path=xl/comments1.xml><?xml version="1.0" encoding="utf-8"?>
<comments xmlns="http://schemas.openxmlformats.org/spreadsheetml/2006/main">
  <authors>
    <author>cdunt</author>
    <author>Charlene Dunt</author>
    <author>Peter Martinek</author>
  </authors>
  <commentList>
    <comment ref="B33" authorId="0">
      <text>
        <r>
          <rPr>
            <b/>
            <sz val="8"/>
            <color indexed="81"/>
            <rFont val="Tahoma"/>
            <family val="2"/>
          </rPr>
          <t>cdunt:</t>
        </r>
        <r>
          <rPr>
            <sz val="8"/>
            <color indexed="81"/>
            <rFont val="Tahoma"/>
            <family val="2"/>
          </rPr>
          <t xml:space="preserve">
The X factors for quoted alternative control services labour rates is used since the approved X factors for fee based alternative control services includes both labour and productivity growth.</t>
        </r>
      </text>
    </comment>
    <comment ref="L46" authorId="1">
      <text>
        <r>
          <rPr>
            <b/>
            <sz val="9"/>
            <color indexed="81"/>
            <rFont val="Tahoma"/>
            <family val="2"/>
          </rPr>
          <t>Charlene Dunt:</t>
        </r>
        <r>
          <rPr>
            <sz val="9"/>
            <color indexed="81"/>
            <rFont val="Tahoma"/>
            <family val="2"/>
          </rPr>
          <t xml:space="preserve">
Updated to match exactly.
Only different by rounding.</t>
        </r>
      </text>
    </comment>
    <comment ref="L55" authorId="1">
      <text>
        <r>
          <rPr>
            <b/>
            <sz val="9"/>
            <color indexed="81"/>
            <rFont val="Tahoma"/>
            <family val="2"/>
          </rPr>
          <t>Charlene Dunt:</t>
        </r>
        <r>
          <rPr>
            <sz val="9"/>
            <color indexed="81"/>
            <rFont val="Tahoma"/>
            <family val="2"/>
          </rPr>
          <t xml:space="preserve">
Updated to match exactly.
Only different by rounding.</t>
        </r>
      </text>
    </comment>
    <comment ref="L56" authorId="1">
      <text>
        <r>
          <rPr>
            <b/>
            <sz val="9"/>
            <color indexed="81"/>
            <rFont val="Tahoma"/>
            <family val="2"/>
          </rPr>
          <t>Charlene Dunt:</t>
        </r>
        <r>
          <rPr>
            <sz val="9"/>
            <color indexed="81"/>
            <rFont val="Tahoma"/>
            <family val="2"/>
          </rPr>
          <t xml:space="preserve">
Updated to match exactly.
Only different by rounding.</t>
        </r>
      </text>
    </comment>
    <comment ref="L57" authorId="1">
      <text>
        <r>
          <rPr>
            <b/>
            <sz val="9"/>
            <color indexed="81"/>
            <rFont val="Tahoma"/>
            <family val="2"/>
          </rPr>
          <t>Charlene Dunt:</t>
        </r>
        <r>
          <rPr>
            <sz val="9"/>
            <color indexed="81"/>
            <rFont val="Tahoma"/>
            <family val="2"/>
          </rPr>
          <t xml:space="preserve">
Updated to match exactly.
Only different by rounding.</t>
        </r>
      </text>
    </comment>
    <comment ref="L58" authorId="1">
      <text>
        <r>
          <rPr>
            <b/>
            <sz val="9"/>
            <color indexed="81"/>
            <rFont val="Tahoma"/>
            <family val="2"/>
          </rPr>
          <t>Charlene Dunt:</t>
        </r>
        <r>
          <rPr>
            <sz val="9"/>
            <color indexed="81"/>
            <rFont val="Tahoma"/>
            <family val="2"/>
          </rPr>
          <t xml:space="preserve">
Updated to match exactly.
Only different by rounding.</t>
        </r>
      </text>
    </comment>
    <comment ref="M146" authorId="2">
      <text>
        <r>
          <rPr>
            <b/>
            <sz val="9"/>
            <color indexed="81"/>
            <rFont val="Tahoma"/>
            <family val="2"/>
          </rPr>
          <t>Peter Martinek:</t>
        </r>
        <r>
          <rPr>
            <sz val="9"/>
            <color indexed="81"/>
            <rFont val="Tahoma"/>
            <family val="2"/>
          </rPr>
          <t xml:space="preserve">
as per the 2016 
pricing proposal</t>
        </r>
      </text>
    </comment>
  </commentList>
</comments>
</file>

<file path=xl/comments10.xml><?xml version="1.0" encoding="utf-8"?>
<comments xmlns="http://schemas.openxmlformats.org/spreadsheetml/2006/main">
  <authors>
    <author>Jacqui Major</author>
  </authors>
  <commentList>
    <comment ref="C11" authorId="0">
      <text>
        <r>
          <rPr>
            <b/>
            <sz val="8"/>
            <color indexed="81"/>
            <rFont val="Tahoma"/>
            <family val="2"/>
          </rPr>
          <t>Jacqui Major:</t>
        </r>
        <r>
          <rPr>
            <sz val="8"/>
            <color indexed="81"/>
            <rFont val="Tahoma"/>
            <family val="2"/>
          </rPr>
          <t xml:space="preserve">
We submitted this time as 0.03 in our submission but the AER reduced to 0.01</t>
        </r>
      </text>
    </comment>
  </commentList>
</comments>
</file>

<file path=xl/comments11.xml><?xml version="1.0" encoding="utf-8"?>
<comments xmlns="http://schemas.openxmlformats.org/spreadsheetml/2006/main">
  <authors>
    <author>Jacqui Major</author>
  </authors>
  <commentList>
    <comment ref="C11" authorId="0">
      <text>
        <r>
          <rPr>
            <b/>
            <sz val="8"/>
            <color indexed="81"/>
            <rFont val="Tahoma"/>
            <family val="2"/>
          </rPr>
          <t>Jacqui Major:</t>
        </r>
        <r>
          <rPr>
            <sz val="8"/>
            <color indexed="81"/>
            <rFont val="Tahoma"/>
            <family val="2"/>
          </rPr>
          <t xml:space="preserve">
We submitted this time as 0.03 in our submission but the AER reduced to 0.01</t>
        </r>
      </text>
    </comment>
  </commentList>
</comments>
</file>

<file path=xl/comments2.xml><?xml version="1.0" encoding="utf-8"?>
<comments xmlns="http://schemas.openxmlformats.org/spreadsheetml/2006/main">
  <authors>
    <author>Jacqui Major</author>
  </authors>
  <commentList>
    <comment ref="F62" authorId="0">
      <text>
        <r>
          <rPr>
            <b/>
            <sz val="8"/>
            <color indexed="81"/>
            <rFont val="Tahoma"/>
            <family val="2"/>
          </rPr>
          <t>Jacqui Major:</t>
        </r>
        <r>
          <rPr>
            <sz val="8"/>
            <color indexed="81"/>
            <rFont val="Tahoma"/>
            <family val="2"/>
          </rPr>
          <t xml:space="preserve">
No X Factor for Remote Services
CPI only applied</t>
        </r>
      </text>
    </comment>
    <comment ref="F63" authorId="0">
      <text>
        <r>
          <rPr>
            <b/>
            <sz val="8"/>
            <color indexed="81"/>
            <rFont val="Tahoma"/>
            <family val="2"/>
          </rPr>
          <t>Jacqui Major:</t>
        </r>
        <r>
          <rPr>
            <sz val="8"/>
            <color indexed="81"/>
            <rFont val="Tahoma"/>
            <family val="2"/>
          </rPr>
          <t xml:space="preserve">
No X Factor for Remote Services
CPI only applied</t>
        </r>
      </text>
    </comment>
    <comment ref="F64" authorId="0">
      <text>
        <r>
          <rPr>
            <b/>
            <sz val="8"/>
            <color indexed="81"/>
            <rFont val="Tahoma"/>
            <family val="2"/>
          </rPr>
          <t>Jacqui Major:</t>
        </r>
        <r>
          <rPr>
            <sz val="8"/>
            <color indexed="81"/>
            <rFont val="Tahoma"/>
            <family val="2"/>
          </rPr>
          <t xml:space="preserve">
No X Factor for Remote Services
CPI only applied</t>
        </r>
      </text>
    </comment>
  </commentList>
</comments>
</file>

<file path=xl/comments3.xml><?xml version="1.0" encoding="utf-8"?>
<comments xmlns="http://schemas.openxmlformats.org/spreadsheetml/2006/main">
  <authors>
    <author>cdunt</author>
  </authors>
  <commentList>
    <comment ref="C36" authorId="0">
      <text>
        <r>
          <rPr>
            <b/>
            <sz val="8"/>
            <color indexed="81"/>
            <rFont val="Tahoma"/>
            <family val="2"/>
          </rPr>
          <t>cdunt:</t>
        </r>
        <r>
          <rPr>
            <sz val="8"/>
            <color indexed="81"/>
            <rFont val="Tahoma"/>
            <family val="2"/>
          </rPr>
          <t xml:space="preserve">
All labour based on type of service.</t>
        </r>
      </text>
    </comment>
    <comment ref="I36" authorId="0">
      <text>
        <r>
          <rPr>
            <b/>
            <sz val="8"/>
            <color indexed="81"/>
            <rFont val="Tahoma"/>
            <family val="2"/>
          </rPr>
          <t>cdunt:</t>
        </r>
        <r>
          <rPr>
            <sz val="8"/>
            <color indexed="81"/>
            <rFont val="Tahoma"/>
            <family val="2"/>
          </rPr>
          <t xml:space="preserve">
All labour based on type of service.</t>
        </r>
      </text>
    </comment>
    <comment ref="O36" authorId="0">
      <text>
        <r>
          <rPr>
            <b/>
            <sz val="8"/>
            <color indexed="81"/>
            <rFont val="Tahoma"/>
            <family val="2"/>
          </rPr>
          <t>cdunt:</t>
        </r>
        <r>
          <rPr>
            <sz val="8"/>
            <color indexed="81"/>
            <rFont val="Tahoma"/>
            <family val="2"/>
          </rPr>
          <t xml:space="preserve">
All labour based on type of service.</t>
        </r>
      </text>
    </comment>
    <comment ref="U36" authorId="0">
      <text>
        <r>
          <rPr>
            <b/>
            <sz val="8"/>
            <color indexed="81"/>
            <rFont val="Tahoma"/>
            <family val="2"/>
          </rPr>
          <t>cdunt:</t>
        </r>
        <r>
          <rPr>
            <sz val="8"/>
            <color indexed="81"/>
            <rFont val="Tahoma"/>
            <family val="2"/>
          </rPr>
          <t xml:space="preserve">
All labour based on type of service.</t>
        </r>
      </text>
    </comment>
    <comment ref="C37" authorId="0">
      <text>
        <r>
          <rPr>
            <b/>
            <sz val="8"/>
            <color indexed="81"/>
            <rFont val="Tahoma"/>
            <family val="2"/>
          </rPr>
          <t>cdunt:</t>
        </r>
        <r>
          <rPr>
            <sz val="8"/>
            <color indexed="81"/>
            <rFont val="Tahoma"/>
            <family val="2"/>
          </rPr>
          <t xml:space="preserve">
All labour based on type of service.</t>
        </r>
      </text>
    </comment>
    <comment ref="I37" authorId="0">
      <text>
        <r>
          <rPr>
            <b/>
            <sz val="8"/>
            <color indexed="81"/>
            <rFont val="Tahoma"/>
            <family val="2"/>
          </rPr>
          <t>cdunt:</t>
        </r>
        <r>
          <rPr>
            <sz val="8"/>
            <color indexed="81"/>
            <rFont val="Tahoma"/>
            <family val="2"/>
          </rPr>
          <t xml:space="preserve">
All labour based on type of service.</t>
        </r>
      </text>
    </comment>
    <comment ref="O37" authorId="0">
      <text>
        <r>
          <rPr>
            <b/>
            <sz val="8"/>
            <color indexed="81"/>
            <rFont val="Tahoma"/>
            <family val="2"/>
          </rPr>
          <t>cdunt:</t>
        </r>
        <r>
          <rPr>
            <sz val="8"/>
            <color indexed="81"/>
            <rFont val="Tahoma"/>
            <family val="2"/>
          </rPr>
          <t xml:space="preserve">
All labour based on type of service.</t>
        </r>
      </text>
    </comment>
    <comment ref="U37" authorId="0">
      <text>
        <r>
          <rPr>
            <b/>
            <sz val="8"/>
            <color indexed="81"/>
            <rFont val="Tahoma"/>
            <family val="2"/>
          </rPr>
          <t>cdunt:</t>
        </r>
        <r>
          <rPr>
            <sz val="8"/>
            <color indexed="81"/>
            <rFont val="Tahoma"/>
            <family val="2"/>
          </rPr>
          <t xml:space="preserve">
All labour based on type of service.</t>
        </r>
      </text>
    </comment>
    <comment ref="C38" authorId="0">
      <text>
        <r>
          <rPr>
            <b/>
            <sz val="8"/>
            <color indexed="81"/>
            <rFont val="Tahoma"/>
            <family val="2"/>
          </rPr>
          <t>cdunt:</t>
        </r>
        <r>
          <rPr>
            <sz val="8"/>
            <color indexed="81"/>
            <rFont val="Tahoma"/>
            <family val="2"/>
          </rPr>
          <t xml:space="preserve">
All labour based on type of service.</t>
        </r>
      </text>
    </comment>
    <comment ref="I38" authorId="0">
      <text>
        <r>
          <rPr>
            <b/>
            <sz val="8"/>
            <color indexed="81"/>
            <rFont val="Tahoma"/>
            <family val="2"/>
          </rPr>
          <t>cdunt:</t>
        </r>
        <r>
          <rPr>
            <sz val="8"/>
            <color indexed="81"/>
            <rFont val="Tahoma"/>
            <family val="2"/>
          </rPr>
          <t xml:space="preserve">
All labour based on type of service.</t>
        </r>
      </text>
    </comment>
    <comment ref="O38" authorId="0">
      <text>
        <r>
          <rPr>
            <b/>
            <sz val="8"/>
            <color indexed="81"/>
            <rFont val="Tahoma"/>
            <family val="2"/>
          </rPr>
          <t>cdunt:</t>
        </r>
        <r>
          <rPr>
            <sz val="8"/>
            <color indexed="81"/>
            <rFont val="Tahoma"/>
            <family val="2"/>
          </rPr>
          <t xml:space="preserve">
All labour based on type of service.</t>
        </r>
      </text>
    </comment>
    <comment ref="U38" authorId="0">
      <text>
        <r>
          <rPr>
            <b/>
            <sz val="8"/>
            <color indexed="81"/>
            <rFont val="Tahoma"/>
            <family val="2"/>
          </rPr>
          <t>cdunt:</t>
        </r>
        <r>
          <rPr>
            <sz val="8"/>
            <color indexed="81"/>
            <rFont val="Tahoma"/>
            <family val="2"/>
          </rPr>
          <t xml:space="preserve">
All labour based on type of service.</t>
        </r>
      </text>
    </comment>
    <comment ref="C40" authorId="0">
      <text>
        <r>
          <rPr>
            <b/>
            <sz val="8"/>
            <color indexed="81"/>
            <rFont val="Tahoma"/>
            <family val="2"/>
          </rPr>
          <t>cdunt:</t>
        </r>
        <r>
          <rPr>
            <sz val="8"/>
            <color indexed="81"/>
            <rFont val="Tahoma"/>
            <family val="2"/>
          </rPr>
          <t xml:space="preserve">
All labour based on type of service.</t>
        </r>
      </text>
    </comment>
    <comment ref="I40" authorId="0">
      <text>
        <r>
          <rPr>
            <b/>
            <sz val="8"/>
            <color indexed="81"/>
            <rFont val="Tahoma"/>
            <family val="2"/>
          </rPr>
          <t>cdunt:</t>
        </r>
        <r>
          <rPr>
            <sz val="8"/>
            <color indexed="81"/>
            <rFont val="Tahoma"/>
            <family val="2"/>
          </rPr>
          <t xml:space="preserve">
All labour based on type of service.</t>
        </r>
      </text>
    </comment>
    <comment ref="O40" authorId="0">
      <text>
        <r>
          <rPr>
            <b/>
            <sz val="8"/>
            <color indexed="81"/>
            <rFont val="Tahoma"/>
            <family val="2"/>
          </rPr>
          <t>cdunt:</t>
        </r>
        <r>
          <rPr>
            <sz val="8"/>
            <color indexed="81"/>
            <rFont val="Tahoma"/>
            <family val="2"/>
          </rPr>
          <t xml:space="preserve">
All labour based on type of service.</t>
        </r>
      </text>
    </comment>
    <comment ref="U40" authorId="0">
      <text>
        <r>
          <rPr>
            <b/>
            <sz val="8"/>
            <color indexed="81"/>
            <rFont val="Tahoma"/>
            <family val="2"/>
          </rPr>
          <t>cdunt:</t>
        </r>
        <r>
          <rPr>
            <sz val="8"/>
            <color indexed="81"/>
            <rFont val="Tahoma"/>
            <family val="2"/>
          </rPr>
          <t xml:space="preserve">
All labour based on type of service.</t>
        </r>
      </text>
    </comment>
    <comment ref="C41" authorId="0">
      <text>
        <r>
          <rPr>
            <b/>
            <sz val="8"/>
            <color indexed="81"/>
            <rFont val="Tahoma"/>
            <family val="2"/>
          </rPr>
          <t>cdunt:</t>
        </r>
        <r>
          <rPr>
            <sz val="8"/>
            <color indexed="81"/>
            <rFont val="Tahoma"/>
            <family val="2"/>
          </rPr>
          <t xml:space="preserve">
All labour based on type of service.</t>
        </r>
      </text>
    </comment>
    <comment ref="I41" authorId="0">
      <text>
        <r>
          <rPr>
            <b/>
            <sz val="8"/>
            <color indexed="81"/>
            <rFont val="Tahoma"/>
            <family val="2"/>
          </rPr>
          <t>cdunt:</t>
        </r>
        <r>
          <rPr>
            <sz val="8"/>
            <color indexed="81"/>
            <rFont val="Tahoma"/>
            <family val="2"/>
          </rPr>
          <t xml:space="preserve">
All labour based on type of service.</t>
        </r>
      </text>
    </comment>
    <comment ref="O41" authorId="0">
      <text>
        <r>
          <rPr>
            <b/>
            <sz val="8"/>
            <color indexed="81"/>
            <rFont val="Tahoma"/>
            <family val="2"/>
          </rPr>
          <t>cdunt:</t>
        </r>
        <r>
          <rPr>
            <sz val="8"/>
            <color indexed="81"/>
            <rFont val="Tahoma"/>
            <family val="2"/>
          </rPr>
          <t xml:space="preserve">
All labour based on type of service.</t>
        </r>
      </text>
    </comment>
    <comment ref="U41" authorId="0">
      <text>
        <r>
          <rPr>
            <b/>
            <sz val="8"/>
            <color indexed="81"/>
            <rFont val="Tahoma"/>
            <family val="2"/>
          </rPr>
          <t>cdunt:</t>
        </r>
        <r>
          <rPr>
            <sz val="8"/>
            <color indexed="81"/>
            <rFont val="Tahoma"/>
            <family val="2"/>
          </rPr>
          <t xml:space="preserve">
All labour based on type of service.</t>
        </r>
      </text>
    </comment>
    <comment ref="C62" authorId="0">
      <text>
        <r>
          <rPr>
            <b/>
            <sz val="8"/>
            <color indexed="81"/>
            <rFont val="Tahoma"/>
            <family val="2"/>
          </rPr>
          <t>cdunt:</t>
        </r>
        <r>
          <rPr>
            <sz val="8"/>
            <color indexed="81"/>
            <rFont val="Tahoma"/>
            <family val="2"/>
          </rPr>
          <t xml:space="preserve">
All labour based on type of service.</t>
        </r>
      </text>
    </comment>
    <comment ref="I62" authorId="0">
      <text>
        <r>
          <rPr>
            <b/>
            <sz val="8"/>
            <color indexed="81"/>
            <rFont val="Tahoma"/>
            <family val="2"/>
          </rPr>
          <t>cdunt:</t>
        </r>
        <r>
          <rPr>
            <sz val="8"/>
            <color indexed="81"/>
            <rFont val="Tahoma"/>
            <family val="2"/>
          </rPr>
          <t xml:space="preserve">
All labour based on type of service.</t>
        </r>
      </text>
    </comment>
    <comment ref="O62" authorId="0">
      <text>
        <r>
          <rPr>
            <b/>
            <sz val="8"/>
            <color indexed="81"/>
            <rFont val="Tahoma"/>
            <family val="2"/>
          </rPr>
          <t>cdunt:</t>
        </r>
        <r>
          <rPr>
            <sz val="8"/>
            <color indexed="81"/>
            <rFont val="Tahoma"/>
            <family val="2"/>
          </rPr>
          <t xml:space="preserve">
All labour based on type of service.</t>
        </r>
      </text>
    </comment>
    <comment ref="U62" authorId="0">
      <text>
        <r>
          <rPr>
            <b/>
            <sz val="8"/>
            <color indexed="81"/>
            <rFont val="Tahoma"/>
            <family val="2"/>
          </rPr>
          <t>cdunt:</t>
        </r>
        <r>
          <rPr>
            <sz val="8"/>
            <color indexed="81"/>
            <rFont val="Tahoma"/>
            <family val="2"/>
          </rPr>
          <t xml:space="preserve">
All labour based on type of service.</t>
        </r>
      </text>
    </comment>
    <comment ref="AA62" authorId="0">
      <text>
        <r>
          <rPr>
            <b/>
            <sz val="8"/>
            <color indexed="81"/>
            <rFont val="Tahoma"/>
            <family val="2"/>
          </rPr>
          <t>cdunt:</t>
        </r>
        <r>
          <rPr>
            <sz val="8"/>
            <color indexed="81"/>
            <rFont val="Tahoma"/>
            <family val="2"/>
          </rPr>
          <t xml:space="preserve">
All labour based on type of service.</t>
        </r>
      </text>
    </comment>
    <comment ref="C63" authorId="0">
      <text>
        <r>
          <rPr>
            <b/>
            <sz val="8"/>
            <color indexed="81"/>
            <rFont val="Tahoma"/>
            <family val="2"/>
          </rPr>
          <t>cdunt:</t>
        </r>
        <r>
          <rPr>
            <sz val="8"/>
            <color indexed="81"/>
            <rFont val="Tahoma"/>
            <family val="2"/>
          </rPr>
          <t xml:space="preserve">
All labour based on type of service.</t>
        </r>
      </text>
    </comment>
    <comment ref="I63" authorId="0">
      <text>
        <r>
          <rPr>
            <b/>
            <sz val="8"/>
            <color indexed="81"/>
            <rFont val="Tahoma"/>
            <family val="2"/>
          </rPr>
          <t>cdunt:</t>
        </r>
        <r>
          <rPr>
            <sz val="8"/>
            <color indexed="81"/>
            <rFont val="Tahoma"/>
            <family val="2"/>
          </rPr>
          <t xml:space="preserve">
All labour based on type of service.</t>
        </r>
      </text>
    </comment>
    <comment ref="O63" authorId="0">
      <text>
        <r>
          <rPr>
            <b/>
            <sz val="8"/>
            <color indexed="81"/>
            <rFont val="Tahoma"/>
            <family val="2"/>
          </rPr>
          <t>cdunt:</t>
        </r>
        <r>
          <rPr>
            <sz val="8"/>
            <color indexed="81"/>
            <rFont val="Tahoma"/>
            <family val="2"/>
          </rPr>
          <t xml:space="preserve">
All labour based on type of service.</t>
        </r>
      </text>
    </comment>
    <comment ref="U63" authorId="0">
      <text>
        <r>
          <rPr>
            <b/>
            <sz val="8"/>
            <color indexed="81"/>
            <rFont val="Tahoma"/>
            <family val="2"/>
          </rPr>
          <t>cdunt:</t>
        </r>
        <r>
          <rPr>
            <sz val="8"/>
            <color indexed="81"/>
            <rFont val="Tahoma"/>
            <family val="2"/>
          </rPr>
          <t xml:space="preserve">
All labour based on type of service.</t>
        </r>
      </text>
    </comment>
    <comment ref="AA63" authorId="0">
      <text>
        <r>
          <rPr>
            <b/>
            <sz val="8"/>
            <color indexed="81"/>
            <rFont val="Tahoma"/>
            <family val="2"/>
          </rPr>
          <t>cdunt:</t>
        </r>
        <r>
          <rPr>
            <sz val="8"/>
            <color indexed="81"/>
            <rFont val="Tahoma"/>
            <family val="2"/>
          </rPr>
          <t xml:space="preserve">
All labour based on type of service.</t>
        </r>
      </text>
    </comment>
    <comment ref="C64" authorId="0">
      <text>
        <r>
          <rPr>
            <b/>
            <sz val="8"/>
            <color indexed="81"/>
            <rFont val="Tahoma"/>
            <family val="2"/>
          </rPr>
          <t>cdunt:</t>
        </r>
        <r>
          <rPr>
            <sz val="8"/>
            <color indexed="81"/>
            <rFont val="Tahoma"/>
            <family val="2"/>
          </rPr>
          <t xml:space="preserve">
All labour based on type of service.</t>
        </r>
      </text>
    </comment>
    <comment ref="I64" authorId="0">
      <text>
        <r>
          <rPr>
            <b/>
            <sz val="8"/>
            <color indexed="81"/>
            <rFont val="Tahoma"/>
            <family val="2"/>
          </rPr>
          <t>cdunt:</t>
        </r>
        <r>
          <rPr>
            <sz val="8"/>
            <color indexed="81"/>
            <rFont val="Tahoma"/>
            <family val="2"/>
          </rPr>
          <t xml:space="preserve">
All labour based on type of service.</t>
        </r>
      </text>
    </comment>
    <comment ref="O64" authorId="0">
      <text>
        <r>
          <rPr>
            <b/>
            <sz val="8"/>
            <color indexed="81"/>
            <rFont val="Tahoma"/>
            <family val="2"/>
          </rPr>
          <t>cdunt:</t>
        </r>
        <r>
          <rPr>
            <sz val="8"/>
            <color indexed="81"/>
            <rFont val="Tahoma"/>
            <family val="2"/>
          </rPr>
          <t xml:space="preserve">
All labour based on type of service.</t>
        </r>
      </text>
    </comment>
    <comment ref="U64" authorId="0">
      <text>
        <r>
          <rPr>
            <b/>
            <sz val="8"/>
            <color indexed="81"/>
            <rFont val="Tahoma"/>
            <family val="2"/>
          </rPr>
          <t>cdunt:</t>
        </r>
        <r>
          <rPr>
            <sz val="8"/>
            <color indexed="81"/>
            <rFont val="Tahoma"/>
            <family val="2"/>
          </rPr>
          <t xml:space="preserve">
All labour based on type of service.</t>
        </r>
      </text>
    </comment>
    <comment ref="AA64" authorId="0">
      <text>
        <r>
          <rPr>
            <b/>
            <sz val="8"/>
            <color indexed="81"/>
            <rFont val="Tahoma"/>
            <family val="2"/>
          </rPr>
          <t>cdunt:</t>
        </r>
        <r>
          <rPr>
            <sz val="8"/>
            <color indexed="81"/>
            <rFont val="Tahoma"/>
            <family val="2"/>
          </rPr>
          <t xml:space="preserve">
All labour based on type of service.</t>
        </r>
      </text>
    </comment>
    <comment ref="C66" authorId="0">
      <text>
        <r>
          <rPr>
            <b/>
            <sz val="8"/>
            <color indexed="81"/>
            <rFont val="Tahoma"/>
            <family val="2"/>
          </rPr>
          <t>cdunt:</t>
        </r>
        <r>
          <rPr>
            <sz val="8"/>
            <color indexed="81"/>
            <rFont val="Tahoma"/>
            <family val="2"/>
          </rPr>
          <t xml:space="preserve">
All labour based on type of service.</t>
        </r>
      </text>
    </comment>
    <comment ref="I66" authorId="0">
      <text>
        <r>
          <rPr>
            <b/>
            <sz val="8"/>
            <color indexed="81"/>
            <rFont val="Tahoma"/>
            <family val="2"/>
          </rPr>
          <t>cdunt:</t>
        </r>
        <r>
          <rPr>
            <sz val="8"/>
            <color indexed="81"/>
            <rFont val="Tahoma"/>
            <family val="2"/>
          </rPr>
          <t xml:space="preserve">
All labour based on type of service.</t>
        </r>
      </text>
    </comment>
    <comment ref="O66" authorId="0">
      <text>
        <r>
          <rPr>
            <b/>
            <sz val="8"/>
            <color indexed="81"/>
            <rFont val="Tahoma"/>
            <family val="2"/>
          </rPr>
          <t>cdunt:</t>
        </r>
        <r>
          <rPr>
            <sz val="8"/>
            <color indexed="81"/>
            <rFont val="Tahoma"/>
            <family val="2"/>
          </rPr>
          <t xml:space="preserve">
All labour based on type of service.</t>
        </r>
      </text>
    </comment>
    <comment ref="U66" authorId="0">
      <text>
        <r>
          <rPr>
            <b/>
            <sz val="8"/>
            <color indexed="81"/>
            <rFont val="Tahoma"/>
            <family val="2"/>
          </rPr>
          <t>cdunt:</t>
        </r>
        <r>
          <rPr>
            <sz val="8"/>
            <color indexed="81"/>
            <rFont val="Tahoma"/>
            <family val="2"/>
          </rPr>
          <t xml:space="preserve">
All labour based on type of service.</t>
        </r>
      </text>
    </comment>
    <comment ref="AA66" authorId="0">
      <text>
        <r>
          <rPr>
            <b/>
            <sz val="8"/>
            <color indexed="81"/>
            <rFont val="Tahoma"/>
            <family val="2"/>
          </rPr>
          <t>cdunt:</t>
        </r>
        <r>
          <rPr>
            <sz val="8"/>
            <color indexed="81"/>
            <rFont val="Tahoma"/>
            <family val="2"/>
          </rPr>
          <t xml:space="preserve">
All labour based on type of service.</t>
        </r>
      </text>
    </comment>
    <comment ref="N74" authorId="0">
      <text>
        <r>
          <rPr>
            <b/>
            <sz val="8"/>
            <color indexed="81"/>
            <rFont val="Tahoma"/>
            <family val="2"/>
          </rPr>
          <t>cdunt:</t>
        </r>
        <r>
          <rPr>
            <sz val="8"/>
            <color indexed="81"/>
            <rFont val="Tahoma"/>
            <family val="2"/>
          </rPr>
          <t xml:space="preserve">
Have reported the actual Meter Investigation Test revenue. This was swapped with Meter Accuracy test in the RIN in error.</t>
        </r>
      </text>
    </comment>
  </commentList>
</comments>
</file>

<file path=xl/comments4.xml><?xml version="1.0" encoding="utf-8"?>
<comments xmlns="http://schemas.openxmlformats.org/spreadsheetml/2006/main">
  <authors>
    <author>Peter Martinek</author>
  </authors>
  <commentList>
    <comment ref="C38" authorId="0">
      <text>
        <r>
          <rPr>
            <b/>
            <sz val="9"/>
            <color indexed="81"/>
            <rFont val="Tahoma"/>
            <family val="2"/>
          </rPr>
          <t>Peter Martinek:</t>
        </r>
        <r>
          <rPr>
            <sz val="9"/>
            <color indexed="81"/>
            <rFont val="Tahoma"/>
            <family val="2"/>
          </rPr>
          <t xml:space="preserve">
s per preliminary decision</t>
        </r>
      </text>
    </comment>
  </commentList>
</comments>
</file>

<file path=xl/comments5.xml><?xml version="1.0" encoding="utf-8"?>
<comments xmlns="http://schemas.openxmlformats.org/spreadsheetml/2006/main">
  <authors>
    <author>Peter Martinek</author>
  </authors>
  <commentList>
    <comment ref="C38" authorId="0">
      <text>
        <r>
          <rPr>
            <b/>
            <sz val="9"/>
            <color indexed="81"/>
            <rFont val="Tahoma"/>
            <family val="2"/>
          </rPr>
          <t>Peter Martinek:</t>
        </r>
        <r>
          <rPr>
            <sz val="9"/>
            <color indexed="81"/>
            <rFont val="Tahoma"/>
            <family val="2"/>
          </rPr>
          <t xml:space="preserve">
s per preliminary decision</t>
        </r>
      </text>
    </comment>
  </commentList>
</comments>
</file>

<file path=xl/comments6.xml><?xml version="1.0" encoding="utf-8"?>
<comments xmlns="http://schemas.openxmlformats.org/spreadsheetml/2006/main">
  <authors>
    <author>Peter Martinek</author>
  </authors>
  <commentList>
    <comment ref="C39" authorId="0">
      <text>
        <r>
          <rPr>
            <b/>
            <sz val="9"/>
            <color indexed="81"/>
            <rFont val="Tahoma"/>
            <family val="2"/>
          </rPr>
          <t>Peter Martinek:</t>
        </r>
        <r>
          <rPr>
            <sz val="9"/>
            <color indexed="81"/>
            <rFont val="Tahoma"/>
            <family val="2"/>
          </rPr>
          <t xml:space="preserve">
s per preliminary decision</t>
        </r>
      </text>
    </comment>
  </commentList>
</comments>
</file>

<file path=xl/comments7.xml><?xml version="1.0" encoding="utf-8"?>
<comments xmlns="http://schemas.openxmlformats.org/spreadsheetml/2006/main">
  <authors>
    <author>Peter Martinek</author>
  </authors>
  <commentList>
    <comment ref="C41" authorId="0">
      <text>
        <r>
          <rPr>
            <b/>
            <sz val="9"/>
            <color indexed="81"/>
            <rFont val="Tahoma"/>
            <family val="2"/>
          </rPr>
          <t>Peter Martinek:</t>
        </r>
        <r>
          <rPr>
            <sz val="9"/>
            <color indexed="81"/>
            <rFont val="Tahoma"/>
            <family val="2"/>
          </rPr>
          <t xml:space="preserve">
s per preliminary decision</t>
        </r>
      </text>
    </comment>
  </commentList>
</comments>
</file>

<file path=xl/comments8.xml><?xml version="1.0" encoding="utf-8"?>
<comments xmlns="http://schemas.openxmlformats.org/spreadsheetml/2006/main">
  <authors>
    <author>Peter Martinek</author>
  </authors>
  <commentList>
    <comment ref="C41" authorId="0">
      <text>
        <r>
          <rPr>
            <b/>
            <sz val="9"/>
            <color indexed="81"/>
            <rFont val="Tahoma"/>
            <family val="2"/>
          </rPr>
          <t>Peter Martinek:</t>
        </r>
        <r>
          <rPr>
            <sz val="9"/>
            <color indexed="81"/>
            <rFont val="Tahoma"/>
            <family val="2"/>
          </rPr>
          <t xml:space="preserve">
s per preliminary decision</t>
        </r>
      </text>
    </comment>
  </commentList>
</comments>
</file>

<file path=xl/comments9.xml><?xml version="1.0" encoding="utf-8"?>
<comments xmlns="http://schemas.openxmlformats.org/spreadsheetml/2006/main">
  <authors>
    <author>jmajor</author>
  </authors>
  <commentList>
    <comment ref="B4" authorId="0">
      <text>
        <r>
          <rPr>
            <b/>
            <sz val="10"/>
            <color indexed="81"/>
            <rFont val="Tahoma"/>
            <family val="2"/>
          </rPr>
          <t>jmajor:</t>
        </r>
        <r>
          <rPr>
            <sz val="10"/>
            <color indexed="81"/>
            <rFont val="Tahoma"/>
            <family val="2"/>
          </rPr>
          <t xml:space="preserve">
Values from the Customer Contribution model and input into the CC Model is from Network</t>
        </r>
      </text>
    </comment>
    <comment ref="C4" authorId="0">
      <text>
        <r>
          <rPr>
            <b/>
            <sz val="10"/>
            <color indexed="81"/>
            <rFont val="Tahoma"/>
            <family val="2"/>
          </rPr>
          <t>jmajor:</t>
        </r>
        <r>
          <rPr>
            <sz val="10"/>
            <color indexed="81"/>
            <rFont val="Tahoma"/>
            <family val="2"/>
          </rPr>
          <t xml:space="preserve">
As per 2013 regulatory account calculation
Links back through ACS sheets</t>
        </r>
      </text>
    </comment>
  </commentList>
</comments>
</file>

<file path=xl/sharedStrings.xml><?xml version="1.0" encoding="utf-8"?>
<sst xmlns="http://schemas.openxmlformats.org/spreadsheetml/2006/main" count="3999" uniqueCount="608">
  <si>
    <t>Total</t>
  </si>
  <si>
    <t>Formats</t>
  </si>
  <si>
    <t>Menu</t>
  </si>
  <si>
    <t>Cell Format</t>
  </si>
  <si>
    <t>Purpose</t>
  </si>
  <si>
    <t>Example</t>
  </si>
  <si>
    <t>Blue font 10pt, orange shading</t>
  </si>
  <si>
    <t xml:space="preserve">Historical input </t>
  </si>
  <si>
    <t>Input</t>
  </si>
  <si>
    <t>Blue font 10pt, yellow shading</t>
  </si>
  <si>
    <t>Forecast input</t>
  </si>
  <si>
    <t>Blue font 10 pt, no shading</t>
  </si>
  <si>
    <t>Text / numbers input from a linked core model</t>
  </si>
  <si>
    <t>Black font 10 pt, no shading</t>
  </si>
  <si>
    <t>Formula or cell reference</t>
  </si>
  <si>
    <t>Green font 10 pt, no shading</t>
  </si>
  <si>
    <t>Change in formula or cell reference across row</t>
  </si>
  <si>
    <t>Red font 9 pt, no shading</t>
  </si>
  <si>
    <t>Check formula</t>
  </si>
  <si>
    <t>Purple font 10 pt, bold, underlined</t>
  </si>
  <si>
    <t>Link to another sheet</t>
  </si>
  <si>
    <t>Grey shading</t>
  </si>
  <si>
    <t>Zero value</t>
  </si>
  <si>
    <t>Tab Colour</t>
  </si>
  <si>
    <t>Light Yellow</t>
  </si>
  <si>
    <t>Input sheet</t>
  </si>
  <si>
    <t>Inputs</t>
  </si>
  <si>
    <t>Mustard</t>
  </si>
  <si>
    <t>Import sheet from a linked core model</t>
  </si>
  <si>
    <t>Imports</t>
  </si>
  <si>
    <t>Export Sheet</t>
  </si>
  <si>
    <t>Export</t>
  </si>
  <si>
    <t>Blue</t>
  </si>
  <si>
    <t>Output / Export Sheet</t>
  </si>
  <si>
    <t>Outputs</t>
  </si>
  <si>
    <t>Grey</t>
  </si>
  <si>
    <t>Calculation or cell reference sheet</t>
  </si>
  <si>
    <t>Calculations</t>
  </si>
  <si>
    <t>Clear</t>
  </si>
  <si>
    <t>Check</t>
  </si>
  <si>
    <t>CPe-Blue</t>
  </si>
  <si>
    <t>Sheet Name</t>
  </si>
  <si>
    <t>Subtransmission</t>
  </si>
  <si>
    <t>Materials</t>
  </si>
  <si>
    <t>Sub-total</t>
  </si>
  <si>
    <t>Checks Sheet</t>
  </si>
  <si>
    <t>Checks</t>
  </si>
  <si>
    <t>Red</t>
  </si>
  <si>
    <t>Title, Menu &amp; Formats  Sheet</t>
  </si>
  <si>
    <t>Meter Accuracy Test - single phase (BH)</t>
  </si>
  <si>
    <t>Meter Accuracy Test - single phase (AH)</t>
  </si>
  <si>
    <t>Meter Accuracy Test - Single phase additional meter (BH)</t>
  </si>
  <si>
    <t>Meter Accuracy Test - multi phase (BH)</t>
  </si>
  <si>
    <t>Meter Accuracy Test - multi phase (AH)</t>
  </si>
  <si>
    <t>Meter Accuracy Test - Multi phase additional meter (BH)</t>
  </si>
  <si>
    <t>Meter Accuracy Test - CT (BH)</t>
  </si>
  <si>
    <t>Meter Accuracy Test - CT (AH)</t>
  </si>
  <si>
    <t>Meter Investigation Test (BH)</t>
  </si>
  <si>
    <t>Meter Investigation Test (AH)</t>
  </si>
  <si>
    <t>Service Truck Visit BH</t>
  </si>
  <si>
    <t>Service Truck Visit AH</t>
  </si>
  <si>
    <t>Wasted Truck Visit BH</t>
  </si>
  <si>
    <t>Wasted Truck Visit AH</t>
  </si>
  <si>
    <t>Reserve Feeder - Subtransmission - $ per KVA</t>
  </si>
  <si>
    <t>Reserve Feeder - High Voltage - $ per KVA</t>
  </si>
  <si>
    <t>Reserve Feeder - Low Voltage - $ per KVA</t>
  </si>
  <si>
    <t>New Connections Responsible for metering</t>
  </si>
  <si>
    <t>Single phase BH</t>
  </si>
  <si>
    <t>Single phase AH</t>
  </si>
  <si>
    <t>Multi phase DC BH</t>
  </si>
  <si>
    <t>Multi phase DC AH</t>
  </si>
  <si>
    <t>Multi phase CT BH</t>
  </si>
  <si>
    <t>Multi phase CT AH</t>
  </si>
  <si>
    <t>New Connections  Not Responsible for metering</t>
  </si>
  <si>
    <t>Solar PV Conn - Single phase BH (unit cost)</t>
  </si>
  <si>
    <t>Solar PV Conn - Single phase AH (unit cost)</t>
  </si>
  <si>
    <t>Reconnections (incl Customer Transfer) BH</t>
  </si>
  <si>
    <t>Reconnections (same day) BH</t>
  </si>
  <si>
    <t>Reconnections (incl Customer Transfer) AH</t>
  </si>
  <si>
    <t>Disconnection (BH only)</t>
  </si>
  <si>
    <t>Disconnection (no AH service)</t>
  </si>
  <si>
    <t>Disconnection for non payment (BH only)</t>
  </si>
  <si>
    <t>Special reading BH</t>
  </si>
  <si>
    <t>Special reading AH - no service</t>
  </si>
  <si>
    <t>Real $2015 (ex GST)</t>
  </si>
  <si>
    <t>Margin</t>
  </si>
  <si>
    <t>Back Office</t>
  </si>
  <si>
    <t>Time on</t>
  </si>
  <si>
    <t>Task</t>
  </si>
  <si>
    <t xml:space="preserve">Task </t>
  </si>
  <si>
    <t>task</t>
  </si>
  <si>
    <t xml:space="preserve">Class of </t>
  </si>
  <si>
    <t xml:space="preserve">No. of </t>
  </si>
  <si>
    <t>number</t>
  </si>
  <si>
    <t>description</t>
  </si>
  <si>
    <t>(hours)</t>
  </si>
  <si>
    <t>labour</t>
  </si>
  <si>
    <t>Staff</t>
  </si>
  <si>
    <t>time</t>
  </si>
  <si>
    <t>SERVICE INITIATION</t>
  </si>
  <si>
    <t>Manage Meter Data Service (MDS) activity queue (AQ) cancellations</t>
  </si>
  <si>
    <t>5 min per service order at 40 per day</t>
  </si>
  <si>
    <t>Manage SAP inbox - issue service order batches</t>
  </si>
  <si>
    <t>FIELD CREW TRAVEL TO/FROM SITE</t>
  </si>
  <si>
    <t>SITE WORK - FIELD CREW</t>
  </si>
  <si>
    <t xml:space="preserve"> </t>
  </si>
  <si>
    <t>POST SERVICE ACTIVITIES</t>
  </si>
  <si>
    <t>Service Order Rapid Entry close out</t>
  </si>
  <si>
    <t>AQ close out</t>
  </si>
  <si>
    <t>TOTAL Charge (Ex GST)</t>
  </si>
  <si>
    <t>AER input: Impaq recommneded time and labour rates have been input here. As the Impaq rates incorporate overheads and profit margins, these have been removed.</t>
  </si>
  <si>
    <t>staff</t>
  </si>
  <si>
    <t>to field</t>
  </si>
  <si>
    <t>Metering co-ordinator processes job &amp; if required, makes appointment</t>
  </si>
  <si>
    <t>with customer</t>
  </si>
  <si>
    <t>Field technician accepts and schedules job</t>
  </si>
  <si>
    <t xml:space="preserve">Inter Business transaction: </t>
  </si>
  <si>
    <t>Technician records results passes job to planning group</t>
  </si>
  <si>
    <t>Report number of tests completed per month</t>
  </si>
  <si>
    <t>Cost transfer sent to metering business unit</t>
  </si>
  <si>
    <t xml:space="preserve">Field tech attends site </t>
  </si>
  <si>
    <t>Gen Lworker</t>
  </si>
  <si>
    <t>Field technician attends site to test meter</t>
  </si>
  <si>
    <t>Field tech puts results on paperwork</t>
  </si>
  <si>
    <t>Liaise with customer on site</t>
  </si>
  <si>
    <t>Isolate supply</t>
  </si>
  <si>
    <t>Connect test set</t>
  </si>
  <si>
    <t>Reconnect supply</t>
  </si>
  <si>
    <r>
      <t xml:space="preserve">Perform test on </t>
    </r>
    <r>
      <rPr>
        <sz val="9"/>
        <color indexed="12"/>
        <rFont val="Arial"/>
        <family val="2"/>
      </rPr>
      <t xml:space="preserve">Single phase meter </t>
    </r>
    <r>
      <rPr>
        <sz val="9"/>
        <rFont val="Arial"/>
        <family val="2"/>
      </rPr>
      <t>(weighted ave time single phase 1 &amp; 2 element)</t>
    </r>
  </si>
  <si>
    <t>Automatic notification to the Retailer occurs</t>
  </si>
  <si>
    <t>TOTAL (ex GST)</t>
  </si>
  <si>
    <t xml:space="preserve">Field technician attends site to test meter </t>
  </si>
  <si>
    <r>
      <t>Perform test on Multi</t>
    </r>
    <r>
      <rPr>
        <sz val="9"/>
        <color indexed="12"/>
        <rFont val="Arial"/>
        <family val="2"/>
      </rPr>
      <t xml:space="preserve"> phase meter </t>
    </r>
  </si>
  <si>
    <t>Field tech writes up results of the investigation</t>
  </si>
  <si>
    <t>Conduct investigation and perform checks</t>
  </si>
  <si>
    <t>Technician completes paper work (running sheet)</t>
  </si>
  <si>
    <t>-   wiring work and review notice for customer's requirements</t>
  </si>
  <si>
    <t>Admin locates account check details and raises CIS work order</t>
  </si>
  <si>
    <t>paper work and instructions</t>
  </si>
  <si>
    <t>Book Inspector for Operations Check</t>
  </si>
  <si>
    <t>Field crew travel to/from site</t>
  </si>
  <si>
    <t xml:space="preserve">Field crew to conduct tool box check list &amp; check site </t>
  </si>
  <si>
    <t>Field crew test work</t>
  </si>
  <si>
    <t>SIR Inspection</t>
  </si>
  <si>
    <t>General Work Activity</t>
  </si>
  <si>
    <t>Admin inputs information into CIS/OV</t>
  </si>
  <si>
    <t>Admin files hard copy of information</t>
  </si>
  <si>
    <t>Note - AER has applied Impaq's recommended 2 person crew rates to the field time here, reflecting the fact that two people are in the vehicle, so half the vehicle cost.</t>
  </si>
  <si>
    <t>Field crew inspects site and determines work requirements.</t>
  </si>
  <si>
    <t>Field crew determines wasted visit applies.</t>
  </si>
  <si>
    <t>Field crew advises dispatch of service detail</t>
  </si>
  <si>
    <t>Dispatch requests admin issue an account</t>
  </si>
  <si>
    <t>Admin invoices customer</t>
  </si>
  <si>
    <t>back office</t>
  </si>
  <si>
    <t>General Lineworker BH</t>
  </si>
  <si>
    <t>General Lineworker AH</t>
  </si>
  <si>
    <t>Customer Type</t>
  </si>
  <si>
    <t xml:space="preserve">MCR Rates  ($ / MVA)
</t>
  </si>
  <si>
    <t xml:space="preserve">O&amp;M cost as a % of replacement value </t>
  </si>
  <si>
    <t>High Voltage</t>
  </si>
  <si>
    <t>Low Voltage</t>
  </si>
  <si>
    <t>$/kva/pa</t>
  </si>
  <si>
    <t>Paper work received by new connections section ("admin")</t>
  </si>
  <si>
    <t>-   notice from electrician to install/connect (EWR - Electrical Works</t>
  </si>
  <si>
    <t xml:space="preserve">   Request)</t>
  </si>
  <si>
    <t>-   determine supply availability</t>
  </si>
  <si>
    <t>Admin updates property information and adds service provision.</t>
  </si>
  <si>
    <t>Admin contacts customer to arrange access and creates account</t>
  </si>
  <si>
    <t xml:space="preserve">Admin contacts Registered Electrical Contractor (REC) re Certificate of </t>
  </si>
  <si>
    <t>Electrical Safety (CES) and/or EWR confirms details.</t>
  </si>
  <si>
    <t>Admin liaises with field scheduler, and provides field scheduler with</t>
  </si>
  <si>
    <t>Scheduler issues to truck and maintains Plant Maintenance (PM) Order.</t>
  </si>
  <si>
    <t xml:space="preserve">Field crew to conduct tool box check list &amp; check site to confirm that </t>
  </si>
  <si>
    <t>site is ready for meter / service installation</t>
  </si>
  <si>
    <t>Field crew supply and fit meter and erect/connect service cable</t>
  </si>
  <si>
    <t>Field crew seal equipment</t>
  </si>
  <si>
    <t>Service Installation Rules (SIR) Inspection</t>
  </si>
  <si>
    <t>Admin receives paper work from field crew and</t>
  </si>
  <si>
    <t>Admin inputs information into Customer Information System (CIS)</t>
  </si>
  <si>
    <t>database</t>
  </si>
  <si>
    <t>Admin inputs meter model code</t>
  </si>
  <si>
    <t>Admin forwards meter model code</t>
  </si>
  <si>
    <t>MATERIALS</t>
  </si>
  <si>
    <t>Total Material costs</t>
  </si>
  <si>
    <t>TOTAL (Ex GST)</t>
  </si>
  <si>
    <t>Inspection</t>
  </si>
  <si>
    <t xml:space="preserve">Admin raises 2 x Inspect service order for scope &amp; operations check and </t>
  </si>
  <si>
    <t>raises General service order for Meter Operations Group (MOG)</t>
  </si>
  <si>
    <t>Prepare meter panel and wiring loom</t>
  </si>
  <si>
    <t>Prepare/issue Current Transformer (CT) Record</t>
  </si>
  <si>
    <t>Book out meter and consumables</t>
  </si>
  <si>
    <t>Planning, field crew supply and fit meter, complete paperwork</t>
  </si>
  <si>
    <t>Update SAP</t>
  </si>
  <si>
    <t>Final inspection and connection</t>
  </si>
  <si>
    <t>Commissioning In-service tests</t>
  </si>
  <si>
    <t>Scheduler updates PM Order and completes PM Order.</t>
  </si>
  <si>
    <t>confirms the detail of information provided including updating PM Order.</t>
  </si>
  <si>
    <t>Single Phase</t>
  </si>
  <si>
    <t>Multi DC</t>
  </si>
  <si>
    <t>Multi CT</t>
  </si>
  <si>
    <t>PC Line workers, two person crew - BH</t>
  </si>
  <si>
    <t>PC Line workers, two person crew - AH</t>
  </si>
  <si>
    <t>Note: only difference between 2010 and 2011 is the escalators applied to PC's back office rate. For the Impaq rates (line workers) we've assumed 2010=2011 rates ($2010).</t>
  </si>
  <si>
    <t>As the 2010 rates and prices are arbitrary (the prices will never actually apply, only 2011 prices are relevant). Impaq's advice provides labour rates in $2010 for implemenation in 2011.</t>
  </si>
  <si>
    <t>Business to Business (B2B) request from retailer</t>
  </si>
  <si>
    <t>Back Office receive B2B service order (SO) from Retailer and dispatch</t>
  </si>
  <si>
    <r>
      <t xml:space="preserve">Disconnect </t>
    </r>
    <r>
      <rPr>
        <sz val="10"/>
        <color indexed="10"/>
        <rFont val="Arial"/>
        <family val="2"/>
      </rPr>
      <t>SUPPLY</t>
    </r>
    <r>
      <rPr>
        <sz val="10"/>
        <rFont val="Arial"/>
        <family val="2"/>
      </rPr>
      <t xml:space="preserve"> / test set</t>
    </r>
  </si>
  <si>
    <t>Customer quality assurance</t>
  </si>
  <si>
    <t>Technician completes paper work. Results are faxed to Back Office</t>
  </si>
  <si>
    <t>Back Office receive completed SO from field and interpret results</t>
  </si>
  <si>
    <t>Back Office close out SO with results</t>
  </si>
  <si>
    <t>Disconnect test set</t>
  </si>
  <si>
    <r>
      <t xml:space="preserve">Disconnect </t>
    </r>
    <r>
      <rPr>
        <sz val="10"/>
        <rFont val="Arial"/>
        <family val="2"/>
      </rPr>
      <t>test set</t>
    </r>
  </si>
  <si>
    <t>Fax results to Back Office</t>
  </si>
  <si>
    <t>Paper work received by Back Office</t>
  </si>
  <si>
    <t>confirms the detail of information provided.</t>
  </si>
  <si>
    <t xml:space="preserve">Customer </t>
  </si>
  <si>
    <t>Table for Document</t>
  </si>
  <si>
    <t>Field staff</t>
  </si>
  <si>
    <t>Scheduller</t>
  </si>
  <si>
    <t xml:space="preserve">-   notice from electrician to install/connect (EWR - Electrical Works </t>
  </si>
  <si>
    <t>Scheduler updates PM Order and completes PM Order</t>
  </si>
  <si>
    <t xml:space="preserve">                                       Service not provided AH</t>
  </si>
  <si>
    <t>$2014</t>
  </si>
  <si>
    <t>$2015</t>
  </si>
  <si>
    <t>Labour rate BH ($ p/hr) (real $2015)</t>
  </si>
  <si>
    <t>Total cost BH (real $2015)</t>
  </si>
  <si>
    <t>Labour rate AH ($ p/hr) (real $2015)</t>
  </si>
  <si>
    <t>Total cost AH (real $2015)</t>
  </si>
  <si>
    <t>Labour</t>
  </si>
  <si>
    <t>Material</t>
  </si>
  <si>
    <t>Contract</t>
  </si>
  <si>
    <t>Contracts</t>
  </si>
  <si>
    <t>$/kva (real $2015)</t>
  </si>
  <si>
    <t>$2011</t>
  </si>
  <si>
    <t>$2012</t>
  </si>
  <si>
    <t>$2013</t>
  </si>
  <si>
    <t>Direct Overhead</t>
  </si>
  <si>
    <t>Indirect Overhead</t>
  </si>
  <si>
    <t>% Split</t>
  </si>
  <si>
    <t>Actual Revenue from the RIN</t>
  </si>
  <si>
    <t>Sept Index old (9-month lagged)</t>
  </si>
  <si>
    <t>Sept Index new (9-month lagged)</t>
  </si>
  <si>
    <t>Conversion factor to $2015</t>
  </si>
  <si>
    <t>Labour Escalation</t>
  </si>
  <si>
    <t>Materials Escalation</t>
  </si>
  <si>
    <t>Contracts Escalation</t>
  </si>
  <si>
    <t>Back Office Labour Rate</t>
  </si>
  <si>
    <t>Back Office - Exclusive of Ohs</t>
  </si>
  <si>
    <t>Back Office - Inclusive of  Ohs</t>
  </si>
  <si>
    <t>Real $2010 (ex GST)</t>
  </si>
  <si>
    <t>Design / Survey BH</t>
  </si>
  <si>
    <t>Design / Survey AH</t>
  </si>
  <si>
    <t>Fee based connection services</t>
  </si>
  <si>
    <t>Other Fee based Services</t>
  </si>
  <si>
    <t>All ACS charges excluding Disconnections</t>
  </si>
  <si>
    <t>Disconnections</t>
  </si>
  <si>
    <t>Actuals</t>
  </si>
  <si>
    <t>Escalated</t>
  </si>
  <si>
    <t>Alternative 2015</t>
  </si>
  <si>
    <t>% change bottom build up to the Calculated Rates</t>
  </si>
  <si>
    <t>Total Revenue</t>
  </si>
  <si>
    <t>Reconnections BH</t>
  </si>
  <si>
    <t>Reconnections  AH</t>
  </si>
  <si>
    <t>Reconnections (Same day) BH</t>
  </si>
  <si>
    <t>Special Meter Reading BH</t>
  </si>
  <si>
    <t>Manual returns to MCG</t>
  </si>
  <si>
    <t>Remote Meter Reconfiguration</t>
  </si>
  <si>
    <t>Admin raises SO for ACC to complete work</t>
  </si>
  <si>
    <t>ACC creates and sends update file to meter</t>
  </si>
  <si>
    <t>Field Work - not required</t>
  </si>
  <si>
    <t>Admin receives paper work from ACC and</t>
  </si>
  <si>
    <t>Manage Meter Data Service (MTS) activity queue (AQ) cancellations</t>
  </si>
  <si>
    <t>3 min per service order</t>
  </si>
  <si>
    <t>Remote exception management process handling</t>
  </si>
  <si>
    <t>AMRS proposed rate (Oct 09)</t>
  </si>
  <si>
    <t>X Factor excalation per the Final Decision 2011-15</t>
  </si>
  <si>
    <t>Quoted services</t>
  </si>
  <si>
    <t>Final Decision (2010$)</t>
  </si>
  <si>
    <t>CPI</t>
  </si>
  <si>
    <t>2011 Charges (2011$)</t>
  </si>
  <si>
    <t>X Factor</t>
  </si>
  <si>
    <t>Approved 2012 Charges (2012$)</t>
  </si>
  <si>
    <t>Approved 2013 Charges (2013$)</t>
  </si>
  <si>
    <t xml:space="preserve">Alternative Control services - 
Fee Based Services </t>
  </si>
  <si>
    <t>Re-test of type 5 &amp; 6 metering installations for first tier customers with annual consumption greater than 160MWh BH</t>
  </si>
  <si>
    <t>Re-test of type 5 &amp; 6 metering installations for first tier customers with annual consumption greater than 160MWh AH</t>
  </si>
  <si>
    <t>Remote Reenergisation</t>
  </si>
  <si>
    <t>Remote Deenergisation</t>
  </si>
  <si>
    <t>General line worker (including a vehicle)—BH</t>
  </si>
  <si>
    <t>General line worker (including a vehicle)—AH</t>
  </si>
  <si>
    <t>Design/survey (including a vehicle)—BH</t>
  </si>
  <si>
    <t>Design/survey (including a vehicle)—AH</t>
  </si>
  <si>
    <t xml:space="preserve">Administration  </t>
  </si>
  <si>
    <t>Alternative Control services - 
Quoted Services</t>
  </si>
  <si>
    <t>Types of Quoted Services</t>
  </si>
  <si>
    <t>Rearrangement of network assets at customer request, excluding alternation and relocation of exisiting public lighting assets</t>
  </si>
  <si>
    <t>Supply enhancement at customer request</t>
  </si>
  <si>
    <t xml:space="preserve">Emergency recoverable works </t>
  </si>
  <si>
    <t>Auditing of design and construction</t>
  </si>
  <si>
    <t>Specification and design enquiry fees</t>
  </si>
  <si>
    <t>Elective underground service where an esisting overhead service exists</t>
  </si>
  <si>
    <t>Damage to overhead service cables caused by high load vehicles</t>
  </si>
  <si>
    <t>High load escorts</t>
  </si>
  <si>
    <t>covering love voltage mains for safety reasons</t>
  </si>
  <si>
    <t>Routine connections</t>
  </si>
  <si>
    <t>Supply abolishment</t>
  </si>
  <si>
    <t>After hours truck by appointment</t>
  </si>
  <si>
    <t>Approved 2014 Charges (2014$)</t>
  </si>
  <si>
    <t>Cost build up Model for ACS - AER final decision 2011-15</t>
  </si>
  <si>
    <t>Metering Volumes Model</t>
  </si>
  <si>
    <t>Proposed</t>
  </si>
  <si>
    <t>Skilled Electrical Worker BH</t>
  </si>
  <si>
    <t>Skilled Electrical Worker AH</t>
  </si>
  <si>
    <t>worked</t>
  </si>
  <si>
    <t>AH rate</t>
  </si>
  <si>
    <t>Support staff (Category RIN)</t>
  </si>
  <si>
    <t>Conversion factor to $2006 to $2010</t>
  </si>
  <si>
    <t>Real cost escalation</t>
  </si>
  <si>
    <t>Approved</t>
  </si>
  <si>
    <t>Current regulatory control period</t>
  </si>
  <si>
    <t>2016-20</t>
  </si>
  <si>
    <t>FINANCIAL INPUTS</t>
  </si>
  <si>
    <t>X FACTOR</t>
  </si>
  <si>
    <t>Forthcoming regulatory control period</t>
  </si>
  <si>
    <t>MARGIN &amp; OVERHEADS</t>
  </si>
  <si>
    <t>Field Labour rate inclusive of margin &amp; overhead</t>
  </si>
  <si>
    <t>Field labour rate exclusive of margin &amp; overheads</t>
  </si>
  <si>
    <t>(refer to EDPR 2006-10 Final Decision Vol 1 s14.2.4)</t>
  </si>
  <si>
    <t>$nom</t>
  </si>
  <si>
    <t>MATERIAL RATES</t>
  </si>
  <si>
    <t>CONTRACT RATES</t>
  </si>
  <si>
    <t>CUSTOMER ESCALATION</t>
  </si>
  <si>
    <t>Disconnection (incl Re-en after de-en for non-payment) BH</t>
  </si>
  <si>
    <t>Contract rates 2014/2015</t>
  </si>
  <si>
    <t xml:space="preserve">$14.89 as per current contract. </t>
  </si>
  <si>
    <t xml:space="preserve">$24.15 as per current contract. </t>
  </si>
  <si>
    <t xml:space="preserve">$17.65 as per current contract. </t>
  </si>
  <si>
    <t>$14.89 as per current contract.</t>
  </si>
  <si>
    <t>%</t>
  </si>
  <si>
    <t>hours</t>
  </si>
  <si>
    <t>Nom $2014</t>
  </si>
  <si>
    <t>2014 rate</t>
  </si>
  <si>
    <t>from Cat</t>
  </si>
  <si>
    <t>RIN</t>
  </si>
  <si>
    <t>as % of</t>
  </si>
  <si>
    <t>BH rate</t>
  </si>
  <si>
    <t>CURRENT LABOUR RATES</t>
  </si>
  <si>
    <t>FORTHCOMING LABOUR RATES</t>
  </si>
  <si>
    <t>Support staff</t>
  </si>
  <si>
    <t>KPMG report</t>
  </si>
  <si>
    <t>RESERVE FEEDER</t>
  </si>
  <si>
    <t>2014 Demand</t>
  </si>
  <si>
    <t>2014 Rate</t>
  </si>
  <si>
    <t>Approved 2015 Charges (2015$)</t>
  </si>
  <si>
    <t>Manual meter reading</t>
  </si>
  <si>
    <t>MANUAL READ VOLUMES</t>
  </si>
  <si>
    <t>Access to meter data</t>
  </si>
  <si>
    <t>No of manual reads</t>
  </si>
  <si>
    <t>No of requests for access to meter data</t>
  </si>
  <si>
    <t>Actual ($ ex GST)</t>
  </si>
  <si>
    <t>Name of Service</t>
  </si>
  <si>
    <t>Offset ref</t>
  </si>
  <si>
    <t>Charges applicable during each year</t>
  </si>
  <si>
    <t>TABLE 4.2.1 - METERING DESCRIPTOR METRIC</t>
  </si>
  <si>
    <t>TABLE 4.2.2 - COST METRICS</t>
  </si>
  <si>
    <t>&lt;&lt;&lt;GROUP-ROW&gt;&gt;&gt;</t>
  </si>
  <si>
    <t>VOLUMES (0's)</t>
  </si>
  <si>
    <t>EXPENDITURE 
($0's, real December 2015)</t>
  </si>
  <si>
    <t>VOLUMES  (0's)</t>
  </si>
  <si>
    <t>ASSET CATEGORY</t>
  </si>
  <si>
    <t>ASSET SUBCATEGORY</t>
  </si>
  <si>
    <t>2015</t>
  </si>
  <si>
    <t>2016</t>
  </si>
  <si>
    <t>2017</t>
  </si>
  <si>
    <t>2018</t>
  </si>
  <si>
    <t>2019</t>
  </si>
  <si>
    <t>2020</t>
  </si>
  <si>
    <t>SERVICE SUBCATEGORY</t>
  </si>
  <si>
    <t>METER TYPE</t>
  </si>
  <si>
    <t>Meter Type 4</t>
  </si>
  <si>
    <t xml:space="preserve">Single phase meter population </t>
  </si>
  <si>
    <t>ED_MET422_00001</t>
  </si>
  <si>
    <t xml:space="preserve">Meter purchase </t>
  </si>
  <si>
    <t xml:space="preserve">Multi phase meter population </t>
  </si>
  <si>
    <t>ED_MET422_00002</t>
  </si>
  <si>
    <t>Meter Type 5</t>
  </si>
  <si>
    <t xml:space="preserve">Current transformer connected meter population </t>
  </si>
  <si>
    <t>ED_MET422_00003</t>
  </si>
  <si>
    <t>Meter Type 6</t>
  </si>
  <si>
    <t xml:space="preserve">Direct connect meter population </t>
  </si>
  <si>
    <t>ED_MET422_00004</t>
  </si>
  <si>
    <t xml:space="preserve">Meter testing </t>
  </si>
  <si>
    <t>ED_MET422_00005</t>
  </si>
  <si>
    <t>ED_MET422_00006</t>
  </si>
  <si>
    <t>ED_MET422_00007</t>
  </si>
  <si>
    <t xml:space="preserve">Meter investigation </t>
  </si>
  <si>
    <t>ED_MET422_00008</t>
  </si>
  <si>
    <t>ED_MET422_00009</t>
  </si>
  <si>
    <t>ED_MET422_00010</t>
  </si>
  <si>
    <t xml:space="preserve">Scheduled meter reading </t>
  </si>
  <si>
    <t>ED_MET422_00011</t>
  </si>
  <si>
    <t>ED_MET422_00012</t>
  </si>
  <si>
    <t>ED_MET422_00013</t>
  </si>
  <si>
    <t xml:space="preserve">Special meter reading </t>
  </si>
  <si>
    <t>ED_MET422_00014</t>
  </si>
  <si>
    <t>ED_MET422_00015</t>
  </si>
  <si>
    <t>ED_MET422_00016</t>
  </si>
  <si>
    <t xml:space="preserve">New meter installation </t>
  </si>
  <si>
    <t>ED_MET422_00017</t>
  </si>
  <si>
    <t>ED_MET422_00018</t>
  </si>
  <si>
    <t>ED_MET422_00019</t>
  </si>
  <si>
    <t xml:space="preserve">Meter replacement </t>
  </si>
  <si>
    <t>ED_MET422_00020</t>
  </si>
  <si>
    <t>ED_MET422_00021</t>
  </si>
  <si>
    <t>ED_MET422_00022</t>
  </si>
  <si>
    <t xml:space="preserve">Meter maintenance </t>
  </si>
  <si>
    <t>ED_MET422_00023</t>
  </si>
  <si>
    <t>ED_MET422_00024</t>
  </si>
  <si>
    <t>ED_MET422_00025</t>
  </si>
  <si>
    <t xml:space="preserve">Remote meter reading </t>
  </si>
  <si>
    <t>ED_MET422_00026</t>
  </si>
  <si>
    <t xml:space="preserve">Remote meter re-configuration </t>
  </si>
  <si>
    <t>ED_MET422_00027</t>
  </si>
  <si>
    <t xml:space="preserve">Other metering </t>
  </si>
  <si>
    <t>ED_MET422_00028</t>
  </si>
  <si>
    <t>ED_MET422_00029</t>
  </si>
  <si>
    <t>ED_MET422_00030</t>
  </si>
  <si>
    <t>Meter Type 7</t>
  </si>
  <si>
    <t>ED_MET422_00031</t>
  </si>
  <si>
    <t xml:space="preserve">IT infrastructure capex </t>
  </si>
  <si>
    <t>ED_MET422_00032</t>
  </si>
  <si>
    <t xml:space="preserve">IT infrastructure opex </t>
  </si>
  <si>
    <t>ED_MET422_00033</t>
  </si>
  <si>
    <t xml:space="preserve">Communications infrastructure capex </t>
  </si>
  <si>
    <t>ED_MET422_00034</t>
  </si>
  <si>
    <t xml:space="preserve">Communications infrastructure opex </t>
  </si>
  <si>
    <t>Number of customers for each year</t>
  </si>
  <si>
    <t>2014 Category RIN Analysis</t>
  </si>
  <si>
    <t>METER TYPE ALLOCATIONS</t>
  </si>
  <si>
    <t>TABLE 4.3.1 - COST METRICS FOR FEE-BASED SERVICES</t>
  </si>
  <si>
    <t>SERVICE</t>
  </si>
  <si>
    <t>Common Fee-Based Services</t>
  </si>
  <si>
    <t>Energisation</t>
  </si>
  <si>
    <t>De-energisation</t>
  </si>
  <si>
    <t>Re-energisation</t>
  </si>
  <si>
    <t>Miscellaneous Fee-Based Services</t>
  </si>
  <si>
    <t>TABLE 4.4.1 - COST METRICS FOR QUOTED SERVICES</t>
  </si>
  <si>
    <t>Quoted Services</t>
  </si>
  <si>
    <t>PV INSTALLATION</t>
  </si>
  <si>
    <t>REMOTE DE - ENERGISATION</t>
  </si>
  <si>
    <t>REMOTE RE - ENERGISATION</t>
  </si>
  <si>
    <t>WASTED TRUCK VISITS</t>
  </si>
  <si>
    <t>SERVICE TRUCK VISITS</t>
  </si>
  <si>
    <t>Actual</t>
  </si>
  <si>
    <t xml:space="preserve">Verify Customer </t>
  </si>
  <si>
    <t xml:space="preserve">(including send out Request for Personal Information Form)            </t>
  </si>
  <si>
    <t>Obtain Data (from IEE)</t>
  </si>
  <si>
    <t>Format Data (into My Power Planner format)</t>
  </si>
  <si>
    <t>Forward Data to Customer &amp; Archive Request</t>
  </si>
  <si>
    <t>Title</t>
  </si>
  <si>
    <t>Total revenue earned by CitiPower</t>
  </si>
  <si>
    <t>CP Multi Phase CT AH (Not responsible for metering)</t>
  </si>
  <si>
    <t>CP Remote Re-energisation</t>
  </si>
  <si>
    <t>CP Remote Meter Disconnection</t>
  </si>
  <si>
    <t>CP Remote Meter Reconfiguration</t>
  </si>
  <si>
    <t>CP Multi Phase CT BH (Not responsible for metering)</t>
  </si>
  <si>
    <t>CP New Connections Single Phase AH</t>
  </si>
  <si>
    <t>CP New Connections Multi Phase DC AH</t>
  </si>
  <si>
    <t>CP New Connections Multi Phase DC BH</t>
  </si>
  <si>
    <t>Note: the AER has not applied Impaq's advice on the travel time for CP to this service, recognising the increased complexity and liklihood of multiple days of work for this CT service.</t>
  </si>
  <si>
    <t>CP Multi Phase CT AH</t>
  </si>
  <si>
    <t>CP Multi Phase CT BH</t>
  </si>
  <si>
    <t>CP New Connections Single Phase BH (Not responsible for metering)</t>
  </si>
  <si>
    <t>CP New Connections Single Phase AH (Not responsible for metering)</t>
  </si>
  <si>
    <t>CP New Connections Multi Phase DC BH (Not responsible for metering)</t>
  </si>
  <si>
    <t>CP New Connections Multi Phase DC AH (Not responsible for metering)</t>
  </si>
  <si>
    <t>CP Reserve Feeder Charges</t>
  </si>
  <si>
    <t xml:space="preserve">CP receives call from Contractor, location details &amp; defect are logged. </t>
  </si>
  <si>
    <t>CP Back Office contact REC and Retailer and applies Wasted Truck Visit in SAP</t>
  </si>
  <si>
    <t>CP NC cancels sales order</t>
  </si>
  <si>
    <t>CP Wasted Truck Visit - AH</t>
  </si>
  <si>
    <t>CP Wasted Truck Visit - BH</t>
  </si>
  <si>
    <t>CP Back Office cancels sales order</t>
  </si>
  <si>
    <t>Paper work received by Back Office  section ("admin")</t>
  </si>
  <si>
    <t>Admin contacts REC arranges access to site and set an agreed date</t>
  </si>
  <si>
    <t>Admin liaises with field schedular, and provides field schedular with</t>
  </si>
  <si>
    <t>Schedular updates PM Order and completes PM Order.</t>
  </si>
  <si>
    <t>CP Service Truck Visit - AH</t>
  </si>
  <si>
    <t>CP Service Truck Visit - BH additional 2 hours</t>
  </si>
  <si>
    <t>CP Service Truck Visit - BH additional 1 and a half hour</t>
  </si>
  <si>
    <t>CP Service Truck Visit - BH additional 1 hour</t>
  </si>
  <si>
    <t>CP Special Meter Reading BH</t>
  </si>
  <si>
    <t>CP Manual Meter Reading BH</t>
  </si>
  <si>
    <t>CP Customer Access to Meter Data</t>
  </si>
  <si>
    <t>CP Reconnections BH</t>
  </si>
  <si>
    <t>CP Reconnections  AH</t>
  </si>
  <si>
    <t>CP Disconnection (incl Re-energisation after de-energisation for non-payment) BH</t>
  </si>
  <si>
    <t>CP Reconnections (Same day) BH</t>
  </si>
  <si>
    <t>CP Meter Accuracy Test - Single Phase BH</t>
  </si>
  <si>
    <t>CP Meter Accuracy Test - Single Phase AH</t>
  </si>
  <si>
    <t>CP Meter Accuracy Test - Single Phase Additional Meter BH</t>
  </si>
  <si>
    <t>Business to Business request from retailer</t>
  </si>
  <si>
    <t>Back Office  receive B2B sales order (SO) from Retailer and dispatch</t>
  </si>
  <si>
    <t>CP Meter Accuracy Test - Multi Phase BH</t>
  </si>
  <si>
    <t>CP Meter Accuracy Test - CT AH</t>
  </si>
  <si>
    <t>CP Meter Investigation - BH</t>
  </si>
  <si>
    <t>CP Service Truck Visit - BH</t>
  </si>
  <si>
    <t xml:space="preserve">CitiPower Alternative Control services - 
Fee Based Services </t>
  </si>
  <si>
    <t>CitiPower</t>
  </si>
  <si>
    <t xml:space="preserve">CitiPower not exclusively responsible for metering </t>
  </si>
  <si>
    <t>CP Meter Accuracy Test - Multi Phase AH</t>
  </si>
  <si>
    <t xml:space="preserve"> CP Service Truck Visit - BH additional half hour</t>
  </si>
  <si>
    <t>Total Labour Overhead &amp; Margin</t>
  </si>
  <si>
    <t>Calculated</t>
  </si>
  <si>
    <t>Exclusive of margin &amp; overheads</t>
  </si>
  <si>
    <t>2014 Categort RIN</t>
  </si>
  <si>
    <t>CURRENT QUOTED SERVICE REVENUE</t>
  </si>
  <si>
    <t>Nominal $ (ex GST)</t>
  </si>
  <si>
    <t>Expenditure/Revenue</t>
  </si>
  <si>
    <t xml:space="preserve"> After hours truck by appointment </t>
  </si>
  <si>
    <t xml:space="preserve"> Supply abolishment </t>
  </si>
  <si>
    <t xml:space="preserve"> Audit Design &amp; Construction Charge </t>
  </si>
  <si>
    <t xml:space="preserve"> Specification &amp; Design Enquiry Charge </t>
  </si>
  <si>
    <t xml:space="preserve"> High Load Escorts </t>
  </si>
  <si>
    <t xml:space="preserve"> Low Voltage Mains </t>
  </si>
  <si>
    <t>Volumes</t>
  </si>
  <si>
    <t>TOTAL Charge incl. Overhead &amp; Margins (Ex GST)</t>
  </si>
  <si>
    <t>Labour rates used to calculate the charges</t>
  </si>
  <si>
    <t>Name of Labour Category</t>
  </si>
  <si>
    <t>Actual (nominal $ ex GST)</t>
  </si>
  <si>
    <t>Total Fee Based Service Revenue</t>
  </si>
  <si>
    <t>Name of Quoted Service</t>
  </si>
  <si>
    <t>Total Quoted Service Revenue</t>
  </si>
  <si>
    <t xml:space="preserve"> Recoverable Works - Asset Damage </t>
  </si>
  <si>
    <t xml:space="preserve">                          -  </t>
  </si>
  <si>
    <t xml:space="preserve">                -  </t>
  </si>
  <si>
    <t xml:space="preserve"> Recoverable Works - Connections Standard Control </t>
  </si>
  <si>
    <t xml:space="preserve"> Emergency Recoverable Works </t>
  </si>
  <si>
    <t>Name of Fee Based Service</t>
  </si>
  <si>
    <t>Name of Fee based Service</t>
  </si>
  <si>
    <t>Customer Quality Assurance</t>
  </si>
  <si>
    <t xml:space="preserve">Technician completes paper work. Results are faxed to Back Office </t>
  </si>
  <si>
    <t>Back Office  receive completed SO from field and interpret results</t>
  </si>
  <si>
    <t>Back Office  close out SO with results</t>
  </si>
  <si>
    <t>CP Meter Accuracy Test - Multi Phase - Additional Meter BH</t>
  </si>
  <si>
    <t>CP Meter Accuracy Test - CT BH</t>
  </si>
  <si>
    <t>Instructions</t>
  </si>
  <si>
    <r>
      <t xml:space="preserve">Forecasts for opex in table </t>
    </r>
    <r>
      <rPr>
        <b/>
        <sz val="10"/>
        <rFont val="Arial"/>
        <family val="2"/>
      </rPr>
      <t xml:space="preserve">3.2.1 </t>
    </r>
    <r>
      <rPr>
        <sz val="10"/>
        <rFont val="Arial"/>
        <family val="2"/>
      </rPr>
      <t xml:space="preserve">are to be for the opex categories that the DNSP has reported in their response to their annual reporting RIN.  </t>
    </r>
  </si>
  <si>
    <t>Standard control services</t>
  </si>
  <si>
    <t>Alternative control services</t>
  </si>
  <si>
    <t>TABLE 3.2.1 - OPEX CATEGORIES</t>
  </si>
  <si>
    <t>Table 3.2.1.1 Current opex categories and cost allocations</t>
  </si>
  <si>
    <t>Network Operating costs</t>
  </si>
  <si>
    <t>Meter data services</t>
  </si>
  <si>
    <t>Billing &amp; Revenue Collection</t>
  </si>
  <si>
    <t>Advertising/ Marketing</t>
  </si>
  <si>
    <t>Customer Service</t>
  </si>
  <si>
    <t>Energy Planning</t>
  </si>
  <si>
    <t>Regulatory</t>
  </si>
  <si>
    <t>Regulatory Reset</t>
  </si>
  <si>
    <t>IT</t>
  </si>
  <si>
    <t>Licence Fee</t>
  </si>
  <si>
    <t>GSL payments</t>
  </si>
  <si>
    <t>Non-network alternatives costs</t>
  </si>
  <si>
    <t>Debt raising costs</t>
  </si>
  <si>
    <t>Other</t>
  </si>
  <si>
    <t>AMI</t>
  </si>
  <si>
    <t>Public Lighting</t>
  </si>
  <si>
    <t>Alternative control -other</t>
  </si>
  <si>
    <t>MAINTENANCE</t>
  </si>
  <si>
    <t>Routine</t>
  </si>
  <si>
    <t>Condition based</t>
  </si>
  <si>
    <t>Emergency</t>
  </si>
  <si>
    <t>SCADA/Network Control</t>
  </si>
  <si>
    <t>Other - Standard Control Services (a)</t>
  </si>
  <si>
    <t>Negotiated services</t>
  </si>
  <si>
    <t>Unregulated services</t>
  </si>
  <si>
    <t xml:space="preserve">Total opex </t>
  </si>
  <si>
    <t>TABLE 3.2.2 - OPEX CONSISTENCY</t>
  </si>
  <si>
    <t>Table 3.2.2.1  Opex consistency - current cost allocation approach</t>
  </si>
  <si>
    <t>Opex for network services</t>
  </si>
  <si>
    <t>Opex for metering</t>
  </si>
  <si>
    <t>Opex for connection services</t>
  </si>
  <si>
    <t>Opex for public lighting</t>
  </si>
  <si>
    <t>Opex for amounts payable for easement levy or similar direct charges on DNSP</t>
  </si>
  <si>
    <t>Opex for transmission connection point planning</t>
  </si>
  <si>
    <t>TABLE 3.2.4 - OPEX FOR HIGH VOLTAGE CUSTOMERS</t>
  </si>
  <si>
    <t>End user costs (not standard control services)</t>
  </si>
  <si>
    <t>Opex for high voltage customers</t>
  </si>
  <si>
    <t>AH rate as % of BH for PNS</t>
  </si>
  <si>
    <t>% hours worked by PNS</t>
  </si>
  <si>
    <t>2014 Cat RIN Rate: Rates as reported in 2014 Category RIN</t>
  </si>
  <si>
    <t>2014 overhead rate calculated from category RIN data</t>
  </si>
  <si>
    <t>CP 2016-20 Revised Proposal - ACS Model</t>
  </si>
  <si>
    <t>Change Number</t>
  </si>
  <si>
    <t>Apply escalator to 2015 Skilled Electrical Worker rates in input sheet</t>
  </si>
  <si>
    <t>Tariff</t>
  </si>
  <si>
    <t>UNMETERED SUPPLY TARIFF</t>
  </si>
  <si>
    <t>Type 7 metering (meter data service)</t>
  </si>
  <si>
    <t>UNMETERED SUPPLY</t>
  </si>
  <si>
    <t xml:space="preserve"> Reserve Feeder</t>
  </si>
  <si>
    <t xml:space="preserve"> Reserve Feeded</t>
  </si>
  <si>
    <t>Forecast ($0's, real December 2015)</t>
  </si>
  <si>
    <t>PAL Metering expenditure templates - iter1v1.xls</t>
  </si>
  <si>
    <t>Reserve feeder changed from fee based to quoted services from 2016</t>
  </si>
  <si>
    <t>Change Made to Preliminary Determination</t>
  </si>
  <si>
    <t>Applied CitiPower's revised proposal labour and contract escalation rates</t>
  </si>
</sst>
</file>

<file path=xl/styles.xml><?xml version="1.0" encoding="utf-8"?>
<styleSheet xmlns="http://schemas.openxmlformats.org/spreadsheetml/2006/main" xmlns:mc="http://schemas.openxmlformats.org/markup-compatibility/2006" xmlns:x14ac="http://schemas.microsoft.com/office/spreadsheetml/2009/9/ac" mc:Ignorable="x14ac">
  <numFmts count="70">
    <numFmt numFmtId="43" formatCode="_-* #,##0.00_-;\-* #,##0.00_-;_-* &quot;-&quot;??_-;_-@_-"/>
    <numFmt numFmtId="164" formatCode="&quot;$&quot;#,##0.00_);\(&quot;$&quot;#,##0.0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_(* #,##0_);_(* \(#,##0\);_(* &quot;-&quot;??_);_(@_)"/>
    <numFmt numFmtId="170" formatCode="#,##0.0_);\(#,##0.0\)"/>
    <numFmt numFmtId="171" formatCode="0_)"/>
    <numFmt numFmtId="172" formatCode="00000"/>
    <numFmt numFmtId="173" formatCode="&quot;Rp.&quot;#,##0.00_);\(&quot;Rp.&quot;#,##0.00\)"/>
    <numFmt numFmtId="174" formatCode="_(&quot;Rp.&quot;* #,##0_);_(&quot;Rp.&quot;* \(#,##0\);_(&quot;Rp.&quot;* &quot;-&quot;_);_(@_)"/>
    <numFmt numFmtId="175" formatCode="0.000_)"/>
    <numFmt numFmtId="176" formatCode="0.00_)"/>
    <numFmt numFmtId="177" formatCode="_-* #,##0.0_-;\(\ #,##0.0\)"/>
    <numFmt numFmtId="178" formatCode="0.00%;_*\(0.00\)%"/>
    <numFmt numFmtId="179" formatCode="d/m/yy"/>
    <numFmt numFmtId="180" formatCode="_(###0_);\(###0\);_(###0_)"/>
    <numFmt numFmtId="181" formatCode="_(#,##0.0_);\(#,##0.0\);_(#,##0.0_)"/>
    <numFmt numFmtId="182" formatCode="_(#,##0.0%_);\(#,##0.0%\);_(#,##0.0%_)"/>
    <numFmt numFmtId="183" formatCode="_(#,##0.0\x_);\(#,##0.0\x\);_(#,##0.0\x_)"/>
    <numFmt numFmtId="184" formatCode="_(&quot;$&quot;#,##0.0_);\(&quot;$&quot;#,##0.0\);_(&quot;$&quot;#,##0.0_)"/>
    <numFmt numFmtId="185" formatCode="_)d/m/yy_)"/>
    <numFmt numFmtId="186" formatCode="_(#,##0_);\(#,##0\);_(#,##0_)"/>
    <numFmt numFmtId="187" formatCode="0.0%"/>
    <numFmt numFmtId="188" formatCode="_-* #,##0.00_-;[Red]\(#,##0.00\)_-;_-* &quot;-&quot;??_-;_-@_-"/>
    <numFmt numFmtId="189" formatCode="mm/dd/yy"/>
    <numFmt numFmtId="190" formatCode="0_);[Red]\(0\)"/>
    <numFmt numFmtId="191" formatCode="#,##0_ ;[Red]\(#,##0\)\ "/>
    <numFmt numFmtId="192" formatCode="#,##0.00;\(#,##0.00\)"/>
    <numFmt numFmtId="193" formatCode="#,##0.0000_);[Red]\(#,##0.0000\)"/>
    <numFmt numFmtId="194" formatCode="#,##0;\(#,##0\);&quot;-&quot;"/>
    <numFmt numFmtId="195" formatCode="0.000%"/>
    <numFmt numFmtId="196" formatCode="_-* #,##0.0000_-;\-* #,##0.0000_-;_-* &quot;-&quot;??_-;_-@_-"/>
    <numFmt numFmtId="197" formatCode="_-* #,##0_-;\-* #,##0_-;_-* &quot;-&quot;??_-;_-@_-"/>
    <numFmt numFmtId="198" formatCode="_-* #,##0.0_-;\-* #,##0.0_-;_-* &quot;-&quot;??_-;_-@_-"/>
    <numFmt numFmtId="199" formatCode="_(* #,##0.0000_);_(* \(#,##0.0000\);_(* &quot;-&quot;??_);_(@_)"/>
    <numFmt numFmtId="200" formatCode="_-* #,##0.000_-;\-* #,##0.000_-;_-* &quot;-&quot;??_-;_-@_-"/>
    <numFmt numFmtId="201" formatCode="0.000000%"/>
    <numFmt numFmtId="202" formatCode="_-&quot;$&quot;* #,##0_-;\-&quot;$&quot;* #,##0_-;_-&quot;$&quot;* &quot;-&quot;??_-;_-@_-"/>
    <numFmt numFmtId="203" formatCode="_([$€-2]* #,##0.00_);_([$€-2]* \(#,##0.00\);_([$€-2]* &quot;-&quot;??_)"/>
    <numFmt numFmtId="204" formatCode="_ &quot;?&quot;* #,##0_ ;_ &quot;?&quot;* \-#,##0_ ;_ &quot;?&quot;* &quot;-&quot;_ ;_ @_ "/>
    <numFmt numFmtId="205" formatCode="_ * #,##0_ ;_ * \-#,##0_ ;_ * &quot;-&quot;_ ;_ @_ "/>
    <numFmt numFmtId="206" formatCode="_ * #,##0.00_ ;_ * \-#,##0.00_ ;_ * &quot;-&quot;??_ ;_ @_ "/>
    <numFmt numFmtId="207" formatCode="_-* #,##0.00\ _D_M_-;\-* #,##0.00\ _D_M_-;_-* &quot;-&quot;??\ _D_M_-;_-@_-"/>
    <numFmt numFmtId="208" formatCode="#,##0;\-#,##0;&quot;-&quot;"/>
    <numFmt numFmtId="209" formatCode="_(* #,##0.0_);_(* \(#,##0.0\);_(* &quot;-&quot;?_);_(@_)"/>
    <numFmt numFmtId="210" formatCode="_(* #,##0_);_(* \(#,##0\);_(* &quot;-&quot;?_);_(@_)"/>
    <numFmt numFmtId="211" formatCode="#,##0.000_ ;[Red]\-#,##0.000\ "/>
    <numFmt numFmtId="212" formatCode="_-* #,##0_ _F_-;\-* #,##0_ _F_-;_-* &quot;-&quot;_ _F_-;_-@_-"/>
    <numFmt numFmtId="213" formatCode="_-* #,##0.00_ _F_-;\-* #,##0.00_ _F_-;_-* &quot;-&quot;??_ _F_-;_-@_-"/>
    <numFmt numFmtId="214" formatCode="_-* #,##0&quot; F&quot;_-;\-* #,##0&quot; F&quot;_-;_-* &quot;-&quot;&quot; F&quot;_-;_-@_-"/>
    <numFmt numFmtId="215" formatCode="_-* #,##0.00&quot; F&quot;_-;\-* #,##0.00&quot; F&quot;_-;_-* &quot;-&quot;??&quot; F&quot;_-;_-@_-"/>
    <numFmt numFmtId="216" formatCode="&quot;£&quot;#,##0_);\(&quot;£&quot;#,##0\)"/>
    <numFmt numFmtId="217" formatCode="#,##0&quot;£&quot;_);[Red]\(#,##0&quot;£&quot;\)"/>
    <numFmt numFmtId="218" formatCode="_(* #,##0.00%_);_(* \(#,##0.00%\);_(* #,##0.00%_);_(@_)"/>
    <numFmt numFmtId="219" formatCode="#,##0;\(#,##0\)"/>
    <numFmt numFmtId="220" formatCode="_(* #,##0_);[Red]_(* \(#,##0\);_(* &quot;-&quot;_);_(@_)"/>
    <numFmt numFmtId="221" formatCode="_(* #,##0.000000_);_(* \(#,##0.000000\);_(* &quot;-&quot;??_);_(@_)"/>
    <numFmt numFmtId="222" formatCode="_(* #,##0.0000000_);_(* \(#,##0.0000000\);_(* &quot;-&quot;??_);_(@_)"/>
    <numFmt numFmtId="223" formatCode="&quot;\&quot;#,##0.00;[Red]&quot;\&quot;&quot;\&quot;&quot;\&quot;&quot;\&quot;\-#,##0.00"/>
    <numFmt numFmtId="224" formatCode="&quot;\&quot;#,##0;[Red]&quot;\&quot;&quot;\&quot;&quot;\&quot;&quot;\&quot;\-#,##0"/>
    <numFmt numFmtId="225" formatCode="#,##0_ ;[Red]\-#,##0\ "/>
    <numFmt numFmtId="226" formatCode="#,##0_ ;\-#,##0\ "/>
    <numFmt numFmtId="227" formatCode="#,##0;[Red]\(#,##0.0\)"/>
    <numFmt numFmtId="228" formatCode="_)d\-mmm\-yy_)"/>
    <numFmt numFmtId="229" formatCode="_(#,##0.0_);\(#,##0.0\);_(&quot;-&quot;_)"/>
    <numFmt numFmtId="230" formatCode="_-&quot;$&quot;* #,##0.000_-;\-&quot;$&quot;* #,##0.000_-;_-&quot;$&quot;* &quot;-&quot;??_-;_-@_-"/>
    <numFmt numFmtId="231" formatCode="#,##0.000"/>
    <numFmt numFmtId="232" formatCode="0.000"/>
  </numFmts>
  <fonts count="218">
    <font>
      <sz val="10"/>
      <name val="Arial"/>
    </font>
    <font>
      <sz val="10"/>
      <color theme="1"/>
      <name val="Verdana"/>
      <family val="2"/>
    </font>
    <font>
      <sz val="10"/>
      <color theme="1"/>
      <name val="Verdana"/>
      <family val="2"/>
    </font>
    <font>
      <sz val="10"/>
      <color theme="1"/>
      <name val="Verdana"/>
      <family val="2"/>
    </font>
    <font>
      <sz val="10"/>
      <color theme="1"/>
      <name val="Verdana"/>
      <family val="2"/>
    </font>
    <font>
      <sz val="10"/>
      <name val="Arial"/>
      <family val="2"/>
    </font>
    <font>
      <sz val="8"/>
      <name val="Arial"/>
      <family val="2"/>
    </font>
    <font>
      <sz val="11"/>
      <color indexed="8"/>
      <name val="Calibri"/>
      <family val="2"/>
    </font>
    <font>
      <sz val="11"/>
      <color indexed="9"/>
      <name val="Calibri"/>
      <family val="2"/>
    </font>
    <font>
      <sz val="9"/>
      <name val="AGaramond"/>
    </font>
    <font>
      <sz val="8"/>
      <name val="Arial"/>
      <family val="2"/>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8"/>
      <color indexed="15"/>
      <name val="Times New Roman"/>
      <family val="1"/>
    </font>
    <font>
      <b/>
      <sz val="11"/>
      <color indexed="9"/>
      <name val="Calibri"/>
      <family val="2"/>
    </font>
    <font>
      <sz val="11"/>
      <name val="Tms Rmn"/>
    </font>
    <font>
      <sz val="10"/>
      <name val="Palatino"/>
      <family val="1"/>
    </font>
    <font>
      <sz val="10"/>
      <name val="MS Sans Serif"/>
      <family val="2"/>
    </font>
    <font>
      <sz val="10"/>
      <color indexed="24"/>
      <name val="Arial"/>
      <family val="2"/>
    </font>
    <font>
      <sz val="11"/>
      <name val="Book Antiqua"/>
      <family val="1"/>
    </font>
    <font>
      <sz val="10"/>
      <name val="Arial"/>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10"/>
      <name val="Arial"/>
      <family val="2"/>
    </font>
    <font>
      <b/>
      <sz val="13"/>
      <color indexed="62"/>
      <name val="Calibri"/>
      <family val="2"/>
    </font>
    <font>
      <b/>
      <sz val="9"/>
      <name val="Arial"/>
      <family val="2"/>
    </font>
    <font>
      <b/>
      <sz val="11"/>
      <color indexed="62"/>
      <name val="Calibri"/>
      <family val="2"/>
    </font>
    <font>
      <b/>
      <sz val="8"/>
      <name val="Arial"/>
      <family val="2"/>
    </font>
    <font>
      <b/>
      <sz val="8.5"/>
      <name val="Univers 65"/>
      <family val="2"/>
    </font>
    <font>
      <b/>
      <sz val="10"/>
      <name val="Book Antiqua"/>
      <family val="1"/>
    </font>
    <font>
      <u/>
      <sz val="10"/>
      <color indexed="12"/>
      <name val="Arial"/>
      <family val="2"/>
    </font>
    <font>
      <b/>
      <sz val="10"/>
      <color indexed="56"/>
      <name val="Wingdings"/>
      <charset val="2"/>
    </font>
    <font>
      <b/>
      <u/>
      <sz val="8"/>
      <color indexed="56"/>
      <name val="Arial"/>
      <family val="2"/>
    </font>
    <font>
      <sz val="11"/>
      <color indexed="62"/>
      <name val="Calibri"/>
      <family val="2"/>
    </font>
    <font>
      <sz val="10"/>
      <color indexed="10"/>
      <name val="Arial"/>
      <family val="2"/>
    </font>
    <font>
      <sz val="9"/>
      <color indexed="10"/>
      <name val="Times New Roman"/>
      <family val="1"/>
    </font>
    <font>
      <sz val="8"/>
      <name val="MS Sans Serif"/>
      <family val="2"/>
    </font>
    <font>
      <sz val="11"/>
      <color indexed="52"/>
      <name val="Calibri"/>
      <family val="2"/>
    </font>
    <font>
      <b/>
      <sz val="8"/>
      <name val="Arial"/>
      <family val="2"/>
    </font>
    <font>
      <sz val="12"/>
      <color indexed="14"/>
      <name val="Arial"/>
      <family val="2"/>
    </font>
    <font>
      <b/>
      <sz val="12"/>
      <name val="Arial"/>
      <family val="2"/>
    </font>
    <font>
      <sz val="11"/>
      <color indexed="60"/>
      <name val="Calibri"/>
      <family val="2"/>
    </font>
    <font>
      <sz val="9"/>
      <color indexed="12"/>
      <name val="Times New Roman"/>
      <family val="1"/>
    </font>
    <font>
      <b/>
      <i/>
      <sz val="16"/>
      <name val="Helv"/>
    </font>
    <font>
      <b/>
      <sz val="11"/>
      <color indexed="63"/>
      <name val="Calibri"/>
      <family val="2"/>
    </font>
    <font>
      <sz val="8.5"/>
      <name val="Univers 55"/>
      <family val="2"/>
    </font>
    <font>
      <sz val="10"/>
      <name val="MS Sans Serif"/>
      <family val="2"/>
    </font>
    <font>
      <sz val="10"/>
      <color indexed="18"/>
      <name val="Times New Roman"/>
      <family val="1"/>
    </font>
    <font>
      <b/>
      <sz val="10"/>
      <name val="MS Sans Serif"/>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b/>
      <sz val="10"/>
      <name val="Arial"/>
      <family val="2"/>
    </font>
    <font>
      <sz val="10"/>
      <color indexed="39"/>
      <name val="Arial"/>
      <family val="2"/>
    </font>
    <font>
      <b/>
      <sz val="16"/>
      <color indexed="48"/>
      <name val="Arial"/>
      <family val="2"/>
    </font>
    <font>
      <b/>
      <sz val="13"/>
      <name val="Arial"/>
      <family val="2"/>
    </font>
    <font>
      <sz val="9"/>
      <color indexed="20"/>
      <name val="Arial"/>
      <family val="2"/>
    </font>
    <font>
      <b/>
      <sz val="12"/>
      <color indexed="20"/>
      <name val="Arial"/>
      <family val="2"/>
    </font>
    <font>
      <b/>
      <sz val="14"/>
      <name val="Arial"/>
      <family val="2"/>
    </font>
    <font>
      <sz val="8"/>
      <name val="Book Antiqua"/>
      <family val="1"/>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sz val="18"/>
      <color indexed="62"/>
      <name val="Cambria"/>
      <family val="2"/>
    </font>
    <font>
      <b/>
      <u/>
      <sz val="9.5"/>
      <color indexed="56"/>
      <name val="Arial"/>
      <family val="2"/>
    </font>
    <font>
      <u/>
      <sz val="8"/>
      <color indexed="56"/>
      <name val="Arial"/>
      <family val="2"/>
    </font>
    <font>
      <b/>
      <sz val="11"/>
      <color indexed="8"/>
      <name val="Calibri"/>
      <family val="2"/>
    </font>
    <font>
      <sz val="11"/>
      <color indexed="10"/>
      <name val="Calibri"/>
      <family val="2"/>
    </font>
    <font>
      <sz val="10"/>
      <color indexed="16"/>
      <name val="Arial"/>
      <family val="2"/>
    </font>
    <font>
      <b/>
      <sz val="14"/>
      <color indexed="9"/>
      <name val="Arial"/>
      <family val="2"/>
    </font>
    <font>
      <b/>
      <sz val="12"/>
      <color indexed="9"/>
      <name val="Arial"/>
      <family val="2"/>
    </font>
    <font>
      <sz val="12"/>
      <color indexed="9"/>
      <name val="Arial"/>
      <family val="2"/>
    </font>
    <font>
      <sz val="12"/>
      <name val="Arial"/>
      <family val="2"/>
    </font>
    <font>
      <b/>
      <u/>
      <sz val="10"/>
      <color indexed="20"/>
      <name val="Arial"/>
      <family val="2"/>
    </font>
    <font>
      <sz val="10"/>
      <color indexed="20"/>
      <name val="Arial"/>
      <family val="2"/>
    </font>
    <font>
      <sz val="10"/>
      <color indexed="12"/>
      <name val="Arial"/>
      <family val="2"/>
    </font>
    <font>
      <sz val="10"/>
      <color indexed="17"/>
      <name val="Arial"/>
      <family val="2"/>
    </font>
    <font>
      <sz val="9"/>
      <color indexed="10"/>
      <name val="Arial"/>
      <family val="2"/>
    </font>
    <font>
      <b/>
      <u/>
      <sz val="10"/>
      <color indexed="20"/>
      <name val="Arial"/>
      <family val="2"/>
    </font>
    <font>
      <sz val="10"/>
      <color indexed="9"/>
      <name val="Arial"/>
      <family val="2"/>
    </font>
    <font>
      <b/>
      <sz val="10"/>
      <color indexed="9"/>
      <name val="Arial"/>
      <family val="2"/>
    </font>
    <font>
      <sz val="10"/>
      <color indexed="10"/>
      <name val="Arial"/>
      <family val="2"/>
    </font>
    <font>
      <b/>
      <sz val="8"/>
      <color indexed="81"/>
      <name val="Tahoma"/>
      <family val="2"/>
    </font>
    <font>
      <sz val="8"/>
      <color indexed="81"/>
      <name val="Tahoma"/>
      <family val="2"/>
    </font>
    <font>
      <sz val="9"/>
      <name val="Verdana"/>
      <family val="2"/>
    </font>
    <font>
      <sz val="10"/>
      <color indexed="10"/>
      <name val="Arial"/>
      <family val="2"/>
    </font>
    <font>
      <sz val="10"/>
      <color indexed="17"/>
      <name val="Arial"/>
      <family val="2"/>
    </font>
    <font>
      <sz val="10"/>
      <color theme="1"/>
      <name val="Calibri"/>
      <family val="2"/>
    </font>
    <font>
      <b/>
      <sz val="12"/>
      <color theme="1"/>
      <name val="Calibri"/>
      <family val="2"/>
    </font>
    <font>
      <b/>
      <sz val="12"/>
      <color theme="9" tint="-0.249977111117893"/>
      <name val="Calibri"/>
      <family val="2"/>
    </font>
    <font>
      <sz val="10"/>
      <color indexed="12"/>
      <name val="Calibri"/>
      <family val="2"/>
      <scheme val="minor"/>
    </font>
    <font>
      <sz val="10"/>
      <color theme="0"/>
      <name val="Arial"/>
      <family val="2"/>
    </font>
    <font>
      <b/>
      <u/>
      <sz val="14"/>
      <color theme="0"/>
      <name val="Arial"/>
      <family val="2"/>
    </font>
    <font>
      <sz val="10"/>
      <name val="Arial"/>
      <family val="2"/>
    </font>
    <font>
      <b/>
      <u/>
      <sz val="10"/>
      <name val="Arial"/>
      <family val="2"/>
    </font>
    <font>
      <sz val="9"/>
      <color indexed="12"/>
      <name val="Arial"/>
      <family val="2"/>
    </font>
    <font>
      <sz val="9"/>
      <name val="Arial"/>
      <family val="2"/>
    </font>
    <font>
      <u/>
      <sz val="10"/>
      <name val="Arial"/>
      <family val="2"/>
    </font>
    <font>
      <u/>
      <sz val="12"/>
      <color indexed="12"/>
      <name val="Arial"/>
      <family val="2"/>
    </font>
    <font>
      <sz val="10"/>
      <color rgb="FFFF0000"/>
      <name val="Arial"/>
      <family val="2"/>
    </font>
    <font>
      <sz val="10"/>
      <color rgb="FF00B050"/>
      <name val="Arial"/>
      <family val="2"/>
    </font>
    <font>
      <b/>
      <i/>
      <sz val="10"/>
      <name val="Arial"/>
      <family val="2"/>
    </font>
    <font>
      <sz val="13"/>
      <name val="Arial"/>
      <family val="2"/>
    </font>
    <font>
      <b/>
      <sz val="10"/>
      <color rgb="FFFF0000"/>
      <name val="Arial"/>
      <family val="2"/>
    </font>
    <font>
      <b/>
      <sz val="10"/>
      <color indexed="81"/>
      <name val="Tahoma"/>
      <family val="2"/>
    </font>
    <font>
      <sz val="10"/>
      <color indexed="81"/>
      <name val="Tahoma"/>
      <family val="2"/>
    </font>
    <font>
      <sz val="10"/>
      <name val="Arial"/>
      <family val="2"/>
    </font>
    <font>
      <b/>
      <sz val="10"/>
      <name val="Arial"/>
      <family val="2"/>
    </font>
    <font>
      <b/>
      <sz val="9"/>
      <color indexed="81"/>
      <name val="Tahoma"/>
      <family val="2"/>
    </font>
    <font>
      <sz val="9"/>
      <color indexed="81"/>
      <name val="Tahoma"/>
      <family val="2"/>
    </font>
    <font>
      <sz val="10"/>
      <color rgb="FF0000FF"/>
      <name val="Arial"/>
      <family val="2"/>
    </font>
    <font>
      <sz val="10"/>
      <color theme="1"/>
      <name val="Arial"/>
      <family val="2"/>
    </font>
    <font>
      <sz val="10"/>
      <color rgb="FF006600"/>
      <name val="Arial"/>
      <family val="2"/>
    </font>
    <font>
      <sz val="12"/>
      <color rgb="FF0000FF"/>
      <name val="Arial"/>
      <family val="2"/>
    </font>
    <font>
      <sz val="9"/>
      <color rgb="FFFF0000"/>
      <name val="Arial"/>
      <family val="2"/>
    </font>
    <font>
      <b/>
      <sz val="12"/>
      <color theme="1"/>
      <name val="Arial"/>
      <family val="2"/>
    </font>
    <font>
      <sz val="10"/>
      <color theme="0"/>
      <name val="Verdana"/>
      <family val="2"/>
    </font>
    <font>
      <b/>
      <sz val="10"/>
      <color theme="0"/>
      <name val="Verdana"/>
      <family val="2"/>
    </font>
    <font>
      <b/>
      <sz val="10"/>
      <color theme="1"/>
      <name val="Verdana"/>
      <family val="2"/>
    </font>
    <font>
      <sz val="10"/>
      <color rgb="FFFF0000"/>
      <name val="Verdana"/>
      <family val="2"/>
    </font>
    <font>
      <sz val="9"/>
      <color theme="0" tint="-0.34998626667073579"/>
      <name val="Verdana"/>
      <family val="2"/>
    </font>
    <font>
      <u/>
      <sz val="8"/>
      <color indexed="12"/>
      <name val="Arial"/>
      <family val="2"/>
    </font>
    <font>
      <sz val="11"/>
      <color theme="1"/>
      <name val="Calibri"/>
      <family val="2"/>
      <scheme val="minor"/>
    </font>
    <font>
      <sz val="9"/>
      <color rgb="FFFF0000"/>
      <name val="Calibri"/>
      <family val="2"/>
      <scheme val="minor"/>
    </font>
    <font>
      <b/>
      <sz val="12"/>
      <color theme="0"/>
      <name val="Arial"/>
      <family val="2"/>
    </font>
    <font>
      <b/>
      <sz val="12"/>
      <color theme="0"/>
      <name val="Calibri"/>
      <family val="2"/>
      <scheme val="minor"/>
    </font>
    <font>
      <b/>
      <sz val="14"/>
      <color theme="0"/>
      <name val="Arial"/>
      <family val="2"/>
    </font>
    <font>
      <b/>
      <sz val="9"/>
      <color indexed="10"/>
      <name val="Arial"/>
      <family val="2"/>
    </font>
    <font>
      <b/>
      <sz val="14"/>
      <color theme="1"/>
      <name val="Arial"/>
      <family val="2"/>
    </font>
    <font>
      <sz val="11"/>
      <name val="Arial"/>
      <family val="2"/>
    </font>
    <font>
      <b/>
      <sz val="11"/>
      <name val="Arial"/>
      <family val="2"/>
    </font>
    <font>
      <b/>
      <sz val="11"/>
      <name val="Calibri"/>
      <family val="2"/>
      <scheme val="minor"/>
    </font>
    <font>
      <b/>
      <sz val="11"/>
      <color theme="1"/>
      <name val="Calibri"/>
      <family val="2"/>
      <scheme val="minor"/>
    </font>
    <font>
      <sz val="10"/>
      <color rgb="FF008000"/>
      <name val="Verdana"/>
      <family val="2"/>
    </font>
    <font>
      <sz val="10"/>
      <color rgb="FF0000FF"/>
      <name val="Verdana"/>
      <family val="2"/>
    </font>
    <font>
      <sz val="10"/>
      <color rgb="FF008000"/>
      <name val="Arial"/>
      <family val="2"/>
    </font>
    <font>
      <sz val="10"/>
      <name val="Helv"/>
      <charset val="204"/>
    </font>
    <font>
      <sz val="11"/>
      <name val="ＭＳ Ｐゴシック"/>
      <family val="3"/>
      <charset val="136"/>
    </font>
    <font>
      <sz val="12"/>
      <name val="??"/>
      <family val="1"/>
    </font>
    <font>
      <sz val="12"/>
      <name val="????"/>
      <family val="1"/>
    </font>
    <font>
      <sz val="10"/>
      <name val="Helv"/>
      <family val="2"/>
    </font>
    <font>
      <sz val="14"/>
      <name val="System"/>
      <family val="2"/>
    </font>
    <font>
      <sz val="11"/>
      <color indexed="37"/>
      <name val="Calibri"/>
      <family val="2"/>
    </font>
    <font>
      <b/>
      <sz val="11"/>
      <color indexed="17"/>
      <name val="Calibri"/>
      <family val="2"/>
    </font>
    <font>
      <sz val="10"/>
      <name val="MS Serif"/>
      <family val="1"/>
    </font>
    <font>
      <sz val="10"/>
      <color indexed="16"/>
      <name val="MS Serif"/>
      <family val="1"/>
    </font>
    <font>
      <sz val="11"/>
      <color indexed="48"/>
      <name val="Calibri"/>
      <family val="2"/>
    </font>
    <font>
      <sz val="10"/>
      <color indexed="12"/>
      <name val="Calibri"/>
      <family val="2"/>
    </font>
    <font>
      <b/>
      <sz val="10"/>
      <color indexed="37"/>
      <name val="Arial MT"/>
      <family val="2"/>
    </font>
    <font>
      <b/>
      <sz val="9"/>
      <color indexed="9"/>
      <name val="Arial"/>
      <family val="2"/>
    </font>
    <font>
      <sz val="10"/>
      <name val="Geneva"/>
      <family val="2"/>
    </font>
    <font>
      <sz val="10"/>
      <name val="Arial CE"/>
      <family val="2"/>
      <charset val="238"/>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8"/>
      <color indexed="62"/>
      <name val="Arial"/>
      <family val="2"/>
    </font>
    <font>
      <b/>
      <sz val="8"/>
      <color indexed="8"/>
      <name val="Arial"/>
      <family val="2"/>
    </font>
    <font>
      <sz val="8"/>
      <color indexed="8"/>
      <name val="Arial"/>
      <family val="2"/>
    </font>
    <font>
      <sz val="19"/>
      <name val="Arial"/>
      <family val="2"/>
    </font>
    <font>
      <sz val="8"/>
      <color indexed="14"/>
      <name val="Arial"/>
      <family val="2"/>
    </font>
    <font>
      <b/>
      <sz val="8"/>
      <color indexed="8"/>
      <name val="Helv"/>
      <family val="2"/>
    </font>
    <font>
      <sz val="12"/>
      <color indexed="9"/>
      <name val="Arial MT"/>
      <family val="2"/>
    </font>
    <font>
      <sz val="10"/>
      <color indexed="8"/>
      <name val="Times New Roman"/>
      <family val="1"/>
    </font>
    <font>
      <sz val="10"/>
      <color indexed="8"/>
      <name val="Courier"/>
      <family val="3"/>
    </font>
    <font>
      <i/>
      <sz val="12"/>
      <color indexed="8"/>
      <name val="Arial MT"/>
      <family val="2"/>
    </font>
    <font>
      <sz val="11"/>
      <color indexed="14"/>
      <name val="Calibri"/>
      <family val="2"/>
    </font>
    <font>
      <sz val="10"/>
      <color indexed="14"/>
      <name val="Arial"/>
      <family val="2"/>
    </font>
    <font>
      <sz val="10"/>
      <name val="CG Times (W1)"/>
      <family val="1"/>
    </font>
    <font>
      <sz val="12"/>
      <name val="Times New Roman"/>
      <family val="1"/>
    </font>
    <font>
      <u/>
      <sz val="12"/>
      <color indexed="36"/>
      <name val="宋体"/>
      <charset val="134"/>
    </font>
    <font>
      <sz val="10"/>
      <name val="ＭＳ 明朝"/>
      <family val="1"/>
      <charset val="136"/>
    </font>
    <font>
      <sz val="12"/>
      <name val="新細明體"/>
      <family val="1"/>
      <charset val="136"/>
    </font>
    <font>
      <u/>
      <sz val="12"/>
      <color indexed="12"/>
      <name val="宋体"/>
      <charset val="134"/>
    </font>
    <font>
      <u/>
      <sz val="10"/>
      <color indexed="36"/>
      <name val="Arial"/>
      <family val="2"/>
    </font>
    <font>
      <b/>
      <sz val="10"/>
      <color theme="0"/>
      <name val="Arial"/>
      <family val="2"/>
    </font>
    <font>
      <sz val="11"/>
      <color rgb="FF1F497D"/>
      <name val="Calibri"/>
      <family val="2"/>
    </font>
    <font>
      <sz val="14"/>
      <color theme="1"/>
      <name val="Arial"/>
      <family val="2"/>
    </font>
    <font>
      <sz val="11"/>
      <color theme="1"/>
      <name val="Arial"/>
      <family val="2"/>
    </font>
    <font>
      <i/>
      <sz val="11"/>
      <color theme="1"/>
      <name val="Arial"/>
      <family val="2"/>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indexed="12"/>
      <name val="MS Sans Serif"/>
      <family val="2"/>
    </font>
    <font>
      <sz val="11"/>
      <color rgb="FF3F3F76"/>
      <name val="Calibri"/>
      <family val="2"/>
      <scheme val="minor"/>
    </font>
    <font>
      <sz val="11"/>
      <color rgb="FFFA7D00"/>
      <name val="Calibri"/>
      <family val="2"/>
      <scheme val="minor"/>
    </font>
    <font>
      <sz val="11"/>
      <color rgb="FF9C6500"/>
      <name val="Calibri"/>
      <family val="2"/>
      <scheme val="minor"/>
    </font>
    <font>
      <sz val="8"/>
      <name val="Palatino"/>
      <family val="1"/>
    </font>
    <font>
      <b/>
      <sz val="11"/>
      <color rgb="FF3F3F3F"/>
      <name val="Calibri"/>
      <family val="2"/>
      <scheme val="minor"/>
    </font>
    <font>
      <sz val="9"/>
      <color indexed="21"/>
      <name val="Helvetica-Black"/>
      <family val="2"/>
    </font>
    <font>
      <sz val="11"/>
      <name val="Helvetica-Black"/>
      <family val="2"/>
    </font>
    <font>
      <sz val="11"/>
      <color rgb="FFFF0000"/>
      <name val="Calibri"/>
      <family val="2"/>
      <scheme val="minor"/>
    </font>
    <font>
      <sz val="10"/>
      <color theme="1"/>
      <name val="Calibri"/>
      <family val="2"/>
      <scheme val="minor"/>
    </font>
    <font>
      <b/>
      <sz val="10"/>
      <color indexed="12"/>
      <name val="Arial"/>
      <family val="2"/>
    </font>
    <font>
      <sz val="10"/>
      <name val="Verdana"/>
      <family val="2"/>
    </font>
    <font>
      <sz val="11"/>
      <name val="Calibri"/>
      <family val="2"/>
      <scheme val="minor"/>
    </font>
    <font>
      <sz val="12"/>
      <name val="Calibri"/>
      <family val="2"/>
      <scheme val="minor"/>
    </font>
    <font>
      <sz val="12"/>
      <color theme="1"/>
      <name val="Calibri"/>
      <family val="2"/>
      <scheme val="minor"/>
    </font>
    <font>
      <b/>
      <sz val="11"/>
      <name val="Calibri"/>
      <family val="2"/>
    </font>
    <font>
      <i/>
      <sz val="11"/>
      <color indexed="8"/>
      <name val="Calibri"/>
      <family val="2"/>
    </font>
    <font>
      <b/>
      <i/>
      <sz val="11"/>
      <color indexed="8"/>
      <name val="Calibri"/>
      <family val="2"/>
    </font>
  </fonts>
  <fills count="130">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10"/>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4"/>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45"/>
      </patternFill>
    </fill>
    <fill>
      <patternFill patternType="solid">
        <fgColor indexed="9"/>
      </patternFill>
    </fill>
    <fill>
      <patternFill patternType="lightGray">
        <fgColor indexed="13"/>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2"/>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mediumGray">
        <fgColor indexed="22"/>
      </patternFill>
    </fill>
    <fill>
      <patternFill patternType="solid">
        <fgColor indexed="43"/>
        <bgColor indexed="64"/>
      </patternFill>
    </fill>
    <fill>
      <patternFill patternType="solid">
        <fgColor indexed="51"/>
      </patternFill>
    </fill>
    <fill>
      <patternFill patternType="solid">
        <fgColor indexed="52"/>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bgColor indexed="64"/>
      </patternFill>
    </fill>
    <fill>
      <patternFill patternType="solid">
        <fgColor indexed="26"/>
        <bgColor indexed="54"/>
      </patternFill>
    </fill>
    <fill>
      <patternFill patternType="solid">
        <fgColor indexed="26"/>
        <bgColor indexed="40"/>
      </patternFill>
    </fill>
    <fill>
      <patternFill patternType="solid">
        <fgColor indexed="26"/>
        <bgColor indexed="44"/>
      </patternFill>
    </fill>
    <fill>
      <patternFill patternType="solid">
        <fgColor indexed="44"/>
        <bgColor indexed="64"/>
      </patternFill>
    </fill>
    <fill>
      <patternFill patternType="solid">
        <fgColor indexed="41"/>
        <bgColor indexed="64"/>
      </patternFill>
    </fill>
    <fill>
      <patternFill patternType="solid">
        <fgColor indexed="40"/>
      </patternFill>
    </fill>
    <fill>
      <patternFill patternType="solid">
        <fgColor indexed="20"/>
      </patternFill>
    </fill>
    <fill>
      <patternFill patternType="solid">
        <fgColor indexed="14"/>
        <bgColor indexed="64"/>
      </patternFill>
    </fill>
    <fill>
      <patternFill patternType="solid">
        <fgColor indexed="8"/>
        <bgColor indexed="64"/>
      </patternFill>
    </fill>
    <fill>
      <patternFill patternType="solid">
        <fgColor indexed="47"/>
        <bgColor indexed="64"/>
      </patternFill>
    </fill>
    <fill>
      <patternFill patternType="solid">
        <fgColor indexed="51"/>
        <bgColor indexed="64"/>
      </patternFill>
    </fill>
    <fill>
      <patternFill patternType="solid">
        <fgColor indexed="45"/>
        <bgColor indexed="64"/>
      </patternFill>
    </fill>
    <fill>
      <patternFill patternType="solid">
        <fgColor indexed="13"/>
        <bgColor indexed="64"/>
      </patternFill>
    </fill>
    <fill>
      <patternFill patternType="solid">
        <fgColor theme="6" tint="0.59999389629810485"/>
        <bgColor indexed="64"/>
      </patternFill>
    </fill>
    <fill>
      <patternFill patternType="solid">
        <fgColor rgb="FFFFFF00"/>
        <bgColor indexed="64"/>
      </patternFill>
    </fill>
    <fill>
      <patternFill patternType="solid">
        <fgColor rgb="FFFF0000"/>
        <bgColor indexed="64"/>
      </patternFill>
    </fill>
    <fill>
      <patternFill patternType="solid">
        <fgColor rgb="FFFFFF99"/>
        <bgColor indexed="64"/>
      </patternFill>
    </fill>
    <fill>
      <patternFill patternType="solid">
        <fgColor theme="3" tint="-0.249977111117893"/>
        <bgColor indexed="64"/>
      </patternFill>
    </fill>
    <fill>
      <patternFill patternType="solid">
        <fgColor indexed="62"/>
        <bgColor indexed="64"/>
      </patternFill>
    </fill>
    <fill>
      <patternFill patternType="solid">
        <fgColor theme="0" tint="-0.14999847407452621"/>
        <bgColor indexed="64"/>
      </patternFill>
    </fill>
    <fill>
      <patternFill patternType="solid">
        <fgColor theme="1"/>
        <bgColor indexed="64"/>
      </patternFill>
    </fill>
    <fill>
      <patternFill patternType="solid">
        <fgColor rgb="FF99CCFF"/>
        <bgColor indexed="64"/>
      </patternFill>
    </fill>
    <fill>
      <patternFill patternType="solid">
        <fgColor theme="3" tint="0.59999389629810485"/>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18"/>
        <bgColor indexed="18"/>
      </patternFill>
    </fill>
    <fill>
      <patternFill patternType="solid">
        <fgColor indexed="53"/>
        <bgColor indexed="53"/>
      </patternFill>
    </fill>
    <fill>
      <patternFill patternType="solid">
        <fgColor indexed="35"/>
        <bgColor indexed="35"/>
      </patternFill>
    </fill>
    <fill>
      <patternFill patternType="gray0625">
        <bgColor indexed="44"/>
      </patternFill>
    </fill>
    <fill>
      <patternFill patternType="solid">
        <fgColor indexed="42"/>
        <bgColor indexed="64"/>
      </patternFill>
    </fill>
    <fill>
      <patternFill patternType="solid">
        <fgColor rgb="FFFFFFCC"/>
        <bgColor indexed="64"/>
      </patternFill>
    </fill>
    <fill>
      <patternFill patternType="gray0625">
        <fgColor indexed="26"/>
        <bgColor indexed="43"/>
      </patternFill>
    </fill>
    <fill>
      <patternFill patternType="solid">
        <fgColor theme="0" tint="-0.249977111117893"/>
        <bgColor indexed="64"/>
      </patternFill>
    </fill>
    <fill>
      <patternFill patternType="solid">
        <fgColor indexed="60"/>
      </patternFill>
    </fill>
    <fill>
      <patternFill patternType="solid">
        <fgColor indexed="9"/>
        <bgColor indexed="64"/>
      </patternFill>
    </fill>
    <fill>
      <patternFill patternType="solid">
        <fgColor theme="0" tint="-0.499984740745262"/>
        <bgColor indexed="64"/>
      </patternFill>
    </fill>
    <fill>
      <patternFill patternType="solid">
        <fgColor indexed="12"/>
      </patternFill>
    </fill>
    <fill>
      <patternFill patternType="solid">
        <fgColor indexed="23"/>
      </patternFill>
    </fill>
    <fill>
      <patternFill patternType="solid">
        <fgColor indexed="15"/>
      </patternFill>
    </fill>
    <fill>
      <patternFill patternType="solid">
        <fgColor rgb="FF333399"/>
        <bgColor indexed="64"/>
      </patternFill>
    </fill>
    <fill>
      <patternFill patternType="solid">
        <fgColor theme="0" tint="-4.9989318521683403E-2"/>
        <bgColor indexed="64"/>
      </patternFill>
    </fill>
    <fill>
      <patternFill patternType="solid">
        <fgColor rgb="FFCCFFFF"/>
        <bgColor indexed="64"/>
      </patternFill>
    </fill>
    <fill>
      <patternFill patternType="solid">
        <fgColor theme="4"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4"/>
        <bgColor indexed="44"/>
      </patternFill>
    </fill>
    <fill>
      <patternFill patternType="solid">
        <fgColor indexed="42"/>
        <bgColor indexed="42"/>
      </patternFill>
    </fill>
    <fill>
      <patternFill patternType="solid">
        <fgColor indexed="27"/>
        <bgColor indexed="2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6"/>
        <bgColor indexed="43"/>
      </patternFill>
    </fill>
    <fill>
      <patternFill patternType="solid">
        <fgColor rgb="FFFFC000"/>
        <bgColor indexed="64"/>
      </patternFill>
    </fill>
  </fills>
  <borders count="224">
    <border>
      <left/>
      <right/>
      <top/>
      <bottom/>
      <diagonal/>
    </border>
    <border>
      <left style="medium">
        <color indexed="22"/>
      </left>
      <right style="medium">
        <color indexed="22"/>
      </right>
      <top style="medium">
        <color indexed="22"/>
      </top>
      <bottom style="medium">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4"/>
      </left>
      <right/>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right/>
      <top/>
      <bottom style="dotted">
        <color indexed="64"/>
      </bottom>
      <diagonal/>
    </border>
    <border>
      <left/>
      <right/>
      <top/>
      <bottom style="double">
        <color indexed="52"/>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bottom style="medium">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48"/>
      </left>
      <right style="thin">
        <color indexed="48"/>
      </right>
      <top/>
      <bottom style="thin">
        <color indexed="48"/>
      </bottom>
      <diagonal/>
    </border>
    <border>
      <left style="thin">
        <color indexed="54"/>
      </left>
      <right/>
      <top style="thin">
        <color indexed="54"/>
      </top>
      <bottom/>
      <diagonal/>
    </border>
    <border>
      <left style="thin">
        <color indexed="48"/>
      </left>
      <right style="thin">
        <color indexed="48"/>
      </right>
      <top/>
      <bottom/>
      <diagonal/>
    </border>
    <border>
      <left style="thin">
        <color indexed="51"/>
      </left>
      <right style="thin">
        <color indexed="51"/>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49"/>
      </top>
      <bottom style="double">
        <color indexed="49"/>
      </bottom>
      <diagonal/>
    </border>
    <border>
      <left/>
      <right style="thin">
        <color indexed="64"/>
      </right>
      <top/>
      <bottom/>
      <diagonal/>
    </border>
    <border>
      <left style="medium">
        <color indexed="64"/>
      </left>
      <right/>
      <top/>
      <bottom/>
      <diagonal/>
    </border>
    <border>
      <left/>
      <right style="medium">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auto="1"/>
      </left>
      <right/>
      <top/>
      <bottom/>
      <diagonal/>
    </border>
    <border>
      <left style="thin">
        <color auto="1"/>
      </left>
      <right style="thin">
        <color auto="1"/>
      </right>
      <top/>
      <bottom/>
      <diagonal/>
    </border>
    <border>
      <left/>
      <right/>
      <top/>
      <bottom style="thin">
        <color auto="1"/>
      </bottom>
      <diagonal/>
    </border>
    <border>
      <left/>
      <right style="thin">
        <color auto="1"/>
      </right>
      <top/>
      <bottom style="thin">
        <color auto="1"/>
      </bottom>
      <diagonal/>
    </border>
    <border>
      <left style="thin">
        <color indexed="18"/>
      </left>
      <right style="thin">
        <color indexed="18"/>
      </right>
      <top style="thin">
        <color indexed="18"/>
      </top>
      <bottom style="thin">
        <color indexed="18"/>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medium">
        <color indexed="64"/>
      </left>
      <right style="thin">
        <color theme="0" tint="-0.24994659260841701"/>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style="thin">
        <color theme="0" tint="-0.24994659260841701"/>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theme="0" tint="-0.24994659260841701"/>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theme="0" tint="-0.24994659260841701"/>
      </left>
      <right style="medium">
        <color indexed="64"/>
      </right>
      <top style="medium">
        <color indexed="64"/>
      </top>
      <bottom style="thin">
        <color theme="0" tint="-0.24994659260841701"/>
      </bottom>
      <diagonal/>
    </border>
    <border>
      <left style="medium">
        <color indexed="64"/>
      </left>
      <right/>
      <top style="medium">
        <color indexed="64"/>
      </top>
      <bottom style="thin">
        <color theme="0" tint="-0.24994659260841701"/>
      </bottom>
      <diagonal/>
    </border>
    <border>
      <left style="medium">
        <color indexed="64"/>
      </left>
      <right style="thin">
        <color theme="0" tint="-0.24994659260841701"/>
      </right>
      <top style="medium">
        <color indexed="64"/>
      </top>
      <bottom style="thin">
        <color theme="0" tint="-0.24994659260841701"/>
      </bottom>
      <diagonal/>
    </border>
    <border>
      <left style="medium">
        <color indexed="64"/>
      </left>
      <right style="medium">
        <color indexed="64"/>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medium">
        <color indexed="64"/>
      </left>
      <right/>
      <top style="thin">
        <color theme="0" tint="-0.24994659260841701"/>
      </top>
      <bottom/>
      <diagonal/>
    </border>
    <border>
      <left style="medium">
        <color indexed="64"/>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right style="thin">
        <color theme="0" tint="-0.24994659260841701"/>
      </right>
      <top style="thin">
        <color theme="0" tint="-0.24994659260841701"/>
      </top>
      <bottom style="thin">
        <color indexed="64"/>
      </bottom>
      <diagonal/>
    </border>
    <border>
      <left style="medium">
        <color indexed="64"/>
      </left>
      <right style="medium">
        <color indexed="64"/>
      </right>
      <top style="thin">
        <color theme="0" tint="-0.24994659260841701"/>
      </top>
      <bottom style="medium">
        <color indexed="64"/>
      </bottom>
      <diagonal/>
    </border>
    <border>
      <left style="medium">
        <color indexed="64"/>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indexed="64"/>
      </right>
      <top/>
      <bottom style="thin">
        <color theme="0" tint="-0.24994659260841701"/>
      </bottom>
      <diagonal/>
    </border>
    <border>
      <left/>
      <right style="thin">
        <color theme="0" tint="-0.24994659260841701"/>
      </right>
      <top/>
      <bottom style="thin">
        <color theme="0" tint="-0.24994659260841701"/>
      </bottom>
      <diagonal/>
    </border>
    <border>
      <left style="medium">
        <color indexed="64"/>
      </left>
      <right/>
      <top style="thin">
        <color theme="0" tint="-0.24994659260841701"/>
      </top>
      <bottom style="medium">
        <color indexed="64"/>
      </bottom>
      <diagonal/>
    </border>
    <border>
      <left style="medium">
        <color indexed="64"/>
      </left>
      <right/>
      <top/>
      <bottom style="thin">
        <color theme="0" tint="-0.24994659260841701"/>
      </bottom>
      <diagonal/>
    </border>
    <border>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medium">
        <color indexed="64"/>
      </right>
      <top style="thin">
        <color theme="0" tint="-0.24994659260841701"/>
      </top>
      <bottom style="medium">
        <color indexed="64"/>
      </bottom>
      <diagonal/>
    </border>
    <border>
      <left style="medium">
        <color indexed="64"/>
      </left>
      <right style="thin">
        <color theme="0" tint="-0.24994659260841701"/>
      </right>
      <top style="thin">
        <color theme="0" tint="-0.24994659260841701"/>
      </top>
      <bottom style="medium">
        <color indexed="64"/>
      </bottom>
      <diagonal/>
    </border>
    <border>
      <left style="thin">
        <color indexed="64"/>
      </left>
      <right style="thin">
        <color theme="0" tint="-0.24994659260841701"/>
      </right>
      <top style="thin">
        <color theme="0" tint="-0.24994659260841701"/>
      </top>
      <bottom style="thin">
        <color theme="0" tint="-0.24994659260841701"/>
      </bottom>
      <diagonal/>
    </border>
    <border>
      <left/>
      <right/>
      <top/>
      <bottom style="double">
        <color indexed="17"/>
      </bottom>
      <diagonal/>
    </border>
    <border>
      <left style="thin">
        <color indexed="58"/>
      </left>
      <right style="medium">
        <color indexed="58"/>
      </right>
      <top style="medium">
        <color indexed="58"/>
      </top>
      <bottom style="thin">
        <color indexed="58"/>
      </bottom>
      <diagonal/>
    </border>
    <border>
      <left/>
      <right/>
      <top style="thin">
        <color indexed="48"/>
      </top>
      <bottom style="double">
        <color indexed="48"/>
      </bottom>
      <diagonal/>
    </border>
    <border>
      <left style="medium">
        <color indexed="64"/>
      </left>
      <right style="thin">
        <color theme="0" tint="-0.34998626667073579"/>
      </right>
      <top style="medium">
        <color indexed="64"/>
      </top>
      <bottom style="medium">
        <color indexed="64"/>
      </bottom>
      <diagonal/>
    </border>
    <border>
      <left style="thin">
        <color theme="0" tint="-0.34998626667073579"/>
      </left>
      <right style="thin">
        <color theme="0" tint="-0.34998626667073579"/>
      </right>
      <top style="medium">
        <color indexed="64"/>
      </top>
      <bottom style="medium">
        <color indexed="64"/>
      </bottom>
      <diagonal/>
    </border>
    <border>
      <left style="thin">
        <color theme="0" tint="-0.34998626667073579"/>
      </left>
      <right style="medium">
        <color indexed="64"/>
      </right>
      <top style="medium">
        <color indexed="64"/>
      </top>
      <bottom style="medium">
        <color indexed="64"/>
      </bottom>
      <diagonal/>
    </border>
    <border>
      <left style="thin">
        <color theme="0" tint="-0.24994659260841701"/>
      </left>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medium">
        <color indexed="64"/>
      </left>
      <right/>
      <top style="thin">
        <color theme="0" tint="-0.24994659260841701"/>
      </top>
      <bottom style="thin">
        <color indexed="64"/>
      </bottom>
      <diagonal/>
    </border>
    <border>
      <left style="thin">
        <color theme="0" tint="-0.24994659260841701"/>
      </left>
      <right/>
      <top style="thin">
        <color theme="0" tint="-0.24994659260841701"/>
      </top>
      <bottom style="thin">
        <color indexed="64"/>
      </bottom>
      <diagonal/>
    </border>
    <border>
      <left style="thin">
        <color theme="0" tint="-0.24994659260841701"/>
      </left>
      <right/>
      <top/>
      <bottom style="thin">
        <color theme="0" tint="-0.24994659260841701"/>
      </bottom>
      <diagonal/>
    </border>
    <border>
      <left style="thin">
        <color theme="0" tint="-0.24994659260841701"/>
      </left>
      <right/>
      <top style="thin">
        <color theme="0" tint="-0.24994659260841701"/>
      </top>
      <bottom style="medium">
        <color auto="1"/>
      </bottom>
      <diagonal/>
    </border>
    <border>
      <left style="medium">
        <color auto="1"/>
      </left>
      <right style="thin">
        <color auto="1"/>
      </right>
      <top style="medium">
        <color indexed="64"/>
      </top>
      <bottom style="thin">
        <color auto="1"/>
      </bottom>
      <diagonal/>
    </border>
    <border>
      <left style="thin">
        <color indexed="64"/>
      </left>
      <right style="thin">
        <color indexed="64"/>
      </right>
      <top style="medium">
        <color indexed="64"/>
      </top>
      <bottom style="thin">
        <color auto="1"/>
      </bottom>
      <diagonal/>
    </border>
    <border>
      <left/>
      <right/>
      <top style="medium">
        <color auto="1"/>
      </top>
      <bottom/>
      <diagonal/>
    </border>
    <border>
      <left style="medium">
        <color auto="1"/>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theme="0" tint="-0.24994659260841701"/>
      </right>
      <top style="medium">
        <color indexed="64"/>
      </top>
      <bottom style="medium">
        <color auto="1"/>
      </bottom>
      <diagonal/>
    </border>
    <border>
      <left style="thin">
        <color auto="1"/>
      </left>
      <right/>
      <top style="medium">
        <color indexed="64"/>
      </top>
      <bottom style="thin">
        <color theme="0" tint="-0.24994659260841701"/>
      </bottom>
      <diagonal/>
    </border>
    <border>
      <left style="thin">
        <color auto="1"/>
      </left>
      <right/>
      <top style="thin">
        <color theme="0" tint="-0.24994659260841701"/>
      </top>
      <bottom style="thin">
        <color theme="0" tint="-0.24994659260841701"/>
      </bottom>
      <diagonal/>
    </border>
    <border>
      <left style="thin">
        <color auto="1"/>
      </left>
      <right/>
      <top/>
      <bottom style="thin">
        <color theme="0" tint="-0.24994659260841701"/>
      </bottom>
      <diagonal/>
    </border>
    <border>
      <left style="thin">
        <color auto="1"/>
      </left>
      <right/>
      <top style="thin">
        <color theme="0" tint="-0.24994659260841701"/>
      </top>
      <bottom style="medium">
        <color indexed="64"/>
      </bottom>
      <diagonal/>
    </border>
    <border>
      <left style="medium">
        <color auto="1"/>
      </left>
      <right style="medium">
        <color auto="1"/>
      </right>
      <top style="thin">
        <color theme="0" tint="-0.34998626667073579"/>
      </top>
      <bottom style="thin">
        <color theme="0" tint="-0.3499862666707357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medium">
        <color auto="1"/>
      </top>
      <bottom style="medium">
        <color auto="1"/>
      </bottom>
      <diagonal/>
    </border>
    <border>
      <left/>
      <right/>
      <top/>
      <bottom style="thick">
        <color indexed="48"/>
      </bottom>
      <diagonal/>
    </border>
    <border>
      <left/>
      <right/>
      <top/>
      <bottom style="thick">
        <color indexed="58"/>
      </bottom>
      <diagonal/>
    </border>
    <border>
      <left/>
      <right/>
      <top/>
      <bottom style="medium">
        <color indexed="58"/>
      </bottom>
      <diagonal/>
    </border>
    <border>
      <left style="thin">
        <color indexed="48"/>
      </left>
      <right style="thin">
        <color indexed="48"/>
      </right>
      <top/>
      <bottom style="thin">
        <color indexed="48"/>
      </bottom>
      <diagonal/>
    </border>
    <border>
      <left style="thin">
        <color indexed="64"/>
      </left>
      <right style="thin">
        <color indexed="64"/>
      </right>
      <top style="thin">
        <color indexed="64"/>
      </top>
      <bottom style="thin">
        <color indexed="64"/>
      </bottom>
      <diagonal/>
    </border>
    <border>
      <left style="medium">
        <color auto="1"/>
      </left>
      <right/>
      <top style="medium">
        <color auto="1"/>
      </top>
      <bottom style="medium">
        <color auto="1"/>
      </bottom>
      <diagonal/>
    </border>
    <border>
      <left/>
      <right style="medium">
        <color indexed="64"/>
      </right>
      <top style="medium">
        <color indexed="64"/>
      </top>
      <bottom style="medium">
        <color indexed="64"/>
      </bottom>
      <diagonal/>
    </border>
    <border>
      <left/>
      <right/>
      <top/>
      <bottom style="medium">
        <color auto="1"/>
      </bottom>
      <diagonal/>
    </border>
    <border>
      <left style="medium">
        <color indexed="22"/>
      </left>
      <right style="medium">
        <color indexed="22"/>
      </right>
      <top style="medium">
        <color indexed="22"/>
      </top>
      <bottom style="medium">
        <color indexed="22"/>
      </bottom>
      <diagonal/>
    </border>
    <border>
      <left/>
      <right/>
      <top style="medium">
        <color auto="1"/>
      </top>
      <bottom style="medium">
        <color auto="1"/>
      </bottom>
      <diagonal/>
    </border>
    <border>
      <left/>
      <right/>
      <top style="thin">
        <color auto="1"/>
      </top>
      <bottom style="thin">
        <color auto="1"/>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right/>
      <top/>
      <bottom style="medium">
        <color indexed="49"/>
      </bottom>
      <diagonal/>
    </border>
    <border>
      <left/>
      <right/>
      <top/>
      <bottom style="medium">
        <color indexed="58"/>
      </bottom>
      <diagonal/>
    </border>
    <border>
      <left/>
      <right/>
      <top style="medium">
        <color indexed="64"/>
      </top>
      <bottom/>
      <diagonal/>
    </border>
    <border>
      <left style="medium">
        <color auto="1"/>
      </left>
      <right style="medium">
        <color auto="1"/>
      </right>
      <top style="medium">
        <color auto="1"/>
      </top>
      <bottom/>
      <diagonal/>
    </border>
    <border>
      <left style="medium">
        <color auto="1"/>
      </left>
      <right/>
      <top style="medium">
        <color auto="1"/>
      </top>
      <bottom/>
      <diagonal/>
    </border>
    <border>
      <left style="medium">
        <color indexed="64"/>
      </left>
      <right style="thin">
        <color indexed="64"/>
      </right>
      <top style="medium">
        <color auto="1"/>
      </top>
      <bottom style="medium">
        <color indexed="64"/>
      </bottom>
      <diagonal/>
    </border>
    <border>
      <left style="thin">
        <color indexed="64"/>
      </left>
      <right style="thin">
        <color indexed="64"/>
      </right>
      <top style="medium">
        <color auto="1"/>
      </top>
      <bottom style="medium">
        <color indexed="64"/>
      </bottom>
      <diagonal/>
    </border>
    <border>
      <left style="thin">
        <color indexed="64"/>
      </left>
      <right style="medium">
        <color indexed="64"/>
      </right>
      <top style="medium">
        <color auto="1"/>
      </top>
      <bottom style="medium">
        <color indexed="64"/>
      </bottom>
      <diagonal/>
    </border>
    <border>
      <left style="medium">
        <color auto="1"/>
      </left>
      <right style="medium">
        <color auto="1"/>
      </right>
      <top style="medium">
        <color indexed="64"/>
      </top>
      <bottom style="thin">
        <color theme="0" tint="-0.34998626667073579"/>
      </bottom>
      <diagonal/>
    </border>
    <border>
      <left style="thin">
        <color auto="1"/>
      </left>
      <right style="thin">
        <color auto="1"/>
      </right>
      <top style="medium">
        <color auto="1"/>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8"/>
      </left>
      <right style="thin">
        <color indexed="48"/>
      </right>
      <top/>
      <bottom style="thin">
        <color indexed="48"/>
      </bottom>
      <diagonal/>
    </border>
    <border>
      <left style="thin">
        <color indexed="54"/>
      </left>
      <right/>
      <top style="thin">
        <color indexed="54"/>
      </top>
      <bottom/>
      <diagonal/>
    </border>
    <border>
      <left/>
      <right/>
      <top style="thin">
        <color indexed="49"/>
      </top>
      <bottom style="double">
        <color indexed="49"/>
      </bottom>
      <diagonal/>
    </border>
    <border>
      <left/>
      <right/>
      <top style="thin">
        <color indexed="48"/>
      </top>
      <bottom style="double">
        <color indexed="48"/>
      </bottom>
      <diagonal/>
    </border>
    <border>
      <left/>
      <right/>
      <top/>
      <bottom style="medium">
        <color indexed="49"/>
      </bottom>
      <diagonal/>
    </border>
    <border>
      <left/>
      <right/>
      <top/>
      <bottom style="medium">
        <color indexed="58"/>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theme="0" tint="-0.24994659260841701"/>
      </bottom>
      <diagonal/>
    </border>
    <border>
      <left style="medium">
        <color auto="1"/>
      </left>
      <right style="medium">
        <color auto="1"/>
      </right>
      <top style="thin">
        <color theme="0" tint="-0.34998626667073579"/>
      </top>
      <bottom style="thin">
        <color auto="1"/>
      </bottom>
      <diagonal/>
    </border>
    <border>
      <left style="medium">
        <color auto="1"/>
      </left>
      <right style="medium">
        <color auto="1"/>
      </right>
      <top/>
      <bottom style="thin">
        <color theme="0" tint="-0.34998626667073579"/>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bottom style="medium">
        <color indexed="64"/>
      </bottom>
      <diagonal/>
    </border>
    <border>
      <left style="thin">
        <color auto="1"/>
      </left>
      <right style="thin">
        <color auto="1"/>
      </right>
      <top/>
      <bottom style="thin">
        <color auto="1"/>
      </bottom>
      <diagonal/>
    </border>
    <border>
      <left style="medium">
        <color indexed="22"/>
      </left>
      <right style="medium">
        <color indexed="22"/>
      </right>
      <top style="medium">
        <color indexed="22"/>
      </top>
      <bottom style="medium">
        <color indexed="22"/>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medium">
        <color auto="1"/>
      </top>
      <bottom style="medium">
        <color auto="1"/>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49"/>
      </top>
      <bottom style="double">
        <color indexed="49"/>
      </bottom>
      <diagonal/>
    </border>
    <border>
      <left/>
      <right/>
      <top style="thin">
        <color indexed="48"/>
      </top>
      <bottom style="double">
        <color indexed="48"/>
      </bottom>
      <diagonal/>
    </border>
    <border>
      <left style="thin">
        <color indexed="64"/>
      </left>
      <right/>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48"/>
      </left>
      <right style="thin">
        <color indexed="48"/>
      </right>
      <top/>
      <bottom style="thin">
        <color indexed="48"/>
      </bottom>
      <diagonal/>
    </border>
    <border>
      <left/>
      <right/>
      <top/>
      <bottom style="thin">
        <color auto="1"/>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auto="1"/>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auto="1"/>
      </left>
      <right style="thin">
        <color auto="1"/>
      </right>
      <top style="medium">
        <color indexed="64"/>
      </top>
      <bottom style="thin">
        <color theme="0" tint="-0.34998626667073579"/>
      </bottom>
      <diagonal/>
    </border>
    <border>
      <left style="thin">
        <color indexed="64"/>
      </left>
      <right style="thin">
        <color indexed="64"/>
      </right>
      <top style="medium">
        <color indexed="64"/>
      </top>
      <bottom style="thin">
        <color theme="0" tint="-0.34998626667073579"/>
      </bottom>
      <diagonal/>
    </border>
    <border>
      <left style="thin">
        <color indexed="64"/>
      </left>
      <right style="medium">
        <color indexed="64"/>
      </right>
      <top style="medium">
        <color indexed="64"/>
      </top>
      <bottom style="thin">
        <color theme="0" tint="-0.34998626667073579"/>
      </bottom>
      <diagonal/>
    </border>
    <border>
      <left style="medium">
        <color auto="1"/>
      </left>
      <right style="thin">
        <color indexed="64"/>
      </right>
      <top style="thin">
        <color theme="0" tint="-0.34998626667073579"/>
      </top>
      <bottom style="thin">
        <color theme="0" tint="-0.34998626667073579"/>
      </bottom>
      <diagonal/>
    </border>
    <border>
      <left style="thin">
        <color auto="1"/>
      </left>
      <right style="thin">
        <color auto="1"/>
      </right>
      <top style="thin">
        <color theme="0" tint="-0.34998626667073579"/>
      </top>
      <bottom style="thin">
        <color theme="0" tint="-0.34998626667073579"/>
      </bottom>
      <diagonal/>
    </border>
    <border>
      <left style="thin">
        <color indexed="64"/>
      </left>
      <right style="medium">
        <color indexed="64"/>
      </right>
      <top style="thin">
        <color theme="0" tint="-0.34998626667073579"/>
      </top>
      <bottom style="thin">
        <color theme="0" tint="-0.34998626667073579"/>
      </bottom>
      <diagonal/>
    </border>
    <border>
      <left style="medium">
        <color indexed="64"/>
      </left>
      <right style="medium">
        <color indexed="64"/>
      </right>
      <top style="thin">
        <color theme="0" tint="-0.34998626667073579"/>
      </top>
      <bottom/>
      <diagonal/>
    </border>
    <border>
      <left style="medium">
        <color auto="1"/>
      </left>
      <right style="thin">
        <color indexed="64"/>
      </right>
      <top style="thin">
        <color theme="0" tint="-0.34998626667073579"/>
      </top>
      <bottom/>
      <diagonal/>
    </border>
    <border>
      <left style="thin">
        <color indexed="64"/>
      </left>
      <right style="thin">
        <color indexed="64"/>
      </right>
      <top style="thin">
        <color theme="0" tint="-0.34998626667073579"/>
      </top>
      <bottom/>
      <diagonal/>
    </border>
    <border>
      <left style="thin">
        <color indexed="64"/>
      </left>
      <right style="medium">
        <color auto="1"/>
      </right>
      <top style="thin">
        <color theme="0" tint="-0.34998626667073579"/>
      </top>
      <bottom/>
      <diagonal/>
    </border>
    <border>
      <left style="medium">
        <color auto="1"/>
      </left>
      <right style="thin">
        <color indexed="64"/>
      </right>
      <top style="thin">
        <color theme="0" tint="-0.34998626667073579"/>
      </top>
      <bottom style="medium">
        <color indexed="64"/>
      </bottom>
      <diagonal/>
    </border>
    <border>
      <left style="thin">
        <color indexed="64"/>
      </left>
      <right style="thin">
        <color indexed="64"/>
      </right>
      <top style="thin">
        <color theme="0" tint="-0.34998626667073579"/>
      </top>
      <bottom style="medium">
        <color indexed="64"/>
      </bottom>
      <diagonal/>
    </border>
    <border>
      <left style="thin">
        <color indexed="64"/>
      </left>
      <right style="medium">
        <color auto="1"/>
      </right>
      <top style="thin">
        <color theme="0" tint="-0.34998626667073579"/>
      </top>
      <bottom style="medium">
        <color indexed="64"/>
      </bottom>
      <diagonal/>
    </border>
    <border>
      <left style="medium">
        <color indexed="64"/>
      </left>
      <right style="thin">
        <color indexed="64"/>
      </right>
      <top style="thin">
        <color indexed="64"/>
      </top>
      <bottom style="thin">
        <color indexed="64"/>
      </bottom>
      <diagonal/>
    </border>
    <border>
      <left style="medium">
        <color auto="1"/>
      </left>
      <right style="thin">
        <color auto="1"/>
      </right>
      <top style="medium">
        <color indexed="64"/>
      </top>
      <bottom style="thin">
        <color theme="0" tint="-0.24994659260841701"/>
      </bottom>
      <diagonal/>
    </border>
    <border>
      <left style="medium">
        <color auto="1"/>
      </left>
      <right style="thin">
        <color auto="1"/>
      </right>
      <top style="thin">
        <color theme="0" tint="-0.24994659260841701"/>
      </top>
      <bottom style="thin">
        <color theme="0" tint="-0.24994659260841701"/>
      </bottom>
      <diagonal/>
    </border>
  </borders>
  <cellStyleXfs count="31898">
    <xf numFmtId="0" fontId="0" fillId="0" borderId="0"/>
    <xf numFmtId="0" fontId="5" fillId="0" borderId="0"/>
    <xf numFmtId="188" fontId="6" fillId="0" borderId="0"/>
    <xf numFmtId="188" fontId="6"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3"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8" fillId="9" borderId="0" applyNumberFormat="0" applyBorder="0" applyAlignment="0" applyProtection="0"/>
    <xf numFmtId="0" fontId="8" fillId="3" borderId="0" applyNumberFormat="0" applyBorder="0" applyAlignment="0" applyProtection="0"/>
    <xf numFmtId="0" fontId="8" fillId="7" borderId="0" applyNumberFormat="0" applyBorder="0" applyAlignment="0" applyProtection="0"/>
    <xf numFmtId="0" fontId="8" fillId="6" borderId="0" applyNumberFormat="0" applyBorder="0" applyAlignment="0" applyProtection="0"/>
    <xf numFmtId="0" fontId="8" fillId="9"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7" fillId="14" borderId="0" applyNumberFormat="0" applyBorder="0" applyAlignment="0" applyProtection="0"/>
    <xf numFmtId="0" fontId="7" fillId="22" borderId="0" applyNumberFormat="0" applyBorder="0" applyAlignment="0" applyProtection="0"/>
    <xf numFmtId="0" fontId="8" fillId="15" borderId="0" applyNumberFormat="0" applyBorder="0" applyAlignment="0" applyProtection="0"/>
    <xf numFmtId="0" fontId="8" fillId="9"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8" fillId="12" borderId="0" applyNumberFormat="0" applyBorder="0" applyAlignment="0" applyProtection="0"/>
    <xf numFmtId="0" fontId="8"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8" borderId="0" applyNumberFormat="0" applyBorder="0" applyAlignment="0" applyProtection="0"/>
    <xf numFmtId="0" fontId="9" fillId="0" borderId="0"/>
    <xf numFmtId="184" fontId="10" fillId="0" borderId="1">
      <alignment horizontal="center" vertical="center"/>
      <protection locked="0"/>
    </xf>
    <xf numFmtId="179" fontId="10" fillId="0" borderId="1">
      <alignment horizontal="center" vertical="center"/>
      <protection locked="0"/>
    </xf>
    <xf numFmtId="183" fontId="10" fillId="0" borderId="1">
      <alignment horizontal="center" vertical="center"/>
      <protection locked="0"/>
    </xf>
    <xf numFmtId="181" fontId="10" fillId="0" borderId="1">
      <alignment horizontal="center" vertical="center"/>
      <protection locked="0"/>
    </xf>
    <xf numFmtId="182" fontId="10" fillId="0" borderId="1">
      <alignment horizontal="center" vertical="center"/>
      <protection locked="0"/>
    </xf>
    <xf numFmtId="180" fontId="10" fillId="0" borderId="1">
      <alignment horizontal="center" vertical="center"/>
      <protection locked="0"/>
    </xf>
    <xf numFmtId="0" fontId="10" fillId="0" borderId="1" applyAlignment="0">
      <protection locked="0"/>
    </xf>
    <xf numFmtId="184" fontId="10" fillId="0" borderId="1">
      <alignment vertical="center"/>
      <protection locked="0"/>
    </xf>
    <xf numFmtId="185" fontId="10" fillId="0" borderId="1">
      <alignment horizontal="right" vertical="center"/>
      <protection locked="0"/>
    </xf>
    <xf numFmtId="183" fontId="10" fillId="0" borderId="1">
      <alignment vertical="center"/>
      <protection locked="0"/>
    </xf>
    <xf numFmtId="181" fontId="10" fillId="0" borderId="1">
      <alignment vertical="center"/>
      <protection locked="0"/>
    </xf>
    <xf numFmtId="182" fontId="10" fillId="0" borderId="1">
      <alignment vertical="center"/>
      <protection locked="0"/>
    </xf>
    <xf numFmtId="180" fontId="10" fillId="0" borderId="1">
      <alignment horizontal="right" vertical="center"/>
      <protection locked="0"/>
    </xf>
    <xf numFmtId="165" fontId="11" fillId="0" borderId="0" applyFont="0" applyFill="0" applyBorder="0" applyAlignment="0" applyProtection="0"/>
    <xf numFmtId="0" fontId="12" fillId="29" borderId="0" applyNumberFormat="0" applyBorder="0" applyAlignment="0" applyProtection="0"/>
    <xf numFmtId="0" fontId="13" fillId="0" borderId="0" applyNumberFormat="0" applyFill="0" applyBorder="0" applyAlignment="0"/>
    <xf numFmtId="0" fontId="14" fillId="0" borderId="0" applyNumberFormat="0" applyFill="0" applyBorder="0" applyAlignment="0">
      <protection locked="0"/>
    </xf>
    <xf numFmtId="0" fontId="15" fillId="30" borderId="2" applyNumberFormat="0" applyAlignment="0" applyProtection="0"/>
    <xf numFmtId="0" fontId="16" fillId="31" borderId="0" applyNumberFormat="0" applyFill="0" applyBorder="0" applyProtection="0">
      <alignment horizontal="center"/>
    </xf>
    <xf numFmtId="0" fontId="16" fillId="31" borderId="0" applyNumberFormat="0" applyFill="0" applyBorder="0" applyProtection="0"/>
    <xf numFmtId="0" fontId="10" fillId="0" borderId="0" applyNumberFormat="0" applyFont="0" applyFill="0" applyBorder="0">
      <alignment horizontal="center" vertical="center"/>
      <protection locked="0"/>
    </xf>
    <xf numFmtId="184" fontId="10" fillId="0" borderId="0" applyFill="0" applyBorder="0">
      <alignment horizontal="center" vertical="center"/>
    </xf>
    <xf numFmtId="179" fontId="10" fillId="0" borderId="0" applyFill="0" applyBorder="0">
      <alignment horizontal="center" vertical="center"/>
    </xf>
    <xf numFmtId="183" fontId="10" fillId="0" borderId="0" applyFill="0" applyBorder="0">
      <alignment horizontal="center" vertical="center"/>
    </xf>
    <xf numFmtId="181" fontId="10" fillId="0" borderId="0" applyFill="0" applyBorder="0">
      <alignment horizontal="center" vertical="center"/>
    </xf>
    <xf numFmtId="182" fontId="10" fillId="0" borderId="0" applyFill="0" applyBorder="0">
      <alignment horizontal="center" vertical="center"/>
    </xf>
    <xf numFmtId="180" fontId="10" fillId="0" borderId="0" applyFill="0" applyBorder="0">
      <alignment horizontal="center" vertical="center"/>
    </xf>
    <xf numFmtId="0" fontId="17" fillId="32" borderId="3" applyNumberFormat="0" applyAlignment="0" applyProtection="0"/>
    <xf numFmtId="168" fontId="5" fillId="0" borderId="0" applyFont="0" applyFill="0" applyBorder="0" applyAlignment="0" applyProtection="0"/>
    <xf numFmtId="175" fontId="18" fillId="0" borderId="0"/>
    <xf numFmtId="175" fontId="18" fillId="0" borderId="0"/>
    <xf numFmtId="175" fontId="18" fillId="0" borderId="0"/>
    <xf numFmtId="175" fontId="18" fillId="0" borderId="0"/>
    <xf numFmtId="175" fontId="18" fillId="0" borderId="0"/>
    <xf numFmtId="175" fontId="18" fillId="0" borderId="0"/>
    <xf numFmtId="175" fontId="18" fillId="0" borderId="0"/>
    <xf numFmtId="175" fontId="18" fillId="0" borderId="0"/>
    <xf numFmtId="166" fontId="5" fillId="0" borderId="0" applyFont="0" applyFill="0" applyBorder="0" applyAlignment="0" applyProtection="0"/>
    <xf numFmtId="170" fontId="19" fillId="0" borderId="0" applyFill="0" applyBorder="0" applyAlignment="0" applyProtection="0">
      <alignment horizontal="right"/>
    </xf>
    <xf numFmtId="0" fontId="20" fillId="0" borderId="0" applyFont="0" applyFill="0" applyBorder="0" applyAlignment="0" applyProtection="0"/>
    <xf numFmtId="0" fontId="5" fillId="0" borderId="0" applyFont="0" applyFill="0" applyBorder="0" applyAlignment="0" applyProtection="0"/>
    <xf numFmtId="168" fontId="23" fillId="0" borderId="0" applyFont="0" applyFill="0" applyBorder="0" applyAlignment="0" applyProtection="0"/>
    <xf numFmtId="0" fontId="5" fillId="0" borderId="0" applyFont="0" applyFill="0" applyBorder="0" applyAlignment="0" applyProtection="0"/>
    <xf numFmtId="3" fontId="21" fillId="0" borderId="0" applyFont="0" applyFill="0" applyBorder="0" applyAlignment="0" applyProtection="0"/>
    <xf numFmtId="174" fontId="5" fillId="0" borderId="0" applyFont="0" applyFill="0" applyBorder="0" applyAlignment="0" applyProtection="0"/>
    <xf numFmtId="172" fontId="22"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5" fontId="5" fillId="0" borderId="0" applyFont="0" applyFill="0" applyBorder="0" applyAlignment="0" applyProtection="0"/>
    <xf numFmtId="189" fontId="23" fillId="0" borderId="0" applyFont="0" applyFill="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5" fillId="0" borderId="0" applyFont="0" applyFill="0" applyBorder="0" applyAlignment="0" applyProtection="0"/>
    <xf numFmtId="0" fontId="24" fillId="0" borderId="0" applyNumberFormat="0" applyFill="0" applyBorder="0" applyAlignment="0" applyProtection="0"/>
    <xf numFmtId="190" fontId="23" fillId="0" borderId="0" applyFont="0" applyFill="0" applyBorder="0" applyAlignment="0" applyProtection="0"/>
    <xf numFmtId="169" fontId="22" fillId="0" borderId="0" applyFont="0" applyFill="0" applyBorder="0" applyAlignment="0" applyProtection="0"/>
    <xf numFmtId="173" fontId="5" fillId="0" borderId="0" applyFont="0" applyFill="0" applyBorder="0" applyAlignment="0" applyProtection="0">
      <alignment horizontal="center"/>
    </xf>
    <xf numFmtId="0" fontId="25" fillId="0" borderId="0"/>
    <xf numFmtId="0" fontId="26" fillId="0" borderId="0"/>
    <xf numFmtId="0" fontId="27" fillId="36" borderId="0" applyNumberFormat="0" applyBorder="0" applyAlignment="0" applyProtection="0"/>
    <xf numFmtId="38" fontId="6" fillId="37" borderId="0" applyNumberFormat="0" applyBorder="0" applyAlignment="0" applyProtection="0"/>
    <xf numFmtId="0" fontId="46" fillId="0" borderId="4" applyNumberFormat="0" applyAlignment="0" applyProtection="0">
      <alignment horizontal="left" vertical="center"/>
    </xf>
    <xf numFmtId="0" fontId="46" fillId="0" borderId="5">
      <alignment horizontal="left" vertical="center"/>
    </xf>
    <xf numFmtId="0" fontId="28" fillId="0" borderId="6" applyNumberFormat="0" applyFill="0" applyAlignment="0" applyProtection="0"/>
    <xf numFmtId="0" fontId="29" fillId="0" borderId="0" applyFill="0" applyBorder="0">
      <alignment vertical="center"/>
    </xf>
    <xf numFmtId="0" fontId="29" fillId="0" borderId="0" applyFill="0" applyBorder="0">
      <alignment vertical="center"/>
    </xf>
    <xf numFmtId="0" fontId="30" fillId="0" borderId="7" applyNumberFormat="0" applyFill="0" applyAlignment="0" applyProtection="0"/>
    <xf numFmtId="0" fontId="31" fillId="0" borderId="0" applyFill="0" applyBorder="0">
      <alignment vertical="center"/>
    </xf>
    <xf numFmtId="0" fontId="31" fillId="0" borderId="0" applyFill="0" applyBorder="0">
      <alignment vertical="center"/>
    </xf>
    <xf numFmtId="0" fontId="32" fillId="0" borderId="8" applyNumberFormat="0" applyFill="0" applyAlignment="0" applyProtection="0"/>
    <xf numFmtId="0" fontId="33" fillId="0" borderId="0" applyFill="0" applyBorder="0">
      <alignment vertical="center"/>
    </xf>
    <xf numFmtId="0" fontId="33" fillId="0" borderId="0" applyFill="0" applyBorder="0">
      <alignment vertical="center"/>
    </xf>
    <xf numFmtId="0" fontId="32" fillId="0" borderId="0" applyNumberFormat="0" applyFill="0" applyBorder="0" applyAlignment="0" applyProtection="0"/>
    <xf numFmtId="0" fontId="6" fillId="0" borderId="0" applyFill="0" applyBorder="0">
      <alignment vertical="center"/>
    </xf>
    <xf numFmtId="0" fontId="6" fillId="0" borderId="0" applyFill="0" applyBorder="0">
      <alignment vertical="center"/>
    </xf>
    <xf numFmtId="187" fontId="34" fillId="0" borderId="0"/>
    <xf numFmtId="0" fontId="35" fillId="30" borderId="9"/>
    <xf numFmtId="0" fontId="36" fillId="0" borderId="0" applyNumberFormat="0" applyFill="0" applyBorder="0" applyAlignment="0" applyProtection="0">
      <alignment vertical="top"/>
      <protection locked="0"/>
    </xf>
    <xf numFmtId="0" fontId="37" fillId="0" borderId="0" applyFill="0" applyBorder="0" applyAlignment="0">
      <protection locked="0"/>
    </xf>
    <xf numFmtId="0" fontId="38" fillId="0" borderId="0" applyFill="0" applyBorder="0" applyAlignment="0">
      <protection locked="0"/>
    </xf>
    <xf numFmtId="0" fontId="39" fillId="7" borderId="2" applyNumberFormat="0" applyAlignment="0" applyProtection="0"/>
    <xf numFmtId="170" fontId="40" fillId="0" borderId="10" applyProtection="0"/>
    <xf numFmtId="178" fontId="41" fillId="0" borderId="10">
      <alignment horizontal="right"/>
      <protection locked="0"/>
    </xf>
    <xf numFmtId="10" fontId="6" fillId="38" borderId="11" applyNumberFormat="0" applyBorder="0" applyAlignment="0" applyProtection="0"/>
    <xf numFmtId="0" fontId="40" fillId="0" borderId="10">
      <protection locked="0"/>
    </xf>
    <xf numFmtId="166" fontId="5" fillId="39" borderId="0" applyFont="0" applyBorder="0" applyAlignment="0">
      <alignment horizontal="right"/>
      <protection locked="0"/>
    </xf>
    <xf numFmtId="166" fontId="5" fillId="38" borderId="0" applyFont="0" applyBorder="0">
      <alignment horizontal="right"/>
      <protection locked="0"/>
    </xf>
    <xf numFmtId="0" fontId="42" fillId="30" borderId="0" applyNumberFormat="0" applyFont="0" applyAlignment="0"/>
    <xf numFmtId="0" fontId="42" fillId="30" borderId="12" applyNumberFormat="0" applyFont="0" applyAlignment="0">
      <protection locked="0"/>
    </xf>
    <xf numFmtId="0" fontId="6" fillId="37" borderId="0"/>
    <xf numFmtId="0" fontId="43" fillId="0" borderId="13" applyNumberFormat="0" applyFill="0" applyAlignment="0" applyProtection="0"/>
    <xf numFmtId="0" fontId="44" fillId="0" borderId="14" applyFill="0">
      <alignment horizontal="center" vertical="center"/>
    </xf>
    <xf numFmtId="0" fontId="10" fillId="0" borderId="14" applyFill="0">
      <alignment horizontal="center" vertical="center"/>
    </xf>
    <xf numFmtId="186" fontId="10" fillId="0" borderId="14" applyFill="0">
      <alignment horizontal="center" vertical="center"/>
    </xf>
    <xf numFmtId="170" fontId="45" fillId="0" borderId="0"/>
    <xf numFmtId="0" fontId="46" fillId="0" borderId="0" applyFill="0" applyBorder="0" applyAlignment="0"/>
    <xf numFmtId="0" fontId="47" fillId="7" borderId="0" applyNumberFormat="0" applyBorder="0" applyAlignment="0" applyProtection="0"/>
    <xf numFmtId="177" fontId="48" fillId="0" borderId="10">
      <alignment horizontal="right"/>
      <protection locked="0"/>
    </xf>
    <xf numFmtId="176" fontId="4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Fill="0"/>
    <xf numFmtId="0" fontId="5" fillId="0" borderId="0" applyFill="0"/>
    <xf numFmtId="0" fontId="5" fillId="4" borderId="15" applyNumberFormat="0" applyFont="0" applyAlignment="0" applyProtection="0"/>
    <xf numFmtId="0" fontId="50" fillId="30" borderId="16" applyNumberFormat="0" applyAlignment="0" applyProtection="0"/>
    <xf numFmtId="9" fontId="5" fillId="0" borderId="0" applyFont="0" applyFill="0" applyBorder="0" applyAlignment="0" applyProtection="0"/>
    <xf numFmtId="10" fontId="5"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87" fontId="51" fillId="0" borderId="0"/>
    <xf numFmtId="0" fontId="44" fillId="0" borderId="0" applyFill="0" applyBorder="0">
      <alignment horizontal="right" vertical="center"/>
    </xf>
    <xf numFmtId="0" fontId="52" fillId="0" borderId="0" applyNumberFormat="0" applyFont="0" applyFill="0" applyBorder="0" applyAlignment="0" applyProtection="0">
      <alignment horizontal="left"/>
    </xf>
    <xf numFmtId="15" fontId="52" fillId="0" borderId="0" applyFont="0" applyFill="0" applyBorder="0" applyAlignment="0" applyProtection="0"/>
    <xf numFmtId="4" fontId="52" fillId="0" borderId="0" applyFont="0" applyFill="0" applyBorder="0" applyAlignment="0" applyProtection="0"/>
    <xf numFmtId="191" fontId="53" fillId="0" borderId="17"/>
    <xf numFmtId="0" fontId="54" fillId="0" borderId="18">
      <alignment horizontal="center"/>
    </xf>
    <xf numFmtId="3" fontId="52" fillId="0" borderId="0" applyFont="0" applyFill="0" applyBorder="0" applyAlignment="0" applyProtection="0"/>
    <xf numFmtId="0" fontId="52" fillId="40" borderId="0" applyNumberFormat="0" applyFont="0" applyBorder="0" applyAlignment="0" applyProtection="0"/>
    <xf numFmtId="192" fontId="5" fillId="0" borderId="0"/>
    <xf numFmtId="184" fontId="10" fillId="0" borderId="0" applyFill="0" applyBorder="0">
      <alignment horizontal="right" vertical="center"/>
    </xf>
    <xf numFmtId="185" fontId="10" fillId="0" borderId="0" applyFill="0" applyBorder="0">
      <alignment horizontal="right" vertical="center"/>
    </xf>
    <xf numFmtId="183" fontId="10" fillId="0" borderId="0" applyFill="0" applyBorder="0">
      <alignment horizontal="right" vertical="center"/>
    </xf>
    <xf numFmtId="181" fontId="10" fillId="0" borderId="0" applyFill="0" applyBorder="0">
      <alignment horizontal="right" vertical="center"/>
    </xf>
    <xf numFmtId="182" fontId="10" fillId="0" borderId="0" applyFill="0" applyBorder="0">
      <alignment horizontal="right" vertical="center"/>
    </xf>
    <xf numFmtId="180" fontId="10" fillId="0" borderId="0" applyFill="0" applyBorder="0">
      <alignment horizontal="right" vertical="center"/>
    </xf>
    <xf numFmtId="4" fontId="55" fillId="7" borderId="19" applyNumberFormat="0" applyProtection="0">
      <alignment vertical="center"/>
    </xf>
    <xf numFmtId="4" fontId="56" fillId="41" borderId="19" applyNumberFormat="0" applyProtection="0">
      <alignment vertical="center"/>
    </xf>
    <xf numFmtId="4" fontId="55" fillId="41" borderId="19" applyNumberFormat="0" applyProtection="0">
      <alignment horizontal="left" vertical="center" indent="1"/>
    </xf>
    <xf numFmtId="0" fontId="55" fillId="41" borderId="19" applyNumberFormat="0" applyProtection="0">
      <alignment horizontal="left" vertical="top" indent="1"/>
    </xf>
    <xf numFmtId="4" fontId="55" fillId="0" borderId="0" applyNumberFormat="0" applyProtection="0">
      <alignment horizontal="left" vertical="center" indent="1"/>
    </xf>
    <xf numFmtId="4" fontId="57" fillId="29" borderId="19" applyNumberFormat="0" applyProtection="0">
      <alignment horizontal="right" vertical="center"/>
    </xf>
    <xf numFmtId="4" fontId="57" fillId="3" borderId="19" applyNumberFormat="0" applyProtection="0">
      <alignment horizontal="right" vertical="center"/>
    </xf>
    <xf numFmtId="4" fontId="57" fillId="13" borderId="19" applyNumberFormat="0" applyProtection="0">
      <alignment horizontal="right" vertical="center"/>
    </xf>
    <xf numFmtId="4" fontId="57" fillId="42" borderId="19" applyNumberFormat="0" applyProtection="0">
      <alignment horizontal="right" vertical="center"/>
    </xf>
    <xf numFmtId="4" fontId="57" fillId="43" borderId="19" applyNumberFormat="0" applyProtection="0">
      <alignment horizontal="right" vertical="center"/>
    </xf>
    <xf numFmtId="4" fontId="57" fillId="25" borderId="19" applyNumberFormat="0" applyProtection="0">
      <alignment horizontal="right" vertical="center"/>
    </xf>
    <xf numFmtId="4" fontId="57" fillId="17" borderId="19" applyNumberFormat="0" applyProtection="0">
      <alignment horizontal="right" vertical="center"/>
    </xf>
    <xf numFmtId="4" fontId="57" fillId="44" borderId="19" applyNumberFormat="0" applyProtection="0">
      <alignment horizontal="right" vertical="center"/>
    </xf>
    <xf numFmtId="4" fontId="57" fillId="45" borderId="19" applyNumberFormat="0" applyProtection="0">
      <alignment horizontal="right" vertical="center"/>
    </xf>
    <xf numFmtId="4" fontId="55" fillId="46" borderId="20" applyNumberFormat="0" applyProtection="0">
      <alignment horizontal="left" vertical="center" indent="1"/>
    </xf>
    <xf numFmtId="4" fontId="57" fillId="47" borderId="0" applyNumberFormat="0" applyProtection="0">
      <alignment horizontal="left" vertical="center" indent="1"/>
    </xf>
    <xf numFmtId="4" fontId="58" fillId="48" borderId="0" applyNumberFormat="0" applyProtection="0">
      <alignment horizontal="left" vertical="center" indent="1"/>
    </xf>
    <xf numFmtId="4" fontId="57" fillId="4" borderId="21" applyNumberFormat="0" applyProtection="0">
      <alignment horizontal="center" vertical="center"/>
    </xf>
    <xf numFmtId="4" fontId="59" fillId="47" borderId="0" applyNumberFormat="0" applyProtection="0">
      <alignment horizontal="left" vertical="center" indent="1"/>
    </xf>
    <xf numFmtId="4" fontId="59" fillId="49" borderId="0" applyNumberFormat="0" applyProtection="0">
      <alignment horizontal="left" vertical="center" indent="1"/>
    </xf>
    <xf numFmtId="0" fontId="60" fillId="50" borderId="19" applyNumberFormat="0" applyProtection="0">
      <alignment horizontal="left" vertical="center" indent="1"/>
    </xf>
    <xf numFmtId="0" fontId="5" fillId="4" borderId="19" applyNumberFormat="0" applyProtection="0">
      <alignment horizontal="left" vertical="top" indent="1"/>
    </xf>
    <xf numFmtId="0" fontId="60" fillId="51" borderId="19" applyNumberFormat="0" applyProtection="0">
      <alignment horizontal="left" vertical="center" indent="1"/>
    </xf>
    <xf numFmtId="0" fontId="5" fillId="4" borderId="19" applyNumberFormat="0" applyProtection="0">
      <alignment horizontal="left" vertical="top" indent="1"/>
    </xf>
    <xf numFmtId="0" fontId="5" fillId="52" borderId="19" applyNumberFormat="0" applyProtection="0">
      <alignment horizontal="left" vertical="center" indent="1"/>
    </xf>
    <xf numFmtId="0" fontId="5" fillId="53" borderId="19" applyNumberFormat="0" applyProtection="0">
      <alignment horizontal="left" vertical="top" indent="1"/>
    </xf>
    <xf numFmtId="0" fontId="5" fillId="54" borderId="19" applyNumberFormat="0" applyProtection="0">
      <alignment horizontal="left" vertical="center" indent="1"/>
    </xf>
    <xf numFmtId="0" fontId="5" fillId="54" borderId="19" applyNumberFormat="0" applyProtection="0">
      <alignment horizontal="left" vertical="top" indent="1"/>
    </xf>
    <xf numFmtId="0" fontId="5" fillId="0" borderId="0"/>
    <xf numFmtId="0" fontId="33" fillId="21" borderId="22" applyBorder="0"/>
    <xf numFmtId="4" fontId="57" fillId="38" borderId="19" applyNumberFormat="0" applyProtection="0">
      <alignment vertical="center"/>
    </xf>
    <xf numFmtId="4" fontId="61" fillId="38" borderId="19" applyNumberFormat="0" applyProtection="0">
      <alignment vertical="center"/>
    </xf>
    <xf numFmtId="4" fontId="57" fillId="38" borderId="19" applyNumberFormat="0" applyProtection="0">
      <alignment horizontal="left" vertical="center" indent="1"/>
    </xf>
    <xf numFmtId="0" fontId="57" fillId="38" borderId="19" applyNumberFormat="0" applyProtection="0">
      <alignment horizontal="left" vertical="top" indent="1"/>
    </xf>
    <xf numFmtId="4" fontId="57" fillId="0" borderId="19" applyNumberFormat="0" applyProtection="0">
      <alignment horizontal="right" vertical="center"/>
    </xf>
    <xf numFmtId="4" fontId="61" fillId="0" borderId="0" applyNumberFormat="0" applyProtection="0">
      <alignment horizontal="right" vertical="center"/>
    </xf>
    <xf numFmtId="4" fontId="57" fillId="55" borderId="19" applyNumberFormat="0" applyProtection="0">
      <alignment horizontal="left" vertical="center" indent="1"/>
    </xf>
    <xf numFmtId="0" fontId="55" fillId="51" borderId="23" applyNumberFormat="0" applyProtection="0">
      <alignment horizontal="left" vertical="top" indent="1"/>
    </xf>
    <xf numFmtId="4" fontId="62" fillId="0" borderId="0" applyNumberFormat="0" applyProtection="0">
      <alignment horizontal="left" vertical="center" indent="1"/>
    </xf>
    <xf numFmtId="0" fontId="6" fillId="56" borderId="11"/>
    <xf numFmtId="4" fontId="40" fillId="47" borderId="19" applyNumberFormat="0" applyProtection="0">
      <alignment horizontal="right" vertical="center"/>
    </xf>
    <xf numFmtId="0" fontId="5" fillId="4" borderId="0" applyNumberFormat="0" applyFont="0" applyBorder="0" applyAlignment="0" applyProtection="0"/>
    <xf numFmtId="0" fontId="5" fillId="30" borderId="0" applyNumberFormat="0" applyFont="0" applyBorder="0" applyAlignment="0" applyProtection="0"/>
    <xf numFmtId="0" fontId="5" fillId="6" borderId="0" applyNumberFormat="0" applyFont="0" applyBorder="0" applyAlignment="0" applyProtection="0"/>
    <xf numFmtId="0" fontId="5" fillId="0" borderId="0" applyNumberFormat="0" applyFont="0" applyFill="0" applyBorder="0" applyAlignment="0" applyProtection="0"/>
    <xf numFmtId="0" fontId="5" fillId="6" borderId="0" applyNumberFormat="0" applyFont="0" applyBorder="0" applyAlignment="0" applyProtection="0"/>
    <xf numFmtId="0" fontId="5" fillId="0" borderId="0" applyNumberFormat="0" applyFont="0" applyFill="0" applyBorder="0" applyAlignment="0" applyProtection="0"/>
    <xf numFmtId="0" fontId="5" fillId="0" borderId="0" applyNumberFormat="0" applyFont="0" applyBorder="0" applyAlignment="0" applyProtection="0"/>
    <xf numFmtId="0" fontId="63" fillId="0" borderId="0" applyFill="0" applyBorder="0" applyAlignment="0"/>
    <xf numFmtId="0" fontId="64" fillId="57" borderId="0"/>
    <xf numFmtId="49" fontId="65" fillId="57" borderId="24">
      <alignment horizontal="center" wrapText="1"/>
    </xf>
    <xf numFmtId="49" fontId="65" fillId="57" borderId="0">
      <alignment horizontal="center" wrapText="1"/>
    </xf>
    <xf numFmtId="0" fontId="64" fillId="57" borderId="0"/>
    <xf numFmtId="0" fontId="66" fillId="0" borderId="0" applyFill="0" applyBorder="0" applyAlignment="0"/>
    <xf numFmtId="171" fontId="57" fillId="0" borderId="25">
      <alignment horizontal="justify" vertical="top" wrapText="1"/>
    </xf>
    <xf numFmtId="38" fontId="67" fillId="0" borderId="9" applyBorder="0" applyAlignment="0"/>
    <xf numFmtId="0" fontId="5" fillId="0" borderId="0"/>
    <xf numFmtId="0" fontId="46" fillId="0" borderId="0"/>
    <xf numFmtId="0" fontId="66" fillId="0" borderId="0"/>
    <xf numFmtId="15" fontId="5" fillId="0" borderId="0"/>
    <xf numFmtId="10" fontId="5" fillId="0" borderId="0"/>
    <xf numFmtId="0" fontId="68" fillId="58" borderId="26" applyBorder="0" applyProtection="0">
      <alignment horizontal="centerContinuous" vertical="center"/>
    </xf>
    <xf numFmtId="0" fontId="69" fillId="0" borderId="0" applyBorder="0" applyProtection="0">
      <alignment vertical="center"/>
    </xf>
    <xf numFmtId="0" fontId="70" fillId="0" borderId="0">
      <alignment horizontal="left"/>
    </xf>
    <xf numFmtId="0" fontId="70" fillId="0" borderId="9" applyFill="0" applyBorder="0" applyProtection="0">
      <alignment horizontal="left" vertical="top"/>
    </xf>
    <xf numFmtId="49" fontId="23" fillId="0" borderId="0" applyFont="0" applyFill="0" applyBorder="0" applyAlignment="0" applyProtection="0"/>
    <xf numFmtId="0" fontId="71" fillId="0" borderId="0"/>
    <xf numFmtId="0" fontId="72" fillId="0" borderId="0"/>
    <xf numFmtId="0" fontId="72" fillId="0" borderId="0"/>
    <xf numFmtId="0" fontId="71" fillId="0" borderId="0"/>
    <xf numFmtId="170" fontId="73" fillId="0" borderId="0"/>
    <xf numFmtId="0" fontId="74" fillId="0" borderId="0" applyNumberFormat="0" applyFill="0" applyBorder="0" applyAlignment="0" applyProtection="0"/>
    <xf numFmtId="0" fontId="75" fillId="0" borderId="0" applyFill="0" applyBorder="0">
      <alignment horizontal="left" vertical="center"/>
      <protection locked="0"/>
    </xf>
    <xf numFmtId="0" fontId="71" fillId="0" borderId="0"/>
    <xf numFmtId="0" fontId="76" fillId="0" borderId="0" applyFill="0" applyBorder="0">
      <alignment horizontal="left" vertical="center"/>
      <protection locked="0"/>
    </xf>
    <xf numFmtId="0" fontId="77" fillId="0" borderId="27" applyNumberFormat="0" applyFill="0" applyAlignment="0" applyProtection="0"/>
    <xf numFmtId="0" fontId="78" fillId="0" borderId="0" applyNumberFormat="0" applyFill="0" applyBorder="0" applyAlignment="0" applyProtection="0"/>
    <xf numFmtId="193" fontId="5" fillId="0" borderId="26" applyBorder="0" applyProtection="0">
      <alignment horizontal="right"/>
    </xf>
    <xf numFmtId="0" fontId="101" fillId="64" borderId="0">
      <alignment horizontal="center"/>
    </xf>
    <xf numFmtId="167" fontId="104" fillId="0" borderId="0" applyFont="0" applyFill="0" applyBorder="0" applyAlignment="0" applyProtection="0"/>
    <xf numFmtId="0" fontId="5" fillId="0" borderId="0"/>
    <xf numFmtId="167" fontId="5" fillId="0" borderId="0" applyFont="0" applyFill="0" applyBorder="0" applyAlignment="0" applyProtection="0"/>
    <xf numFmtId="168" fontId="5" fillId="0" borderId="0" applyFont="0" applyFill="0" applyBorder="0" applyAlignment="0" applyProtection="0"/>
    <xf numFmtId="167" fontId="5" fillId="0" borderId="0" applyFont="0" applyFill="0" applyBorder="0" applyAlignment="0" applyProtection="0"/>
    <xf numFmtId="9" fontId="5" fillId="0" borderId="0" applyFont="0" applyFill="0" applyBorder="0" applyAlignment="0" applyProtection="0"/>
    <xf numFmtId="0" fontId="5" fillId="0" borderId="0"/>
    <xf numFmtId="168" fontId="117" fillId="0" borderId="0" applyFont="0" applyFill="0" applyBorder="0" applyAlignment="0" applyProtection="0"/>
    <xf numFmtId="168" fontId="117" fillId="0" borderId="0" applyFont="0" applyFill="0" applyBorder="0" applyAlignment="0" applyProtection="0"/>
    <xf numFmtId="167" fontId="117" fillId="0" borderId="0" applyFont="0" applyFill="0" applyBorder="0" applyAlignment="0" applyProtection="0"/>
    <xf numFmtId="4" fontId="6" fillId="9" borderId="67" applyNumberFormat="0" applyProtection="0">
      <alignment horizontal="left" vertical="center" indent="1"/>
    </xf>
    <xf numFmtId="0" fontId="5" fillId="0" borderId="0"/>
    <xf numFmtId="4" fontId="57" fillId="4" borderId="19" applyNumberFormat="0" applyProtection="0">
      <alignment horizontal="left" vertical="center" indent="1"/>
    </xf>
    <xf numFmtId="0" fontId="5" fillId="47" borderId="19" applyNumberFormat="0" applyProtection="0">
      <alignment horizontal="left" vertical="center" indent="1"/>
    </xf>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168" fontId="4" fillId="0" borderId="0" applyFont="0" applyFill="0" applyBorder="0" applyAlignment="0" applyProtection="0"/>
    <xf numFmtId="0" fontId="7" fillId="0" borderId="0"/>
    <xf numFmtId="0" fontId="132" fillId="0" borderId="0" applyNumberFormat="0" applyFill="0" applyBorder="0" applyAlignment="0" applyProtection="0">
      <alignment vertical="top"/>
      <protection locked="0"/>
    </xf>
    <xf numFmtId="0" fontId="133" fillId="0" borderId="0"/>
    <xf numFmtId="0" fontId="136" fillId="70" borderId="0">
      <alignment vertical="center"/>
      <protection locked="0"/>
    </xf>
    <xf numFmtId="168" fontId="133" fillId="0" borderId="0" applyFont="0" applyFill="0" applyBorder="0" applyAlignment="0" applyProtection="0"/>
    <xf numFmtId="168" fontId="4" fillId="0" borderId="0" applyFont="0" applyFill="0" applyBorder="0" applyAlignment="0" applyProtection="0"/>
    <xf numFmtId="0" fontId="5" fillId="0" borderId="0"/>
    <xf numFmtId="203" fontId="5" fillId="0" borderId="0"/>
    <xf numFmtId="0" fontId="5" fillId="0" borderId="0"/>
    <xf numFmtId="203" fontId="5" fillId="0" borderId="0"/>
    <xf numFmtId="0" fontId="147" fillId="0" borderId="0"/>
    <xf numFmtId="0" fontId="147" fillId="0" borderId="0"/>
    <xf numFmtId="40" fontId="148" fillId="0" borderId="0"/>
    <xf numFmtId="0" fontId="5" fillId="0" borderId="0"/>
    <xf numFmtId="204" fontId="149" fillId="0" borderId="0" applyFont="0" applyFill="0" applyBorder="0" applyAlignment="0" applyProtection="0"/>
    <xf numFmtId="205" fontId="149" fillId="0" borderId="0" applyFont="0" applyFill="0" applyBorder="0" applyAlignment="0" applyProtection="0"/>
    <xf numFmtId="206" fontId="149" fillId="0" borderId="0" applyFont="0" applyFill="0" applyBorder="0" applyAlignment="0" applyProtection="0"/>
    <xf numFmtId="165" fontId="150" fillId="0" borderId="0" applyFont="0" applyFill="0" applyBorder="0" applyAlignment="0" applyProtection="0"/>
    <xf numFmtId="0" fontId="149" fillId="0" borderId="0"/>
    <xf numFmtId="0" fontId="151"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152" fillId="0" borderId="0"/>
    <xf numFmtId="0" fontId="5" fillId="0" borderId="0"/>
    <xf numFmtId="0" fontId="5" fillId="0" borderId="0"/>
    <xf numFmtId="0" fontId="5" fillId="0" borderId="0"/>
    <xf numFmtId="0" fontId="5" fillId="0" borderId="0"/>
    <xf numFmtId="0" fontId="147" fillId="0" borderId="0"/>
    <xf numFmtId="207" fontId="5" fillId="0" borderId="0" applyFont="0" applyFill="0" applyBorder="0" applyAlignment="0" applyProtection="0"/>
    <xf numFmtId="207" fontId="5" fillId="0" borderId="0" applyFont="0" applyFill="0" applyBorder="0" applyAlignment="0" applyProtection="0"/>
    <xf numFmtId="0" fontId="5" fillId="0" borderId="0"/>
    <xf numFmtId="0" fontId="5" fillId="0" borderId="0"/>
    <xf numFmtId="0" fontId="8" fillId="12" borderId="0" applyNumberFormat="0" applyBorder="0" applyAlignment="0" applyProtection="0"/>
    <xf numFmtId="0" fontId="5" fillId="0" borderId="0"/>
    <xf numFmtId="0" fontId="5" fillId="0" borderId="0"/>
    <xf numFmtId="0" fontId="5" fillId="0" borderId="0"/>
    <xf numFmtId="0" fontId="5" fillId="0" borderId="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5" fillId="0" borderId="0"/>
    <xf numFmtId="0" fontId="153" fillId="26" borderId="0" applyNumberFormat="0" applyBorder="0" applyAlignment="0" applyProtection="0"/>
    <xf numFmtId="166" fontId="5" fillId="37" borderId="0" applyNumberFormat="0" applyFont="0" applyBorder="0" applyAlignment="0">
      <alignment horizontal="right"/>
    </xf>
    <xf numFmtId="208" fontId="57" fillId="0" borderId="0" applyFill="0" applyBorder="0" applyAlignment="0"/>
    <xf numFmtId="0" fontId="154" fillId="81" borderId="67" applyNumberFormat="0" applyAlignment="0" applyProtection="0"/>
    <xf numFmtId="0" fontId="17" fillId="79" borderId="3" applyNumberFormat="0" applyAlignment="0" applyProtection="0"/>
    <xf numFmtId="0" fontId="17" fillId="32" borderId="3" applyNumberFormat="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155" fillId="0" borderId="0" applyNumberFormat="0" applyAlignment="0">
      <alignment horizontal="left"/>
    </xf>
    <xf numFmtId="174" fontId="5" fillId="0" borderId="0" applyFont="0" applyFill="0" applyBorder="0" applyAlignment="0" applyProtection="0"/>
    <xf numFmtId="172" fontId="22" fillId="0" borderId="0" applyFont="0" applyFill="0" applyBorder="0" applyAlignment="0" applyProtection="0"/>
    <xf numFmtId="0" fontId="21" fillId="0" borderId="0" applyFont="0" applyFill="0" applyBorder="0" applyAlignment="0" applyProtection="0"/>
    <xf numFmtId="0" fontId="156" fillId="0" borderId="0" applyNumberFormat="0" applyAlignment="0">
      <alignment horizontal="left"/>
    </xf>
    <xf numFmtId="0" fontId="5" fillId="0" borderId="0" applyFont="0" applyFill="0" applyBorder="0" applyAlignment="0" applyProtection="0"/>
    <xf numFmtId="169" fontId="22" fillId="0" borderId="0" applyFont="0" applyFill="0" applyBorder="0" applyAlignment="0" applyProtection="0"/>
    <xf numFmtId="173" fontId="5" fillId="0" borderId="0" applyFont="0" applyFill="0" applyBorder="0" applyAlignment="0" applyProtection="0">
      <alignment horizontal="center"/>
    </xf>
    <xf numFmtId="0" fontId="7" fillId="19" borderId="0" applyNumberFormat="0" applyBorder="0" applyAlignment="0" applyProtection="0"/>
    <xf numFmtId="0" fontId="32" fillId="0" borderId="0" applyNumberFormat="0" applyFill="0" applyBorder="0" applyAlignment="0" applyProtection="0"/>
    <xf numFmtId="0" fontId="36"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38" fillId="0" borderId="0" applyFill="0" applyBorder="0" applyAlignment="0">
      <protection locked="0"/>
    </xf>
    <xf numFmtId="209" fontId="5" fillId="38" borderId="0" applyFont="0" applyBorder="0">
      <alignment horizontal="right"/>
    </xf>
    <xf numFmtId="187" fontId="5" fillId="38" borderId="0" applyFont="0" applyBorder="0" applyAlignment="0"/>
    <xf numFmtId="209" fontId="5" fillId="38" borderId="0" applyFont="0" applyBorder="0">
      <alignment horizontal="right"/>
    </xf>
    <xf numFmtId="0" fontId="157" fillId="27" borderId="67" applyNumberFormat="0" applyAlignment="0" applyProtection="0"/>
    <xf numFmtId="10" fontId="5" fillId="53" borderId="0" applyFont="0" applyBorder="0">
      <alignment horizontal="right"/>
      <protection locked="0"/>
    </xf>
    <xf numFmtId="166" fontId="5" fillId="53" borderId="0" applyFont="0" applyBorder="0" applyAlignment="0">
      <alignment horizontal="right"/>
      <protection locked="0"/>
    </xf>
    <xf numFmtId="3" fontId="5" fillId="82" borderId="0" applyFont="0" applyBorder="0">
      <protection locked="0"/>
    </xf>
    <xf numFmtId="187" fontId="31" fillId="82" borderId="0" applyBorder="0" applyAlignment="0">
      <protection locked="0"/>
    </xf>
    <xf numFmtId="0" fontId="158" fillId="62" borderId="0">
      <alignment horizontal="center"/>
    </xf>
    <xf numFmtId="210" fontId="5" fillId="83" borderId="0" applyFont="0" applyBorder="0">
      <alignment horizontal="right"/>
      <protection locked="0"/>
    </xf>
    <xf numFmtId="211" fontId="5" fillId="84" borderId="101" applyFill="0">
      <alignment horizontal="right" vertical="center" wrapText="1"/>
      <protection locked="0"/>
    </xf>
    <xf numFmtId="0" fontId="159" fillId="85" borderId="0" applyNumberFormat="0"/>
    <xf numFmtId="187" fontId="160" fillId="68" borderId="0" applyBorder="0" applyAlignment="0"/>
    <xf numFmtId="168" fontId="5" fillId="0" borderId="0" applyFont="0" applyFill="0" applyBorder="0" applyAlignment="0" applyProtection="0"/>
    <xf numFmtId="0" fontId="11" fillId="0" borderId="0" applyNumberFormat="0" applyFont="0" applyFill="0" applyBorder="0" applyProtection="0">
      <alignment horizontal="left" vertical="center"/>
    </xf>
    <xf numFmtId="0" fontId="27" fillId="0" borderId="102" applyNumberFormat="0" applyFill="0" applyAlignment="0" applyProtection="0"/>
    <xf numFmtId="209" fontId="107" fillId="37" borderId="28" applyFont="0" applyBorder="0" applyAlignment="0"/>
    <xf numFmtId="187" fontId="31" fillId="37" borderId="0" applyFont="0" applyBorder="0" applyAlignment="0"/>
    <xf numFmtId="212" fontId="161" fillId="0" borderId="0" applyFont="0" applyFill="0" applyBorder="0" applyAlignment="0" applyProtection="0"/>
    <xf numFmtId="213" fontId="161" fillId="0" borderId="0" applyFont="0" applyFill="0" applyBorder="0" applyAlignment="0" applyProtection="0"/>
    <xf numFmtId="214" fontId="161" fillId="0" borderId="0" applyFont="0" applyFill="0" applyBorder="0" applyAlignment="0" applyProtection="0"/>
    <xf numFmtId="215" fontId="161" fillId="0" borderId="0" applyFont="0" applyFill="0" applyBorder="0" applyAlignment="0" applyProtection="0"/>
    <xf numFmtId="0" fontId="27" fillId="27" borderId="0" applyNumberFormat="0" applyBorder="0" applyAlignment="0" applyProtection="0"/>
    <xf numFmtId="211" fontId="122" fillId="86" borderId="81">
      <alignment horizontal="right" vertical="center" wrapText="1"/>
    </xf>
    <xf numFmtId="0" fontId="7" fillId="0" borderId="0"/>
    <xf numFmtId="0" fontId="6" fillId="87" borderId="0"/>
    <xf numFmtId="0" fontId="6" fillId="87" borderId="0"/>
    <xf numFmtId="0" fontId="6" fillId="87" borderId="0"/>
    <xf numFmtId="0" fontId="6" fillId="87" borderId="0"/>
    <xf numFmtId="0" fontId="6" fillId="87" borderId="0"/>
    <xf numFmtId="0" fontId="6" fillId="87" borderId="0"/>
    <xf numFmtId="0" fontId="6" fillId="87" borderId="0"/>
    <xf numFmtId="0" fontId="6" fillId="87" borderId="0"/>
    <xf numFmtId="0" fontId="6" fillId="87" borderId="0"/>
    <xf numFmtId="0" fontId="6" fillId="87" borderId="0"/>
    <xf numFmtId="0" fontId="7" fillId="0" borderId="0"/>
    <xf numFmtId="0" fontId="6" fillId="87"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133" fillId="0" borderId="0">
      <protection locked="0"/>
    </xf>
    <xf numFmtId="0" fontId="7" fillId="0" borderId="0"/>
    <xf numFmtId="0" fontId="6" fillId="87" borderId="0"/>
    <xf numFmtId="0" fontId="6" fillId="87" borderId="0"/>
    <xf numFmtId="0" fontId="6" fillId="87" borderId="0"/>
    <xf numFmtId="0" fontId="6" fillId="87" borderId="0"/>
    <xf numFmtId="0" fontId="6" fillId="87" borderId="0"/>
    <xf numFmtId="0" fontId="6" fillId="87" borderId="0"/>
    <xf numFmtId="0" fontId="6" fillId="87" borderId="0"/>
    <xf numFmtId="0" fontId="6" fillId="87" borderId="0"/>
    <xf numFmtId="0" fontId="5" fillId="0" borderId="0"/>
    <xf numFmtId="0" fontId="5" fillId="0" borderId="0"/>
    <xf numFmtId="0" fontId="133" fillId="0" borderId="0"/>
    <xf numFmtId="0" fontId="5" fillId="0" borderId="0"/>
    <xf numFmtId="0" fontId="6" fillId="87"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87"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3" fillId="0" borderId="0"/>
    <xf numFmtId="0" fontId="7" fillId="0" borderId="0"/>
    <xf numFmtId="0" fontId="7" fillId="0" borderId="0"/>
    <xf numFmtId="0" fontId="7" fillId="0" borderId="0"/>
    <xf numFmtId="0" fontId="7" fillId="0" borderId="0"/>
    <xf numFmtId="0" fontId="7" fillId="0" borderId="0"/>
    <xf numFmtId="0" fontId="6" fillId="87" borderId="0"/>
    <xf numFmtId="0" fontId="6" fillId="87" borderId="0"/>
    <xf numFmtId="0" fontId="6" fillId="87" borderId="0"/>
    <xf numFmtId="0" fontId="6" fillId="87" borderId="0"/>
    <xf numFmtId="0" fontId="6" fillId="87" borderId="0"/>
    <xf numFmtId="0" fontId="7" fillId="0" borderId="0"/>
    <xf numFmtId="0" fontId="6" fillId="87" borderId="0"/>
    <xf numFmtId="0" fontId="6" fillId="87" borderId="0"/>
    <xf numFmtId="0" fontId="6" fillId="87" borderId="0"/>
    <xf numFmtId="0" fontId="6" fillId="87" borderId="0"/>
    <xf numFmtId="0" fontId="6" fillId="87" borderId="0"/>
    <xf numFmtId="0" fontId="6" fillId="87" borderId="0"/>
    <xf numFmtId="0" fontId="6" fillId="87" borderId="0"/>
    <xf numFmtId="0" fontId="6" fillId="87" borderId="0"/>
    <xf numFmtId="0" fontId="6" fillId="87" borderId="0"/>
    <xf numFmtId="0" fontId="6" fillId="87" borderId="0"/>
    <xf numFmtId="0" fontId="162" fillId="0" borderId="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50" fillId="81" borderId="16" applyNumberFormat="0" applyAlignment="0" applyProtection="0"/>
    <xf numFmtId="40" fontId="163" fillId="88" borderId="0">
      <alignment horizontal="right"/>
    </xf>
    <xf numFmtId="0" fontId="164" fillId="88" borderId="0">
      <alignment horizontal="right"/>
    </xf>
    <xf numFmtId="0" fontId="165" fillId="88" borderId="28"/>
    <xf numFmtId="0" fontId="165" fillId="0" borderId="0" applyBorder="0">
      <alignment horizontal="centerContinuous"/>
    </xf>
    <xf numFmtId="0" fontId="166" fillId="0" borderId="0" applyBorder="0">
      <alignment horizontal="centerContinuous"/>
    </xf>
    <xf numFmtId="9" fontId="133" fillId="0" borderId="0" applyFont="0" applyFill="0" applyBorder="0" applyAlignment="0" applyProtection="0"/>
    <xf numFmtId="216" fontId="31" fillId="0" borderId="0"/>
    <xf numFmtId="0" fontId="20" fillId="0" borderId="0" applyNumberFormat="0" applyFont="0" applyFill="0" applyBorder="0" applyAlignment="0" applyProtection="0">
      <alignment horizontal="left"/>
    </xf>
    <xf numFmtId="15" fontId="20" fillId="0" borderId="0" applyFont="0" applyFill="0" applyBorder="0" applyAlignment="0" applyProtection="0"/>
    <xf numFmtId="4" fontId="20" fillId="0" borderId="0" applyFont="0" applyFill="0" applyBorder="0" applyAlignment="0" applyProtection="0"/>
    <xf numFmtId="0" fontId="54" fillId="0" borderId="18">
      <alignment horizontal="center"/>
    </xf>
    <xf numFmtId="0" fontId="20" fillId="40" borderId="0" applyNumberFormat="0" applyFont="0" applyBorder="0" applyAlignment="0" applyProtection="0"/>
    <xf numFmtId="217" fontId="5" fillId="0" borderId="0" applyNumberFormat="0" applyFill="0" applyBorder="0" applyAlignment="0" applyProtection="0">
      <alignment horizontal="left"/>
    </xf>
    <xf numFmtId="0" fontId="167" fillId="89" borderId="0">
      <alignment horizontal="left" vertical="center"/>
      <protection locked="0"/>
    </xf>
    <xf numFmtId="4" fontId="6" fillId="7" borderId="67" applyNumberFormat="0" applyProtection="0">
      <alignment vertical="center"/>
    </xf>
    <xf numFmtId="4" fontId="6" fillId="7" borderId="67" applyNumberFormat="0" applyProtection="0">
      <alignment vertical="center"/>
    </xf>
    <xf numFmtId="4" fontId="168" fillId="41" borderId="67" applyNumberFormat="0" applyProtection="0">
      <alignment vertical="center"/>
    </xf>
    <xf numFmtId="4" fontId="168" fillId="41" borderId="67" applyNumberFormat="0" applyProtection="0">
      <alignment vertical="center"/>
    </xf>
    <xf numFmtId="4" fontId="6" fillId="41" borderId="67" applyNumberFormat="0" applyProtection="0">
      <alignment horizontal="left" vertical="center" indent="1"/>
    </xf>
    <xf numFmtId="4" fontId="6" fillId="41" borderId="67" applyNumberFormat="0" applyProtection="0">
      <alignment horizontal="left" vertical="center" indent="1"/>
    </xf>
    <xf numFmtId="0" fontId="169" fillId="7" borderId="19" applyNumberFormat="0" applyProtection="0">
      <alignment horizontal="left" vertical="top" indent="1"/>
    </xf>
    <xf numFmtId="0" fontId="169" fillId="7" borderId="19" applyNumberFormat="0" applyProtection="0">
      <alignment horizontal="left" vertical="top"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29" borderId="67" applyNumberFormat="0" applyProtection="0">
      <alignment horizontal="right" vertical="center"/>
    </xf>
    <xf numFmtId="4" fontId="6" fillId="29" borderId="67" applyNumberFormat="0" applyProtection="0">
      <alignment horizontal="right" vertical="center"/>
    </xf>
    <xf numFmtId="4" fontId="6" fillId="90" borderId="67" applyNumberFormat="0" applyProtection="0">
      <alignment horizontal="right" vertical="center"/>
    </xf>
    <xf numFmtId="4" fontId="6" fillId="90" borderId="67" applyNumberFormat="0" applyProtection="0">
      <alignment horizontal="right" vertical="center"/>
    </xf>
    <xf numFmtId="4" fontId="6" fillId="13" borderId="14" applyNumberFormat="0" applyProtection="0">
      <alignment horizontal="right" vertical="center"/>
    </xf>
    <xf numFmtId="4" fontId="6" fillId="13" borderId="14" applyNumberFormat="0" applyProtection="0">
      <alignment horizontal="right" vertical="center"/>
    </xf>
    <xf numFmtId="4" fontId="6" fillId="42" borderId="67" applyNumberFormat="0" applyProtection="0">
      <alignment horizontal="right" vertical="center"/>
    </xf>
    <xf numFmtId="4" fontId="6" fillId="42" borderId="67" applyNumberFormat="0" applyProtection="0">
      <alignment horizontal="right" vertical="center"/>
    </xf>
    <xf numFmtId="4" fontId="6" fillId="43" borderId="67" applyNumberFormat="0" applyProtection="0">
      <alignment horizontal="right" vertical="center"/>
    </xf>
    <xf numFmtId="4" fontId="6" fillId="43" borderId="67" applyNumberFormat="0" applyProtection="0">
      <alignment horizontal="right" vertical="center"/>
    </xf>
    <xf numFmtId="4" fontId="6" fillId="25" borderId="67" applyNumberFormat="0" applyProtection="0">
      <alignment horizontal="right" vertical="center"/>
    </xf>
    <xf numFmtId="4" fontId="6" fillId="25" borderId="67" applyNumberFormat="0" applyProtection="0">
      <alignment horizontal="right" vertical="center"/>
    </xf>
    <xf numFmtId="4" fontId="6" fillId="17" borderId="67" applyNumberFormat="0" applyProtection="0">
      <alignment horizontal="right" vertical="center"/>
    </xf>
    <xf numFmtId="4" fontId="6" fillId="17" borderId="67" applyNumberFormat="0" applyProtection="0">
      <alignment horizontal="right" vertical="center"/>
    </xf>
    <xf numFmtId="4" fontId="6" fillId="44" borderId="67" applyNumberFormat="0" applyProtection="0">
      <alignment horizontal="right" vertical="center"/>
    </xf>
    <xf numFmtId="4" fontId="6" fillId="44" borderId="67" applyNumberFormat="0" applyProtection="0">
      <alignment horizontal="right" vertical="center"/>
    </xf>
    <xf numFmtId="4" fontId="6" fillId="45" borderId="67" applyNumberFormat="0" applyProtection="0">
      <alignment horizontal="right" vertical="center"/>
    </xf>
    <xf numFmtId="4" fontId="6" fillId="45" borderId="67" applyNumberFormat="0" applyProtection="0">
      <alignment horizontal="right" vertical="center"/>
    </xf>
    <xf numFmtId="4" fontId="6" fillId="46"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6" fillId="55" borderId="67" applyNumberFormat="0" applyProtection="0">
      <alignment horizontal="right" vertical="center"/>
    </xf>
    <xf numFmtId="4" fontId="6" fillId="55" borderId="67" applyNumberFormat="0" applyProtection="0">
      <alignment horizontal="right" vertical="center"/>
    </xf>
    <xf numFmtId="4" fontId="6" fillId="47" borderId="14" applyNumberFormat="0" applyProtection="0">
      <alignment horizontal="left" vertical="center" indent="1"/>
    </xf>
    <xf numFmtId="4" fontId="57" fillId="47" borderId="0" applyNumberFormat="0" applyProtection="0">
      <alignment horizontal="left" vertical="center" indent="1"/>
    </xf>
    <xf numFmtId="4" fontId="6" fillId="47" borderId="14" applyNumberFormat="0" applyProtection="0">
      <alignment horizontal="left" vertical="center" indent="1"/>
    </xf>
    <xf numFmtId="4" fontId="6" fillId="55" borderId="14" applyNumberFormat="0" applyProtection="0">
      <alignment horizontal="left" vertical="center" indent="1"/>
    </xf>
    <xf numFmtId="4" fontId="57" fillId="49" borderId="0" applyNumberFormat="0" applyProtection="0">
      <alignment horizontal="left" vertical="center" indent="1"/>
    </xf>
    <xf numFmtId="4" fontId="6" fillId="55" borderId="14" applyNumberFormat="0" applyProtection="0">
      <alignment horizontal="left" vertical="center" indent="1"/>
    </xf>
    <xf numFmtId="0" fontId="6" fillId="6" borderId="67" applyNumberFormat="0" applyProtection="0">
      <alignment horizontal="left" vertical="center" indent="1"/>
    </xf>
    <xf numFmtId="0" fontId="6" fillId="6" borderId="67" applyNumberFormat="0" applyProtection="0">
      <alignment horizontal="left" vertical="center"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91" borderId="67" applyNumberFormat="0" applyProtection="0">
      <alignment horizontal="left" vertical="center" indent="1"/>
    </xf>
    <xf numFmtId="0" fontId="6" fillId="91" borderId="67" applyNumberFormat="0" applyProtection="0">
      <alignment horizontal="left" vertical="center"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8" borderId="67" applyNumberFormat="0" applyProtection="0">
      <alignment horizontal="left" vertical="center" indent="1"/>
    </xf>
    <xf numFmtId="0" fontId="6" fillId="8" borderId="67" applyNumberFormat="0" applyProtection="0">
      <alignment horizontal="left" vertical="center"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47" borderId="67" applyNumberFormat="0" applyProtection="0">
      <alignment horizontal="left" vertical="center"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30" borderId="103" applyNumberFormat="0">
      <protection locked="0"/>
    </xf>
    <xf numFmtId="0" fontId="6" fillId="30" borderId="103" applyNumberFormat="0">
      <protection locked="0"/>
    </xf>
    <xf numFmtId="4" fontId="170" fillId="4" borderId="19" applyNumberFormat="0" applyProtection="0">
      <alignment vertical="center"/>
    </xf>
    <xf numFmtId="4" fontId="170" fillId="4" borderId="19" applyNumberFormat="0" applyProtection="0">
      <alignment vertical="center"/>
    </xf>
    <xf numFmtId="4" fontId="168" fillId="38" borderId="11" applyNumberFormat="0" applyProtection="0">
      <alignment vertical="center"/>
    </xf>
    <xf numFmtId="4" fontId="168" fillId="38" borderId="11" applyNumberFormat="0" applyProtection="0">
      <alignment vertical="center"/>
    </xf>
    <xf numFmtId="0" fontId="170" fillId="4" borderId="19" applyNumberFormat="0" applyProtection="0">
      <alignment horizontal="left" vertical="top" indent="1"/>
    </xf>
    <xf numFmtId="0" fontId="170" fillId="4" borderId="19" applyNumberFormat="0" applyProtection="0">
      <alignment horizontal="left" vertical="top" indent="1"/>
    </xf>
    <xf numFmtId="4" fontId="6" fillId="0" borderId="67" applyNumberFormat="0" applyProtection="0">
      <alignment horizontal="right" vertical="center"/>
    </xf>
    <xf numFmtId="4" fontId="6" fillId="0" borderId="67" applyNumberFormat="0" applyProtection="0">
      <alignment horizontal="right" vertical="center"/>
    </xf>
    <xf numFmtId="4" fontId="168" fillId="88" borderId="67" applyNumberFormat="0" applyProtection="0">
      <alignment horizontal="right" vertical="center"/>
    </xf>
    <xf numFmtId="4" fontId="168" fillId="88" borderId="67" applyNumberFormat="0" applyProtection="0">
      <alignment horizontal="right" vertical="center"/>
    </xf>
    <xf numFmtId="4" fontId="6" fillId="9" borderId="67" applyNumberFormat="0" applyProtection="0">
      <alignment horizontal="left" vertical="center" indent="1"/>
    </xf>
    <xf numFmtId="4" fontId="6" fillId="9" borderId="67" applyNumberFormat="0" applyProtection="0">
      <alignment horizontal="left" vertical="center" indent="1"/>
    </xf>
    <xf numFmtId="0" fontId="170" fillId="55" borderId="19" applyNumberFormat="0" applyProtection="0">
      <alignment horizontal="left" vertical="top" indent="1"/>
    </xf>
    <xf numFmtId="4" fontId="171" fillId="92" borderId="14" applyNumberFormat="0" applyProtection="0">
      <alignment horizontal="left" vertical="center" indent="1"/>
    </xf>
    <xf numFmtId="4" fontId="171" fillId="92" borderId="14" applyNumberFormat="0" applyProtection="0">
      <alignment horizontal="left" vertical="center" indent="1"/>
    </xf>
    <xf numFmtId="0" fontId="6" fillId="56" borderId="11"/>
    <xf numFmtId="0" fontId="6" fillId="56" borderId="11"/>
    <xf numFmtId="4" fontId="172" fillId="30" borderId="67" applyNumberFormat="0" applyProtection="0">
      <alignment horizontal="right" vertical="center"/>
    </xf>
    <xf numFmtId="4" fontId="172" fillId="30" borderId="67" applyNumberFormat="0" applyProtection="0">
      <alignment horizontal="right" vertical="center"/>
    </xf>
    <xf numFmtId="171" fontId="57" fillId="0" borderId="25">
      <alignment horizontal="justify" vertical="top" wrapText="1"/>
    </xf>
    <xf numFmtId="0" fontId="5" fillId="0" borderId="0"/>
    <xf numFmtId="218" fontId="57" fillId="0" borderId="0" applyFill="0" applyBorder="0" applyAlignment="0"/>
    <xf numFmtId="0" fontId="5" fillId="0" borderId="0"/>
    <xf numFmtId="0" fontId="5" fillId="0" borderId="0"/>
    <xf numFmtId="40" fontId="173" fillId="0" borderId="0" applyBorder="0">
      <alignment horizontal="right"/>
    </xf>
    <xf numFmtId="0" fontId="167" fillId="89" borderId="0">
      <alignment horizontal="left" vertical="center"/>
      <protection locked="0"/>
    </xf>
    <xf numFmtId="0" fontId="174" fillId="0" borderId="0"/>
    <xf numFmtId="0" fontId="77" fillId="0" borderId="104" applyNumberFormat="0" applyFill="0" applyAlignment="0" applyProtection="0"/>
    <xf numFmtId="169" fontId="175" fillId="0" borderId="28">
      <protection locked="0"/>
    </xf>
    <xf numFmtId="192" fontId="176" fillId="0" borderId="0"/>
    <xf numFmtId="0" fontId="177" fillId="0" borderId="0" applyNumberFormat="0" applyFont="0" applyFill="0"/>
    <xf numFmtId="0" fontId="178" fillId="0" borderId="0" applyNumberFormat="0" applyFill="0" applyBorder="0" applyAlignment="0" applyProtection="0"/>
    <xf numFmtId="219" fontId="176" fillId="0" borderId="0"/>
    <xf numFmtId="0" fontId="179" fillId="0" borderId="0" applyNumberFormat="0" applyFill="0" applyBorder="0" applyAlignment="0"/>
    <xf numFmtId="0" fontId="161" fillId="0" borderId="0" applyNumberFormat="0" applyFont="0" applyFill="0" applyBorder="0" applyProtection="0">
      <alignment horizontal="center" vertical="center" wrapText="1"/>
    </xf>
    <xf numFmtId="0" fontId="5" fillId="0" borderId="0"/>
    <xf numFmtId="220" fontId="180" fillId="0" borderId="0"/>
    <xf numFmtId="171" fontId="11" fillId="0" borderId="0"/>
    <xf numFmtId="0" fontId="181" fillId="0" borderId="0" applyFont="0" applyFill="0" applyBorder="0" applyAlignment="0" applyProtection="0"/>
    <xf numFmtId="0" fontId="181" fillId="0" borderId="0" applyFont="0" applyFill="0" applyBorder="0" applyAlignment="0" applyProtection="0"/>
    <xf numFmtId="168" fontId="5" fillId="0" borderId="0" applyFont="0" applyFill="0" applyBorder="0" applyAlignment="0" applyProtection="0"/>
    <xf numFmtId="0" fontId="182" fillId="0" borderId="0" applyNumberFormat="0" applyFill="0" applyBorder="0" applyAlignment="0" applyProtection="0">
      <alignment vertical="top"/>
      <protection locked="0"/>
    </xf>
    <xf numFmtId="0" fontId="181" fillId="0" borderId="0"/>
    <xf numFmtId="187" fontId="148" fillId="0" borderId="0"/>
    <xf numFmtId="40" fontId="148" fillId="0" borderId="0"/>
    <xf numFmtId="206" fontId="5" fillId="0" borderId="0" applyFont="0" applyFill="0" applyBorder="0" applyAlignment="0" applyProtection="0"/>
    <xf numFmtId="205" fontId="5" fillId="0" borderId="0" applyFont="0" applyFill="0" applyBorder="0" applyAlignment="0" applyProtection="0"/>
    <xf numFmtId="38" fontId="148" fillId="0" borderId="0"/>
    <xf numFmtId="0" fontId="183" fillId="0" borderId="0"/>
    <xf numFmtId="165" fontId="184" fillId="0" borderId="0" applyFont="0" applyFill="0" applyBorder="0" applyAlignment="0" applyProtection="0"/>
    <xf numFmtId="221" fontId="5" fillId="0" borderId="0" applyFont="0" applyFill="0" applyBorder="0" applyAlignment="0" applyProtection="0"/>
    <xf numFmtId="222" fontId="5" fillId="0" borderId="0" applyFont="0" applyFill="0" applyBorder="0" applyAlignment="0" applyProtection="0"/>
    <xf numFmtId="0" fontId="185" fillId="0" borderId="0" applyNumberFormat="0" applyFill="0" applyBorder="0" applyAlignment="0" applyProtection="0">
      <alignment vertical="top"/>
      <protection locked="0"/>
    </xf>
    <xf numFmtId="223" fontId="183" fillId="0" borderId="0" applyFont="0" applyFill="0" applyBorder="0" applyAlignment="0" applyProtection="0"/>
    <xf numFmtId="224" fontId="183" fillId="0" borderId="0" applyFont="0" applyFill="0" applyBorder="0" applyAlignment="0" applyProtection="0"/>
    <xf numFmtId="0" fontId="186" fillId="0" borderId="0" applyNumberFormat="0" applyFill="0" applyBorder="0" applyAlignment="0" applyProtection="0">
      <alignment vertical="top"/>
      <protection locked="0"/>
    </xf>
    <xf numFmtId="0" fontId="4" fillId="0" borderId="0"/>
    <xf numFmtId="4" fontId="57" fillId="0" borderId="167" applyNumberFormat="0" applyProtection="0">
      <alignment horizontal="right" vertical="center"/>
    </xf>
    <xf numFmtId="4" fontId="57" fillId="0" borderId="167" applyNumberFormat="0" applyProtection="0">
      <alignment horizontal="right" vertical="center"/>
    </xf>
    <xf numFmtId="0" fontId="5" fillId="0" borderId="0"/>
    <xf numFmtId="0" fontId="5" fillId="0" borderId="0" applyFill="0"/>
    <xf numFmtId="0" fontId="170" fillId="4" borderId="167" applyNumberFormat="0" applyProtection="0">
      <alignment horizontal="left" vertical="top" indent="1"/>
    </xf>
    <xf numFmtId="168" fontId="5" fillId="0" borderId="0" applyFont="0" applyFill="0" applyBorder="0" applyAlignment="0" applyProtection="0"/>
    <xf numFmtId="167" fontId="5" fillId="0" borderId="0" applyFont="0" applyFill="0" applyBorder="0" applyAlignment="0" applyProtection="0"/>
    <xf numFmtId="0" fontId="5" fillId="0" borderId="0" applyFill="0"/>
    <xf numFmtId="0" fontId="133" fillId="0" borderId="0"/>
    <xf numFmtId="4" fontId="57" fillId="0" borderId="167" applyNumberFormat="0" applyProtection="0">
      <alignment horizontal="right" vertical="center"/>
    </xf>
    <xf numFmtId="4" fontId="168" fillId="88" borderId="163" applyNumberFormat="0" applyProtection="0">
      <alignment horizontal="right" vertical="center"/>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5" fillId="0" borderId="0"/>
    <xf numFmtId="0" fontId="5" fillId="0" borderId="0"/>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7" fillId="30"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7" fillId="2" borderId="0" applyNumberFormat="0" applyBorder="0" applyAlignment="0" applyProtection="0"/>
    <xf numFmtId="0" fontId="133" fillId="108" borderId="0" applyNumberFormat="0" applyBorder="0" applyAlignment="0" applyProtection="0"/>
    <xf numFmtId="0" fontId="133" fillId="108" borderId="0" applyNumberFormat="0" applyBorder="0" applyAlignment="0" applyProtection="0"/>
    <xf numFmtId="0" fontId="133" fillId="108" borderId="0" applyNumberFormat="0" applyBorder="0" applyAlignment="0" applyProtection="0"/>
    <xf numFmtId="0" fontId="133" fillId="108" borderId="0" applyNumberFormat="0" applyBorder="0" applyAlignment="0" applyProtection="0"/>
    <xf numFmtId="0" fontId="133" fillId="108" borderId="0" applyNumberFormat="0" applyBorder="0" applyAlignment="0" applyProtection="0"/>
    <xf numFmtId="0" fontId="133" fillId="108" borderId="0" applyNumberFormat="0" applyBorder="0" applyAlignment="0" applyProtection="0"/>
    <xf numFmtId="0" fontId="133" fillId="108" borderId="0" applyNumberFormat="0" applyBorder="0" applyAlignment="0" applyProtection="0"/>
    <xf numFmtId="0" fontId="7" fillId="4" borderId="0" applyNumberFormat="0" applyBorder="0" applyAlignment="0" applyProtection="0"/>
    <xf numFmtId="0" fontId="133" fillId="111" borderId="0" applyNumberFormat="0" applyBorder="0" applyAlignment="0" applyProtection="0"/>
    <xf numFmtId="0" fontId="133" fillId="111" borderId="0" applyNumberFormat="0" applyBorder="0" applyAlignment="0" applyProtection="0"/>
    <xf numFmtId="0" fontId="133" fillId="111" borderId="0" applyNumberFormat="0" applyBorder="0" applyAlignment="0" applyProtection="0"/>
    <xf numFmtId="0" fontId="133" fillId="111" borderId="0" applyNumberFormat="0" applyBorder="0" applyAlignment="0" applyProtection="0"/>
    <xf numFmtId="0" fontId="133" fillId="111" borderId="0" applyNumberFormat="0" applyBorder="0" applyAlignment="0" applyProtection="0"/>
    <xf numFmtId="0" fontId="133" fillId="111" borderId="0" applyNumberFormat="0" applyBorder="0" applyAlignment="0" applyProtection="0"/>
    <xf numFmtId="0" fontId="133" fillId="111" borderId="0" applyNumberFormat="0" applyBorder="0" applyAlignment="0" applyProtection="0"/>
    <xf numFmtId="0" fontId="7" fillId="30" borderId="0" applyNumberFormat="0" applyBorder="0" applyAlignment="0" applyProtection="0"/>
    <xf numFmtId="0" fontId="133" fillId="114" borderId="0" applyNumberFormat="0" applyBorder="0" applyAlignment="0" applyProtection="0"/>
    <xf numFmtId="0" fontId="133" fillId="114" borderId="0" applyNumberFormat="0" applyBorder="0" applyAlignment="0" applyProtection="0"/>
    <xf numFmtId="0" fontId="133" fillId="114" borderId="0" applyNumberFormat="0" applyBorder="0" applyAlignment="0" applyProtection="0"/>
    <xf numFmtId="0" fontId="133" fillId="114" borderId="0" applyNumberFormat="0" applyBorder="0" applyAlignment="0" applyProtection="0"/>
    <xf numFmtId="0" fontId="133" fillId="114" borderId="0" applyNumberFormat="0" applyBorder="0" applyAlignment="0" applyProtection="0"/>
    <xf numFmtId="0" fontId="133" fillId="114" borderId="0" applyNumberFormat="0" applyBorder="0" applyAlignment="0" applyProtection="0"/>
    <xf numFmtId="0" fontId="133" fillId="114" borderId="0" applyNumberFormat="0" applyBorder="0" applyAlignment="0" applyProtection="0"/>
    <xf numFmtId="0" fontId="7" fillId="5" borderId="0" applyNumberFormat="0" applyBorder="0" applyAlignment="0" applyProtection="0"/>
    <xf numFmtId="0" fontId="133" fillId="117" borderId="0" applyNumberFormat="0" applyBorder="0" applyAlignment="0" applyProtection="0"/>
    <xf numFmtId="0" fontId="133" fillId="117" borderId="0" applyNumberFormat="0" applyBorder="0" applyAlignment="0" applyProtection="0"/>
    <xf numFmtId="0" fontId="133" fillId="117" borderId="0" applyNumberFormat="0" applyBorder="0" applyAlignment="0" applyProtection="0"/>
    <xf numFmtId="0" fontId="133" fillId="117" borderId="0" applyNumberFormat="0" applyBorder="0" applyAlignment="0" applyProtection="0"/>
    <xf numFmtId="0" fontId="133" fillId="117" borderId="0" applyNumberFormat="0" applyBorder="0" applyAlignment="0" applyProtection="0"/>
    <xf numFmtId="0" fontId="133" fillId="117" borderId="0" applyNumberFormat="0" applyBorder="0" applyAlignment="0" applyProtection="0"/>
    <xf numFmtId="0" fontId="133" fillId="117" borderId="0" applyNumberFormat="0" applyBorder="0" applyAlignment="0" applyProtection="0"/>
    <xf numFmtId="0" fontId="7" fillId="2" borderId="0" applyNumberFormat="0" applyBorder="0" applyAlignment="0" applyProtection="0"/>
    <xf numFmtId="0" fontId="133" fillId="120" borderId="0" applyNumberFormat="0" applyBorder="0" applyAlignment="0" applyProtection="0"/>
    <xf numFmtId="0" fontId="133" fillId="120" borderId="0" applyNumberFormat="0" applyBorder="0" applyAlignment="0" applyProtection="0"/>
    <xf numFmtId="0" fontId="133" fillId="120" borderId="0" applyNumberFormat="0" applyBorder="0" applyAlignment="0" applyProtection="0"/>
    <xf numFmtId="0" fontId="133" fillId="120" borderId="0" applyNumberFormat="0" applyBorder="0" applyAlignment="0" applyProtection="0"/>
    <xf numFmtId="0" fontId="133" fillId="120" borderId="0" applyNumberFormat="0" applyBorder="0" applyAlignment="0" applyProtection="0"/>
    <xf numFmtId="0" fontId="133" fillId="120" borderId="0" applyNumberFormat="0" applyBorder="0" applyAlignment="0" applyProtection="0"/>
    <xf numFmtId="0" fontId="133" fillId="120" borderId="0" applyNumberFormat="0" applyBorder="0" applyAlignment="0" applyProtection="0"/>
    <xf numFmtId="0" fontId="7" fillId="6" borderId="0" applyNumberFormat="0" applyBorder="0" applyAlignment="0" applyProtection="0"/>
    <xf numFmtId="0" fontId="133" fillId="106" borderId="0" applyNumberFormat="0" applyBorder="0" applyAlignment="0" applyProtection="0"/>
    <xf numFmtId="0" fontId="133" fillId="106" borderId="0" applyNumberFormat="0" applyBorder="0" applyAlignment="0" applyProtection="0"/>
    <xf numFmtId="0" fontId="133" fillId="106" borderId="0" applyNumberFormat="0" applyBorder="0" applyAlignment="0" applyProtection="0"/>
    <xf numFmtId="0" fontId="133" fillId="106" borderId="0" applyNumberFormat="0" applyBorder="0" applyAlignment="0" applyProtection="0"/>
    <xf numFmtId="0" fontId="133" fillId="106" borderId="0" applyNumberFormat="0" applyBorder="0" applyAlignment="0" applyProtection="0"/>
    <xf numFmtId="0" fontId="133" fillId="106" borderId="0" applyNumberFormat="0" applyBorder="0" applyAlignment="0" applyProtection="0"/>
    <xf numFmtId="0" fontId="133" fillId="106" borderId="0" applyNumberFormat="0" applyBorder="0" applyAlignment="0" applyProtection="0"/>
    <xf numFmtId="0" fontId="7" fillId="2" borderId="0" applyNumberFormat="0" applyBorder="0" applyAlignment="0" applyProtection="0"/>
    <xf numFmtId="0" fontId="133" fillId="109" borderId="0" applyNumberFormat="0" applyBorder="0" applyAlignment="0" applyProtection="0"/>
    <xf numFmtId="0" fontId="133" fillId="109" borderId="0" applyNumberFormat="0" applyBorder="0" applyAlignment="0" applyProtection="0"/>
    <xf numFmtId="0" fontId="133" fillId="109" borderId="0" applyNumberFormat="0" applyBorder="0" applyAlignment="0" applyProtection="0"/>
    <xf numFmtId="0" fontId="133" fillId="109" borderId="0" applyNumberFormat="0" applyBorder="0" applyAlignment="0" applyProtection="0"/>
    <xf numFmtId="0" fontId="133" fillId="109" borderId="0" applyNumberFormat="0" applyBorder="0" applyAlignment="0" applyProtection="0"/>
    <xf numFmtId="0" fontId="133" fillId="109" borderId="0" applyNumberFormat="0" applyBorder="0" applyAlignment="0" applyProtection="0"/>
    <xf numFmtId="0" fontId="133" fillId="109" borderId="0" applyNumberFormat="0" applyBorder="0" applyAlignment="0" applyProtection="0"/>
    <xf numFmtId="0" fontId="7" fillId="7" borderId="0" applyNumberFormat="0" applyBorder="0" applyAlignment="0" applyProtection="0"/>
    <xf numFmtId="0" fontId="133" fillId="112" borderId="0" applyNumberFormat="0" applyBorder="0" applyAlignment="0" applyProtection="0"/>
    <xf numFmtId="0" fontId="133" fillId="112" borderId="0" applyNumberFormat="0" applyBorder="0" applyAlignment="0" applyProtection="0"/>
    <xf numFmtId="0" fontId="133" fillId="112" borderId="0" applyNumberFormat="0" applyBorder="0" applyAlignment="0" applyProtection="0"/>
    <xf numFmtId="0" fontId="133" fillId="112" borderId="0" applyNumberFormat="0" applyBorder="0" applyAlignment="0" applyProtection="0"/>
    <xf numFmtId="0" fontId="133" fillId="112" borderId="0" applyNumberFormat="0" applyBorder="0" applyAlignment="0" applyProtection="0"/>
    <xf numFmtId="0" fontId="133" fillId="112" borderId="0" applyNumberFormat="0" applyBorder="0" applyAlignment="0" applyProtection="0"/>
    <xf numFmtId="0" fontId="133" fillId="112" borderId="0" applyNumberFormat="0" applyBorder="0" applyAlignment="0" applyProtection="0"/>
    <xf numFmtId="0" fontId="7" fillId="6" borderId="0" applyNumberFormat="0" applyBorder="0" applyAlignment="0" applyProtection="0"/>
    <xf numFmtId="0" fontId="133" fillId="115" borderId="0" applyNumberFormat="0" applyBorder="0" applyAlignment="0" applyProtection="0"/>
    <xf numFmtId="0" fontId="133" fillId="115" borderId="0" applyNumberFormat="0" applyBorder="0" applyAlignment="0" applyProtection="0"/>
    <xf numFmtId="0" fontId="133" fillId="115" borderId="0" applyNumberFormat="0" applyBorder="0" applyAlignment="0" applyProtection="0"/>
    <xf numFmtId="0" fontId="133" fillId="115" borderId="0" applyNumberFormat="0" applyBorder="0" applyAlignment="0" applyProtection="0"/>
    <xf numFmtId="0" fontId="133" fillId="115" borderId="0" applyNumberFormat="0" applyBorder="0" applyAlignment="0" applyProtection="0"/>
    <xf numFmtId="0" fontId="133" fillId="115" borderId="0" applyNumberFormat="0" applyBorder="0" applyAlignment="0" applyProtection="0"/>
    <xf numFmtId="0" fontId="133" fillId="115" borderId="0" applyNumberFormat="0" applyBorder="0" applyAlignment="0" applyProtection="0"/>
    <xf numFmtId="0" fontId="7" fillId="8" borderId="0" applyNumberFormat="0" applyBorder="0" applyAlignment="0" applyProtection="0"/>
    <xf numFmtId="0" fontId="133" fillId="118" borderId="0" applyNumberFormat="0" applyBorder="0" applyAlignment="0" applyProtection="0"/>
    <xf numFmtId="0" fontId="133" fillId="118" borderId="0" applyNumberFormat="0" applyBorder="0" applyAlignment="0" applyProtection="0"/>
    <xf numFmtId="0" fontId="133" fillId="118" borderId="0" applyNumberFormat="0" applyBorder="0" applyAlignment="0" applyProtection="0"/>
    <xf numFmtId="0" fontId="133" fillId="118" borderId="0" applyNumberFormat="0" applyBorder="0" applyAlignment="0" applyProtection="0"/>
    <xf numFmtId="0" fontId="133" fillId="118" borderId="0" applyNumberFormat="0" applyBorder="0" applyAlignment="0" applyProtection="0"/>
    <xf numFmtId="0" fontId="133" fillId="118" borderId="0" applyNumberFormat="0" applyBorder="0" applyAlignment="0" applyProtection="0"/>
    <xf numFmtId="0" fontId="133" fillId="118" borderId="0" applyNumberFormat="0" applyBorder="0" applyAlignment="0" applyProtection="0"/>
    <xf numFmtId="0" fontId="7" fillId="2" borderId="0" applyNumberFormat="0" applyBorder="0" applyAlignment="0" applyProtection="0"/>
    <xf numFmtId="0" fontId="133" fillId="121" borderId="0" applyNumberFormat="0" applyBorder="0" applyAlignment="0" applyProtection="0"/>
    <xf numFmtId="0" fontId="133" fillId="121" borderId="0" applyNumberFormat="0" applyBorder="0" applyAlignment="0" applyProtection="0"/>
    <xf numFmtId="0" fontId="133" fillId="121" borderId="0" applyNumberFormat="0" applyBorder="0" applyAlignment="0" applyProtection="0"/>
    <xf numFmtId="0" fontId="133" fillId="121" borderId="0" applyNumberFormat="0" applyBorder="0" applyAlignment="0" applyProtection="0"/>
    <xf numFmtId="0" fontId="133" fillId="121" borderId="0" applyNumberFormat="0" applyBorder="0" applyAlignment="0" applyProtection="0"/>
    <xf numFmtId="0" fontId="133" fillId="121" borderId="0" applyNumberFormat="0" applyBorder="0" applyAlignment="0" applyProtection="0"/>
    <xf numFmtId="0" fontId="133" fillId="121" borderId="0" applyNumberFormat="0" applyBorder="0" applyAlignment="0" applyProtection="0"/>
    <xf numFmtId="0" fontId="8" fillId="9" borderId="0" applyNumberFormat="0" applyBorder="0" applyAlignment="0" applyProtection="0"/>
    <xf numFmtId="0" fontId="8" fillId="2" borderId="0" applyNumberFormat="0" applyBorder="0" applyAlignment="0" applyProtection="0"/>
    <xf numFmtId="0" fontId="8" fillId="7" borderId="0" applyNumberFormat="0" applyBorder="0" applyAlignment="0" applyProtection="0"/>
    <xf numFmtId="0" fontId="8" fillId="6" borderId="0" applyNumberFormat="0" applyBorder="0" applyAlignment="0" applyProtection="0"/>
    <xf numFmtId="0" fontId="8" fillId="9" borderId="0" applyNumberFormat="0" applyBorder="0" applyAlignment="0" applyProtection="0"/>
    <xf numFmtId="0" fontId="8" fillId="2"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8" fillId="122" borderId="0" applyNumberFormat="0" applyBorder="0" applyAlignment="0" applyProtection="0"/>
    <xf numFmtId="0" fontId="6" fillId="47" borderId="167" applyNumberFormat="0" applyProtection="0">
      <alignment horizontal="left" vertical="top" indent="1"/>
    </xf>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6" fillId="47" borderId="167" applyNumberFormat="0" applyProtection="0">
      <alignment horizontal="left" vertical="top" indent="1"/>
    </xf>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6" fillId="47" borderId="167" applyNumberFormat="0" applyProtection="0">
      <alignment horizontal="left" vertical="top" indent="1"/>
    </xf>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6" fillId="47" borderId="167" applyNumberFormat="0" applyProtection="0">
      <alignment horizontal="left" vertical="top" indent="1"/>
    </xf>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6" fillId="47" borderId="167" applyNumberFormat="0" applyProtection="0">
      <alignment horizontal="left" vertical="top" indent="1"/>
    </xf>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6" fillId="47" borderId="167" applyNumberFormat="0" applyProtection="0">
      <alignment horizontal="left" vertical="top" indent="1"/>
    </xf>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6" fillId="47" borderId="167" applyNumberFormat="0" applyProtection="0">
      <alignment horizontal="left" vertical="top" indent="1"/>
    </xf>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6" fillId="47" borderId="167" applyNumberFormat="0" applyProtection="0">
      <alignment horizontal="left" vertical="top" indent="1"/>
    </xf>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6" fillId="47" borderId="167" applyNumberFormat="0" applyProtection="0">
      <alignment horizontal="left" vertical="top" indent="1"/>
    </xf>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5" fillId="54" borderId="167" applyNumberFormat="0" applyProtection="0">
      <alignment horizontal="left" vertical="top" indent="1"/>
    </xf>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9" borderId="0" applyNumberFormat="0" applyBorder="0" applyAlignment="0" applyProtection="0"/>
    <xf numFmtId="0" fontId="5" fillId="54" borderId="167" applyNumberFormat="0" applyProtection="0">
      <alignment horizontal="left" vertical="top" indent="1"/>
    </xf>
    <xf numFmtId="0" fontId="8" fillId="76" borderId="0" applyNumberFormat="0" applyBorder="0" applyAlignment="0" applyProtection="0"/>
    <xf numFmtId="0" fontId="192" fillId="104" borderId="0" applyNumberFormat="0" applyBorder="0" applyAlignment="0" applyProtection="0"/>
    <xf numFmtId="0" fontId="192" fillId="104" borderId="0" applyNumberFormat="0" applyBorder="0" applyAlignment="0" applyProtection="0"/>
    <xf numFmtId="0" fontId="192" fillId="104" borderId="0" applyNumberFormat="0" applyBorder="0" applyAlignment="0" applyProtection="0"/>
    <xf numFmtId="0" fontId="192" fillId="104"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5" fillId="54" borderId="167" applyNumberFormat="0" applyProtection="0">
      <alignment horizontal="left" vertical="top" indent="1"/>
    </xf>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5" fillId="54" borderId="167" applyNumberFormat="0" applyProtection="0">
      <alignment horizontal="left" vertical="top" indent="1"/>
    </xf>
    <xf numFmtId="0" fontId="8" fillId="76" borderId="0" applyNumberFormat="0" applyBorder="0" applyAlignment="0" applyProtection="0"/>
    <xf numFmtId="0" fontId="192" fillId="104" borderId="0" applyNumberFormat="0" applyBorder="0" applyAlignment="0" applyProtection="0"/>
    <xf numFmtId="0" fontId="192" fillId="104"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5" fillId="54" borderId="167" applyNumberFormat="0" applyProtection="0">
      <alignment horizontal="left" vertical="top" indent="1"/>
    </xf>
    <xf numFmtId="0" fontId="5" fillId="54" borderId="167" applyNumberFormat="0" applyProtection="0">
      <alignment horizontal="left" vertical="top" indent="1"/>
    </xf>
    <xf numFmtId="0" fontId="5" fillId="54" borderId="167" applyNumberFormat="0" applyProtection="0">
      <alignment horizontal="left" vertical="top" indent="1"/>
    </xf>
    <xf numFmtId="0" fontId="5" fillId="54" borderId="167" applyNumberFormat="0" applyProtection="0">
      <alignment horizontal="left" vertical="top" indent="1"/>
    </xf>
    <xf numFmtId="0" fontId="5" fillId="54" borderId="167" applyNumberFormat="0" applyProtection="0">
      <alignment horizontal="left" vertical="top" indent="1"/>
    </xf>
    <xf numFmtId="0" fontId="5" fillId="54" borderId="167" applyNumberFormat="0" applyProtection="0">
      <alignment horizontal="left" vertical="top" indent="1"/>
    </xf>
    <xf numFmtId="0" fontId="5" fillId="54" borderId="167" applyNumberFormat="0" applyProtection="0">
      <alignment horizontal="left" vertical="top" indent="1"/>
    </xf>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192" fillId="104" borderId="0" applyNumberFormat="0" applyBorder="0" applyAlignment="0" applyProtection="0"/>
    <xf numFmtId="0" fontId="192" fillId="104"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192" fillId="104"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33" fillId="21" borderId="169" applyBorder="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33" fillId="21" borderId="169" applyBorder="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8" fillId="76" borderId="0" applyNumberFormat="0" applyBorder="0" applyAlignment="0" applyProtection="0"/>
    <xf numFmtId="0" fontId="7" fillId="26" borderId="0" applyNumberFormat="0" applyBorder="0" applyAlignment="0" applyProtection="0"/>
    <xf numFmtId="0" fontId="7" fillId="11" borderId="0" applyNumberFormat="0" applyBorder="0" applyAlignment="0" applyProtection="0"/>
    <xf numFmtId="0" fontId="8" fillId="22" borderId="0" applyNumberFormat="0" applyBorder="0" applyAlignment="0" applyProtection="0"/>
    <xf numFmtId="0" fontId="33" fillId="21" borderId="169" applyBorder="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33" fillId="21" borderId="169" applyBorder="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33" fillId="21" borderId="169" applyBorder="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33" fillId="21" borderId="169" applyBorder="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33" fillId="21" borderId="169" applyBorder="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33" fillId="21" borderId="169" applyBorder="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33" fillId="21" borderId="169" applyBorder="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33" fillId="21" borderId="169" applyBorder="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33" fillId="21" borderId="169" applyBorder="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33" fillId="21" borderId="169" applyBorder="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13" borderId="0" applyNumberFormat="0" applyBorder="0" applyAlignment="0" applyProtection="0"/>
    <xf numFmtId="0" fontId="33" fillId="21" borderId="169" applyBorder="0"/>
    <xf numFmtId="0" fontId="8" fillId="77" borderId="0" applyNumberFormat="0" applyBorder="0" applyAlignment="0" applyProtection="0"/>
    <xf numFmtId="0" fontId="192" fillId="107" borderId="0" applyNumberFormat="0" applyBorder="0" applyAlignment="0" applyProtection="0"/>
    <xf numFmtId="0" fontId="192" fillId="107" borderId="0" applyNumberFormat="0" applyBorder="0" applyAlignment="0" applyProtection="0"/>
    <xf numFmtId="0" fontId="192" fillId="107" borderId="0" applyNumberFormat="0" applyBorder="0" applyAlignment="0" applyProtection="0"/>
    <xf numFmtId="0" fontId="192" fillId="10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33" fillId="21" borderId="169" applyBorder="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33" fillId="21" borderId="169" applyBorder="0"/>
    <xf numFmtId="0" fontId="8" fillId="77" borderId="0" applyNumberFormat="0" applyBorder="0" applyAlignment="0" applyProtection="0"/>
    <xf numFmtId="0" fontId="192" fillId="107" borderId="0" applyNumberFormat="0" applyBorder="0" applyAlignment="0" applyProtection="0"/>
    <xf numFmtId="0" fontId="192" fillId="10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33" fillId="21" borderId="169" applyBorder="0"/>
    <xf numFmtId="0" fontId="8" fillId="77" borderId="0" applyNumberFormat="0" applyBorder="0" applyAlignment="0" applyProtection="0"/>
    <xf numFmtId="0" fontId="192" fillId="107" borderId="0" applyNumberFormat="0" applyBorder="0" applyAlignment="0" applyProtection="0"/>
    <xf numFmtId="0" fontId="192" fillId="10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33" fillId="21" borderId="169" applyBorder="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33" fillId="21" borderId="169" applyBorder="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33" fillId="21" borderId="169" applyBorder="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192" fillId="10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33" fillId="21" borderId="169" applyBorder="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33" fillId="21" borderId="169" applyBorder="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7" fillId="26" borderId="0" applyNumberFormat="0" applyBorder="0" applyAlignment="0" applyProtection="0"/>
    <xf numFmtId="0" fontId="7" fillId="123" borderId="0" applyNumberFormat="0" applyBorder="0" applyAlignment="0" applyProtection="0"/>
    <xf numFmtId="0" fontId="8" fillId="11" borderId="0" applyNumberFormat="0" applyBorder="0" applyAlignment="0" applyProtection="0"/>
    <xf numFmtId="0" fontId="33" fillId="21" borderId="169" applyBorder="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33" fillId="21" borderId="169" applyBorder="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33" fillId="21" borderId="169" applyBorder="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33" fillId="21" borderId="169" applyBorder="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33" fillId="21" borderId="169" applyBorder="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33" fillId="21" borderId="169" applyBorder="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33" fillId="21" borderId="169" applyBorder="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33" fillId="21" borderId="169" applyBorder="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33" fillId="21" borderId="169" applyBorder="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33" fillId="21" borderId="169" applyBorder="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17" borderId="0" applyNumberFormat="0" applyBorder="0" applyAlignment="0" applyProtection="0"/>
    <xf numFmtId="4" fontId="57" fillId="38" borderId="167" applyNumberFormat="0" applyProtection="0">
      <alignment vertical="center"/>
    </xf>
    <xf numFmtId="0" fontId="8" fillId="78" borderId="0" applyNumberFormat="0" applyBorder="0" applyAlignment="0" applyProtection="0"/>
    <xf numFmtId="0" fontId="192" fillId="110" borderId="0" applyNumberFormat="0" applyBorder="0" applyAlignment="0" applyProtection="0"/>
    <xf numFmtId="0" fontId="192" fillId="110" borderId="0" applyNumberFormat="0" applyBorder="0" applyAlignment="0" applyProtection="0"/>
    <xf numFmtId="0" fontId="192" fillId="110" borderId="0" applyNumberFormat="0" applyBorder="0" applyAlignment="0" applyProtection="0"/>
    <xf numFmtId="0" fontId="192" fillId="110"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4" fontId="170" fillId="4" borderId="167" applyNumberFormat="0" applyProtection="0">
      <alignment vertical="center"/>
    </xf>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4" fontId="170" fillId="4" borderId="167" applyNumberFormat="0" applyProtection="0">
      <alignment vertical="center"/>
    </xf>
    <xf numFmtId="0" fontId="8" fillId="78" borderId="0" applyNumberFormat="0" applyBorder="0" applyAlignment="0" applyProtection="0"/>
    <xf numFmtId="0" fontId="192" fillId="110" borderId="0" applyNumberFormat="0" applyBorder="0" applyAlignment="0" applyProtection="0"/>
    <xf numFmtId="0" fontId="192" fillId="110"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4" fontId="170" fillId="4" borderId="167" applyNumberFormat="0" applyProtection="0">
      <alignment vertical="center"/>
    </xf>
    <xf numFmtId="4" fontId="170" fillId="4" borderId="167" applyNumberFormat="0" applyProtection="0">
      <alignment vertical="center"/>
    </xf>
    <xf numFmtId="4" fontId="170" fillId="4" borderId="167" applyNumberFormat="0" applyProtection="0">
      <alignment vertical="center"/>
    </xf>
    <xf numFmtId="4" fontId="170" fillId="4" borderId="167" applyNumberFormat="0" applyProtection="0">
      <alignment vertical="center"/>
    </xf>
    <xf numFmtId="4" fontId="170" fillId="4" borderId="167" applyNumberFormat="0" applyProtection="0">
      <alignment vertical="center"/>
    </xf>
    <xf numFmtId="4" fontId="170" fillId="4" borderId="167" applyNumberFormat="0" applyProtection="0">
      <alignment vertical="center"/>
    </xf>
    <xf numFmtId="4" fontId="170" fillId="4" borderId="167" applyNumberFormat="0" applyProtection="0">
      <alignment vertical="center"/>
    </xf>
    <xf numFmtId="4" fontId="170" fillId="4" borderId="167" applyNumberFormat="0" applyProtection="0">
      <alignment vertical="center"/>
    </xf>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4" fontId="170" fillId="4" borderId="167" applyNumberFormat="0" applyProtection="0">
      <alignment vertical="center"/>
    </xf>
    <xf numFmtId="0" fontId="8" fillId="78" borderId="0" applyNumberFormat="0" applyBorder="0" applyAlignment="0" applyProtection="0"/>
    <xf numFmtId="0" fontId="192" fillId="110" borderId="0" applyNumberFormat="0" applyBorder="0" applyAlignment="0" applyProtection="0"/>
    <xf numFmtId="0" fontId="192" fillId="110"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4" fontId="170" fillId="4" borderId="167" applyNumberFormat="0" applyProtection="0">
      <alignment vertical="center"/>
    </xf>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4" fontId="170" fillId="4" borderId="167" applyNumberFormat="0" applyProtection="0">
      <alignment vertical="center"/>
    </xf>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4" fontId="170" fillId="4" borderId="167" applyNumberFormat="0" applyProtection="0">
      <alignment vertical="center"/>
    </xf>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192" fillId="110"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4" fontId="170" fillId="4" borderId="167" applyNumberFormat="0" applyProtection="0">
      <alignment vertical="center"/>
    </xf>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4" fontId="170" fillId="4" borderId="167" applyNumberFormat="0" applyProtection="0">
      <alignment vertical="center"/>
    </xf>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0" fontId="8" fillId="78" borderId="0" applyNumberFormat="0" applyBorder="0" applyAlignment="0" applyProtection="0"/>
    <xf numFmtId="4" fontId="170" fillId="4" borderId="167" applyNumberFormat="0" applyProtection="0">
      <alignment vertical="center"/>
    </xf>
    <xf numFmtId="0" fontId="7" fillId="11" borderId="0" applyNumberFormat="0" applyBorder="0" applyAlignment="0" applyProtection="0"/>
    <xf numFmtId="0" fontId="8" fillId="11" borderId="0" applyNumberFormat="0" applyBorder="0" applyAlignment="0" applyProtection="0"/>
    <xf numFmtId="4" fontId="170" fillId="4" borderId="167" applyNumberFormat="0" applyProtection="0">
      <alignment vertical="center"/>
    </xf>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4" fontId="170" fillId="4" borderId="167" applyNumberFormat="0" applyProtection="0">
      <alignment vertical="center"/>
    </xf>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4" fontId="170" fillId="4" borderId="167" applyNumberFormat="0" applyProtection="0">
      <alignment vertical="center"/>
    </xf>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4" fontId="170" fillId="4" borderId="167" applyNumberFormat="0" applyProtection="0">
      <alignment vertical="center"/>
    </xf>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4" fontId="170" fillId="4" borderId="167" applyNumberFormat="0" applyProtection="0">
      <alignment vertical="center"/>
    </xf>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4" fontId="170" fillId="4" borderId="167" applyNumberFormat="0" applyProtection="0">
      <alignment vertical="center"/>
    </xf>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4" fontId="170" fillId="4" borderId="167" applyNumberFormat="0" applyProtection="0">
      <alignment vertical="center"/>
    </xf>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4" fontId="170" fillId="4" borderId="167" applyNumberFormat="0" applyProtection="0">
      <alignment vertical="center"/>
    </xf>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4" fontId="170" fillId="4" borderId="167" applyNumberFormat="0" applyProtection="0">
      <alignment vertical="center"/>
    </xf>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4" fontId="57" fillId="38" borderId="167" applyNumberFormat="0" applyProtection="0">
      <alignment vertical="center"/>
    </xf>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21" borderId="0" applyNumberFormat="0" applyBorder="0" applyAlignment="0" applyProtection="0"/>
    <xf numFmtId="4" fontId="57" fillId="38" borderId="167" applyNumberFormat="0" applyProtection="0">
      <alignment vertical="center"/>
    </xf>
    <xf numFmtId="0" fontId="8" fillId="79" borderId="0" applyNumberFormat="0" applyBorder="0" applyAlignment="0" applyProtection="0"/>
    <xf numFmtId="0" fontId="192" fillId="113" borderId="0" applyNumberFormat="0" applyBorder="0" applyAlignment="0" applyProtection="0"/>
    <xf numFmtId="0" fontId="192" fillId="113" borderId="0" applyNumberFormat="0" applyBorder="0" applyAlignment="0" applyProtection="0"/>
    <xf numFmtId="0" fontId="192" fillId="113" borderId="0" applyNumberFormat="0" applyBorder="0" applyAlignment="0" applyProtection="0"/>
    <xf numFmtId="0" fontId="192" fillId="113"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4" fontId="57" fillId="38" borderId="167" applyNumberFormat="0" applyProtection="0">
      <alignment vertical="center"/>
    </xf>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4" fontId="57" fillId="38" borderId="167" applyNumberFormat="0" applyProtection="0">
      <alignment vertical="center"/>
    </xf>
    <xf numFmtId="0" fontId="8" fillId="79" borderId="0" applyNumberFormat="0" applyBorder="0" applyAlignment="0" applyProtection="0"/>
    <xf numFmtId="0" fontId="192" fillId="113" borderId="0" applyNumberFormat="0" applyBorder="0" applyAlignment="0" applyProtection="0"/>
    <xf numFmtId="0" fontId="192" fillId="113"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4" fontId="57" fillId="38" borderId="167" applyNumberFormat="0" applyProtection="0">
      <alignment vertical="center"/>
    </xf>
    <xf numFmtId="4" fontId="57" fillId="38" borderId="167" applyNumberFormat="0" applyProtection="0">
      <alignment vertical="center"/>
    </xf>
    <xf numFmtId="4" fontId="57" fillId="38" borderId="167" applyNumberFormat="0" applyProtection="0">
      <alignment vertical="center"/>
    </xf>
    <xf numFmtId="4" fontId="57" fillId="38" borderId="167" applyNumberFormat="0" applyProtection="0">
      <alignment vertical="center"/>
    </xf>
    <xf numFmtId="4" fontId="57" fillId="38" borderId="167" applyNumberFormat="0" applyProtection="0">
      <alignment vertical="center"/>
    </xf>
    <xf numFmtId="4" fontId="57" fillId="38" borderId="167" applyNumberFormat="0" applyProtection="0">
      <alignment vertical="center"/>
    </xf>
    <xf numFmtId="4" fontId="57" fillId="38" borderId="167" applyNumberFormat="0" applyProtection="0">
      <alignment vertical="center"/>
    </xf>
    <xf numFmtId="4" fontId="57" fillId="38" borderId="167" applyNumberFormat="0" applyProtection="0">
      <alignment vertical="center"/>
    </xf>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4" fontId="61" fillId="38" borderId="167" applyNumberFormat="0" applyProtection="0">
      <alignment vertical="center"/>
    </xf>
    <xf numFmtId="0" fontId="8" fillId="79" borderId="0" applyNumberFormat="0" applyBorder="0" applyAlignment="0" applyProtection="0"/>
    <xf numFmtId="0" fontId="192" fillId="113" borderId="0" applyNumberFormat="0" applyBorder="0" applyAlignment="0" applyProtection="0"/>
    <xf numFmtId="0" fontId="192" fillId="113"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4" fontId="6" fillId="4" borderId="174" applyNumberFormat="0" applyProtection="0">
      <alignment vertical="center"/>
    </xf>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4" fontId="6" fillId="4" borderId="174" applyNumberFormat="0" applyProtection="0">
      <alignment vertical="center"/>
    </xf>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4" fontId="6" fillId="4" borderId="174" applyNumberFormat="0" applyProtection="0">
      <alignment vertical="center"/>
    </xf>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192" fillId="113"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4" fontId="6" fillId="4" borderId="174" applyNumberFormat="0" applyProtection="0">
      <alignment vertical="center"/>
    </xf>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4" fontId="168" fillId="38" borderId="174" applyNumberFormat="0" applyProtection="0">
      <alignment vertical="center"/>
    </xf>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8" fillId="79" borderId="0" applyNumberFormat="0" applyBorder="0" applyAlignment="0" applyProtection="0"/>
    <xf numFmtId="0" fontId="7" fillId="124" borderId="0" applyNumberFormat="0" applyBorder="0" applyAlignment="0" applyProtection="0"/>
    <xf numFmtId="0" fontId="7" fillId="14" borderId="0" applyNumberFormat="0" applyBorder="0" applyAlignment="0" applyProtection="0"/>
    <xf numFmtId="0" fontId="8" fillId="122" borderId="0" applyNumberFormat="0" applyBorder="0" applyAlignment="0" applyProtection="0"/>
    <xf numFmtId="4" fontId="168" fillId="38" borderId="174" applyNumberFormat="0" applyProtection="0">
      <alignment vertical="center"/>
    </xf>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4" fontId="168" fillId="38" borderId="174" applyNumberFormat="0" applyProtection="0">
      <alignment vertical="center"/>
    </xf>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4" fontId="168" fillId="38" borderId="174" applyNumberFormat="0" applyProtection="0">
      <alignment vertical="center"/>
    </xf>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4" fontId="168" fillId="38" borderId="174" applyNumberFormat="0" applyProtection="0">
      <alignment vertical="center"/>
    </xf>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4" fontId="168" fillId="38" borderId="174" applyNumberFormat="0" applyProtection="0">
      <alignment vertical="center"/>
    </xf>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4" fontId="6" fillId="4" borderId="174" applyNumberFormat="0" applyProtection="0">
      <alignment vertical="center"/>
    </xf>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4" fontId="6" fillId="4" borderId="174" applyNumberFormat="0" applyProtection="0">
      <alignment vertical="center"/>
    </xf>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4" fontId="61" fillId="38" borderId="167" applyNumberFormat="0" applyProtection="0">
      <alignment vertical="center"/>
    </xf>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4" fontId="61" fillId="38" borderId="167" applyNumberFormat="0" applyProtection="0">
      <alignment vertical="center"/>
    </xf>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4" fontId="61" fillId="38" borderId="167" applyNumberFormat="0" applyProtection="0">
      <alignment vertical="center"/>
    </xf>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4" fontId="61" fillId="38" borderId="167" applyNumberFormat="0" applyProtection="0">
      <alignment vertical="center"/>
    </xf>
    <xf numFmtId="0" fontId="8" fillId="12" borderId="0" applyNumberFormat="0" applyBorder="0" applyAlignment="0" applyProtection="0"/>
    <xf numFmtId="0" fontId="192" fillId="116" borderId="0" applyNumberFormat="0" applyBorder="0" applyAlignment="0" applyProtection="0"/>
    <xf numFmtId="0" fontId="192" fillId="116" borderId="0" applyNumberFormat="0" applyBorder="0" applyAlignment="0" applyProtection="0"/>
    <xf numFmtId="0" fontId="192" fillId="116" borderId="0" applyNumberFormat="0" applyBorder="0" applyAlignment="0" applyProtection="0"/>
    <xf numFmtId="0" fontId="192" fillId="116"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4" fontId="61" fillId="38" borderId="167" applyNumberFormat="0" applyProtection="0">
      <alignment vertical="center"/>
    </xf>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4" fontId="61" fillId="38" borderId="167" applyNumberFormat="0" applyProtection="0">
      <alignment vertical="center"/>
    </xf>
    <xf numFmtId="0" fontId="8" fillId="12" borderId="0" applyNumberFormat="0" applyBorder="0" applyAlignment="0" applyProtection="0"/>
    <xf numFmtId="0" fontId="192" fillId="116" borderId="0" applyNumberFormat="0" applyBorder="0" applyAlignment="0" applyProtection="0"/>
    <xf numFmtId="0" fontId="192" fillId="116"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4" fontId="61" fillId="38" borderId="167" applyNumberFormat="0" applyProtection="0">
      <alignment vertical="center"/>
    </xf>
    <xf numFmtId="4" fontId="61" fillId="38" borderId="167" applyNumberFormat="0" applyProtection="0">
      <alignment vertical="center"/>
    </xf>
    <xf numFmtId="4" fontId="61" fillId="38" borderId="167" applyNumberFormat="0" applyProtection="0">
      <alignment vertical="center"/>
    </xf>
    <xf numFmtId="4" fontId="61" fillId="38" borderId="167" applyNumberFormat="0" applyProtection="0">
      <alignment vertical="center"/>
    </xf>
    <xf numFmtId="4" fontId="61" fillId="38" borderId="167" applyNumberFormat="0" applyProtection="0">
      <alignment vertical="center"/>
    </xf>
    <xf numFmtId="4" fontId="61" fillId="38" borderId="167" applyNumberFormat="0" applyProtection="0">
      <alignment vertical="center"/>
    </xf>
    <xf numFmtId="4" fontId="57" fillId="38" borderId="167" applyNumberFormat="0" applyProtection="0">
      <alignment horizontal="left" vertical="center" indent="1"/>
    </xf>
    <xf numFmtId="4" fontId="170" fillId="6" borderId="167" applyNumberFormat="0" applyProtection="0">
      <alignment horizontal="left" vertical="center" indent="1"/>
    </xf>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4" fontId="170" fillId="6" borderId="167" applyNumberFormat="0" applyProtection="0">
      <alignment horizontal="left" vertical="center" indent="1"/>
    </xf>
    <xf numFmtId="0" fontId="8" fillId="12" borderId="0" applyNumberFormat="0" applyBorder="0" applyAlignment="0" applyProtection="0"/>
    <xf numFmtId="0" fontId="192" fillId="116" borderId="0" applyNumberFormat="0" applyBorder="0" applyAlignment="0" applyProtection="0"/>
    <xf numFmtId="0" fontId="192" fillId="116"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4" fontId="170" fillId="6" borderId="167" applyNumberFormat="0" applyProtection="0">
      <alignment horizontal="left" vertical="center" indent="1"/>
    </xf>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4" fontId="170" fillId="6" borderId="167" applyNumberFormat="0" applyProtection="0">
      <alignment horizontal="left" vertical="center" indent="1"/>
    </xf>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4" fontId="170" fillId="6" borderId="167" applyNumberFormat="0" applyProtection="0">
      <alignment horizontal="left" vertical="center" indent="1"/>
    </xf>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192" fillId="116"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4" fontId="170" fillId="6" borderId="167" applyNumberFormat="0" applyProtection="0">
      <alignment horizontal="left" vertical="center" indent="1"/>
    </xf>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4" fontId="170" fillId="6" borderId="167" applyNumberFormat="0" applyProtection="0">
      <alignment horizontal="left" vertical="center" indent="1"/>
    </xf>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4" fontId="170" fillId="6" borderId="167" applyNumberFormat="0" applyProtection="0">
      <alignment horizontal="left" vertical="center" indent="1"/>
    </xf>
    <xf numFmtId="4" fontId="170" fillId="6" borderId="167" applyNumberFormat="0" applyProtection="0">
      <alignment horizontal="left" vertical="center" indent="1"/>
    </xf>
    <xf numFmtId="0" fontId="8" fillId="27" borderId="0" applyNumberFormat="0" applyBorder="0" applyAlignment="0" applyProtection="0"/>
    <xf numFmtId="4" fontId="170" fillId="6" borderId="167" applyNumberFormat="0" applyProtection="0">
      <alignment horizontal="left" vertical="center" indent="1"/>
    </xf>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4" fontId="170" fillId="6" borderId="167" applyNumberFormat="0" applyProtection="0">
      <alignment horizontal="left" vertical="center" indent="1"/>
    </xf>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4" fontId="170" fillId="6" borderId="167" applyNumberFormat="0" applyProtection="0">
      <alignment horizontal="left" vertical="center" indent="1"/>
    </xf>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4" fontId="170" fillId="6" borderId="167" applyNumberFormat="0" applyProtection="0">
      <alignment horizontal="left" vertical="center" indent="1"/>
    </xf>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4" fontId="170" fillId="6" borderId="167" applyNumberFormat="0" applyProtection="0">
      <alignment horizontal="left" vertical="center" indent="1"/>
    </xf>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4" fontId="170" fillId="6" borderId="167" applyNumberFormat="0" applyProtection="0">
      <alignment horizontal="left" vertical="center" indent="1"/>
    </xf>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4" fontId="170" fillId="6" borderId="167" applyNumberFormat="0" applyProtection="0">
      <alignment horizontal="left" vertical="center" indent="1"/>
    </xf>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4" fontId="170" fillId="6" borderId="167" applyNumberFormat="0" applyProtection="0">
      <alignment horizontal="left" vertical="center" indent="1"/>
    </xf>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4" fontId="170" fillId="6" borderId="167" applyNumberFormat="0" applyProtection="0">
      <alignment horizontal="left" vertical="center" indent="1"/>
    </xf>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4" fontId="170" fillId="6" borderId="167" applyNumberFormat="0" applyProtection="0">
      <alignment horizontal="left" vertical="center" indent="1"/>
    </xf>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25" borderId="0" applyNumberFormat="0" applyBorder="0" applyAlignment="0" applyProtection="0"/>
    <xf numFmtId="4" fontId="170" fillId="6" borderId="167" applyNumberFormat="0" applyProtection="0">
      <alignment horizontal="left" vertical="center" indent="1"/>
    </xf>
    <xf numFmtId="0" fontId="8" fillId="80" borderId="0" applyNumberFormat="0" applyBorder="0" applyAlignment="0" applyProtection="0"/>
    <xf numFmtId="0" fontId="192" fillId="119" borderId="0" applyNumberFormat="0" applyBorder="0" applyAlignment="0" applyProtection="0"/>
    <xf numFmtId="0" fontId="192" fillId="119" borderId="0" applyNumberFormat="0" applyBorder="0" applyAlignment="0" applyProtection="0"/>
    <xf numFmtId="0" fontId="192" fillId="119" borderId="0" applyNumberFormat="0" applyBorder="0" applyAlignment="0" applyProtection="0"/>
    <xf numFmtId="0" fontId="192" fillId="119"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4" fontId="170" fillId="6" borderId="167" applyNumberFormat="0" applyProtection="0">
      <alignment horizontal="left" vertical="center" indent="1"/>
    </xf>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4" fontId="170" fillId="6" borderId="167" applyNumberFormat="0" applyProtection="0">
      <alignment horizontal="left" vertical="center" indent="1"/>
    </xf>
    <xf numFmtId="0" fontId="8" fillId="80" borderId="0" applyNumberFormat="0" applyBorder="0" applyAlignment="0" applyProtection="0"/>
    <xf numFmtId="0" fontId="192" fillId="119" borderId="0" applyNumberFormat="0" applyBorder="0" applyAlignment="0" applyProtection="0"/>
    <xf numFmtId="0" fontId="192" fillId="119"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4" fontId="170" fillId="6" borderId="167" applyNumberFormat="0" applyProtection="0">
      <alignment horizontal="left" vertical="center" indent="1"/>
    </xf>
    <xf numFmtId="4" fontId="170" fillId="6" borderId="167" applyNumberFormat="0" applyProtection="0">
      <alignment horizontal="left" vertical="center" indent="1"/>
    </xf>
    <xf numFmtId="4" fontId="170" fillId="6" borderId="167" applyNumberFormat="0" applyProtection="0">
      <alignment horizontal="left" vertical="center" indent="1"/>
    </xf>
    <xf numFmtId="4" fontId="170" fillId="6" borderId="167" applyNumberFormat="0" applyProtection="0">
      <alignment horizontal="left" vertical="center" indent="1"/>
    </xf>
    <xf numFmtId="4" fontId="57" fillId="38" borderId="167" applyNumberFormat="0" applyProtection="0">
      <alignment horizontal="left" vertical="center" indent="1"/>
    </xf>
    <xf numFmtId="4" fontId="57" fillId="38" borderId="167" applyNumberFormat="0" applyProtection="0">
      <alignment horizontal="left" vertical="center" indent="1"/>
    </xf>
    <xf numFmtId="4" fontId="57" fillId="38" borderId="167" applyNumberFormat="0" applyProtection="0">
      <alignment horizontal="left" vertical="center" indent="1"/>
    </xf>
    <xf numFmtId="4" fontId="57" fillId="38" borderId="167" applyNumberFormat="0" applyProtection="0">
      <alignment horizontal="left" vertical="center" indent="1"/>
    </xf>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4" fontId="57" fillId="38" borderId="167" applyNumberFormat="0" applyProtection="0">
      <alignment horizontal="left" vertical="center" indent="1"/>
    </xf>
    <xf numFmtId="0" fontId="8" fillId="80" borderId="0" applyNumberFormat="0" applyBorder="0" applyAlignment="0" applyProtection="0"/>
    <xf numFmtId="0" fontId="192" fillId="119" borderId="0" applyNumberFormat="0" applyBorder="0" applyAlignment="0" applyProtection="0"/>
    <xf numFmtId="0" fontId="192" fillId="119"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4" fontId="57" fillId="38" borderId="167" applyNumberFormat="0" applyProtection="0">
      <alignment horizontal="left" vertical="center" indent="1"/>
    </xf>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4" fontId="57" fillId="38" borderId="167" applyNumberFormat="0" applyProtection="0">
      <alignment horizontal="left" vertical="center" indent="1"/>
    </xf>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4" fontId="57" fillId="38" borderId="167" applyNumberFormat="0" applyProtection="0">
      <alignment horizontal="left" vertical="center" indent="1"/>
    </xf>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192" fillId="119"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4" fontId="57" fillId="38" borderId="167" applyNumberFormat="0" applyProtection="0">
      <alignment horizontal="left" vertical="center" indent="1"/>
    </xf>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4" fontId="57" fillId="38" borderId="167" applyNumberFormat="0" applyProtection="0">
      <alignment horizontal="left" vertical="center" indent="1"/>
    </xf>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0" fontId="8" fillId="80" borderId="0" applyNumberFormat="0" applyBorder="0" applyAlignment="0" applyProtection="0"/>
    <xf numFmtId="4" fontId="57" fillId="38" borderId="167" applyNumberFormat="0" applyProtection="0">
      <alignment horizontal="left" vertical="center" indent="1"/>
    </xf>
    <xf numFmtId="184" fontId="6" fillId="0" borderId="1">
      <alignment horizontal="center" vertical="center"/>
      <protection locked="0"/>
    </xf>
    <xf numFmtId="184" fontId="6" fillId="0" borderId="1">
      <alignment horizontal="center" vertical="center"/>
      <protection locked="0"/>
    </xf>
    <xf numFmtId="184" fontId="6" fillId="0" borderId="1">
      <alignment horizontal="center" vertical="center"/>
      <protection locked="0"/>
    </xf>
    <xf numFmtId="179" fontId="6" fillId="0" borderId="1">
      <alignment horizontal="center" vertical="center"/>
      <protection locked="0"/>
    </xf>
    <xf numFmtId="179" fontId="6" fillId="0" borderId="1">
      <alignment horizontal="center" vertical="center"/>
      <protection locked="0"/>
    </xf>
    <xf numFmtId="179" fontId="6" fillId="0" borderId="1">
      <alignment horizontal="center" vertical="center"/>
      <protection locked="0"/>
    </xf>
    <xf numFmtId="183" fontId="6" fillId="0" borderId="1">
      <alignment horizontal="center" vertical="center"/>
      <protection locked="0"/>
    </xf>
    <xf numFmtId="183" fontId="6" fillId="0" borderId="1">
      <alignment horizontal="center" vertical="center"/>
      <protection locked="0"/>
    </xf>
    <xf numFmtId="183" fontId="6" fillId="0" borderId="1">
      <alignment horizontal="center" vertical="center"/>
      <protection locked="0"/>
    </xf>
    <xf numFmtId="181" fontId="6" fillId="0" borderId="1">
      <alignment horizontal="center" vertical="center"/>
      <protection locked="0"/>
    </xf>
    <xf numFmtId="181" fontId="6" fillId="0" borderId="1">
      <alignment horizontal="center" vertical="center"/>
      <protection locked="0"/>
    </xf>
    <xf numFmtId="181" fontId="6" fillId="0" borderId="1">
      <alignment horizontal="center" vertical="center"/>
      <protection locked="0"/>
    </xf>
    <xf numFmtId="182" fontId="6" fillId="0" borderId="1">
      <alignment horizontal="center" vertical="center"/>
      <protection locked="0"/>
    </xf>
    <xf numFmtId="182" fontId="6" fillId="0" borderId="1">
      <alignment horizontal="center" vertical="center"/>
      <protection locked="0"/>
    </xf>
    <xf numFmtId="182" fontId="6" fillId="0" borderId="1">
      <alignment horizontal="center" vertical="center"/>
      <protection locked="0"/>
    </xf>
    <xf numFmtId="180" fontId="6" fillId="0" borderId="1">
      <alignment horizontal="center" vertical="center"/>
      <protection locked="0"/>
    </xf>
    <xf numFmtId="180" fontId="6" fillId="0" borderId="1">
      <alignment horizontal="center" vertical="center"/>
      <protection locked="0"/>
    </xf>
    <xf numFmtId="180" fontId="6" fillId="0" borderId="1">
      <alignment horizontal="center" vertical="center"/>
      <protection locked="0"/>
    </xf>
    <xf numFmtId="0" fontId="6" fillId="0" borderId="1" applyAlignment="0">
      <protection locked="0"/>
    </xf>
    <xf numFmtId="0" fontId="6" fillId="0" borderId="1" applyAlignment="0">
      <protection locked="0"/>
    </xf>
    <xf numFmtId="0" fontId="6" fillId="0" borderId="1" applyAlignment="0">
      <protection locked="0"/>
    </xf>
    <xf numFmtId="184" fontId="6" fillId="0" borderId="1">
      <alignment vertical="center"/>
      <protection locked="0"/>
    </xf>
    <xf numFmtId="184" fontId="6" fillId="0" borderId="1">
      <alignment vertical="center"/>
      <protection locked="0"/>
    </xf>
    <xf numFmtId="184" fontId="6" fillId="0" borderId="1">
      <alignment vertical="center"/>
      <protection locked="0"/>
    </xf>
    <xf numFmtId="185" fontId="6" fillId="0" borderId="1">
      <alignment horizontal="right" vertical="center"/>
      <protection locked="0"/>
    </xf>
    <xf numFmtId="185" fontId="6" fillId="0" borderId="1">
      <alignment horizontal="right" vertical="center"/>
      <protection locked="0"/>
    </xf>
    <xf numFmtId="185" fontId="6" fillId="0" borderId="1">
      <alignment horizontal="right" vertical="center"/>
      <protection locked="0"/>
    </xf>
    <xf numFmtId="183" fontId="6" fillId="0" borderId="1">
      <alignment vertical="center"/>
      <protection locked="0"/>
    </xf>
    <xf numFmtId="183" fontId="6" fillId="0" borderId="1">
      <alignment vertical="center"/>
      <protection locked="0"/>
    </xf>
    <xf numFmtId="183" fontId="6" fillId="0" borderId="1">
      <alignment vertical="center"/>
      <protection locked="0"/>
    </xf>
    <xf numFmtId="181" fontId="6" fillId="0" borderId="1">
      <alignment vertical="center"/>
      <protection locked="0"/>
    </xf>
    <xf numFmtId="181" fontId="6" fillId="0" borderId="1">
      <alignment vertical="center"/>
      <protection locked="0"/>
    </xf>
    <xf numFmtId="181" fontId="6" fillId="0" borderId="1">
      <alignment vertical="center"/>
      <protection locked="0"/>
    </xf>
    <xf numFmtId="182" fontId="6" fillId="0" borderId="1">
      <alignment vertical="center"/>
      <protection locked="0"/>
    </xf>
    <xf numFmtId="182" fontId="6" fillId="0" borderId="1">
      <alignment vertical="center"/>
      <protection locked="0"/>
    </xf>
    <xf numFmtId="182" fontId="6" fillId="0" borderId="1">
      <alignment vertical="center"/>
      <protection locked="0"/>
    </xf>
    <xf numFmtId="180" fontId="6" fillId="0" borderId="1">
      <alignment horizontal="right" vertical="center"/>
      <protection locked="0"/>
    </xf>
    <xf numFmtId="180" fontId="6" fillId="0" borderId="1">
      <alignment horizontal="right" vertical="center"/>
      <protection locked="0"/>
    </xf>
    <xf numFmtId="180" fontId="6" fillId="0" borderId="1">
      <alignment horizontal="right" vertical="center"/>
      <protection locked="0"/>
    </xf>
    <xf numFmtId="4" fontId="57" fillId="38" borderId="167" applyNumberFormat="0" applyProtection="0">
      <alignment horizontal="left" vertical="center" indent="1"/>
    </xf>
    <xf numFmtId="0" fontId="12" fillId="29" borderId="0" applyNumberFormat="0" applyBorder="0" applyAlignment="0" applyProtection="0"/>
    <xf numFmtId="0" fontId="193" fillId="98" borderId="0" applyNumberFormat="0" applyBorder="0" applyAlignment="0" applyProtection="0"/>
    <xf numFmtId="0" fontId="57" fillId="38" borderId="167" applyNumberFormat="0" applyProtection="0">
      <alignment horizontal="left" vertical="top" indent="1"/>
    </xf>
    <xf numFmtId="166" fontId="5" fillId="37" borderId="0" applyNumberFormat="0" applyFont="0" applyBorder="0" applyAlignment="0">
      <alignment horizontal="right"/>
    </xf>
    <xf numFmtId="166" fontId="5" fillId="37" borderId="0" applyNumberFormat="0" applyFont="0" applyBorder="0" applyAlignment="0">
      <alignment horizontal="right"/>
    </xf>
    <xf numFmtId="0" fontId="170" fillId="4" borderId="167" applyNumberFormat="0" applyProtection="0">
      <alignment horizontal="left" vertical="top" indent="1"/>
    </xf>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94" fillId="101" borderId="128" applyNumberFormat="0" applyAlignment="0" applyProtection="0"/>
    <xf numFmtId="0" fontId="154" fillId="81" borderId="135" applyNumberFormat="0" applyAlignment="0" applyProtection="0"/>
    <xf numFmtId="0" fontId="154" fillId="81" borderId="135" applyNumberFormat="0" applyAlignment="0" applyProtection="0"/>
    <xf numFmtId="0" fontId="154" fillId="81" borderId="135" applyNumberFormat="0" applyAlignment="0" applyProtection="0"/>
    <xf numFmtId="0" fontId="154" fillId="81" borderId="135" applyNumberFormat="0" applyAlignment="0" applyProtection="0"/>
    <xf numFmtId="0" fontId="154" fillId="81" borderId="135" applyNumberFormat="0" applyAlignment="0" applyProtection="0"/>
    <xf numFmtId="0" fontId="154" fillId="81" borderId="135" applyNumberFormat="0" applyAlignment="0" applyProtection="0"/>
    <xf numFmtId="0" fontId="154" fillId="81" borderId="135" applyNumberFormat="0" applyAlignment="0" applyProtection="0"/>
    <xf numFmtId="0" fontId="154" fillId="81" borderId="135"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5" fillId="30" borderId="134" applyNumberFormat="0" applyAlignment="0" applyProtection="0"/>
    <xf numFmtId="0" fontId="170" fillId="4" borderId="167" applyNumberFormat="0" applyProtection="0">
      <alignment horizontal="left" vertical="top" indent="1"/>
    </xf>
    <xf numFmtId="0" fontId="170" fillId="4" borderId="167" applyNumberFormat="0" applyProtection="0">
      <alignment horizontal="left" vertical="top" indent="1"/>
    </xf>
    <xf numFmtId="0" fontId="6" fillId="0" borderId="0" applyNumberFormat="0" applyFont="0" applyFill="0" applyBorder="0">
      <alignment horizontal="center" vertical="center"/>
      <protection locked="0"/>
    </xf>
    <xf numFmtId="0" fontId="6" fillId="0" borderId="0" applyNumberFormat="0" applyFont="0" applyFill="0" applyBorder="0">
      <alignment horizontal="center" vertical="center"/>
      <protection locked="0"/>
    </xf>
    <xf numFmtId="0" fontId="6" fillId="0" borderId="0" applyNumberFormat="0" applyFont="0" applyFill="0" applyBorder="0">
      <alignment horizontal="center" vertical="center"/>
      <protection locked="0"/>
    </xf>
    <xf numFmtId="184" fontId="6" fillId="0" borderId="0" applyFill="0" applyBorder="0">
      <alignment horizontal="center" vertical="center"/>
    </xf>
    <xf numFmtId="184" fontId="6" fillId="0" borderId="0" applyFill="0" applyBorder="0">
      <alignment horizontal="center" vertical="center"/>
    </xf>
    <xf numFmtId="184" fontId="6" fillId="0" borderId="0" applyFill="0" applyBorder="0">
      <alignment horizontal="center" vertical="center"/>
    </xf>
    <xf numFmtId="179" fontId="6" fillId="0" borderId="0" applyFill="0" applyBorder="0">
      <alignment horizontal="center" vertical="center"/>
    </xf>
    <xf numFmtId="179" fontId="6" fillId="0" borderId="0" applyFill="0" applyBorder="0">
      <alignment horizontal="center" vertical="center"/>
    </xf>
    <xf numFmtId="179" fontId="6" fillId="0" borderId="0" applyFill="0" applyBorder="0">
      <alignment horizontal="center" vertical="center"/>
    </xf>
    <xf numFmtId="183" fontId="6" fillId="0" borderId="0" applyFill="0" applyBorder="0">
      <alignment horizontal="center" vertical="center"/>
    </xf>
    <xf numFmtId="183" fontId="6" fillId="0" borderId="0" applyFill="0" applyBorder="0">
      <alignment horizontal="center" vertical="center"/>
    </xf>
    <xf numFmtId="183" fontId="6" fillId="0" borderId="0" applyFill="0" applyBorder="0">
      <alignment horizontal="center" vertical="center"/>
    </xf>
    <xf numFmtId="181" fontId="6" fillId="0" borderId="0" applyFill="0" applyBorder="0">
      <alignment horizontal="center" vertical="center"/>
    </xf>
    <xf numFmtId="181" fontId="6" fillId="0" borderId="0" applyFill="0" applyBorder="0">
      <alignment horizontal="center" vertical="center"/>
    </xf>
    <xf numFmtId="181" fontId="6" fillId="0" borderId="0" applyFill="0" applyBorder="0">
      <alignment horizontal="center" vertical="center"/>
    </xf>
    <xf numFmtId="182" fontId="6" fillId="0" borderId="0" applyFill="0" applyBorder="0">
      <alignment horizontal="center" vertical="center"/>
    </xf>
    <xf numFmtId="182" fontId="6" fillId="0" borderId="0" applyFill="0" applyBorder="0">
      <alignment horizontal="center" vertical="center"/>
    </xf>
    <xf numFmtId="182" fontId="6" fillId="0" borderId="0" applyFill="0" applyBorder="0">
      <alignment horizontal="center" vertical="center"/>
    </xf>
    <xf numFmtId="180" fontId="6" fillId="0" borderId="0" applyFill="0" applyBorder="0">
      <alignment horizontal="center" vertical="center"/>
    </xf>
    <xf numFmtId="180" fontId="6" fillId="0" borderId="0" applyFill="0" applyBorder="0">
      <alignment horizontal="center" vertical="center"/>
    </xf>
    <xf numFmtId="180" fontId="6" fillId="0" borderId="0" applyFill="0" applyBorder="0">
      <alignment horizontal="center" vertical="center"/>
    </xf>
    <xf numFmtId="0" fontId="170" fillId="4" borderId="167" applyNumberFormat="0" applyProtection="0">
      <alignment horizontal="left" vertical="top" indent="1"/>
    </xf>
    <xf numFmtId="0" fontId="17" fillId="32" borderId="3" applyNumberFormat="0" applyAlignment="0" applyProtection="0"/>
    <xf numFmtId="0" fontId="17" fillId="32" borderId="3" applyNumberFormat="0" applyAlignment="0" applyProtection="0"/>
    <xf numFmtId="0" fontId="195" fillId="102" borderId="131" applyNumberFormat="0" applyAlignment="0" applyProtection="0"/>
    <xf numFmtId="0" fontId="170" fillId="4"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168" fontId="7" fillId="0" borderId="0" applyFont="0" applyFill="0" applyBorder="0" applyAlignment="0" applyProtection="0"/>
    <xf numFmtId="168" fontId="5" fillId="0" borderId="0" applyFont="0" applyFill="0" applyBorder="0" applyAlignment="0" applyProtection="0"/>
    <xf numFmtId="0" fontId="170" fillId="4" borderId="167" applyNumberFormat="0" applyProtection="0">
      <alignment horizontal="left" vertical="top" indent="1"/>
    </xf>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170" fillId="4"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170" fillId="4" borderId="167" applyNumberFormat="0" applyProtection="0">
      <alignment horizontal="left" vertical="top" indent="1"/>
    </xf>
    <xf numFmtId="167" fontId="5" fillId="0" borderId="0" applyFont="0" applyFill="0" applyBorder="0" applyAlignment="0" applyProtection="0"/>
    <xf numFmtId="0" fontId="170" fillId="4" borderId="167" applyNumberFormat="0" applyProtection="0">
      <alignment horizontal="left" vertical="top" indent="1"/>
    </xf>
    <xf numFmtId="189" fontId="5" fillId="0" borderId="0" applyFont="0" applyFill="0" applyBorder="0" applyAlignment="0" applyProtection="0"/>
    <xf numFmtId="189" fontId="5" fillId="0" borderId="0" applyFont="0" applyFill="0" applyBorder="0" applyAlignment="0" applyProtection="0"/>
    <xf numFmtId="189" fontId="5" fillId="0" borderId="0" applyFont="0" applyFill="0" applyBorder="0" applyAlignment="0" applyProtection="0"/>
    <xf numFmtId="0" fontId="77" fillId="125" borderId="0" applyNumberFormat="0" applyBorder="0" applyAlignment="0" applyProtection="0"/>
    <xf numFmtId="0" fontId="77" fillId="126" borderId="0" applyNumberFormat="0" applyBorder="0" applyAlignment="0" applyProtection="0"/>
    <xf numFmtId="0" fontId="77" fillId="127" borderId="0" applyNumberFormat="0" applyBorder="0" applyAlignment="0" applyProtection="0"/>
    <xf numFmtId="203" fontId="7" fillId="0" borderId="0" applyFont="0" applyFill="0" applyBorder="0" applyAlignment="0" applyProtection="0"/>
    <xf numFmtId="0" fontId="24" fillId="0" borderId="0" applyNumberFormat="0" applyFill="0" applyBorder="0" applyAlignment="0" applyProtection="0"/>
    <xf numFmtId="190" fontId="5" fillId="0" borderId="0" applyFont="0" applyFill="0" applyBorder="0" applyAlignment="0" applyProtection="0"/>
    <xf numFmtId="190" fontId="5" fillId="0" borderId="0" applyFont="0" applyFill="0" applyBorder="0" applyAlignment="0" applyProtection="0"/>
    <xf numFmtId="190" fontId="5" fillId="0" borderId="0" applyFont="0" applyFill="0" applyBorder="0" applyAlignment="0" applyProtection="0"/>
    <xf numFmtId="0" fontId="170" fillId="4"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0" fontId="57" fillId="38" borderId="167" applyNumberFormat="0" applyProtection="0">
      <alignment horizontal="left" vertical="top" indent="1"/>
    </xf>
    <xf numFmtId="0" fontId="27" fillId="36" borderId="0" applyNumberFormat="0" applyBorder="0" applyAlignment="0" applyProtection="0"/>
    <xf numFmtId="0" fontId="196" fillId="97" borderId="0" applyNumberFormat="0" applyBorder="0" applyAlignment="0" applyProtection="0"/>
    <xf numFmtId="0" fontId="57" fillId="38" borderId="167" applyNumberFormat="0" applyProtection="0">
      <alignment horizontal="left" vertical="top" indent="1"/>
    </xf>
    <xf numFmtId="0" fontId="46" fillId="0" borderId="136" applyNumberFormat="0" applyAlignment="0" applyProtection="0">
      <alignment horizontal="left" vertical="center"/>
    </xf>
    <xf numFmtId="0" fontId="57" fillId="38" borderId="167" applyNumberFormat="0" applyProtection="0">
      <alignment horizontal="left" vertical="top" indent="1"/>
    </xf>
    <xf numFmtId="0" fontId="46" fillId="0" borderId="5">
      <alignment horizontal="left" vertical="center"/>
    </xf>
    <xf numFmtId="0" fontId="46" fillId="0" borderId="5">
      <alignment horizontal="left" vertical="center"/>
    </xf>
    <xf numFmtId="0" fontId="46" fillId="0" borderId="5">
      <alignment horizontal="left" vertical="center"/>
    </xf>
    <xf numFmtId="0" fontId="46" fillId="0" borderId="5">
      <alignment horizontal="left" vertical="center"/>
    </xf>
    <xf numFmtId="0" fontId="46" fillId="0" borderId="5">
      <alignment horizontal="left" vertical="center"/>
    </xf>
    <xf numFmtId="0" fontId="46" fillId="0" borderId="5">
      <alignment horizontal="left" vertical="center"/>
    </xf>
    <xf numFmtId="0" fontId="46" fillId="0" borderId="5">
      <alignment horizontal="left" vertical="center"/>
    </xf>
    <xf numFmtId="0" fontId="28" fillId="0" borderId="6" applyNumberFormat="0" applyFill="0" applyAlignment="0" applyProtection="0"/>
    <xf numFmtId="0" fontId="57" fillId="38" borderId="167" applyNumberFormat="0" applyProtection="0">
      <alignment horizontal="left" vertical="top" indent="1"/>
    </xf>
    <xf numFmtId="0" fontId="28" fillId="0" borderId="137" applyNumberFormat="0" applyFill="0" applyAlignment="0" applyProtection="0"/>
    <xf numFmtId="0" fontId="197" fillId="0" borderId="125" applyNumberFormat="0" applyFill="0" applyAlignment="0" applyProtection="0"/>
    <xf numFmtId="0" fontId="30" fillId="0" borderId="7" applyNumberFormat="0" applyFill="0" applyAlignment="0" applyProtection="0"/>
    <xf numFmtId="0" fontId="57" fillId="38" borderId="167" applyNumberFormat="0" applyProtection="0">
      <alignment horizontal="left" vertical="top" indent="1"/>
    </xf>
    <xf numFmtId="0" fontId="30" fillId="0" borderId="138" applyNumberFormat="0" applyFill="0" applyAlignment="0" applyProtection="0"/>
    <xf numFmtId="0" fontId="198" fillId="0" borderId="126" applyNumberFormat="0" applyFill="0" applyAlignment="0" applyProtection="0"/>
    <xf numFmtId="0" fontId="32" fillId="0" borderId="8" applyNumberFormat="0" applyFill="0" applyAlignment="0" applyProtection="0"/>
    <xf numFmtId="0" fontId="32" fillId="0" borderId="8" applyNumberFormat="0" applyFill="0" applyAlignment="0" applyProtection="0"/>
    <xf numFmtId="0" fontId="32" fillId="0" borderId="8" applyNumberFormat="0" applyFill="0" applyAlignment="0" applyProtection="0"/>
    <xf numFmtId="0" fontId="32" fillId="0" borderId="8" applyNumberFormat="0" applyFill="0" applyAlignment="0" applyProtection="0"/>
    <xf numFmtId="0" fontId="57" fillId="38" borderId="167" applyNumberFormat="0" applyProtection="0">
      <alignment horizontal="left" vertical="top" indent="1"/>
    </xf>
    <xf numFmtId="0" fontId="32" fillId="0" borderId="139" applyNumberFormat="0" applyFill="0" applyAlignment="0" applyProtection="0"/>
    <xf numFmtId="0" fontId="199" fillId="0" borderId="127" applyNumberFormat="0" applyFill="0" applyAlignment="0" applyProtection="0"/>
    <xf numFmtId="0" fontId="32" fillId="0" borderId="0" applyNumberFormat="0" applyFill="0" applyBorder="0" applyAlignment="0" applyProtection="0"/>
    <xf numFmtId="0" fontId="57" fillId="38" borderId="167" applyNumberFormat="0" applyProtection="0">
      <alignment horizontal="left" vertical="top" indent="1"/>
    </xf>
    <xf numFmtId="0" fontId="57" fillId="38" borderId="167" applyNumberFormat="0" applyProtection="0">
      <alignment horizontal="left" vertical="top" indent="1"/>
    </xf>
    <xf numFmtId="0" fontId="199" fillId="0" borderId="0" applyNumberFormat="0" applyFill="0" applyBorder="0" applyAlignment="0" applyProtection="0"/>
    <xf numFmtId="0" fontId="57" fillId="38" borderId="167" applyNumberFormat="0" applyProtection="0">
      <alignment horizontal="left" vertical="top" indent="1"/>
    </xf>
    <xf numFmtId="0" fontId="35" fillId="30" borderId="63"/>
    <xf numFmtId="0" fontId="57" fillId="38" borderId="167" applyNumberFormat="0" applyProtection="0">
      <alignment horizontal="left" vertical="top" indent="1"/>
    </xf>
    <xf numFmtId="0" fontId="200" fillId="0" borderId="0" applyNumberFormat="0" applyFill="0" applyBorder="0" applyAlignment="0" applyProtection="0"/>
    <xf numFmtId="0" fontId="37" fillId="0" borderId="0" applyFill="0" applyBorder="0">
      <alignment horizontal="center" vertical="center"/>
      <protection locked="0"/>
    </xf>
    <xf numFmtId="0" fontId="38" fillId="0" borderId="0" applyFill="0" applyBorder="0">
      <alignment horizontal="left" vertical="center"/>
      <protection locked="0"/>
    </xf>
    <xf numFmtId="0" fontId="57" fillId="38" borderId="167" applyNumberFormat="0" applyProtection="0">
      <alignment horizontal="left" vertical="top" indent="1"/>
    </xf>
    <xf numFmtId="0" fontId="57" fillId="38" borderId="167" applyNumberFormat="0" applyProtection="0">
      <alignment horizontal="left" vertical="top" indent="1"/>
    </xf>
    <xf numFmtId="4" fontId="57" fillId="0" borderId="167" applyNumberFormat="0" applyProtection="0">
      <alignment horizontal="right" vertical="center"/>
    </xf>
    <xf numFmtId="10" fontId="6" fillId="38" borderId="11" applyNumberFormat="0" applyBorder="0" applyAlignment="0" applyProtection="0"/>
    <xf numFmtId="10" fontId="6" fillId="38" borderId="11" applyNumberFormat="0" applyBorder="0" applyAlignment="0" applyProtection="0"/>
    <xf numFmtId="10" fontId="6" fillId="38" borderId="11" applyNumberFormat="0" applyBorder="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39" fillId="2" borderId="134" applyNumberFormat="0" applyAlignment="0" applyProtection="0"/>
    <xf numFmtId="0" fontId="39" fillId="2" borderId="134" applyNumberFormat="0" applyAlignment="0" applyProtection="0"/>
    <xf numFmtId="0" fontId="39" fillId="2" borderId="134" applyNumberFormat="0" applyAlignment="0" applyProtection="0"/>
    <xf numFmtId="0" fontId="39" fillId="2" borderId="134" applyNumberFormat="0" applyAlignment="0" applyProtection="0"/>
    <xf numFmtId="0" fontId="39" fillId="2" borderId="134" applyNumberFormat="0" applyAlignment="0" applyProtection="0"/>
    <xf numFmtId="0" fontId="39" fillId="2" borderId="134" applyNumberFormat="0" applyAlignment="0" applyProtection="0"/>
    <xf numFmtId="0" fontId="39" fillId="2" borderId="134" applyNumberFormat="0" applyAlignment="0" applyProtection="0"/>
    <xf numFmtId="0" fontId="39" fillId="2" borderId="134" applyNumberFormat="0" applyAlignment="0" applyProtection="0"/>
    <xf numFmtId="0" fontId="39" fillId="2" borderId="134" applyNumberFormat="0" applyAlignment="0" applyProtection="0"/>
    <xf numFmtId="0" fontId="39" fillId="2" borderId="134" applyNumberFormat="0" applyAlignment="0" applyProtection="0"/>
    <xf numFmtId="0" fontId="39" fillId="2" borderId="134" applyNumberFormat="0" applyAlignment="0" applyProtection="0"/>
    <xf numFmtId="0" fontId="39" fillId="2" borderId="134" applyNumberFormat="0" applyAlignment="0" applyProtection="0"/>
    <xf numFmtId="0" fontId="39" fillId="2" borderId="134" applyNumberFormat="0" applyAlignment="0" applyProtection="0"/>
    <xf numFmtId="0" fontId="39" fillId="2" borderId="134" applyNumberFormat="0" applyAlignment="0" applyProtection="0"/>
    <xf numFmtId="0" fontId="39" fillId="2" borderId="134" applyNumberFormat="0" applyAlignment="0" applyProtection="0"/>
    <xf numFmtId="0" fontId="39" fillId="2" borderId="134" applyNumberFormat="0" applyAlignment="0" applyProtection="0"/>
    <xf numFmtId="0" fontId="39" fillId="2" borderId="134" applyNumberFormat="0" applyAlignment="0" applyProtection="0"/>
    <xf numFmtId="0" fontId="39" fillId="2" borderId="134" applyNumberFormat="0" applyAlignment="0" applyProtection="0"/>
    <xf numFmtId="0" fontId="39" fillId="2" borderId="134" applyNumberFormat="0" applyAlignment="0" applyProtection="0"/>
    <xf numFmtId="0" fontId="39" fillId="2" borderId="134" applyNumberFormat="0" applyAlignment="0" applyProtection="0"/>
    <xf numFmtId="0" fontId="39" fillId="2" borderId="134" applyNumberFormat="0" applyAlignment="0" applyProtection="0"/>
    <xf numFmtId="0" fontId="39" fillId="2" borderId="134" applyNumberFormat="0" applyAlignment="0" applyProtection="0"/>
    <xf numFmtId="0" fontId="39" fillId="2" borderId="134" applyNumberFormat="0" applyAlignment="0" applyProtection="0"/>
    <xf numFmtId="0" fontId="39" fillId="2" borderId="134" applyNumberFormat="0" applyAlignment="0" applyProtection="0"/>
    <xf numFmtId="0" fontId="39" fillId="2" borderId="134" applyNumberFormat="0" applyAlignment="0" applyProtection="0"/>
    <xf numFmtId="0" fontId="39" fillId="2" borderId="134" applyNumberFormat="0" applyAlignment="0" applyProtection="0"/>
    <xf numFmtId="0" fontId="39" fillId="2" borderId="134" applyNumberFormat="0" applyAlignment="0" applyProtection="0"/>
    <xf numFmtId="0" fontId="39" fillId="2" borderId="134" applyNumberFormat="0" applyAlignment="0" applyProtection="0"/>
    <xf numFmtId="0" fontId="39" fillId="2" borderId="134" applyNumberFormat="0" applyAlignment="0" applyProtection="0"/>
    <xf numFmtId="0" fontId="39" fillId="2" borderId="134" applyNumberFormat="0" applyAlignment="0" applyProtection="0"/>
    <xf numFmtId="0" fontId="39" fillId="2" borderId="134" applyNumberFormat="0" applyAlignment="0" applyProtection="0"/>
    <xf numFmtId="0" fontId="39" fillId="2" borderId="134" applyNumberFormat="0" applyAlignment="0" applyProtection="0"/>
    <xf numFmtId="0" fontId="39" fillId="2" borderId="134" applyNumberFormat="0" applyAlignment="0" applyProtection="0"/>
    <xf numFmtId="0" fontId="39" fillId="2" borderId="134" applyNumberFormat="0" applyAlignment="0" applyProtection="0"/>
    <xf numFmtId="0" fontId="39" fillId="2" borderId="134" applyNumberFormat="0" applyAlignment="0" applyProtection="0"/>
    <xf numFmtId="0" fontId="39" fillId="2" borderId="134" applyNumberFormat="0" applyAlignment="0" applyProtection="0"/>
    <xf numFmtId="0" fontId="39" fillId="2" borderId="134" applyNumberFormat="0" applyAlignment="0" applyProtection="0"/>
    <xf numFmtId="0" fontId="39" fillId="2" borderId="134" applyNumberFormat="0" applyAlignment="0" applyProtection="0"/>
    <xf numFmtId="0" fontId="39" fillId="2" borderId="134" applyNumberFormat="0" applyAlignment="0" applyProtection="0"/>
    <xf numFmtId="0" fontId="39" fillId="2" borderId="134" applyNumberFormat="0" applyAlignment="0" applyProtection="0"/>
    <xf numFmtId="0" fontId="39" fillId="2" borderId="134" applyNumberFormat="0" applyAlignment="0" applyProtection="0"/>
    <xf numFmtId="0" fontId="39" fillId="2" borderId="134" applyNumberFormat="0" applyAlignment="0" applyProtection="0"/>
    <xf numFmtId="0" fontId="39" fillId="2" borderId="134" applyNumberFormat="0" applyAlignment="0" applyProtection="0"/>
    <xf numFmtId="0" fontId="39" fillId="2" borderId="134" applyNumberFormat="0" applyAlignment="0" applyProtection="0"/>
    <xf numFmtId="0" fontId="39" fillId="2" borderId="134" applyNumberFormat="0" applyAlignment="0" applyProtection="0"/>
    <xf numFmtId="0" fontId="39" fillId="2" borderId="134" applyNumberFormat="0" applyAlignment="0" applyProtection="0"/>
    <xf numFmtId="0" fontId="39" fillId="2" borderId="134" applyNumberFormat="0" applyAlignment="0" applyProtection="0"/>
    <xf numFmtId="0" fontId="39" fillId="2" borderId="134" applyNumberFormat="0" applyAlignment="0" applyProtection="0"/>
    <xf numFmtId="0" fontId="39" fillId="2" borderId="134" applyNumberFormat="0" applyAlignment="0" applyProtection="0"/>
    <xf numFmtId="0" fontId="39" fillId="2" borderId="134" applyNumberFormat="0" applyAlignment="0" applyProtection="0"/>
    <xf numFmtId="0" fontId="39" fillId="2" borderId="134" applyNumberFormat="0" applyAlignment="0" applyProtection="0"/>
    <xf numFmtId="0" fontId="39" fillId="2" borderId="134"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201" fillId="100" borderId="128" applyNumberFormat="0" applyAlignment="0" applyProtection="0"/>
    <xf numFmtId="0" fontId="201" fillId="100" borderId="128" applyNumberFormat="0" applyAlignment="0" applyProtection="0"/>
    <xf numFmtId="0" fontId="201" fillId="100" borderId="128" applyNumberFormat="0" applyAlignment="0" applyProtection="0"/>
    <xf numFmtId="0" fontId="201" fillId="100" borderId="128"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201" fillId="100" borderId="128" applyNumberFormat="0" applyAlignment="0" applyProtection="0"/>
    <xf numFmtId="0" fontId="201" fillId="100" borderId="128"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39" fillId="7" borderId="134" applyNumberFormat="0" applyAlignment="0" applyProtection="0"/>
    <xf numFmtId="0" fontId="39" fillId="7" borderId="134" applyNumberFormat="0" applyAlignment="0" applyProtection="0"/>
    <xf numFmtId="0" fontId="39" fillId="7" borderId="134" applyNumberFormat="0" applyAlignment="0" applyProtection="0"/>
    <xf numFmtId="0" fontId="39" fillId="7" borderId="134" applyNumberFormat="0" applyAlignment="0" applyProtection="0"/>
    <xf numFmtId="0" fontId="39" fillId="7" borderId="134" applyNumberFormat="0" applyAlignment="0" applyProtection="0"/>
    <xf numFmtId="0" fontId="39" fillId="7" borderId="134" applyNumberFormat="0" applyAlignment="0" applyProtection="0"/>
    <xf numFmtId="0" fontId="39" fillId="7" borderId="134" applyNumberFormat="0" applyAlignment="0" applyProtection="0"/>
    <xf numFmtId="0" fontId="39" fillId="7" borderId="134" applyNumberFormat="0" applyAlignment="0" applyProtection="0"/>
    <xf numFmtId="0" fontId="39" fillId="7" borderId="134" applyNumberFormat="0" applyAlignment="0" applyProtection="0"/>
    <xf numFmtId="0" fontId="39" fillId="7" borderId="134" applyNumberFormat="0" applyAlignment="0" applyProtection="0"/>
    <xf numFmtId="0" fontId="39" fillId="7" borderId="134" applyNumberFormat="0" applyAlignment="0" applyProtection="0"/>
    <xf numFmtId="0" fontId="39" fillId="7" borderId="134"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39" fillId="7" borderId="134" applyNumberFormat="0" applyAlignment="0" applyProtection="0"/>
    <xf numFmtId="0" fontId="39" fillId="7" borderId="134"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201" fillId="100" borderId="128" applyNumberFormat="0" applyAlignment="0" applyProtection="0"/>
    <xf numFmtId="0" fontId="201" fillId="100" borderId="128"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201" fillId="100" borderId="128"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0" fontId="157" fillId="27" borderId="135" applyNumberFormat="0" applyAlignment="0" applyProtection="0"/>
    <xf numFmtId="4" fontId="6" fillId="0" borderId="163" applyNumberFormat="0" applyProtection="0">
      <alignment horizontal="right" vertical="center"/>
    </xf>
    <xf numFmtId="4" fontId="6" fillId="0" borderId="163" applyNumberFormat="0" applyProtection="0">
      <alignment horizontal="right" vertical="center"/>
    </xf>
    <xf numFmtId="166" fontId="5" fillId="39" borderId="0" applyFont="0" applyBorder="0" applyAlignment="0">
      <alignment horizontal="right"/>
      <protection locked="0"/>
    </xf>
    <xf numFmtId="166" fontId="5" fillId="53" borderId="0" applyFont="0" applyBorder="0" applyAlignment="0">
      <alignment horizontal="right"/>
      <protection locked="0"/>
    </xf>
    <xf numFmtId="166" fontId="5" fillId="53" borderId="0" applyFont="0" applyBorder="0" applyAlignment="0">
      <alignment horizontal="right"/>
      <protection locked="0"/>
    </xf>
    <xf numFmtId="4" fontId="6" fillId="0" borderId="163" applyNumberFormat="0" applyProtection="0">
      <alignment horizontal="right" vertical="center"/>
    </xf>
    <xf numFmtId="0" fontId="101" fillId="64" borderId="0">
      <alignment horizontal="center"/>
    </xf>
    <xf numFmtId="4" fontId="6" fillId="0" borderId="163" applyNumberFormat="0" applyProtection="0">
      <alignment horizontal="right" vertical="center"/>
    </xf>
    <xf numFmtId="166" fontId="5" fillId="38" borderId="0" applyFont="0" applyBorder="0">
      <alignment horizontal="right"/>
      <protection locked="0"/>
    </xf>
    <xf numFmtId="166" fontId="5" fillId="38" borderId="0" applyFont="0" applyBorder="0">
      <alignment horizontal="right"/>
      <protection locked="0"/>
    </xf>
    <xf numFmtId="166" fontId="5" fillId="38" borderId="0" applyFont="0" applyBorder="0">
      <alignment horizontal="right"/>
      <protection locked="0"/>
    </xf>
    <xf numFmtId="4" fontId="6" fillId="0" borderId="163" applyNumberFormat="0" applyProtection="0">
      <alignment horizontal="right" vertical="center"/>
    </xf>
    <xf numFmtId="4" fontId="6" fillId="0" borderId="163" applyNumberFormat="0" applyProtection="0">
      <alignment horizontal="right" vertical="center"/>
    </xf>
    <xf numFmtId="4" fontId="6" fillId="0" borderId="163" applyNumberFormat="0" applyProtection="0">
      <alignment horizontal="right" vertical="center"/>
    </xf>
    <xf numFmtId="0" fontId="43" fillId="0" borderId="13" applyNumberFormat="0" applyFill="0" applyAlignment="0" applyProtection="0"/>
    <xf numFmtId="0" fontId="202" fillId="0" borderId="130" applyNumberFormat="0" applyFill="0" applyAlignment="0" applyProtection="0"/>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4" fontId="6" fillId="0" borderId="163" applyNumberFormat="0" applyProtection="0">
      <alignment horizontal="right" vertical="center"/>
    </xf>
    <xf numFmtId="0" fontId="46" fillId="0" borderId="0" applyFill="0" applyBorder="0">
      <alignment horizontal="left" vertical="center"/>
    </xf>
    <xf numFmtId="0" fontId="47" fillId="7" borderId="0" applyNumberFormat="0" applyBorder="0" applyAlignment="0" applyProtection="0"/>
    <xf numFmtId="0" fontId="203" fillId="99" borderId="0" applyNumberFormat="0" applyBorder="0" applyAlignment="0" applyProtection="0"/>
    <xf numFmtId="4" fontId="6" fillId="0" borderId="163" applyNumberFormat="0" applyProtection="0">
      <alignment horizontal="right" vertical="center"/>
    </xf>
    <xf numFmtId="226" fontId="204" fillId="0" borderId="0"/>
    <xf numFmtId="4" fontId="6" fillId="0" borderId="163" applyNumberFormat="0" applyProtection="0">
      <alignment horizontal="right" vertical="center"/>
    </xf>
    <xf numFmtId="4" fontId="6" fillId="0" borderId="163" applyNumberFormat="0" applyProtection="0">
      <alignment horizontal="right" vertical="center"/>
    </xf>
    <xf numFmtId="4" fontId="6" fillId="0" borderId="163" applyNumberFormat="0" applyProtection="0">
      <alignment horizontal="right" vertical="center"/>
    </xf>
    <xf numFmtId="4" fontId="6" fillId="0" borderId="163" applyNumberFormat="0" applyProtection="0">
      <alignment horizontal="right" vertical="center"/>
    </xf>
    <xf numFmtId="4" fontId="6" fillId="0" borderId="163" applyNumberFormat="0" applyProtection="0">
      <alignment horizontal="right" vertical="center"/>
    </xf>
    <xf numFmtId="4" fontId="6" fillId="0" borderId="163" applyNumberFormat="0" applyProtection="0">
      <alignment horizontal="right" vertical="center"/>
    </xf>
    <xf numFmtId="4" fontId="6" fillId="0" borderId="163" applyNumberFormat="0" applyProtection="0">
      <alignment horizontal="right" vertical="center"/>
    </xf>
    <xf numFmtId="4" fontId="57" fillId="0" borderId="167" applyNumberFormat="0" applyProtection="0">
      <alignment horizontal="right" vertical="center"/>
    </xf>
    <xf numFmtId="4" fontId="57" fillId="0" borderId="167" applyNumberFormat="0" applyProtection="0">
      <alignment horizontal="right" vertical="center"/>
    </xf>
    <xf numFmtId="4" fontId="57" fillId="0" borderId="167" applyNumberFormat="0" applyProtection="0">
      <alignment horizontal="right" vertical="center"/>
    </xf>
    <xf numFmtId="0" fontId="133" fillId="0" borderId="0"/>
    <xf numFmtId="4" fontId="57" fillId="0" borderId="167" applyNumberFormat="0" applyProtection="0">
      <alignment horizontal="right" vertical="center"/>
    </xf>
    <xf numFmtId="0" fontId="6" fillId="87" borderId="0"/>
    <xf numFmtId="0" fontId="6" fillId="87" borderId="0"/>
    <xf numFmtId="0" fontId="6" fillId="87" borderId="0"/>
    <xf numFmtId="0" fontId="5" fillId="0" borderId="0" applyFill="0"/>
    <xf numFmtId="0" fontId="6" fillId="87" borderId="0"/>
    <xf numFmtId="0" fontId="6" fillId="87" borderId="0"/>
    <xf numFmtId="0" fontId="6" fillId="87" borderId="0"/>
    <xf numFmtId="0" fontId="6" fillId="87" borderId="0"/>
    <xf numFmtId="0" fontId="6" fillId="87" borderId="0"/>
    <xf numFmtId="0" fontId="5" fillId="0" borderId="0"/>
    <xf numFmtId="0" fontId="6" fillId="87" borderId="0"/>
    <xf numFmtId="0" fontId="6" fillId="87" borderId="0"/>
    <xf numFmtId="0" fontId="6" fillId="87" borderId="0"/>
    <xf numFmtId="0" fontId="6" fillId="87" borderId="0"/>
    <xf numFmtId="0" fontId="6" fillId="87" borderId="0"/>
    <xf numFmtId="0" fontId="6" fillId="87" borderId="0"/>
    <xf numFmtId="0" fontId="6" fillId="87" borderId="0"/>
    <xf numFmtId="0" fontId="6" fillId="87" borderId="0"/>
    <xf numFmtId="0" fontId="6" fillId="87" borderId="0"/>
    <xf numFmtId="0" fontId="6" fillId="87" borderId="0"/>
    <xf numFmtId="4" fontId="57" fillId="0" borderId="167" applyNumberFormat="0" applyProtection="0">
      <alignment horizontal="right" vertical="center"/>
    </xf>
    <xf numFmtId="0" fontId="5" fillId="0" borderId="0"/>
    <xf numFmtId="0" fontId="6" fillId="87" borderId="0"/>
    <xf numFmtId="0" fontId="6" fillId="87" borderId="0"/>
    <xf numFmtId="0" fontId="6" fillId="87" borderId="0"/>
    <xf numFmtId="0" fontId="6" fillId="87" borderId="0"/>
    <xf numFmtId="0" fontId="6" fillId="87" borderId="0"/>
    <xf numFmtId="0" fontId="6" fillId="87" borderId="0"/>
    <xf numFmtId="0" fontId="6" fillId="87" borderId="0"/>
    <xf numFmtId="0" fontId="6" fillId="87" borderId="0"/>
    <xf numFmtId="0" fontId="6" fillId="87" borderId="0"/>
    <xf numFmtId="0" fontId="6" fillId="87" borderId="0"/>
    <xf numFmtId="0" fontId="6" fillId="87" borderId="0"/>
    <xf numFmtId="0" fontId="6" fillId="87" borderId="0"/>
    <xf numFmtId="0" fontId="6" fillId="87" borderId="0"/>
    <xf numFmtId="0" fontId="133" fillId="0" borderId="0"/>
    <xf numFmtId="0" fontId="6" fillId="87" borderId="0"/>
    <xf numFmtId="0" fontId="6" fillId="87" borderId="0"/>
    <xf numFmtId="0" fontId="6" fillId="87" borderId="0"/>
    <xf numFmtId="0" fontId="6" fillId="87" borderId="0"/>
    <xf numFmtId="0" fontId="6" fillId="87" borderId="0"/>
    <xf numFmtId="0" fontId="6" fillId="87" borderId="0"/>
    <xf numFmtId="0" fontId="133" fillId="0" borderId="0"/>
    <xf numFmtId="0" fontId="6" fillId="87" borderId="0"/>
    <xf numFmtId="0" fontId="133" fillId="0" borderId="0"/>
    <xf numFmtId="0" fontId="6" fillId="87" borderId="0"/>
    <xf numFmtId="0" fontId="6" fillId="87" borderId="0"/>
    <xf numFmtId="0" fontId="6" fillId="87" borderId="0"/>
    <xf numFmtId="0" fontId="6" fillId="87" borderId="0"/>
    <xf numFmtId="0" fontId="6" fillId="87" borderId="0"/>
    <xf numFmtId="0" fontId="133" fillId="0" borderId="0"/>
    <xf numFmtId="0" fontId="6" fillId="87" borderId="0"/>
    <xf numFmtId="0" fontId="133" fillId="0" borderId="0"/>
    <xf numFmtId="0" fontId="6" fillId="87" borderId="0"/>
    <xf numFmtId="0" fontId="133" fillId="0" borderId="0"/>
    <xf numFmtId="0" fontId="6" fillId="87" borderId="0"/>
    <xf numFmtId="0" fontId="6" fillId="87" borderId="0"/>
    <xf numFmtId="0" fontId="133" fillId="0" borderId="0"/>
    <xf numFmtId="0" fontId="6" fillId="87" borderId="0"/>
    <xf numFmtId="0" fontId="133" fillId="0" borderId="0"/>
    <xf numFmtId="0" fontId="6" fillId="87" borderId="0"/>
    <xf numFmtId="0" fontId="133" fillId="0" borderId="0"/>
    <xf numFmtId="0" fontId="6" fillId="87" borderId="0"/>
    <xf numFmtId="0" fontId="133" fillId="0" borderId="0"/>
    <xf numFmtId="0" fontId="6" fillId="87" borderId="0"/>
    <xf numFmtId="0" fontId="133" fillId="0" borderId="0"/>
    <xf numFmtId="0" fontId="6" fillId="87" borderId="0"/>
    <xf numFmtId="0" fontId="133" fillId="0" borderId="0"/>
    <xf numFmtId="0" fontId="6" fillId="87" borderId="0"/>
    <xf numFmtId="0" fontId="133" fillId="0" borderId="0"/>
    <xf numFmtId="0" fontId="6" fillId="87" borderId="0"/>
    <xf numFmtId="0" fontId="6" fillId="87" borderId="0"/>
    <xf numFmtId="0" fontId="6" fillId="87" borderId="0"/>
    <xf numFmtId="0" fontId="6" fillId="87" borderId="0"/>
    <xf numFmtId="0" fontId="6" fillId="87" borderId="0"/>
    <xf numFmtId="0" fontId="6" fillId="87" borderId="0"/>
    <xf numFmtId="0" fontId="6" fillId="87" borderId="0"/>
    <xf numFmtId="0" fontId="6" fillId="87" borderId="0"/>
    <xf numFmtId="0" fontId="6" fillId="87" borderId="0"/>
    <xf numFmtId="0" fontId="6" fillId="87" borderId="0"/>
    <xf numFmtId="0" fontId="133" fillId="0" borderId="0"/>
    <xf numFmtId="0" fontId="6" fillId="87" borderId="0"/>
    <xf numFmtId="0" fontId="133" fillId="0" borderId="0"/>
    <xf numFmtId="0" fontId="6" fillId="87" borderId="0"/>
    <xf numFmtId="0" fontId="133" fillId="0" borderId="0"/>
    <xf numFmtId="0" fontId="6" fillId="87" borderId="0"/>
    <xf numFmtId="0" fontId="133" fillId="0" borderId="0"/>
    <xf numFmtId="0" fontId="6" fillId="87" borderId="0"/>
    <xf numFmtId="0" fontId="6" fillId="87" borderId="0"/>
    <xf numFmtId="0" fontId="6" fillId="87" borderId="0"/>
    <xf numFmtId="0" fontId="6" fillId="87" borderId="0"/>
    <xf numFmtId="0" fontId="6" fillId="87" borderId="0"/>
    <xf numFmtId="0" fontId="6" fillId="87" borderId="0"/>
    <xf numFmtId="0" fontId="6" fillId="87" borderId="0"/>
    <xf numFmtId="0" fontId="6" fillId="87" borderId="0"/>
    <xf numFmtId="0" fontId="6" fillId="87" borderId="0"/>
    <xf numFmtId="0" fontId="133" fillId="0" borderId="0"/>
    <xf numFmtId="0" fontId="6" fillId="87" borderId="0"/>
    <xf numFmtId="0" fontId="6" fillId="87" borderId="0"/>
    <xf numFmtId="0" fontId="133" fillId="0" borderId="0"/>
    <xf numFmtId="0" fontId="6" fillId="87" borderId="0"/>
    <xf numFmtId="0" fontId="133" fillId="0" borderId="0"/>
    <xf numFmtId="0" fontId="6" fillId="87" borderId="0"/>
    <xf numFmtId="0" fontId="133" fillId="0" borderId="0"/>
    <xf numFmtId="0" fontId="6" fillId="87" borderId="0"/>
    <xf numFmtId="0" fontId="6" fillId="87" borderId="0"/>
    <xf numFmtId="0" fontId="6" fillId="87" borderId="0"/>
    <xf numFmtId="0" fontId="6" fillId="87" borderId="0"/>
    <xf numFmtId="0" fontId="6" fillId="87" borderId="0"/>
    <xf numFmtId="0" fontId="6" fillId="87" borderId="0"/>
    <xf numFmtId="0" fontId="6" fillId="87" borderId="0"/>
    <xf numFmtId="0" fontId="6" fillId="87" borderId="0"/>
    <xf numFmtId="0" fontId="6" fillId="87" borderId="0"/>
    <xf numFmtId="0" fontId="133" fillId="0" borderId="0"/>
    <xf numFmtId="0" fontId="6" fillId="87" borderId="0"/>
    <xf numFmtId="0" fontId="133" fillId="0" borderId="0"/>
    <xf numFmtId="0" fontId="6" fillId="87" borderId="0"/>
    <xf numFmtId="0" fontId="133" fillId="0" borderId="0"/>
    <xf numFmtId="0" fontId="6" fillId="87" borderId="0"/>
    <xf numFmtId="0" fontId="6" fillId="87" borderId="0"/>
    <xf numFmtId="0" fontId="133" fillId="0" borderId="0"/>
    <xf numFmtId="0" fontId="6" fillId="87" borderId="0"/>
    <xf numFmtId="0" fontId="133" fillId="0" borderId="0"/>
    <xf numFmtId="0" fontId="6" fillId="87" borderId="0"/>
    <xf numFmtId="0" fontId="133" fillId="0" borderId="0"/>
    <xf numFmtId="0" fontId="6" fillId="87" borderId="0"/>
    <xf numFmtId="0" fontId="133" fillId="0" borderId="0"/>
    <xf numFmtId="0" fontId="6" fillId="87" borderId="0"/>
    <xf numFmtId="0" fontId="133" fillId="0" borderId="0"/>
    <xf numFmtId="0" fontId="6" fillId="87" borderId="0"/>
    <xf numFmtId="0" fontId="133" fillId="0" borderId="0"/>
    <xf numFmtId="0" fontId="6" fillId="87" borderId="0"/>
    <xf numFmtId="0" fontId="133" fillId="0" borderId="0"/>
    <xf numFmtId="0" fontId="6" fillId="87" borderId="0"/>
    <xf numFmtId="0" fontId="133" fillId="0" borderId="0"/>
    <xf numFmtId="0" fontId="6" fillId="87" borderId="0"/>
    <xf numFmtId="0" fontId="133" fillId="0" borderId="0"/>
    <xf numFmtId="0" fontId="6" fillId="87" borderId="0"/>
    <xf numFmtId="0" fontId="133" fillId="0" borderId="0"/>
    <xf numFmtId="0" fontId="6" fillId="87" borderId="0"/>
    <xf numFmtId="0" fontId="6" fillId="87" borderId="0"/>
    <xf numFmtId="0" fontId="133" fillId="0" borderId="0"/>
    <xf numFmtId="0" fontId="6" fillId="87" borderId="0"/>
    <xf numFmtId="0" fontId="6" fillId="87" borderId="0"/>
    <xf numFmtId="0" fontId="6" fillId="87" borderId="0"/>
    <xf numFmtId="0" fontId="133" fillId="0" borderId="0"/>
    <xf numFmtId="0" fontId="6" fillId="87" borderId="0"/>
    <xf numFmtId="0" fontId="133" fillId="0" borderId="0"/>
    <xf numFmtId="0" fontId="6" fillId="87" borderId="0"/>
    <xf numFmtId="0" fontId="6" fillId="87" borderId="0"/>
    <xf numFmtId="0" fontId="6" fillId="87" borderId="0"/>
    <xf numFmtId="0" fontId="6" fillId="87" borderId="0"/>
    <xf numFmtId="0" fontId="6" fillId="87" borderId="0"/>
    <xf numFmtId="0" fontId="133" fillId="0" borderId="0"/>
    <xf numFmtId="0" fontId="6" fillId="87" borderId="0"/>
    <xf numFmtId="0" fontId="133" fillId="0" borderId="0"/>
    <xf numFmtId="0" fontId="6" fillId="87" borderId="0"/>
    <xf numFmtId="0" fontId="133" fillId="0" borderId="0"/>
    <xf numFmtId="0" fontId="6" fillId="87" borderId="0"/>
    <xf numFmtId="0" fontId="133" fillId="0" borderId="0"/>
    <xf numFmtId="0" fontId="6" fillId="87" borderId="0"/>
    <xf numFmtId="4" fontId="57" fillId="0" borderId="167" applyNumberFormat="0" applyProtection="0">
      <alignment horizontal="right" vertical="center"/>
    </xf>
    <xf numFmtId="0" fontId="5" fillId="0" borderId="0"/>
    <xf numFmtId="0" fontId="5" fillId="0" borderId="0" applyFill="0"/>
    <xf numFmtId="0" fontId="5" fillId="0" borderId="0"/>
    <xf numFmtId="0" fontId="133" fillId="0" borderId="0"/>
    <xf numFmtId="0" fontId="6" fillId="87" borderId="0"/>
    <xf numFmtId="0" fontId="133" fillId="0" borderId="0"/>
    <xf numFmtId="0" fontId="6" fillId="87" borderId="0"/>
    <xf numFmtId="0" fontId="133" fillId="0" borderId="0"/>
    <xf numFmtId="0" fontId="6" fillId="87" borderId="0"/>
    <xf numFmtId="0" fontId="133" fillId="0" borderId="0"/>
    <xf numFmtId="0" fontId="6" fillId="87" borderId="0"/>
    <xf numFmtId="0" fontId="133" fillId="0" borderId="0"/>
    <xf numFmtId="0" fontId="6" fillId="87" borderId="0"/>
    <xf numFmtId="0" fontId="133" fillId="0" borderId="0"/>
    <xf numFmtId="0" fontId="6" fillId="87" borderId="0"/>
    <xf numFmtId="0" fontId="6" fillId="87" borderId="0"/>
    <xf numFmtId="0" fontId="6" fillId="87" borderId="0"/>
    <xf numFmtId="0" fontId="133" fillId="0" borderId="0"/>
    <xf numFmtId="0" fontId="6" fillId="87" borderId="0"/>
    <xf numFmtId="0" fontId="133" fillId="0" borderId="0"/>
    <xf numFmtId="0" fontId="133" fillId="0" borderId="0"/>
    <xf numFmtId="0" fontId="133" fillId="0" borderId="0"/>
    <xf numFmtId="0" fontId="133" fillId="0" borderId="0"/>
    <xf numFmtId="4" fontId="57" fillId="0" borderId="167" applyNumberFormat="0" applyProtection="0">
      <alignment horizontal="right" vertical="center"/>
    </xf>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6" fillId="87" borderId="0"/>
    <xf numFmtId="0" fontId="6" fillId="87" borderId="0"/>
    <xf numFmtId="0" fontId="6" fillId="87" borderId="0"/>
    <xf numFmtId="4" fontId="57" fillId="0" borderId="167" applyNumberFormat="0" applyProtection="0">
      <alignment horizontal="right" vertical="center"/>
    </xf>
    <xf numFmtId="0" fontId="6" fillId="87" borderId="0"/>
    <xf numFmtId="0" fontId="6" fillId="87" borderId="0"/>
    <xf numFmtId="0" fontId="6" fillId="87" borderId="0"/>
    <xf numFmtId="0" fontId="6" fillId="87" borderId="0"/>
    <xf numFmtId="0" fontId="6" fillId="87" borderId="0"/>
    <xf numFmtId="0" fontId="6" fillId="87" borderId="0"/>
    <xf numFmtId="0" fontId="6" fillId="87" borderId="0"/>
    <xf numFmtId="0" fontId="6" fillId="87" borderId="0"/>
    <xf numFmtId="0" fontId="133" fillId="0" borderId="0"/>
    <xf numFmtId="0" fontId="133" fillId="0" borderId="0"/>
    <xf numFmtId="0" fontId="133" fillId="0" borderId="0"/>
    <xf numFmtId="0" fontId="133" fillId="0" borderId="0"/>
    <xf numFmtId="4" fontId="57" fillId="0" borderId="167" applyNumberFormat="0" applyProtection="0">
      <alignment horizontal="right" vertical="center"/>
    </xf>
    <xf numFmtId="0" fontId="6" fillId="87" borderId="0"/>
    <xf numFmtId="0" fontId="6" fillId="87" borderId="0"/>
    <xf numFmtId="0" fontId="6" fillId="87" borderId="0"/>
    <xf numFmtId="0" fontId="6" fillId="87" borderId="0"/>
    <xf numFmtId="0" fontId="6" fillId="87" borderId="0"/>
    <xf numFmtId="0" fontId="6" fillId="87" borderId="0"/>
    <xf numFmtId="0" fontId="5" fillId="0" borderId="0"/>
    <xf numFmtId="0" fontId="5" fillId="0" borderId="0"/>
    <xf numFmtId="0" fontId="5" fillId="0" borderId="0"/>
    <xf numFmtId="0" fontId="5" fillId="0" borderId="0"/>
    <xf numFmtId="0" fontId="5" fillId="0" borderId="0"/>
    <xf numFmtId="0" fontId="5" fillId="0" borderId="0"/>
    <xf numFmtId="4" fontId="6" fillId="30" borderId="163" applyNumberFormat="0" applyProtection="0">
      <alignment horizontal="right" vertical="center"/>
    </xf>
    <xf numFmtId="4" fontId="6" fillId="30" borderId="163" applyNumberFormat="0" applyProtection="0">
      <alignment horizontal="right" vertical="center"/>
    </xf>
    <xf numFmtId="4" fontId="6" fillId="30" borderId="163" applyNumberFormat="0" applyProtection="0">
      <alignment horizontal="right" vertical="center"/>
    </xf>
    <xf numFmtId="4" fontId="6" fillId="30" borderId="163" applyNumberFormat="0" applyProtection="0">
      <alignment horizontal="right" vertical="center"/>
    </xf>
    <xf numFmtId="4" fontId="6" fillId="30" borderId="163" applyNumberFormat="0" applyProtection="0">
      <alignment horizontal="right" vertical="center"/>
    </xf>
    <xf numFmtId="0" fontId="6" fillId="87" borderId="0"/>
    <xf numFmtId="4" fontId="6" fillId="30" borderId="163" applyNumberFormat="0" applyProtection="0">
      <alignment horizontal="right" vertical="center"/>
    </xf>
    <xf numFmtId="4" fontId="6" fillId="30" borderId="163" applyNumberFormat="0" applyProtection="0">
      <alignment horizontal="right" vertical="center"/>
    </xf>
    <xf numFmtId="0" fontId="5" fillId="0" borderId="0"/>
    <xf numFmtId="0" fontId="6" fillId="87" borderId="0"/>
    <xf numFmtId="4" fontId="6" fillId="30" borderId="163" applyNumberFormat="0" applyProtection="0">
      <alignment horizontal="right" vertical="center"/>
    </xf>
    <xf numFmtId="0" fontId="6" fillId="87" borderId="0"/>
    <xf numFmtId="0" fontId="6" fillId="87" borderId="0"/>
    <xf numFmtId="0" fontId="6" fillId="87" borderId="0"/>
    <xf numFmtId="0" fontId="6" fillId="87" borderId="0"/>
    <xf numFmtId="0" fontId="6" fillId="87" borderId="0"/>
    <xf numFmtId="0" fontId="133" fillId="0" borderId="0"/>
    <xf numFmtId="0" fontId="5" fillId="0" borderId="0"/>
    <xf numFmtId="0" fontId="5" fillId="0" borderId="0"/>
    <xf numFmtId="0" fontId="5" fillId="0" borderId="0"/>
    <xf numFmtId="0" fontId="133" fillId="0" borderId="0"/>
    <xf numFmtId="0" fontId="133" fillId="0" borderId="0"/>
    <xf numFmtId="0" fontId="133" fillId="0" borderId="0"/>
    <xf numFmtId="0" fontId="5" fillId="0" borderId="0"/>
    <xf numFmtId="0" fontId="5" fillId="0" borderId="0" applyFill="0"/>
    <xf numFmtId="0" fontId="5" fillId="0" borderId="0"/>
    <xf numFmtId="0" fontId="5" fillId="0" borderId="0"/>
    <xf numFmtId="0" fontId="5" fillId="0" borderId="0"/>
    <xf numFmtId="0" fontId="6" fillId="87" borderId="0"/>
    <xf numFmtId="0" fontId="6" fillId="87" borderId="0"/>
    <xf numFmtId="0" fontId="6" fillId="87" borderId="0"/>
    <xf numFmtId="4" fontId="168" fillId="88" borderId="163" applyNumberFormat="0" applyProtection="0">
      <alignment horizontal="right" vertical="center"/>
    </xf>
    <xf numFmtId="0" fontId="6" fillId="87" borderId="0"/>
    <xf numFmtId="0" fontId="6" fillId="87" borderId="0"/>
    <xf numFmtId="0" fontId="6" fillId="87" borderId="0"/>
    <xf numFmtId="0" fontId="133" fillId="0" borderId="0"/>
    <xf numFmtId="0" fontId="133" fillId="0" borderId="0"/>
    <xf numFmtId="0" fontId="133" fillId="0" borderId="0"/>
    <xf numFmtId="0" fontId="133" fillId="0" borderId="0"/>
    <xf numFmtId="0" fontId="7" fillId="0" borderId="0"/>
    <xf numFmtId="0" fontId="5" fillId="0" borderId="0" applyFill="0"/>
    <xf numFmtId="0" fontId="5" fillId="0" borderId="0" applyFill="0"/>
    <xf numFmtId="0" fontId="6" fillId="87" borderId="0"/>
    <xf numFmtId="0" fontId="6" fillId="87" borderId="0"/>
    <xf numFmtId="0" fontId="6" fillId="87" borderId="0"/>
    <xf numFmtId="0" fontId="6" fillId="87" borderId="0"/>
    <xf numFmtId="0" fontId="6" fillId="87" borderId="0"/>
    <xf numFmtId="0" fontId="6" fillId="87" borderId="0"/>
    <xf numFmtId="0" fontId="6" fillId="87" borderId="0"/>
    <xf numFmtId="0" fontId="6" fillId="87" borderId="0"/>
    <xf numFmtId="0" fontId="6" fillId="87" borderId="0"/>
    <xf numFmtId="0" fontId="6" fillId="87" borderId="0"/>
    <xf numFmtId="0" fontId="11" fillId="0" borderId="0"/>
    <xf numFmtId="0" fontId="5" fillId="0" borderId="0" applyFill="0"/>
    <xf numFmtId="0" fontId="5" fillId="0" borderId="0" applyFill="0"/>
    <xf numFmtId="0" fontId="6" fillId="87" borderId="0"/>
    <xf numFmtId="0" fontId="6" fillId="87" borderId="0"/>
    <xf numFmtId="0" fontId="6" fillId="87" borderId="0"/>
    <xf numFmtId="0" fontId="6" fillId="87" borderId="0"/>
    <xf numFmtId="0" fontId="6" fillId="87" borderId="0"/>
    <xf numFmtId="0" fontId="6" fillId="87" borderId="0"/>
    <xf numFmtId="0" fontId="6" fillId="87" borderId="0"/>
    <xf numFmtId="0" fontId="6" fillId="87" borderId="0"/>
    <xf numFmtId="0" fontId="6" fillId="87" borderId="0"/>
    <xf numFmtId="0" fontId="6" fillId="87" borderId="0"/>
    <xf numFmtId="0" fontId="5" fillId="0" borderId="0" applyFill="0"/>
    <xf numFmtId="0" fontId="6" fillId="87" borderId="0"/>
    <xf numFmtId="0" fontId="6" fillId="87" borderId="0"/>
    <xf numFmtId="0" fontId="6" fillId="87" borderId="0"/>
    <xf numFmtId="0" fontId="6" fillId="87" borderId="0"/>
    <xf numFmtId="0" fontId="6" fillId="87" borderId="0"/>
    <xf numFmtId="0" fontId="6" fillId="87" borderId="0"/>
    <xf numFmtId="0" fontId="6" fillId="87" borderId="0"/>
    <xf numFmtId="0" fontId="6" fillId="87" borderId="0"/>
    <xf numFmtId="0" fontId="6" fillId="87" borderId="0"/>
    <xf numFmtId="0" fontId="6" fillId="87" borderId="0"/>
    <xf numFmtId="4" fontId="168" fillId="88" borderId="163" applyNumberFormat="0" applyProtection="0">
      <alignment horizontal="right" vertical="center"/>
    </xf>
    <xf numFmtId="0" fontId="133" fillId="0" borderId="0"/>
    <xf numFmtId="0" fontId="133" fillId="0" borderId="0"/>
    <xf numFmtId="0" fontId="6" fillId="87" borderId="0"/>
    <xf numFmtId="0" fontId="6" fillId="87" borderId="0"/>
    <xf numFmtId="0" fontId="6" fillId="87" borderId="0"/>
    <xf numFmtId="0" fontId="6" fillId="87" borderId="0"/>
    <xf numFmtId="4" fontId="168" fillId="88" borderId="163" applyNumberFormat="0" applyProtection="0">
      <alignment horizontal="right" vertical="center"/>
    </xf>
    <xf numFmtId="4" fontId="168" fillId="88" borderId="163" applyNumberFormat="0" applyProtection="0">
      <alignment horizontal="right" vertical="center"/>
    </xf>
    <xf numFmtId="4" fontId="168" fillId="88" borderId="163" applyNumberFormat="0" applyProtection="0">
      <alignment horizontal="right" vertical="center"/>
    </xf>
    <xf numFmtId="0" fontId="6" fillId="87" borderId="0"/>
    <xf numFmtId="4" fontId="168" fillId="88" borderId="163" applyNumberFormat="0" applyProtection="0">
      <alignment horizontal="right" vertical="center"/>
    </xf>
    <xf numFmtId="0" fontId="6" fillId="87" borderId="0"/>
    <xf numFmtId="4" fontId="168" fillId="88" borderId="163" applyNumberFormat="0" applyProtection="0">
      <alignment horizontal="right" vertical="center"/>
    </xf>
    <xf numFmtId="0" fontId="6" fillId="87" borderId="0"/>
    <xf numFmtId="0" fontId="5" fillId="0" borderId="0"/>
    <xf numFmtId="4" fontId="168" fillId="88" borderId="163" applyNumberFormat="0" applyProtection="0">
      <alignment horizontal="right" vertical="center"/>
    </xf>
    <xf numFmtId="0" fontId="6" fillId="87" borderId="0"/>
    <xf numFmtId="4" fontId="168" fillId="88" borderId="163" applyNumberFormat="0" applyProtection="0">
      <alignment horizontal="right" vertical="center"/>
    </xf>
    <xf numFmtId="0" fontId="6" fillId="87" borderId="0"/>
    <xf numFmtId="4" fontId="168" fillId="88" borderId="163" applyNumberFormat="0" applyProtection="0">
      <alignment horizontal="right" vertical="center"/>
    </xf>
    <xf numFmtId="0" fontId="6" fillId="87" borderId="0"/>
    <xf numFmtId="4" fontId="168" fillId="88" borderId="163" applyNumberFormat="0" applyProtection="0">
      <alignment horizontal="right" vertical="center"/>
    </xf>
    <xf numFmtId="0" fontId="6" fillId="87" borderId="0"/>
    <xf numFmtId="4" fontId="168" fillId="88" borderId="163" applyNumberFormat="0" applyProtection="0">
      <alignment horizontal="right" vertical="center"/>
    </xf>
    <xf numFmtId="4" fontId="168" fillId="88" borderId="163" applyNumberFormat="0" applyProtection="0">
      <alignment horizontal="right" vertical="center"/>
    </xf>
    <xf numFmtId="4" fontId="168" fillId="88" borderId="163" applyNumberFormat="0" applyProtection="0">
      <alignment horizontal="right" vertical="center"/>
    </xf>
    <xf numFmtId="4" fontId="168" fillId="88" borderId="163" applyNumberFormat="0" applyProtection="0">
      <alignment horizontal="right" vertical="center"/>
    </xf>
    <xf numFmtId="4" fontId="6" fillId="30" borderId="163" applyNumberFormat="0" applyProtection="0">
      <alignment horizontal="right" vertical="center"/>
    </xf>
    <xf numFmtId="4" fontId="6" fillId="30" borderId="163" applyNumberFormat="0" applyProtection="0">
      <alignment horizontal="right" vertical="center"/>
    </xf>
    <xf numFmtId="0" fontId="133" fillId="103" borderId="132" applyNumberFormat="0" applyFont="0" applyAlignment="0" applyProtection="0"/>
    <xf numFmtId="0" fontId="133" fillId="103" borderId="132"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133" fillId="103" borderId="132" applyNumberFormat="0" applyFont="0" applyAlignment="0" applyProtection="0"/>
    <xf numFmtId="0" fontId="133" fillId="103" borderId="132" applyNumberFormat="0" applyFont="0" applyAlignment="0" applyProtection="0"/>
    <xf numFmtId="0" fontId="133" fillId="103" borderId="132" applyNumberFormat="0" applyFont="0" applyAlignment="0" applyProtection="0"/>
    <xf numFmtId="0" fontId="133" fillId="103" borderId="132" applyNumberFormat="0" applyFont="0" applyAlignment="0" applyProtection="0"/>
    <xf numFmtId="0" fontId="6" fillId="26" borderId="135" applyNumberFormat="0" applyFont="0" applyAlignment="0" applyProtection="0"/>
    <xf numFmtId="0" fontId="6" fillId="26" borderId="135" applyNumberFormat="0" applyFont="0" applyAlignment="0" applyProtection="0"/>
    <xf numFmtId="0" fontId="6" fillId="26" borderId="135" applyNumberFormat="0" applyFont="0" applyAlignment="0" applyProtection="0"/>
    <xf numFmtId="0" fontId="6" fillId="26" borderId="135" applyNumberFormat="0" applyFont="0" applyAlignment="0" applyProtection="0"/>
    <xf numFmtId="0" fontId="6" fillId="26" borderId="135" applyNumberFormat="0" applyFont="0" applyAlignment="0" applyProtection="0"/>
    <xf numFmtId="0" fontId="6" fillId="26" borderId="135" applyNumberFormat="0" applyFont="0" applyAlignment="0" applyProtection="0"/>
    <xf numFmtId="0" fontId="6" fillId="26" borderId="135" applyNumberFormat="0" applyFont="0" applyAlignment="0" applyProtection="0"/>
    <xf numFmtId="0" fontId="6" fillId="26" borderId="135" applyNumberFormat="0" applyFont="0" applyAlignment="0" applyProtection="0"/>
    <xf numFmtId="0" fontId="6" fillId="26" borderId="135" applyNumberFormat="0" applyFont="0" applyAlignment="0" applyProtection="0"/>
    <xf numFmtId="0" fontId="6" fillId="26" borderId="135" applyNumberFormat="0" applyFont="0" applyAlignment="0" applyProtection="0"/>
    <xf numFmtId="0" fontId="6" fillId="26" borderId="135" applyNumberFormat="0" applyFont="0" applyAlignment="0" applyProtection="0"/>
    <xf numFmtId="0" fontId="6" fillId="26" borderId="135" applyNumberFormat="0" applyFont="0" applyAlignment="0" applyProtection="0"/>
    <xf numFmtId="0" fontId="6" fillId="26" borderId="135" applyNumberFormat="0" applyFont="0" applyAlignment="0" applyProtection="0"/>
    <xf numFmtId="0" fontId="6" fillId="26" borderId="135" applyNumberFormat="0" applyFont="0" applyAlignment="0" applyProtection="0"/>
    <xf numFmtId="0" fontId="6" fillId="26" borderId="135" applyNumberFormat="0" applyFont="0" applyAlignment="0" applyProtection="0"/>
    <xf numFmtId="0" fontId="6" fillId="26" borderId="135" applyNumberFormat="0" applyFont="0" applyAlignment="0" applyProtection="0"/>
    <xf numFmtId="0" fontId="6" fillId="26" borderId="135" applyNumberFormat="0" applyFont="0" applyAlignment="0" applyProtection="0"/>
    <xf numFmtId="0" fontId="6" fillId="26" borderId="135" applyNumberFormat="0" applyFont="0" applyAlignment="0" applyProtection="0"/>
    <xf numFmtId="0" fontId="6" fillId="26" borderId="135" applyNumberFormat="0" applyFont="0" applyAlignment="0" applyProtection="0"/>
    <xf numFmtId="0" fontId="6" fillId="26" borderId="135" applyNumberFormat="0" applyFont="0" applyAlignment="0" applyProtection="0"/>
    <xf numFmtId="0" fontId="6" fillId="26" borderId="135" applyNumberFormat="0" applyFont="0" applyAlignment="0" applyProtection="0"/>
    <xf numFmtId="0" fontId="6" fillId="26" borderId="135" applyNumberFormat="0" applyFont="0" applyAlignment="0" applyProtection="0"/>
    <xf numFmtId="0" fontId="6" fillId="26" borderId="135" applyNumberFormat="0" applyFont="0" applyAlignment="0" applyProtection="0"/>
    <xf numFmtId="0" fontId="6" fillId="26" borderId="135" applyNumberFormat="0" applyFont="0" applyAlignment="0" applyProtection="0"/>
    <xf numFmtId="0" fontId="133" fillId="103" borderId="132" applyNumberFormat="0" applyFont="0" applyAlignment="0" applyProtection="0"/>
    <xf numFmtId="0" fontId="133" fillId="103" borderId="132" applyNumberFormat="0" applyFont="0" applyAlignment="0" applyProtection="0"/>
    <xf numFmtId="0" fontId="6" fillId="26" borderId="135" applyNumberFormat="0" applyFont="0" applyAlignment="0" applyProtection="0"/>
    <xf numFmtId="0" fontId="6" fillId="26" borderId="135" applyNumberFormat="0" applyFont="0" applyAlignment="0" applyProtection="0"/>
    <xf numFmtId="0" fontId="6" fillId="26" borderId="135" applyNumberFormat="0" applyFont="0" applyAlignment="0" applyProtection="0"/>
    <xf numFmtId="0" fontId="6" fillId="26" borderId="135" applyNumberFormat="0" applyFont="0" applyAlignment="0" applyProtection="0"/>
    <xf numFmtId="0" fontId="6" fillId="26" borderId="135" applyNumberFormat="0" applyFont="0" applyAlignment="0" applyProtection="0"/>
    <xf numFmtId="0" fontId="6" fillId="26" borderId="135" applyNumberFormat="0" applyFont="0" applyAlignment="0" applyProtection="0"/>
    <xf numFmtId="0" fontId="6" fillId="26" borderId="135" applyNumberFormat="0" applyFont="0" applyAlignment="0" applyProtection="0"/>
    <xf numFmtId="0" fontId="6" fillId="26" borderId="135" applyNumberFormat="0" applyFon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205" fillId="101" borderId="129" applyNumberFormat="0" applyAlignment="0" applyProtection="0"/>
    <xf numFmtId="0" fontId="50" fillId="81" borderId="16" applyNumberFormat="0" applyAlignment="0" applyProtection="0"/>
    <xf numFmtId="0" fontId="50" fillId="81" borderId="16" applyNumberFormat="0" applyAlignment="0" applyProtection="0"/>
    <xf numFmtId="0" fontId="50" fillId="81" borderId="16" applyNumberFormat="0" applyAlignment="0" applyProtection="0"/>
    <xf numFmtId="0" fontId="50" fillId="81" borderId="16" applyNumberFormat="0" applyAlignment="0" applyProtection="0"/>
    <xf numFmtId="0" fontId="50" fillId="81" borderId="16" applyNumberFormat="0" applyAlignment="0" applyProtection="0"/>
    <xf numFmtId="0" fontId="50" fillId="81" borderId="16" applyNumberFormat="0" applyAlignment="0" applyProtection="0"/>
    <xf numFmtId="0" fontId="50" fillId="81" borderId="16" applyNumberFormat="0" applyAlignment="0" applyProtection="0"/>
    <xf numFmtId="0" fontId="50" fillId="81" borderId="16" applyNumberFormat="0" applyAlignment="0" applyProtection="0"/>
    <xf numFmtId="0" fontId="50" fillId="81" borderId="16" applyNumberFormat="0" applyAlignment="0" applyProtection="0"/>
    <xf numFmtId="0" fontId="50" fillId="81" borderId="16" applyNumberFormat="0" applyAlignment="0" applyProtection="0"/>
    <xf numFmtId="0" fontId="50" fillId="81" borderId="16" applyNumberFormat="0" applyAlignment="0" applyProtection="0"/>
    <xf numFmtId="0" fontId="50" fillId="81" borderId="16" applyNumberFormat="0" applyAlignment="0" applyProtection="0"/>
    <xf numFmtId="0" fontId="50" fillId="81"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227" fontId="5" fillId="0" borderId="0" applyFill="0" applyBorder="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 fontId="6" fillId="30" borderId="163" applyNumberFormat="0" applyProtection="0">
      <alignment horizontal="right" vertical="center"/>
    </xf>
    <xf numFmtId="9" fontId="5" fillId="0" borderId="0" applyFont="0" applyFill="0" applyBorder="0" applyAlignment="0" applyProtection="0"/>
    <xf numFmtId="9" fontId="5" fillId="0" borderId="0" applyFont="0" applyFill="0" applyBorder="0" applyAlignment="0" applyProtection="0"/>
    <xf numFmtId="4" fontId="6" fillId="30" borderId="163" applyNumberFormat="0" applyProtection="0">
      <alignment horizontal="right" vertical="center"/>
    </xf>
    <xf numFmtId="0" fontId="33" fillId="0" borderId="0" applyFill="0" applyBorder="0">
      <alignment vertical="center"/>
    </xf>
    <xf numFmtId="0" fontId="33" fillId="0" borderId="0" applyFill="0" applyBorder="0">
      <alignment horizontal="right" vertical="center"/>
    </xf>
    <xf numFmtId="0" fontId="33" fillId="0" borderId="0" applyFill="0" applyBorder="0">
      <alignment horizontal="right" vertical="center"/>
    </xf>
    <xf numFmtId="4" fontId="6" fillId="30" borderId="163" applyNumberFormat="0" applyProtection="0">
      <alignment horizontal="right" vertical="center"/>
    </xf>
    <xf numFmtId="4" fontId="6" fillId="30" borderId="163" applyNumberFormat="0" applyProtection="0">
      <alignment horizontal="right" vertical="center"/>
    </xf>
    <xf numFmtId="0" fontId="20" fillId="0" borderId="0" applyNumberFormat="0" applyFont="0" applyFill="0" applyBorder="0" applyAlignment="0" applyProtection="0">
      <alignment horizontal="left"/>
    </xf>
    <xf numFmtId="4" fontId="6" fillId="30" borderId="163" applyNumberFormat="0" applyProtection="0">
      <alignment horizontal="right" vertical="center"/>
    </xf>
    <xf numFmtId="4" fontId="6" fillId="30" borderId="163" applyNumberFormat="0" applyProtection="0">
      <alignment horizontal="right" vertical="center"/>
    </xf>
    <xf numFmtId="15" fontId="20" fillId="0" borderId="0" applyFont="0" applyFill="0" applyBorder="0" applyAlignment="0" applyProtection="0"/>
    <xf numFmtId="4" fontId="57" fillId="55" borderId="167" applyNumberFormat="0" applyProtection="0">
      <alignment horizontal="left" vertical="center" indent="1"/>
    </xf>
    <xf numFmtId="4" fontId="6" fillId="9" borderId="163" applyNumberFormat="0" applyProtection="0">
      <alignment horizontal="left" vertical="center" indent="1"/>
    </xf>
    <xf numFmtId="4" fontId="20" fillId="0" borderId="0" applyFont="0" applyFill="0" applyBorder="0" applyAlignment="0" applyProtection="0"/>
    <xf numFmtId="191" fontId="53" fillId="0" borderId="64"/>
    <xf numFmtId="191" fontId="53" fillId="0" borderId="64"/>
    <xf numFmtId="4" fontId="6" fillId="9" borderId="163" applyNumberFormat="0" applyProtection="0">
      <alignment horizontal="left" vertical="center" indent="1"/>
    </xf>
    <xf numFmtId="4" fontId="6" fillId="9" borderId="163" applyNumberFormat="0" applyProtection="0">
      <alignment horizontal="left" vertical="center" indent="1"/>
    </xf>
    <xf numFmtId="0" fontId="54" fillId="0" borderId="18">
      <alignment horizontal="center"/>
    </xf>
    <xf numFmtId="0" fontId="54" fillId="0" borderId="18">
      <alignment horizontal="center"/>
    </xf>
    <xf numFmtId="3" fontId="20" fillId="0" borderId="0" applyFont="0" applyFill="0" applyBorder="0" applyAlignment="0" applyProtection="0"/>
    <xf numFmtId="3" fontId="20" fillId="0" borderId="0" applyFont="0" applyFill="0" applyBorder="0" applyAlignment="0" applyProtection="0"/>
    <xf numFmtId="3" fontId="20" fillId="0" borderId="0" applyFont="0" applyFill="0" applyBorder="0" applyAlignment="0" applyProtection="0"/>
    <xf numFmtId="4" fontId="6" fillId="9" borderId="163" applyNumberFormat="0" applyProtection="0">
      <alignment horizontal="left" vertical="center" indent="1"/>
    </xf>
    <xf numFmtId="4" fontId="6" fillId="9" borderId="163" applyNumberFormat="0" applyProtection="0">
      <alignment horizontal="left" vertical="center" indent="1"/>
    </xf>
    <xf numFmtId="0" fontId="20" fillId="40" borderId="0" applyNumberFormat="0" applyFont="0" applyBorder="0" applyAlignment="0" applyProtection="0"/>
    <xf numFmtId="4" fontId="6" fillId="9" borderId="163" applyNumberFormat="0" applyProtection="0">
      <alignment horizontal="left" vertical="center" indent="1"/>
    </xf>
    <xf numFmtId="184" fontId="6" fillId="0" borderId="0" applyFill="0" applyBorder="0">
      <alignment horizontal="right" vertical="center"/>
    </xf>
    <xf numFmtId="184" fontId="6" fillId="0" borderId="0" applyFill="0" applyBorder="0">
      <alignment horizontal="right" vertical="center"/>
    </xf>
    <xf numFmtId="184" fontId="6" fillId="0" borderId="0" applyFill="0" applyBorder="0">
      <alignment horizontal="right" vertical="center"/>
    </xf>
    <xf numFmtId="228" fontId="6" fillId="0" borderId="0" applyFill="0" applyBorder="0">
      <alignment horizontal="right" vertical="center"/>
    </xf>
    <xf numFmtId="185" fontId="6" fillId="0" borderId="0" applyFill="0" applyBorder="0">
      <alignment horizontal="right" vertical="center"/>
    </xf>
    <xf numFmtId="185" fontId="6" fillId="0" borderId="0" applyFill="0" applyBorder="0">
      <alignment horizontal="right" vertical="center"/>
    </xf>
    <xf numFmtId="183" fontId="6" fillId="0" borderId="0" applyFill="0" applyBorder="0">
      <alignment horizontal="right" vertical="center"/>
    </xf>
    <xf numFmtId="183" fontId="6" fillId="0" borderId="0" applyFill="0" applyBorder="0">
      <alignment horizontal="right" vertical="center"/>
    </xf>
    <xf numFmtId="183" fontId="6" fillId="0" borderId="0" applyFill="0" applyBorder="0">
      <alignment horizontal="right" vertical="center"/>
    </xf>
    <xf numFmtId="229" fontId="6" fillId="0" borderId="0" applyFill="0" applyBorder="0">
      <alignment horizontal="right" vertical="center"/>
    </xf>
    <xf numFmtId="181" fontId="6" fillId="0" borderId="0" applyFill="0" applyBorder="0">
      <alignment horizontal="right" vertical="center"/>
    </xf>
    <xf numFmtId="181" fontId="6" fillId="0" borderId="0" applyFill="0" applyBorder="0">
      <alignment horizontal="right" vertical="center"/>
    </xf>
    <xf numFmtId="182" fontId="6" fillId="0" borderId="0" applyFill="0" applyBorder="0">
      <alignment horizontal="right" vertical="center"/>
    </xf>
    <xf numFmtId="182" fontId="6" fillId="0" borderId="0" applyFill="0" applyBorder="0">
      <alignment horizontal="right" vertical="center"/>
    </xf>
    <xf numFmtId="182" fontId="6" fillId="0" borderId="0" applyFill="0" applyBorder="0">
      <alignment horizontal="right" vertical="center"/>
    </xf>
    <xf numFmtId="180" fontId="6" fillId="0" borderId="0" applyFill="0" applyBorder="0">
      <alignment horizontal="right" vertical="center"/>
    </xf>
    <xf numFmtId="180" fontId="6" fillId="0" borderId="0" applyFill="0" applyBorder="0">
      <alignment horizontal="right" vertical="center"/>
    </xf>
    <xf numFmtId="180" fontId="6" fillId="0" borderId="0" applyFill="0" applyBorder="0">
      <alignment horizontal="right" vertical="center"/>
    </xf>
    <xf numFmtId="4" fontId="6" fillId="9" borderId="163" applyNumberFormat="0" applyProtection="0">
      <alignment horizontal="left" vertical="center" indent="1"/>
    </xf>
    <xf numFmtId="4" fontId="6" fillId="7" borderId="135" applyNumberFormat="0" applyProtection="0">
      <alignment vertical="center"/>
    </xf>
    <xf numFmtId="4" fontId="6" fillId="7" borderId="135" applyNumberFormat="0" applyProtection="0">
      <alignment vertical="center"/>
    </xf>
    <xf numFmtId="4" fontId="6" fillId="7" borderId="135" applyNumberFormat="0" applyProtection="0">
      <alignment vertical="center"/>
    </xf>
    <xf numFmtId="4" fontId="6" fillId="7" borderId="135" applyNumberFormat="0" applyProtection="0">
      <alignment vertical="center"/>
    </xf>
    <xf numFmtId="4" fontId="6" fillId="7" borderId="135" applyNumberFormat="0" applyProtection="0">
      <alignment vertical="center"/>
    </xf>
    <xf numFmtId="4" fontId="6" fillId="7" borderId="135" applyNumberFormat="0" applyProtection="0">
      <alignment vertical="center"/>
    </xf>
    <xf numFmtId="4" fontId="6" fillId="7" borderId="135" applyNumberFormat="0" applyProtection="0">
      <alignment vertical="center"/>
    </xf>
    <xf numFmtId="4" fontId="6" fillId="7" borderId="135" applyNumberFormat="0" applyProtection="0">
      <alignment vertical="center"/>
    </xf>
    <xf numFmtId="4" fontId="6" fillId="7" borderId="135" applyNumberFormat="0" applyProtection="0">
      <alignment vertical="center"/>
    </xf>
    <xf numFmtId="4" fontId="6" fillId="7" borderId="135" applyNumberFormat="0" applyProtection="0">
      <alignment vertical="center"/>
    </xf>
    <xf numFmtId="4" fontId="6" fillId="7" borderId="135" applyNumberFormat="0" applyProtection="0">
      <alignment vertical="center"/>
    </xf>
    <xf numFmtId="4" fontId="6" fillId="7" borderId="135" applyNumberFormat="0" applyProtection="0">
      <alignment vertical="center"/>
    </xf>
    <xf numFmtId="4" fontId="6" fillId="7" borderId="135" applyNumberFormat="0" applyProtection="0">
      <alignment vertical="center"/>
    </xf>
    <xf numFmtId="4" fontId="6" fillId="7" borderId="135" applyNumberFormat="0" applyProtection="0">
      <alignment vertical="center"/>
    </xf>
    <xf numFmtId="4" fontId="6" fillId="7" borderId="135" applyNumberFormat="0" applyProtection="0">
      <alignment vertical="center"/>
    </xf>
    <xf numFmtId="4" fontId="6" fillId="7" borderId="135" applyNumberFormat="0" applyProtection="0">
      <alignment vertical="center"/>
    </xf>
    <xf numFmtId="4" fontId="55" fillId="7" borderId="19" applyNumberFormat="0" applyProtection="0">
      <alignment vertical="center"/>
    </xf>
    <xf numFmtId="4" fontId="55" fillId="7" borderId="19" applyNumberFormat="0" applyProtection="0">
      <alignment vertical="center"/>
    </xf>
    <xf numFmtId="4" fontId="55" fillId="7" borderId="19" applyNumberFormat="0" applyProtection="0">
      <alignment vertical="center"/>
    </xf>
    <xf numFmtId="4" fontId="55" fillId="7" borderId="19" applyNumberFormat="0" applyProtection="0">
      <alignment vertical="center"/>
    </xf>
    <xf numFmtId="4" fontId="55" fillId="7" borderId="19" applyNumberFormat="0" applyProtection="0">
      <alignment vertical="center"/>
    </xf>
    <xf numFmtId="4" fontId="55" fillId="7" borderId="19" applyNumberFormat="0" applyProtection="0">
      <alignment vertical="center"/>
    </xf>
    <xf numFmtId="4" fontId="55" fillId="7" borderId="19" applyNumberFormat="0" applyProtection="0">
      <alignment vertical="center"/>
    </xf>
    <xf numFmtId="4" fontId="55" fillId="7" borderId="19" applyNumberFormat="0" applyProtection="0">
      <alignment vertical="center"/>
    </xf>
    <xf numFmtId="4" fontId="55" fillId="7" borderId="19" applyNumberFormat="0" applyProtection="0">
      <alignment vertical="center"/>
    </xf>
    <xf numFmtId="4" fontId="55" fillId="7" borderId="19" applyNumberFormat="0" applyProtection="0">
      <alignment vertical="center"/>
    </xf>
    <xf numFmtId="4" fontId="55" fillId="7" borderId="19" applyNumberFormat="0" applyProtection="0">
      <alignment vertical="center"/>
    </xf>
    <xf numFmtId="4" fontId="55" fillId="7" borderId="19" applyNumberFormat="0" applyProtection="0">
      <alignment vertical="center"/>
    </xf>
    <xf numFmtId="4" fontId="6" fillId="9" borderId="163" applyNumberFormat="0" applyProtection="0">
      <alignment horizontal="left" vertical="center" indent="1"/>
    </xf>
    <xf numFmtId="4" fontId="6" fillId="7" borderId="135" applyNumberFormat="0" applyProtection="0">
      <alignment vertical="center"/>
    </xf>
    <xf numFmtId="4" fontId="6" fillId="7" borderId="135" applyNumberFormat="0" applyProtection="0">
      <alignment vertical="center"/>
    </xf>
    <xf numFmtId="4" fontId="6" fillId="7" borderId="135" applyNumberFormat="0" applyProtection="0">
      <alignment vertical="center"/>
    </xf>
    <xf numFmtId="4" fontId="6" fillId="7" borderId="135" applyNumberFormat="0" applyProtection="0">
      <alignment vertical="center"/>
    </xf>
    <xf numFmtId="4" fontId="6" fillId="7" borderId="135" applyNumberFormat="0" applyProtection="0">
      <alignment vertical="center"/>
    </xf>
    <xf numFmtId="4" fontId="6" fillId="7" borderId="135" applyNumberFormat="0" applyProtection="0">
      <alignment vertical="center"/>
    </xf>
    <xf numFmtId="4" fontId="6" fillId="7" borderId="135" applyNumberFormat="0" applyProtection="0">
      <alignment vertical="center"/>
    </xf>
    <xf numFmtId="4" fontId="6" fillId="7" borderId="135" applyNumberFormat="0" applyProtection="0">
      <alignment vertical="center"/>
    </xf>
    <xf numFmtId="4" fontId="168" fillId="41" borderId="135" applyNumberFormat="0" applyProtection="0">
      <alignment vertical="center"/>
    </xf>
    <xf numFmtId="4" fontId="168" fillId="41" borderId="135" applyNumberFormat="0" applyProtection="0">
      <alignment vertical="center"/>
    </xf>
    <xf numFmtId="4" fontId="168" fillId="41" borderId="135" applyNumberFormat="0" applyProtection="0">
      <alignment vertical="center"/>
    </xf>
    <xf numFmtId="4" fontId="168" fillId="41" borderId="135" applyNumberFormat="0" applyProtection="0">
      <alignment vertical="center"/>
    </xf>
    <xf numFmtId="4" fontId="168" fillId="41" borderId="135" applyNumberFormat="0" applyProtection="0">
      <alignment vertical="center"/>
    </xf>
    <xf numFmtId="4" fontId="168" fillId="41" borderId="135" applyNumberFormat="0" applyProtection="0">
      <alignment vertical="center"/>
    </xf>
    <xf numFmtId="4" fontId="168" fillId="41" borderId="135" applyNumberFormat="0" applyProtection="0">
      <alignment vertical="center"/>
    </xf>
    <xf numFmtId="4" fontId="168" fillId="41" borderId="135" applyNumberFormat="0" applyProtection="0">
      <alignment vertical="center"/>
    </xf>
    <xf numFmtId="4" fontId="168" fillId="41" borderId="135" applyNumberFormat="0" applyProtection="0">
      <alignment vertical="center"/>
    </xf>
    <xf numFmtId="4" fontId="168" fillId="41" borderId="135" applyNumberFormat="0" applyProtection="0">
      <alignment vertical="center"/>
    </xf>
    <xf numFmtId="4" fontId="168" fillId="41" borderId="135" applyNumberFormat="0" applyProtection="0">
      <alignment vertical="center"/>
    </xf>
    <xf numFmtId="4" fontId="168" fillId="41" borderId="135" applyNumberFormat="0" applyProtection="0">
      <alignment vertical="center"/>
    </xf>
    <xf numFmtId="4" fontId="168" fillId="41" borderId="135" applyNumberFormat="0" applyProtection="0">
      <alignment vertical="center"/>
    </xf>
    <xf numFmtId="4" fontId="168" fillId="41" borderId="135" applyNumberFormat="0" applyProtection="0">
      <alignment vertical="center"/>
    </xf>
    <xf numFmtId="4" fontId="168" fillId="41" borderId="135" applyNumberFormat="0" applyProtection="0">
      <alignment vertical="center"/>
    </xf>
    <xf numFmtId="4" fontId="168" fillId="41" borderId="135" applyNumberFormat="0" applyProtection="0">
      <alignment vertical="center"/>
    </xf>
    <xf numFmtId="4" fontId="6" fillId="7" borderId="135" applyNumberFormat="0" applyProtection="0">
      <alignment vertical="center"/>
    </xf>
    <xf numFmtId="4" fontId="6" fillId="7" borderId="135" applyNumberFormat="0" applyProtection="0">
      <alignment vertical="center"/>
    </xf>
    <xf numFmtId="4" fontId="6" fillId="7" borderId="135" applyNumberFormat="0" applyProtection="0">
      <alignment vertical="center"/>
    </xf>
    <xf numFmtId="4" fontId="6" fillId="7" borderId="135" applyNumberFormat="0" applyProtection="0">
      <alignment vertical="center"/>
    </xf>
    <xf numFmtId="4" fontId="6" fillId="7" borderId="135" applyNumberFormat="0" applyProtection="0">
      <alignment vertical="center"/>
    </xf>
    <xf numFmtId="4" fontId="6" fillId="7" borderId="135" applyNumberFormat="0" applyProtection="0">
      <alignment vertical="center"/>
    </xf>
    <xf numFmtId="4" fontId="6" fillId="7" borderId="135" applyNumberFormat="0" applyProtection="0">
      <alignment vertical="center"/>
    </xf>
    <xf numFmtId="4" fontId="6" fillId="7" borderId="135" applyNumberFormat="0" applyProtection="0">
      <alignment vertical="center"/>
    </xf>
    <xf numFmtId="4" fontId="56" fillId="41" borderId="19" applyNumberFormat="0" applyProtection="0">
      <alignment vertical="center"/>
    </xf>
    <xf numFmtId="4" fontId="56" fillId="41" borderId="19" applyNumberFormat="0" applyProtection="0">
      <alignment vertical="center"/>
    </xf>
    <xf numFmtId="4" fontId="56" fillId="41" borderId="19" applyNumberFormat="0" applyProtection="0">
      <alignment vertical="center"/>
    </xf>
    <xf numFmtId="4" fontId="56" fillId="41" borderId="19" applyNumberFormat="0" applyProtection="0">
      <alignment vertical="center"/>
    </xf>
    <xf numFmtId="4" fontId="56" fillId="41" borderId="19" applyNumberFormat="0" applyProtection="0">
      <alignment vertical="center"/>
    </xf>
    <xf numFmtId="4" fontId="56" fillId="41" borderId="19" applyNumberFormat="0" applyProtection="0">
      <alignment vertical="center"/>
    </xf>
    <xf numFmtId="4" fontId="56" fillId="41" borderId="19" applyNumberFormat="0" applyProtection="0">
      <alignment vertical="center"/>
    </xf>
    <xf numFmtId="4" fontId="56" fillId="41" borderId="19" applyNumberFormat="0" applyProtection="0">
      <alignment vertical="center"/>
    </xf>
    <xf numFmtId="4" fontId="56" fillId="41" borderId="19" applyNumberFormat="0" applyProtection="0">
      <alignment vertical="center"/>
    </xf>
    <xf numFmtId="4" fontId="56" fillId="41" borderId="19" applyNumberFormat="0" applyProtection="0">
      <alignment vertical="center"/>
    </xf>
    <xf numFmtId="4" fontId="56" fillId="41" borderId="19" applyNumberFormat="0" applyProtection="0">
      <alignment vertical="center"/>
    </xf>
    <xf numFmtId="4" fontId="56" fillId="41" borderId="19" applyNumberFormat="0" applyProtection="0">
      <alignment vertical="center"/>
    </xf>
    <xf numFmtId="4" fontId="6" fillId="9" borderId="163" applyNumberFormat="0" applyProtection="0">
      <alignment horizontal="left" vertical="center" indent="1"/>
    </xf>
    <xf numFmtId="4" fontId="6" fillId="41" borderId="135" applyNumberFormat="0" applyProtection="0">
      <alignment horizontal="left" vertical="center" indent="1"/>
    </xf>
    <xf numFmtId="4" fontId="6" fillId="41" borderId="135" applyNumberFormat="0" applyProtection="0">
      <alignment horizontal="left" vertical="center" indent="1"/>
    </xf>
    <xf numFmtId="4" fontId="6" fillId="41" borderId="135" applyNumberFormat="0" applyProtection="0">
      <alignment horizontal="left" vertical="center" indent="1"/>
    </xf>
    <xf numFmtId="4" fontId="6" fillId="41" borderId="135" applyNumberFormat="0" applyProtection="0">
      <alignment horizontal="left" vertical="center" indent="1"/>
    </xf>
    <xf numFmtId="4" fontId="6" fillId="41" borderId="135" applyNumberFormat="0" applyProtection="0">
      <alignment horizontal="left" vertical="center" indent="1"/>
    </xf>
    <xf numFmtId="4" fontId="6" fillId="41" borderId="135" applyNumberFormat="0" applyProtection="0">
      <alignment horizontal="left" vertical="center" indent="1"/>
    </xf>
    <xf numFmtId="4" fontId="6" fillId="41" borderId="135" applyNumberFormat="0" applyProtection="0">
      <alignment horizontal="left" vertical="center" indent="1"/>
    </xf>
    <xf numFmtId="4" fontId="6" fillId="41" borderId="135" applyNumberFormat="0" applyProtection="0">
      <alignment horizontal="left" vertical="center" indent="1"/>
    </xf>
    <xf numFmtId="4" fontId="6" fillId="41" borderId="135" applyNumberFormat="0" applyProtection="0">
      <alignment horizontal="left" vertical="center" indent="1"/>
    </xf>
    <xf numFmtId="4" fontId="6" fillId="41" borderId="135" applyNumberFormat="0" applyProtection="0">
      <alignment horizontal="left" vertical="center" indent="1"/>
    </xf>
    <xf numFmtId="4" fontId="6" fillId="41" borderId="135" applyNumberFormat="0" applyProtection="0">
      <alignment horizontal="left" vertical="center" indent="1"/>
    </xf>
    <xf numFmtId="4" fontId="6" fillId="41" borderId="135" applyNumberFormat="0" applyProtection="0">
      <alignment horizontal="left" vertical="center" indent="1"/>
    </xf>
    <xf numFmtId="4" fontId="6" fillId="41" borderId="135" applyNumberFormat="0" applyProtection="0">
      <alignment horizontal="left" vertical="center" indent="1"/>
    </xf>
    <xf numFmtId="4" fontId="6" fillId="41" borderId="135" applyNumberFormat="0" applyProtection="0">
      <alignment horizontal="left" vertical="center" indent="1"/>
    </xf>
    <xf numFmtId="4" fontId="6" fillId="41" borderId="135" applyNumberFormat="0" applyProtection="0">
      <alignment horizontal="left" vertical="center" indent="1"/>
    </xf>
    <xf numFmtId="4" fontId="6" fillId="41" borderId="135" applyNumberFormat="0" applyProtection="0">
      <alignment horizontal="left" vertical="center" indent="1"/>
    </xf>
    <xf numFmtId="4" fontId="55" fillId="41" borderId="19" applyNumberFormat="0" applyProtection="0">
      <alignment horizontal="left" vertical="center" indent="1"/>
    </xf>
    <xf numFmtId="4" fontId="55" fillId="41" borderId="19" applyNumberFormat="0" applyProtection="0">
      <alignment horizontal="left" vertical="center" indent="1"/>
    </xf>
    <xf numFmtId="4" fontId="55" fillId="41" borderId="19" applyNumberFormat="0" applyProtection="0">
      <alignment horizontal="left" vertical="center" indent="1"/>
    </xf>
    <xf numFmtId="4" fontId="55" fillId="41" borderId="19" applyNumberFormat="0" applyProtection="0">
      <alignment horizontal="left" vertical="center" indent="1"/>
    </xf>
    <xf numFmtId="4" fontId="55" fillId="41" borderId="19" applyNumberFormat="0" applyProtection="0">
      <alignment horizontal="left" vertical="center" indent="1"/>
    </xf>
    <xf numFmtId="4" fontId="55" fillId="41" borderId="19" applyNumberFormat="0" applyProtection="0">
      <alignment horizontal="left" vertical="center" indent="1"/>
    </xf>
    <xf numFmtId="4" fontId="55" fillId="41" borderId="19" applyNumberFormat="0" applyProtection="0">
      <alignment horizontal="left" vertical="center" indent="1"/>
    </xf>
    <xf numFmtId="4" fontId="55" fillId="41" borderId="19" applyNumberFormat="0" applyProtection="0">
      <alignment horizontal="left" vertical="center" indent="1"/>
    </xf>
    <xf numFmtId="4" fontId="55" fillId="41" borderId="19" applyNumberFormat="0" applyProtection="0">
      <alignment horizontal="left" vertical="center" indent="1"/>
    </xf>
    <xf numFmtId="4" fontId="55" fillId="41" borderId="19" applyNumberFormat="0" applyProtection="0">
      <alignment horizontal="left" vertical="center" indent="1"/>
    </xf>
    <xf numFmtId="4" fontId="55" fillId="41" borderId="19" applyNumberFormat="0" applyProtection="0">
      <alignment horizontal="left" vertical="center" indent="1"/>
    </xf>
    <xf numFmtId="4" fontId="55" fillId="41" borderId="19"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55" fillId="41" borderId="19" applyNumberFormat="0" applyProtection="0">
      <alignment horizontal="left" vertical="top" indent="1"/>
    </xf>
    <xf numFmtId="0" fontId="55" fillId="41" borderId="19" applyNumberFormat="0" applyProtection="0">
      <alignment horizontal="left" vertical="top" indent="1"/>
    </xf>
    <xf numFmtId="0" fontId="55" fillId="41" borderId="19" applyNumberFormat="0" applyProtection="0">
      <alignment horizontal="left" vertical="top" indent="1"/>
    </xf>
    <xf numFmtId="0" fontId="55" fillId="41" borderId="19" applyNumberFormat="0" applyProtection="0">
      <alignment horizontal="left" vertical="top" indent="1"/>
    </xf>
    <xf numFmtId="0" fontId="55" fillId="41" borderId="19" applyNumberFormat="0" applyProtection="0">
      <alignment horizontal="left" vertical="top" indent="1"/>
    </xf>
    <xf numFmtId="0" fontId="55" fillId="41" borderId="19" applyNumberFormat="0" applyProtection="0">
      <alignment horizontal="left" vertical="top" indent="1"/>
    </xf>
    <xf numFmtId="0" fontId="55" fillId="41" borderId="19" applyNumberFormat="0" applyProtection="0">
      <alignment horizontal="left" vertical="top" indent="1"/>
    </xf>
    <xf numFmtId="0" fontId="55" fillId="41" borderId="19" applyNumberFormat="0" applyProtection="0">
      <alignment horizontal="left" vertical="top" indent="1"/>
    </xf>
    <xf numFmtId="0" fontId="55" fillId="41" borderId="19" applyNumberFormat="0" applyProtection="0">
      <alignment horizontal="left" vertical="top" indent="1"/>
    </xf>
    <xf numFmtId="0" fontId="55" fillId="41" borderId="19" applyNumberFormat="0" applyProtection="0">
      <alignment horizontal="left" vertical="top" indent="1"/>
    </xf>
    <xf numFmtId="0" fontId="55" fillId="41" borderId="19" applyNumberFormat="0" applyProtection="0">
      <alignment horizontal="left" vertical="top" indent="1"/>
    </xf>
    <xf numFmtId="0" fontId="55" fillId="41" borderId="19" applyNumberFormat="0" applyProtection="0">
      <alignment horizontal="left" vertical="top" indent="1"/>
    </xf>
    <xf numFmtId="4" fontId="6" fillId="9" borderId="163" applyNumberFormat="0" applyProtection="0">
      <alignment horizontal="left" vertical="center" indent="1"/>
    </xf>
    <xf numFmtId="4" fontId="6" fillId="9" borderId="135" applyNumberFormat="0" applyProtection="0">
      <alignment horizontal="left" vertical="center" indent="1"/>
    </xf>
    <xf numFmtId="4" fontId="6" fillId="9" borderId="135" applyNumberFormat="0" applyProtection="0">
      <alignment horizontal="left" vertical="center" indent="1"/>
    </xf>
    <xf numFmtId="4" fontId="6" fillId="9" borderId="135" applyNumberFormat="0" applyProtection="0">
      <alignment horizontal="left" vertical="center" indent="1"/>
    </xf>
    <xf numFmtId="4" fontId="6" fillId="9" borderId="135" applyNumberFormat="0" applyProtection="0">
      <alignment horizontal="left" vertical="center" indent="1"/>
    </xf>
    <xf numFmtId="4" fontId="6" fillId="9" borderId="135" applyNumberFormat="0" applyProtection="0">
      <alignment horizontal="left" vertical="center" indent="1"/>
    </xf>
    <xf numFmtId="4" fontId="6" fillId="9" borderId="135" applyNumberFormat="0" applyProtection="0">
      <alignment horizontal="left" vertical="center" indent="1"/>
    </xf>
    <xf numFmtId="4" fontId="6" fillId="9" borderId="135" applyNumberFormat="0" applyProtection="0">
      <alignment horizontal="left" vertical="center" indent="1"/>
    </xf>
    <xf numFmtId="4" fontId="6" fillId="9" borderId="135" applyNumberFormat="0" applyProtection="0">
      <alignment horizontal="left" vertical="center" indent="1"/>
    </xf>
    <xf numFmtId="4" fontId="6" fillId="9" borderId="135" applyNumberFormat="0" applyProtection="0">
      <alignment horizontal="left" vertical="center" indent="1"/>
    </xf>
    <xf numFmtId="4" fontId="6" fillId="9" borderId="135" applyNumberFormat="0" applyProtection="0">
      <alignment horizontal="left" vertical="center" indent="1"/>
    </xf>
    <xf numFmtId="4" fontId="6" fillId="9" borderId="135" applyNumberFormat="0" applyProtection="0">
      <alignment horizontal="left" vertical="center" indent="1"/>
    </xf>
    <xf numFmtId="4" fontId="6" fillId="9" borderId="135" applyNumberFormat="0" applyProtection="0">
      <alignment horizontal="left" vertical="center" indent="1"/>
    </xf>
    <xf numFmtId="4" fontId="6" fillId="9" borderId="135" applyNumberFormat="0" applyProtection="0">
      <alignment horizontal="left" vertical="center" indent="1"/>
    </xf>
    <xf numFmtId="4" fontId="6" fillId="9" borderId="135" applyNumberFormat="0" applyProtection="0">
      <alignment horizontal="left" vertical="center" indent="1"/>
    </xf>
    <xf numFmtId="4" fontId="6" fillId="9" borderId="135" applyNumberFormat="0" applyProtection="0">
      <alignment horizontal="left" vertical="center" indent="1"/>
    </xf>
    <xf numFmtId="4" fontId="6" fillId="9" borderId="135" applyNumberFormat="0" applyProtection="0">
      <alignment horizontal="left" vertical="center" indent="1"/>
    </xf>
    <xf numFmtId="4" fontId="6" fillId="9" borderId="163" applyNumberFormat="0" applyProtection="0">
      <alignment horizontal="left" vertical="center" indent="1"/>
    </xf>
    <xf numFmtId="4" fontId="6" fillId="29" borderId="135" applyNumberFormat="0" applyProtection="0">
      <alignment horizontal="right" vertical="center"/>
    </xf>
    <xf numFmtId="4" fontId="6" fillId="29" borderId="135" applyNumberFormat="0" applyProtection="0">
      <alignment horizontal="right" vertical="center"/>
    </xf>
    <xf numFmtId="4" fontId="6" fillId="29" borderId="135" applyNumberFormat="0" applyProtection="0">
      <alignment horizontal="right" vertical="center"/>
    </xf>
    <xf numFmtId="4" fontId="6" fillId="29" borderId="135" applyNumberFormat="0" applyProtection="0">
      <alignment horizontal="right" vertical="center"/>
    </xf>
    <xf numFmtId="4" fontId="6" fillId="29" borderId="135" applyNumberFormat="0" applyProtection="0">
      <alignment horizontal="right" vertical="center"/>
    </xf>
    <xf numFmtId="4" fontId="6" fillId="29" borderId="135" applyNumberFormat="0" applyProtection="0">
      <alignment horizontal="right" vertical="center"/>
    </xf>
    <xf numFmtId="4" fontId="6" fillId="29" borderId="135" applyNumberFormat="0" applyProtection="0">
      <alignment horizontal="right" vertical="center"/>
    </xf>
    <xf numFmtId="4" fontId="6" fillId="29" borderId="135" applyNumberFormat="0" applyProtection="0">
      <alignment horizontal="right" vertical="center"/>
    </xf>
    <xf numFmtId="4" fontId="6" fillId="29" borderId="135" applyNumberFormat="0" applyProtection="0">
      <alignment horizontal="right" vertical="center"/>
    </xf>
    <xf numFmtId="4" fontId="6" fillId="29" borderId="135" applyNumberFormat="0" applyProtection="0">
      <alignment horizontal="right" vertical="center"/>
    </xf>
    <xf numFmtId="4" fontId="6" fillId="29" borderId="135" applyNumberFormat="0" applyProtection="0">
      <alignment horizontal="right" vertical="center"/>
    </xf>
    <xf numFmtId="4" fontId="6" fillId="29" borderId="135" applyNumberFormat="0" applyProtection="0">
      <alignment horizontal="right" vertical="center"/>
    </xf>
    <xf numFmtId="4" fontId="6" fillId="29" borderId="135" applyNumberFormat="0" applyProtection="0">
      <alignment horizontal="right" vertical="center"/>
    </xf>
    <xf numFmtId="4" fontId="6" fillId="29" borderId="135" applyNumberFormat="0" applyProtection="0">
      <alignment horizontal="right" vertical="center"/>
    </xf>
    <xf numFmtId="4" fontId="6" fillId="29" borderId="135" applyNumberFormat="0" applyProtection="0">
      <alignment horizontal="right" vertical="center"/>
    </xf>
    <xf numFmtId="4" fontId="6" fillId="29" borderId="135" applyNumberFormat="0" applyProtection="0">
      <alignment horizontal="right" vertical="center"/>
    </xf>
    <xf numFmtId="4" fontId="57" fillId="29" borderId="19" applyNumberFormat="0" applyProtection="0">
      <alignment horizontal="right" vertical="center"/>
    </xf>
    <xf numFmtId="4" fontId="57" fillId="29" borderId="19" applyNumberFormat="0" applyProtection="0">
      <alignment horizontal="right" vertical="center"/>
    </xf>
    <xf numFmtId="4" fontId="57" fillId="29" borderId="19" applyNumberFormat="0" applyProtection="0">
      <alignment horizontal="right" vertical="center"/>
    </xf>
    <xf numFmtId="4" fontId="57" fillId="29" borderId="19" applyNumberFormat="0" applyProtection="0">
      <alignment horizontal="right" vertical="center"/>
    </xf>
    <xf numFmtId="4" fontId="57" fillId="29" borderId="19" applyNumberFormat="0" applyProtection="0">
      <alignment horizontal="right" vertical="center"/>
    </xf>
    <xf numFmtId="4" fontId="57" fillId="29" borderId="19" applyNumberFormat="0" applyProtection="0">
      <alignment horizontal="right" vertical="center"/>
    </xf>
    <xf numFmtId="4" fontId="57" fillId="29" borderId="19" applyNumberFormat="0" applyProtection="0">
      <alignment horizontal="right" vertical="center"/>
    </xf>
    <xf numFmtId="4" fontId="57" fillId="29" borderId="19" applyNumberFormat="0" applyProtection="0">
      <alignment horizontal="right" vertical="center"/>
    </xf>
    <xf numFmtId="4" fontId="57" fillId="29" borderId="19" applyNumberFormat="0" applyProtection="0">
      <alignment horizontal="right" vertical="center"/>
    </xf>
    <xf numFmtId="4" fontId="57" fillId="29" borderId="19" applyNumberFormat="0" applyProtection="0">
      <alignment horizontal="right" vertical="center"/>
    </xf>
    <xf numFmtId="4" fontId="57" fillId="29" borderId="19" applyNumberFormat="0" applyProtection="0">
      <alignment horizontal="right" vertical="center"/>
    </xf>
    <xf numFmtId="4" fontId="57" fillId="29" borderId="19" applyNumberFormat="0" applyProtection="0">
      <alignment horizontal="right" vertical="center"/>
    </xf>
    <xf numFmtId="4" fontId="6" fillId="9" borderId="163" applyNumberFormat="0" applyProtection="0">
      <alignment horizontal="left" vertical="center" indent="1"/>
    </xf>
    <xf numFmtId="4" fontId="6" fillId="90" borderId="135" applyNumberFormat="0" applyProtection="0">
      <alignment horizontal="right" vertical="center"/>
    </xf>
    <xf numFmtId="4" fontId="6" fillId="90" borderId="135" applyNumberFormat="0" applyProtection="0">
      <alignment horizontal="right" vertical="center"/>
    </xf>
    <xf numFmtId="4" fontId="6" fillId="90" borderId="135" applyNumberFormat="0" applyProtection="0">
      <alignment horizontal="right" vertical="center"/>
    </xf>
    <xf numFmtId="4" fontId="6" fillId="90" borderId="135" applyNumberFormat="0" applyProtection="0">
      <alignment horizontal="right" vertical="center"/>
    </xf>
    <xf numFmtId="4" fontId="6" fillId="90" borderId="135" applyNumberFormat="0" applyProtection="0">
      <alignment horizontal="right" vertical="center"/>
    </xf>
    <xf numFmtId="4" fontId="6" fillId="90" borderId="135" applyNumberFormat="0" applyProtection="0">
      <alignment horizontal="right" vertical="center"/>
    </xf>
    <xf numFmtId="4" fontId="6" fillId="90" borderId="135" applyNumberFormat="0" applyProtection="0">
      <alignment horizontal="right" vertical="center"/>
    </xf>
    <xf numFmtId="4" fontId="6" fillId="90" borderId="135" applyNumberFormat="0" applyProtection="0">
      <alignment horizontal="right" vertical="center"/>
    </xf>
    <xf numFmtId="4" fontId="6" fillId="90" borderId="135" applyNumberFormat="0" applyProtection="0">
      <alignment horizontal="right" vertical="center"/>
    </xf>
    <xf numFmtId="4" fontId="6" fillId="90" borderId="135" applyNumberFormat="0" applyProtection="0">
      <alignment horizontal="right" vertical="center"/>
    </xf>
    <xf numFmtId="4" fontId="6" fillId="90" borderId="135" applyNumberFormat="0" applyProtection="0">
      <alignment horizontal="right" vertical="center"/>
    </xf>
    <xf numFmtId="4" fontId="6" fillId="90" borderId="135" applyNumberFormat="0" applyProtection="0">
      <alignment horizontal="right" vertical="center"/>
    </xf>
    <xf numFmtId="4" fontId="6" fillId="90" borderId="135" applyNumberFormat="0" applyProtection="0">
      <alignment horizontal="right" vertical="center"/>
    </xf>
    <xf numFmtId="4" fontId="6" fillId="90" borderId="135" applyNumberFormat="0" applyProtection="0">
      <alignment horizontal="right" vertical="center"/>
    </xf>
    <xf numFmtId="4" fontId="6" fillId="90" borderId="135" applyNumberFormat="0" applyProtection="0">
      <alignment horizontal="right" vertical="center"/>
    </xf>
    <xf numFmtId="4" fontId="6" fillId="90" borderId="135" applyNumberFormat="0" applyProtection="0">
      <alignment horizontal="right" vertical="center"/>
    </xf>
    <xf numFmtId="4" fontId="57" fillId="3" borderId="19" applyNumberFormat="0" applyProtection="0">
      <alignment horizontal="right" vertical="center"/>
    </xf>
    <xf numFmtId="4" fontId="57" fillId="3" borderId="19" applyNumberFormat="0" applyProtection="0">
      <alignment horizontal="right" vertical="center"/>
    </xf>
    <xf numFmtId="4" fontId="57" fillId="3" borderId="19" applyNumberFormat="0" applyProtection="0">
      <alignment horizontal="right" vertical="center"/>
    </xf>
    <xf numFmtId="4" fontId="57" fillId="3" borderId="19" applyNumberFormat="0" applyProtection="0">
      <alignment horizontal="right" vertical="center"/>
    </xf>
    <xf numFmtId="4" fontId="57" fillId="3" borderId="19" applyNumberFormat="0" applyProtection="0">
      <alignment horizontal="right" vertical="center"/>
    </xf>
    <xf numFmtId="4" fontId="57" fillId="3" borderId="19" applyNumberFormat="0" applyProtection="0">
      <alignment horizontal="right" vertical="center"/>
    </xf>
    <xf numFmtId="4" fontId="57" fillId="3" borderId="19" applyNumberFormat="0" applyProtection="0">
      <alignment horizontal="right" vertical="center"/>
    </xf>
    <xf numFmtId="4" fontId="57" fillId="3" borderId="19" applyNumberFormat="0" applyProtection="0">
      <alignment horizontal="right" vertical="center"/>
    </xf>
    <xf numFmtId="4" fontId="57" fillId="3" borderId="19" applyNumberFormat="0" applyProtection="0">
      <alignment horizontal="right" vertical="center"/>
    </xf>
    <xf numFmtId="4" fontId="57" fillId="3" borderId="19" applyNumberFormat="0" applyProtection="0">
      <alignment horizontal="right" vertical="center"/>
    </xf>
    <xf numFmtId="4" fontId="57" fillId="3" borderId="19" applyNumberFormat="0" applyProtection="0">
      <alignment horizontal="right" vertical="center"/>
    </xf>
    <xf numFmtId="4" fontId="57" fillId="3" borderId="19" applyNumberFormat="0" applyProtection="0">
      <alignment horizontal="right" vertical="center"/>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13" borderId="14" applyNumberFormat="0" applyProtection="0">
      <alignment horizontal="right" vertical="center"/>
    </xf>
    <xf numFmtId="4" fontId="6" fillId="13" borderId="14" applyNumberFormat="0" applyProtection="0">
      <alignment horizontal="right" vertical="center"/>
    </xf>
    <xf numFmtId="4" fontId="6" fillId="13" borderId="14" applyNumberFormat="0" applyProtection="0">
      <alignment horizontal="right" vertical="center"/>
    </xf>
    <xf numFmtId="4" fontId="6" fillId="13" borderId="14" applyNumberFormat="0" applyProtection="0">
      <alignment horizontal="right" vertical="center"/>
    </xf>
    <xf numFmtId="4" fontId="6" fillId="13" borderId="14" applyNumberFormat="0" applyProtection="0">
      <alignment horizontal="right" vertical="center"/>
    </xf>
    <xf numFmtId="4" fontId="6" fillId="13" borderId="14" applyNumberFormat="0" applyProtection="0">
      <alignment horizontal="right" vertical="center"/>
    </xf>
    <xf numFmtId="4" fontId="6" fillId="13" borderId="14" applyNumberFormat="0" applyProtection="0">
      <alignment horizontal="right" vertical="center"/>
    </xf>
    <xf numFmtId="4" fontId="6" fillId="13" borderId="14" applyNumberFormat="0" applyProtection="0">
      <alignment horizontal="right" vertical="center"/>
    </xf>
    <xf numFmtId="4" fontId="6" fillId="13" borderId="14" applyNumberFormat="0" applyProtection="0">
      <alignment horizontal="right" vertical="center"/>
    </xf>
    <xf numFmtId="4" fontId="6" fillId="13" borderId="14" applyNumberFormat="0" applyProtection="0">
      <alignment horizontal="right" vertical="center"/>
    </xf>
    <xf numFmtId="4" fontId="6" fillId="13" borderId="14" applyNumberFormat="0" applyProtection="0">
      <alignment horizontal="right" vertical="center"/>
    </xf>
    <xf numFmtId="4" fontId="6" fillId="13" borderId="14" applyNumberFormat="0" applyProtection="0">
      <alignment horizontal="right" vertical="center"/>
    </xf>
    <xf numFmtId="4" fontId="6" fillId="13" borderId="14" applyNumberFormat="0" applyProtection="0">
      <alignment horizontal="right" vertical="center"/>
    </xf>
    <xf numFmtId="4" fontId="6" fillId="13" borderId="14" applyNumberFormat="0" applyProtection="0">
      <alignment horizontal="right" vertical="center"/>
    </xf>
    <xf numFmtId="4" fontId="6" fillId="13" borderId="14" applyNumberFormat="0" applyProtection="0">
      <alignment horizontal="right" vertical="center"/>
    </xf>
    <xf numFmtId="4" fontId="57" fillId="13" borderId="19" applyNumberFormat="0" applyProtection="0">
      <alignment horizontal="right" vertical="center"/>
    </xf>
    <xf numFmtId="4" fontId="57" fillId="13" borderId="19" applyNumberFormat="0" applyProtection="0">
      <alignment horizontal="right" vertical="center"/>
    </xf>
    <xf numFmtId="4" fontId="57" fillId="13" borderId="19" applyNumberFormat="0" applyProtection="0">
      <alignment horizontal="right" vertical="center"/>
    </xf>
    <xf numFmtId="4" fontId="57" fillId="13" borderId="19" applyNumberFormat="0" applyProtection="0">
      <alignment horizontal="right" vertical="center"/>
    </xf>
    <xf numFmtId="4" fontId="57" fillId="13" borderId="19" applyNumberFormat="0" applyProtection="0">
      <alignment horizontal="right" vertical="center"/>
    </xf>
    <xf numFmtId="4" fontId="57" fillId="13" borderId="19" applyNumberFormat="0" applyProtection="0">
      <alignment horizontal="right" vertical="center"/>
    </xf>
    <xf numFmtId="4" fontId="57" fillId="13" borderId="19" applyNumberFormat="0" applyProtection="0">
      <alignment horizontal="right" vertical="center"/>
    </xf>
    <xf numFmtId="4" fontId="57" fillId="13" borderId="19" applyNumberFormat="0" applyProtection="0">
      <alignment horizontal="right" vertical="center"/>
    </xf>
    <xf numFmtId="4" fontId="57" fillId="13" borderId="19" applyNumberFormat="0" applyProtection="0">
      <alignment horizontal="right" vertical="center"/>
    </xf>
    <xf numFmtId="4" fontId="57" fillId="13" borderId="19" applyNumberFormat="0" applyProtection="0">
      <alignment horizontal="right" vertical="center"/>
    </xf>
    <xf numFmtId="4" fontId="57" fillId="13" borderId="19" applyNumberFormat="0" applyProtection="0">
      <alignment horizontal="right" vertical="center"/>
    </xf>
    <xf numFmtId="4" fontId="57" fillId="13" borderId="19" applyNumberFormat="0" applyProtection="0">
      <alignment horizontal="right" vertical="center"/>
    </xf>
    <xf numFmtId="4" fontId="57" fillId="55" borderId="167" applyNumberFormat="0" applyProtection="0">
      <alignment horizontal="left" vertical="center" indent="1"/>
    </xf>
    <xf numFmtId="4" fontId="6" fillId="42" borderId="135" applyNumberFormat="0" applyProtection="0">
      <alignment horizontal="right" vertical="center"/>
    </xf>
    <xf numFmtId="4" fontId="6" fillId="42" borderId="135" applyNumberFormat="0" applyProtection="0">
      <alignment horizontal="right" vertical="center"/>
    </xf>
    <xf numFmtId="4" fontId="6" fillId="42" borderId="135" applyNumberFormat="0" applyProtection="0">
      <alignment horizontal="right" vertical="center"/>
    </xf>
    <xf numFmtId="4" fontId="6" fillId="42" borderId="135" applyNumberFormat="0" applyProtection="0">
      <alignment horizontal="right" vertical="center"/>
    </xf>
    <xf numFmtId="4" fontId="6" fillId="42" borderId="135" applyNumberFormat="0" applyProtection="0">
      <alignment horizontal="right" vertical="center"/>
    </xf>
    <xf numFmtId="4" fontId="6" fillId="42" borderId="135" applyNumberFormat="0" applyProtection="0">
      <alignment horizontal="right" vertical="center"/>
    </xf>
    <xf numFmtId="4" fontId="6" fillId="42" borderId="135" applyNumberFormat="0" applyProtection="0">
      <alignment horizontal="right" vertical="center"/>
    </xf>
    <xf numFmtId="4" fontId="6" fillId="42" borderId="135" applyNumberFormat="0" applyProtection="0">
      <alignment horizontal="right" vertical="center"/>
    </xf>
    <xf numFmtId="4" fontId="6" fillId="42" borderId="135" applyNumberFormat="0" applyProtection="0">
      <alignment horizontal="right" vertical="center"/>
    </xf>
    <xf numFmtId="4" fontId="6" fillId="42" borderId="135" applyNumberFormat="0" applyProtection="0">
      <alignment horizontal="right" vertical="center"/>
    </xf>
    <xf numFmtId="4" fontId="6" fillId="42" borderId="135" applyNumberFormat="0" applyProtection="0">
      <alignment horizontal="right" vertical="center"/>
    </xf>
    <xf numFmtId="4" fontId="6" fillId="42" borderId="135" applyNumberFormat="0" applyProtection="0">
      <alignment horizontal="right" vertical="center"/>
    </xf>
    <xf numFmtId="4" fontId="6" fillId="42" borderId="135" applyNumberFormat="0" applyProtection="0">
      <alignment horizontal="right" vertical="center"/>
    </xf>
    <xf numFmtId="4" fontId="6" fillId="42" borderId="135" applyNumberFormat="0" applyProtection="0">
      <alignment horizontal="right" vertical="center"/>
    </xf>
    <xf numFmtId="4" fontId="6" fillId="42" borderId="135" applyNumberFormat="0" applyProtection="0">
      <alignment horizontal="right" vertical="center"/>
    </xf>
    <xf numFmtId="4" fontId="6" fillId="42" borderId="135" applyNumberFormat="0" applyProtection="0">
      <alignment horizontal="right" vertical="center"/>
    </xf>
    <xf numFmtId="4" fontId="57" fillId="42" borderId="19" applyNumberFormat="0" applyProtection="0">
      <alignment horizontal="right" vertical="center"/>
    </xf>
    <xf numFmtId="4" fontId="57" fillId="42" borderId="19" applyNumberFormat="0" applyProtection="0">
      <alignment horizontal="right" vertical="center"/>
    </xf>
    <xf numFmtId="4" fontId="57" fillId="42" borderId="19" applyNumberFormat="0" applyProtection="0">
      <alignment horizontal="right" vertical="center"/>
    </xf>
    <xf numFmtId="4" fontId="57" fillId="42" borderId="19" applyNumberFormat="0" applyProtection="0">
      <alignment horizontal="right" vertical="center"/>
    </xf>
    <xf numFmtId="4" fontId="57" fillId="42" borderId="19" applyNumberFormat="0" applyProtection="0">
      <alignment horizontal="right" vertical="center"/>
    </xf>
    <xf numFmtId="4" fontId="57" fillId="42" borderId="19" applyNumberFormat="0" applyProtection="0">
      <alignment horizontal="right" vertical="center"/>
    </xf>
    <xf numFmtId="4" fontId="57" fillId="42" borderId="19" applyNumberFormat="0" applyProtection="0">
      <alignment horizontal="right" vertical="center"/>
    </xf>
    <xf numFmtId="4" fontId="57" fillId="42" borderId="19" applyNumberFormat="0" applyProtection="0">
      <alignment horizontal="right" vertical="center"/>
    </xf>
    <xf numFmtId="4" fontId="57" fillId="42" borderId="19" applyNumberFormat="0" applyProtection="0">
      <alignment horizontal="right" vertical="center"/>
    </xf>
    <xf numFmtId="4" fontId="57" fillId="42" borderId="19" applyNumberFormat="0" applyProtection="0">
      <alignment horizontal="right" vertical="center"/>
    </xf>
    <xf numFmtId="4" fontId="57" fillId="42" borderId="19" applyNumberFormat="0" applyProtection="0">
      <alignment horizontal="right" vertical="center"/>
    </xf>
    <xf numFmtId="4" fontId="57" fillId="42" borderId="19" applyNumberFormat="0" applyProtection="0">
      <alignment horizontal="right" vertical="center"/>
    </xf>
    <xf numFmtId="4" fontId="57" fillId="55" borderId="167" applyNumberFormat="0" applyProtection="0">
      <alignment horizontal="left" vertical="center" indent="1"/>
    </xf>
    <xf numFmtId="4" fontId="6" fillId="43" borderId="135" applyNumberFormat="0" applyProtection="0">
      <alignment horizontal="right" vertical="center"/>
    </xf>
    <xf numFmtId="4" fontId="6" fillId="43" borderId="135" applyNumberFormat="0" applyProtection="0">
      <alignment horizontal="right" vertical="center"/>
    </xf>
    <xf numFmtId="4" fontId="6" fillId="43" borderId="135" applyNumberFormat="0" applyProtection="0">
      <alignment horizontal="right" vertical="center"/>
    </xf>
    <xf numFmtId="4" fontId="6" fillId="43" borderId="135" applyNumberFormat="0" applyProtection="0">
      <alignment horizontal="right" vertical="center"/>
    </xf>
    <xf numFmtId="4" fontId="6" fillId="43" borderId="135" applyNumberFormat="0" applyProtection="0">
      <alignment horizontal="right" vertical="center"/>
    </xf>
    <xf numFmtId="4" fontId="6" fillId="43" borderId="135" applyNumberFormat="0" applyProtection="0">
      <alignment horizontal="right" vertical="center"/>
    </xf>
    <xf numFmtId="4" fontId="6" fillId="43" borderId="135" applyNumberFormat="0" applyProtection="0">
      <alignment horizontal="right" vertical="center"/>
    </xf>
    <xf numFmtId="4" fontId="6" fillId="43" borderId="135" applyNumberFormat="0" applyProtection="0">
      <alignment horizontal="right" vertical="center"/>
    </xf>
    <xf numFmtId="4" fontId="6" fillId="43" borderId="135" applyNumberFormat="0" applyProtection="0">
      <alignment horizontal="right" vertical="center"/>
    </xf>
    <xf numFmtId="4" fontId="6" fillId="43" borderId="135" applyNumberFormat="0" applyProtection="0">
      <alignment horizontal="right" vertical="center"/>
    </xf>
    <xf numFmtId="4" fontId="6" fillId="43" borderId="135" applyNumberFormat="0" applyProtection="0">
      <alignment horizontal="right" vertical="center"/>
    </xf>
    <xf numFmtId="4" fontId="6" fillId="43" borderId="135" applyNumberFormat="0" applyProtection="0">
      <alignment horizontal="right" vertical="center"/>
    </xf>
    <xf numFmtId="4" fontId="6" fillId="43" borderId="135" applyNumberFormat="0" applyProtection="0">
      <alignment horizontal="right" vertical="center"/>
    </xf>
    <xf numFmtId="4" fontId="6" fillId="43" borderId="135" applyNumberFormat="0" applyProtection="0">
      <alignment horizontal="right" vertical="center"/>
    </xf>
    <xf numFmtId="4" fontId="6" fillId="43" borderId="135" applyNumberFormat="0" applyProtection="0">
      <alignment horizontal="right" vertical="center"/>
    </xf>
    <xf numFmtId="4" fontId="6" fillId="43" borderId="135" applyNumberFormat="0" applyProtection="0">
      <alignment horizontal="right" vertical="center"/>
    </xf>
    <xf numFmtId="4" fontId="57" fillId="43" borderId="19" applyNumberFormat="0" applyProtection="0">
      <alignment horizontal="right" vertical="center"/>
    </xf>
    <xf numFmtId="4" fontId="57" fillId="43" borderId="19" applyNumberFormat="0" applyProtection="0">
      <alignment horizontal="right" vertical="center"/>
    </xf>
    <xf numFmtId="4" fontId="57" fillId="43" borderId="19" applyNumberFormat="0" applyProtection="0">
      <alignment horizontal="right" vertical="center"/>
    </xf>
    <xf numFmtId="4" fontId="57" fillId="43" borderId="19" applyNumberFormat="0" applyProtection="0">
      <alignment horizontal="right" vertical="center"/>
    </xf>
    <xf numFmtId="4" fontId="57" fillId="43" borderId="19" applyNumberFormat="0" applyProtection="0">
      <alignment horizontal="right" vertical="center"/>
    </xf>
    <xf numFmtId="4" fontId="57" fillId="43" borderId="19" applyNumberFormat="0" applyProtection="0">
      <alignment horizontal="right" vertical="center"/>
    </xf>
    <xf numFmtId="4" fontId="57" fillId="43" borderId="19" applyNumberFormat="0" applyProtection="0">
      <alignment horizontal="right" vertical="center"/>
    </xf>
    <xf numFmtId="4" fontId="57" fillId="43" borderId="19" applyNumberFormat="0" applyProtection="0">
      <alignment horizontal="right" vertical="center"/>
    </xf>
    <xf numFmtId="4" fontId="57" fillId="43" borderId="19" applyNumberFormat="0" applyProtection="0">
      <alignment horizontal="right" vertical="center"/>
    </xf>
    <xf numFmtId="4" fontId="57" fillId="43" borderId="19" applyNumberFormat="0" applyProtection="0">
      <alignment horizontal="right" vertical="center"/>
    </xf>
    <xf numFmtId="4" fontId="57" fillId="43" borderId="19" applyNumberFormat="0" applyProtection="0">
      <alignment horizontal="right" vertical="center"/>
    </xf>
    <xf numFmtId="4" fontId="57" fillId="43" borderId="19" applyNumberFormat="0" applyProtection="0">
      <alignment horizontal="right" vertical="center"/>
    </xf>
    <xf numFmtId="4" fontId="57" fillId="55" borderId="167" applyNumberFormat="0" applyProtection="0">
      <alignment horizontal="left" vertical="center" indent="1"/>
    </xf>
    <xf numFmtId="4" fontId="6" fillId="25" borderId="135" applyNumberFormat="0" applyProtection="0">
      <alignment horizontal="right" vertical="center"/>
    </xf>
    <xf numFmtId="4" fontId="6" fillId="25" borderId="135" applyNumberFormat="0" applyProtection="0">
      <alignment horizontal="right" vertical="center"/>
    </xf>
    <xf numFmtId="4" fontId="6" fillId="25" borderId="135" applyNumberFormat="0" applyProtection="0">
      <alignment horizontal="right" vertical="center"/>
    </xf>
    <xf numFmtId="4" fontId="6" fillId="25" borderId="135" applyNumberFormat="0" applyProtection="0">
      <alignment horizontal="right" vertical="center"/>
    </xf>
    <xf numFmtId="4" fontId="6" fillId="25" borderId="135" applyNumberFormat="0" applyProtection="0">
      <alignment horizontal="right" vertical="center"/>
    </xf>
    <xf numFmtId="4" fontId="6" fillId="25" borderId="135" applyNumberFormat="0" applyProtection="0">
      <alignment horizontal="right" vertical="center"/>
    </xf>
    <xf numFmtId="4" fontId="6" fillId="25" borderId="135" applyNumberFormat="0" applyProtection="0">
      <alignment horizontal="right" vertical="center"/>
    </xf>
    <xf numFmtId="4" fontId="6" fillId="25" borderId="135" applyNumberFormat="0" applyProtection="0">
      <alignment horizontal="right" vertical="center"/>
    </xf>
    <xf numFmtId="4" fontId="6" fillId="25" borderId="135" applyNumberFormat="0" applyProtection="0">
      <alignment horizontal="right" vertical="center"/>
    </xf>
    <xf numFmtId="4" fontId="6" fillId="25" borderId="135" applyNumberFormat="0" applyProtection="0">
      <alignment horizontal="right" vertical="center"/>
    </xf>
    <xf numFmtId="4" fontId="6" fillId="25" borderId="135" applyNumberFormat="0" applyProtection="0">
      <alignment horizontal="right" vertical="center"/>
    </xf>
    <xf numFmtId="4" fontId="6" fillId="25" borderId="135" applyNumberFormat="0" applyProtection="0">
      <alignment horizontal="right" vertical="center"/>
    </xf>
    <xf numFmtId="4" fontId="6" fillId="25" borderId="135" applyNumberFormat="0" applyProtection="0">
      <alignment horizontal="right" vertical="center"/>
    </xf>
    <xf numFmtId="4" fontId="6" fillId="25" borderId="135" applyNumberFormat="0" applyProtection="0">
      <alignment horizontal="right" vertical="center"/>
    </xf>
    <xf numFmtId="4" fontId="6" fillId="25" borderId="135" applyNumberFormat="0" applyProtection="0">
      <alignment horizontal="right" vertical="center"/>
    </xf>
    <xf numFmtId="4" fontId="6" fillId="25" borderId="135" applyNumberFormat="0" applyProtection="0">
      <alignment horizontal="right" vertical="center"/>
    </xf>
    <xf numFmtId="4" fontId="57" fillId="25" borderId="19" applyNumberFormat="0" applyProtection="0">
      <alignment horizontal="right" vertical="center"/>
    </xf>
    <xf numFmtId="4" fontId="57" fillId="25" borderId="19" applyNumberFormat="0" applyProtection="0">
      <alignment horizontal="right" vertical="center"/>
    </xf>
    <xf numFmtId="4" fontId="57" fillId="25" borderId="19" applyNumberFormat="0" applyProtection="0">
      <alignment horizontal="right" vertical="center"/>
    </xf>
    <xf numFmtId="4" fontId="57" fillId="25" borderId="19" applyNumberFormat="0" applyProtection="0">
      <alignment horizontal="right" vertical="center"/>
    </xf>
    <xf numFmtId="4" fontId="57" fillId="25" borderId="19" applyNumberFormat="0" applyProtection="0">
      <alignment horizontal="right" vertical="center"/>
    </xf>
    <xf numFmtId="4" fontId="57" fillId="25" borderId="19" applyNumberFormat="0" applyProtection="0">
      <alignment horizontal="right" vertical="center"/>
    </xf>
    <xf numFmtId="4" fontId="57" fillId="25" borderId="19" applyNumberFormat="0" applyProtection="0">
      <alignment horizontal="right" vertical="center"/>
    </xf>
    <xf numFmtId="4" fontId="57" fillId="25" borderId="19" applyNumberFormat="0" applyProtection="0">
      <alignment horizontal="right" vertical="center"/>
    </xf>
    <xf numFmtId="4" fontId="57" fillId="25" borderId="19" applyNumberFormat="0" applyProtection="0">
      <alignment horizontal="right" vertical="center"/>
    </xf>
    <xf numFmtId="4" fontId="57" fillId="25" borderId="19" applyNumberFormat="0" applyProtection="0">
      <alignment horizontal="right" vertical="center"/>
    </xf>
    <xf numFmtId="4" fontId="57" fillId="25" borderId="19" applyNumberFormat="0" applyProtection="0">
      <alignment horizontal="right" vertical="center"/>
    </xf>
    <xf numFmtId="4" fontId="57" fillId="25" borderId="19" applyNumberFormat="0" applyProtection="0">
      <alignment horizontal="right" vertical="center"/>
    </xf>
    <xf numFmtId="4" fontId="57" fillId="55" borderId="167" applyNumberFormat="0" applyProtection="0">
      <alignment horizontal="left" vertical="center" indent="1"/>
    </xf>
    <xf numFmtId="4" fontId="6" fillId="17" borderId="135" applyNumberFormat="0" applyProtection="0">
      <alignment horizontal="right" vertical="center"/>
    </xf>
    <xf numFmtId="4" fontId="6" fillId="17" borderId="135" applyNumberFormat="0" applyProtection="0">
      <alignment horizontal="right" vertical="center"/>
    </xf>
    <xf numFmtId="4" fontId="6" fillId="17" borderId="135" applyNumberFormat="0" applyProtection="0">
      <alignment horizontal="right" vertical="center"/>
    </xf>
    <xf numFmtId="4" fontId="6" fillId="17" borderId="135" applyNumberFormat="0" applyProtection="0">
      <alignment horizontal="right" vertical="center"/>
    </xf>
    <xf numFmtId="4" fontId="6" fillId="17" borderId="135" applyNumberFormat="0" applyProtection="0">
      <alignment horizontal="right" vertical="center"/>
    </xf>
    <xf numFmtId="4" fontId="6" fillId="17" borderId="135" applyNumberFormat="0" applyProtection="0">
      <alignment horizontal="right" vertical="center"/>
    </xf>
    <xf numFmtId="4" fontId="6" fillId="17" borderId="135" applyNumberFormat="0" applyProtection="0">
      <alignment horizontal="right" vertical="center"/>
    </xf>
    <xf numFmtId="4" fontId="6" fillId="17" borderId="135" applyNumberFormat="0" applyProtection="0">
      <alignment horizontal="right" vertical="center"/>
    </xf>
    <xf numFmtId="4" fontId="6" fillId="17" borderId="135" applyNumberFormat="0" applyProtection="0">
      <alignment horizontal="right" vertical="center"/>
    </xf>
    <xf numFmtId="4" fontId="6" fillId="17" borderId="135" applyNumberFormat="0" applyProtection="0">
      <alignment horizontal="right" vertical="center"/>
    </xf>
    <xf numFmtId="4" fontId="6" fillId="17" borderId="135" applyNumberFormat="0" applyProtection="0">
      <alignment horizontal="right" vertical="center"/>
    </xf>
    <xf numFmtId="4" fontId="6" fillId="17" borderId="135" applyNumberFormat="0" applyProtection="0">
      <alignment horizontal="right" vertical="center"/>
    </xf>
    <xf numFmtId="4" fontId="6" fillId="17" borderId="135" applyNumberFormat="0" applyProtection="0">
      <alignment horizontal="right" vertical="center"/>
    </xf>
    <xf numFmtId="4" fontId="6" fillId="17" borderId="135" applyNumberFormat="0" applyProtection="0">
      <alignment horizontal="right" vertical="center"/>
    </xf>
    <xf numFmtId="4" fontId="6" fillId="17" borderId="135" applyNumberFormat="0" applyProtection="0">
      <alignment horizontal="right" vertical="center"/>
    </xf>
    <xf numFmtId="4" fontId="6" fillId="17" borderId="135" applyNumberFormat="0" applyProtection="0">
      <alignment horizontal="right" vertical="center"/>
    </xf>
    <xf numFmtId="4" fontId="57" fillId="17" borderId="19" applyNumberFormat="0" applyProtection="0">
      <alignment horizontal="right" vertical="center"/>
    </xf>
    <xf numFmtId="4" fontId="57" fillId="17" borderId="19" applyNumberFormat="0" applyProtection="0">
      <alignment horizontal="right" vertical="center"/>
    </xf>
    <xf numFmtId="4" fontId="57" fillId="17" borderId="19" applyNumberFormat="0" applyProtection="0">
      <alignment horizontal="right" vertical="center"/>
    </xf>
    <xf numFmtId="4" fontId="57" fillId="17" borderId="19" applyNumberFormat="0" applyProtection="0">
      <alignment horizontal="right" vertical="center"/>
    </xf>
    <xf numFmtId="4" fontId="57" fillId="17" borderId="19" applyNumberFormat="0" applyProtection="0">
      <alignment horizontal="right" vertical="center"/>
    </xf>
    <xf numFmtId="4" fontId="57" fillId="17" borderId="19" applyNumberFormat="0" applyProtection="0">
      <alignment horizontal="right" vertical="center"/>
    </xf>
    <xf numFmtId="4" fontId="57" fillId="17" borderId="19" applyNumberFormat="0" applyProtection="0">
      <alignment horizontal="right" vertical="center"/>
    </xf>
    <xf numFmtId="4" fontId="57" fillId="17" borderId="19" applyNumberFormat="0" applyProtection="0">
      <alignment horizontal="right" vertical="center"/>
    </xf>
    <xf numFmtId="4" fontId="57" fillId="17" borderId="19" applyNumberFormat="0" applyProtection="0">
      <alignment horizontal="right" vertical="center"/>
    </xf>
    <xf numFmtId="4" fontId="57" fillId="17" borderId="19" applyNumberFormat="0" applyProtection="0">
      <alignment horizontal="right" vertical="center"/>
    </xf>
    <xf numFmtId="4" fontId="57" fillId="17" borderId="19" applyNumberFormat="0" applyProtection="0">
      <alignment horizontal="right" vertical="center"/>
    </xf>
    <xf numFmtId="4" fontId="57" fillId="17" borderId="19" applyNumberFormat="0" applyProtection="0">
      <alignment horizontal="right" vertical="center"/>
    </xf>
    <xf numFmtId="4" fontId="57" fillId="55" borderId="167" applyNumberFormat="0" applyProtection="0">
      <alignment horizontal="left" vertical="center" indent="1"/>
    </xf>
    <xf numFmtId="4" fontId="6" fillId="44" borderId="135" applyNumberFormat="0" applyProtection="0">
      <alignment horizontal="right" vertical="center"/>
    </xf>
    <xf numFmtId="4" fontId="6" fillId="44" borderId="135" applyNumberFormat="0" applyProtection="0">
      <alignment horizontal="right" vertical="center"/>
    </xf>
    <xf numFmtId="4" fontId="6" fillId="44" borderId="135" applyNumberFormat="0" applyProtection="0">
      <alignment horizontal="right" vertical="center"/>
    </xf>
    <xf numFmtId="4" fontId="6" fillId="44" borderId="135" applyNumberFormat="0" applyProtection="0">
      <alignment horizontal="right" vertical="center"/>
    </xf>
    <xf numFmtId="4" fontId="6" fillId="44" borderId="135" applyNumberFormat="0" applyProtection="0">
      <alignment horizontal="right" vertical="center"/>
    </xf>
    <xf numFmtId="4" fontId="6" fillId="44" borderId="135" applyNumberFormat="0" applyProtection="0">
      <alignment horizontal="right" vertical="center"/>
    </xf>
    <xf numFmtId="4" fontId="6" fillId="44" borderId="135" applyNumberFormat="0" applyProtection="0">
      <alignment horizontal="right" vertical="center"/>
    </xf>
    <xf numFmtId="4" fontId="6" fillId="44" borderId="135" applyNumberFormat="0" applyProtection="0">
      <alignment horizontal="right" vertical="center"/>
    </xf>
    <xf numFmtId="4" fontId="6" fillId="44" borderId="135" applyNumberFormat="0" applyProtection="0">
      <alignment horizontal="right" vertical="center"/>
    </xf>
    <xf numFmtId="4" fontId="6" fillId="44" borderId="135" applyNumberFormat="0" applyProtection="0">
      <alignment horizontal="right" vertical="center"/>
    </xf>
    <xf numFmtId="4" fontId="6" fillId="44" borderId="135" applyNumberFormat="0" applyProtection="0">
      <alignment horizontal="right" vertical="center"/>
    </xf>
    <xf numFmtId="4" fontId="6" fillId="44" borderId="135" applyNumberFormat="0" applyProtection="0">
      <alignment horizontal="right" vertical="center"/>
    </xf>
    <xf numFmtId="4" fontId="6" fillId="44" borderId="135" applyNumberFormat="0" applyProtection="0">
      <alignment horizontal="right" vertical="center"/>
    </xf>
    <xf numFmtId="4" fontId="6" fillId="44" borderId="135" applyNumberFormat="0" applyProtection="0">
      <alignment horizontal="right" vertical="center"/>
    </xf>
    <xf numFmtId="4" fontId="6" fillId="44" borderId="135" applyNumberFormat="0" applyProtection="0">
      <alignment horizontal="right" vertical="center"/>
    </xf>
    <xf numFmtId="4" fontId="6" fillId="44" borderId="135" applyNumberFormat="0" applyProtection="0">
      <alignment horizontal="right" vertical="center"/>
    </xf>
    <xf numFmtId="4" fontId="57" fillId="44" borderId="19" applyNumberFormat="0" applyProtection="0">
      <alignment horizontal="right" vertical="center"/>
    </xf>
    <xf numFmtId="4" fontId="57" fillId="44" borderId="19" applyNumberFormat="0" applyProtection="0">
      <alignment horizontal="right" vertical="center"/>
    </xf>
    <xf numFmtId="4" fontId="57" fillId="44" borderId="19" applyNumberFormat="0" applyProtection="0">
      <alignment horizontal="right" vertical="center"/>
    </xf>
    <xf numFmtId="4" fontId="57" fillId="44" borderId="19" applyNumberFormat="0" applyProtection="0">
      <alignment horizontal="right" vertical="center"/>
    </xf>
    <xf numFmtId="4" fontId="57" fillId="44" borderId="19" applyNumberFormat="0" applyProtection="0">
      <alignment horizontal="right" vertical="center"/>
    </xf>
    <xf numFmtId="4" fontId="57" fillId="44" borderId="19" applyNumberFormat="0" applyProtection="0">
      <alignment horizontal="right" vertical="center"/>
    </xf>
    <xf numFmtId="4" fontId="57" fillId="44" borderId="19" applyNumberFormat="0" applyProtection="0">
      <alignment horizontal="right" vertical="center"/>
    </xf>
    <xf numFmtId="4" fontId="57" fillId="44" borderId="19" applyNumberFormat="0" applyProtection="0">
      <alignment horizontal="right" vertical="center"/>
    </xf>
    <xf numFmtId="4" fontId="57" fillId="44" borderId="19" applyNumberFormat="0" applyProtection="0">
      <alignment horizontal="right" vertical="center"/>
    </xf>
    <xf numFmtId="4" fontId="57" fillId="44" borderId="19" applyNumberFormat="0" applyProtection="0">
      <alignment horizontal="right" vertical="center"/>
    </xf>
    <xf numFmtId="4" fontId="57" fillId="44" borderId="19" applyNumberFormat="0" applyProtection="0">
      <alignment horizontal="right" vertical="center"/>
    </xf>
    <xf numFmtId="4" fontId="57" fillId="44" borderId="19" applyNumberFormat="0" applyProtection="0">
      <alignment horizontal="right" vertical="center"/>
    </xf>
    <xf numFmtId="4" fontId="57" fillId="55" borderId="167" applyNumberFormat="0" applyProtection="0">
      <alignment horizontal="left" vertical="center" indent="1"/>
    </xf>
    <xf numFmtId="4" fontId="6" fillId="45" borderId="135" applyNumberFormat="0" applyProtection="0">
      <alignment horizontal="right" vertical="center"/>
    </xf>
    <xf numFmtId="4" fontId="6" fillId="45" borderId="135" applyNumberFormat="0" applyProtection="0">
      <alignment horizontal="right" vertical="center"/>
    </xf>
    <xf numFmtId="4" fontId="6" fillId="45" borderId="135" applyNumberFormat="0" applyProtection="0">
      <alignment horizontal="right" vertical="center"/>
    </xf>
    <xf numFmtId="4" fontId="6" fillId="45" borderId="135" applyNumberFormat="0" applyProtection="0">
      <alignment horizontal="right" vertical="center"/>
    </xf>
    <xf numFmtId="4" fontId="6" fillId="45" borderId="135" applyNumberFormat="0" applyProtection="0">
      <alignment horizontal="right" vertical="center"/>
    </xf>
    <xf numFmtId="4" fontId="6" fillId="45" borderId="135" applyNumberFormat="0" applyProtection="0">
      <alignment horizontal="right" vertical="center"/>
    </xf>
    <xf numFmtId="4" fontId="6" fillId="45" borderId="135" applyNumberFormat="0" applyProtection="0">
      <alignment horizontal="right" vertical="center"/>
    </xf>
    <xf numFmtId="4" fontId="6" fillId="45" borderId="135" applyNumberFormat="0" applyProtection="0">
      <alignment horizontal="right" vertical="center"/>
    </xf>
    <xf numFmtId="4" fontId="6" fillId="45" borderId="135" applyNumberFormat="0" applyProtection="0">
      <alignment horizontal="right" vertical="center"/>
    </xf>
    <xf numFmtId="4" fontId="6" fillId="45" borderId="135" applyNumberFormat="0" applyProtection="0">
      <alignment horizontal="right" vertical="center"/>
    </xf>
    <xf numFmtId="4" fontId="6" fillId="45" borderId="135" applyNumberFormat="0" applyProtection="0">
      <alignment horizontal="right" vertical="center"/>
    </xf>
    <xf numFmtId="4" fontId="6" fillId="45" borderId="135" applyNumberFormat="0" applyProtection="0">
      <alignment horizontal="right" vertical="center"/>
    </xf>
    <xf numFmtId="4" fontId="6" fillId="45" borderId="135" applyNumberFormat="0" applyProtection="0">
      <alignment horizontal="right" vertical="center"/>
    </xf>
    <xf numFmtId="4" fontId="6" fillId="45" borderId="135" applyNumberFormat="0" applyProtection="0">
      <alignment horizontal="right" vertical="center"/>
    </xf>
    <xf numFmtId="4" fontId="6" fillId="45" borderId="135" applyNumberFormat="0" applyProtection="0">
      <alignment horizontal="right" vertical="center"/>
    </xf>
    <xf numFmtId="4" fontId="6" fillId="45" borderId="135" applyNumberFormat="0" applyProtection="0">
      <alignment horizontal="right" vertical="center"/>
    </xf>
    <xf numFmtId="4" fontId="57" fillId="45" borderId="19" applyNumberFormat="0" applyProtection="0">
      <alignment horizontal="right" vertical="center"/>
    </xf>
    <xf numFmtId="4" fontId="57" fillId="45" borderId="19" applyNumberFormat="0" applyProtection="0">
      <alignment horizontal="right" vertical="center"/>
    </xf>
    <xf numFmtId="4" fontId="57" fillId="45" borderId="19" applyNumberFormat="0" applyProtection="0">
      <alignment horizontal="right" vertical="center"/>
    </xf>
    <xf numFmtId="4" fontId="57" fillId="45" borderId="19" applyNumberFormat="0" applyProtection="0">
      <alignment horizontal="right" vertical="center"/>
    </xf>
    <xf numFmtId="4" fontId="57" fillId="45" borderId="19" applyNumberFormat="0" applyProtection="0">
      <alignment horizontal="right" vertical="center"/>
    </xf>
    <xf numFmtId="4" fontId="57" fillId="45" borderId="19" applyNumberFormat="0" applyProtection="0">
      <alignment horizontal="right" vertical="center"/>
    </xf>
    <xf numFmtId="4" fontId="57" fillId="45" borderId="19" applyNumberFormat="0" applyProtection="0">
      <alignment horizontal="right" vertical="center"/>
    </xf>
    <xf numFmtId="4" fontId="57" fillId="45" borderId="19" applyNumberFormat="0" applyProtection="0">
      <alignment horizontal="right" vertical="center"/>
    </xf>
    <xf numFmtId="4" fontId="57" fillId="45" borderId="19" applyNumberFormat="0" applyProtection="0">
      <alignment horizontal="right" vertical="center"/>
    </xf>
    <xf numFmtId="4" fontId="57" fillId="45" borderId="19" applyNumberFormat="0" applyProtection="0">
      <alignment horizontal="right" vertical="center"/>
    </xf>
    <xf numFmtId="4" fontId="57" fillId="45" borderId="19" applyNumberFormat="0" applyProtection="0">
      <alignment horizontal="right" vertical="center"/>
    </xf>
    <xf numFmtId="4" fontId="57" fillId="45" borderId="19" applyNumberFormat="0" applyProtection="0">
      <alignment horizontal="right" vertical="center"/>
    </xf>
    <xf numFmtId="4" fontId="57" fillId="55" borderId="167" applyNumberFormat="0" applyProtection="0">
      <alignment horizontal="left" vertical="center" indent="1"/>
    </xf>
    <xf numFmtId="4" fontId="57" fillId="55" borderId="167" applyNumberFormat="0" applyProtection="0">
      <alignment horizontal="left" vertical="center" indent="1"/>
    </xf>
    <xf numFmtId="4" fontId="6" fillId="46" borderId="14" applyNumberFormat="0" applyProtection="0">
      <alignment horizontal="left" vertical="center" indent="1"/>
    </xf>
    <xf numFmtId="4" fontId="6" fillId="46" borderId="14" applyNumberFormat="0" applyProtection="0">
      <alignment horizontal="left" vertical="center" indent="1"/>
    </xf>
    <xf numFmtId="4" fontId="6" fillId="46" borderId="14" applyNumberFormat="0" applyProtection="0">
      <alignment horizontal="left" vertical="center" indent="1"/>
    </xf>
    <xf numFmtId="4" fontId="6" fillId="46" borderId="14" applyNumberFormat="0" applyProtection="0">
      <alignment horizontal="left" vertical="center" indent="1"/>
    </xf>
    <xf numFmtId="4" fontId="6" fillId="46" borderId="14" applyNumberFormat="0" applyProtection="0">
      <alignment horizontal="left" vertical="center" indent="1"/>
    </xf>
    <xf numFmtId="4" fontId="6" fillId="46" borderId="14" applyNumberFormat="0" applyProtection="0">
      <alignment horizontal="left" vertical="center" indent="1"/>
    </xf>
    <xf numFmtId="4" fontId="6" fillId="46" borderId="14" applyNumberFormat="0" applyProtection="0">
      <alignment horizontal="left" vertical="center" indent="1"/>
    </xf>
    <xf numFmtId="4" fontId="6" fillId="46" borderId="14" applyNumberFormat="0" applyProtection="0">
      <alignment horizontal="left" vertical="center" indent="1"/>
    </xf>
    <xf numFmtId="4" fontId="6" fillId="46" borderId="14" applyNumberFormat="0" applyProtection="0">
      <alignment horizontal="left" vertical="center" indent="1"/>
    </xf>
    <xf numFmtId="4" fontId="6" fillId="46" borderId="14" applyNumberFormat="0" applyProtection="0">
      <alignment horizontal="left" vertical="center" indent="1"/>
    </xf>
    <xf numFmtId="4" fontId="6" fillId="46" borderId="14" applyNumberFormat="0" applyProtection="0">
      <alignment horizontal="left" vertical="center" indent="1"/>
    </xf>
    <xf numFmtId="4" fontId="6" fillId="46" borderId="14" applyNumberFormat="0" applyProtection="0">
      <alignment horizontal="left" vertical="center" indent="1"/>
    </xf>
    <xf numFmtId="4" fontId="6" fillId="46" borderId="14" applyNumberFormat="0" applyProtection="0">
      <alignment horizontal="left" vertical="center" indent="1"/>
    </xf>
    <xf numFmtId="4" fontId="6" fillId="46" borderId="14" applyNumberFormat="0" applyProtection="0">
      <alignment horizontal="left" vertical="center" indent="1"/>
    </xf>
    <xf numFmtId="4" fontId="6" fillId="46" borderId="14" applyNumberFormat="0" applyProtection="0">
      <alignment horizontal="left" vertical="center" indent="1"/>
    </xf>
    <xf numFmtId="4" fontId="55" fillId="46" borderId="20" applyNumberFormat="0" applyProtection="0">
      <alignment horizontal="left" vertical="center" indent="1"/>
    </xf>
    <xf numFmtId="4" fontId="57" fillId="55" borderId="167" applyNumberFormat="0" applyProtection="0">
      <alignment horizontal="left" vertical="center" indent="1"/>
    </xf>
    <xf numFmtId="4" fontId="57" fillId="55" borderId="167"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7" fillId="55" borderId="167"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7" fillId="47" borderId="0" applyNumberFormat="0" applyProtection="0">
      <alignment horizontal="left" vertical="center" indent="1"/>
    </xf>
    <xf numFmtId="4" fontId="57" fillId="55" borderId="167" applyNumberFormat="0" applyProtection="0">
      <alignment horizontal="left" vertical="center" indent="1"/>
    </xf>
    <xf numFmtId="0" fontId="170" fillId="55" borderId="167" applyNumberFormat="0" applyProtection="0">
      <alignment horizontal="left" vertical="top"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0" fontId="170" fillId="55" borderId="167" applyNumberFormat="0" applyProtection="0">
      <alignment horizontal="left" vertical="top"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7" fillId="4" borderId="140" applyNumberFormat="0" applyProtection="0">
      <alignment horizontal="center" vertical="center"/>
    </xf>
    <xf numFmtId="4" fontId="6" fillId="55" borderId="135" applyNumberFormat="0" applyProtection="0">
      <alignment horizontal="right" vertical="center"/>
    </xf>
    <xf numFmtId="4" fontId="6" fillId="55" borderId="135" applyNumberFormat="0" applyProtection="0">
      <alignment horizontal="right" vertical="center"/>
    </xf>
    <xf numFmtId="4" fontId="6" fillId="55" borderId="135" applyNumberFormat="0" applyProtection="0">
      <alignment horizontal="right" vertical="center"/>
    </xf>
    <xf numFmtId="4" fontId="6" fillId="55" borderId="135" applyNumberFormat="0" applyProtection="0">
      <alignment horizontal="right" vertical="center"/>
    </xf>
    <xf numFmtId="4" fontId="6" fillId="55" borderId="135" applyNumberFormat="0" applyProtection="0">
      <alignment horizontal="right" vertical="center"/>
    </xf>
    <xf numFmtId="4" fontId="6" fillId="55" borderId="135" applyNumberFormat="0" applyProtection="0">
      <alignment horizontal="right" vertical="center"/>
    </xf>
    <xf numFmtId="4" fontId="6" fillId="55" borderId="135" applyNumberFormat="0" applyProtection="0">
      <alignment horizontal="right" vertical="center"/>
    </xf>
    <xf numFmtId="4" fontId="6" fillId="55" borderId="135" applyNumberFormat="0" applyProtection="0">
      <alignment horizontal="right" vertical="center"/>
    </xf>
    <xf numFmtId="4" fontId="6" fillId="55" borderId="135" applyNumberFormat="0" applyProtection="0">
      <alignment horizontal="right" vertical="center"/>
    </xf>
    <xf numFmtId="4" fontId="6" fillId="55" borderId="135" applyNumberFormat="0" applyProtection="0">
      <alignment horizontal="right" vertical="center"/>
    </xf>
    <xf numFmtId="4" fontId="6" fillId="55" borderId="135" applyNumberFormat="0" applyProtection="0">
      <alignment horizontal="right" vertical="center"/>
    </xf>
    <xf numFmtId="4" fontId="6" fillId="55" borderId="135" applyNumberFormat="0" applyProtection="0">
      <alignment horizontal="right" vertical="center"/>
    </xf>
    <xf numFmtId="4" fontId="6" fillId="55" borderId="135" applyNumberFormat="0" applyProtection="0">
      <alignment horizontal="right" vertical="center"/>
    </xf>
    <xf numFmtId="4" fontId="6" fillId="55" borderId="135" applyNumberFormat="0" applyProtection="0">
      <alignment horizontal="right" vertical="center"/>
    </xf>
    <xf numFmtId="4" fontId="6" fillId="55" borderId="135" applyNumberFormat="0" applyProtection="0">
      <alignment horizontal="right" vertical="center"/>
    </xf>
    <xf numFmtId="4" fontId="6" fillId="55" borderId="135" applyNumberFormat="0" applyProtection="0">
      <alignment horizontal="right" vertical="center"/>
    </xf>
    <xf numFmtId="4" fontId="57" fillId="4" borderId="140" applyNumberFormat="0" applyProtection="0">
      <alignment horizontal="center" vertical="center"/>
    </xf>
    <xf numFmtId="4" fontId="57" fillId="4" borderId="140" applyNumberFormat="0" applyProtection="0">
      <alignment horizontal="center" vertical="center"/>
    </xf>
    <xf numFmtId="0" fontId="170" fillId="55" borderId="167" applyNumberFormat="0" applyProtection="0">
      <alignment horizontal="left" vertical="top" indent="1"/>
    </xf>
    <xf numFmtId="0" fontId="170" fillId="55" borderId="167" applyNumberFormat="0" applyProtection="0">
      <alignment horizontal="left" vertical="top" indent="1"/>
    </xf>
    <xf numFmtId="4" fontId="6" fillId="47" borderId="14" applyNumberFormat="0" applyProtection="0">
      <alignment horizontal="left" vertical="center" indent="1"/>
    </xf>
    <xf numFmtId="4" fontId="6" fillId="47" borderId="14" applyNumberFormat="0" applyProtection="0">
      <alignment horizontal="left" vertical="center" indent="1"/>
    </xf>
    <xf numFmtId="4" fontId="6" fillId="47" borderId="14" applyNumberFormat="0" applyProtection="0">
      <alignment horizontal="left" vertical="center" indent="1"/>
    </xf>
    <xf numFmtId="4" fontId="6" fillId="47" borderId="14" applyNumberFormat="0" applyProtection="0">
      <alignment horizontal="left" vertical="center" indent="1"/>
    </xf>
    <xf numFmtId="4" fontId="6" fillId="47" borderId="14" applyNumberFormat="0" applyProtection="0">
      <alignment horizontal="left" vertical="center" indent="1"/>
    </xf>
    <xf numFmtId="4" fontId="6" fillId="47" borderId="14" applyNumberFormat="0" applyProtection="0">
      <alignment horizontal="left" vertical="center" indent="1"/>
    </xf>
    <xf numFmtId="4" fontId="6" fillId="47" borderId="14" applyNumberFormat="0" applyProtection="0">
      <alignment horizontal="left" vertical="center" indent="1"/>
    </xf>
    <xf numFmtId="4" fontId="6" fillId="47" borderId="14" applyNumberFormat="0" applyProtection="0">
      <alignment horizontal="left" vertical="center" indent="1"/>
    </xf>
    <xf numFmtId="4" fontId="6" fillId="47" borderId="14" applyNumberFormat="0" applyProtection="0">
      <alignment horizontal="left" vertical="center" indent="1"/>
    </xf>
    <xf numFmtId="4" fontId="6" fillId="47" borderId="14" applyNumberFormat="0" applyProtection="0">
      <alignment horizontal="left" vertical="center" indent="1"/>
    </xf>
    <xf numFmtId="4" fontId="6" fillId="47" borderId="14" applyNumberFormat="0" applyProtection="0">
      <alignment horizontal="left" vertical="center" indent="1"/>
    </xf>
    <xf numFmtId="4" fontId="6" fillId="47" borderId="14" applyNumberFormat="0" applyProtection="0">
      <alignment horizontal="left" vertical="center" indent="1"/>
    </xf>
    <xf numFmtId="4" fontId="6" fillId="47" borderId="14" applyNumberFormat="0" applyProtection="0">
      <alignment horizontal="left" vertical="center" indent="1"/>
    </xf>
    <xf numFmtId="4" fontId="6" fillId="47" borderId="14" applyNumberFormat="0" applyProtection="0">
      <alignment horizontal="left" vertical="center" indent="1"/>
    </xf>
    <xf numFmtId="4" fontId="6" fillId="47" borderId="14" applyNumberFormat="0" applyProtection="0">
      <alignment horizontal="left" vertical="center" indent="1"/>
    </xf>
    <xf numFmtId="4" fontId="57" fillId="47" borderId="0" applyNumberFormat="0" applyProtection="0">
      <alignment horizontal="left" vertical="center" indent="1"/>
    </xf>
    <xf numFmtId="4" fontId="57" fillId="47" borderId="0" applyNumberFormat="0" applyProtection="0">
      <alignment horizontal="left" vertical="center" indent="1"/>
    </xf>
    <xf numFmtId="0" fontId="170" fillId="55" borderId="167" applyNumberFormat="0" applyProtection="0">
      <alignment horizontal="left" vertical="top" indent="1"/>
    </xf>
    <xf numFmtId="0" fontId="170" fillId="55" borderId="167" applyNumberFormat="0" applyProtection="0">
      <alignment horizontal="left" vertical="top" indent="1"/>
    </xf>
    <xf numFmtId="4" fontId="6" fillId="55" borderId="14" applyNumberFormat="0" applyProtection="0">
      <alignment horizontal="left" vertical="center" indent="1"/>
    </xf>
    <xf numFmtId="4" fontId="6" fillId="55" borderId="14" applyNumberFormat="0" applyProtection="0">
      <alignment horizontal="left" vertical="center" indent="1"/>
    </xf>
    <xf numFmtId="4" fontId="6" fillId="55" borderId="14" applyNumberFormat="0" applyProtection="0">
      <alignment horizontal="left" vertical="center" indent="1"/>
    </xf>
    <xf numFmtId="4" fontId="6" fillId="55" borderId="14" applyNumberFormat="0" applyProtection="0">
      <alignment horizontal="left" vertical="center" indent="1"/>
    </xf>
    <xf numFmtId="4" fontId="6" fillId="55" borderId="14" applyNumberFormat="0" applyProtection="0">
      <alignment horizontal="left" vertical="center" indent="1"/>
    </xf>
    <xf numFmtId="4" fontId="6" fillId="55" borderId="14" applyNumberFormat="0" applyProtection="0">
      <alignment horizontal="left" vertical="center" indent="1"/>
    </xf>
    <xf numFmtId="4" fontId="6" fillId="55" borderId="14" applyNumberFormat="0" applyProtection="0">
      <alignment horizontal="left" vertical="center" indent="1"/>
    </xf>
    <xf numFmtId="4" fontId="6" fillId="55" borderId="14" applyNumberFormat="0" applyProtection="0">
      <alignment horizontal="left" vertical="center" indent="1"/>
    </xf>
    <xf numFmtId="4" fontId="6" fillId="55" borderId="14" applyNumberFormat="0" applyProtection="0">
      <alignment horizontal="left" vertical="center" indent="1"/>
    </xf>
    <xf numFmtId="4" fontId="6" fillId="55" borderId="14" applyNumberFormat="0" applyProtection="0">
      <alignment horizontal="left" vertical="center" indent="1"/>
    </xf>
    <xf numFmtId="4" fontId="6" fillId="55" borderId="14" applyNumberFormat="0" applyProtection="0">
      <alignment horizontal="left" vertical="center" indent="1"/>
    </xf>
    <xf numFmtId="4" fontId="6" fillId="55" borderId="14" applyNumberFormat="0" applyProtection="0">
      <alignment horizontal="left" vertical="center" indent="1"/>
    </xf>
    <xf numFmtId="4" fontId="6" fillId="55" borderId="14" applyNumberFormat="0" applyProtection="0">
      <alignment horizontal="left" vertical="center" indent="1"/>
    </xf>
    <xf numFmtId="4" fontId="6" fillId="55" borderId="14" applyNumberFormat="0" applyProtection="0">
      <alignment horizontal="left" vertical="center" indent="1"/>
    </xf>
    <xf numFmtId="4" fontId="6" fillId="55" borderId="14" applyNumberFormat="0" applyProtection="0">
      <alignment horizontal="left" vertical="center" indent="1"/>
    </xf>
    <xf numFmtId="4" fontId="57" fillId="49" borderId="0" applyNumberFormat="0" applyProtection="0">
      <alignment horizontal="left" vertical="center" indent="1"/>
    </xf>
    <xf numFmtId="4" fontId="57" fillId="49" borderId="0" applyNumberFormat="0" applyProtection="0">
      <alignment horizontal="left" vertical="center" indent="1"/>
    </xf>
    <xf numFmtId="0" fontId="29" fillId="50" borderId="19" applyNumberFormat="0" applyProtection="0">
      <alignment horizontal="left" vertical="center" indent="1"/>
    </xf>
    <xf numFmtId="0" fontId="6" fillId="6" borderId="135" applyNumberFormat="0" applyProtection="0">
      <alignment horizontal="left" vertical="center" indent="1"/>
    </xf>
    <xf numFmtId="0" fontId="6" fillId="6" borderId="135" applyNumberFormat="0" applyProtection="0">
      <alignment horizontal="left" vertical="center" indent="1"/>
    </xf>
    <xf numFmtId="0" fontId="6" fillId="6" borderId="135" applyNumberFormat="0" applyProtection="0">
      <alignment horizontal="left" vertical="center" indent="1"/>
    </xf>
    <xf numFmtId="0" fontId="6" fillId="6" borderId="135" applyNumberFormat="0" applyProtection="0">
      <alignment horizontal="left" vertical="center" indent="1"/>
    </xf>
    <xf numFmtId="0" fontId="6" fillId="6" borderId="135" applyNumberFormat="0" applyProtection="0">
      <alignment horizontal="left" vertical="center" indent="1"/>
    </xf>
    <xf numFmtId="0" fontId="6" fillId="6" borderId="135" applyNumberFormat="0" applyProtection="0">
      <alignment horizontal="left" vertical="center" indent="1"/>
    </xf>
    <xf numFmtId="0" fontId="6" fillId="6" borderId="135" applyNumberFormat="0" applyProtection="0">
      <alignment horizontal="left" vertical="center" indent="1"/>
    </xf>
    <xf numFmtId="0" fontId="6" fillId="6" borderId="135" applyNumberFormat="0" applyProtection="0">
      <alignment horizontal="left" vertical="center" indent="1"/>
    </xf>
    <xf numFmtId="0" fontId="6" fillId="6" borderId="135" applyNumberFormat="0" applyProtection="0">
      <alignment horizontal="left" vertical="center" indent="1"/>
    </xf>
    <xf numFmtId="0" fontId="6" fillId="6" borderId="135" applyNumberFormat="0" applyProtection="0">
      <alignment horizontal="left" vertical="center" indent="1"/>
    </xf>
    <xf numFmtId="0" fontId="6" fillId="6" borderId="135" applyNumberFormat="0" applyProtection="0">
      <alignment horizontal="left" vertical="center" indent="1"/>
    </xf>
    <xf numFmtId="0" fontId="6" fillId="6" borderId="135" applyNumberFormat="0" applyProtection="0">
      <alignment horizontal="left" vertical="center" indent="1"/>
    </xf>
    <xf numFmtId="0" fontId="6" fillId="6" borderId="135" applyNumberFormat="0" applyProtection="0">
      <alignment horizontal="left" vertical="center" indent="1"/>
    </xf>
    <xf numFmtId="0" fontId="6" fillId="6" borderId="135" applyNumberFormat="0" applyProtection="0">
      <alignment horizontal="left" vertical="center" indent="1"/>
    </xf>
    <xf numFmtId="0" fontId="6" fillId="6" borderId="135" applyNumberFormat="0" applyProtection="0">
      <alignment horizontal="left" vertical="center" indent="1"/>
    </xf>
    <xf numFmtId="0" fontId="6" fillId="6" borderId="135" applyNumberFormat="0" applyProtection="0">
      <alignment horizontal="left" vertical="center" indent="1"/>
    </xf>
    <xf numFmtId="0" fontId="29" fillId="50" borderId="19" applyNumberFormat="0" applyProtection="0">
      <alignment horizontal="left" vertical="center" indent="1"/>
    </xf>
    <xf numFmtId="0" fontId="29" fillId="50" borderId="19" applyNumberFormat="0" applyProtection="0">
      <alignment horizontal="left" vertical="center" indent="1"/>
    </xf>
    <xf numFmtId="0" fontId="29" fillId="50" borderId="19" applyNumberFormat="0" applyProtection="0">
      <alignment horizontal="left" vertical="center" indent="1"/>
    </xf>
    <xf numFmtId="0" fontId="29" fillId="50" borderId="19" applyNumberFormat="0" applyProtection="0">
      <alignment horizontal="left" vertical="center" indent="1"/>
    </xf>
    <xf numFmtId="0" fontId="29" fillId="50" borderId="19" applyNumberFormat="0" applyProtection="0">
      <alignment horizontal="left" vertical="center" indent="1"/>
    </xf>
    <xf numFmtId="0" fontId="29" fillId="50" borderId="19" applyNumberFormat="0" applyProtection="0">
      <alignment horizontal="left" vertical="center" indent="1"/>
    </xf>
    <xf numFmtId="0" fontId="29" fillId="50" borderId="19" applyNumberFormat="0" applyProtection="0">
      <alignment horizontal="left" vertical="center" indent="1"/>
    </xf>
    <xf numFmtId="0" fontId="29" fillId="50" borderId="19" applyNumberFormat="0" applyProtection="0">
      <alignment horizontal="left" vertical="center" indent="1"/>
    </xf>
    <xf numFmtId="0" fontId="29" fillId="50" borderId="19" applyNumberFormat="0" applyProtection="0">
      <alignment horizontal="left" vertical="center" indent="1"/>
    </xf>
    <xf numFmtId="0" fontId="29" fillId="50" borderId="19" applyNumberFormat="0" applyProtection="0">
      <alignment horizontal="left" vertical="center" indent="1"/>
    </xf>
    <xf numFmtId="0" fontId="29" fillId="50" borderId="19" applyNumberFormat="0" applyProtection="0">
      <alignment horizontal="left" vertical="center" indent="1"/>
    </xf>
    <xf numFmtId="0" fontId="29" fillId="50" borderId="19" applyNumberFormat="0" applyProtection="0">
      <alignment horizontal="left" vertical="center" indent="1"/>
    </xf>
    <xf numFmtId="0" fontId="6" fillId="6" borderId="135" applyNumberFormat="0" applyProtection="0">
      <alignment horizontal="left" vertical="center" indent="1"/>
    </xf>
    <xf numFmtId="0" fontId="170" fillId="55" borderId="167" applyNumberFormat="0" applyProtection="0">
      <alignment horizontal="left" vertical="top" indent="1"/>
    </xf>
    <xf numFmtId="0" fontId="5" fillId="4" borderId="19" applyNumberFormat="0" applyProtection="0">
      <alignment horizontal="left" vertical="top" indent="1"/>
    </xf>
    <xf numFmtId="0" fontId="170" fillId="55" borderId="167"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170" fillId="55" borderId="167"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170" fillId="55" borderId="167"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170" fillId="55" borderId="167"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29" fillId="51" borderId="19" applyNumberFormat="0" applyProtection="0">
      <alignment horizontal="left" vertical="center" indent="1"/>
    </xf>
    <xf numFmtId="0" fontId="6" fillId="91" borderId="135" applyNumberFormat="0" applyProtection="0">
      <alignment horizontal="left" vertical="center" indent="1"/>
    </xf>
    <xf numFmtId="0" fontId="6" fillId="91" borderId="135" applyNumberFormat="0" applyProtection="0">
      <alignment horizontal="left" vertical="center" indent="1"/>
    </xf>
    <xf numFmtId="0" fontId="6" fillId="91" borderId="135" applyNumberFormat="0" applyProtection="0">
      <alignment horizontal="left" vertical="center" indent="1"/>
    </xf>
    <xf numFmtId="0" fontId="6" fillId="91" borderId="135" applyNumberFormat="0" applyProtection="0">
      <alignment horizontal="left" vertical="center" indent="1"/>
    </xf>
    <xf numFmtId="0" fontId="6" fillId="91" borderId="135" applyNumberFormat="0" applyProtection="0">
      <alignment horizontal="left" vertical="center" indent="1"/>
    </xf>
    <xf numFmtId="0" fontId="6" fillId="91" borderId="135" applyNumberFormat="0" applyProtection="0">
      <alignment horizontal="left" vertical="center" indent="1"/>
    </xf>
    <xf numFmtId="0" fontId="6" fillId="91" borderId="135" applyNumberFormat="0" applyProtection="0">
      <alignment horizontal="left" vertical="center" indent="1"/>
    </xf>
    <xf numFmtId="0" fontId="6" fillId="91" borderId="135" applyNumberFormat="0" applyProtection="0">
      <alignment horizontal="left" vertical="center" indent="1"/>
    </xf>
    <xf numFmtId="0" fontId="6" fillId="91" borderId="135" applyNumberFormat="0" applyProtection="0">
      <alignment horizontal="left" vertical="center" indent="1"/>
    </xf>
    <xf numFmtId="0" fontId="6" fillId="91" borderId="135" applyNumberFormat="0" applyProtection="0">
      <alignment horizontal="left" vertical="center" indent="1"/>
    </xf>
    <xf numFmtId="0" fontId="6" fillId="91" borderId="135" applyNumberFormat="0" applyProtection="0">
      <alignment horizontal="left" vertical="center" indent="1"/>
    </xf>
    <xf numFmtId="0" fontId="6" fillId="91" borderId="135" applyNumberFormat="0" applyProtection="0">
      <alignment horizontal="left" vertical="center" indent="1"/>
    </xf>
    <xf numFmtId="0" fontId="6" fillId="91" borderId="135" applyNumberFormat="0" applyProtection="0">
      <alignment horizontal="left" vertical="center" indent="1"/>
    </xf>
    <xf numFmtId="0" fontId="6" fillId="91" borderId="135" applyNumberFormat="0" applyProtection="0">
      <alignment horizontal="left" vertical="center" indent="1"/>
    </xf>
    <xf numFmtId="0" fontId="6" fillId="91" borderId="135" applyNumberFormat="0" applyProtection="0">
      <alignment horizontal="left" vertical="center" indent="1"/>
    </xf>
    <xf numFmtId="0" fontId="6" fillId="91" borderId="135" applyNumberFormat="0" applyProtection="0">
      <alignment horizontal="left" vertical="center" indent="1"/>
    </xf>
    <xf numFmtId="0" fontId="29" fillId="51" borderId="19" applyNumberFormat="0" applyProtection="0">
      <alignment horizontal="left" vertical="center" indent="1"/>
    </xf>
    <xf numFmtId="0" fontId="29" fillId="51" borderId="19" applyNumberFormat="0" applyProtection="0">
      <alignment horizontal="left" vertical="center" indent="1"/>
    </xf>
    <xf numFmtId="0" fontId="29" fillId="51" borderId="19" applyNumberFormat="0" applyProtection="0">
      <alignment horizontal="left" vertical="center" indent="1"/>
    </xf>
    <xf numFmtId="0" fontId="29" fillId="51" borderId="19" applyNumberFormat="0" applyProtection="0">
      <alignment horizontal="left" vertical="center" indent="1"/>
    </xf>
    <xf numFmtId="0" fontId="29" fillId="51" borderId="19" applyNumberFormat="0" applyProtection="0">
      <alignment horizontal="left" vertical="center" indent="1"/>
    </xf>
    <xf numFmtId="0" fontId="29" fillId="51" borderId="19" applyNumberFormat="0" applyProtection="0">
      <alignment horizontal="left" vertical="center" indent="1"/>
    </xf>
    <xf numFmtId="0" fontId="29" fillId="51" borderId="19" applyNumberFormat="0" applyProtection="0">
      <alignment horizontal="left" vertical="center" indent="1"/>
    </xf>
    <xf numFmtId="0" fontId="29" fillId="51" borderId="19" applyNumberFormat="0" applyProtection="0">
      <alignment horizontal="left" vertical="center" indent="1"/>
    </xf>
    <xf numFmtId="0" fontId="29" fillId="51" borderId="19" applyNumberFormat="0" applyProtection="0">
      <alignment horizontal="left" vertical="center" indent="1"/>
    </xf>
    <xf numFmtId="0" fontId="29" fillId="51" borderId="19" applyNumberFormat="0" applyProtection="0">
      <alignment horizontal="left" vertical="center" indent="1"/>
    </xf>
    <xf numFmtId="0" fontId="29" fillId="51" borderId="19" applyNumberFormat="0" applyProtection="0">
      <alignment horizontal="left" vertical="center" indent="1"/>
    </xf>
    <xf numFmtId="0" fontId="29" fillId="51" borderId="19" applyNumberFormat="0" applyProtection="0">
      <alignment horizontal="left" vertical="center" indent="1"/>
    </xf>
    <xf numFmtId="0" fontId="6" fillId="91" borderId="135" applyNumberFormat="0" applyProtection="0">
      <alignment horizontal="left" vertical="center" indent="1"/>
    </xf>
    <xf numFmtId="0" fontId="170" fillId="55" borderId="167" applyNumberFormat="0" applyProtection="0">
      <alignment horizontal="left" vertical="top" indent="1"/>
    </xf>
    <xf numFmtId="0" fontId="5" fillId="4" borderId="19" applyNumberFormat="0" applyProtection="0">
      <alignment horizontal="left" vertical="top" indent="1"/>
    </xf>
    <xf numFmtId="0" fontId="170" fillId="55" borderId="167"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170" fillId="55" borderId="167"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170" fillId="55" borderId="167"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170" fillId="55" borderId="167"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170" fillId="55" borderId="167" applyNumberFormat="0" applyProtection="0">
      <alignment horizontal="left" vertical="top" indent="1"/>
    </xf>
    <xf numFmtId="0" fontId="6" fillId="8" borderId="135" applyNumberFormat="0" applyProtection="0">
      <alignment horizontal="left" vertical="center" indent="1"/>
    </xf>
    <xf numFmtId="0" fontId="6" fillId="8" borderId="135" applyNumberFormat="0" applyProtection="0">
      <alignment horizontal="left" vertical="center" indent="1"/>
    </xf>
    <xf numFmtId="0" fontId="6" fillId="8" borderId="135" applyNumberFormat="0" applyProtection="0">
      <alignment horizontal="left" vertical="center" indent="1"/>
    </xf>
    <xf numFmtId="0" fontId="6" fillId="8" borderId="135" applyNumberFormat="0" applyProtection="0">
      <alignment horizontal="left" vertical="center" indent="1"/>
    </xf>
    <xf numFmtId="0" fontId="6" fillId="8" borderId="135" applyNumberFormat="0" applyProtection="0">
      <alignment horizontal="left" vertical="center" indent="1"/>
    </xf>
    <xf numFmtId="0" fontId="6" fillId="8" borderId="135" applyNumberFormat="0" applyProtection="0">
      <alignment horizontal="left" vertical="center" indent="1"/>
    </xf>
    <xf numFmtId="0" fontId="6" fillId="8" borderId="135" applyNumberFormat="0" applyProtection="0">
      <alignment horizontal="left" vertical="center" indent="1"/>
    </xf>
    <xf numFmtId="0" fontId="6" fillId="8" borderId="135" applyNumberFormat="0" applyProtection="0">
      <alignment horizontal="left" vertical="center" indent="1"/>
    </xf>
    <xf numFmtId="0" fontId="6" fillId="8" borderId="135" applyNumberFormat="0" applyProtection="0">
      <alignment horizontal="left" vertical="center" indent="1"/>
    </xf>
    <xf numFmtId="0" fontId="6" fillId="8" borderId="135" applyNumberFormat="0" applyProtection="0">
      <alignment horizontal="left" vertical="center" indent="1"/>
    </xf>
    <xf numFmtId="0" fontId="6" fillId="8" borderId="135" applyNumberFormat="0" applyProtection="0">
      <alignment horizontal="left" vertical="center" indent="1"/>
    </xf>
    <xf numFmtId="0" fontId="6" fillId="8" borderId="135" applyNumberFormat="0" applyProtection="0">
      <alignment horizontal="left" vertical="center" indent="1"/>
    </xf>
    <xf numFmtId="0" fontId="6" fillId="8" borderId="135" applyNumberFormat="0" applyProtection="0">
      <alignment horizontal="left" vertical="center" indent="1"/>
    </xf>
    <xf numFmtId="0" fontId="6" fillId="8" borderId="135" applyNumberFormat="0" applyProtection="0">
      <alignment horizontal="left" vertical="center" indent="1"/>
    </xf>
    <xf numFmtId="0" fontId="6" fillId="8" borderId="135" applyNumberFormat="0" applyProtection="0">
      <alignment horizontal="left" vertical="center" indent="1"/>
    </xf>
    <xf numFmtId="0" fontId="6" fillId="8" borderId="135" applyNumberFormat="0" applyProtection="0">
      <alignment horizontal="left" vertical="center" indent="1"/>
    </xf>
    <xf numFmtId="0" fontId="5" fillId="52" borderId="19" applyNumberFormat="0" applyProtection="0">
      <alignment horizontal="left" vertical="center" indent="1"/>
    </xf>
    <xf numFmtId="0" fontId="5" fillId="52" borderId="19" applyNumberFormat="0" applyProtection="0">
      <alignment horizontal="left" vertical="center" indent="1"/>
    </xf>
    <xf numFmtId="0" fontId="5" fillId="52" borderId="19" applyNumberFormat="0" applyProtection="0">
      <alignment horizontal="left" vertical="center" indent="1"/>
    </xf>
    <xf numFmtId="0" fontId="5" fillId="52" borderId="19" applyNumberFormat="0" applyProtection="0">
      <alignment horizontal="left" vertical="center" indent="1"/>
    </xf>
    <xf numFmtId="0" fontId="5" fillId="52" borderId="19" applyNumberFormat="0" applyProtection="0">
      <alignment horizontal="left" vertical="center" indent="1"/>
    </xf>
    <xf numFmtId="0" fontId="5" fillId="52" borderId="19" applyNumberFormat="0" applyProtection="0">
      <alignment horizontal="left" vertical="center" indent="1"/>
    </xf>
    <xf numFmtId="0" fontId="5" fillId="52" borderId="19" applyNumberFormat="0" applyProtection="0">
      <alignment horizontal="left" vertical="center" indent="1"/>
    </xf>
    <xf numFmtId="0" fontId="5" fillId="52" borderId="19" applyNumberFormat="0" applyProtection="0">
      <alignment horizontal="left" vertical="center" indent="1"/>
    </xf>
    <xf numFmtId="0" fontId="5" fillId="52" borderId="19" applyNumberFormat="0" applyProtection="0">
      <alignment horizontal="left" vertical="center" indent="1"/>
    </xf>
    <xf numFmtId="0" fontId="5" fillId="52" borderId="19" applyNumberFormat="0" applyProtection="0">
      <alignment horizontal="left" vertical="center" indent="1"/>
    </xf>
    <xf numFmtId="0" fontId="5" fillId="52" borderId="19" applyNumberFormat="0" applyProtection="0">
      <alignment horizontal="left" vertical="center" indent="1"/>
    </xf>
    <xf numFmtId="0" fontId="5" fillId="52" borderId="19" applyNumberFormat="0" applyProtection="0">
      <alignment horizontal="left" vertical="center" indent="1"/>
    </xf>
    <xf numFmtId="0" fontId="6" fillId="8" borderId="135" applyNumberFormat="0" applyProtection="0">
      <alignment horizontal="left" vertical="center" indent="1"/>
    </xf>
    <xf numFmtId="0" fontId="170" fillId="55" borderId="167" applyNumberFormat="0" applyProtection="0">
      <alignment horizontal="left" vertical="top" indent="1"/>
    </xf>
    <xf numFmtId="0" fontId="5" fillId="53" borderId="19" applyNumberFormat="0" applyProtection="0">
      <alignment horizontal="left" vertical="top" indent="1"/>
    </xf>
    <xf numFmtId="0" fontId="170" fillId="55" borderId="167"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170" fillId="55" borderId="167"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170" fillId="55" borderId="167"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170" fillId="55" borderId="167"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5" fillId="53" borderId="19" applyNumberFormat="0" applyProtection="0">
      <alignment horizontal="left" vertical="top" indent="1"/>
    </xf>
    <xf numFmtId="0" fontId="5" fillId="53" borderId="19" applyNumberFormat="0" applyProtection="0">
      <alignment horizontal="left" vertical="top" indent="1"/>
    </xf>
    <xf numFmtId="0" fontId="5" fillId="53" borderId="19" applyNumberFormat="0" applyProtection="0">
      <alignment horizontal="left" vertical="top" indent="1"/>
    </xf>
    <xf numFmtId="0" fontId="5" fillId="53" borderId="19" applyNumberFormat="0" applyProtection="0">
      <alignment horizontal="left" vertical="top" indent="1"/>
    </xf>
    <xf numFmtId="0" fontId="5" fillId="53" borderId="19" applyNumberFormat="0" applyProtection="0">
      <alignment horizontal="left" vertical="top" indent="1"/>
    </xf>
    <xf numFmtId="0" fontId="5" fillId="53" borderId="19" applyNumberFormat="0" applyProtection="0">
      <alignment horizontal="left" vertical="top" indent="1"/>
    </xf>
    <xf numFmtId="0" fontId="5" fillId="53" borderId="19" applyNumberFormat="0" applyProtection="0">
      <alignment horizontal="left" vertical="top" indent="1"/>
    </xf>
    <xf numFmtId="0" fontId="5" fillId="53" borderId="19" applyNumberFormat="0" applyProtection="0">
      <alignment horizontal="left" vertical="top" indent="1"/>
    </xf>
    <xf numFmtId="0" fontId="5" fillId="53" borderId="19" applyNumberFormat="0" applyProtection="0">
      <alignment horizontal="left" vertical="top" indent="1"/>
    </xf>
    <xf numFmtId="0" fontId="5" fillId="53" borderId="19" applyNumberFormat="0" applyProtection="0">
      <alignment horizontal="left" vertical="top" indent="1"/>
    </xf>
    <xf numFmtId="0" fontId="5" fillId="53" borderId="19" applyNumberFormat="0" applyProtection="0">
      <alignment horizontal="left" vertical="top" indent="1"/>
    </xf>
    <xf numFmtId="0" fontId="170" fillId="55" borderId="167" applyNumberFormat="0" applyProtection="0">
      <alignment horizontal="left" vertical="top" indent="1"/>
    </xf>
    <xf numFmtId="0" fontId="6" fillId="47" borderId="135" applyNumberFormat="0" applyProtection="0">
      <alignment horizontal="left" vertical="center" indent="1"/>
    </xf>
    <xf numFmtId="0" fontId="6" fillId="47" borderId="135" applyNumberFormat="0" applyProtection="0">
      <alignment horizontal="left" vertical="center" indent="1"/>
    </xf>
    <xf numFmtId="0" fontId="6" fillId="47" borderId="135" applyNumberFormat="0" applyProtection="0">
      <alignment horizontal="left" vertical="center" indent="1"/>
    </xf>
    <xf numFmtId="0" fontId="6" fillId="47" borderId="135" applyNumberFormat="0" applyProtection="0">
      <alignment horizontal="left" vertical="center" indent="1"/>
    </xf>
    <xf numFmtId="0" fontId="6" fillId="47" borderId="135" applyNumberFormat="0" applyProtection="0">
      <alignment horizontal="left" vertical="center" indent="1"/>
    </xf>
    <xf numFmtId="0" fontId="6" fillId="47" borderId="135" applyNumberFormat="0" applyProtection="0">
      <alignment horizontal="left" vertical="center" indent="1"/>
    </xf>
    <xf numFmtId="0" fontId="6" fillId="47" borderId="135" applyNumberFormat="0" applyProtection="0">
      <alignment horizontal="left" vertical="center" indent="1"/>
    </xf>
    <xf numFmtId="0" fontId="6" fillId="47" borderId="135" applyNumberFormat="0" applyProtection="0">
      <alignment horizontal="left" vertical="center" indent="1"/>
    </xf>
    <xf numFmtId="0" fontId="6" fillId="47" borderId="135" applyNumberFormat="0" applyProtection="0">
      <alignment horizontal="left" vertical="center" indent="1"/>
    </xf>
    <xf numFmtId="0" fontId="6" fillId="47" borderId="135" applyNumberFormat="0" applyProtection="0">
      <alignment horizontal="left" vertical="center" indent="1"/>
    </xf>
    <xf numFmtId="0" fontId="6" fillId="47" borderId="135" applyNumberFormat="0" applyProtection="0">
      <alignment horizontal="left" vertical="center" indent="1"/>
    </xf>
    <xf numFmtId="0" fontId="6" fillId="47" borderId="135" applyNumberFormat="0" applyProtection="0">
      <alignment horizontal="left" vertical="center" indent="1"/>
    </xf>
    <xf numFmtId="0" fontId="6" fillId="47" borderId="135" applyNumberFormat="0" applyProtection="0">
      <alignment horizontal="left" vertical="center" indent="1"/>
    </xf>
    <xf numFmtId="0" fontId="6" fillId="47" borderId="135" applyNumberFormat="0" applyProtection="0">
      <alignment horizontal="left" vertical="center" indent="1"/>
    </xf>
    <xf numFmtId="0" fontId="6" fillId="47" borderId="135" applyNumberFormat="0" applyProtection="0">
      <alignment horizontal="left" vertical="center" indent="1"/>
    </xf>
    <xf numFmtId="0" fontId="6" fillId="47" borderId="135" applyNumberFormat="0" applyProtection="0">
      <alignment horizontal="left" vertical="center" indent="1"/>
    </xf>
    <xf numFmtId="0" fontId="5" fillId="54" borderId="19" applyNumberFormat="0" applyProtection="0">
      <alignment horizontal="left" vertical="center" indent="1"/>
    </xf>
    <xf numFmtId="0" fontId="5" fillId="54" borderId="19" applyNumberFormat="0" applyProtection="0">
      <alignment horizontal="left" vertical="center" indent="1"/>
    </xf>
    <xf numFmtId="0" fontId="5" fillId="54" borderId="19" applyNumberFormat="0" applyProtection="0">
      <alignment horizontal="left" vertical="center" indent="1"/>
    </xf>
    <xf numFmtId="0" fontId="5" fillId="54" borderId="19" applyNumberFormat="0" applyProtection="0">
      <alignment horizontal="left" vertical="center" indent="1"/>
    </xf>
    <xf numFmtId="0" fontId="5" fillId="54" borderId="19" applyNumberFormat="0" applyProtection="0">
      <alignment horizontal="left" vertical="center" indent="1"/>
    </xf>
    <xf numFmtId="0" fontId="5" fillId="54" borderId="19" applyNumberFormat="0" applyProtection="0">
      <alignment horizontal="left" vertical="center" indent="1"/>
    </xf>
    <xf numFmtId="0" fontId="5" fillId="54" borderId="19" applyNumberFormat="0" applyProtection="0">
      <alignment horizontal="left" vertical="center" indent="1"/>
    </xf>
    <xf numFmtId="0" fontId="5" fillId="54" borderId="19" applyNumberFormat="0" applyProtection="0">
      <alignment horizontal="left" vertical="center" indent="1"/>
    </xf>
    <xf numFmtId="0" fontId="5" fillId="54" borderId="19" applyNumberFormat="0" applyProtection="0">
      <alignment horizontal="left" vertical="center" indent="1"/>
    </xf>
    <xf numFmtId="0" fontId="5" fillId="54" borderId="19" applyNumberFormat="0" applyProtection="0">
      <alignment horizontal="left" vertical="center" indent="1"/>
    </xf>
    <xf numFmtId="0" fontId="5" fillId="54" borderId="19" applyNumberFormat="0" applyProtection="0">
      <alignment horizontal="left" vertical="center" indent="1"/>
    </xf>
    <xf numFmtId="0" fontId="5" fillId="54" borderId="19" applyNumberFormat="0" applyProtection="0">
      <alignment horizontal="left" vertical="center" indent="1"/>
    </xf>
    <xf numFmtId="0" fontId="6" fillId="47" borderId="135" applyNumberFormat="0" applyProtection="0">
      <alignment horizontal="left" vertical="center" indent="1"/>
    </xf>
    <xf numFmtId="0" fontId="170" fillId="55" borderId="167" applyNumberFormat="0" applyProtection="0">
      <alignment horizontal="left" vertical="top" indent="1"/>
    </xf>
    <xf numFmtId="0" fontId="5" fillId="54" borderId="19" applyNumberFormat="0" applyProtection="0">
      <alignment horizontal="left" vertical="top" indent="1"/>
    </xf>
    <xf numFmtId="0" fontId="170" fillId="55" borderId="167"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170" fillId="55" borderId="167"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4" fontId="171" fillId="92" borderId="164" applyNumberFormat="0" applyProtection="0">
      <alignment horizontal="left" vertical="center"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4" fontId="171" fillId="92" borderId="164" applyNumberFormat="0" applyProtection="0">
      <alignment horizontal="left" vertical="center"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5" fillId="54" borderId="19" applyNumberFormat="0" applyProtection="0">
      <alignment horizontal="left" vertical="top" indent="1"/>
    </xf>
    <xf numFmtId="0" fontId="5" fillId="54" borderId="19" applyNumberFormat="0" applyProtection="0">
      <alignment horizontal="left" vertical="top" indent="1"/>
    </xf>
    <xf numFmtId="0" fontId="5" fillId="54" borderId="19" applyNumberFormat="0" applyProtection="0">
      <alignment horizontal="left" vertical="top" indent="1"/>
    </xf>
    <xf numFmtId="0" fontId="5" fillId="54" borderId="19" applyNumberFormat="0" applyProtection="0">
      <alignment horizontal="left" vertical="top" indent="1"/>
    </xf>
    <xf numFmtId="0" fontId="5" fillId="54" borderId="19" applyNumberFormat="0" applyProtection="0">
      <alignment horizontal="left" vertical="top" indent="1"/>
    </xf>
    <xf numFmtId="0" fontId="5" fillId="54" borderId="19" applyNumberFormat="0" applyProtection="0">
      <alignment horizontal="left" vertical="top" indent="1"/>
    </xf>
    <xf numFmtId="0" fontId="5" fillId="54" borderId="19" applyNumberFormat="0" applyProtection="0">
      <alignment horizontal="left" vertical="top" indent="1"/>
    </xf>
    <xf numFmtId="0" fontId="5" fillId="54" borderId="19" applyNumberFormat="0" applyProtection="0">
      <alignment horizontal="left" vertical="top" indent="1"/>
    </xf>
    <xf numFmtId="0" fontId="5" fillId="54" borderId="19" applyNumberFormat="0" applyProtection="0">
      <alignment horizontal="left" vertical="top" indent="1"/>
    </xf>
    <xf numFmtId="0" fontId="5" fillId="54" borderId="19" applyNumberFormat="0" applyProtection="0">
      <alignment horizontal="left" vertical="top" indent="1"/>
    </xf>
    <xf numFmtId="0" fontId="5" fillId="54" borderId="19" applyNumberFormat="0" applyProtection="0">
      <alignment horizontal="left" vertical="top" indent="1"/>
    </xf>
    <xf numFmtId="4" fontId="171" fillId="92" borderId="164" applyNumberFormat="0" applyProtection="0">
      <alignment horizontal="left" vertical="center" indent="1"/>
    </xf>
    <xf numFmtId="4" fontId="171" fillId="92" borderId="164" applyNumberFormat="0" applyProtection="0">
      <alignment horizontal="left" vertical="center" indent="1"/>
    </xf>
    <xf numFmtId="4" fontId="171" fillId="92" borderId="164" applyNumberFormat="0" applyProtection="0">
      <alignment horizontal="left" vertical="center" indent="1"/>
    </xf>
    <xf numFmtId="0" fontId="6" fillId="30" borderId="103" applyNumberFormat="0">
      <protection locked="0"/>
    </xf>
    <xf numFmtId="0" fontId="6" fillId="30" borderId="103" applyNumberFormat="0">
      <protection locked="0"/>
    </xf>
    <xf numFmtId="0" fontId="6" fillId="30" borderId="103" applyNumberFormat="0">
      <protection locked="0"/>
    </xf>
    <xf numFmtId="4" fontId="171" fillId="92" borderId="164" applyNumberFormat="0" applyProtection="0">
      <alignment horizontal="left" vertical="center" indent="1"/>
    </xf>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4" fontId="171" fillId="92" borderId="164" applyNumberFormat="0" applyProtection="0">
      <alignment horizontal="left" vertical="center" indent="1"/>
    </xf>
    <xf numFmtId="4" fontId="171" fillId="92" borderId="164" applyNumberFormat="0" applyProtection="0">
      <alignment horizontal="left" vertical="center" indent="1"/>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57" fillId="38" borderId="19" applyNumberFormat="0" applyProtection="0">
      <alignment vertical="center"/>
    </xf>
    <xf numFmtId="4" fontId="57" fillId="38" borderId="19" applyNumberFormat="0" applyProtection="0">
      <alignment vertical="center"/>
    </xf>
    <xf numFmtId="4" fontId="57" fillId="38" borderId="19" applyNumberFormat="0" applyProtection="0">
      <alignment vertical="center"/>
    </xf>
    <xf numFmtId="4" fontId="57" fillId="38" borderId="19" applyNumberFormat="0" applyProtection="0">
      <alignment vertical="center"/>
    </xf>
    <xf numFmtId="4" fontId="57" fillId="38" borderId="19" applyNumberFormat="0" applyProtection="0">
      <alignment vertical="center"/>
    </xf>
    <xf numFmtId="4" fontId="57" fillId="38" borderId="19" applyNumberFormat="0" applyProtection="0">
      <alignment vertical="center"/>
    </xf>
    <xf numFmtId="4" fontId="57" fillId="38" borderId="19" applyNumberFormat="0" applyProtection="0">
      <alignment vertical="center"/>
    </xf>
    <xf numFmtId="4" fontId="57" fillId="38" borderId="19" applyNumberFormat="0" applyProtection="0">
      <alignment vertical="center"/>
    </xf>
    <xf numFmtId="4" fontId="57" fillId="38" borderId="19" applyNumberFormat="0" applyProtection="0">
      <alignment vertical="center"/>
    </xf>
    <xf numFmtId="4" fontId="57" fillId="38" borderId="19" applyNumberFormat="0" applyProtection="0">
      <alignment vertical="center"/>
    </xf>
    <xf numFmtId="4" fontId="57" fillId="38" borderId="19" applyNumberFormat="0" applyProtection="0">
      <alignment vertical="center"/>
    </xf>
    <xf numFmtId="4" fontId="57" fillId="38" borderId="19" applyNumberFormat="0" applyProtection="0">
      <alignment vertical="center"/>
    </xf>
    <xf numFmtId="4" fontId="171" fillId="92" borderId="164" applyNumberFormat="0" applyProtection="0">
      <alignment horizontal="left" vertical="center" indent="1"/>
    </xf>
    <xf numFmtId="4" fontId="6" fillId="4" borderId="11" applyNumberFormat="0" applyProtection="0">
      <alignment vertical="center"/>
    </xf>
    <xf numFmtId="4" fontId="6" fillId="4" borderId="11" applyNumberFormat="0" applyProtection="0">
      <alignment vertical="center"/>
    </xf>
    <xf numFmtId="4" fontId="6" fillId="4" borderId="11" applyNumberFormat="0" applyProtection="0">
      <alignment vertical="center"/>
    </xf>
    <xf numFmtId="4" fontId="6" fillId="4" borderId="11" applyNumberFormat="0" applyProtection="0">
      <alignment vertical="center"/>
    </xf>
    <xf numFmtId="4" fontId="168" fillId="38" borderId="11" applyNumberFormat="0" applyProtection="0">
      <alignment vertical="center"/>
    </xf>
    <xf numFmtId="4" fontId="168" fillId="38" borderId="11" applyNumberFormat="0" applyProtection="0">
      <alignment vertical="center"/>
    </xf>
    <xf numFmtId="4" fontId="168" fillId="38" borderId="11" applyNumberFormat="0" applyProtection="0">
      <alignment vertical="center"/>
    </xf>
    <xf numFmtId="4" fontId="168" fillId="38" borderId="11" applyNumberFormat="0" applyProtection="0">
      <alignment vertical="center"/>
    </xf>
    <xf numFmtId="4" fontId="168" fillId="38" borderId="11" applyNumberFormat="0" applyProtection="0">
      <alignment vertical="center"/>
    </xf>
    <xf numFmtId="4" fontId="168" fillId="38" borderId="11" applyNumberFormat="0" applyProtection="0">
      <alignment vertical="center"/>
    </xf>
    <xf numFmtId="4" fontId="6" fillId="4" borderId="11" applyNumberFormat="0" applyProtection="0">
      <alignment vertical="center"/>
    </xf>
    <xf numFmtId="4" fontId="6" fillId="4" borderId="11" applyNumberFormat="0" applyProtection="0">
      <alignment vertical="center"/>
    </xf>
    <xf numFmtId="4" fontId="61" fillId="38" borderId="19" applyNumberFormat="0" applyProtection="0">
      <alignment vertical="center"/>
    </xf>
    <xf numFmtId="4" fontId="61" fillId="38" borderId="19" applyNumberFormat="0" applyProtection="0">
      <alignment vertical="center"/>
    </xf>
    <xf numFmtId="4" fontId="61" fillId="38" borderId="19" applyNumberFormat="0" applyProtection="0">
      <alignment vertical="center"/>
    </xf>
    <xf numFmtId="4" fontId="61" fillId="38" borderId="19" applyNumberFormat="0" applyProtection="0">
      <alignment vertical="center"/>
    </xf>
    <xf numFmtId="4" fontId="61" fillId="38" borderId="19" applyNumberFormat="0" applyProtection="0">
      <alignment vertical="center"/>
    </xf>
    <xf numFmtId="4" fontId="61" fillId="38" borderId="19" applyNumberFormat="0" applyProtection="0">
      <alignment vertical="center"/>
    </xf>
    <xf numFmtId="4" fontId="61" fillId="38" borderId="19" applyNumberFormat="0" applyProtection="0">
      <alignment vertical="center"/>
    </xf>
    <xf numFmtId="4" fontId="61" fillId="38" borderId="19" applyNumberFormat="0" applyProtection="0">
      <alignment vertical="center"/>
    </xf>
    <xf numFmtId="4" fontId="61" fillId="38" borderId="19" applyNumberFormat="0" applyProtection="0">
      <alignment vertical="center"/>
    </xf>
    <xf numFmtId="4" fontId="61" fillId="38" borderId="19" applyNumberFormat="0" applyProtection="0">
      <alignment vertical="center"/>
    </xf>
    <xf numFmtId="4" fontId="61" fillId="38" borderId="19" applyNumberFormat="0" applyProtection="0">
      <alignment vertical="center"/>
    </xf>
    <xf numFmtId="4" fontId="61" fillId="38" borderId="19" applyNumberFormat="0" applyProtection="0">
      <alignment vertical="center"/>
    </xf>
    <xf numFmtId="4" fontId="171" fillId="92" borderId="164"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57" fillId="38" borderId="19" applyNumberFormat="0" applyProtection="0">
      <alignment horizontal="left" vertical="center" indent="1"/>
    </xf>
    <xf numFmtId="4" fontId="57" fillId="38" borderId="19" applyNumberFormat="0" applyProtection="0">
      <alignment horizontal="left" vertical="center" indent="1"/>
    </xf>
    <xf numFmtId="4" fontId="57" fillId="38" borderId="19" applyNumberFormat="0" applyProtection="0">
      <alignment horizontal="left" vertical="center" indent="1"/>
    </xf>
    <xf numFmtId="4" fontId="57" fillId="38" borderId="19" applyNumberFormat="0" applyProtection="0">
      <alignment horizontal="left" vertical="center" indent="1"/>
    </xf>
    <xf numFmtId="4" fontId="57" fillId="38" borderId="19" applyNumberFormat="0" applyProtection="0">
      <alignment horizontal="left" vertical="center" indent="1"/>
    </xf>
    <xf numFmtId="4" fontId="57" fillId="38" borderId="19" applyNumberFormat="0" applyProtection="0">
      <alignment horizontal="left" vertical="center" indent="1"/>
    </xf>
    <xf numFmtId="4" fontId="57" fillId="38" borderId="19" applyNumberFormat="0" applyProtection="0">
      <alignment horizontal="left" vertical="center" indent="1"/>
    </xf>
    <xf numFmtId="4" fontId="57" fillId="38" borderId="19" applyNumberFormat="0" applyProtection="0">
      <alignment horizontal="left" vertical="center" indent="1"/>
    </xf>
    <xf numFmtId="4" fontId="57" fillId="38" borderId="19" applyNumberFormat="0" applyProtection="0">
      <alignment horizontal="left" vertical="center" indent="1"/>
    </xf>
    <xf numFmtId="4" fontId="57" fillId="38" borderId="19" applyNumberFormat="0" applyProtection="0">
      <alignment horizontal="left" vertical="center" indent="1"/>
    </xf>
    <xf numFmtId="4" fontId="57" fillId="38" borderId="19" applyNumberFormat="0" applyProtection="0">
      <alignment horizontal="left" vertical="center" indent="1"/>
    </xf>
    <xf numFmtId="4" fontId="57" fillId="38" borderId="19" applyNumberFormat="0" applyProtection="0">
      <alignment horizontal="left" vertical="center" indent="1"/>
    </xf>
    <xf numFmtId="4" fontId="170" fillId="6" borderId="19" applyNumberFormat="0" applyProtection="0">
      <alignment horizontal="left" vertical="center" indent="1"/>
    </xf>
    <xf numFmtId="4" fontId="171" fillId="92" borderId="164" applyNumberFormat="0" applyProtection="0">
      <alignment horizontal="left" vertical="center" indent="1"/>
    </xf>
    <xf numFmtId="4" fontId="171" fillId="92" borderId="164" applyNumberFormat="0" applyProtection="0">
      <alignment horizontal="left" vertical="center"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57" fillId="38" borderId="19" applyNumberFormat="0" applyProtection="0">
      <alignment horizontal="left" vertical="top" indent="1"/>
    </xf>
    <xf numFmtId="0" fontId="57" fillId="38" borderId="19" applyNumberFormat="0" applyProtection="0">
      <alignment horizontal="left" vertical="top" indent="1"/>
    </xf>
    <xf numFmtId="0" fontId="57" fillId="38" borderId="19" applyNumberFormat="0" applyProtection="0">
      <alignment horizontal="left" vertical="top" indent="1"/>
    </xf>
    <xf numFmtId="0" fontId="57" fillId="38" borderId="19" applyNumberFormat="0" applyProtection="0">
      <alignment horizontal="left" vertical="top" indent="1"/>
    </xf>
    <xf numFmtId="0" fontId="57" fillId="38" borderId="19" applyNumberFormat="0" applyProtection="0">
      <alignment horizontal="left" vertical="top" indent="1"/>
    </xf>
    <xf numFmtId="0" fontId="57" fillId="38" borderId="19" applyNumberFormat="0" applyProtection="0">
      <alignment horizontal="left" vertical="top" indent="1"/>
    </xf>
    <xf numFmtId="0" fontId="57" fillId="38" borderId="19" applyNumberFormat="0" applyProtection="0">
      <alignment horizontal="left" vertical="top" indent="1"/>
    </xf>
    <xf numFmtId="0" fontId="57" fillId="38" borderId="19" applyNumberFormat="0" applyProtection="0">
      <alignment horizontal="left" vertical="top" indent="1"/>
    </xf>
    <xf numFmtId="0" fontId="57" fillId="38" borderId="19" applyNumberFormat="0" applyProtection="0">
      <alignment horizontal="left" vertical="top" indent="1"/>
    </xf>
    <xf numFmtId="0" fontId="57" fillId="38" borderId="19" applyNumberFormat="0" applyProtection="0">
      <alignment horizontal="left" vertical="top" indent="1"/>
    </xf>
    <xf numFmtId="0" fontId="57" fillId="38" borderId="19" applyNumberFormat="0" applyProtection="0">
      <alignment horizontal="left" vertical="top" indent="1"/>
    </xf>
    <xf numFmtId="0" fontId="57" fillId="38" borderId="19" applyNumberFormat="0" applyProtection="0">
      <alignment horizontal="left" vertical="top" indent="1"/>
    </xf>
    <xf numFmtId="4" fontId="171" fillId="92" borderId="164" applyNumberFormat="0" applyProtection="0">
      <alignment horizontal="left" vertical="center" indent="1"/>
    </xf>
    <xf numFmtId="4" fontId="6" fillId="0" borderId="135" applyNumberFormat="0" applyProtection="0">
      <alignment horizontal="right" vertical="center"/>
    </xf>
    <xf numFmtId="4" fontId="6" fillId="0" borderId="135" applyNumberFormat="0" applyProtection="0">
      <alignment horizontal="right" vertical="center"/>
    </xf>
    <xf numFmtId="4" fontId="6" fillId="0" borderId="135" applyNumberFormat="0" applyProtection="0">
      <alignment horizontal="right" vertical="center"/>
    </xf>
    <xf numFmtId="4" fontId="6" fillId="0" borderId="135" applyNumberFormat="0" applyProtection="0">
      <alignment horizontal="right" vertical="center"/>
    </xf>
    <xf numFmtId="4" fontId="6" fillId="0" borderId="135" applyNumberFormat="0" applyProtection="0">
      <alignment horizontal="right" vertical="center"/>
    </xf>
    <xf numFmtId="4" fontId="6" fillId="0" borderId="135" applyNumberFormat="0" applyProtection="0">
      <alignment horizontal="right" vertical="center"/>
    </xf>
    <xf numFmtId="4" fontId="6" fillId="0" borderId="135" applyNumberFormat="0" applyProtection="0">
      <alignment horizontal="right" vertical="center"/>
    </xf>
    <xf numFmtId="4" fontId="6" fillId="0" borderId="135" applyNumberFormat="0" applyProtection="0">
      <alignment horizontal="right" vertical="center"/>
    </xf>
    <xf numFmtId="4" fontId="6" fillId="0" borderId="135" applyNumberFormat="0" applyProtection="0">
      <alignment horizontal="right" vertical="center"/>
    </xf>
    <xf numFmtId="4" fontId="6" fillId="0" borderId="135" applyNumberFormat="0" applyProtection="0">
      <alignment horizontal="right" vertical="center"/>
    </xf>
    <xf numFmtId="4" fontId="6" fillId="0" borderId="135" applyNumberFormat="0" applyProtection="0">
      <alignment horizontal="right" vertical="center"/>
    </xf>
    <xf numFmtId="4" fontId="6" fillId="0" borderId="135" applyNumberFormat="0" applyProtection="0">
      <alignment horizontal="right" vertical="center"/>
    </xf>
    <xf numFmtId="4" fontId="6" fillId="0" borderId="135" applyNumberFormat="0" applyProtection="0">
      <alignment horizontal="right" vertical="center"/>
    </xf>
    <xf numFmtId="4" fontId="6" fillId="0" borderId="135" applyNumberFormat="0" applyProtection="0">
      <alignment horizontal="right" vertical="center"/>
    </xf>
    <xf numFmtId="4" fontId="6" fillId="0" borderId="135" applyNumberFormat="0" applyProtection="0">
      <alignment horizontal="right" vertical="center"/>
    </xf>
    <xf numFmtId="4" fontId="6" fillId="0" borderId="135" applyNumberFormat="0" applyProtection="0">
      <alignment horizontal="right" vertical="center"/>
    </xf>
    <xf numFmtId="4" fontId="57" fillId="0" borderId="19" applyNumberFormat="0" applyProtection="0">
      <alignment horizontal="right" vertical="center"/>
    </xf>
    <xf numFmtId="4" fontId="57" fillId="0" borderId="19" applyNumberFormat="0" applyProtection="0">
      <alignment horizontal="right" vertical="center"/>
    </xf>
    <xf numFmtId="4" fontId="57" fillId="0" borderId="19" applyNumberFormat="0" applyProtection="0">
      <alignment horizontal="right" vertical="center"/>
    </xf>
    <xf numFmtId="4" fontId="57" fillId="0" borderId="19" applyNumberFormat="0" applyProtection="0">
      <alignment horizontal="right" vertical="center"/>
    </xf>
    <xf numFmtId="4" fontId="57" fillId="0" borderId="19" applyNumberFormat="0" applyProtection="0">
      <alignment horizontal="right" vertical="center"/>
    </xf>
    <xf numFmtId="4" fontId="57" fillId="0" borderId="19" applyNumberFormat="0" applyProtection="0">
      <alignment horizontal="right" vertical="center"/>
    </xf>
    <xf numFmtId="4" fontId="57" fillId="0" borderId="19" applyNumberFormat="0" applyProtection="0">
      <alignment horizontal="right" vertical="center"/>
    </xf>
    <xf numFmtId="4" fontId="57" fillId="0" borderId="19" applyNumberFormat="0" applyProtection="0">
      <alignment horizontal="right" vertical="center"/>
    </xf>
    <xf numFmtId="4" fontId="57" fillId="0" borderId="19" applyNumberFormat="0" applyProtection="0">
      <alignment horizontal="right" vertical="center"/>
    </xf>
    <xf numFmtId="4" fontId="57" fillId="0" borderId="19" applyNumberFormat="0" applyProtection="0">
      <alignment horizontal="right" vertical="center"/>
    </xf>
    <xf numFmtId="4" fontId="57" fillId="0" borderId="19" applyNumberFormat="0" applyProtection="0">
      <alignment horizontal="right" vertical="center"/>
    </xf>
    <xf numFmtId="4" fontId="57" fillId="0" borderId="19" applyNumberFormat="0" applyProtection="0">
      <alignment horizontal="right" vertical="center"/>
    </xf>
    <xf numFmtId="4" fontId="171" fillId="92" borderId="164" applyNumberFormat="0" applyProtection="0">
      <alignment horizontal="left" vertical="center" indent="1"/>
    </xf>
    <xf numFmtId="4" fontId="6" fillId="30" borderId="135" applyNumberFormat="0" applyProtection="0">
      <alignment horizontal="right" vertical="center"/>
    </xf>
    <xf numFmtId="4" fontId="6" fillId="30" borderId="135" applyNumberFormat="0" applyProtection="0">
      <alignment horizontal="right" vertical="center"/>
    </xf>
    <xf numFmtId="4" fontId="6" fillId="30" borderId="135" applyNumberFormat="0" applyProtection="0">
      <alignment horizontal="right" vertical="center"/>
    </xf>
    <xf numFmtId="4" fontId="6" fillId="30" borderId="135" applyNumberFormat="0" applyProtection="0">
      <alignment horizontal="right" vertical="center"/>
    </xf>
    <xf numFmtId="4" fontId="6" fillId="30" borderId="135" applyNumberFormat="0" applyProtection="0">
      <alignment horizontal="right" vertical="center"/>
    </xf>
    <xf numFmtId="4" fontId="6" fillId="30" borderId="135" applyNumberFormat="0" applyProtection="0">
      <alignment horizontal="right" vertical="center"/>
    </xf>
    <xf numFmtId="4" fontId="6" fillId="30" borderId="135" applyNumberFormat="0" applyProtection="0">
      <alignment horizontal="right" vertical="center"/>
    </xf>
    <xf numFmtId="4" fontId="6" fillId="30" borderId="135" applyNumberFormat="0" applyProtection="0">
      <alignment horizontal="right" vertical="center"/>
    </xf>
    <xf numFmtId="4" fontId="168" fillId="88" borderId="135" applyNumberFormat="0" applyProtection="0">
      <alignment horizontal="right" vertical="center"/>
    </xf>
    <xf numFmtId="4" fontId="168" fillId="88" borderId="135" applyNumberFormat="0" applyProtection="0">
      <alignment horizontal="right" vertical="center"/>
    </xf>
    <xf numFmtId="4" fontId="168" fillId="88" borderId="135" applyNumberFormat="0" applyProtection="0">
      <alignment horizontal="right" vertical="center"/>
    </xf>
    <xf numFmtId="4" fontId="168" fillId="88" borderId="135" applyNumberFormat="0" applyProtection="0">
      <alignment horizontal="right" vertical="center"/>
    </xf>
    <xf numFmtId="4" fontId="168" fillId="88" borderId="135" applyNumberFormat="0" applyProtection="0">
      <alignment horizontal="right" vertical="center"/>
    </xf>
    <xf numFmtId="4" fontId="168" fillId="88" borderId="135" applyNumberFormat="0" applyProtection="0">
      <alignment horizontal="right" vertical="center"/>
    </xf>
    <xf numFmtId="4" fontId="168" fillId="88" borderId="135" applyNumberFormat="0" applyProtection="0">
      <alignment horizontal="right" vertical="center"/>
    </xf>
    <xf numFmtId="4" fontId="168" fillId="88" borderId="135" applyNumberFormat="0" applyProtection="0">
      <alignment horizontal="right" vertical="center"/>
    </xf>
    <xf numFmtId="4" fontId="168" fillId="88" borderId="135" applyNumberFormat="0" applyProtection="0">
      <alignment horizontal="right" vertical="center"/>
    </xf>
    <xf numFmtId="4" fontId="168" fillId="88" borderId="135" applyNumberFormat="0" applyProtection="0">
      <alignment horizontal="right" vertical="center"/>
    </xf>
    <xf numFmtId="4" fontId="168" fillId="88" borderId="135" applyNumberFormat="0" applyProtection="0">
      <alignment horizontal="right" vertical="center"/>
    </xf>
    <xf numFmtId="4" fontId="168" fillId="88" borderId="135" applyNumberFormat="0" applyProtection="0">
      <alignment horizontal="right" vertical="center"/>
    </xf>
    <xf numFmtId="4" fontId="168" fillId="88" borderId="135" applyNumberFormat="0" applyProtection="0">
      <alignment horizontal="right" vertical="center"/>
    </xf>
    <xf numFmtId="4" fontId="168" fillId="88" borderId="135" applyNumberFormat="0" applyProtection="0">
      <alignment horizontal="right" vertical="center"/>
    </xf>
    <xf numFmtId="4" fontId="168" fillId="88" borderId="135" applyNumberFormat="0" applyProtection="0">
      <alignment horizontal="right" vertical="center"/>
    </xf>
    <xf numFmtId="4" fontId="168" fillId="88" borderId="135" applyNumberFormat="0" applyProtection="0">
      <alignment horizontal="right" vertical="center"/>
    </xf>
    <xf numFmtId="4" fontId="6" fillId="30" borderId="135" applyNumberFormat="0" applyProtection="0">
      <alignment horizontal="right" vertical="center"/>
    </xf>
    <xf numFmtId="4" fontId="6" fillId="30" borderId="135" applyNumberFormat="0" applyProtection="0">
      <alignment horizontal="right" vertical="center"/>
    </xf>
    <xf numFmtId="4" fontId="6" fillId="30" borderId="135" applyNumberFormat="0" applyProtection="0">
      <alignment horizontal="right" vertical="center"/>
    </xf>
    <xf numFmtId="4" fontId="6" fillId="30" borderId="135" applyNumberFormat="0" applyProtection="0">
      <alignment horizontal="right" vertical="center"/>
    </xf>
    <xf numFmtId="4" fontId="6" fillId="30" borderId="135" applyNumberFormat="0" applyProtection="0">
      <alignment horizontal="right" vertical="center"/>
    </xf>
    <xf numFmtId="4" fontId="6" fillId="30" borderId="135" applyNumberFormat="0" applyProtection="0">
      <alignment horizontal="right" vertical="center"/>
    </xf>
    <xf numFmtId="4" fontId="6" fillId="30" borderId="135" applyNumberFormat="0" applyProtection="0">
      <alignment horizontal="right" vertical="center"/>
    </xf>
    <xf numFmtId="4" fontId="6" fillId="30" borderId="135" applyNumberFormat="0" applyProtection="0">
      <alignment horizontal="right" vertical="center"/>
    </xf>
    <xf numFmtId="4" fontId="171" fillId="92" borderId="164" applyNumberFormat="0" applyProtection="0">
      <alignment horizontal="left" vertical="center" indent="1"/>
    </xf>
    <xf numFmtId="4" fontId="6" fillId="9" borderId="135" applyNumberFormat="0" applyProtection="0">
      <alignment horizontal="left" vertical="center" indent="1"/>
    </xf>
    <xf numFmtId="4" fontId="6" fillId="9" borderId="135" applyNumberFormat="0" applyProtection="0">
      <alignment horizontal="left" vertical="center" indent="1"/>
    </xf>
    <xf numFmtId="4" fontId="6" fillId="9" borderId="135" applyNumberFormat="0" applyProtection="0">
      <alignment horizontal="left" vertical="center" indent="1"/>
    </xf>
    <xf numFmtId="4" fontId="6" fillId="9" borderId="135" applyNumberFormat="0" applyProtection="0">
      <alignment horizontal="left" vertical="center" indent="1"/>
    </xf>
    <xf numFmtId="4" fontId="6" fillId="9" borderId="135" applyNumberFormat="0" applyProtection="0">
      <alignment horizontal="left" vertical="center" indent="1"/>
    </xf>
    <xf numFmtId="4" fontId="6" fillId="9" borderId="135" applyNumberFormat="0" applyProtection="0">
      <alignment horizontal="left" vertical="center" indent="1"/>
    </xf>
    <xf numFmtId="4" fontId="6" fillId="9" borderId="135" applyNumberFormat="0" applyProtection="0">
      <alignment horizontal="left" vertical="center" indent="1"/>
    </xf>
    <xf numFmtId="4" fontId="6" fillId="9" borderId="135" applyNumberFormat="0" applyProtection="0">
      <alignment horizontal="left" vertical="center" indent="1"/>
    </xf>
    <xf numFmtId="4" fontId="6" fillId="9" borderId="135" applyNumberFormat="0" applyProtection="0">
      <alignment horizontal="left" vertical="center" indent="1"/>
    </xf>
    <xf numFmtId="4" fontId="6" fillId="9" borderId="135" applyNumberFormat="0" applyProtection="0">
      <alignment horizontal="left" vertical="center" indent="1"/>
    </xf>
    <xf numFmtId="4" fontId="6" fillId="9" borderId="135" applyNumberFormat="0" applyProtection="0">
      <alignment horizontal="left" vertical="center" indent="1"/>
    </xf>
    <xf numFmtId="4" fontId="6" fillId="9" borderId="135" applyNumberFormat="0" applyProtection="0">
      <alignment horizontal="left" vertical="center" indent="1"/>
    </xf>
    <xf numFmtId="4" fontId="6" fillId="9" borderId="135" applyNumberFormat="0" applyProtection="0">
      <alignment horizontal="left" vertical="center" indent="1"/>
    </xf>
    <xf numFmtId="4" fontId="6" fillId="9" borderId="135" applyNumberFormat="0" applyProtection="0">
      <alignment horizontal="left" vertical="center" indent="1"/>
    </xf>
    <xf numFmtId="4" fontId="6" fillId="9" borderId="135" applyNumberFormat="0" applyProtection="0">
      <alignment horizontal="left" vertical="center" indent="1"/>
    </xf>
    <xf numFmtId="4" fontId="6" fillId="9" borderId="135" applyNumberFormat="0" applyProtection="0">
      <alignment horizontal="left" vertical="center" indent="1"/>
    </xf>
    <xf numFmtId="4" fontId="57" fillId="55" borderId="19" applyNumberFormat="0" applyProtection="0">
      <alignment horizontal="left" vertical="center" indent="1"/>
    </xf>
    <xf numFmtId="4" fontId="57" fillId="55" borderId="19" applyNumberFormat="0" applyProtection="0">
      <alignment horizontal="left" vertical="center" indent="1"/>
    </xf>
    <xf numFmtId="4" fontId="57" fillId="55" borderId="19" applyNumberFormat="0" applyProtection="0">
      <alignment horizontal="left" vertical="center" indent="1"/>
    </xf>
    <xf numFmtId="4" fontId="57" fillId="55" borderId="19" applyNumberFormat="0" applyProtection="0">
      <alignment horizontal="left" vertical="center" indent="1"/>
    </xf>
    <xf numFmtId="4" fontId="57" fillId="55" borderId="19" applyNumberFormat="0" applyProtection="0">
      <alignment horizontal="left" vertical="center" indent="1"/>
    </xf>
    <xf numFmtId="4" fontId="57" fillId="55" borderId="19" applyNumberFormat="0" applyProtection="0">
      <alignment horizontal="left" vertical="center" indent="1"/>
    </xf>
    <xf numFmtId="4" fontId="57" fillId="55" borderId="19" applyNumberFormat="0" applyProtection="0">
      <alignment horizontal="left" vertical="center" indent="1"/>
    </xf>
    <xf numFmtId="4" fontId="57" fillId="55" borderId="19" applyNumberFormat="0" applyProtection="0">
      <alignment horizontal="left" vertical="center" indent="1"/>
    </xf>
    <xf numFmtId="4" fontId="57" fillId="55" borderId="19" applyNumberFormat="0" applyProtection="0">
      <alignment horizontal="left" vertical="center" indent="1"/>
    </xf>
    <xf numFmtId="4" fontId="57" fillId="55" borderId="19" applyNumberFormat="0" applyProtection="0">
      <alignment horizontal="left" vertical="center" indent="1"/>
    </xf>
    <xf numFmtId="4" fontId="57" fillId="55" borderId="19" applyNumberFormat="0" applyProtection="0">
      <alignment horizontal="left" vertical="center" indent="1"/>
    </xf>
    <xf numFmtId="4" fontId="57" fillId="55" borderId="19" applyNumberFormat="0" applyProtection="0">
      <alignment horizontal="left" vertical="center" indent="1"/>
    </xf>
    <xf numFmtId="4" fontId="171" fillId="92" borderId="164" applyNumberFormat="0" applyProtection="0">
      <alignment horizontal="left" vertical="center" indent="1"/>
    </xf>
    <xf numFmtId="0" fontId="6" fillId="56" borderId="174"/>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55" fillId="128" borderId="19" applyNumberFormat="0" applyProtection="0">
      <alignment horizontal="left" vertical="top" indent="1"/>
    </xf>
    <xf numFmtId="0" fontId="6" fillId="56" borderId="174"/>
    <xf numFmtId="0" fontId="6" fillId="56" borderId="174"/>
    <xf numFmtId="4" fontId="171" fillId="92" borderId="14" applyNumberFormat="0" applyProtection="0">
      <alignment horizontal="left" vertical="center" indent="1"/>
    </xf>
    <xf numFmtId="4" fontId="171" fillId="92" borderId="14" applyNumberFormat="0" applyProtection="0">
      <alignment horizontal="left" vertical="center" indent="1"/>
    </xf>
    <xf numFmtId="4" fontId="171" fillId="92" borderId="14" applyNumberFormat="0" applyProtection="0">
      <alignment horizontal="left" vertical="center" indent="1"/>
    </xf>
    <xf numFmtId="4" fontId="171" fillId="92" borderId="14" applyNumberFormat="0" applyProtection="0">
      <alignment horizontal="left" vertical="center" indent="1"/>
    </xf>
    <xf numFmtId="4" fontId="171" fillId="92" borderId="14" applyNumberFormat="0" applyProtection="0">
      <alignment horizontal="left" vertical="center" indent="1"/>
    </xf>
    <xf numFmtId="4" fontId="171" fillId="92" borderId="14" applyNumberFormat="0" applyProtection="0">
      <alignment horizontal="left" vertical="center" indent="1"/>
    </xf>
    <xf numFmtId="4" fontId="171" fillId="92" borderId="14" applyNumberFormat="0" applyProtection="0">
      <alignment horizontal="left" vertical="center" indent="1"/>
    </xf>
    <xf numFmtId="0" fontId="6" fillId="56" borderId="174"/>
    <xf numFmtId="4" fontId="171" fillId="92" borderId="14" applyNumberFormat="0" applyProtection="0">
      <alignment horizontal="left" vertical="center" indent="1"/>
    </xf>
    <xf numFmtId="4" fontId="171" fillId="92" borderId="14" applyNumberFormat="0" applyProtection="0">
      <alignment horizontal="left" vertical="center" indent="1"/>
    </xf>
    <xf numFmtId="4" fontId="171" fillId="92" borderId="14" applyNumberFormat="0" applyProtection="0">
      <alignment horizontal="left" vertical="center" indent="1"/>
    </xf>
    <xf numFmtId="4" fontId="171" fillId="92" borderId="14" applyNumberFormat="0" applyProtection="0">
      <alignment horizontal="left" vertical="center" indent="1"/>
    </xf>
    <xf numFmtId="4" fontId="171" fillId="92" borderId="14" applyNumberFormat="0" applyProtection="0">
      <alignment horizontal="left" vertical="center" indent="1"/>
    </xf>
    <xf numFmtId="4" fontId="171" fillId="92" borderId="14" applyNumberFormat="0" applyProtection="0">
      <alignment horizontal="left" vertical="center" indent="1"/>
    </xf>
    <xf numFmtId="4" fontId="171" fillId="92" borderId="14" applyNumberFormat="0" applyProtection="0">
      <alignment horizontal="left" vertical="center" indent="1"/>
    </xf>
    <xf numFmtId="4" fontId="62" fillId="0" borderId="0" applyNumberFormat="0" applyProtection="0">
      <alignment horizontal="left" vertical="center" indent="1"/>
    </xf>
    <xf numFmtId="0" fontId="6" fillId="56" borderId="174"/>
    <xf numFmtId="0" fontId="6" fillId="56" borderId="174"/>
    <xf numFmtId="0" fontId="6" fillId="56" borderId="11"/>
    <xf numFmtId="0" fontId="6" fillId="56" borderId="11"/>
    <xf numFmtId="0" fontId="6" fillId="56" borderId="11"/>
    <xf numFmtId="0" fontId="6" fillId="56" borderId="11"/>
    <xf numFmtId="0" fontId="6" fillId="56" borderId="11"/>
    <xf numFmtId="0" fontId="6" fillId="56" borderId="11"/>
    <xf numFmtId="0" fontId="6" fillId="56" borderId="174"/>
    <xf numFmtId="4" fontId="172" fillId="30" borderId="135" applyNumberFormat="0" applyProtection="0">
      <alignment horizontal="right" vertical="center"/>
    </xf>
    <xf numFmtId="4" fontId="172" fillId="30" borderId="135" applyNumberFormat="0" applyProtection="0">
      <alignment horizontal="right" vertical="center"/>
    </xf>
    <xf numFmtId="4" fontId="172" fillId="30" borderId="135" applyNumberFormat="0" applyProtection="0">
      <alignment horizontal="right" vertical="center"/>
    </xf>
    <xf numFmtId="4" fontId="172" fillId="30" borderId="135" applyNumberFormat="0" applyProtection="0">
      <alignment horizontal="right" vertical="center"/>
    </xf>
    <xf numFmtId="4" fontId="172" fillId="30" borderId="135" applyNumberFormat="0" applyProtection="0">
      <alignment horizontal="right" vertical="center"/>
    </xf>
    <xf numFmtId="4" fontId="172" fillId="30" borderId="135" applyNumberFormat="0" applyProtection="0">
      <alignment horizontal="right" vertical="center"/>
    </xf>
    <xf numFmtId="4" fontId="172" fillId="30" borderId="135" applyNumberFormat="0" applyProtection="0">
      <alignment horizontal="right" vertical="center"/>
    </xf>
    <xf numFmtId="4" fontId="172" fillId="30" borderId="135" applyNumberFormat="0" applyProtection="0">
      <alignment horizontal="right" vertical="center"/>
    </xf>
    <xf numFmtId="4" fontId="172" fillId="30" borderId="135" applyNumberFormat="0" applyProtection="0">
      <alignment horizontal="right" vertical="center"/>
    </xf>
    <xf numFmtId="4" fontId="172" fillId="30" borderId="135" applyNumberFormat="0" applyProtection="0">
      <alignment horizontal="right" vertical="center"/>
    </xf>
    <xf numFmtId="4" fontId="172" fillId="30" borderId="135" applyNumberFormat="0" applyProtection="0">
      <alignment horizontal="right" vertical="center"/>
    </xf>
    <xf numFmtId="4" fontId="172" fillId="30" borderId="135" applyNumberFormat="0" applyProtection="0">
      <alignment horizontal="right" vertical="center"/>
    </xf>
    <xf numFmtId="4" fontId="172" fillId="30" borderId="135" applyNumberFormat="0" applyProtection="0">
      <alignment horizontal="right" vertical="center"/>
    </xf>
    <xf numFmtId="4" fontId="172" fillId="30" borderId="135" applyNumberFormat="0" applyProtection="0">
      <alignment horizontal="right" vertical="center"/>
    </xf>
    <xf numFmtId="4" fontId="172" fillId="30" borderId="135" applyNumberFormat="0" applyProtection="0">
      <alignment horizontal="right" vertical="center"/>
    </xf>
    <xf numFmtId="4" fontId="172" fillId="30" borderId="135" applyNumberFormat="0" applyProtection="0">
      <alignment horizontal="right" vertical="center"/>
    </xf>
    <xf numFmtId="4" fontId="40" fillId="47" borderId="19" applyNumberFormat="0" applyProtection="0">
      <alignment horizontal="right" vertical="center"/>
    </xf>
    <xf numFmtId="4" fontId="40" fillId="47" borderId="19" applyNumberFormat="0" applyProtection="0">
      <alignment horizontal="right" vertical="center"/>
    </xf>
    <xf numFmtId="4" fontId="40" fillId="47" borderId="19" applyNumberFormat="0" applyProtection="0">
      <alignment horizontal="right" vertical="center"/>
    </xf>
    <xf numFmtId="4" fontId="40" fillId="47" borderId="19" applyNumberFormat="0" applyProtection="0">
      <alignment horizontal="right" vertical="center"/>
    </xf>
    <xf numFmtId="4" fontId="40" fillId="47" borderId="19" applyNumberFormat="0" applyProtection="0">
      <alignment horizontal="right" vertical="center"/>
    </xf>
    <xf numFmtId="4" fontId="40" fillId="47" borderId="19" applyNumberFormat="0" applyProtection="0">
      <alignment horizontal="right" vertical="center"/>
    </xf>
    <xf numFmtId="4" fontId="40" fillId="47" borderId="19" applyNumberFormat="0" applyProtection="0">
      <alignment horizontal="right" vertical="center"/>
    </xf>
    <xf numFmtId="4" fontId="40" fillId="47" borderId="19" applyNumberFormat="0" applyProtection="0">
      <alignment horizontal="right" vertical="center"/>
    </xf>
    <xf numFmtId="4" fontId="40" fillId="47" borderId="19" applyNumberFormat="0" applyProtection="0">
      <alignment horizontal="right" vertical="center"/>
    </xf>
    <xf numFmtId="4" fontId="40" fillId="47" borderId="19" applyNumberFormat="0" applyProtection="0">
      <alignment horizontal="right" vertical="center"/>
    </xf>
    <xf numFmtId="4" fontId="40" fillId="47" borderId="19" applyNumberFormat="0" applyProtection="0">
      <alignment horizontal="right" vertical="center"/>
    </xf>
    <xf numFmtId="4" fontId="40" fillId="47" borderId="19" applyNumberFormat="0" applyProtection="0">
      <alignment horizontal="right" vertical="center"/>
    </xf>
    <xf numFmtId="0" fontId="6" fillId="56" borderId="174"/>
    <xf numFmtId="4" fontId="40" fillId="47" borderId="167" applyNumberFormat="0" applyProtection="0">
      <alignment horizontal="right" vertical="center"/>
    </xf>
    <xf numFmtId="4" fontId="172" fillId="30" borderId="163" applyNumberFormat="0" applyProtection="0">
      <alignment horizontal="right" vertical="center"/>
    </xf>
    <xf numFmtId="4" fontId="172" fillId="30" borderId="163" applyNumberFormat="0" applyProtection="0">
      <alignment horizontal="right" vertical="center"/>
    </xf>
    <xf numFmtId="4" fontId="172" fillId="30" borderId="163" applyNumberFormat="0" applyProtection="0">
      <alignment horizontal="right" vertical="center"/>
    </xf>
    <xf numFmtId="4" fontId="172" fillId="30" borderId="163" applyNumberFormat="0" applyProtection="0">
      <alignment horizontal="right" vertical="center"/>
    </xf>
    <xf numFmtId="4" fontId="172" fillId="30" borderId="163" applyNumberFormat="0" applyProtection="0">
      <alignment horizontal="right" vertical="center"/>
    </xf>
    <xf numFmtId="4" fontId="172" fillId="30" borderId="163" applyNumberFormat="0" applyProtection="0">
      <alignment horizontal="right" vertical="center"/>
    </xf>
    <xf numFmtId="4" fontId="172" fillId="30" borderId="163" applyNumberFormat="0" applyProtection="0">
      <alignment horizontal="right" vertical="center"/>
    </xf>
    <xf numFmtId="4" fontId="172" fillId="30" borderId="163" applyNumberFormat="0" applyProtection="0">
      <alignment horizontal="right" vertical="center"/>
    </xf>
    <xf numFmtId="4" fontId="172" fillId="30" borderId="163" applyNumberFormat="0" applyProtection="0">
      <alignment horizontal="right" vertical="center"/>
    </xf>
    <xf numFmtId="4" fontId="172" fillId="30" borderId="163" applyNumberFormat="0" applyProtection="0">
      <alignment horizontal="right" vertical="center"/>
    </xf>
    <xf numFmtId="0" fontId="74" fillId="0" borderId="0" applyNumberFormat="0" applyFill="0" applyBorder="0" applyAlignment="0" applyProtection="0"/>
    <xf numFmtId="0" fontId="74" fillId="0" borderId="0" applyNumberFormat="0" applyFill="0" applyBorder="0" applyAlignment="0" applyProtection="0"/>
    <xf numFmtId="4" fontId="172" fillId="30" borderId="163" applyNumberFormat="0" applyProtection="0">
      <alignment horizontal="right" vertical="center"/>
    </xf>
    <xf numFmtId="4" fontId="172" fillId="30" borderId="163" applyNumberFormat="0" applyProtection="0">
      <alignment horizontal="right" vertical="center"/>
    </xf>
    <xf numFmtId="4" fontId="172" fillId="30" borderId="163" applyNumberFormat="0" applyProtection="0">
      <alignment horizontal="right" vertical="center"/>
    </xf>
    <xf numFmtId="4" fontId="172" fillId="30" borderId="163" applyNumberFormat="0" applyProtection="0">
      <alignment horizontal="right" vertical="center"/>
    </xf>
    <xf numFmtId="0" fontId="33" fillId="21" borderId="169" applyBorder="0"/>
    <xf numFmtId="0" fontId="170" fillId="4" borderId="167" applyNumberFormat="0" applyProtection="0">
      <alignment horizontal="left" vertical="top" indent="1"/>
    </xf>
    <xf numFmtId="0" fontId="170" fillId="55" borderId="167" applyNumberFormat="0" applyProtection="0">
      <alignment horizontal="left" vertical="top" indent="1"/>
    </xf>
    <xf numFmtId="4" fontId="171" fillId="92" borderId="164" applyNumberFormat="0" applyProtection="0">
      <alignment horizontal="left" vertical="center" indent="1"/>
    </xf>
    <xf numFmtId="0" fontId="157" fillId="27" borderId="163" applyNumberFormat="0" applyAlignment="0" applyProtection="0"/>
    <xf numFmtId="0" fontId="206" fillId="58" borderId="65" applyBorder="0" applyProtection="0">
      <alignment horizontal="centerContinuous" vertical="center"/>
    </xf>
    <xf numFmtId="0" fontId="206" fillId="58" borderId="65" applyBorder="0" applyProtection="0">
      <alignment horizontal="centerContinuous" vertical="center"/>
    </xf>
    <xf numFmtId="0" fontId="206" fillId="58" borderId="65" applyBorder="0" applyProtection="0">
      <alignment horizontal="centerContinuous" vertical="center"/>
    </xf>
    <xf numFmtId="0" fontId="206" fillId="58" borderId="65" applyBorder="0" applyProtection="0">
      <alignment horizontal="centerContinuous" vertical="center"/>
    </xf>
    <xf numFmtId="0" fontId="157" fillId="27" borderId="163" applyNumberFormat="0" applyAlignment="0" applyProtection="0"/>
    <xf numFmtId="0" fontId="157" fillId="27" borderId="163" applyNumberFormat="0" applyAlignment="0" applyProtection="0"/>
    <xf numFmtId="4" fontId="57" fillId="38" borderId="167" applyNumberFormat="0" applyProtection="0">
      <alignment vertical="center"/>
    </xf>
    <xf numFmtId="0" fontId="70" fillId="0" borderId="9" applyFill="0" applyBorder="0" applyProtection="0">
      <alignment horizontal="left" vertical="top"/>
    </xf>
    <xf numFmtId="49" fontId="5" fillId="0" borderId="0" applyFont="0" applyFill="0" applyBorder="0" applyAlignment="0" applyProtection="0"/>
    <xf numFmtId="0" fontId="169" fillId="7" borderId="167" applyNumberFormat="0" applyProtection="0">
      <alignment horizontal="left" vertical="top" indent="1"/>
    </xf>
    <xf numFmtId="49" fontId="5" fillId="0" borderId="0" applyFont="0" applyFill="0" applyBorder="0" applyAlignment="0" applyProtection="0"/>
    <xf numFmtId="49" fontId="5" fillId="0" borderId="0" applyFont="0" applyFill="0" applyBorder="0" applyAlignment="0" applyProtection="0"/>
    <xf numFmtId="0" fontId="207" fillId="0" borderId="0"/>
    <xf numFmtId="0" fontId="207" fillId="0" borderId="0"/>
    <xf numFmtId="0" fontId="169" fillId="7" borderId="167" applyNumberFormat="0" applyProtection="0">
      <alignment horizontal="left" vertical="top" indent="1"/>
    </xf>
    <xf numFmtId="4" fontId="40" fillId="47" borderId="167" applyNumberFormat="0" applyProtection="0">
      <alignment horizontal="right" vertical="center"/>
    </xf>
    <xf numFmtId="0" fontId="74" fillId="0" borderId="0" applyNumberFormat="0" applyFill="0" applyBorder="0" applyAlignment="0" applyProtection="0"/>
    <xf numFmtId="0" fontId="170" fillId="4" borderId="167" applyNumberFormat="0" applyProtection="0">
      <alignment horizontal="left" vertical="top" indent="1"/>
    </xf>
    <xf numFmtId="0" fontId="170" fillId="55" borderId="167" applyNumberFormat="0" applyProtection="0">
      <alignment horizontal="left" vertical="top" indent="1"/>
    </xf>
    <xf numFmtId="0" fontId="4" fillId="0" borderId="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143" fillId="0" borderId="133" applyNumberFormat="0" applyFill="0" applyAlignment="0" applyProtection="0"/>
    <xf numFmtId="0" fontId="77" fillId="0" borderId="104" applyNumberFormat="0" applyFill="0" applyAlignment="0" applyProtection="0"/>
    <xf numFmtId="0" fontId="77" fillId="0" borderId="104" applyNumberFormat="0" applyFill="0" applyAlignment="0" applyProtection="0"/>
    <xf numFmtId="0" fontId="77" fillId="0" borderId="104" applyNumberFormat="0" applyFill="0" applyAlignment="0" applyProtection="0"/>
    <xf numFmtId="0" fontId="77" fillId="0" borderId="104" applyNumberFormat="0" applyFill="0" applyAlignment="0" applyProtection="0"/>
    <xf numFmtId="0" fontId="77" fillId="0" borderId="104" applyNumberFormat="0" applyFill="0" applyAlignment="0" applyProtection="0"/>
    <xf numFmtId="0" fontId="77" fillId="0" borderId="104" applyNumberFormat="0" applyFill="0" applyAlignment="0" applyProtection="0"/>
    <xf numFmtId="0" fontId="77" fillId="0" borderId="104" applyNumberFormat="0" applyFill="0" applyAlignment="0" applyProtection="0"/>
    <xf numFmtId="0" fontId="77" fillId="0" borderId="104" applyNumberFormat="0" applyFill="0" applyAlignment="0" applyProtection="0"/>
    <xf numFmtId="0" fontId="77" fillId="0" borderId="104" applyNumberFormat="0" applyFill="0" applyAlignment="0" applyProtection="0"/>
    <xf numFmtId="0" fontId="77" fillId="0" borderId="104" applyNumberFormat="0" applyFill="0" applyAlignment="0" applyProtection="0"/>
    <xf numFmtId="0" fontId="77" fillId="0" borderId="104" applyNumberFormat="0" applyFill="0" applyAlignment="0" applyProtection="0"/>
    <xf numFmtId="0" fontId="77" fillId="0" borderId="104" applyNumberFormat="0" applyFill="0" applyAlignment="0" applyProtection="0"/>
    <xf numFmtId="0" fontId="77" fillId="0" borderId="104"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8" fillId="0" borderId="0" applyNumberFormat="0" applyFill="0" applyBorder="0" applyAlignment="0" applyProtection="0"/>
    <xf numFmtId="0" fontId="208" fillId="0" borderId="0" applyNumberFormat="0" applyFill="0" applyBorder="0" applyAlignment="0" applyProtection="0"/>
    <xf numFmtId="193" fontId="5" fillId="0" borderId="65" applyBorder="0" applyProtection="0">
      <alignment horizontal="right"/>
    </xf>
    <xf numFmtId="193" fontId="5" fillId="0" borderId="65" applyBorder="0" applyProtection="0">
      <alignment horizontal="right"/>
    </xf>
    <xf numFmtId="193" fontId="5" fillId="0" borderId="65" applyBorder="0" applyProtection="0">
      <alignment horizontal="right"/>
    </xf>
    <xf numFmtId="193" fontId="5" fillId="0" borderId="65" applyBorder="0" applyProtection="0">
      <alignment horizontal="right"/>
    </xf>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10" fontId="6" fillId="38" borderId="141" applyNumberFormat="0" applyBorder="0" applyAlignment="0" applyProtection="0"/>
    <xf numFmtId="10" fontId="6" fillId="38" borderId="141" applyNumberFormat="0" applyBorder="0" applyAlignment="0" applyProtection="0"/>
    <xf numFmtId="10" fontId="6" fillId="38" borderId="141" applyNumberFormat="0" applyBorder="0" applyAlignment="0" applyProtection="0"/>
    <xf numFmtId="10" fontId="6" fillId="38" borderId="141" applyNumberFormat="0" applyBorder="0" applyAlignment="0" applyProtection="0"/>
    <xf numFmtId="0" fontId="46" fillId="0" borderId="136" applyNumberFormat="0" applyAlignment="0" applyProtection="0">
      <alignment horizontal="left" vertical="center"/>
    </xf>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4" fillId="81" borderId="67" applyNumberFormat="0" applyAlignment="0" applyProtection="0"/>
    <xf numFmtId="0" fontId="154" fillId="81" borderId="67" applyNumberFormat="0" applyAlignment="0" applyProtection="0"/>
    <xf numFmtId="0" fontId="154" fillId="81" borderId="67" applyNumberFormat="0" applyAlignment="0" applyProtection="0"/>
    <xf numFmtId="0" fontId="154" fillId="81" borderId="67" applyNumberFormat="0" applyAlignment="0" applyProtection="0"/>
    <xf numFmtId="0" fontId="154" fillId="81" borderId="67" applyNumberFormat="0" applyAlignment="0" applyProtection="0"/>
    <xf numFmtId="0" fontId="154" fillId="81" borderId="67" applyNumberFormat="0" applyAlignment="0" applyProtection="0"/>
    <xf numFmtId="0" fontId="154" fillId="81" borderId="67" applyNumberFormat="0" applyAlignment="0" applyProtection="0"/>
    <xf numFmtId="0" fontId="154" fillId="81" borderId="67"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180" fontId="6" fillId="0" borderId="1">
      <alignment horizontal="right" vertical="center"/>
      <protection locked="0"/>
    </xf>
    <xf numFmtId="180" fontId="6" fillId="0" borderId="1">
      <alignment horizontal="right" vertical="center"/>
      <protection locked="0"/>
    </xf>
    <xf numFmtId="180" fontId="6" fillId="0" borderId="1">
      <alignment horizontal="right" vertical="center"/>
      <protection locked="0"/>
    </xf>
    <xf numFmtId="182" fontId="6" fillId="0" borderId="1">
      <alignment vertical="center"/>
      <protection locked="0"/>
    </xf>
    <xf numFmtId="182" fontId="6" fillId="0" borderId="1">
      <alignment vertical="center"/>
      <protection locked="0"/>
    </xf>
    <xf numFmtId="182" fontId="6" fillId="0" borderId="1">
      <alignment vertical="center"/>
      <protection locked="0"/>
    </xf>
    <xf numFmtId="181" fontId="6" fillId="0" borderId="1">
      <alignment vertical="center"/>
      <protection locked="0"/>
    </xf>
    <xf numFmtId="181" fontId="6" fillId="0" borderId="1">
      <alignment vertical="center"/>
      <protection locked="0"/>
    </xf>
    <xf numFmtId="181" fontId="6" fillId="0" borderId="1">
      <alignment vertical="center"/>
      <protection locked="0"/>
    </xf>
    <xf numFmtId="183" fontId="6" fillId="0" borderId="1">
      <alignment vertical="center"/>
      <protection locked="0"/>
    </xf>
    <xf numFmtId="183" fontId="6" fillId="0" borderId="1">
      <alignment vertical="center"/>
      <protection locked="0"/>
    </xf>
    <xf numFmtId="183" fontId="6" fillId="0" borderId="1">
      <alignment vertical="center"/>
      <protection locked="0"/>
    </xf>
    <xf numFmtId="185" fontId="6" fillId="0" borderId="1">
      <alignment horizontal="right" vertical="center"/>
      <protection locked="0"/>
    </xf>
    <xf numFmtId="185" fontId="6" fillId="0" borderId="1">
      <alignment horizontal="right" vertical="center"/>
      <protection locked="0"/>
    </xf>
    <xf numFmtId="185" fontId="6" fillId="0" borderId="1">
      <alignment horizontal="right" vertical="center"/>
      <protection locked="0"/>
    </xf>
    <xf numFmtId="184" fontId="6" fillId="0" borderId="1">
      <alignment vertical="center"/>
      <protection locked="0"/>
    </xf>
    <xf numFmtId="184" fontId="6" fillId="0" borderId="1">
      <alignment vertical="center"/>
      <protection locked="0"/>
    </xf>
    <xf numFmtId="184" fontId="6" fillId="0" borderId="1">
      <alignment vertical="center"/>
      <protection locked="0"/>
    </xf>
    <xf numFmtId="0" fontId="6" fillId="0" borderId="1" applyAlignment="0">
      <protection locked="0"/>
    </xf>
    <xf numFmtId="0" fontId="6" fillId="0" borderId="1" applyAlignment="0">
      <protection locked="0"/>
    </xf>
    <xf numFmtId="0" fontId="6" fillId="0" borderId="1" applyAlignment="0">
      <protection locked="0"/>
    </xf>
    <xf numFmtId="180" fontId="6" fillId="0" borderId="1">
      <alignment horizontal="center" vertical="center"/>
      <protection locked="0"/>
    </xf>
    <xf numFmtId="180" fontId="6" fillId="0" borderId="1">
      <alignment horizontal="center" vertical="center"/>
      <protection locked="0"/>
    </xf>
    <xf numFmtId="180" fontId="6" fillId="0" borderId="1">
      <alignment horizontal="center" vertical="center"/>
      <protection locked="0"/>
    </xf>
    <xf numFmtId="182" fontId="6" fillId="0" borderId="1">
      <alignment horizontal="center" vertical="center"/>
      <protection locked="0"/>
    </xf>
    <xf numFmtId="182" fontId="6" fillId="0" borderId="1">
      <alignment horizontal="center" vertical="center"/>
      <protection locked="0"/>
    </xf>
    <xf numFmtId="182" fontId="6" fillId="0" borderId="1">
      <alignment horizontal="center" vertical="center"/>
      <protection locked="0"/>
    </xf>
    <xf numFmtId="181" fontId="6" fillId="0" borderId="1">
      <alignment horizontal="center" vertical="center"/>
      <protection locked="0"/>
    </xf>
    <xf numFmtId="181" fontId="6" fillId="0" borderId="1">
      <alignment horizontal="center" vertical="center"/>
      <protection locked="0"/>
    </xf>
    <xf numFmtId="181" fontId="6" fillId="0" borderId="1">
      <alignment horizontal="center" vertical="center"/>
      <protection locked="0"/>
    </xf>
    <xf numFmtId="183" fontId="6" fillId="0" borderId="1">
      <alignment horizontal="center" vertical="center"/>
      <protection locked="0"/>
    </xf>
    <xf numFmtId="183" fontId="6" fillId="0" borderId="1">
      <alignment horizontal="center" vertical="center"/>
      <protection locked="0"/>
    </xf>
    <xf numFmtId="183" fontId="6" fillId="0" borderId="1">
      <alignment horizontal="center" vertical="center"/>
      <protection locked="0"/>
    </xf>
    <xf numFmtId="179" fontId="6" fillId="0" borderId="1">
      <alignment horizontal="center" vertical="center"/>
      <protection locked="0"/>
    </xf>
    <xf numFmtId="179" fontId="6" fillId="0" borderId="1">
      <alignment horizontal="center" vertical="center"/>
      <protection locked="0"/>
    </xf>
    <xf numFmtId="179" fontId="6" fillId="0" borderId="1">
      <alignment horizontal="center" vertical="center"/>
      <protection locked="0"/>
    </xf>
    <xf numFmtId="184" fontId="6" fillId="0" borderId="1">
      <alignment horizontal="center" vertical="center"/>
      <protection locked="0"/>
    </xf>
    <xf numFmtId="184" fontId="6" fillId="0" borderId="1">
      <alignment horizontal="center" vertical="center"/>
      <protection locked="0"/>
    </xf>
    <xf numFmtId="184" fontId="6" fillId="0" borderId="1">
      <alignment horizontal="center" vertical="center"/>
      <protection locked="0"/>
    </xf>
    <xf numFmtId="184" fontId="6" fillId="0" borderId="1">
      <alignment horizontal="center" vertical="center"/>
      <protection locked="0"/>
    </xf>
    <xf numFmtId="184" fontId="6" fillId="0" borderId="1">
      <alignment horizontal="center" vertical="center"/>
      <protection locked="0"/>
    </xf>
    <xf numFmtId="184" fontId="6" fillId="0" borderId="1">
      <alignment horizontal="center" vertical="center"/>
      <protection locked="0"/>
    </xf>
    <xf numFmtId="179" fontId="6" fillId="0" borderId="1">
      <alignment horizontal="center" vertical="center"/>
      <protection locked="0"/>
    </xf>
    <xf numFmtId="179" fontId="6" fillId="0" borderId="1">
      <alignment horizontal="center" vertical="center"/>
      <protection locked="0"/>
    </xf>
    <xf numFmtId="179" fontId="6" fillId="0" borderId="1">
      <alignment horizontal="center" vertical="center"/>
      <protection locked="0"/>
    </xf>
    <xf numFmtId="183" fontId="6" fillId="0" borderId="1">
      <alignment horizontal="center" vertical="center"/>
      <protection locked="0"/>
    </xf>
    <xf numFmtId="183" fontId="6" fillId="0" borderId="1">
      <alignment horizontal="center" vertical="center"/>
      <protection locked="0"/>
    </xf>
    <xf numFmtId="183" fontId="6" fillId="0" borderId="1">
      <alignment horizontal="center" vertical="center"/>
      <protection locked="0"/>
    </xf>
    <xf numFmtId="181" fontId="6" fillId="0" borderId="1">
      <alignment horizontal="center" vertical="center"/>
      <protection locked="0"/>
    </xf>
    <xf numFmtId="181" fontId="6" fillId="0" borderId="1">
      <alignment horizontal="center" vertical="center"/>
      <protection locked="0"/>
    </xf>
    <xf numFmtId="181" fontId="6" fillId="0" borderId="1">
      <alignment horizontal="center" vertical="center"/>
      <protection locked="0"/>
    </xf>
    <xf numFmtId="182" fontId="6" fillId="0" borderId="1">
      <alignment horizontal="center" vertical="center"/>
      <protection locked="0"/>
    </xf>
    <xf numFmtId="182" fontId="6" fillId="0" borderId="1">
      <alignment horizontal="center" vertical="center"/>
      <protection locked="0"/>
    </xf>
    <xf numFmtId="182" fontId="6" fillId="0" borderId="1">
      <alignment horizontal="center" vertical="center"/>
      <protection locked="0"/>
    </xf>
    <xf numFmtId="180" fontId="6" fillId="0" borderId="1">
      <alignment horizontal="center" vertical="center"/>
      <protection locked="0"/>
    </xf>
    <xf numFmtId="180" fontId="6" fillId="0" borderId="1">
      <alignment horizontal="center" vertical="center"/>
      <protection locked="0"/>
    </xf>
    <xf numFmtId="180" fontId="6" fillId="0" borderId="1">
      <alignment horizontal="center" vertical="center"/>
      <protection locked="0"/>
    </xf>
    <xf numFmtId="0" fontId="6" fillId="0" borderId="1" applyAlignment="0">
      <protection locked="0"/>
    </xf>
    <xf numFmtId="0" fontId="6" fillId="0" borderId="1" applyAlignment="0">
      <protection locked="0"/>
    </xf>
    <xf numFmtId="0" fontId="6" fillId="0" borderId="1" applyAlignment="0">
      <protection locked="0"/>
    </xf>
    <xf numFmtId="184" fontId="6" fillId="0" borderId="1">
      <alignment vertical="center"/>
      <protection locked="0"/>
    </xf>
    <xf numFmtId="184" fontId="6" fillId="0" borderId="1">
      <alignment vertical="center"/>
      <protection locked="0"/>
    </xf>
    <xf numFmtId="184" fontId="6" fillId="0" borderId="1">
      <alignment vertical="center"/>
      <protection locked="0"/>
    </xf>
    <xf numFmtId="185" fontId="6" fillId="0" borderId="1">
      <alignment horizontal="right" vertical="center"/>
      <protection locked="0"/>
    </xf>
    <xf numFmtId="185" fontId="6" fillId="0" borderId="1">
      <alignment horizontal="right" vertical="center"/>
      <protection locked="0"/>
    </xf>
    <xf numFmtId="185" fontId="6" fillId="0" borderId="1">
      <alignment horizontal="right" vertical="center"/>
      <protection locked="0"/>
    </xf>
    <xf numFmtId="183" fontId="6" fillId="0" borderId="1">
      <alignment vertical="center"/>
      <protection locked="0"/>
    </xf>
    <xf numFmtId="183" fontId="6" fillId="0" borderId="1">
      <alignment vertical="center"/>
      <protection locked="0"/>
    </xf>
    <xf numFmtId="183" fontId="6" fillId="0" borderId="1">
      <alignment vertical="center"/>
      <protection locked="0"/>
    </xf>
    <xf numFmtId="181" fontId="6" fillId="0" borderId="1">
      <alignment vertical="center"/>
      <protection locked="0"/>
    </xf>
    <xf numFmtId="181" fontId="6" fillId="0" borderId="1">
      <alignment vertical="center"/>
      <protection locked="0"/>
    </xf>
    <xf numFmtId="181" fontId="6" fillId="0" borderId="1">
      <alignment vertical="center"/>
      <protection locked="0"/>
    </xf>
    <xf numFmtId="182" fontId="6" fillId="0" borderId="1">
      <alignment vertical="center"/>
      <protection locked="0"/>
    </xf>
    <xf numFmtId="182" fontId="6" fillId="0" borderId="1">
      <alignment vertical="center"/>
      <protection locked="0"/>
    </xf>
    <xf numFmtId="182" fontId="6" fillId="0" borderId="1">
      <alignment vertical="center"/>
      <protection locked="0"/>
    </xf>
    <xf numFmtId="180" fontId="6" fillId="0" borderId="1">
      <alignment horizontal="right" vertical="center"/>
      <protection locked="0"/>
    </xf>
    <xf numFmtId="180" fontId="6" fillId="0" borderId="1">
      <alignment horizontal="right" vertical="center"/>
      <protection locked="0"/>
    </xf>
    <xf numFmtId="180" fontId="6" fillId="0" borderId="1">
      <alignment horizontal="right" vertical="center"/>
      <protection locked="0"/>
    </xf>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4" fillId="81" borderId="67" applyNumberFormat="0" applyAlignment="0" applyProtection="0"/>
    <xf numFmtId="0" fontId="154" fillId="81" borderId="67" applyNumberFormat="0" applyAlignment="0" applyProtection="0"/>
    <xf numFmtId="0" fontId="154" fillId="81" borderId="67" applyNumberFormat="0" applyAlignment="0" applyProtection="0"/>
    <xf numFmtId="0" fontId="154" fillId="81" borderId="67" applyNumberFormat="0" applyAlignment="0" applyProtection="0"/>
    <xf numFmtId="0" fontId="154" fillId="81" borderId="67" applyNumberFormat="0" applyAlignment="0" applyProtection="0"/>
    <xf numFmtId="0" fontId="154" fillId="81" borderId="67" applyNumberFormat="0" applyAlignment="0" applyProtection="0"/>
    <xf numFmtId="0" fontId="154" fillId="81" borderId="67" applyNumberFormat="0" applyAlignment="0" applyProtection="0"/>
    <xf numFmtId="0" fontId="154" fillId="81" borderId="67"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15" fillId="30" borderId="2" applyNumberFormat="0" applyAlignment="0" applyProtection="0"/>
    <xf numFmtId="0" fontId="46" fillId="0" borderId="136" applyNumberFormat="0" applyAlignment="0" applyProtection="0">
      <alignment horizontal="left" vertical="center"/>
    </xf>
    <xf numFmtId="0" fontId="32" fillId="0" borderId="8" applyNumberFormat="0" applyFill="0" applyAlignment="0" applyProtection="0"/>
    <xf numFmtId="0" fontId="32" fillId="0" borderId="8" applyNumberFormat="0" applyFill="0" applyAlignment="0" applyProtection="0"/>
    <xf numFmtId="0" fontId="32" fillId="0" borderId="8" applyNumberFormat="0" applyFill="0" applyAlignment="0" applyProtection="0"/>
    <xf numFmtId="0" fontId="32" fillId="0" borderId="8" applyNumberFormat="0" applyFill="0" applyAlignment="0" applyProtection="0"/>
    <xf numFmtId="0" fontId="32" fillId="0" borderId="139" applyNumberFormat="0" applyFill="0" applyAlignment="0" applyProtection="0"/>
    <xf numFmtId="0" fontId="35" fillId="30" borderId="9"/>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39" fillId="7" borderId="2" applyNumberFormat="0" applyAlignment="0" applyProtection="0"/>
    <xf numFmtId="0" fontId="39" fillId="7" borderId="2" applyNumberFormat="0" applyAlignment="0" applyProtection="0"/>
    <xf numFmtId="0" fontId="39" fillId="7" borderId="2" applyNumberFormat="0" applyAlignment="0" applyProtection="0"/>
    <xf numFmtId="0" fontId="39" fillId="7" borderId="2" applyNumberFormat="0" applyAlignment="0" applyProtection="0"/>
    <xf numFmtId="0" fontId="39" fillId="7" borderId="2" applyNumberFormat="0" applyAlignment="0" applyProtection="0"/>
    <xf numFmtId="0" fontId="39" fillId="7" borderId="2" applyNumberFormat="0" applyAlignment="0" applyProtection="0"/>
    <xf numFmtId="0" fontId="39" fillId="7" borderId="2" applyNumberFormat="0" applyAlignment="0" applyProtection="0"/>
    <xf numFmtId="0" fontId="39" fillId="7" borderId="2" applyNumberFormat="0" applyAlignment="0" applyProtection="0"/>
    <xf numFmtId="0" fontId="39" fillId="7" borderId="2" applyNumberFormat="0" applyAlignment="0" applyProtection="0"/>
    <xf numFmtId="0" fontId="39" fillId="7" borderId="2" applyNumberFormat="0" applyAlignment="0" applyProtection="0"/>
    <xf numFmtId="0" fontId="39" fillId="7" borderId="2" applyNumberFormat="0" applyAlignment="0" applyProtection="0"/>
    <xf numFmtId="0" fontId="39" fillId="7" borderId="2"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39" fillId="7" borderId="2" applyNumberFormat="0" applyAlignment="0" applyProtection="0"/>
    <xf numFmtId="0" fontId="39" fillId="7" borderId="2"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81" borderId="16" applyNumberFormat="0" applyAlignment="0" applyProtection="0"/>
    <xf numFmtId="0" fontId="50" fillId="81" borderId="16" applyNumberFormat="0" applyAlignment="0" applyProtection="0"/>
    <xf numFmtId="0" fontId="50" fillId="81" borderId="16" applyNumberFormat="0" applyAlignment="0" applyProtection="0"/>
    <xf numFmtId="0" fontId="50" fillId="81" borderId="16" applyNumberFormat="0" applyAlignment="0" applyProtection="0"/>
    <xf numFmtId="0" fontId="50" fillId="81" borderId="16" applyNumberFormat="0" applyAlignment="0" applyProtection="0"/>
    <xf numFmtId="0" fontId="50" fillId="81" borderId="16" applyNumberFormat="0" applyAlignment="0" applyProtection="0"/>
    <xf numFmtId="0" fontId="50" fillId="81" borderId="16" applyNumberFormat="0" applyAlignment="0" applyProtection="0"/>
    <xf numFmtId="0" fontId="50" fillId="81" borderId="16" applyNumberFormat="0" applyAlignment="0" applyProtection="0"/>
    <xf numFmtId="0" fontId="50" fillId="81" borderId="16" applyNumberFormat="0" applyAlignment="0" applyProtection="0"/>
    <xf numFmtId="0" fontId="50" fillId="81" borderId="16" applyNumberFormat="0" applyAlignment="0" applyProtection="0"/>
    <xf numFmtId="0" fontId="50" fillId="81" borderId="16" applyNumberFormat="0" applyAlignment="0" applyProtection="0"/>
    <xf numFmtId="0" fontId="50" fillId="81" borderId="16" applyNumberFormat="0" applyAlignment="0" applyProtection="0"/>
    <xf numFmtId="0" fontId="50" fillId="81"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4" fontId="55" fillId="7" borderId="19"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55" fillId="7" borderId="19" applyNumberFormat="0" applyProtection="0">
      <alignment vertical="center"/>
    </xf>
    <xf numFmtId="4" fontId="55" fillId="7" borderId="19" applyNumberFormat="0" applyProtection="0">
      <alignment vertical="center"/>
    </xf>
    <xf numFmtId="4" fontId="55" fillId="7" borderId="19" applyNumberFormat="0" applyProtection="0">
      <alignment vertical="center"/>
    </xf>
    <xf numFmtId="4" fontId="55" fillId="7" borderId="19" applyNumberFormat="0" applyProtection="0">
      <alignment vertical="center"/>
    </xf>
    <xf numFmtId="4" fontId="55" fillId="7" borderId="19" applyNumberFormat="0" applyProtection="0">
      <alignment vertical="center"/>
    </xf>
    <xf numFmtId="4" fontId="55" fillId="7" borderId="19" applyNumberFormat="0" applyProtection="0">
      <alignment vertical="center"/>
    </xf>
    <xf numFmtId="4" fontId="55" fillId="7" borderId="19" applyNumberFormat="0" applyProtection="0">
      <alignment vertical="center"/>
    </xf>
    <xf numFmtId="4" fontId="55" fillId="7" borderId="19" applyNumberFormat="0" applyProtection="0">
      <alignment vertical="center"/>
    </xf>
    <xf numFmtId="4" fontId="55" fillId="7" borderId="19" applyNumberFormat="0" applyProtection="0">
      <alignment vertical="center"/>
    </xf>
    <xf numFmtId="4" fontId="55" fillId="7" borderId="19" applyNumberFormat="0" applyProtection="0">
      <alignment vertical="center"/>
    </xf>
    <xf numFmtId="4" fontId="55" fillId="7" borderId="19" applyNumberFormat="0" applyProtection="0">
      <alignment vertical="center"/>
    </xf>
    <xf numFmtId="4" fontId="55" fillId="7" borderId="19" applyNumberFormat="0" applyProtection="0">
      <alignment vertical="center"/>
    </xf>
    <xf numFmtId="4" fontId="56" fillId="41" borderId="19"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168" fillId="41" borderId="67" applyNumberFormat="0" applyProtection="0">
      <alignment vertical="center"/>
    </xf>
    <xf numFmtId="4" fontId="168" fillId="41" borderId="67" applyNumberFormat="0" applyProtection="0">
      <alignment vertical="center"/>
    </xf>
    <xf numFmtId="4" fontId="168" fillId="41" borderId="67" applyNumberFormat="0" applyProtection="0">
      <alignment vertical="center"/>
    </xf>
    <xf numFmtId="4" fontId="168" fillId="41" borderId="67" applyNumberFormat="0" applyProtection="0">
      <alignment vertical="center"/>
    </xf>
    <xf numFmtId="4" fontId="168" fillId="41" borderId="67" applyNumberFormat="0" applyProtection="0">
      <alignment vertical="center"/>
    </xf>
    <xf numFmtId="4" fontId="168" fillId="41" borderId="67" applyNumberFormat="0" applyProtection="0">
      <alignment vertical="center"/>
    </xf>
    <xf numFmtId="4" fontId="168" fillId="41" borderId="67" applyNumberFormat="0" applyProtection="0">
      <alignment vertical="center"/>
    </xf>
    <xf numFmtId="4" fontId="168" fillId="41" borderId="67" applyNumberFormat="0" applyProtection="0">
      <alignment vertical="center"/>
    </xf>
    <xf numFmtId="4" fontId="168" fillId="41" borderId="67" applyNumberFormat="0" applyProtection="0">
      <alignment vertical="center"/>
    </xf>
    <xf numFmtId="4" fontId="168" fillId="41" borderId="67" applyNumberFormat="0" applyProtection="0">
      <alignment vertical="center"/>
    </xf>
    <xf numFmtId="4" fontId="168" fillId="41" borderId="67" applyNumberFormat="0" applyProtection="0">
      <alignment vertical="center"/>
    </xf>
    <xf numFmtId="4" fontId="168" fillId="41" borderId="67" applyNumberFormat="0" applyProtection="0">
      <alignment vertical="center"/>
    </xf>
    <xf numFmtId="4" fontId="168" fillId="41" borderId="67" applyNumberFormat="0" applyProtection="0">
      <alignment vertical="center"/>
    </xf>
    <xf numFmtId="4" fontId="168" fillId="41" borderId="67" applyNumberFormat="0" applyProtection="0">
      <alignment vertical="center"/>
    </xf>
    <xf numFmtId="4" fontId="168" fillId="41" borderId="67" applyNumberFormat="0" applyProtection="0">
      <alignment vertical="center"/>
    </xf>
    <xf numFmtId="4" fontId="168" fillId="41"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56" fillId="41" borderId="19" applyNumberFormat="0" applyProtection="0">
      <alignment vertical="center"/>
    </xf>
    <xf numFmtId="4" fontId="56" fillId="41" borderId="19" applyNumberFormat="0" applyProtection="0">
      <alignment vertical="center"/>
    </xf>
    <xf numFmtId="4" fontId="56" fillId="41" borderId="19" applyNumberFormat="0" applyProtection="0">
      <alignment vertical="center"/>
    </xf>
    <xf numFmtId="4" fontId="56" fillId="41" borderId="19" applyNumberFormat="0" applyProtection="0">
      <alignment vertical="center"/>
    </xf>
    <xf numFmtId="4" fontId="56" fillId="41" borderId="19" applyNumberFormat="0" applyProtection="0">
      <alignment vertical="center"/>
    </xf>
    <xf numFmtId="4" fontId="56" fillId="41" borderId="19" applyNumberFormat="0" applyProtection="0">
      <alignment vertical="center"/>
    </xf>
    <xf numFmtId="4" fontId="56" fillId="41" borderId="19" applyNumberFormat="0" applyProtection="0">
      <alignment vertical="center"/>
    </xf>
    <xf numFmtId="4" fontId="56" fillId="41" borderId="19" applyNumberFormat="0" applyProtection="0">
      <alignment vertical="center"/>
    </xf>
    <xf numFmtId="4" fontId="56" fillId="41" borderId="19" applyNumberFormat="0" applyProtection="0">
      <alignment vertical="center"/>
    </xf>
    <xf numFmtId="4" fontId="56" fillId="41" borderId="19" applyNumberFormat="0" applyProtection="0">
      <alignment vertical="center"/>
    </xf>
    <xf numFmtId="4" fontId="56" fillId="41" borderId="19" applyNumberFormat="0" applyProtection="0">
      <alignment vertical="center"/>
    </xf>
    <xf numFmtId="4" fontId="56" fillId="41" borderId="19" applyNumberFormat="0" applyProtection="0">
      <alignment vertical="center"/>
    </xf>
    <xf numFmtId="4" fontId="55" fillId="41" borderId="19" applyNumberFormat="0" applyProtection="0">
      <alignment horizontal="left" vertical="center" indent="1"/>
    </xf>
    <xf numFmtId="4" fontId="6" fillId="41" borderId="67" applyNumberFormat="0" applyProtection="0">
      <alignment horizontal="left" vertical="center" indent="1"/>
    </xf>
    <xf numFmtId="4" fontId="6" fillId="41" borderId="67" applyNumberFormat="0" applyProtection="0">
      <alignment horizontal="left" vertical="center" indent="1"/>
    </xf>
    <xf numFmtId="4" fontId="6" fillId="41" borderId="67" applyNumberFormat="0" applyProtection="0">
      <alignment horizontal="left" vertical="center" indent="1"/>
    </xf>
    <xf numFmtId="4" fontId="6" fillId="41" borderId="67" applyNumberFormat="0" applyProtection="0">
      <alignment horizontal="left" vertical="center" indent="1"/>
    </xf>
    <xf numFmtId="4" fontId="6" fillId="41" borderId="67" applyNumberFormat="0" applyProtection="0">
      <alignment horizontal="left" vertical="center" indent="1"/>
    </xf>
    <xf numFmtId="4" fontId="6" fillId="41" borderId="67" applyNumberFormat="0" applyProtection="0">
      <alignment horizontal="left" vertical="center" indent="1"/>
    </xf>
    <xf numFmtId="4" fontId="6" fillId="41" borderId="67" applyNumberFormat="0" applyProtection="0">
      <alignment horizontal="left" vertical="center" indent="1"/>
    </xf>
    <xf numFmtId="4" fontId="6" fillId="41" borderId="67" applyNumberFormat="0" applyProtection="0">
      <alignment horizontal="left" vertical="center" indent="1"/>
    </xf>
    <xf numFmtId="4" fontId="6" fillId="41" borderId="67" applyNumberFormat="0" applyProtection="0">
      <alignment horizontal="left" vertical="center" indent="1"/>
    </xf>
    <xf numFmtId="4" fontId="6" fillId="41" borderId="67" applyNumberFormat="0" applyProtection="0">
      <alignment horizontal="left" vertical="center" indent="1"/>
    </xf>
    <xf numFmtId="4" fontId="6" fillId="41" borderId="67" applyNumberFormat="0" applyProtection="0">
      <alignment horizontal="left" vertical="center" indent="1"/>
    </xf>
    <xf numFmtId="4" fontId="6" fillId="41" borderId="67" applyNumberFormat="0" applyProtection="0">
      <alignment horizontal="left" vertical="center" indent="1"/>
    </xf>
    <xf numFmtId="4" fontId="6" fillId="41" borderId="67" applyNumberFormat="0" applyProtection="0">
      <alignment horizontal="left" vertical="center" indent="1"/>
    </xf>
    <xf numFmtId="4" fontId="6" fillId="41" borderId="67" applyNumberFormat="0" applyProtection="0">
      <alignment horizontal="left" vertical="center" indent="1"/>
    </xf>
    <xf numFmtId="4" fontId="6" fillId="41" borderId="67" applyNumberFormat="0" applyProtection="0">
      <alignment horizontal="left" vertical="center" indent="1"/>
    </xf>
    <xf numFmtId="4" fontId="6" fillId="41" borderId="67" applyNumberFormat="0" applyProtection="0">
      <alignment horizontal="left" vertical="center" indent="1"/>
    </xf>
    <xf numFmtId="4" fontId="55" fillId="41" borderId="19" applyNumberFormat="0" applyProtection="0">
      <alignment horizontal="left" vertical="center" indent="1"/>
    </xf>
    <xf numFmtId="4" fontId="55" fillId="41" borderId="19" applyNumberFormat="0" applyProtection="0">
      <alignment horizontal="left" vertical="center" indent="1"/>
    </xf>
    <xf numFmtId="4" fontId="55" fillId="41" borderId="19" applyNumberFormat="0" applyProtection="0">
      <alignment horizontal="left" vertical="center" indent="1"/>
    </xf>
    <xf numFmtId="4" fontId="55" fillId="41" borderId="19" applyNumberFormat="0" applyProtection="0">
      <alignment horizontal="left" vertical="center" indent="1"/>
    </xf>
    <xf numFmtId="4" fontId="55" fillId="41" borderId="19" applyNumberFormat="0" applyProtection="0">
      <alignment horizontal="left" vertical="center" indent="1"/>
    </xf>
    <xf numFmtId="4" fontId="55" fillId="41" borderId="19" applyNumberFormat="0" applyProtection="0">
      <alignment horizontal="left" vertical="center" indent="1"/>
    </xf>
    <xf numFmtId="4" fontId="55" fillId="41" borderId="19" applyNumberFormat="0" applyProtection="0">
      <alignment horizontal="left" vertical="center" indent="1"/>
    </xf>
    <xf numFmtId="4" fontId="55" fillId="41" borderId="19" applyNumberFormat="0" applyProtection="0">
      <alignment horizontal="left" vertical="center" indent="1"/>
    </xf>
    <xf numFmtId="4" fontId="55" fillId="41" borderId="19" applyNumberFormat="0" applyProtection="0">
      <alignment horizontal="left" vertical="center" indent="1"/>
    </xf>
    <xf numFmtId="4" fontId="55" fillId="41" borderId="19" applyNumberFormat="0" applyProtection="0">
      <alignment horizontal="left" vertical="center" indent="1"/>
    </xf>
    <xf numFmtId="4" fontId="55" fillId="41" borderId="19" applyNumberFormat="0" applyProtection="0">
      <alignment horizontal="left" vertical="center" indent="1"/>
    </xf>
    <xf numFmtId="4" fontId="55" fillId="41" borderId="19" applyNumberFormat="0" applyProtection="0">
      <alignment horizontal="left" vertical="center" indent="1"/>
    </xf>
    <xf numFmtId="0" fontId="55" fillId="41"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55" fillId="41" borderId="19" applyNumberFormat="0" applyProtection="0">
      <alignment horizontal="left" vertical="top" indent="1"/>
    </xf>
    <xf numFmtId="0" fontId="55" fillId="41" borderId="19" applyNumberFormat="0" applyProtection="0">
      <alignment horizontal="left" vertical="top" indent="1"/>
    </xf>
    <xf numFmtId="0" fontId="55" fillId="41" borderId="19" applyNumberFormat="0" applyProtection="0">
      <alignment horizontal="left" vertical="top" indent="1"/>
    </xf>
    <xf numFmtId="0" fontId="55" fillId="41" borderId="19" applyNumberFormat="0" applyProtection="0">
      <alignment horizontal="left" vertical="top" indent="1"/>
    </xf>
    <xf numFmtId="0" fontId="55" fillId="41" borderId="19" applyNumberFormat="0" applyProtection="0">
      <alignment horizontal="left" vertical="top" indent="1"/>
    </xf>
    <xf numFmtId="0" fontId="55" fillId="41" borderId="19" applyNumberFormat="0" applyProtection="0">
      <alignment horizontal="left" vertical="top" indent="1"/>
    </xf>
    <xf numFmtId="0" fontId="55" fillId="41" borderId="19" applyNumberFormat="0" applyProtection="0">
      <alignment horizontal="left" vertical="top" indent="1"/>
    </xf>
    <xf numFmtId="0" fontId="55" fillId="41" borderId="19" applyNumberFormat="0" applyProtection="0">
      <alignment horizontal="left" vertical="top" indent="1"/>
    </xf>
    <xf numFmtId="0" fontId="55" fillId="41" borderId="19" applyNumberFormat="0" applyProtection="0">
      <alignment horizontal="left" vertical="top" indent="1"/>
    </xf>
    <xf numFmtId="0" fontId="55" fillId="41" borderId="19" applyNumberFormat="0" applyProtection="0">
      <alignment horizontal="left" vertical="top" indent="1"/>
    </xf>
    <xf numFmtId="0" fontId="55" fillId="41" borderId="19" applyNumberFormat="0" applyProtection="0">
      <alignment horizontal="left" vertical="top" indent="1"/>
    </xf>
    <xf numFmtId="0" fontId="55" fillId="41" borderId="19" applyNumberFormat="0" applyProtection="0">
      <alignment horizontal="left" vertical="top"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57" fillId="29" borderId="19" applyNumberFormat="0" applyProtection="0">
      <alignment horizontal="right" vertical="center"/>
    </xf>
    <xf numFmtId="4" fontId="6" fillId="29" borderId="67" applyNumberFormat="0" applyProtection="0">
      <alignment horizontal="right" vertical="center"/>
    </xf>
    <xf numFmtId="4" fontId="6" fillId="29" borderId="67" applyNumberFormat="0" applyProtection="0">
      <alignment horizontal="right" vertical="center"/>
    </xf>
    <xf numFmtId="4" fontId="6" fillId="29" borderId="67" applyNumberFormat="0" applyProtection="0">
      <alignment horizontal="right" vertical="center"/>
    </xf>
    <xf numFmtId="4" fontId="6" fillId="29" borderId="67" applyNumberFormat="0" applyProtection="0">
      <alignment horizontal="right" vertical="center"/>
    </xf>
    <xf numFmtId="4" fontId="6" fillId="29" borderId="67" applyNumberFormat="0" applyProtection="0">
      <alignment horizontal="right" vertical="center"/>
    </xf>
    <xf numFmtId="4" fontId="6" fillId="29" borderId="67" applyNumberFormat="0" applyProtection="0">
      <alignment horizontal="right" vertical="center"/>
    </xf>
    <xf numFmtId="4" fontId="6" fillId="29" borderId="67" applyNumberFormat="0" applyProtection="0">
      <alignment horizontal="right" vertical="center"/>
    </xf>
    <xf numFmtId="4" fontId="6" fillId="29" borderId="67" applyNumberFormat="0" applyProtection="0">
      <alignment horizontal="right" vertical="center"/>
    </xf>
    <xf numFmtId="4" fontId="6" fillId="29" borderId="67" applyNumberFormat="0" applyProtection="0">
      <alignment horizontal="right" vertical="center"/>
    </xf>
    <xf numFmtId="4" fontId="6" fillId="29" borderId="67" applyNumberFormat="0" applyProtection="0">
      <alignment horizontal="right" vertical="center"/>
    </xf>
    <xf numFmtId="4" fontId="6" fillId="29" borderId="67" applyNumberFormat="0" applyProtection="0">
      <alignment horizontal="right" vertical="center"/>
    </xf>
    <xf numFmtId="4" fontId="6" fillId="29" borderId="67" applyNumberFormat="0" applyProtection="0">
      <alignment horizontal="right" vertical="center"/>
    </xf>
    <xf numFmtId="4" fontId="6" fillId="29" borderId="67" applyNumberFormat="0" applyProtection="0">
      <alignment horizontal="right" vertical="center"/>
    </xf>
    <xf numFmtId="4" fontId="6" fillId="29" borderId="67" applyNumberFormat="0" applyProtection="0">
      <alignment horizontal="right" vertical="center"/>
    </xf>
    <xf numFmtId="4" fontId="6" fillId="29" borderId="67" applyNumberFormat="0" applyProtection="0">
      <alignment horizontal="right" vertical="center"/>
    </xf>
    <xf numFmtId="4" fontId="6" fillId="29" borderId="67" applyNumberFormat="0" applyProtection="0">
      <alignment horizontal="right" vertical="center"/>
    </xf>
    <xf numFmtId="4" fontId="57" fillId="29" borderId="19" applyNumberFormat="0" applyProtection="0">
      <alignment horizontal="right" vertical="center"/>
    </xf>
    <xf numFmtId="4" fontId="57" fillId="29" borderId="19" applyNumberFormat="0" applyProtection="0">
      <alignment horizontal="right" vertical="center"/>
    </xf>
    <xf numFmtId="4" fontId="57" fillId="29" borderId="19" applyNumberFormat="0" applyProtection="0">
      <alignment horizontal="right" vertical="center"/>
    </xf>
    <xf numFmtId="4" fontId="57" fillId="29" borderId="19" applyNumberFormat="0" applyProtection="0">
      <alignment horizontal="right" vertical="center"/>
    </xf>
    <xf numFmtId="4" fontId="57" fillId="29" borderId="19" applyNumberFormat="0" applyProtection="0">
      <alignment horizontal="right" vertical="center"/>
    </xf>
    <xf numFmtId="4" fontId="57" fillId="29" borderId="19" applyNumberFormat="0" applyProtection="0">
      <alignment horizontal="right" vertical="center"/>
    </xf>
    <xf numFmtId="4" fontId="57" fillId="29" borderId="19" applyNumberFormat="0" applyProtection="0">
      <alignment horizontal="right" vertical="center"/>
    </xf>
    <xf numFmtId="4" fontId="57" fillId="29" borderId="19" applyNumberFormat="0" applyProtection="0">
      <alignment horizontal="right" vertical="center"/>
    </xf>
    <xf numFmtId="4" fontId="57" fillId="29" borderId="19" applyNumberFormat="0" applyProtection="0">
      <alignment horizontal="right" vertical="center"/>
    </xf>
    <xf numFmtId="4" fontId="57" fillId="29" borderId="19" applyNumberFormat="0" applyProtection="0">
      <alignment horizontal="right" vertical="center"/>
    </xf>
    <xf numFmtId="4" fontId="57" fillId="29" borderId="19" applyNumberFormat="0" applyProtection="0">
      <alignment horizontal="right" vertical="center"/>
    </xf>
    <xf numFmtId="4" fontId="57" fillId="29" borderId="19" applyNumberFormat="0" applyProtection="0">
      <alignment horizontal="right" vertical="center"/>
    </xf>
    <xf numFmtId="4" fontId="57" fillId="3" borderId="19" applyNumberFormat="0" applyProtection="0">
      <alignment horizontal="right" vertical="center"/>
    </xf>
    <xf numFmtId="4" fontId="6" fillId="90" borderId="67" applyNumberFormat="0" applyProtection="0">
      <alignment horizontal="right" vertical="center"/>
    </xf>
    <xf numFmtId="4" fontId="6" fillId="90" borderId="67" applyNumberFormat="0" applyProtection="0">
      <alignment horizontal="right" vertical="center"/>
    </xf>
    <xf numFmtId="4" fontId="6" fillId="90" borderId="67" applyNumberFormat="0" applyProtection="0">
      <alignment horizontal="right" vertical="center"/>
    </xf>
    <xf numFmtId="4" fontId="6" fillId="90" borderId="67" applyNumberFormat="0" applyProtection="0">
      <alignment horizontal="right" vertical="center"/>
    </xf>
    <xf numFmtId="4" fontId="6" fillId="90" borderId="67" applyNumberFormat="0" applyProtection="0">
      <alignment horizontal="right" vertical="center"/>
    </xf>
    <xf numFmtId="4" fontId="6" fillId="90" borderId="67" applyNumberFormat="0" applyProtection="0">
      <alignment horizontal="right" vertical="center"/>
    </xf>
    <xf numFmtId="4" fontId="6" fillId="90" borderId="67" applyNumberFormat="0" applyProtection="0">
      <alignment horizontal="right" vertical="center"/>
    </xf>
    <xf numFmtId="4" fontId="6" fillId="90" borderId="67" applyNumberFormat="0" applyProtection="0">
      <alignment horizontal="right" vertical="center"/>
    </xf>
    <xf numFmtId="4" fontId="6" fillId="90" borderId="67" applyNumberFormat="0" applyProtection="0">
      <alignment horizontal="right" vertical="center"/>
    </xf>
    <xf numFmtId="4" fontId="6" fillId="90" borderId="67" applyNumberFormat="0" applyProtection="0">
      <alignment horizontal="right" vertical="center"/>
    </xf>
    <xf numFmtId="4" fontId="6" fillId="90" borderId="67" applyNumberFormat="0" applyProtection="0">
      <alignment horizontal="right" vertical="center"/>
    </xf>
    <xf numFmtId="4" fontId="6" fillId="90" borderId="67" applyNumberFormat="0" applyProtection="0">
      <alignment horizontal="right" vertical="center"/>
    </xf>
    <xf numFmtId="4" fontId="6" fillId="90" borderId="67" applyNumberFormat="0" applyProtection="0">
      <alignment horizontal="right" vertical="center"/>
    </xf>
    <xf numFmtId="4" fontId="6" fillId="90" borderId="67" applyNumberFormat="0" applyProtection="0">
      <alignment horizontal="right" vertical="center"/>
    </xf>
    <xf numFmtId="4" fontId="6" fillId="90" borderId="67" applyNumberFormat="0" applyProtection="0">
      <alignment horizontal="right" vertical="center"/>
    </xf>
    <xf numFmtId="4" fontId="6" fillId="90" borderId="67" applyNumberFormat="0" applyProtection="0">
      <alignment horizontal="right" vertical="center"/>
    </xf>
    <xf numFmtId="4" fontId="57" fillId="3" borderId="19" applyNumberFormat="0" applyProtection="0">
      <alignment horizontal="right" vertical="center"/>
    </xf>
    <xf numFmtId="4" fontId="57" fillId="3" borderId="19" applyNumberFormat="0" applyProtection="0">
      <alignment horizontal="right" vertical="center"/>
    </xf>
    <xf numFmtId="4" fontId="57" fillId="3" borderId="19" applyNumberFormat="0" applyProtection="0">
      <alignment horizontal="right" vertical="center"/>
    </xf>
    <xf numFmtId="4" fontId="57" fillId="3" borderId="19" applyNumberFormat="0" applyProtection="0">
      <alignment horizontal="right" vertical="center"/>
    </xf>
    <xf numFmtId="4" fontId="57" fillId="3" borderId="19" applyNumberFormat="0" applyProtection="0">
      <alignment horizontal="right" vertical="center"/>
    </xf>
    <xf numFmtId="4" fontId="57" fillId="3" borderId="19" applyNumberFormat="0" applyProtection="0">
      <alignment horizontal="right" vertical="center"/>
    </xf>
    <xf numFmtId="4" fontId="57" fillId="3" borderId="19" applyNumberFormat="0" applyProtection="0">
      <alignment horizontal="right" vertical="center"/>
    </xf>
    <xf numFmtId="4" fontId="57" fillId="3" borderId="19" applyNumberFormat="0" applyProtection="0">
      <alignment horizontal="right" vertical="center"/>
    </xf>
    <xf numFmtId="4" fontId="57" fillId="3" borderId="19" applyNumberFormat="0" applyProtection="0">
      <alignment horizontal="right" vertical="center"/>
    </xf>
    <xf numFmtId="4" fontId="57" fillId="3" borderId="19" applyNumberFormat="0" applyProtection="0">
      <alignment horizontal="right" vertical="center"/>
    </xf>
    <xf numFmtId="4" fontId="57" fillId="3" borderId="19" applyNumberFormat="0" applyProtection="0">
      <alignment horizontal="right" vertical="center"/>
    </xf>
    <xf numFmtId="4" fontId="57" fillId="3" borderId="19" applyNumberFormat="0" applyProtection="0">
      <alignment horizontal="right" vertical="center"/>
    </xf>
    <xf numFmtId="4" fontId="57" fillId="13" borderId="19" applyNumberFormat="0" applyProtection="0">
      <alignment horizontal="right" vertical="center"/>
    </xf>
    <xf numFmtId="4" fontId="6" fillId="13" borderId="14" applyNumberFormat="0" applyProtection="0">
      <alignment horizontal="right" vertical="center"/>
    </xf>
    <xf numFmtId="4" fontId="6" fillId="13" borderId="14" applyNumberFormat="0" applyProtection="0">
      <alignment horizontal="right" vertical="center"/>
    </xf>
    <xf numFmtId="4" fontId="6" fillId="13" borderId="14" applyNumberFormat="0" applyProtection="0">
      <alignment horizontal="right" vertical="center"/>
    </xf>
    <xf numFmtId="4" fontId="6" fillId="13" borderId="14" applyNumberFormat="0" applyProtection="0">
      <alignment horizontal="right" vertical="center"/>
    </xf>
    <xf numFmtId="4" fontId="6" fillId="13" borderId="14" applyNumberFormat="0" applyProtection="0">
      <alignment horizontal="right" vertical="center"/>
    </xf>
    <xf numFmtId="4" fontId="6" fillId="13" borderId="14" applyNumberFormat="0" applyProtection="0">
      <alignment horizontal="right" vertical="center"/>
    </xf>
    <xf numFmtId="4" fontId="6" fillId="13" borderId="14" applyNumberFormat="0" applyProtection="0">
      <alignment horizontal="right" vertical="center"/>
    </xf>
    <xf numFmtId="4" fontId="6" fillId="13" borderId="14" applyNumberFormat="0" applyProtection="0">
      <alignment horizontal="right" vertical="center"/>
    </xf>
    <xf numFmtId="4" fontId="6" fillId="13" borderId="14" applyNumberFormat="0" applyProtection="0">
      <alignment horizontal="right" vertical="center"/>
    </xf>
    <xf numFmtId="4" fontId="6" fillId="13" borderId="14" applyNumberFormat="0" applyProtection="0">
      <alignment horizontal="right" vertical="center"/>
    </xf>
    <xf numFmtId="4" fontId="6" fillId="13" borderId="14" applyNumberFormat="0" applyProtection="0">
      <alignment horizontal="right" vertical="center"/>
    </xf>
    <xf numFmtId="4" fontId="6" fillId="13" borderId="14" applyNumberFormat="0" applyProtection="0">
      <alignment horizontal="right" vertical="center"/>
    </xf>
    <xf numFmtId="4" fontId="6" fillId="13" borderId="14" applyNumberFormat="0" applyProtection="0">
      <alignment horizontal="right" vertical="center"/>
    </xf>
    <xf numFmtId="4" fontId="6" fillId="13" borderId="14" applyNumberFormat="0" applyProtection="0">
      <alignment horizontal="right" vertical="center"/>
    </xf>
    <xf numFmtId="4" fontId="6" fillId="13" borderId="14" applyNumberFormat="0" applyProtection="0">
      <alignment horizontal="right" vertical="center"/>
    </xf>
    <xf numFmtId="4" fontId="6" fillId="13" borderId="14" applyNumberFormat="0" applyProtection="0">
      <alignment horizontal="right" vertical="center"/>
    </xf>
    <xf numFmtId="4" fontId="57" fillId="13" borderId="19" applyNumberFormat="0" applyProtection="0">
      <alignment horizontal="right" vertical="center"/>
    </xf>
    <xf numFmtId="4" fontId="57" fillId="13" borderId="19" applyNumberFormat="0" applyProtection="0">
      <alignment horizontal="right" vertical="center"/>
    </xf>
    <xf numFmtId="4" fontId="57" fillId="13" borderId="19" applyNumberFormat="0" applyProtection="0">
      <alignment horizontal="right" vertical="center"/>
    </xf>
    <xf numFmtId="4" fontId="57" fillId="13" borderId="19" applyNumberFormat="0" applyProtection="0">
      <alignment horizontal="right" vertical="center"/>
    </xf>
    <xf numFmtId="4" fontId="57" fillId="13" borderId="19" applyNumberFormat="0" applyProtection="0">
      <alignment horizontal="right" vertical="center"/>
    </xf>
    <xf numFmtId="4" fontId="57" fillId="13" borderId="19" applyNumberFormat="0" applyProtection="0">
      <alignment horizontal="right" vertical="center"/>
    </xf>
    <xf numFmtId="4" fontId="57" fillId="13" borderId="19" applyNumberFormat="0" applyProtection="0">
      <alignment horizontal="right" vertical="center"/>
    </xf>
    <xf numFmtId="4" fontId="57" fillId="13" borderId="19" applyNumberFormat="0" applyProtection="0">
      <alignment horizontal="right" vertical="center"/>
    </xf>
    <xf numFmtId="4" fontId="57" fillId="13" borderId="19" applyNumberFormat="0" applyProtection="0">
      <alignment horizontal="right" vertical="center"/>
    </xf>
    <xf numFmtId="4" fontId="57" fillId="13" borderId="19" applyNumberFormat="0" applyProtection="0">
      <alignment horizontal="right" vertical="center"/>
    </xf>
    <xf numFmtId="4" fontId="57" fillId="13" borderId="19" applyNumberFormat="0" applyProtection="0">
      <alignment horizontal="right" vertical="center"/>
    </xf>
    <xf numFmtId="4" fontId="57" fillId="13" borderId="19" applyNumberFormat="0" applyProtection="0">
      <alignment horizontal="right" vertical="center"/>
    </xf>
    <xf numFmtId="4" fontId="57" fillId="42" borderId="19" applyNumberFormat="0" applyProtection="0">
      <alignment horizontal="right" vertical="center"/>
    </xf>
    <xf numFmtId="4" fontId="6" fillId="42" borderId="67" applyNumberFormat="0" applyProtection="0">
      <alignment horizontal="right" vertical="center"/>
    </xf>
    <xf numFmtId="4" fontId="6" fillId="42" borderId="67" applyNumberFormat="0" applyProtection="0">
      <alignment horizontal="right" vertical="center"/>
    </xf>
    <xf numFmtId="4" fontId="6" fillId="42" borderId="67" applyNumberFormat="0" applyProtection="0">
      <alignment horizontal="right" vertical="center"/>
    </xf>
    <xf numFmtId="4" fontId="6" fillId="42" borderId="67" applyNumberFormat="0" applyProtection="0">
      <alignment horizontal="right" vertical="center"/>
    </xf>
    <xf numFmtId="4" fontId="6" fillId="42" borderId="67" applyNumberFormat="0" applyProtection="0">
      <alignment horizontal="right" vertical="center"/>
    </xf>
    <xf numFmtId="4" fontId="6" fillId="42" borderId="67" applyNumberFormat="0" applyProtection="0">
      <alignment horizontal="right" vertical="center"/>
    </xf>
    <xf numFmtId="4" fontId="6" fillId="42" borderId="67" applyNumberFormat="0" applyProtection="0">
      <alignment horizontal="right" vertical="center"/>
    </xf>
    <xf numFmtId="4" fontId="6" fillId="42" borderId="67" applyNumberFormat="0" applyProtection="0">
      <alignment horizontal="right" vertical="center"/>
    </xf>
    <xf numFmtId="4" fontId="6" fillId="42" borderId="67" applyNumberFormat="0" applyProtection="0">
      <alignment horizontal="right" vertical="center"/>
    </xf>
    <xf numFmtId="4" fontId="6" fillId="42" borderId="67" applyNumberFormat="0" applyProtection="0">
      <alignment horizontal="right" vertical="center"/>
    </xf>
    <xf numFmtId="4" fontId="6" fillId="42" borderId="67" applyNumberFormat="0" applyProtection="0">
      <alignment horizontal="right" vertical="center"/>
    </xf>
    <xf numFmtId="4" fontId="6" fillId="42" borderId="67" applyNumberFormat="0" applyProtection="0">
      <alignment horizontal="right" vertical="center"/>
    </xf>
    <xf numFmtId="4" fontId="6" fillId="42" borderId="67" applyNumberFormat="0" applyProtection="0">
      <alignment horizontal="right" vertical="center"/>
    </xf>
    <xf numFmtId="4" fontId="6" fillId="42" borderId="67" applyNumberFormat="0" applyProtection="0">
      <alignment horizontal="right" vertical="center"/>
    </xf>
    <xf numFmtId="4" fontId="6" fillId="42" borderId="67" applyNumberFormat="0" applyProtection="0">
      <alignment horizontal="right" vertical="center"/>
    </xf>
    <xf numFmtId="4" fontId="6" fillId="42" borderId="67" applyNumberFormat="0" applyProtection="0">
      <alignment horizontal="right" vertical="center"/>
    </xf>
    <xf numFmtId="4" fontId="57" fillId="42" borderId="19" applyNumberFormat="0" applyProtection="0">
      <alignment horizontal="right" vertical="center"/>
    </xf>
    <xf numFmtId="4" fontId="57" fillId="42" borderId="19" applyNumberFormat="0" applyProtection="0">
      <alignment horizontal="right" vertical="center"/>
    </xf>
    <xf numFmtId="4" fontId="57" fillId="42" borderId="19" applyNumberFormat="0" applyProtection="0">
      <alignment horizontal="right" vertical="center"/>
    </xf>
    <xf numFmtId="4" fontId="57" fillId="42" borderId="19" applyNumberFormat="0" applyProtection="0">
      <alignment horizontal="right" vertical="center"/>
    </xf>
    <xf numFmtId="4" fontId="57" fillId="42" borderId="19" applyNumberFormat="0" applyProtection="0">
      <alignment horizontal="right" vertical="center"/>
    </xf>
    <xf numFmtId="4" fontId="57" fillId="42" borderId="19" applyNumberFormat="0" applyProtection="0">
      <alignment horizontal="right" vertical="center"/>
    </xf>
    <xf numFmtId="4" fontId="57" fillId="42" borderId="19" applyNumberFormat="0" applyProtection="0">
      <alignment horizontal="right" vertical="center"/>
    </xf>
    <xf numFmtId="4" fontId="57" fillId="42" borderId="19" applyNumberFormat="0" applyProtection="0">
      <alignment horizontal="right" vertical="center"/>
    </xf>
    <xf numFmtId="4" fontId="57" fillId="42" borderId="19" applyNumberFormat="0" applyProtection="0">
      <alignment horizontal="right" vertical="center"/>
    </xf>
    <xf numFmtId="4" fontId="57" fillId="42" borderId="19" applyNumberFormat="0" applyProtection="0">
      <alignment horizontal="right" vertical="center"/>
    </xf>
    <xf numFmtId="4" fontId="57" fillId="42" borderId="19" applyNumberFormat="0" applyProtection="0">
      <alignment horizontal="right" vertical="center"/>
    </xf>
    <xf numFmtId="4" fontId="57" fillId="42" borderId="19" applyNumberFormat="0" applyProtection="0">
      <alignment horizontal="right" vertical="center"/>
    </xf>
    <xf numFmtId="4" fontId="57" fillId="43" borderId="19" applyNumberFormat="0" applyProtection="0">
      <alignment horizontal="right" vertical="center"/>
    </xf>
    <xf numFmtId="4" fontId="6" fillId="43" borderId="67" applyNumberFormat="0" applyProtection="0">
      <alignment horizontal="right" vertical="center"/>
    </xf>
    <xf numFmtId="4" fontId="6" fillId="43" borderId="67" applyNumberFormat="0" applyProtection="0">
      <alignment horizontal="right" vertical="center"/>
    </xf>
    <xf numFmtId="4" fontId="6" fillId="43" borderId="67" applyNumberFormat="0" applyProtection="0">
      <alignment horizontal="right" vertical="center"/>
    </xf>
    <xf numFmtId="4" fontId="6" fillId="43" borderId="67" applyNumberFormat="0" applyProtection="0">
      <alignment horizontal="right" vertical="center"/>
    </xf>
    <xf numFmtId="4" fontId="6" fillId="43" borderId="67" applyNumberFormat="0" applyProtection="0">
      <alignment horizontal="right" vertical="center"/>
    </xf>
    <xf numFmtId="4" fontId="6" fillId="43" borderId="67" applyNumberFormat="0" applyProtection="0">
      <alignment horizontal="right" vertical="center"/>
    </xf>
    <xf numFmtId="4" fontId="6" fillId="43" borderId="67" applyNumberFormat="0" applyProtection="0">
      <alignment horizontal="right" vertical="center"/>
    </xf>
    <xf numFmtId="4" fontId="6" fillId="43" borderId="67" applyNumberFormat="0" applyProtection="0">
      <alignment horizontal="right" vertical="center"/>
    </xf>
    <xf numFmtId="4" fontId="6" fillId="43" borderId="67" applyNumberFormat="0" applyProtection="0">
      <alignment horizontal="right" vertical="center"/>
    </xf>
    <xf numFmtId="4" fontId="6" fillId="43" borderId="67" applyNumberFormat="0" applyProtection="0">
      <alignment horizontal="right" vertical="center"/>
    </xf>
    <xf numFmtId="4" fontId="6" fillId="43" borderId="67" applyNumberFormat="0" applyProtection="0">
      <alignment horizontal="right" vertical="center"/>
    </xf>
    <xf numFmtId="4" fontId="6" fillId="43" borderId="67" applyNumberFormat="0" applyProtection="0">
      <alignment horizontal="right" vertical="center"/>
    </xf>
    <xf numFmtId="4" fontId="6" fillId="43" borderId="67" applyNumberFormat="0" applyProtection="0">
      <alignment horizontal="right" vertical="center"/>
    </xf>
    <xf numFmtId="4" fontId="6" fillId="43" borderId="67" applyNumberFormat="0" applyProtection="0">
      <alignment horizontal="right" vertical="center"/>
    </xf>
    <xf numFmtId="4" fontId="6" fillId="43" borderId="67" applyNumberFormat="0" applyProtection="0">
      <alignment horizontal="right" vertical="center"/>
    </xf>
    <xf numFmtId="4" fontId="6" fillId="43" borderId="67" applyNumberFormat="0" applyProtection="0">
      <alignment horizontal="right" vertical="center"/>
    </xf>
    <xf numFmtId="4" fontId="57" fillId="43" borderId="19" applyNumberFormat="0" applyProtection="0">
      <alignment horizontal="right" vertical="center"/>
    </xf>
    <xf numFmtId="4" fontId="57" fillId="43" borderId="19" applyNumberFormat="0" applyProtection="0">
      <alignment horizontal="right" vertical="center"/>
    </xf>
    <xf numFmtId="4" fontId="57" fillId="43" borderId="19" applyNumberFormat="0" applyProtection="0">
      <alignment horizontal="right" vertical="center"/>
    </xf>
    <xf numFmtId="4" fontId="57" fillId="43" borderId="19" applyNumberFormat="0" applyProtection="0">
      <alignment horizontal="right" vertical="center"/>
    </xf>
    <xf numFmtId="4" fontId="57" fillId="43" borderId="19" applyNumberFormat="0" applyProtection="0">
      <alignment horizontal="right" vertical="center"/>
    </xf>
    <xf numFmtId="4" fontId="57" fillId="43" borderId="19" applyNumberFormat="0" applyProtection="0">
      <alignment horizontal="right" vertical="center"/>
    </xf>
    <xf numFmtId="4" fontId="57" fillId="43" borderId="19" applyNumberFormat="0" applyProtection="0">
      <alignment horizontal="right" vertical="center"/>
    </xf>
    <xf numFmtId="4" fontId="57" fillId="43" borderId="19" applyNumberFormat="0" applyProtection="0">
      <alignment horizontal="right" vertical="center"/>
    </xf>
    <xf numFmtId="4" fontId="57" fillId="43" borderId="19" applyNumberFormat="0" applyProtection="0">
      <alignment horizontal="right" vertical="center"/>
    </xf>
    <xf numFmtId="4" fontId="57" fillId="43" borderId="19" applyNumberFormat="0" applyProtection="0">
      <alignment horizontal="right" vertical="center"/>
    </xf>
    <xf numFmtId="4" fontId="57" fillId="43" borderId="19" applyNumberFormat="0" applyProtection="0">
      <alignment horizontal="right" vertical="center"/>
    </xf>
    <xf numFmtId="4" fontId="57" fillId="43" borderId="19" applyNumberFormat="0" applyProtection="0">
      <alignment horizontal="right" vertical="center"/>
    </xf>
    <xf numFmtId="4" fontId="57" fillId="25" borderId="19" applyNumberFormat="0" applyProtection="0">
      <alignment horizontal="right" vertical="center"/>
    </xf>
    <xf numFmtId="4" fontId="6" fillId="25" borderId="67" applyNumberFormat="0" applyProtection="0">
      <alignment horizontal="right" vertical="center"/>
    </xf>
    <xf numFmtId="4" fontId="6" fillId="25" borderId="67" applyNumberFormat="0" applyProtection="0">
      <alignment horizontal="right" vertical="center"/>
    </xf>
    <xf numFmtId="4" fontId="6" fillId="25" borderId="67" applyNumberFormat="0" applyProtection="0">
      <alignment horizontal="right" vertical="center"/>
    </xf>
    <xf numFmtId="4" fontId="6" fillId="25" borderId="67" applyNumberFormat="0" applyProtection="0">
      <alignment horizontal="right" vertical="center"/>
    </xf>
    <xf numFmtId="4" fontId="6" fillId="25" borderId="67" applyNumberFormat="0" applyProtection="0">
      <alignment horizontal="right" vertical="center"/>
    </xf>
    <xf numFmtId="4" fontId="6" fillId="25" borderId="67" applyNumberFormat="0" applyProtection="0">
      <alignment horizontal="right" vertical="center"/>
    </xf>
    <xf numFmtId="4" fontId="6" fillId="25" borderId="67" applyNumberFormat="0" applyProtection="0">
      <alignment horizontal="right" vertical="center"/>
    </xf>
    <xf numFmtId="4" fontId="6" fillId="25" borderId="67" applyNumberFormat="0" applyProtection="0">
      <alignment horizontal="right" vertical="center"/>
    </xf>
    <xf numFmtId="4" fontId="6" fillId="25" borderId="67" applyNumberFormat="0" applyProtection="0">
      <alignment horizontal="right" vertical="center"/>
    </xf>
    <xf numFmtId="4" fontId="6" fillId="25" borderId="67" applyNumberFormat="0" applyProtection="0">
      <alignment horizontal="right" vertical="center"/>
    </xf>
    <xf numFmtId="4" fontId="6" fillId="25" borderId="67" applyNumberFormat="0" applyProtection="0">
      <alignment horizontal="right" vertical="center"/>
    </xf>
    <xf numFmtId="4" fontId="6" fillId="25" borderId="67" applyNumberFormat="0" applyProtection="0">
      <alignment horizontal="right" vertical="center"/>
    </xf>
    <xf numFmtId="4" fontId="6" fillId="25" borderId="67" applyNumberFormat="0" applyProtection="0">
      <alignment horizontal="right" vertical="center"/>
    </xf>
    <xf numFmtId="4" fontId="6" fillId="25" borderId="67" applyNumberFormat="0" applyProtection="0">
      <alignment horizontal="right" vertical="center"/>
    </xf>
    <xf numFmtId="4" fontId="6" fillId="25" borderId="67" applyNumberFormat="0" applyProtection="0">
      <alignment horizontal="right" vertical="center"/>
    </xf>
    <xf numFmtId="4" fontId="6" fillId="25" borderId="67" applyNumberFormat="0" applyProtection="0">
      <alignment horizontal="right" vertical="center"/>
    </xf>
    <xf numFmtId="4" fontId="57" fillId="25" borderId="19" applyNumberFormat="0" applyProtection="0">
      <alignment horizontal="right" vertical="center"/>
    </xf>
    <xf numFmtId="4" fontId="57" fillId="25" borderId="19" applyNumberFormat="0" applyProtection="0">
      <alignment horizontal="right" vertical="center"/>
    </xf>
    <xf numFmtId="4" fontId="57" fillId="25" borderId="19" applyNumberFormat="0" applyProtection="0">
      <alignment horizontal="right" vertical="center"/>
    </xf>
    <xf numFmtId="4" fontId="57" fillId="25" borderId="19" applyNumberFormat="0" applyProtection="0">
      <alignment horizontal="right" vertical="center"/>
    </xf>
    <xf numFmtId="4" fontId="57" fillId="25" borderId="19" applyNumberFormat="0" applyProtection="0">
      <alignment horizontal="right" vertical="center"/>
    </xf>
    <xf numFmtId="4" fontId="57" fillId="25" borderId="19" applyNumberFormat="0" applyProtection="0">
      <alignment horizontal="right" vertical="center"/>
    </xf>
    <xf numFmtId="4" fontId="57" fillId="25" borderId="19" applyNumberFormat="0" applyProtection="0">
      <alignment horizontal="right" vertical="center"/>
    </xf>
    <xf numFmtId="4" fontId="57" fillId="25" borderId="19" applyNumberFormat="0" applyProtection="0">
      <alignment horizontal="right" vertical="center"/>
    </xf>
    <xf numFmtId="4" fontId="57" fillId="25" borderId="19" applyNumberFormat="0" applyProtection="0">
      <alignment horizontal="right" vertical="center"/>
    </xf>
    <xf numFmtId="4" fontId="57" fillId="25" borderId="19" applyNumberFormat="0" applyProtection="0">
      <alignment horizontal="right" vertical="center"/>
    </xf>
    <xf numFmtId="4" fontId="57" fillId="25" borderId="19" applyNumberFormat="0" applyProtection="0">
      <alignment horizontal="right" vertical="center"/>
    </xf>
    <xf numFmtId="4" fontId="57" fillId="25" borderId="19" applyNumberFormat="0" applyProtection="0">
      <alignment horizontal="right" vertical="center"/>
    </xf>
    <xf numFmtId="4" fontId="57" fillId="17" borderId="19" applyNumberFormat="0" applyProtection="0">
      <alignment horizontal="right" vertical="center"/>
    </xf>
    <xf numFmtId="4" fontId="6" fillId="17" borderId="67" applyNumberFormat="0" applyProtection="0">
      <alignment horizontal="right" vertical="center"/>
    </xf>
    <xf numFmtId="4" fontId="6" fillId="17" borderId="67" applyNumberFormat="0" applyProtection="0">
      <alignment horizontal="right" vertical="center"/>
    </xf>
    <xf numFmtId="4" fontId="6" fillId="17" borderId="67" applyNumberFormat="0" applyProtection="0">
      <alignment horizontal="right" vertical="center"/>
    </xf>
    <xf numFmtId="4" fontId="6" fillId="17" borderId="67" applyNumberFormat="0" applyProtection="0">
      <alignment horizontal="right" vertical="center"/>
    </xf>
    <xf numFmtId="4" fontId="6" fillId="17" borderId="67" applyNumberFormat="0" applyProtection="0">
      <alignment horizontal="right" vertical="center"/>
    </xf>
    <xf numFmtId="4" fontId="6" fillId="17" borderId="67" applyNumberFormat="0" applyProtection="0">
      <alignment horizontal="right" vertical="center"/>
    </xf>
    <xf numFmtId="4" fontId="6" fillId="17" borderId="67" applyNumberFormat="0" applyProtection="0">
      <alignment horizontal="right" vertical="center"/>
    </xf>
    <xf numFmtId="4" fontId="6" fillId="17" borderId="67" applyNumberFormat="0" applyProtection="0">
      <alignment horizontal="right" vertical="center"/>
    </xf>
    <xf numFmtId="4" fontId="6" fillId="17" borderId="67" applyNumberFormat="0" applyProtection="0">
      <alignment horizontal="right" vertical="center"/>
    </xf>
    <xf numFmtId="4" fontId="6" fillId="17" borderId="67" applyNumberFormat="0" applyProtection="0">
      <alignment horizontal="right" vertical="center"/>
    </xf>
    <xf numFmtId="4" fontId="6" fillId="17" borderId="67" applyNumberFormat="0" applyProtection="0">
      <alignment horizontal="right" vertical="center"/>
    </xf>
    <xf numFmtId="4" fontId="6" fillId="17" borderId="67" applyNumberFormat="0" applyProtection="0">
      <alignment horizontal="right" vertical="center"/>
    </xf>
    <xf numFmtId="4" fontId="6" fillId="17" borderId="67" applyNumberFormat="0" applyProtection="0">
      <alignment horizontal="right" vertical="center"/>
    </xf>
    <xf numFmtId="4" fontId="6" fillId="17" borderId="67" applyNumberFormat="0" applyProtection="0">
      <alignment horizontal="right" vertical="center"/>
    </xf>
    <xf numFmtId="4" fontId="6" fillId="17" borderId="67" applyNumberFormat="0" applyProtection="0">
      <alignment horizontal="right" vertical="center"/>
    </xf>
    <xf numFmtId="4" fontId="6" fillId="17" borderId="67" applyNumberFormat="0" applyProtection="0">
      <alignment horizontal="right" vertical="center"/>
    </xf>
    <xf numFmtId="4" fontId="57" fillId="17" borderId="19" applyNumberFormat="0" applyProtection="0">
      <alignment horizontal="right" vertical="center"/>
    </xf>
    <xf numFmtId="4" fontId="57" fillId="17" borderId="19" applyNumberFormat="0" applyProtection="0">
      <alignment horizontal="right" vertical="center"/>
    </xf>
    <xf numFmtId="4" fontId="57" fillId="17" borderId="19" applyNumberFormat="0" applyProtection="0">
      <alignment horizontal="right" vertical="center"/>
    </xf>
    <xf numFmtId="4" fontId="57" fillId="17" borderId="19" applyNumberFormat="0" applyProtection="0">
      <alignment horizontal="right" vertical="center"/>
    </xf>
    <xf numFmtId="4" fontId="57" fillId="17" borderId="19" applyNumberFormat="0" applyProtection="0">
      <alignment horizontal="right" vertical="center"/>
    </xf>
    <xf numFmtId="4" fontId="57" fillId="17" borderId="19" applyNumberFormat="0" applyProtection="0">
      <alignment horizontal="right" vertical="center"/>
    </xf>
    <xf numFmtId="4" fontId="57" fillId="17" borderId="19" applyNumberFormat="0" applyProtection="0">
      <alignment horizontal="right" vertical="center"/>
    </xf>
    <xf numFmtId="4" fontId="57" fillId="17" borderId="19" applyNumberFormat="0" applyProtection="0">
      <alignment horizontal="right" vertical="center"/>
    </xf>
    <xf numFmtId="4" fontId="57" fillId="17" borderId="19" applyNumberFormat="0" applyProtection="0">
      <alignment horizontal="right" vertical="center"/>
    </xf>
    <xf numFmtId="4" fontId="57" fillId="17" borderId="19" applyNumberFormat="0" applyProtection="0">
      <alignment horizontal="right" vertical="center"/>
    </xf>
    <xf numFmtId="4" fontId="57" fillId="17" borderId="19" applyNumberFormat="0" applyProtection="0">
      <alignment horizontal="right" vertical="center"/>
    </xf>
    <xf numFmtId="4" fontId="57" fillId="17" borderId="19" applyNumberFormat="0" applyProtection="0">
      <alignment horizontal="right" vertical="center"/>
    </xf>
    <xf numFmtId="4" fontId="57" fillId="44" borderId="19" applyNumberFormat="0" applyProtection="0">
      <alignment horizontal="right" vertical="center"/>
    </xf>
    <xf numFmtId="4" fontId="6" fillId="44" borderId="67" applyNumberFormat="0" applyProtection="0">
      <alignment horizontal="right" vertical="center"/>
    </xf>
    <xf numFmtId="4" fontId="6" fillId="44" borderId="67" applyNumberFormat="0" applyProtection="0">
      <alignment horizontal="right" vertical="center"/>
    </xf>
    <xf numFmtId="4" fontId="6" fillId="44" borderId="67" applyNumberFormat="0" applyProtection="0">
      <alignment horizontal="right" vertical="center"/>
    </xf>
    <xf numFmtId="4" fontId="6" fillId="44" borderId="67" applyNumberFormat="0" applyProtection="0">
      <alignment horizontal="right" vertical="center"/>
    </xf>
    <xf numFmtId="4" fontId="6" fillId="44" borderId="67" applyNumberFormat="0" applyProtection="0">
      <alignment horizontal="right" vertical="center"/>
    </xf>
    <xf numFmtId="4" fontId="6" fillId="44" borderId="67" applyNumberFormat="0" applyProtection="0">
      <alignment horizontal="right" vertical="center"/>
    </xf>
    <xf numFmtId="4" fontId="6" fillId="44" borderId="67" applyNumberFormat="0" applyProtection="0">
      <alignment horizontal="right" vertical="center"/>
    </xf>
    <xf numFmtId="4" fontId="6" fillId="44" borderId="67" applyNumberFormat="0" applyProtection="0">
      <alignment horizontal="right" vertical="center"/>
    </xf>
    <xf numFmtId="4" fontId="6" fillId="44" borderId="67" applyNumberFormat="0" applyProtection="0">
      <alignment horizontal="right" vertical="center"/>
    </xf>
    <xf numFmtId="4" fontId="6" fillId="44" borderId="67" applyNumberFormat="0" applyProtection="0">
      <alignment horizontal="right" vertical="center"/>
    </xf>
    <xf numFmtId="4" fontId="6" fillId="44" borderId="67" applyNumberFormat="0" applyProtection="0">
      <alignment horizontal="right" vertical="center"/>
    </xf>
    <xf numFmtId="4" fontId="6" fillId="44" borderId="67" applyNumberFormat="0" applyProtection="0">
      <alignment horizontal="right" vertical="center"/>
    </xf>
    <xf numFmtId="4" fontId="6" fillId="44" borderId="67" applyNumberFormat="0" applyProtection="0">
      <alignment horizontal="right" vertical="center"/>
    </xf>
    <xf numFmtId="4" fontId="6" fillId="44" borderId="67" applyNumberFormat="0" applyProtection="0">
      <alignment horizontal="right" vertical="center"/>
    </xf>
    <xf numFmtId="4" fontId="6" fillId="44" borderId="67" applyNumberFormat="0" applyProtection="0">
      <alignment horizontal="right" vertical="center"/>
    </xf>
    <xf numFmtId="4" fontId="6" fillId="44" borderId="67" applyNumberFormat="0" applyProtection="0">
      <alignment horizontal="right" vertical="center"/>
    </xf>
    <xf numFmtId="4" fontId="57" fillId="44" borderId="19" applyNumberFormat="0" applyProtection="0">
      <alignment horizontal="right" vertical="center"/>
    </xf>
    <xf numFmtId="4" fontId="57" fillId="44" borderId="19" applyNumberFormat="0" applyProtection="0">
      <alignment horizontal="right" vertical="center"/>
    </xf>
    <xf numFmtId="4" fontId="57" fillId="44" borderId="19" applyNumberFormat="0" applyProtection="0">
      <alignment horizontal="right" vertical="center"/>
    </xf>
    <xf numFmtId="4" fontId="57" fillId="44" borderId="19" applyNumberFormat="0" applyProtection="0">
      <alignment horizontal="right" vertical="center"/>
    </xf>
    <xf numFmtId="4" fontId="57" fillId="44" borderId="19" applyNumberFormat="0" applyProtection="0">
      <alignment horizontal="right" vertical="center"/>
    </xf>
    <xf numFmtId="4" fontId="57" fillId="44" borderId="19" applyNumberFormat="0" applyProtection="0">
      <alignment horizontal="right" vertical="center"/>
    </xf>
    <xf numFmtId="4" fontId="57" fillId="44" borderId="19" applyNumberFormat="0" applyProtection="0">
      <alignment horizontal="right" vertical="center"/>
    </xf>
    <xf numFmtId="4" fontId="57" fillId="44" borderId="19" applyNumberFormat="0" applyProtection="0">
      <alignment horizontal="right" vertical="center"/>
    </xf>
    <xf numFmtId="4" fontId="57" fillId="44" borderId="19" applyNumberFormat="0" applyProtection="0">
      <alignment horizontal="right" vertical="center"/>
    </xf>
    <xf numFmtId="4" fontId="57" fillId="44" borderId="19" applyNumberFormat="0" applyProtection="0">
      <alignment horizontal="right" vertical="center"/>
    </xf>
    <xf numFmtId="4" fontId="57" fillId="44" borderId="19" applyNumberFormat="0" applyProtection="0">
      <alignment horizontal="right" vertical="center"/>
    </xf>
    <xf numFmtId="4" fontId="57" fillId="44" borderId="19" applyNumberFormat="0" applyProtection="0">
      <alignment horizontal="right" vertical="center"/>
    </xf>
    <xf numFmtId="4" fontId="57" fillId="45" borderId="19" applyNumberFormat="0" applyProtection="0">
      <alignment horizontal="right" vertical="center"/>
    </xf>
    <xf numFmtId="4" fontId="6" fillId="45" borderId="67" applyNumberFormat="0" applyProtection="0">
      <alignment horizontal="right" vertical="center"/>
    </xf>
    <xf numFmtId="4" fontId="6" fillId="45" borderId="67" applyNumberFormat="0" applyProtection="0">
      <alignment horizontal="right" vertical="center"/>
    </xf>
    <xf numFmtId="4" fontId="6" fillId="45" borderId="67" applyNumberFormat="0" applyProtection="0">
      <alignment horizontal="right" vertical="center"/>
    </xf>
    <xf numFmtId="4" fontId="6" fillId="45" borderId="67" applyNumberFormat="0" applyProtection="0">
      <alignment horizontal="right" vertical="center"/>
    </xf>
    <xf numFmtId="4" fontId="6" fillId="45" borderId="67" applyNumberFormat="0" applyProtection="0">
      <alignment horizontal="right" vertical="center"/>
    </xf>
    <xf numFmtId="4" fontId="6" fillId="45" borderId="67" applyNumberFormat="0" applyProtection="0">
      <alignment horizontal="right" vertical="center"/>
    </xf>
    <xf numFmtId="4" fontId="6" fillId="45" borderId="67" applyNumberFormat="0" applyProtection="0">
      <alignment horizontal="right" vertical="center"/>
    </xf>
    <xf numFmtId="4" fontId="6" fillId="45" borderId="67" applyNumberFormat="0" applyProtection="0">
      <alignment horizontal="right" vertical="center"/>
    </xf>
    <xf numFmtId="4" fontId="6" fillId="45" borderId="67" applyNumberFormat="0" applyProtection="0">
      <alignment horizontal="right" vertical="center"/>
    </xf>
    <xf numFmtId="4" fontId="6" fillId="45" borderId="67" applyNumberFormat="0" applyProtection="0">
      <alignment horizontal="right" vertical="center"/>
    </xf>
    <xf numFmtId="4" fontId="6" fillId="45" borderId="67" applyNumberFormat="0" applyProtection="0">
      <alignment horizontal="right" vertical="center"/>
    </xf>
    <xf numFmtId="4" fontId="6" fillId="45" borderId="67" applyNumberFormat="0" applyProtection="0">
      <alignment horizontal="right" vertical="center"/>
    </xf>
    <xf numFmtId="4" fontId="6" fillId="45" borderId="67" applyNumberFormat="0" applyProtection="0">
      <alignment horizontal="right" vertical="center"/>
    </xf>
    <xf numFmtId="4" fontId="6" fillId="45" borderId="67" applyNumberFormat="0" applyProtection="0">
      <alignment horizontal="right" vertical="center"/>
    </xf>
    <xf numFmtId="4" fontId="6" fillId="45" borderId="67" applyNumberFormat="0" applyProtection="0">
      <alignment horizontal="right" vertical="center"/>
    </xf>
    <xf numFmtId="4" fontId="6" fillId="45" borderId="67" applyNumberFormat="0" applyProtection="0">
      <alignment horizontal="right" vertical="center"/>
    </xf>
    <xf numFmtId="4" fontId="57" fillId="45" borderId="19" applyNumberFormat="0" applyProtection="0">
      <alignment horizontal="right" vertical="center"/>
    </xf>
    <xf numFmtId="4" fontId="57" fillId="45" borderId="19" applyNumberFormat="0" applyProtection="0">
      <alignment horizontal="right" vertical="center"/>
    </xf>
    <xf numFmtId="4" fontId="57" fillId="45" borderId="19" applyNumberFormat="0" applyProtection="0">
      <alignment horizontal="right" vertical="center"/>
    </xf>
    <xf numFmtId="4" fontId="57" fillId="45" borderId="19" applyNumberFormat="0" applyProtection="0">
      <alignment horizontal="right" vertical="center"/>
    </xf>
    <xf numFmtId="4" fontId="57" fillId="45" borderId="19" applyNumberFormat="0" applyProtection="0">
      <alignment horizontal="right" vertical="center"/>
    </xf>
    <xf numFmtId="4" fontId="57" fillId="45" borderId="19" applyNumberFormat="0" applyProtection="0">
      <alignment horizontal="right" vertical="center"/>
    </xf>
    <xf numFmtId="4" fontId="57" fillId="45" borderId="19" applyNumberFormat="0" applyProtection="0">
      <alignment horizontal="right" vertical="center"/>
    </xf>
    <xf numFmtId="4" fontId="57" fillId="45" borderId="19" applyNumberFormat="0" applyProtection="0">
      <alignment horizontal="right" vertical="center"/>
    </xf>
    <xf numFmtId="4" fontId="57" fillId="45" borderId="19" applyNumberFormat="0" applyProtection="0">
      <alignment horizontal="right" vertical="center"/>
    </xf>
    <xf numFmtId="4" fontId="57" fillId="45" borderId="19" applyNumberFormat="0" applyProtection="0">
      <alignment horizontal="right" vertical="center"/>
    </xf>
    <xf numFmtId="4" fontId="57" fillId="45" borderId="19" applyNumberFormat="0" applyProtection="0">
      <alignment horizontal="right" vertical="center"/>
    </xf>
    <xf numFmtId="4" fontId="57" fillId="45" borderId="19" applyNumberFormat="0" applyProtection="0">
      <alignment horizontal="right" vertical="center"/>
    </xf>
    <xf numFmtId="4" fontId="55" fillId="46" borderId="20" applyNumberFormat="0" applyProtection="0">
      <alignment horizontal="left" vertical="center" indent="1"/>
    </xf>
    <xf numFmtId="4" fontId="6" fillId="46" borderId="14" applyNumberFormat="0" applyProtection="0">
      <alignment horizontal="left" vertical="center" indent="1"/>
    </xf>
    <xf numFmtId="4" fontId="6" fillId="46" borderId="14" applyNumberFormat="0" applyProtection="0">
      <alignment horizontal="left" vertical="center" indent="1"/>
    </xf>
    <xf numFmtId="4" fontId="6" fillId="46" borderId="14" applyNumberFormat="0" applyProtection="0">
      <alignment horizontal="left" vertical="center" indent="1"/>
    </xf>
    <xf numFmtId="4" fontId="6" fillId="46" borderId="14" applyNumberFormat="0" applyProtection="0">
      <alignment horizontal="left" vertical="center" indent="1"/>
    </xf>
    <xf numFmtId="4" fontId="6" fillId="46" borderId="14" applyNumberFormat="0" applyProtection="0">
      <alignment horizontal="left" vertical="center" indent="1"/>
    </xf>
    <xf numFmtId="4" fontId="6" fillId="46" borderId="14" applyNumberFormat="0" applyProtection="0">
      <alignment horizontal="left" vertical="center" indent="1"/>
    </xf>
    <xf numFmtId="4" fontId="6" fillId="46" borderId="14" applyNumberFormat="0" applyProtection="0">
      <alignment horizontal="left" vertical="center" indent="1"/>
    </xf>
    <xf numFmtId="4" fontId="6" fillId="46" borderId="14" applyNumberFormat="0" applyProtection="0">
      <alignment horizontal="left" vertical="center" indent="1"/>
    </xf>
    <xf numFmtId="4" fontId="6" fillId="46" borderId="14" applyNumberFormat="0" applyProtection="0">
      <alignment horizontal="left" vertical="center" indent="1"/>
    </xf>
    <xf numFmtId="4" fontId="6" fillId="46" borderId="14" applyNumberFormat="0" applyProtection="0">
      <alignment horizontal="left" vertical="center" indent="1"/>
    </xf>
    <xf numFmtId="4" fontId="6" fillId="46" borderId="14" applyNumberFormat="0" applyProtection="0">
      <alignment horizontal="left" vertical="center" indent="1"/>
    </xf>
    <xf numFmtId="4" fontId="6" fillId="46" borderId="14" applyNumberFormat="0" applyProtection="0">
      <alignment horizontal="left" vertical="center" indent="1"/>
    </xf>
    <xf numFmtId="4" fontId="6" fillId="46" borderId="14" applyNumberFormat="0" applyProtection="0">
      <alignment horizontal="left" vertical="center" indent="1"/>
    </xf>
    <xf numFmtId="4" fontId="6" fillId="46" borderId="14" applyNumberFormat="0" applyProtection="0">
      <alignment horizontal="left" vertical="center" indent="1"/>
    </xf>
    <xf numFmtId="4" fontId="6" fillId="46" borderId="14" applyNumberFormat="0" applyProtection="0">
      <alignment horizontal="left" vertical="center" indent="1"/>
    </xf>
    <xf numFmtId="4" fontId="6" fillId="46"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7" fillId="4" borderId="140" applyNumberFormat="0" applyProtection="0">
      <alignment horizontal="center" vertical="center"/>
    </xf>
    <xf numFmtId="4" fontId="6" fillId="55" borderId="67" applyNumberFormat="0" applyProtection="0">
      <alignment horizontal="right" vertical="center"/>
    </xf>
    <xf numFmtId="4" fontId="6" fillId="55" borderId="67" applyNumberFormat="0" applyProtection="0">
      <alignment horizontal="right" vertical="center"/>
    </xf>
    <xf numFmtId="4" fontId="6" fillId="55" borderId="67" applyNumberFormat="0" applyProtection="0">
      <alignment horizontal="right" vertical="center"/>
    </xf>
    <xf numFmtId="4" fontId="6" fillId="55" borderId="67" applyNumberFormat="0" applyProtection="0">
      <alignment horizontal="right" vertical="center"/>
    </xf>
    <xf numFmtId="4" fontId="6" fillId="55" borderId="67" applyNumberFormat="0" applyProtection="0">
      <alignment horizontal="right" vertical="center"/>
    </xf>
    <xf numFmtId="4" fontId="6" fillId="55" borderId="67" applyNumberFormat="0" applyProtection="0">
      <alignment horizontal="right" vertical="center"/>
    </xf>
    <xf numFmtId="4" fontId="6" fillId="55" borderId="67" applyNumberFormat="0" applyProtection="0">
      <alignment horizontal="right" vertical="center"/>
    </xf>
    <xf numFmtId="4" fontId="6" fillId="55" borderId="67" applyNumberFormat="0" applyProtection="0">
      <alignment horizontal="right" vertical="center"/>
    </xf>
    <xf numFmtId="4" fontId="6" fillId="55" borderId="67" applyNumberFormat="0" applyProtection="0">
      <alignment horizontal="right" vertical="center"/>
    </xf>
    <xf numFmtId="4" fontId="6" fillId="55" borderId="67" applyNumberFormat="0" applyProtection="0">
      <alignment horizontal="right" vertical="center"/>
    </xf>
    <xf numFmtId="4" fontId="6" fillId="55" borderId="67" applyNumberFormat="0" applyProtection="0">
      <alignment horizontal="right" vertical="center"/>
    </xf>
    <xf numFmtId="4" fontId="6" fillId="55" borderId="67" applyNumberFormat="0" applyProtection="0">
      <alignment horizontal="right" vertical="center"/>
    </xf>
    <xf numFmtId="4" fontId="6" fillId="55" borderId="67" applyNumberFormat="0" applyProtection="0">
      <alignment horizontal="right" vertical="center"/>
    </xf>
    <xf numFmtId="4" fontId="6" fillId="55" borderId="67" applyNumberFormat="0" applyProtection="0">
      <alignment horizontal="right" vertical="center"/>
    </xf>
    <xf numFmtId="4" fontId="6" fillId="55" borderId="67" applyNumberFormat="0" applyProtection="0">
      <alignment horizontal="right" vertical="center"/>
    </xf>
    <xf numFmtId="4" fontId="6" fillId="55" borderId="67" applyNumberFormat="0" applyProtection="0">
      <alignment horizontal="right" vertical="center"/>
    </xf>
    <xf numFmtId="4" fontId="57" fillId="4" borderId="140" applyNumberFormat="0" applyProtection="0">
      <alignment horizontal="center" vertical="center"/>
    </xf>
    <xf numFmtId="4" fontId="57" fillId="4" borderId="140" applyNumberFormat="0" applyProtection="0">
      <alignment horizontal="center" vertical="center"/>
    </xf>
    <xf numFmtId="4" fontId="6" fillId="47" borderId="14" applyNumberFormat="0" applyProtection="0">
      <alignment horizontal="left" vertical="center" indent="1"/>
    </xf>
    <xf numFmtId="4" fontId="6" fillId="47" borderId="14" applyNumberFormat="0" applyProtection="0">
      <alignment horizontal="left" vertical="center" indent="1"/>
    </xf>
    <xf numFmtId="4" fontId="6" fillId="47" borderId="14" applyNumberFormat="0" applyProtection="0">
      <alignment horizontal="left" vertical="center" indent="1"/>
    </xf>
    <xf numFmtId="4" fontId="6" fillId="47" borderId="14" applyNumberFormat="0" applyProtection="0">
      <alignment horizontal="left" vertical="center" indent="1"/>
    </xf>
    <xf numFmtId="4" fontId="6" fillId="47" borderId="14" applyNumberFormat="0" applyProtection="0">
      <alignment horizontal="left" vertical="center" indent="1"/>
    </xf>
    <xf numFmtId="4" fontId="6" fillId="47" borderId="14" applyNumberFormat="0" applyProtection="0">
      <alignment horizontal="left" vertical="center" indent="1"/>
    </xf>
    <xf numFmtId="4" fontId="6" fillId="47" borderId="14" applyNumberFormat="0" applyProtection="0">
      <alignment horizontal="left" vertical="center" indent="1"/>
    </xf>
    <xf numFmtId="4" fontId="6" fillId="47" borderId="14" applyNumberFormat="0" applyProtection="0">
      <alignment horizontal="left" vertical="center" indent="1"/>
    </xf>
    <xf numFmtId="4" fontId="6" fillId="47" borderId="14" applyNumberFormat="0" applyProtection="0">
      <alignment horizontal="left" vertical="center" indent="1"/>
    </xf>
    <xf numFmtId="4" fontId="6" fillId="47" borderId="14" applyNumberFormat="0" applyProtection="0">
      <alignment horizontal="left" vertical="center" indent="1"/>
    </xf>
    <xf numFmtId="4" fontId="6" fillId="47" borderId="14" applyNumberFormat="0" applyProtection="0">
      <alignment horizontal="left" vertical="center" indent="1"/>
    </xf>
    <xf numFmtId="4" fontId="6" fillId="47" borderId="14" applyNumberFormat="0" applyProtection="0">
      <alignment horizontal="left" vertical="center" indent="1"/>
    </xf>
    <xf numFmtId="4" fontId="6" fillId="47" borderId="14" applyNumberFormat="0" applyProtection="0">
      <alignment horizontal="left" vertical="center" indent="1"/>
    </xf>
    <xf numFmtId="4" fontId="6" fillId="47" borderId="14" applyNumberFormat="0" applyProtection="0">
      <alignment horizontal="left" vertical="center" indent="1"/>
    </xf>
    <xf numFmtId="4" fontId="6" fillId="47" borderId="14" applyNumberFormat="0" applyProtection="0">
      <alignment horizontal="left" vertical="center" indent="1"/>
    </xf>
    <xf numFmtId="4" fontId="6" fillId="47" borderId="14" applyNumberFormat="0" applyProtection="0">
      <alignment horizontal="left" vertical="center" indent="1"/>
    </xf>
    <xf numFmtId="4" fontId="6" fillId="55" borderId="14" applyNumberFormat="0" applyProtection="0">
      <alignment horizontal="left" vertical="center" indent="1"/>
    </xf>
    <xf numFmtId="4" fontId="6" fillId="55" borderId="14" applyNumberFormat="0" applyProtection="0">
      <alignment horizontal="left" vertical="center" indent="1"/>
    </xf>
    <xf numFmtId="4" fontId="6" fillId="55" borderId="14" applyNumberFormat="0" applyProtection="0">
      <alignment horizontal="left" vertical="center" indent="1"/>
    </xf>
    <xf numFmtId="4" fontId="6" fillId="55" borderId="14" applyNumberFormat="0" applyProtection="0">
      <alignment horizontal="left" vertical="center" indent="1"/>
    </xf>
    <xf numFmtId="4" fontId="6" fillId="55" borderId="14" applyNumberFormat="0" applyProtection="0">
      <alignment horizontal="left" vertical="center" indent="1"/>
    </xf>
    <xf numFmtId="4" fontId="6" fillId="55" borderId="14" applyNumberFormat="0" applyProtection="0">
      <alignment horizontal="left" vertical="center" indent="1"/>
    </xf>
    <xf numFmtId="4" fontId="6" fillId="55" borderId="14" applyNumberFormat="0" applyProtection="0">
      <alignment horizontal="left" vertical="center" indent="1"/>
    </xf>
    <xf numFmtId="4" fontId="6" fillId="55" borderId="14" applyNumberFormat="0" applyProtection="0">
      <alignment horizontal="left" vertical="center" indent="1"/>
    </xf>
    <xf numFmtId="4" fontId="6" fillId="55" borderId="14" applyNumberFormat="0" applyProtection="0">
      <alignment horizontal="left" vertical="center" indent="1"/>
    </xf>
    <xf numFmtId="4" fontId="6" fillId="55" borderId="14" applyNumberFormat="0" applyProtection="0">
      <alignment horizontal="left" vertical="center" indent="1"/>
    </xf>
    <xf numFmtId="4" fontId="6" fillId="55" borderId="14" applyNumberFormat="0" applyProtection="0">
      <alignment horizontal="left" vertical="center" indent="1"/>
    </xf>
    <xf numFmtId="4" fontId="6" fillId="55" borderId="14" applyNumberFormat="0" applyProtection="0">
      <alignment horizontal="left" vertical="center" indent="1"/>
    </xf>
    <xf numFmtId="4" fontId="6" fillId="55" borderId="14" applyNumberFormat="0" applyProtection="0">
      <alignment horizontal="left" vertical="center" indent="1"/>
    </xf>
    <xf numFmtId="4" fontId="6" fillId="55" borderId="14" applyNumberFormat="0" applyProtection="0">
      <alignment horizontal="left" vertical="center" indent="1"/>
    </xf>
    <xf numFmtId="4" fontId="6" fillId="55" borderId="14" applyNumberFormat="0" applyProtection="0">
      <alignment horizontal="left" vertical="center" indent="1"/>
    </xf>
    <xf numFmtId="4" fontId="6" fillId="55" borderId="14" applyNumberFormat="0" applyProtection="0">
      <alignment horizontal="left" vertical="center" indent="1"/>
    </xf>
    <xf numFmtId="0" fontId="29" fillId="50" borderId="19" applyNumberFormat="0" applyProtection="0">
      <alignment horizontal="left" vertical="center" indent="1"/>
    </xf>
    <xf numFmtId="0" fontId="6" fillId="6" borderId="67" applyNumberFormat="0" applyProtection="0">
      <alignment horizontal="left" vertical="center" indent="1"/>
    </xf>
    <xf numFmtId="0" fontId="6" fillId="6" borderId="67" applyNumberFormat="0" applyProtection="0">
      <alignment horizontal="left" vertical="center" indent="1"/>
    </xf>
    <xf numFmtId="0" fontId="6" fillId="6" borderId="67" applyNumberFormat="0" applyProtection="0">
      <alignment horizontal="left" vertical="center" indent="1"/>
    </xf>
    <xf numFmtId="0" fontId="6" fillId="6" borderId="67" applyNumberFormat="0" applyProtection="0">
      <alignment horizontal="left" vertical="center" indent="1"/>
    </xf>
    <xf numFmtId="0" fontId="6" fillId="6" borderId="67" applyNumberFormat="0" applyProtection="0">
      <alignment horizontal="left" vertical="center" indent="1"/>
    </xf>
    <xf numFmtId="0" fontId="6" fillId="6" borderId="67" applyNumberFormat="0" applyProtection="0">
      <alignment horizontal="left" vertical="center" indent="1"/>
    </xf>
    <xf numFmtId="0" fontId="6" fillId="6" borderId="67" applyNumberFormat="0" applyProtection="0">
      <alignment horizontal="left" vertical="center" indent="1"/>
    </xf>
    <xf numFmtId="0" fontId="6" fillId="6" borderId="67" applyNumberFormat="0" applyProtection="0">
      <alignment horizontal="left" vertical="center" indent="1"/>
    </xf>
    <xf numFmtId="0" fontId="6" fillId="6" borderId="67" applyNumberFormat="0" applyProtection="0">
      <alignment horizontal="left" vertical="center" indent="1"/>
    </xf>
    <xf numFmtId="0" fontId="6" fillId="6" borderId="67" applyNumberFormat="0" applyProtection="0">
      <alignment horizontal="left" vertical="center" indent="1"/>
    </xf>
    <xf numFmtId="0" fontId="6" fillId="6" borderId="67" applyNumberFormat="0" applyProtection="0">
      <alignment horizontal="left" vertical="center" indent="1"/>
    </xf>
    <xf numFmtId="0" fontId="6" fillId="6" borderId="67" applyNumberFormat="0" applyProtection="0">
      <alignment horizontal="left" vertical="center" indent="1"/>
    </xf>
    <xf numFmtId="0" fontId="6" fillId="6" borderId="67" applyNumberFormat="0" applyProtection="0">
      <alignment horizontal="left" vertical="center" indent="1"/>
    </xf>
    <xf numFmtId="0" fontId="6" fillId="6" borderId="67" applyNumberFormat="0" applyProtection="0">
      <alignment horizontal="left" vertical="center" indent="1"/>
    </xf>
    <xf numFmtId="0" fontId="6" fillId="6" borderId="67" applyNumberFormat="0" applyProtection="0">
      <alignment horizontal="left" vertical="center" indent="1"/>
    </xf>
    <xf numFmtId="0" fontId="6" fillId="6" borderId="67" applyNumberFormat="0" applyProtection="0">
      <alignment horizontal="left" vertical="center" indent="1"/>
    </xf>
    <xf numFmtId="0" fontId="29" fillId="50" borderId="19" applyNumberFormat="0" applyProtection="0">
      <alignment horizontal="left" vertical="center" indent="1"/>
    </xf>
    <xf numFmtId="0" fontId="29" fillId="50" borderId="19" applyNumberFormat="0" applyProtection="0">
      <alignment horizontal="left" vertical="center" indent="1"/>
    </xf>
    <xf numFmtId="0" fontId="29" fillId="50" borderId="19" applyNumberFormat="0" applyProtection="0">
      <alignment horizontal="left" vertical="center" indent="1"/>
    </xf>
    <xf numFmtId="0" fontId="29" fillId="50" borderId="19" applyNumberFormat="0" applyProtection="0">
      <alignment horizontal="left" vertical="center" indent="1"/>
    </xf>
    <xf numFmtId="0" fontId="29" fillId="50" borderId="19" applyNumberFormat="0" applyProtection="0">
      <alignment horizontal="left" vertical="center" indent="1"/>
    </xf>
    <xf numFmtId="0" fontId="29" fillId="50" borderId="19" applyNumberFormat="0" applyProtection="0">
      <alignment horizontal="left" vertical="center" indent="1"/>
    </xf>
    <xf numFmtId="0" fontId="29" fillId="50" borderId="19" applyNumberFormat="0" applyProtection="0">
      <alignment horizontal="left" vertical="center" indent="1"/>
    </xf>
    <xf numFmtId="0" fontId="29" fillId="50" borderId="19" applyNumberFormat="0" applyProtection="0">
      <alignment horizontal="left" vertical="center" indent="1"/>
    </xf>
    <xf numFmtId="0" fontId="29" fillId="50" borderId="19" applyNumberFormat="0" applyProtection="0">
      <alignment horizontal="left" vertical="center" indent="1"/>
    </xf>
    <xf numFmtId="0" fontId="29" fillId="50" borderId="19" applyNumberFormat="0" applyProtection="0">
      <alignment horizontal="left" vertical="center" indent="1"/>
    </xf>
    <xf numFmtId="0" fontId="29" fillId="50" borderId="19" applyNumberFormat="0" applyProtection="0">
      <alignment horizontal="left" vertical="center" indent="1"/>
    </xf>
    <xf numFmtId="0" fontId="29" fillId="50" borderId="19" applyNumberFormat="0" applyProtection="0">
      <alignment horizontal="left" vertical="center" indent="1"/>
    </xf>
    <xf numFmtId="0" fontId="5" fillId="4" borderId="19" applyNumberFormat="0" applyProtection="0">
      <alignment horizontal="left" vertical="top" indent="1"/>
    </xf>
    <xf numFmtId="0" fontId="5" fillId="4"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29" fillId="51" borderId="19" applyNumberFormat="0" applyProtection="0">
      <alignment horizontal="left" vertical="center" indent="1"/>
    </xf>
    <xf numFmtId="0" fontId="6" fillId="91" borderId="67" applyNumberFormat="0" applyProtection="0">
      <alignment horizontal="left" vertical="center" indent="1"/>
    </xf>
    <xf numFmtId="0" fontId="6" fillId="91" borderId="67" applyNumberFormat="0" applyProtection="0">
      <alignment horizontal="left" vertical="center" indent="1"/>
    </xf>
    <xf numFmtId="0" fontId="6" fillId="91" borderId="67" applyNumberFormat="0" applyProtection="0">
      <alignment horizontal="left" vertical="center" indent="1"/>
    </xf>
    <xf numFmtId="0" fontId="6" fillId="91" borderId="67" applyNumberFormat="0" applyProtection="0">
      <alignment horizontal="left" vertical="center" indent="1"/>
    </xf>
    <xf numFmtId="0" fontId="6" fillId="91" borderId="67" applyNumberFormat="0" applyProtection="0">
      <alignment horizontal="left" vertical="center" indent="1"/>
    </xf>
    <xf numFmtId="0" fontId="6" fillId="91" borderId="67" applyNumberFormat="0" applyProtection="0">
      <alignment horizontal="left" vertical="center" indent="1"/>
    </xf>
    <xf numFmtId="0" fontId="6" fillId="91" borderId="67" applyNumberFormat="0" applyProtection="0">
      <alignment horizontal="left" vertical="center" indent="1"/>
    </xf>
    <xf numFmtId="0" fontId="6" fillId="91" borderId="67" applyNumberFormat="0" applyProtection="0">
      <alignment horizontal="left" vertical="center" indent="1"/>
    </xf>
    <xf numFmtId="0" fontId="6" fillId="91" borderId="67" applyNumberFormat="0" applyProtection="0">
      <alignment horizontal="left" vertical="center" indent="1"/>
    </xf>
    <xf numFmtId="0" fontId="6" fillId="91" borderId="67" applyNumberFormat="0" applyProtection="0">
      <alignment horizontal="left" vertical="center" indent="1"/>
    </xf>
    <xf numFmtId="0" fontId="6" fillId="91" borderId="67" applyNumberFormat="0" applyProtection="0">
      <alignment horizontal="left" vertical="center" indent="1"/>
    </xf>
    <xf numFmtId="0" fontId="6" fillId="91" borderId="67" applyNumberFormat="0" applyProtection="0">
      <alignment horizontal="left" vertical="center" indent="1"/>
    </xf>
    <xf numFmtId="0" fontId="6" fillId="91" borderId="67" applyNumberFormat="0" applyProtection="0">
      <alignment horizontal="left" vertical="center" indent="1"/>
    </xf>
    <xf numFmtId="0" fontId="6" fillId="91" borderId="67" applyNumberFormat="0" applyProtection="0">
      <alignment horizontal="left" vertical="center" indent="1"/>
    </xf>
    <xf numFmtId="0" fontId="6" fillId="91" borderId="67" applyNumberFormat="0" applyProtection="0">
      <alignment horizontal="left" vertical="center" indent="1"/>
    </xf>
    <xf numFmtId="0" fontId="6" fillId="91" borderId="67" applyNumberFormat="0" applyProtection="0">
      <alignment horizontal="left" vertical="center" indent="1"/>
    </xf>
    <xf numFmtId="0" fontId="29" fillId="51" borderId="19" applyNumberFormat="0" applyProtection="0">
      <alignment horizontal="left" vertical="center" indent="1"/>
    </xf>
    <xf numFmtId="0" fontId="29" fillId="51" borderId="19" applyNumberFormat="0" applyProtection="0">
      <alignment horizontal="left" vertical="center" indent="1"/>
    </xf>
    <xf numFmtId="0" fontId="29" fillId="51" borderId="19" applyNumberFormat="0" applyProtection="0">
      <alignment horizontal="left" vertical="center" indent="1"/>
    </xf>
    <xf numFmtId="0" fontId="29" fillId="51" borderId="19" applyNumberFormat="0" applyProtection="0">
      <alignment horizontal="left" vertical="center" indent="1"/>
    </xf>
    <xf numFmtId="0" fontId="29" fillId="51" borderId="19" applyNumberFormat="0" applyProtection="0">
      <alignment horizontal="left" vertical="center" indent="1"/>
    </xf>
    <xf numFmtId="0" fontId="29" fillId="51" borderId="19" applyNumberFormat="0" applyProtection="0">
      <alignment horizontal="left" vertical="center" indent="1"/>
    </xf>
    <xf numFmtId="0" fontId="29" fillId="51" borderId="19" applyNumberFormat="0" applyProtection="0">
      <alignment horizontal="left" vertical="center" indent="1"/>
    </xf>
    <xf numFmtId="0" fontId="29" fillId="51" borderId="19" applyNumberFormat="0" applyProtection="0">
      <alignment horizontal="left" vertical="center" indent="1"/>
    </xf>
    <xf numFmtId="0" fontId="29" fillId="51" borderId="19" applyNumberFormat="0" applyProtection="0">
      <alignment horizontal="left" vertical="center" indent="1"/>
    </xf>
    <xf numFmtId="0" fontId="29" fillId="51" borderId="19" applyNumberFormat="0" applyProtection="0">
      <alignment horizontal="left" vertical="center" indent="1"/>
    </xf>
    <xf numFmtId="0" fontId="29" fillId="51" borderId="19" applyNumberFormat="0" applyProtection="0">
      <alignment horizontal="left" vertical="center" indent="1"/>
    </xf>
    <xf numFmtId="0" fontId="29" fillId="51" borderId="19" applyNumberFormat="0" applyProtection="0">
      <alignment horizontal="left" vertical="center" indent="1"/>
    </xf>
    <xf numFmtId="0" fontId="5" fillId="4" borderId="19" applyNumberFormat="0" applyProtection="0">
      <alignment horizontal="left" vertical="top" indent="1"/>
    </xf>
    <xf numFmtId="0" fontId="5" fillId="4"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52" borderId="19" applyNumberFormat="0" applyProtection="0">
      <alignment horizontal="left" vertical="center" indent="1"/>
    </xf>
    <xf numFmtId="0" fontId="6" fillId="8" borderId="67" applyNumberFormat="0" applyProtection="0">
      <alignment horizontal="left" vertical="center" indent="1"/>
    </xf>
    <xf numFmtId="0" fontId="6" fillId="8" borderId="67" applyNumberFormat="0" applyProtection="0">
      <alignment horizontal="left" vertical="center" indent="1"/>
    </xf>
    <xf numFmtId="0" fontId="6" fillId="8" borderId="67" applyNumberFormat="0" applyProtection="0">
      <alignment horizontal="left" vertical="center" indent="1"/>
    </xf>
    <xf numFmtId="0" fontId="6" fillId="8" borderId="67" applyNumberFormat="0" applyProtection="0">
      <alignment horizontal="left" vertical="center" indent="1"/>
    </xf>
    <xf numFmtId="0" fontId="6" fillId="8" borderId="67" applyNumberFormat="0" applyProtection="0">
      <alignment horizontal="left" vertical="center" indent="1"/>
    </xf>
    <xf numFmtId="0" fontId="6" fillId="8" borderId="67" applyNumberFormat="0" applyProtection="0">
      <alignment horizontal="left" vertical="center" indent="1"/>
    </xf>
    <xf numFmtId="0" fontId="6" fillId="8" borderId="67" applyNumberFormat="0" applyProtection="0">
      <alignment horizontal="left" vertical="center" indent="1"/>
    </xf>
    <xf numFmtId="0" fontId="6" fillId="8" borderId="67" applyNumberFormat="0" applyProtection="0">
      <alignment horizontal="left" vertical="center" indent="1"/>
    </xf>
    <xf numFmtId="0" fontId="6" fillId="8" borderId="67" applyNumberFormat="0" applyProtection="0">
      <alignment horizontal="left" vertical="center" indent="1"/>
    </xf>
    <xf numFmtId="0" fontId="6" fillId="8" borderId="67" applyNumberFormat="0" applyProtection="0">
      <alignment horizontal="left" vertical="center" indent="1"/>
    </xf>
    <xf numFmtId="0" fontId="6" fillId="8" borderId="67" applyNumberFormat="0" applyProtection="0">
      <alignment horizontal="left" vertical="center" indent="1"/>
    </xf>
    <xf numFmtId="0" fontId="6" fillId="8" borderId="67" applyNumberFormat="0" applyProtection="0">
      <alignment horizontal="left" vertical="center" indent="1"/>
    </xf>
    <xf numFmtId="0" fontId="6" fillId="8" borderId="67" applyNumberFormat="0" applyProtection="0">
      <alignment horizontal="left" vertical="center" indent="1"/>
    </xf>
    <xf numFmtId="0" fontId="6" fillId="8" borderId="67" applyNumberFormat="0" applyProtection="0">
      <alignment horizontal="left" vertical="center" indent="1"/>
    </xf>
    <xf numFmtId="0" fontId="6" fillId="8" borderId="67" applyNumberFormat="0" applyProtection="0">
      <alignment horizontal="left" vertical="center" indent="1"/>
    </xf>
    <xf numFmtId="0" fontId="6" fillId="8" borderId="67" applyNumberFormat="0" applyProtection="0">
      <alignment horizontal="left" vertical="center" indent="1"/>
    </xf>
    <xf numFmtId="0" fontId="5" fillId="52" borderId="19" applyNumberFormat="0" applyProtection="0">
      <alignment horizontal="left" vertical="center" indent="1"/>
    </xf>
    <xf numFmtId="0" fontId="5" fillId="52" borderId="19" applyNumberFormat="0" applyProtection="0">
      <alignment horizontal="left" vertical="center" indent="1"/>
    </xf>
    <xf numFmtId="0" fontId="5" fillId="52" borderId="19" applyNumberFormat="0" applyProtection="0">
      <alignment horizontal="left" vertical="center" indent="1"/>
    </xf>
    <xf numFmtId="0" fontId="5" fillId="52" borderId="19" applyNumberFormat="0" applyProtection="0">
      <alignment horizontal="left" vertical="center" indent="1"/>
    </xf>
    <xf numFmtId="0" fontId="5" fillId="52" borderId="19" applyNumberFormat="0" applyProtection="0">
      <alignment horizontal="left" vertical="center" indent="1"/>
    </xf>
    <xf numFmtId="0" fontId="5" fillId="52" borderId="19" applyNumberFormat="0" applyProtection="0">
      <alignment horizontal="left" vertical="center" indent="1"/>
    </xf>
    <xf numFmtId="0" fontId="5" fillId="52" borderId="19" applyNumberFormat="0" applyProtection="0">
      <alignment horizontal="left" vertical="center" indent="1"/>
    </xf>
    <xf numFmtId="0" fontId="5" fillId="52" borderId="19" applyNumberFormat="0" applyProtection="0">
      <alignment horizontal="left" vertical="center" indent="1"/>
    </xf>
    <xf numFmtId="0" fontId="5" fillId="52" borderId="19" applyNumberFormat="0" applyProtection="0">
      <alignment horizontal="left" vertical="center" indent="1"/>
    </xf>
    <xf numFmtId="0" fontId="5" fillId="52" borderId="19" applyNumberFormat="0" applyProtection="0">
      <alignment horizontal="left" vertical="center" indent="1"/>
    </xf>
    <xf numFmtId="0" fontId="5" fillId="52" borderId="19" applyNumberFormat="0" applyProtection="0">
      <alignment horizontal="left" vertical="center" indent="1"/>
    </xf>
    <xf numFmtId="0" fontId="5" fillId="52" borderId="19" applyNumberFormat="0" applyProtection="0">
      <alignment horizontal="left" vertical="center" indent="1"/>
    </xf>
    <xf numFmtId="0" fontId="5" fillId="53" borderId="19" applyNumberFormat="0" applyProtection="0">
      <alignment horizontal="left" vertical="top" indent="1"/>
    </xf>
    <xf numFmtId="0" fontId="5" fillId="53"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5" fillId="53" borderId="19" applyNumberFormat="0" applyProtection="0">
      <alignment horizontal="left" vertical="top" indent="1"/>
    </xf>
    <xf numFmtId="0" fontId="5" fillId="53" borderId="19" applyNumberFormat="0" applyProtection="0">
      <alignment horizontal="left" vertical="top" indent="1"/>
    </xf>
    <xf numFmtId="0" fontId="5" fillId="53" borderId="19" applyNumberFormat="0" applyProtection="0">
      <alignment horizontal="left" vertical="top" indent="1"/>
    </xf>
    <xf numFmtId="0" fontId="5" fillId="53" borderId="19" applyNumberFormat="0" applyProtection="0">
      <alignment horizontal="left" vertical="top" indent="1"/>
    </xf>
    <xf numFmtId="0" fontId="5" fillId="53" borderId="19" applyNumberFormat="0" applyProtection="0">
      <alignment horizontal="left" vertical="top" indent="1"/>
    </xf>
    <xf numFmtId="0" fontId="5" fillId="53" borderId="19" applyNumberFormat="0" applyProtection="0">
      <alignment horizontal="left" vertical="top" indent="1"/>
    </xf>
    <xf numFmtId="0" fontId="5" fillId="53" borderId="19" applyNumberFormat="0" applyProtection="0">
      <alignment horizontal="left" vertical="top" indent="1"/>
    </xf>
    <xf numFmtId="0" fontId="5" fillId="53" borderId="19" applyNumberFormat="0" applyProtection="0">
      <alignment horizontal="left" vertical="top" indent="1"/>
    </xf>
    <xf numFmtId="0" fontId="5" fillId="53" borderId="19" applyNumberFormat="0" applyProtection="0">
      <alignment horizontal="left" vertical="top" indent="1"/>
    </xf>
    <xf numFmtId="0" fontId="5" fillId="53" borderId="19" applyNumberFormat="0" applyProtection="0">
      <alignment horizontal="left" vertical="top" indent="1"/>
    </xf>
    <xf numFmtId="0" fontId="5" fillId="53" borderId="19" applyNumberFormat="0" applyProtection="0">
      <alignment horizontal="left" vertical="top" indent="1"/>
    </xf>
    <xf numFmtId="0" fontId="5" fillId="54" borderId="19" applyNumberFormat="0" applyProtection="0">
      <alignment horizontal="left" vertical="center" indent="1"/>
    </xf>
    <xf numFmtId="0" fontId="6" fillId="47" borderId="67" applyNumberFormat="0" applyProtection="0">
      <alignment horizontal="left" vertical="center" indent="1"/>
    </xf>
    <xf numFmtId="0" fontId="6" fillId="47" borderId="67" applyNumberFormat="0" applyProtection="0">
      <alignment horizontal="left" vertical="center" indent="1"/>
    </xf>
    <xf numFmtId="0" fontId="6" fillId="47" borderId="67" applyNumberFormat="0" applyProtection="0">
      <alignment horizontal="left" vertical="center" indent="1"/>
    </xf>
    <xf numFmtId="0" fontId="6" fillId="47" borderId="67" applyNumberFormat="0" applyProtection="0">
      <alignment horizontal="left" vertical="center" indent="1"/>
    </xf>
    <xf numFmtId="0" fontId="6" fillId="47" borderId="67" applyNumberFormat="0" applyProtection="0">
      <alignment horizontal="left" vertical="center" indent="1"/>
    </xf>
    <xf numFmtId="0" fontId="6" fillId="47" borderId="67" applyNumberFormat="0" applyProtection="0">
      <alignment horizontal="left" vertical="center" indent="1"/>
    </xf>
    <xf numFmtId="0" fontId="6" fillId="47" borderId="67" applyNumberFormat="0" applyProtection="0">
      <alignment horizontal="left" vertical="center" indent="1"/>
    </xf>
    <xf numFmtId="0" fontId="6" fillId="47" borderId="67" applyNumberFormat="0" applyProtection="0">
      <alignment horizontal="left" vertical="center" indent="1"/>
    </xf>
    <xf numFmtId="0" fontId="6" fillId="47" borderId="67" applyNumberFormat="0" applyProtection="0">
      <alignment horizontal="left" vertical="center" indent="1"/>
    </xf>
    <xf numFmtId="0" fontId="6" fillId="47" borderId="67" applyNumberFormat="0" applyProtection="0">
      <alignment horizontal="left" vertical="center" indent="1"/>
    </xf>
    <xf numFmtId="0" fontId="6" fillId="47" borderId="67" applyNumberFormat="0" applyProtection="0">
      <alignment horizontal="left" vertical="center" indent="1"/>
    </xf>
    <xf numFmtId="0" fontId="6" fillId="47" borderId="67" applyNumberFormat="0" applyProtection="0">
      <alignment horizontal="left" vertical="center" indent="1"/>
    </xf>
    <xf numFmtId="0" fontId="6" fillId="47" borderId="67" applyNumberFormat="0" applyProtection="0">
      <alignment horizontal="left" vertical="center" indent="1"/>
    </xf>
    <xf numFmtId="0" fontId="6" fillId="47" borderId="67" applyNumberFormat="0" applyProtection="0">
      <alignment horizontal="left" vertical="center" indent="1"/>
    </xf>
    <xf numFmtId="0" fontId="6" fillId="47" borderId="67" applyNumberFormat="0" applyProtection="0">
      <alignment horizontal="left" vertical="center" indent="1"/>
    </xf>
    <xf numFmtId="0" fontId="6" fillId="47" borderId="67" applyNumberFormat="0" applyProtection="0">
      <alignment horizontal="left" vertical="center" indent="1"/>
    </xf>
    <xf numFmtId="0" fontId="5" fillId="54" borderId="19" applyNumberFormat="0" applyProtection="0">
      <alignment horizontal="left" vertical="center" indent="1"/>
    </xf>
    <xf numFmtId="0" fontId="5" fillId="54" borderId="19" applyNumberFormat="0" applyProtection="0">
      <alignment horizontal="left" vertical="center" indent="1"/>
    </xf>
    <xf numFmtId="0" fontId="5" fillId="54" borderId="19" applyNumberFormat="0" applyProtection="0">
      <alignment horizontal="left" vertical="center" indent="1"/>
    </xf>
    <xf numFmtId="0" fontId="5" fillId="54" borderId="19" applyNumberFormat="0" applyProtection="0">
      <alignment horizontal="left" vertical="center" indent="1"/>
    </xf>
    <xf numFmtId="0" fontId="5" fillId="54" borderId="19" applyNumberFormat="0" applyProtection="0">
      <alignment horizontal="left" vertical="center" indent="1"/>
    </xf>
    <xf numFmtId="0" fontId="5" fillId="54" borderId="19" applyNumberFormat="0" applyProtection="0">
      <alignment horizontal="left" vertical="center" indent="1"/>
    </xf>
    <xf numFmtId="0" fontId="5" fillId="54" borderId="19" applyNumberFormat="0" applyProtection="0">
      <alignment horizontal="left" vertical="center" indent="1"/>
    </xf>
    <xf numFmtId="0" fontId="5" fillId="54" borderId="19" applyNumberFormat="0" applyProtection="0">
      <alignment horizontal="left" vertical="center" indent="1"/>
    </xf>
    <xf numFmtId="0" fontId="5" fillId="54" borderId="19" applyNumberFormat="0" applyProtection="0">
      <alignment horizontal="left" vertical="center" indent="1"/>
    </xf>
    <xf numFmtId="0" fontId="5" fillId="54" borderId="19" applyNumberFormat="0" applyProtection="0">
      <alignment horizontal="left" vertical="center" indent="1"/>
    </xf>
    <xf numFmtId="0" fontId="5" fillId="54" borderId="19" applyNumberFormat="0" applyProtection="0">
      <alignment horizontal="left" vertical="center" indent="1"/>
    </xf>
    <xf numFmtId="0" fontId="5" fillId="54" borderId="19" applyNumberFormat="0" applyProtection="0">
      <alignment horizontal="left" vertical="center" indent="1"/>
    </xf>
    <xf numFmtId="0" fontId="5" fillId="54" borderId="19" applyNumberFormat="0" applyProtection="0">
      <alignment horizontal="left" vertical="top" indent="1"/>
    </xf>
    <xf numFmtId="0" fontId="5" fillId="54"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5" fillId="54" borderId="19" applyNumberFormat="0" applyProtection="0">
      <alignment horizontal="left" vertical="top" indent="1"/>
    </xf>
    <xf numFmtId="0" fontId="5" fillId="54" borderId="19" applyNumberFormat="0" applyProtection="0">
      <alignment horizontal="left" vertical="top" indent="1"/>
    </xf>
    <xf numFmtId="0" fontId="5" fillId="54" borderId="19" applyNumberFormat="0" applyProtection="0">
      <alignment horizontal="left" vertical="top" indent="1"/>
    </xf>
    <xf numFmtId="0" fontId="5" fillId="54" borderId="19" applyNumberFormat="0" applyProtection="0">
      <alignment horizontal="left" vertical="top" indent="1"/>
    </xf>
    <xf numFmtId="0" fontId="5" fillId="54" borderId="19" applyNumberFormat="0" applyProtection="0">
      <alignment horizontal="left" vertical="top" indent="1"/>
    </xf>
    <xf numFmtId="0" fontId="5" fillId="54" borderId="19" applyNumberFormat="0" applyProtection="0">
      <alignment horizontal="left" vertical="top" indent="1"/>
    </xf>
    <xf numFmtId="0" fontId="5" fillId="54" borderId="19" applyNumberFormat="0" applyProtection="0">
      <alignment horizontal="left" vertical="top" indent="1"/>
    </xf>
    <xf numFmtId="0" fontId="5" fillId="54" borderId="19" applyNumberFormat="0" applyProtection="0">
      <alignment horizontal="left" vertical="top" indent="1"/>
    </xf>
    <xf numFmtId="0" fontId="5" fillId="54" borderId="19" applyNumberFormat="0" applyProtection="0">
      <alignment horizontal="left" vertical="top" indent="1"/>
    </xf>
    <xf numFmtId="0" fontId="5" fillId="54" borderId="19" applyNumberFormat="0" applyProtection="0">
      <alignment horizontal="left" vertical="top" indent="1"/>
    </xf>
    <xf numFmtId="0" fontId="5" fillId="54" borderId="19" applyNumberFormat="0" applyProtection="0">
      <alignment horizontal="left" vertical="top" indent="1"/>
    </xf>
    <xf numFmtId="0" fontId="6" fillId="30" borderId="103" applyNumberFormat="0">
      <protection locked="0"/>
    </xf>
    <xf numFmtId="0" fontId="6" fillId="30" borderId="103" applyNumberFormat="0">
      <protection locked="0"/>
    </xf>
    <xf numFmtId="0" fontId="6" fillId="30" borderId="103" applyNumberFormat="0">
      <protection locked="0"/>
    </xf>
    <xf numFmtId="0" fontId="6" fillId="30" borderId="103" applyNumberFormat="0">
      <protection locked="0"/>
    </xf>
    <xf numFmtId="0" fontId="6" fillId="30" borderId="103" applyNumberFormat="0">
      <protection locked="0"/>
    </xf>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4" fontId="57" fillId="38"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57" fillId="38" borderId="19" applyNumberFormat="0" applyProtection="0">
      <alignment vertical="center"/>
    </xf>
    <xf numFmtId="4" fontId="57" fillId="38" borderId="19" applyNumberFormat="0" applyProtection="0">
      <alignment vertical="center"/>
    </xf>
    <xf numFmtId="4" fontId="57" fillId="38" borderId="19" applyNumberFormat="0" applyProtection="0">
      <alignment vertical="center"/>
    </xf>
    <xf numFmtId="4" fontId="57" fillId="38" borderId="19" applyNumberFormat="0" applyProtection="0">
      <alignment vertical="center"/>
    </xf>
    <xf numFmtId="4" fontId="57" fillId="38" borderId="19" applyNumberFormat="0" applyProtection="0">
      <alignment vertical="center"/>
    </xf>
    <xf numFmtId="4" fontId="57" fillId="38" borderId="19" applyNumberFormat="0" applyProtection="0">
      <alignment vertical="center"/>
    </xf>
    <xf numFmtId="4" fontId="57" fillId="38" borderId="19" applyNumberFormat="0" applyProtection="0">
      <alignment vertical="center"/>
    </xf>
    <xf numFmtId="4" fontId="57" fillId="38" borderId="19" applyNumberFormat="0" applyProtection="0">
      <alignment vertical="center"/>
    </xf>
    <xf numFmtId="4" fontId="57" fillId="38" borderId="19" applyNumberFormat="0" applyProtection="0">
      <alignment vertical="center"/>
    </xf>
    <xf numFmtId="4" fontId="57" fillId="38" borderId="19" applyNumberFormat="0" applyProtection="0">
      <alignment vertical="center"/>
    </xf>
    <xf numFmtId="4" fontId="57" fillId="38" borderId="19" applyNumberFormat="0" applyProtection="0">
      <alignment vertical="center"/>
    </xf>
    <xf numFmtId="4" fontId="57" fillId="38" borderId="19" applyNumberFormat="0" applyProtection="0">
      <alignment vertical="center"/>
    </xf>
    <xf numFmtId="4" fontId="61" fillId="38" borderId="19" applyNumberFormat="0" applyProtection="0">
      <alignment vertical="center"/>
    </xf>
    <xf numFmtId="4" fontId="61" fillId="38" borderId="19" applyNumberFormat="0" applyProtection="0">
      <alignment vertical="center"/>
    </xf>
    <xf numFmtId="4" fontId="61" fillId="38" borderId="19" applyNumberFormat="0" applyProtection="0">
      <alignment vertical="center"/>
    </xf>
    <xf numFmtId="4" fontId="61" fillId="38" borderId="19" applyNumberFormat="0" applyProtection="0">
      <alignment vertical="center"/>
    </xf>
    <xf numFmtId="4" fontId="61" fillId="38" borderId="19" applyNumberFormat="0" applyProtection="0">
      <alignment vertical="center"/>
    </xf>
    <xf numFmtId="4" fontId="61" fillId="38" borderId="19" applyNumberFormat="0" applyProtection="0">
      <alignment vertical="center"/>
    </xf>
    <xf numFmtId="4" fontId="61" fillId="38" borderId="19" applyNumberFormat="0" applyProtection="0">
      <alignment vertical="center"/>
    </xf>
    <xf numFmtId="4" fontId="61" fillId="38" borderId="19" applyNumberFormat="0" applyProtection="0">
      <alignment vertical="center"/>
    </xf>
    <xf numFmtId="4" fontId="61" fillId="38" borderId="19" applyNumberFormat="0" applyProtection="0">
      <alignment vertical="center"/>
    </xf>
    <xf numFmtId="4" fontId="61" fillId="38" borderId="19" applyNumberFormat="0" applyProtection="0">
      <alignment vertical="center"/>
    </xf>
    <xf numFmtId="4" fontId="61" fillId="38" borderId="19" applyNumberFormat="0" applyProtection="0">
      <alignment vertical="center"/>
    </xf>
    <xf numFmtId="4" fontId="61" fillId="38" borderId="19" applyNumberFormat="0" applyProtection="0">
      <alignment vertical="center"/>
    </xf>
    <xf numFmtId="4" fontId="61" fillId="38" borderId="19" applyNumberFormat="0" applyProtection="0">
      <alignment vertical="center"/>
    </xf>
    <xf numFmtId="4" fontId="57" fillId="38"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57" fillId="38" borderId="19" applyNumberFormat="0" applyProtection="0">
      <alignment horizontal="left" vertical="center" indent="1"/>
    </xf>
    <xf numFmtId="4" fontId="57" fillId="38" borderId="19" applyNumberFormat="0" applyProtection="0">
      <alignment horizontal="left" vertical="center" indent="1"/>
    </xf>
    <xf numFmtId="4" fontId="57" fillId="38" borderId="19" applyNumberFormat="0" applyProtection="0">
      <alignment horizontal="left" vertical="center" indent="1"/>
    </xf>
    <xf numFmtId="4" fontId="57" fillId="38" borderId="19" applyNumberFormat="0" applyProtection="0">
      <alignment horizontal="left" vertical="center" indent="1"/>
    </xf>
    <xf numFmtId="4" fontId="57" fillId="38" borderId="19" applyNumberFormat="0" applyProtection="0">
      <alignment horizontal="left" vertical="center" indent="1"/>
    </xf>
    <xf numFmtId="4" fontId="57" fillId="38" borderId="19" applyNumberFormat="0" applyProtection="0">
      <alignment horizontal="left" vertical="center" indent="1"/>
    </xf>
    <xf numFmtId="4" fontId="57" fillId="38" borderId="19" applyNumberFormat="0" applyProtection="0">
      <alignment horizontal="left" vertical="center" indent="1"/>
    </xf>
    <xf numFmtId="4" fontId="57" fillId="38" borderId="19" applyNumberFormat="0" applyProtection="0">
      <alignment horizontal="left" vertical="center" indent="1"/>
    </xf>
    <xf numFmtId="4" fontId="57" fillId="38" borderId="19" applyNumberFormat="0" applyProtection="0">
      <alignment horizontal="left" vertical="center" indent="1"/>
    </xf>
    <xf numFmtId="4" fontId="57" fillId="38" borderId="19" applyNumberFormat="0" applyProtection="0">
      <alignment horizontal="left" vertical="center" indent="1"/>
    </xf>
    <xf numFmtId="4" fontId="57" fillId="38" borderId="19" applyNumberFormat="0" applyProtection="0">
      <alignment horizontal="left" vertical="center" indent="1"/>
    </xf>
    <xf numFmtId="4" fontId="57" fillId="38" borderId="19" applyNumberFormat="0" applyProtection="0">
      <alignment horizontal="left" vertical="center" indent="1"/>
    </xf>
    <xf numFmtId="0" fontId="57" fillId="38"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57" fillId="38" borderId="19" applyNumberFormat="0" applyProtection="0">
      <alignment horizontal="left" vertical="top" indent="1"/>
    </xf>
    <xf numFmtId="0" fontId="57" fillId="38" borderId="19" applyNumberFormat="0" applyProtection="0">
      <alignment horizontal="left" vertical="top" indent="1"/>
    </xf>
    <xf numFmtId="0" fontId="57" fillId="38" borderId="19" applyNumberFormat="0" applyProtection="0">
      <alignment horizontal="left" vertical="top" indent="1"/>
    </xf>
    <xf numFmtId="0" fontId="57" fillId="38" borderId="19" applyNumberFormat="0" applyProtection="0">
      <alignment horizontal="left" vertical="top" indent="1"/>
    </xf>
    <xf numFmtId="0" fontId="57" fillId="38" borderId="19" applyNumberFormat="0" applyProtection="0">
      <alignment horizontal="left" vertical="top" indent="1"/>
    </xf>
    <xf numFmtId="0" fontId="57" fillId="38" borderId="19" applyNumberFormat="0" applyProtection="0">
      <alignment horizontal="left" vertical="top" indent="1"/>
    </xf>
    <xf numFmtId="0" fontId="57" fillId="38" borderId="19" applyNumberFormat="0" applyProtection="0">
      <alignment horizontal="left" vertical="top" indent="1"/>
    </xf>
    <xf numFmtId="0" fontId="57" fillId="38" borderId="19" applyNumberFormat="0" applyProtection="0">
      <alignment horizontal="left" vertical="top" indent="1"/>
    </xf>
    <xf numFmtId="0" fontId="57" fillId="38" borderId="19" applyNumberFormat="0" applyProtection="0">
      <alignment horizontal="left" vertical="top" indent="1"/>
    </xf>
    <xf numFmtId="0" fontId="57" fillId="38" borderId="19" applyNumberFormat="0" applyProtection="0">
      <alignment horizontal="left" vertical="top" indent="1"/>
    </xf>
    <xf numFmtId="0" fontId="57" fillId="38" borderId="19" applyNumberFormat="0" applyProtection="0">
      <alignment horizontal="left" vertical="top" indent="1"/>
    </xf>
    <xf numFmtId="0" fontId="57" fillId="38" borderId="19" applyNumberFormat="0" applyProtection="0">
      <alignment horizontal="left" vertical="top" indent="1"/>
    </xf>
    <xf numFmtId="4" fontId="57" fillId="0" borderId="19" applyNumberFormat="0" applyProtection="0">
      <alignment horizontal="right" vertical="center"/>
    </xf>
    <xf numFmtId="4" fontId="6" fillId="0" borderId="67" applyNumberFormat="0" applyProtection="0">
      <alignment horizontal="right" vertical="center"/>
    </xf>
    <xf numFmtId="4" fontId="6" fillId="0" borderId="67" applyNumberFormat="0" applyProtection="0">
      <alignment horizontal="right" vertical="center"/>
    </xf>
    <xf numFmtId="4" fontId="6" fillId="0" borderId="67" applyNumberFormat="0" applyProtection="0">
      <alignment horizontal="right" vertical="center"/>
    </xf>
    <xf numFmtId="4" fontId="6" fillId="0" borderId="67" applyNumberFormat="0" applyProtection="0">
      <alignment horizontal="right" vertical="center"/>
    </xf>
    <xf numFmtId="4" fontId="6" fillId="0" borderId="67" applyNumberFormat="0" applyProtection="0">
      <alignment horizontal="right" vertical="center"/>
    </xf>
    <xf numFmtId="4" fontId="6" fillId="0" borderId="67" applyNumberFormat="0" applyProtection="0">
      <alignment horizontal="right" vertical="center"/>
    </xf>
    <xf numFmtId="4" fontId="6" fillId="0" borderId="67" applyNumberFormat="0" applyProtection="0">
      <alignment horizontal="right" vertical="center"/>
    </xf>
    <xf numFmtId="4" fontId="6" fillId="0" borderId="67" applyNumberFormat="0" applyProtection="0">
      <alignment horizontal="right" vertical="center"/>
    </xf>
    <xf numFmtId="4" fontId="6" fillId="0" borderId="67" applyNumberFormat="0" applyProtection="0">
      <alignment horizontal="right" vertical="center"/>
    </xf>
    <xf numFmtId="4" fontId="6" fillId="0" borderId="67" applyNumberFormat="0" applyProtection="0">
      <alignment horizontal="right" vertical="center"/>
    </xf>
    <xf numFmtId="4" fontId="6" fillId="0" borderId="67" applyNumberFormat="0" applyProtection="0">
      <alignment horizontal="right" vertical="center"/>
    </xf>
    <xf numFmtId="4" fontId="6" fillId="0" borderId="67" applyNumberFormat="0" applyProtection="0">
      <alignment horizontal="right" vertical="center"/>
    </xf>
    <xf numFmtId="4" fontId="6" fillId="0" borderId="67" applyNumberFormat="0" applyProtection="0">
      <alignment horizontal="right" vertical="center"/>
    </xf>
    <xf numFmtId="4" fontId="6" fillId="0" borderId="67" applyNumberFormat="0" applyProtection="0">
      <alignment horizontal="right" vertical="center"/>
    </xf>
    <xf numFmtId="4" fontId="6" fillId="0" borderId="67" applyNumberFormat="0" applyProtection="0">
      <alignment horizontal="right" vertical="center"/>
    </xf>
    <xf numFmtId="4" fontId="6" fillId="0" borderId="67" applyNumberFormat="0" applyProtection="0">
      <alignment horizontal="right" vertical="center"/>
    </xf>
    <xf numFmtId="4" fontId="57" fillId="0" borderId="19" applyNumberFormat="0" applyProtection="0">
      <alignment horizontal="right" vertical="center"/>
    </xf>
    <xf numFmtId="4" fontId="57" fillId="0" borderId="19" applyNumberFormat="0" applyProtection="0">
      <alignment horizontal="right" vertical="center"/>
    </xf>
    <xf numFmtId="4" fontId="57" fillId="0" borderId="19" applyNumberFormat="0" applyProtection="0">
      <alignment horizontal="right" vertical="center"/>
    </xf>
    <xf numFmtId="4" fontId="57" fillId="0" borderId="19" applyNumberFormat="0" applyProtection="0">
      <alignment horizontal="right" vertical="center"/>
    </xf>
    <xf numFmtId="4" fontId="57" fillId="0" borderId="19" applyNumberFormat="0" applyProtection="0">
      <alignment horizontal="right" vertical="center"/>
    </xf>
    <xf numFmtId="4" fontId="57" fillId="0" borderId="19" applyNumberFormat="0" applyProtection="0">
      <alignment horizontal="right" vertical="center"/>
    </xf>
    <xf numFmtId="4" fontId="57" fillId="0" borderId="19" applyNumberFormat="0" applyProtection="0">
      <alignment horizontal="right" vertical="center"/>
    </xf>
    <xf numFmtId="4" fontId="57" fillId="0" borderId="19" applyNumberFormat="0" applyProtection="0">
      <alignment horizontal="right" vertical="center"/>
    </xf>
    <xf numFmtId="4" fontId="57" fillId="0" borderId="19" applyNumberFormat="0" applyProtection="0">
      <alignment horizontal="right" vertical="center"/>
    </xf>
    <xf numFmtId="4" fontId="57" fillId="0" borderId="19" applyNumberFormat="0" applyProtection="0">
      <alignment horizontal="right" vertical="center"/>
    </xf>
    <xf numFmtId="4" fontId="57" fillId="0" borderId="19" applyNumberFormat="0" applyProtection="0">
      <alignment horizontal="right" vertical="center"/>
    </xf>
    <xf numFmtId="4" fontId="57" fillId="0" borderId="19" applyNumberFormat="0" applyProtection="0">
      <alignment horizontal="right" vertical="center"/>
    </xf>
    <xf numFmtId="4" fontId="6" fillId="30" borderId="67" applyNumberFormat="0" applyProtection="0">
      <alignment horizontal="right" vertical="center"/>
    </xf>
    <xf numFmtId="4" fontId="6" fillId="30" borderId="67" applyNumberFormat="0" applyProtection="0">
      <alignment horizontal="right" vertical="center"/>
    </xf>
    <xf numFmtId="4" fontId="6" fillId="30" borderId="67" applyNumberFormat="0" applyProtection="0">
      <alignment horizontal="right" vertical="center"/>
    </xf>
    <xf numFmtId="4" fontId="6" fillId="30" borderId="67" applyNumberFormat="0" applyProtection="0">
      <alignment horizontal="right" vertical="center"/>
    </xf>
    <xf numFmtId="4" fontId="6" fillId="30" borderId="67" applyNumberFormat="0" applyProtection="0">
      <alignment horizontal="right" vertical="center"/>
    </xf>
    <xf numFmtId="4" fontId="6" fillId="30" borderId="67" applyNumberFormat="0" applyProtection="0">
      <alignment horizontal="right" vertical="center"/>
    </xf>
    <xf numFmtId="4" fontId="6" fillId="30" borderId="67" applyNumberFormat="0" applyProtection="0">
      <alignment horizontal="right" vertical="center"/>
    </xf>
    <xf numFmtId="4" fontId="6" fillId="30" borderId="67" applyNumberFormat="0" applyProtection="0">
      <alignment horizontal="right" vertical="center"/>
    </xf>
    <xf numFmtId="4" fontId="168" fillId="88" borderId="67" applyNumberFormat="0" applyProtection="0">
      <alignment horizontal="right" vertical="center"/>
    </xf>
    <xf numFmtId="4" fontId="168" fillId="88" borderId="67" applyNumberFormat="0" applyProtection="0">
      <alignment horizontal="right" vertical="center"/>
    </xf>
    <xf numFmtId="4" fontId="168" fillId="88" borderId="67" applyNumberFormat="0" applyProtection="0">
      <alignment horizontal="right" vertical="center"/>
    </xf>
    <xf numFmtId="4" fontId="168" fillId="88" borderId="67" applyNumberFormat="0" applyProtection="0">
      <alignment horizontal="right" vertical="center"/>
    </xf>
    <xf numFmtId="4" fontId="168" fillId="88" borderId="67" applyNumberFormat="0" applyProtection="0">
      <alignment horizontal="right" vertical="center"/>
    </xf>
    <xf numFmtId="4" fontId="168" fillId="88" borderId="67" applyNumberFormat="0" applyProtection="0">
      <alignment horizontal="right" vertical="center"/>
    </xf>
    <xf numFmtId="4" fontId="168" fillId="88" borderId="67" applyNumberFormat="0" applyProtection="0">
      <alignment horizontal="right" vertical="center"/>
    </xf>
    <xf numFmtId="4" fontId="168" fillId="88" borderId="67" applyNumberFormat="0" applyProtection="0">
      <alignment horizontal="right" vertical="center"/>
    </xf>
    <xf numFmtId="4" fontId="168" fillId="88" borderId="67" applyNumberFormat="0" applyProtection="0">
      <alignment horizontal="right" vertical="center"/>
    </xf>
    <xf numFmtId="4" fontId="168" fillId="88" borderId="67" applyNumberFormat="0" applyProtection="0">
      <alignment horizontal="right" vertical="center"/>
    </xf>
    <xf numFmtId="4" fontId="168" fillId="88" borderId="67" applyNumberFormat="0" applyProtection="0">
      <alignment horizontal="right" vertical="center"/>
    </xf>
    <xf numFmtId="4" fontId="168" fillId="88" borderId="67" applyNumberFormat="0" applyProtection="0">
      <alignment horizontal="right" vertical="center"/>
    </xf>
    <xf numFmtId="4" fontId="168" fillId="88" borderId="67" applyNumberFormat="0" applyProtection="0">
      <alignment horizontal="right" vertical="center"/>
    </xf>
    <xf numFmtId="4" fontId="168" fillId="88" borderId="67" applyNumberFormat="0" applyProtection="0">
      <alignment horizontal="right" vertical="center"/>
    </xf>
    <xf numFmtId="4" fontId="168" fillId="88" borderId="67" applyNumberFormat="0" applyProtection="0">
      <alignment horizontal="right" vertical="center"/>
    </xf>
    <xf numFmtId="4" fontId="168" fillId="88" borderId="67" applyNumberFormat="0" applyProtection="0">
      <alignment horizontal="right" vertical="center"/>
    </xf>
    <xf numFmtId="4" fontId="6" fillId="30" borderId="67" applyNumberFormat="0" applyProtection="0">
      <alignment horizontal="right" vertical="center"/>
    </xf>
    <xf numFmtId="4" fontId="6" fillId="30" borderId="67" applyNumberFormat="0" applyProtection="0">
      <alignment horizontal="right" vertical="center"/>
    </xf>
    <xf numFmtId="4" fontId="6" fillId="30" borderId="67" applyNumberFormat="0" applyProtection="0">
      <alignment horizontal="right" vertical="center"/>
    </xf>
    <xf numFmtId="4" fontId="6" fillId="30" borderId="67" applyNumberFormat="0" applyProtection="0">
      <alignment horizontal="right" vertical="center"/>
    </xf>
    <xf numFmtId="4" fontId="6" fillId="30" borderId="67" applyNumberFormat="0" applyProtection="0">
      <alignment horizontal="right" vertical="center"/>
    </xf>
    <xf numFmtId="4" fontId="6" fillId="30" borderId="67" applyNumberFormat="0" applyProtection="0">
      <alignment horizontal="right" vertical="center"/>
    </xf>
    <xf numFmtId="4" fontId="6" fillId="30" borderId="67" applyNumberFormat="0" applyProtection="0">
      <alignment horizontal="right" vertical="center"/>
    </xf>
    <xf numFmtId="4" fontId="6" fillId="30" borderId="67" applyNumberFormat="0" applyProtection="0">
      <alignment horizontal="right" vertical="center"/>
    </xf>
    <xf numFmtId="4" fontId="57" fillId="55" borderId="19"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57" fillId="55" borderId="19" applyNumberFormat="0" applyProtection="0">
      <alignment horizontal="left" vertical="center" indent="1"/>
    </xf>
    <xf numFmtId="4" fontId="57" fillId="55" borderId="19" applyNumberFormat="0" applyProtection="0">
      <alignment horizontal="left" vertical="center" indent="1"/>
    </xf>
    <xf numFmtId="4" fontId="57" fillId="55" borderId="19" applyNumberFormat="0" applyProtection="0">
      <alignment horizontal="left" vertical="center" indent="1"/>
    </xf>
    <xf numFmtId="4" fontId="57" fillId="55" borderId="19" applyNumberFormat="0" applyProtection="0">
      <alignment horizontal="left" vertical="center" indent="1"/>
    </xf>
    <xf numFmtId="4" fontId="57" fillId="55" borderId="19" applyNumberFormat="0" applyProtection="0">
      <alignment horizontal="left" vertical="center" indent="1"/>
    </xf>
    <xf numFmtId="4" fontId="57" fillId="55" borderId="19" applyNumberFormat="0" applyProtection="0">
      <alignment horizontal="left" vertical="center" indent="1"/>
    </xf>
    <xf numFmtId="4" fontId="57" fillId="55" borderId="19" applyNumberFormat="0" applyProtection="0">
      <alignment horizontal="left" vertical="center" indent="1"/>
    </xf>
    <xf numFmtId="4" fontId="57" fillId="55" borderId="19" applyNumberFormat="0" applyProtection="0">
      <alignment horizontal="left" vertical="center" indent="1"/>
    </xf>
    <xf numFmtId="4" fontId="57" fillId="55" borderId="19" applyNumberFormat="0" applyProtection="0">
      <alignment horizontal="left" vertical="center" indent="1"/>
    </xf>
    <xf numFmtId="4" fontId="57" fillId="55" borderId="19" applyNumberFormat="0" applyProtection="0">
      <alignment horizontal="left" vertical="center" indent="1"/>
    </xf>
    <xf numFmtId="4" fontId="57" fillId="55" borderId="19" applyNumberFormat="0" applyProtection="0">
      <alignment horizontal="left" vertical="center" indent="1"/>
    </xf>
    <xf numFmtId="4" fontId="57" fillId="55" borderId="19" applyNumberFormat="0" applyProtection="0">
      <alignment horizontal="left" vertical="center"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4" fontId="171" fillId="92" borderId="14" applyNumberFormat="0" applyProtection="0">
      <alignment horizontal="left" vertical="center" indent="1"/>
    </xf>
    <xf numFmtId="4" fontId="171" fillId="92" borderId="14" applyNumberFormat="0" applyProtection="0">
      <alignment horizontal="left" vertical="center" indent="1"/>
    </xf>
    <xf numFmtId="4" fontId="171" fillId="92" borderId="14" applyNumberFormat="0" applyProtection="0">
      <alignment horizontal="left" vertical="center" indent="1"/>
    </xf>
    <xf numFmtId="4" fontId="171" fillId="92" borderId="14" applyNumberFormat="0" applyProtection="0">
      <alignment horizontal="left" vertical="center" indent="1"/>
    </xf>
    <xf numFmtId="4" fontId="171" fillId="92" borderId="14" applyNumberFormat="0" applyProtection="0">
      <alignment horizontal="left" vertical="center" indent="1"/>
    </xf>
    <xf numFmtId="4" fontId="171" fillId="92" borderId="14" applyNumberFormat="0" applyProtection="0">
      <alignment horizontal="left" vertical="center" indent="1"/>
    </xf>
    <xf numFmtId="4" fontId="171" fillId="92" borderId="14" applyNumberFormat="0" applyProtection="0">
      <alignment horizontal="left" vertical="center" indent="1"/>
    </xf>
    <xf numFmtId="4" fontId="171" fillId="92" borderId="14" applyNumberFormat="0" applyProtection="0">
      <alignment horizontal="left" vertical="center" indent="1"/>
    </xf>
    <xf numFmtId="4" fontId="171" fillId="92" borderId="14" applyNumberFormat="0" applyProtection="0">
      <alignment horizontal="left" vertical="center" indent="1"/>
    </xf>
    <xf numFmtId="4" fontId="171" fillId="92" borderId="14" applyNumberFormat="0" applyProtection="0">
      <alignment horizontal="left" vertical="center" indent="1"/>
    </xf>
    <xf numFmtId="4" fontId="171" fillId="92" borderId="14" applyNumberFormat="0" applyProtection="0">
      <alignment horizontal="left" vertical="center" indent="1"/>
    </xf>
    <xf numFmtId="4" fontId="171" fillId="92" borderId="14" applyNumberFormat="0" applyProtection="0">
      <alignment horizontal="left" vertical="center" indent="1"/>
    </xf>
    <xf numFmtId="4" fontId="171" fillId="92" borderId="14" applyNumberFormat="0" applyProtection="0">
      <alignment horizontal="left" vertical="center" indent="1"/>
    </xf>
    <xf numFmtId="4" fontId="171" fillId="92" borderId="14" applyNumberFormat="0" applyProtection="0">
      <alignment horizontal="left" vertical="center" indent="1"/>
    </xf>
    <xf numFmtId="4" fontId="171" fillId="92" borderId="14" applyNumberFormat="0" applyProtection="0">
      <alignment horizontal="left" vertical="center" indent="1"/>
    </xf>
    <xf numFmtId="4" fontId="171" fillId="92" borderId="14" applyNumberFormat="0" applyProtection="0">
      <alignment horizontal="left" vertical="center" indent="1"/>
    </xf>
    <xf numFmtId="4" fontId="40" fillId="47" borderId="19" applyNumberFormat="0" applyProtection="0">
      <alignment horizontal="right" vertical="center"/>
    </xf>
    <xf numFmtId="4" fontId="172" fillId="30" borderId="67" applyNumberFormat="0" applyProtection="0">
      <alignment horizontal="right" vertical="center"/>
    </xf>
    <xf numFmtId="4" fontId="172" fillId="30" borderId="67" applyNumberFormat="0" applyProtection="0">
      <alignment horizontal="right" vertical="center"/>
    </xf>
    <xf numFmtId="4" fontId="172" fillId="30" borderId="67" applyNumberFormat="0" applyProtection="0">
      <alignment horizontal="right" vertical="center"/>
    </xf>
    <xf numFmtId="4" fontId="172" fillId="30" borderId="67" applyNumberFormat="0" applyProtection="0">
      <alignment horizontal="right" vertical="center"/>
    </xf>
    <xf numFmtId="4" fontId="172" fillId="30" borderId="67" applyNumberFormat="0" applyProtection="0">
      <alignment horizontal="right" vertical="center"/>
    </xf>
    <xf numFmtId="4" fontId="172" fillId="30" borderId="67" applyNumberFormat="0" applyProtection="0">
      <alignment horizontal="right" vertical="center"/>
    </xf>
    <xf numFmtId="4" fontId="172" fillId="30" borderId="67" applyNumberFormat="0" applyProtection="0">
      <alignment horizontal="right" vertical="center"/>
    </xf>
    <xf numFmtId="4" fontId="172" fillId="30" borderId="67" applyNumberFormat="0" applyProtection="0">
      <alignment horizontal="right" vertical="center"/>
    </xf>
    <xf numFmtId="4" fontId="172" fillId="30" borderId="67" applyNumberFormat="0" applyProtection="0">
      <alignment horizontal="right" vertical="center"/>
    </xf>
    <xf numFmtId="4" fontId="172" fillId="30" borderId="67" applyNumberFormat="0" applyProtection="0">
      <alignment horizontal="right" vertical="center"/>
    </xf>
    <xf numFmtId="4" fontId="172" fillId="30" borderId="67" applyNumberFormat="0" applyProtection="0">
      <alignment horizontal="right" vertical="center"/>
    </xf>
    <xf numFmtId="4" fontId="172" fillId="30" borderId="67" applyNumberFormat="0" applyProtection="0">
      <alignment horizontal="right" vertical="center"/>
    </xf>
    <xf numFmtId="4" fontId="172" fillId="30" borderId="67" applyNumberFormat="0" applyProtection="0">
      <alignment horizontal="right" vertical="center"/>
    </xf>
    <xf numFmtId="4" fontId="172" fillId="30" borderId="67" applyNumberFormat="0" applyProtection="0">
      <alignment horizontal="right" vertical="center"/>
    </xf>
    <xf numFmtId="4" fontId="172" fillId="30" borderId="67" applyNumberFormat="0" applyProtection="0">
      <alignment horizontal="right" vertical="center"/>
    </xf>
    <xf numFmtId="4" fontId="172" fillId="30" borderId="67" applyNumberFormat="0" applyProtection="0">
      <alignment horizontal="right" vertical="center"/>
    </xf>
    <xf numFmtId="4" fontId="40" fillId="47" borderId="19" applyNumberFormat="0" applyProtection="0">
      <alignment horizontal="right" vertical="center"/>
    </xf>
    <xf numFmtId="4" fontId="40" fillId="47" borderId="19" applyNumberFormat="0" applyProtection="0">
      <alignment horizontal="right" vertical="center"/>
    </xf>
    <xf numFmtId="4" fontId="40" fillId="47" borderId="19" applyNumberFormat="0" applyProtection="0">
      <alignment horizontal="right" vertical="center"/>
    </xf>
    <xf numFmtId="4" fontId="40" fillId="47" borderId="19" applyNumberFormat="0" applyProtection="0">
      <alignment horizontal="right" vertical="center"/>
    </xf>
    <xf numFmtId="4" fontId="40" fillId="47" borderId="19" applyNumberFormat="0" applyProtection="0">
      <alignment horizontal="right" vertical="center"/>
    </xf>
    <xf numFmtId="4" fontId="40" fillId="47" borderId="19" applyNumberFormat="0" applyProtection="0">
      <alignment horizontal="right" vertical="center"/>
    </xf>
    <xf numFmtId="4" fontId="40" fillId="47" borderId="19" applyNumberFormat="0" applyProtection="0">
      <alignment horizontal="right" vertical="center"/>
    </xf>
    <xf numFmtId="4" fontId="40" fillId="47" borderId="19" applyNumberFormat="0" applyProtection="0">
      <alignment horizontal="right" vertical="center"/>
    </xf>
    <xf numFmtId="4" fontId="40" fillId="47" borderId="19" applyNumberFormat="0" applyProtection="0">
      <alignment horizontal="right" vertical="center"/>
    </xf>
    <xf numFmtId="4" fontId="40" fillId="47" borderId="19" applyNumberFormat="0" applyProtection="0">
      <alignment horizontal="right" vertical="center"/>
    </xf>
    <xf numFmtId="4" fontId="40" fillId="47" borderId="19" applyNumberFormat="0" applyProtection="0">
      <alignment horizontal="right" vertical="center"/>
    </xf>
    <xf numFmtId="4" fontId="40" fillId="47" borderId="19" applyNumberFormat="0" applyProtection="0">
      <alignment horizontal="right" vertical="center"/>
    </xf>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104" applyNumberFormat="0" applyFill="0" applyAlignment="0" applyProtection="0"/>
    <xf numFmtId="0" fontId="77" fillId="0" borderId="104" applyNumberFormat="0" applyFill="0" applyAlignment="0" applyProtection="0"/>
    <xf numFmtId="0" fontId="77" fillId="0" borderId="104" applyNumberFormat="0" applyFill="0" applyAlignment="0" applyProtection="0"/>
    <xf numFmtId="0" fontId="77" fillId="0" borderId="104" applyNumberFormat="0" applyFill="0" applyAlignment="0" applyProtection="0"/>
    <xf numFmtId="0" fontId="77" fillId="0" borderId="104" applyNumberFormat="0" applyFill="0" applyAlignment="0" applyProtection="0"/>
    <xf numFmtId="0" fontId="77" fillId="0" borderId="104" applyNumberFormat="0" applyFill="0" applyAlignment="0" applyProtection="0"/>
    <xf numFmtId="0" fontId="77" fillId="0" borderId="104" applyNumberFormat="0" applyFill="0" applyAlignment="0" applyProtection="0"/>
    <xf numFmtId="0" fontId="77" fillId="0" borderId="104" applyNumberFormat="0" applyFill="0" applyAlignment="0" applyProtection="0"/>
    <xf numFmtId="0" fontId="77" fillId="0" borderId="104" applyNumberFormat="0" applyFill="0" applyAlignment="0" applyProtection="0"/>
    <xf numFmtId="0" fontId="77" fillId="0" borderId="104" applyNumberFormat="0" applyFill="0" applyAlignment="0" applyProtection="0"/>
    <xf numFmtId="0" fontId="77" fillId="0" borderId="104" applyNumberFormat="0" applyFill="0" applyAlignment="0" applyProtection="0"/>
    <xf numFmtId="0" fontId="77" fillId="0" borderId="104" applyNumberFormat="0" applyFill="0" applyAlignment="0" applyProtection="0"/>
    <xf numFmtId="0" fontId="77" fillId="0" borderId="104"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39" fillId="2" borderId="2"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39" fillId="7" borderId="2" applyNumberFormat="0" applyAlignment="0" applyProtection="0"/>
    <xf numFmtId="0" fontId="39" fillId="7" borderId="2" applyNumberFormat="0" applyAlignment="0" applyProtection="0"/>
    <xf numFmtId="0" fontId="39" fillId="7" borderId="2" applyNumberFormat="0" applyAlignment="0" applyProtection="0"/>
    <xf numFmtId="0" fontId="39" fillId="7" borderId="2" applyNumberFormat="0" applyAlignment="0" applyProtection="0"/>
    <xf numFmtId="0" fontId="39" fillId="7" borderId="2" applyNumberFormat="0" applyAlignment="0" applyProtection="0"/>
    <xf numFmtId="0" fontId="39" fillId="7" borderId="2" applyNumberFormat="0" applyAlignment="0" applyProtection="0"/>
    <xf numFmtId="0" fontId="39" fillId="7" borderId="2" applyNumberFormat="0" applyAlignment="0" applyProtection="0"/>
    <xf numFmtId="0" fontId="39" fillId="7" borderId="2" applyNumberFormat="0" applyAlignment="0" applyProtection="0"/>
    <xf numFmtId="0" fontId="39" fillId="7" borderId="2" applyNumberFormat="0" applyAlignment="0" applyProtection="0"/>
    <xf numFmtId="0" fontId="39" fillId="7" borderId="2" applyNumberFormat="0" applyAlignment="0" applyProtection="0"/>
    <xf numFmtId="0" fontId="39" fillId="7" borderId="2" applyNumberFormat="0" applyAlignment="0" applyProtection="0"/>
    <xf numFmtId="0" fontId="39" fillId="7" borderId="2"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39" fillId="7" borderId="2" applyNumberFormat="0" applyAlignment="0" applyProtection="0"/>
    <xf numFmtId="0" fontId="39" fillId="7" borderId="2"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157" fillId="27" borderId="67" applyNumberFormat="0" applyAlignment="0" applyProtection="0"/>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33"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0"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186" fontId="6" fillId="0" borderId="14" applyFill="0">
      <alignment horizontal="center" vertical="center"/>
    </xf>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5" fillId="4" borderId="15"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6" fillId="26" borderId="67" applyNumberFormat="0" applyFon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81" borderId="16" applyNumberFormat="0" applyAlignment="0" applyProtection="0"/>
    <xf numFmtId="0" fontId="50" fillId="81" borderId="16" applyNumberFormat="0" applyAlignment="0" applyProtection="0"/>
    <xf numFmtId="0" fontId="50" fillId="81" borderId="16" applyNumberFormat="0" applyAlignment="0" applyProtection="0"/>
    <xf numFmtId="0" fontId="50" fillId="81" borderId="16" applyNumberFormat="0" applyAlignment="0" applyProtection="0"/>
    <xf numFmtId="0" fontId="50" fillId="81" borderId="16" applyNumberFormat="0" applyAlignment="0" applyProtection="0"/>
    <xf numFmtId="0" fontId="50" fillId="81" borderId="16" applyNumberFormat="0" applyAlignment="0" applyProtection="0"/>
    <xf numFmtId="0" fontId="50" fillId="81" borderId="16" applyNumberFormat="0" applyAlignment="0" applyProtection="0"/>
    <xf numFmtId="0" fontId="50" fillId="81" borderId="16" applyNumberFormat="0" applyAlignment="0" applyProtection="0"/>
    <xf numFmtId="0" fontId="50" fillId="81" borderId="16" applyNumberFormat="0" applyAlignment="0" applyProtection="0"/>
    <xf numFmtId="0" fontId="50" fillId="81" borderId="16" applyNumberFormat="0" applyAlignment="0" applyProtection="0"/>
    <xf numFmtId="0" fontId="50" fillId="81" borderId="16" applyNumberFormat="0" applyAlignment="0" applyProtection="0"/>
    <xf numFmtId="0" fontId="50" fillId="81" borderId="16" applyNumberFormat="0" applyAlignment="0" applyProtection="0"/>
    <xf numFmtId="0" fontId="50" fillId="81"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0" fontId="50" fillId="30" borderId="16" applyNumberFormat="0" applyAlignment="0" applyProtection="0"/>
    <xf numFmtId="4" fontId="55" fillId="7" borderId="19"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55" fillId="7" borderId="19" applyNumberFormat="0" applyProtection="0">
      <alignment vertical="center"/>
    </xf>
    <xf numFmtId="4" fontId="55" fillId="7" borderId="19" applyNumberFormat="0" applyProtection="0">
      <alignment vertical="center"/>
    </xf>
    <xf numFmtId="4" fontId="55" fillId="7" borderId="19" applyNumberFormat="0" applyProtection="0">
      <alignment vertical="center"/>
    </xf>
    <xf numFmtId="4" fontId="55" fillId="7" borderId="19" applyNumberFormat="0" applyProtection="0">
      <alignment vertical="center"/>
    </xf>
    <xf numFmtId="4" fontId="55" fillId="7" borderId="19" applyNumberFormat="0" applyProtection="0">
      <alignment vertical="center"/>
    </xf>
    <xf numFmtId="4" fontId="55" fillId="7" borderId="19" applyNumberFormat="0" applyProtection="0">
      <alignment vertical="center"/>
    </xf>
    <xf numFmtId="4" fontId="55" fillId="7" borderId="19" applyNumberFormat="0" applyProtection="0">
      <alignment vertical="center"/>
    </xf>
    <xf numFmtId="4" fontId="55" fillId="7" borderId="19" applyNumberFormat="0" applyProtection="0">
      <alignment vertical="center"/>
    </xf>
    <xf numFmtId="4" fontId="55" fillId="7" borderId="19" applyNumberFormat="0" applyProtection="0">
      <alignment vertical="center"/>
    </xf>
    <xf numFmtId="4" fontId="55" fillId="7" borderId="19" applyNumberFormat="0" applyProtection="0">
      <alignment vertical="center"/>
    </xf>
    <xf numFmtId="4" fontId="55" fillId="7" borderId="19" applyNumberFormat="0" applyProtection="0">
      <alignment vertical="center"/>
    </xf>
    <xf numFmtId="4" fontId="55" fillId="7" borderId="19" applyNumberFormat="0" applyProtection="0">
      <alignment vertical="center"/>
    </xf>
    <xf numFmtId="4" fontId="56" fillId="41" borderId="19"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168" fillId="41" borderId="67" applyNumberFormat="0" applyProtection="0">
      <alignment vertical="center"/>
    </xf>
    <xf numFmtId="4" fontId="168" fillId="41" borderId="67" applyNumberFormat="0" applyProtection="0">
      <alignment vertical="center"/>
    </xf>
    <xf numFmtId="4" fontId="168" fillId="41" borderId="67" applyNumberFormat="0" applyProtection="0">
      <alignment vertical="center"/>
    </xf>
    <xf numFmtId="4" fontId="168" fillId="41" borderId="67" applyNumberFormat="0" applyProtection="0">
      <alignment vertical="center"/>
    </xf>
    <xf numFmtId="4" fontId="168" fillId="41" borderId="67" applyNumberFormat="0" applyProtection="0">
      <alignment vertical="center"/>
    </xf>
    <xf numFmtId="4" fontId="168" fillId="41" borderId="67" applyNumberFormat="0" applyProtection="0">
      <alignment vertical="center"/>
    </xf>
    <xf numFmtId="4" fontId="168" fillId="41" borderId="67" applyNumberFormat="0" applyProtection="0">
      <alignment vertical="center"/>
    </xf>
    <xf numFmtId="4" fontId="168" fillId="41" borderId="67" applyNumberFormat="0" applyProtection="0">
      <alignment vertical="center"/>
    </xf>
    <xf numFmtId="4" fontId="168" fillId="41" borderId="67" applyNumberFormat="0" applyProtection="0">
      <alignment vertical="center"/>
    </xf>
    <xf numFmtId="4" fontId="168" fillId="41" borderId="67" applyNumberFormat="0" applyProtection="0">
      <alignment vertical="center"/>
    </xf>
    <xf numFmtId="4" fontId="168" fillId="41" borderId="67" applyNumberFormat="0" applyProtection="0">
      <alignment vertical="center"/>
    </xf>
    <xf numFmtId="4" fontId="168" fillId="41" borderId="67" applyNumberFormat="0" applyProtection="0">
      <alignment vertical="center"/>
    </xf>
    <xf numFmtId="4" fontId="168" fillId="41" borderId="67" applyNumberFormat="0" applyProtection="0">
      <alignment vertical="center"/>
    </xf>
    <xf numFmtId="4" fontId="168" fillId="41" borderId="67" applyNumberFormat="0" applyProtection="0">
      <alignment vertical="center"/>
    </xf>
    <xf numFmtId="4" fontId="168" fillId="41" borderId="67" applyNumberFormat="0" applyProtection="0">
      <alignment vertical="center"/>
    </xf>
    <xf numFmtId="4" fontId="168" fillId="41"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6" fillId="7" borderId="67" applyNumberFormat="0" applyProtection="0">
      <alignment vertical="center"/>
    </xf>
    <xf numFmtId="4" fontId="56" fillId="41" borderId="19" applyNumberFormat="0" applyProtection="0">
      <alignment vertical="center"/>
    </xf>
    <xf numFmtId="4" fontId="56" fillId="41" borderId="19" applyNumberFormat="0" applyProtection="0">
      <alignment vertical="center"/>
    </xf>
    <xf numFmtId="4" fontId="56" fillId="41" borderId="19" applyNumberFormat="0" applyProtection="0">
      <alignment vertical="center"/>
    </xf>
    <xf numFmtId="4" fontId="56" fillId="41" borderId="19" applyNumberFormat="0" applyProtection="0">
      <alignment vertical="center"/>
    </xf>
    <xf numFmtId="4" fontId="56" fillId="41" borderId="19" applyNumberFormat="0" applyProtection="0">
      <alignment vertical="center"/>
    </xf>
    <xf numFmtId="4" fontId="56" fillId="41" borderId="19" applyNumberFormat="0" applyProtection="0">
      <alignment vertical="center"/>
    </xf>
    <xf numFmtId="4" fontId="56" fillId="41" borderId="19" applyNumberFormat="0" applyProtection="0">
      <alignment vertical="center"/>
    </xf>
    <xf numFmtId="4" fontId="56" fillId="41" borderId="19" applyNumberFormat="0" applyProtection="0">
      <alignment vertical="center"/>
    </xf>
    <xf numFmtId="4" fontId="56" fillId="41" borderId="19" applyNumberFormat="0" applyProtection="0">
      <alignment vertical="center"/>
    </xf>
    <xf numFmtId="4" fontId="56" fillId="41" borderId="19" applyNumberFormat="0" applyProtection="0">
      <alignment vertical="center"/>
    </xf>
    <xf numFmtId="4" fontId="56" fillId="41" borderId="19" applyNumberFormat="0" applyProtection="0">
      <alignment vertical="center"/>
    </xf>
    <xf numFmtId="4" fontId="56" fillId="41" borderId="19" applyNumberFormat="0" applyProtection="0">
      <alignment vertical="center"/>
    </xf>
    <xf numFmtId="4" fontId="55" fillId="41" borderId="19" applyNumberFormat="0" applyProtection="0">
      <alignment horizontal="left" vertical="center" indent="1"/>
    </xf>
    <xf numFmtId="4" fontId="6" fillId="41" borderId="67" applyNumberFormat="0" applyProtection="0">
      <alignment horizontal="left" vertical="center" indent="1"/>
    </xf>
    <xf numFmtId="4" fontId="6" fillId="41" borderId="67" applyNumberFormat="0" applyProtection="0">
      <alignment horizontal="left" vertical="center" indent="1"/>
    </xf>
    <xf numFmtId="4" fontId="6" fillId="41" borderId="67" applyNumberFormat="0" applyProtection="0">
      <alignment horizontal="left" vertical="center" indent="1"/>
    </xf>
    <xf numFmtId="4" fontId="6" fillId="41" borderId="67" applyNumberFormat="0" applyProtection="0">
      <alignment horizontal="left" vertical="center" indent="1"/>
    </xf>
    <xf numFmtId="4" fontId="6" fillId="41" borderId="67" applyNumberFormat="0" applyProtection="0">
      <alignment horizontal="left" vertical="center" indent="1"/>
    </xf>
    <xf numFmtId="4" fontId="6" fillId="41" borderId="67" applyNumberFormat="0" applyProtection="0">
      <alignment horizontal="left" vertical="center" indent="1"/>
    </xf>
    <xf numFmtId="4" fontId="6" fillId="41" borderId="67" applyNumberFormat="0" applyProtection="0">
      <alignment horizontal="left" vertical="center" indent="1"/>
    </xf>
    <xf numFmtId="4" fontId="6" fillId="41" borderId="67" applyNumberFormat="0" applyProtection="0">
      <alignment horizontal="left" vertical="center" indent="1"/>
    </xf>
    <xf numFmtId="4" fontId="6" fillId="41" borderId="67" applyNumberFormat="0" applyProtection="0">
      <alignment horizontal="left" vertical="center" indent="1"/>
    </xf>
    <xf numFmtId="4" fontId="6" fillId="41" borderId="67" applyNumberFormat="0" applyProtection="0">
      <alignment horizontal="left" vertical="center" indent="1"/>
    </xf>
    <xf numFmtId="4" fontId="6" fillId="41" borderId="67" applyNumberFormat="0" applyProtection="0">
      <alignment horizontal="left" vertical="center" indent="1"/>
    </xf>
    <xf numFmtId="4" fontId="6" fillId="41" borderId="67" applyNumberFormat="0" applyProtection="0">
      <alignment horizontal="left" vertical="center" indent="1"/>
    </xf>
    <xf numFmtId="4" fontId="6" fillId="41" borderId="67" applyNumberFormat="0" applyProtection="0">
      <alignment horizontal="left" vertical="center" indent="1"/>
    </xf>
    <xf numFmtId="4" fontId="6" fillId="41" borderId="67" applyNumberFormat="0" applyProtection="0">
      <alignment horizontal="left" vertical="center" indent="1"/>
    </xf>
    <xf numFmtId="4" fontId="6" fillId="41" borderId="67" applyNumberFormat="0" applyProtection="0">
      <alignment horizontal="left" vertical="center" indent="1"/>
    </xf>
    <xf numFmtId="4" fontId="6" fillId="41" borderId="67" applyNumberFormat="0" applyProtection="0">
      <alignment horizontal="left" vertical="center" indent="1"/>
    </xf>
    <xf numFmtId="4" fontId="55" fillId="41" borderId="19" applyNumberFormat="0" applyProtection="0">
      <alignment horizontal="left" vertical="center" indent="1"/>
    </xf>
    <xf numFmtId="4" fontId="55" fillId="41" borderId="19" applyNumberFormat="0" applyProtection="0">
      <alignment horizontal="left" vertical="center" indent="1"/>
    </xf>
    <xf numFmtId="4" fontId="55" fillId="41" borderId="19" applyNumberFormat="0" applyProtection="0">
      <alignment horizontal="left" vertical="center" indent="1"/>
    </xf>
    <xf numFmtId="4" fontId="55" fillId="41" borderId="19" applyNumberFormat="0" applyProtection="0">
      <alignment horizontal="left" vertical="center" indent="1"/>
    </xf>
    <xf numFmtId="4" fontId="55" fillId="41" borderId="19" applyNumberFormat="0" applyProtection="0">
      <alignment horizontal="left" vertical="center" indent="1"/>
    </xf>
    <xf numFmtId="4" fontId="55" fillId="41" borderId="19" applyNumberFormat="0" applyProtection="0">
      <alignment horizontal="left" vertical="center" indent="1"/>
    </xf>
    <xf numFmtId="4" fontId="55" fillId="41" borderId="19" applyNumberFormat="0" applyProtection="0">
      <alignment horizontal="left" vertical="center" indent="1"/>
    </xf>
    <xf numFmtId="4" fontId="55" fillId="41" borderId="19" applyNumberFormat="0" applyProtection="0">
      <alignment horizontal="left" vertical="center" indent="1"/>
    </xf>
    <xf numFmtId="4" fontId="55" fillId="41" borderId="19" applyNumberFormat="0" applyProtection="0">
      <alignment horizontal="left" vertical="center" indent="1"/>
    </xf>
    <xf numFmtId="4" fontId="55" fillId="41" borderId="19" applyNumberFormat="0" applyProtection="0">
      <alignment horizontal="left" vertical="center" indent="1"/>
    </xf>
    <xf numFmtId="4" fontId="55" fillId="41" borderId="19" applyNumberFormat="0" applyProtection="0">
      <alignment horizontal="left" vertical="center" indent="1"/>
    </xf>
    <xf numFmtId="4" fontId="55" fillId="41" borderId="19" applyNumberFormat="0" applyProtection="0">
      <alignment horizontal="left" vertical="center" indent="1"/>
    </xf>
    <xf numFmtId="0" fontId="55" fillId="41"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169" fillId="7" borderId="19" applyNumberFormat="0" applyProtection="0">
      <alignment horizontal="left" vertical="top" indent="1"/>
    </xf>
    <xf numFmtId="0" fontId="55" fillId="41" borderId="19" applyNumberFormat="0" applyProtection="0">
      <alignment horizontal="left" vertical="top" indent="1"/>
    </xf>
    <xf numFmtId="0" fontId="55" fillId="41" borderId="19" applyNumberFormat="0" applyProtection="0">
      <alignment horizontal="left" vertical="top" indent="1"/>
    </xf>
    <xf numFmtId="0" fontId="55" fillId="41" borderId="19" applyNumberFormat="0" applyProtection="0">
      <alignment horizontal="left" vertical="top" indent="1"/>
    </xf>
    <xf numFmtId="0" fontId="55" fillId="41" borderId="19" applyNumberFormat="0" applyProtection="0">
      <alignment horizontal="left" vertical="top" indent="1"/>
    </xf>
    <xf numFmtId="0" fontId="55" fillId="41" borderId="19" applyNumberFormat="0" applyProtection="0">
      <alignment horizontal="left" vertical="top" indent="1"/>
    </xf>
    <xf numFmtId="0" fontId="55" fillId="41" borderId="19" applyNumberFormat="0" applyProtection="0">
      <alignment horizontal="left" vertical="top" indent="1"/>
    </xf>
    <xf numFmtId="0" fontId="55" fillId="41" borderId="19" applyNumberFormat="0" applyProtection="0">
      <alignment horizontal="left" vertical="top" indent="1"/>
    </xf>
    <xf numFmtId="0" fontId="55" fillId="41" borderId="19" applyNumberFormat="0" applyProtection="0">
      <alignment horizontal="left" vertical="top" indent="1"/>
    </xf>
    <xf numFmtId="0" fontId="55" fillId="41" borderId="19" applyNumberFormat="0" applyProtection="0">
      <alignment horizontal="left" vertical="top" indent="1"/>
    </xf>
    <xf numFmtId="0" fontId="55" fillId="41" borderId="19" applyNumberFormat="0" applyProtection="0">
      <alignment horizontal="left" vertical="top" indent="1"/>
    </xf>
    <xf numFmtId="0" fontId="55" fillId="41" borderId="19" applyNumberFormat="0" applyProtection="0">
      <alignment horizontal="left" vertical="top" indent="1"/>
    </xf>
    <xf numFmtId="0" fontId="55" fillId="41" borderId="19" applyNumberFormat="0" applyProtection="0">
      <alignment horizontal="left" vertical="top"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57" fillId="29" borderId="19" applyNumberFormat="0" applyProtection="0">
      <alignment horizontal="right" vertical="center"/>
    </xf>
    <xf numFmtId="4" fontId="6" fillId="29" borderId="67" applyNumberFormat="0" applyProtection="0">
      <alignment horizontal="right" vertical="center"/>
    </xf>
    <xf numFmtId="4" fontId="6" fillId="29" borderId="67" applyNumberFormat="0" applyProtection="0">
      <alignment horizontal="right" vertical="center"/>
    </xf>
    <xf numFmtId="4" fontId="6" fillId="29" borderId="67" applyNumberFormat="0" applyProtection="0">
      <alignment horizontal="right" vertical="center"/>
    </xf>
    <xf numFmtId="4" fontId="6" fillId="29" borderId="67" applyNumberFormat="0" applyProtection="0">
      <alignment horizontal="right" vertical="center"/>
    </xf>
    <xf numFmtId="4" fontId="6" fillId="29" borderId="67" applyNumberFormat="0" applyProtection="0">
      <alignment horizontal="right" vertical="center"/>
    </xf>
    <xf numFmtId="4" fontId="6" fillId="29" borderId="67" applyNumberFormat="0" applyProtection="0">
      <alignment horizontal="right" vertical="center"/>
    </xf>
    <xf numFmtId="4" fontId="6" fillId="29" borderId="67" applyNumberFormat="0" applyProtection="0">
      <alignment horizontal="right" vertical="center"/>
    </xf>
    <xf numFmtId="4" fontId="6" fillId="29" borderId="67" applyNumberFormat="0" applyProtection="0">
      <alignment horizontal="right" vertical="center"/>
    </xf>
    <xf numFmtId="4" fontId="6" fillId="29" borderId="67" applyNumberFormat="0" applyProtection="0">
      <alignment horizontal="right" vertical="center"/>
    </xf>
    <xf numFmtId="4" fontId="6" fillId="29" borderId="67" applyNumberFormat="0" applyProtection="0">
      <alignment horizontal="right" vertical="center"/>
    </xf>
    <xf numFmtId="4" fontId="6" fillId="29" borderId="67" applyNumberFormat="0" applyProtection="0">
      <alignment horizontal="right" vertical="center"/>
    </xf>
    <xf numFmtId="4" fontId="6" fillId="29" borderId="67" applyNumberFormat="0" applyProtection="0">
      <alignment horizontal="right" vertical="center"/>
    </xf>
    <xf numFmtId="4" fontId="6" fillId="29" borderId="67" applyNumberFormat="0" applyProtection="0">
      <alignment horizontal="right" vertical="center"/>
    </xf>
    <xf numFmtId="4" fontId="6" fillId="29" borderId="67" applyNumberFormat="0" applyProtection="0">
      <alignment horizontal="right" vertical="center"/>
    </xf>
    <xf numFmtId="4" fontId="6" fillId="29" borderId="67" applyNumberFormat="0" applyProtection="0">
      <alignment horizontal="right" vertical="center"/>
    </xf>
    <xf numFmtId="4" fontId="6" fillId="29" borderId="67" applyNumberFormat="0" applyProtection="0">
      <alignment horizontal="right" vertical="center"/>
    </xf>
    <xf numFmtId="4" fontId="57" fillId="29" borderId="19" applyNumberFormat="0" applyProtection="0">
      <alignment horizontal="right" vertical="center"/>
    </xf>
    <xf numFmtId="4" fontId="57" fillId="29" borderId="19" applyNumberFormat="0" applyProtection="0">
      <alignment horizontal="right" vertical="center"/>
    </xf>
    <xf numFmtId="4" fontId="57" fillId="29" borderId="19" applyNumberFormat="0" applyProtection="0">
      <alignment horizontal="right" vertical="center"/>
    </xf>
    <xf numFmtId="4" fontId="57" fillId="29" borderId="19" applyNumberFormat="0" applyProtection="0">
      <alignment horizontal="right" vertical="center"/>
    </xf>
    <xf numFmtId="4" fontId="57" fillId="29" borderId="19" applyNumberFormat="0" applyProtection="0">
      <alignment horizontal="right" vertical="center"/>
    </xf>
    <xf numFmtId="4" fontId="57" fillId="29" borderId="19" applyNumberFormat="0" applyProtection="0">
      <alignment horizontal="right" vertical="center"/>
    </xf>
    <xf numFmtId="4" fontId="57" fillId="29" borderId="19" applyNumberFormat="0" applyProtection="0">
      <alignment horizontal="right" vertical="center"/>
    </xf>
    <xf numFmtId="4" fontId="57" fillId="29" borderId="19" applyNumberFormat="0" applyProtection="0">
      <alignment horizontal="right" vertical="center"/>
    </xf>
    <xf numFmtId="4" fontId="57" fillId="29" borderId="19" applyNumberFormat="0" applyProtection="0">
      <alignment horizontal="right" vertical="center"/>
    </xf>
    <xf numFmtId="4" fontId="57" fillId="29" borderId="19" applyNumberFormat="0" applyProtection="0">
      <alignment horizontal="right" vertical="center"/>
    </xf>
    <xf numFmtId="4" fontId="57" fillId="29" borderId="19" applyNumberFormat="0" applyProtection="0">
      <alignment horizontal="right" vertical="center"/>
    </xf>
    <xf numFmtId="4" fontId="57" fillId="29" borderId="19" applyNumberFormat="0" applyProtection="0">
      <alignment horizontal="right" vertical="center"/>
    </xf>
    <xf numFmtId="4" fontId="57" fillId="3" borderId="19" applyNumberFormat="0" applyProtection="0">
      <alignment horizontal="right" vertical="center"/>
    </xf>
    <xf numFmtId="4" fontId="6" fillId="90" borderId="67" applyNumberFormat="0" applyProtection="0">
      <alignment horizontal="right" vertical="center"/>
    </xf>
    <xf numFmtId="4" fontId="6" fillId="90" borderId="67" applyNumberFormat="0" applyProtection="0">
      <alignment horizontal="right" vertical="center"/>
    </xf>
    <xf numFmtId="4" fontId="6" fillId="90" borderId="67" applyNumberFormat="0" applyProtection="0">
      <alignment horizontal="right" vertical="center"/>
    </xf>
    <xf numFmtId="4" fontId="6" fillId="90" borderId="67" applyNumberFormat="0" applyProtection="0">
      <alignment horizontal="right" vertical="center"/>
    </xf>
    <xf numFmtId="4" fontId="6" fillId="90" borderId="67" applyNumberFormat="0" applyProtection="0">
      <alignment horizontal="right" vertical="center"/>
    </xf>
    <xf numFmtId="4" fontId="6" fillId="90" borderId="67" applyNumberFormat="0" applyProtection="0">
      <alignment horizontal="right" vertical="center"/>
    </xf>
    <xf numFmtId="4" fontId="6" fillId="90" borderId="67" applyNumberFormat="0" applyProtection="0">
      <alignment horizontal="right" vertical="center"/>
    </xf>
    <xf numFmtId="4" fontId="6" fillId="90" borderId="67" applyNumberFormat="0" applyProtection="0">
      <alignment horizontal="right" vertical="center"/>
    </xf>
    <xf numFmtId="4" fontId="6" fillId="90" borderId="67" applyNumberFormat="0" applyProtection="0">
      <alignment horizontal="right" vertical="center"/>
    </xf>
    <xf numFmtId="4" fontId="6" fillId="90" borderId="67" applyNumberFormat="0" applyProtection="0">
      <alignment horizontal="right" vertical="center"/>
    </xf>
    <xf numFmtId="4" fontId="6" fillId="90" borderId="67" applyNumberFormat="0" applyProtection="0">
      <alignment horizontal="right" vertical="center"/>
    </xf>
    <xf numFmtId="4" fontId="6" fillId="90" borderId="67" applyNumberFormat="0" applyProtection="0">
      <alignment horizontal="right" vertical="center"/>
    </xf>
    <xf numFmtId="4" fontId="6" fillId="90" borderId="67" applyNumberFormat="0" applyProtection="0">
      <alignment horizontal="right" vertical="center"/>
    </xf>
    <xf numFmtId="4" fontId="6" fillId="90" borderId="67" applyNumberFormat="0" applyProtection="0">
      <alignment horizontal="right" vertical="center"/>
    </xf>
    <xf numFmtId="4" fontId="6" fillId="90" borderId="67" applyNumberFormat="0" applyProtection="0">
      <alignment horizontal="right" vertical="center"/>
    </xf>
    <xf numFmtId="4" fontId="6" fillId="90" borderId="67" applyNumberFormat="0" applyProtection="0">
      <alignment horizontal="right" vertical="center"/>
    </xf>
    <xf numFmtId="4" fontId="57" fillId="3" borderId="19" applyNumberFormat="0" applyProtection="0">
      <alignment horizontal="right" vertical="center"/>
    </xf>
    <xf numFmtId="4" fontId="57" fillId="3" borderId="19" applyNumberFormat="0" applyProtection="0">
      <alignment horizontal="right" vertical="center"/>
    </xf>
    <xf numFmtId="4" fontId="57" fillId="3" borderId="19" applyNumberFormat="0" applyProtection="0">
      <alignment horizontal="right" vertical="center"/>
    </xf>
    <xf numFmtId="4" fontId="57" fillId="3" borderId="19" applyNumberFormat="0" applyProtection="0">
      <alignment horizontal="right" vertical="center"/>
    </xf>
    <xf numFmtId="4" fontId="57" fillId="3" borderId="19" applyNumberFormat="0" applyProtection="0">
      <alignment horizontal="right" vertical="center"/>
    </xf>
    <xf numFmtId="4" fontId="57" fillId="3" borderId="19" applyNumberFormat="0" applyProtection="0">
      <alignment horizontal="right" vertical="center"/>
    </xf>
    <xf numFmtId="4" fontId="57" fillId="3" borderId="19" applyNumberFormat="0" applyProtection="0">
      <alignment horizontal="right" vertical="center"/>
    </xf>
    <xf numFmtId="4" fontId="57" fillId="3" borderId="19" applyNumberFormat="0" applyProtection="0">
      <alignment horizontal="right" vertical="center"/>
    </xf>
    <xf numFmtId="4" fontId="57" fillId="3" borderId="19" applyNumberFormat="0" applyProtection="0">
      <alignment horizontal="right" vertical="center"/>
    </xf>
    <xf numFmtId="4" fontId="57" fillId="3" borderId="19" applyNumberFormat="0" applyProtection="0">
      <alignment horizontal="right" vertical="center"/>
    </xf>
    <xf numFmtId="4" fontId="57" fillId="3" borderId="19" applyNumberFormat="0" applyProtection="0">
      <alignment horizontal="right" vertical="center"/>
    </xf>
    <xf numFmtId="4" fontId="57" fillId="3" borderId="19" applyNumberFormat="0" applyProtection="0">
      <alignment horizontal="right" vertical="center"/>
    </xf>
    <xf numFmtId="4" fontId="57" fillId="13" borderId="19" applyNumberFormat="0" applyProtection="0">
      <alignment horizontal="right" vertical="center"/>
    </xf>
    <xf numFmtId="4" fontId="6" fillId="13" borderId="14" applyNumberFormat="0" applyProtection="0">
      <alignment horizontal="right" vertical="center"/>
    </xf>
    <xf numFmtId="4" fontId="6" fillId="13" borderId="14" applyNumberFormat="0" applyProtection="0">
      <alignment horizontal="right" vertical="center"/>
    </xf>
    <xf numFmtId="4" fontId="6" fillId="13" borderId="14" applyNumberFormat="0" applyProtection="0">
      <alignment horizontal="right" vertical="center"/>
    </xf>
    <xf numFmtId="4" fontId="6" fillId="13" borderId="14" applyNumberFormat="0" applyProtection="0">
      <alignment horizontal="right" vertical="center"/>
    </xf>
    <xf numFmtId="4" fontId="6" fillId="13" borderId="14" applyNumberFormat="0" applyProtection="0">
      <alignment horizontal="right" vertical="center"/>
    </xf>
    <xf numFmtId="4" fontId="6" fillId="13" borderId="14" applyNumberFormat="0" applyProtection="0">
      <alignment horizontal="right" vertical="center"/>
    </xf>
    <xf numFmtId="4" fontId="6" fillId="13" borderId="14" applyNumberFormat="0" applyProtection="0">
      <alignment horizontal="right" vertical="center"/>
    </xf>
    <xf numFmtId="4" fontId="6" fillId="13" borderId="14" applyNumberFormat="0" applyProtection="0">
      <alignment horizontal="right" vertical="center"/>
    </xf>
    <xf numFmtId="4" fontId="6" fillId="13" borderId="14" applyNumberFormat="0" applyProtection="0">
      <alignment horizontal="right" vertical="center"/>
    </xf>
    <xf numFmtId="4" fontId="6" fillId="13" borderId="14" applyNumberFormat="0" applyProtection="0">
      <alignment horizontal="right" vertical="center"/>
    </xf>
    <xf numFmtId="4" fontId="6" fillId="13" borderId="14" applyNumberFormat="0" applyProtection="0">
      <alignment horizontal="right" vertical="center"/>
    </xf>
    <xf numFmtId="4" fontId="6" fillId="13" borderId="14" applyNumberFormat="0" applyProtection="0">
      <alignment horizontal="right" vertical="center"/>
    </xf>
    <xf numFmtId="4" fontId="6" fillId="13" borderId="14" applyNumberFormat="0" applyProtection="0">
      <alignment horizontal="right" vertical="center"/>
    </xf>
    <xf numFmtId="4" fontId="6" fillId="13" borderId="14" applyNumberFormat="0" applyProtection="0">
      <alignment horizontal="right" vertical="center"/>
    </xf>
    <xf numFmtId="4" fontId="6" fillId="13" borderId="14" applyNumberFormat="0" applyProtection="0">
      <alignment horizontal="right" vertical="center"/>
    </xf>
    <xf numFmtId="4" fontId="6" fillId="13" borderId="14" applyNumberFormat="0" applyProtection="0">
      <alignment horizontal="right" vertical="center"/>
    </xf>
    <xf numFmtId="4" fontId="57" fillId="13" borderId="19" applyNumberFormat="0" applyProtection="0">
      <alignment horizontal="right" vertical="center"/>
    </xf>
    <xf numFmtId="4" fontId="57" fillId="13" borderId="19" applyNumberFormat="0" applyProtection="0">
      <alignment horizontal="right" vertical="center"/>
    </xf>
    <xf numFmtId="4" fontId="57" fillId="13" borderId="19" applyNumberFormat="0" applyProtection="0">
      <alignment horizontal="right" vertical="center"/>
    </xf>
    <xf numFmtId="4" fontId="57" fillId="13" borderId="19" applyNumberFormat="0" applyProtection="0">
      <alignment horizontal="right" vertical="center"/>
    </xf>
    <xf numFmtId="4" fontId="57" fillId="13" borderId="19" applyNumberFormat="0" applyProtection="0">
      <alignment horizontal="right" vertical="center"/>
    </xf>
    <xf numFmtId="4" fontId="57" fillId="13" borderId="19" applyNumberFormat="0" applyProtection="0">
      <alignment horizontal="right" vertical="center"/>
    </xf>
    <xf numFmtId="4" fontId="57" fillId="13" borderId="19" applyNumberFormat="0" applyProtection="0">
      <alignment horizontal="right" vertical="center"/>
    </xf>
    <xf numFmtId="4" fontId="57" fillId="13" borderId="19" applyNumberFormat="0" applyProtection="0">
      <alignment horizontal="right" vertical="center"/>
    </xf>
    <xf numFmtId="4" fontId="57" fillId="13" borderId="19" applyNumberFormat="0" applyProtection="0">
      <alignment horizontal="right" vertical="center"/>
    </xf>
    <xf numFmtId="4" fontId="57" fillId="13" borderId="19" applyNumberFormat="0" applyProtection="0">
      <alignment horizontal="right" vertical="center"/>
    </xf>
    <xf numFmtId="4" fontId="57" fillId="13" borderId="19" applyNumberFormat="0" applyProtection="0">
      <alignment horizontal="right" vertical="center"/>
    </xf>
    <xf numFmtId="4" fontId="57" fillId="13" borderId="19" applyNumberFormat="0" applyProtection="0">
      <alignment horizontal="right" vertical="center"/>
    </xf>
    <xf numFmtId="4" fontId="57" fillId="42" borderId="19" applyNumberFormat="0" applyProtection="0">
      <alignment horizontal="right" vertical="center"/>
    </xf>
    <xf numFmtId="4" fontId="6" fillId="42" borderId="67" applyNumberFormat="0" applyProtection="0">
      <alignment horizontal="right" vertical="center"/>
    </xf>
    <xf numFmtId="4" fontId="6" fillId="42" borderId="67" applyNumberFormat="0" applyProtection="0">
      <alignment horizontal="right" vertical="center"/>
    </xf>
    <xf numFmtId="4" fontId="6" fillId="42" borderId="67" applyNumberFormat="0" applyProtection="0">
      <alignment horizontal="right" vertical="center"/>
    </xf>
    <xf numFmtId="4" fontId="6" fillId="42" borderId="67" applyNumberFormat="0" applyProtection="0">
      <alignment horizontal="right" vertical="center"/>
    </xf>
    <xf numFmtId="4" fontId="6" fillId="42" borderId="67" applyNumberFormat="0" applyProtection="0">
      <alignment horizontal="right" vertical="center"/>
    </xf>
    <xf numFmtId="4" fontId="6" fillId="42" borderId="67" applyNumberFormat="0" applyProtection="0">
      <alignment horizontal="right" vertical="center"/>
    </xf>
    <xf numFmtId="4" fontId="6" fillId="42" borderId="67" applyNumberFormat="0" applyProtection="0">
      <alignment horizontal="right" vertical="center"/>
    </xf>
    <xf numFmtId="4" fontId="6" fillId="42" borderId="67" applyNumberFormat="0" applyProtection="0">
      <alignment horizontal="right" vertical="center"/>
    </xf>
    <xf numFmtId="4" fontId="6" fillId="42" borderId="67" applyNumberFormat="0" applyProtection="0">
      <alignment horizontal="right" vertical="center"/>
    </xf>
    <xf numFmtId="4" fontId="6" fillId="42" borderId="67" applyNumberFormat="0" applyProtection="0">
      <alignment horizontal="right" vertical="center"/>
    </xf>
    <xf numFmtId="4" fontId="6" fillId="42" borderId="67" applyNumberFormat="0" applyProtection="0">
      <alignment horizontal="right" vertical="center"/>
    </xf>
    <xf numFmtId="4" fontId="6" fillId="42" borderId="67" applyNumberFormat="0" applyProtection="0">
      <alignment horizontal="right" vertical="center"/>
    </xf>
    <xf numFmtId="4" fontId="6" fillId="42" borderId="67" applyNumberFormat="0" applyProtection="0">
      <alignment horizontal="right" vertical="center"/>
    </xf>
    <xf numFmtId="4" fontId="6" fillId="42" borderId="67" applyNumberFormat="0" applyProtection="0">
      <alignment horizontal="right" vertical="center"/>
    </xf>
    <xf numFmtId="4" fontId="6" fillId="42" borderId="67" applyNumberFormat="0" applyProtection="0">
      <alignment horizontal="right" vertical="center"/>
    </xf>
    <xf numFmtId="4" fontId="6" fillId="42" borderId="67" applyNumberFormat="0" applyProtection="0">
      <alignment horizontal="right" vertical="center"/>
    </xf>
    <xf numFmtId="4" fontId="57" fillId="42" borderId="19" applyNumberFormat="0" applyProtection="0">
      <alignment horizontal="right" vertical="center"/>
    </xf>
    <xf numFmtId="4" fontId="57" fillId="42" borderId="19" applyNumberFormat="0" applyProtection="0">
      <alignment horizontal="right" vertical="center"/>
    </xf>
    <xf numFmtId="4" fontId="57" fillId="42" borderId="19" applyNumberFormat="0" applyProtection="0">
      <alignment horizontal="right" vertical="center"/>
    </xf>
    <xf numFmtId="4" fontId="57" fillId="42" borderId="19" applyNumberFormat="0" applyProtection="0">
      <alignment horizontal="right" vertical="center"/>
    </xf>
    <xf numFmtId="4" fontId="57" fillId="42" borderId="19" applyNumberFormat="0" applyProtection="0">
      <alignment horizontal="right" vertical="center"/>
    </xf>
    <xf numFmtId="4" fontId="57" fillId="42" borderId="19" applyNumberFormat="0" applyProtection="0">
      <alignment horizontal="right" vertical="center"/>
    </xf>
    <xf numFmtId="4" fontId="57" fillId="42" borderId="19" applyNumberFormat="0" applyProtection="0">
      <alignment horizontal="right" vertical="center"/>
    </xf>
    <xf numFmtId="4" fontId="57" fillId="42" borderId="19" applyNumberFormat="0" applyProtection="0">
      <alignment horizontal="right" vertical="center"/>
    </xf>
    <xf numFmtId="4" fontId="57" fillId="42" borderId="19" applyNumberFormat="0" applyProtection="0">
      <alignment horizontal="right" vertical="center"/>
    </xf>
    <xf numFmtId="4" fontId="57" fillId="42" borderId="19" applyNumberFormat="0" applyProtection="0">
      <alignment horizontal="right" vertical="center"/>
    </xf>
    <xf numFmtId="4" fontId="57" fillId="42" borderId="19" applyNumberFormat="0" applyProtection="0">
      <alignment horizontal="right" vertical="center"/>
    </xf>
    <xf numFmtId="4" fontId="57" fillId="42" borderId="19" applyNumberFormat="0" applyProtection="0">
      <alignment horizontal="right" vertical="center"/>
    </xf>
    <xf numFmtId="4" fontId="57" fillId="43" borderId="19" applyNumberFormat="0" applyProtection="0">
      <alignment horizontal="right" vertical="center"/>
    </xf>
    <xf numFmtId="4" fontId="6" fillId="43" borderId="67" applyNumberFormat="0" applyProtection="0">
      <alignment horizontal="right" vertical="center"/>
    </xf>
    <xf numFmtId="4" fontId="6" fillId="43" borderId="67" applyNumberFormat="0" applyProtection="0">
      <alignment horizontal="right" vertical="center"/>
    </xf>
    <xf numFmtId="4" fontId="6" fillId="43" borderId="67" applyNumberFormat="0" applyProtection="0">
      <alignment horizontal="right" vertical="center"/>
    </xf>
    <xf numFmtId="4" fontId="6" fillId="43" borderId="67" applyNumberFormat="0" applyProtection="0">
      <alignment horizontal="right" vertical="center"/>
    </xf>
    <xf numFmtId="4" fontId="6" fillId="43" borderId="67" applyNumberFormat="0" applyProtection="0">
      <alignment horizontal="right" vertical="center"/>
    </xf>
    <xf numFmtId="4" fontId="6" fillId="43" borderId="67" applyNumberFormat="0" applyProtection="0">
      <alignment horizontal="right" vertical="center"/>
    </xf>
    <xf numFmtId="4" fontId="6" fillId="43" borderId="67" applyNumberFormat="0" applyProtection="0">
      <alignment horizontal="right" vertical="center"/>
    </xf>
    <xf numFmtId="4" fontId="6" fillId="43" borderId="67" applyNumberFormat="0" applyProtection="0">
      <alignment horizontal="right" vertical="center"/>
    </xf>
    <xf numFmtId="4" fontId="6" fillId="43" borderId="67" applyNumberFormat="0" applyProtection="0">
      <alignment horizontal="right" vertical="center"/>
    </xf>
    <xf numFmtId="4" fontId="6" fillId="43" borderId="67" applyNumberFormat="0" applyProtection="0">
      <alignment horizontal="right" vertical="center"/>
    </xf>
    <xf numFmtId="4" fontId="6" fillId="43" borderId="67" applyNumberFormat="0" applyProtection="0">
      <alignment horizontal="right" vertical="center"/>
    </xf>
    <xf numFmtId="4" fontId="6" fillId="43" borderId="67" applyNumberFormat="0" applyProtection="0">
      <alignment horizontal="right" vertical="center"/>
    </xf>
    <xf numFmtId="4" fontId="6" fillId="43" borderId="67" applyNumberFormat="0" applyProtection="0">
      <alignment horizontal="right" vertical="center"/>
    </xf>
    <xf numFmtId="4" fontId="6" fillId="43" borderId="67" applyNumberFormat="0" applyProtection="0">
      <alignment horizontal="right" vertical="center"/>
    </xf>
    <xf numFmtId="4" fontId="6" fillId="43" borderId="67" applyNumberFormat="0" applyProtection="0">
      <alignment horizontal="right" vertical="center"/>
    </xf>
    <xf numFmtId="4" fontId="6" fillId="43" borderId="67" applyNumberFormat="0" applyProtection="0">
      <alignment horizontal="right" vertical="center"/>
    </xf>
    <xf numFmtId="4" fontId="57" fillId="43" borderId="19" applyNumberFormat="0" applyProtection="0">
      <alignment horizontal="right" vertical="center"/>
    </xf>
    <xf numFmtId="4" fontId="57" fillId="43" borderId="19" applyNumberFormat="0" applyProtection="0">
      <alignment horizontal="right" vertical="center"/>
    </xf>
    <xf numFmtId="4" fontId="57" fillId="43" borderId="19" applyNumberFormat="0" applyProtection="0">
      <alignment horizontal="right" vertical="center"/>
    </xf>
    <xf numFmtId="4" fontId="57" fillId="43" borderId="19" applyNumberFormat="0" applyProtection="0">
      <alignment horizontal="right" vertical="center"/>
    </xf>
    <xf numFmtId="4" fontId="57" fillId="43" borderId="19" applyNumberFormat="0" applyProtection="0">
      <alignment horizontal="right" vertical="center"/>
    </xf>
    <xf numFmtId="4" fontId="57" fillId="43" borderId="19" applyNumberFormat="0" applyProtection="0">
      <alignment horizontal="right" vertical="center"/>
    </xf>
    <xf numFmtId="4" fontId="57" fillId="43" borderId="19" applyNumberFormat="0" applyProtection="0">
      <alignment horizontal="right" vertical="center"/>
    </xf>
    <xf numFmtId="4" fontId="57" fillId="43" borderId="19" applyNumberFormat="0" applyProtection="0">
      <alignment horizontal="right" vertical="center"/>
    </xf>
    <xf numFmtId="4" fontId="57" fillId="43" borderId="19" applyNumberFormat="0" applyProtection="0">
      <alignment horizontal="right" vertical="center"/>
    </xf>
    <xf numFmtId="4" fontId="57" fillId="43" borderId="19" applyNumberFormat="0" applyProtection="0">
      <alignment horizontal="right" vertical="center"/>
    </xf>
    <xf numFmtId="4" fontId="57" fillId="43" borderId="19" applyNumberFormat="0" applyProtection="0">
      <alignment horizontal="right" vertical="center"/>
    </xf>
    <xf numFmtId="4" fontId="57" fillId="43" borderId="19" applyNumberFormat="0" applyProtection="0">
      <alignment horizontal="right" vertical="center"/>
    </xf>
    <xf numFmtId="4" fontId="57" fillId="25" borderId="19" applyNumberFormat="0" applyProtection="0">
      <alignment horizontal="right" vertical="center"/>
    </xf>
    <xf numFmtId="4" fontId="6" fillId="25" borderId="67" applyNumberFormat="0" applyProtection="0">
      <alignment horizontal="right" vertical="center"/>
    </xf>
    <xf numFmtId="4" fontId="6" fillId="25" borderId="67" applyNumberFormat="0" applyProtection="0">
      <alignment horizontal="right" vertical="center"/>
    </xf>
    <xf numFmtId="4" fontId="6" fillId="25" borderId="67" applyNumberFormat="0" applyProtection="0">
      <alignment horizontal="right" vertical="center"/>
    </xf>
    <xf numFmtId="4" fontId="6" fillId="25" borderId="67" applyNumberFormat="0" applyProtection="0">
      <alignment horizontal="right" vertical="center"/>
    </xf>
    <xf numFmtId="4" fontId="6" fillId="25" borderId="67" applyNumberFormat="0" applyProtection="0">
      <alignment horizontal="right" vertical="center"/>
    </xf>
    <xf numFmtId="4" fontId="6" fillId="25" borderId="67" applyNumberFormat="0" applyProtection="0">
      <alignment horizontal="right" vertical="center"/>
    </xf>
    <xf numFmtId="4" fontId="6" fillId="25" borderId="67" applyNumberFormat="0" applyProtection="0">
      <alignment horizontal="right" vertical="center"/>
    </xf>
    <xf numFmtId="4" fontId="6" fillId="25" borderId="67" applyNumberFormat="0" applyProtection="0">
      <alignment horizontal="right" vertical="center"/>
    </xf>
    <xf numFmtId="4" fontId="6" fillId="25" borderId="67" applyNumberFormat="0" applyProtection="0">
      <alignment horizontal="right" vertical="center"/>
    </xf>
    <xf numFmtId="4" fontId="6" fillId="25" borderId="67" applyNumberFormat="0" applyProtection="0">
      <alignment horizontal="right" vertical="center"/>
    </xf>
    <xf numFmtId="4" fontId="6" fillId="25" borderId="67" applyNumberFormat="0" applyProtection="0">
      <alignment horizontal="right" vertical="center"/>
    </xf>
    <xf numFmtId="4" fontId="6" fillId="25" borderId="67" applyNumberFormat="0" applyProtection="0">
      <alignment horizontal="right" vertical="center"/>
    </xf>
    <xf numFmtId="4" fontId="6" fillId="25" borderId="67" applyNumberFormat="0" applyProtection="0">
      <alignment horizontal="right" vertical="center"/>
    </xf>
    <xf numFmtId="4" fontId="6" fillId="25" borderId="67" applyNumberFormat="0" applyProtection="0">
      <alignment horizontal="right" vertical="center"/>
    </xf>
    <xf numFmtId="4" fontId="6" fillId="25" borderId="67" applyNumberFormat="0" applyProtection="0">
      <alignment horizontal="right" vertical="center"/>
    </xf>
    <xf numFmtId="4" fontId="6" fillId="25" borderId="67" applyNumberFormat="0" applyProtection="0">
      <alignment horizontal="right" vertical="center"/>
    </xf>
    <xf numFmtId="4" fontId="57" fillId="25" borderId="19" applyNumberFormat="0" applyProtection="0">
      <alignment horizontal="right" vertical="center"/>
    </xf>
    <xf numFmtId="4" fontId="57" fillId="25" borderId="19" applyNumberFormat="0" applyProtection="0">
      <alignment horizontal="right" vertical="center"/>
    </xf>
    <xf numFmtId="4" fontId="57" fillId="25" borderId="19" applyNumberFormat="0" applyProtection="0">
      <alignment horizontal="right" vertical="center"/>
    </xf>
    <xf numFmtId="4" fontId="57" fillId="25" borderId="19" applyNumberFormat="0" applyProtection="0">
      <alignment horizontal="right" vertical="center"/>
    </xf>
    <xf numFmtId="4" fontId="57" fillId="25" borderId="19" applyNumberFormat="0" applyProtection="0">
      <alignment horizontal="right" vertical="center"/>
    </xf>
    <xf numFmtId="4" fontId="57" fillId="25" borderId="19" applyNumberFormat="0" applyProtection="0">
      <alignment horizontal="right" vertical="center"/>
    </xf>
    <xf numFmtId="4" fontId="57" fillId="25" borderId="19" applyNumberFormat="0" applyProtection="0">
      <alignment horizontal="right" vertical="center"/>
    </xf>
    <xf numFmtId="4" fontId="57" fillId="25" borderId="19" applyNumberFormat="0" applyProtection="0">
      <alignment horizontal="right" vertical="center"/>
    </xf>
    <xf numFmtId="4" fontId="57" fillId="25" borderId="19" applyNumberFormat="0" applyProtection="0">
      <alignment horizontal="right" vertical="center"/>
    </xf>
    <xf numFmtId="4" fontId="57" fillId="25" borderId="19" applyNumberFormat="0" applyProtection="0">
      <alignment horizontal="right" vertical="center"/>
    </xf>
    <xf numFmtId="4" fontId="57" fillId="25" borderId="19" applyNumberFormat="0" applyProtection="0">
      <alignment horizontal="right" vertical="center"/>
    </xf>
    <xf numFmtId="4" fontId="57" fillId="25" borderId="19" applyNumberFormat="0" applyProtection="0">
      <alignment horizontal="right" vertical="center"/>
    </xf>
    <xf numFmtId="4" fontId="57" fillId="17" borderId="19" applyNumberFormat="0" applyProtection="0">
      <alignment horizontal="right" vertical="center"/>
    </xf>
    <xf numFmtId="4" fontId="6" fillId="17" borderId="67" applyNumberFormat="0" applyProtection="0">
      <alignment horizontal="right" vertical="center"/>
    </xf>
    <xf numFmtId="4" fontId="6" fillId="17" borderId="67" applyNumberFormat="0" applyProtection="0">
      <alignment horizontal="right" vertical="center"/>
    </xf>
    <xf numFmtId="4" fontId="6" fillId="17" borderId="67" applyNumberFormat="0" applyProtection="0">
      <alignment horizontal="right" vertical="center"/>
    </xf>
    <xf numFmtId="4" fontId="6" fillId="17" borderId="67" applyNumberFormat="0" applyProtection="0">
      <alignment horizontal="right" vertical="center"/>
    </xf>
    <xf numFmtId="4" fontId="6" fillId="17" borderId="67" applyNumberFormat="0" applyProtection="0">
      <alignment horizontal="right" vertical="center"/>
    </xf>
    <xf numFmtId="4" fontId="6" fillId="17" borderId="67" applyNumberFormat="0" applyProtection="0">
      <alignment horizontal="right" vertical="center"/>
    </xf>
    <xf numFmtId="4" fontId="6" fillId="17" borderId="67" applyNumberFormat="0" applyProtection="0">
      <alignment horizontal="right" vertical="center"/>
    </xf>
    <xf numFmtId="4" fontId="6" fillId="17" borderId="67" applyNumberFormat="0" applyProtection="0">
      <alignment horizontal="right" vertical="center"/>
    </xf>
    <xf numFmtId="4" fontId="6" fillId="17" borderId="67" applyNumberFormat="0" applyProtection="0">
      <alignment horizontal="right" vertical="center"/>
    </xf>
    <xf numFmtId="4" fontId="6" fillId="17" borderId="67" applyNumberFormat="0" applyProtection="0">
      <alignment horizontal="right" vertical="center"/>
    </xf>
    <xf numFmtId="4" fontId="6" fillId="17" borderId="67" applyNumberFormat="0" applyProtection="0">
      <alignment horizontal="right" vertical="center"/>
    </xf>
    <xf numFmtId="4" fontId="6" fillId="17" borderId="67" applyNumberFormat="0" applyProtection="0">
      <alignment horizontal="right" vertical="center"/>
    </xf>
    <xf numFmtId="4" fontId="6" fillId="17" borderId="67" applyNumberFormat="0" applyProtection="0">
      <alignment horizontal="right" vertical="center"/>
    </xf>
    <xf numFmtId="4" fontId="6" fillId="17" borderId="67" applyNumberFormat="0" applyProtection="0">
      <alignment horizontal="right" vertical="center"/>
    </xf>
    <xf numFmtId="4" fontId="6" fillId="17" borderId="67" applyNumberFormat="0" applyProtection="0">
      <alignment horizontal="right" vertical="center"/>
    </xf>
    <xf numFmtId="4" fontId="6" fillId="17" borderId="67" applyNumberFormat="0" applyProtection="0">
      <alignment horizontal="right" vertical="center"/>
    </xf>
    <xf numFmtId="4" fontId="57" fillId="17" borderId="19" applyNumberFormat="0" applyProtection="0">
      <alignment horizontal="right" vertical="center"/>
    </xf>
    <xf numFmtId="4" fontId="57" fillId="17" borderId="19" applyNumberFormat="0" applyProtection="0">
      <alignment horizontal="right" vertical="center"/>
    </xf>
    <xf numFmtId="4" fontId="57" fillId="17" borderId="19" applyNumberFormat="0" applyProtection="0">
      <alignment horizontal="right" vertical="center"/>
    </xf>
    <xf numFmtId="4" fontId="57" fillId="17" borderId="19" applyNumberFormat="0" applyProtection="0">
      <alignment horizontal="right" vertical="center"/>
    </xf>
    <xf numFmtId="4" fontId="57" fillId="17" borderId="19" applyNumberFormat="0" applyProtection="0">
      <alignment horizontal="right" vertical="center"/>
    </xf>
    <xf numFmtId="4" fontId="57" fillId="17" borderId="19" applyNumberFormat="0" applyProtection="0">
      <alignment horizontal="right" vertical="center"/>
    </xf>
    <xf numFmtId="4" fontId="57" fillId="17" borderId="19" applyNumberFormat="0" applyProtection="0">
      <alignment horizontal="right" vertical="center"/>
    </xf>
    <xf numFmtId="4" fontId="57" fillId="17" borderId="19" applyNumberFormat="0" applyProtection="0">
      <alignment horizontal="right" vertical="center"/>
    </xf>
    <xf numFmtId="4" fontId="57" fillId="17" borderId="19" applyNumberFormat="0" applyProtection="0">
      <alignment horizontal="right" vertical="center"/>
    </xf>
    <xf numFmtId="4" fontId="57" fillId="17" borderId="19" applyNumberFormat="0" applyProtection="0">
      <alignment horizontal="right" vertical="center"/>
    </xf>
    <xf numFmtId="4" fontId="57" fillId="17" borderId="19" applyNumberFormat="0" applyProtection="0">
      <alignment horizontal="right" vertical="center"/>
    </xf>
    <xf numFmtId="4" fontId="57" fillId="17" borderId="19" applyNumberFormat="0" applyProtection="0">
      <alignment horizontal="right" vertical="center"/>
    </xf>
    <xf numFmtId="4" fontId="57" fillId="44" borderId="19" applyNumberFormat="0" applyProtection="0">
      <alignment horizontal="right" vertical="center"/>
    </xf>
    <xf numFmtId="4" fontId="6" fillId="44" borderId="67" applyNumberFormat="0" applyProtection="0">
      <alignment horizontal="right" vertical="center"/>
    </xf>
    <xf numFmtId="4" fontId="6" fillId="44" borderId="67" applyNumberFormat="0" applyProtection="0">
      <alignment horizontal="right" vertical="center"/>
    </xf>
    <xf numFmtId="4" fontId="6" fillId="44" borderId="67" applyNumberFormat="0" applyProtection="0">
      <alignment horizontal="right" vertical="center"/>
    </xf>
    <xf numFmtId="4" fontId="6" fillId="44" borderId="67" applyNumberFormat="0" applyProtection="0">
      <alignment horizontal="right" vertical="center"/>
    </xf>
    <xf numFmtId="4" fontId="6" fillId="44" borderId="67" applyNumberFormat="0" applyProtection="0">
      <alignment horizontal="right" vertical="center"/>
    </xf>
    <xf numFmtId="4" fontId="6" fillId="44" borderId="67" applyNumberFormat="0" applyProtection="0">
      <alignment horizontal="right" vertical="center"/>
    </xf>
    <xf numFmtId="4" fontId="6" fillId="44" borderId="67" applyNumberFormat="0" applyProtection="0">
      <alignment horizontal="right" vertical="center"/>
    </xf>
    <xf numFmtId="4" fontId="6" fillId="44" borderId="67" applyNumberFormat="0" applyProtection="0">
      <alignment horizontal="right" vertical="center"/>
    </xf>
    <xf numFmtId="4" fontId="6" fillId="44" borderId="67" applyNumberFormat="0" applyProtection="0">
      <alignment horizontal="right" vertical="center"/>
    </xf>
    <xf numFmtId="4" fontId="6" fillId="44" borderId="67" applyNumberFormat="0" applyProtection="0">
      <alignment horizontal="right" vertical="center"/>
    </xf>
    <xf numFmtId="4" fontId="6" fillId="44" borderId="67" applyNumberFormat="0" applyProtection="0">
      <alignment horizontal="right" vertical="center"/>
    </xf>
    <xf numFmtId="4" fontId="6" fillId="44" borderId="67" applyNumberFormat="0" applyProtection="0">
      <alignment horizontal="right" vertical="center"/>
    </xf>
    <xf numFmtId="4" fontId="6" fillId="44" borderId="67" applyNumberFormat="0" applyProtection="0">
      <alignment horizontal="right" vertical="center"/>
    </xf>
    <xf numFmtId="4" fontId="6" fillId="44" borderId="67" applyNumberFormat="0" applyProtection="0">
      <alignment horizontal="right" vertical="center"/>
    </xf>
    <xf numFmtId="4" fontId="6" fillId="44" borderId="67" applyNumberFormat="0" applyProtection="0">
      <alignment horizontal="right" vertical="center"/>
    </xf>
    <xf numFmtId="4" fontId="6" fillId="44" borderId="67" applyNumberFormat="0" applyProtection="0">
      <alignment horizontal="right" vertical="center"/>
    </xf>
    <xf numFmtId="4" fontId="57" fillId="44" borderId="19" applyNumberFormat="0" applyProtection="0">
      <alignment horizontal="right" vertical="center"/>
    </xf>
    <xf numFmtId="4" fontId="57" fillId="44" borderId="19" applyNumberFormat="0" applyProtection="0">
      <alignment horizontal="right" vertical="center"/>
    </xf>
    <xf numFmtId="4" fontId="57" fillId="44" borderId="19" applyNumberFormat="0" applyProtection="0">
      <alignment horizontal="right" vertical="center"/>
    </xf>
    <xf numFmtId="4" fontId="57" fillId="44" borderId="19" applyNumberFormat="0" applyProtection="0">
      <alignment horizontal="right" vertical="center"/>
    </xf>
    <xf numFmtId="4" fontId="57" fillId="44" borderId="19" applyNumberFormat="0" applyProtection="0">
      <alignment horizontal="right" vertical="center"/>
    </xf>
    <xf numFmtId="4" fontId="57" fillId="44" borderId="19" applyNumberFormat="0" applyProtection="0">
      <alignment horizontal="right" vertical="center"/>
    </xf>
    <xf numFmtId="4" fontId="57" fillId="44" borderId="19" applyNumberFormat="0" applyProtection="0">
      <alignment horizontal="right" vertical="center"/>
    </xf>
    <xf numFmtId="4" fontId="57" fillId="44" borderId="19" applyNumberFormat="0" applyProtection="0">
      <alignment horizontal="right" vertical="center"/>
    </xf>
    <xf numFmtId="4" fontId="57" fillId="44" borderId="19" applyNumberFormat="0" applyProtection="0">
      <alignment horizontal="right" vertical="center"/>
    </xf>
    <xf numFmtId="4" fontId="57" fillId="44" borderId="19" applyNumberFormat="0" applyProtection="0">
      <alignment horizontal="right" vertical="center"/>
    </xf>
    <xf numFmtId="4" fontId="57" fillId="44" borderId="19" applyNumberFormat="0" applyProtection="0">
      <alignment horizontal="right" vertical="center"/>
    </xf>
    <xf numFmtId="4" fontId="57" fillId="44" borderId="19" applyNumberFormat="0" applyProtection="0">
      <alignment horizontal="right" vertical="center"/>
    </xf>
    <xf numFmtId="4" fontId="57" fillId="45" borderId="19" applyNumberFormat="0" applyProtection="0">
      <alignment horizontal="right" vertical="center"/>
    </xf>
    <xf numFmtId="4" fontId="6" fillId="45" borderId="67" applyNumberFormat="0" applyProtection="0">
      <alignment horizontal="right" vertical="center"/>
    </xf>
    <xf numFmtId="4" fontId="6" fillId="45" borderId="67" applyNumberFormat="0" applyProtection="0">
      <alignment horizontal="right" vertical="center"/>
    </xf>
    <xf numFmtId="4" fontId="6" fillId="45" borderId="67" applyNumberFormat="0" applyProtection="0">
      <alignment horizontal="right" vertical="center"/>
    </xf>
    <xf numFmtId="4" fontId="6" fillId="45" borderId="67" applyNumberFormat="0" applyProtection="0">
      <alignment horizontal="right" vertical="center"/>
    </xf>
    <xf numFmtId="4" fontId="6" fillId="45" borderId="67" applyNumberFormat="0" applyProtection="0">
      <alignment horizontal="right" vertical="center"/>
    </xf>
    <xf numFmtId="4" fontId="6" fillId="45" borderId="67" applyNumberFormat="0" applyProtection="0">
      <alignment horizontal="right" vertical="center"/>
    </xf>
    <xf numFmtId="4" fontId="6" fillId="45" borderId="67" applyNumberFormat="0" applyProtection="0">
      <alignment horizontal="right" vertical="center"/>
    </xf>
    <xf numFmtId="4" fontId="6" fillId="45" borderId="67" applyNumberFormat="0" applyProtection="0">
      <alignment horizontal="right" vertical="center"/>
    </xf>
    <xf numFmtId="4" fontId="6" fillId="45" borderId="67" applyNumberFormat="0" applyProtection="0">
      <alignment horizontal="right" vertical="center"/>
    </xf>
    <xf numFmtId="4" fontId="6" fillId="45" borderId="67" applyNumberFormat="0" applyProtection="0">
      <alignment horizontal="right" vertical="center"/>
    </xf>
    <xf numFmtId="4" fontId="6" fillId="45" borderId="67" applyNumberFormat="0" applyProtection="0">
      <alignment horizontal="right" vertical="center"/>
    </xf>
    <xf numFmtId="4" fontId="6" fillId="45" borderId="67" applyNumberFormat="0" applyProtection="0">
      <alignment horizontal="right" vertical="center"/>
    </xf>
    <xf numFmtId="4" fontId="6" fillId="45" borderId="67" applyNumberFormat="0" applyProtection="0">
      <alignment horizontal="right" vertical="center"/>
    </xf>
    <xf numFmtId="4" fontId="6" fillId="45" borderId="67" applyNumberFormat="0" applyProtection="0">
      <alignment horizontal="right" vertical="center"/>
    </xf>
    <xf numFmtId="4" fontId="6" fillId="45" borderId="67" applyNumberFormat="0" applyProtection="0">
      <alignment horizontal="right" vertical="center"/>
    </xf>
    <xf numFmtId="4" fontId="6" fillId="45" borderId="67" applyNumberFormat="0" applyProtection="0">
      <alignment horizontal="right" vertical="center"/>
    </xf>
    <xf numFmtId="4" fontId="57" fillId="45" borderId="19" applyNumberFormat="0" applyProtection="0">
      <alignment horizontal="right" vertical="center"/>
    </xf>
    <xf numFmtId="4" fontId="57" fillId="45" borderId="19" applyNumberFormat="0" applyProtection="0">
      <alignment horizontal="right" vertical="center"/>
    </xf>
    <xf numFmtId="4" fontId="57" fillId="45" borderId="19" applyNumberFormat="0" applyProtection="0">
      <alignment horizontal="right" vertical="center"/>
    </xf>
    <xf numFmtId="4" fontId="57" fillId="45" borderId="19" applyNumberFormat="0" applyProtection="0">
      <alignment horizontal="right" vertical="center"/>
    </xf>
    <xf numFmtId="4" fontId="57" fillId="45" borderId="19" applyNumberFormat="0" applyProtection="0">
      <alignment horizontal="right" vertical="center"/>
    </xf>
    <xf numFmtId="4" fontId="57" fillId="45" borderId="19" applyNumberFormat="0" applyProtection="0">
      <alignment horizontal="right" vertical="center"/>
    </xf>
    <xf numFmtId="4" fontId="57" fillId="45" borderId="19" applyNumberFormat="0" applyProtection="0">
      <alignment horizontal="right" vertical="center"/>
    </xf>
    <xf numFmtId="4" fontId="57" fillId="45" borderId="19" applyNumberFormat="0" applyProtection="0">
      <alignment horizontal="right" vertical="center"/>
    </xf>
    <xf numFmtId="4" fontId="57" fillId="45" borderId="19" applyNumberFormat="0" applyProtection="0">
      <alignment horizontal="right" vertical="center"/>
    </xf>
    <xf numFmtId="4" fontId="57" fillId="45" borderId="19" applyNumberFormat="0" applyProtection="0">
      <alignment horizontal="right" vertical="center"/>
    </xf>
    <xf numFmtId="4" fontId="57" fillId="45" borderId="19" applyNumberFormat="0" applyProtection="0">
      <alignment horizontal="right" vertical="center"/>
    </xf>
    <xf numFmtId="4" fontId="57" fillId="45" borderId="19" applyNumberFormat="0" applyProtection="0">
      <alignment horizontal="right" vertical="center"/>
    </xf>
    <xf numFmtId="4" fontId="55" fillId="46" borderId="20" applyNumberFormat="0" applyProtection="0">
      <alignment horizontal="left" vertical="center" indent="1"/>
    </xf>
    <xf numFmtId="4" fontId="6" fillId="46" borderId="14" applyNumberFormat="0" applyProtection="0">
      <alignment horizontal="left" vertical="center" indent="1"/>
    </xf>
    <xf numFmtId="4" fontId="6" fillId="46" borderId="14" applyNumberFormat="0" applyProtection="0">
      <alignment horizontal="left" vertical="center" indent="1"/>
    </xf>
    <xf numFmtId="4" fontId="6" fillId="46" borderId="14" applyNumberFormat="0" applyProtection="0">
      <alignment horizontal="left" vertical="center" indent="1"/>
    </xf>
    <xf numFmtId="4" fontId="6" fillId="46" borderId="14" applyNumberFormat="0" applyProtection="0">
      <alignment horizontal="left" vertical="center" indent="1"/>
    </xf>
    <xf numFmtId="4" fontId="6" fillId="46" borderId="14" applyNumberFormat="0" applyProtection="0">
      <alignment horizontal="left" vertical="center" indent="1"/>
    </xf>
    <xf numFmtId="4" fontId="6" fillId="46" borderId="14" applyNumberFormat="0" applyProtection="0">
      <alignment horizontal="left" vertical="center" indent="1"/>
    </xf>
    <xf numFmtId="4" fontId="6" fillId="46" borderId="14" applyNumberFormat="0" applyProtection="0">
      <alignment horizontal="left" vertical="center" indent="1"/>
    </xf>
    <xf numFmtId="4" fontId="6" fillId="46" borderId="14" applyNumberFormat="0" applyProtection="0">
      <alignment horizontal="left" vertical="center" indent="1"/>
    </xf>
    <xf numFmtId="4" fontId="6" fillId="46" borderId="14" applyNumberFormat="0" applyProtection="0">
      <alignment horizontal="left" vertical="center" indent="1"/>
    </xf>
    <xf numFmtId="4" fontId="6" fillId="46" borderId="14" applyNumberFormat="0" applyProtection="0">
      <alignment horizontal="left" vertical="center" indent="1"/>
    </xf>
    <xf numFmtId="4" fontId="6" fillId="46" borderId="14" applyNumberFormat="0" applyProtection="0">
      <alignment horizontal="left" vertical="center" indent="1"/>
    </xf>
    <xf numFmtId="4" fontId="6" fillId="46" borderId="14" applyNumberFormat="0" applyProtection="0">
      <alignment horizontal="left" vertical="center" indent="1"/>
    </xf>
    <xf numFmtId="4" fontId="6" fillId="46" borderId="14" applyNumberFormat="0" applyProtection="0">
      <alignment horizontal="left" vertical="center" indent="1"/>
    </xf>
    <xf numFmtId="4" fontId="6" fillId="46" borderId="14" applyNumberFormat="0" applyProtection="0">
      <alignment horizontal="left" vertical="center" indent="1"/>
    </xf>
    <xf numFmtId="4" fontId="6" fillId="46" borderId="14" applyNumberFormat="0" applyProtection="0">
      <alignment horizontal="left" vertical="center" indent="1"/>
    </xf>
    <xf numFmtId="4" fontId="6" fillId="46"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 fillId="21" borderId="14" applyNumberFormat="0" applyProtection="0">
      <alignment horizontal="left" vertical="center" indent="1"/>
    </xf>
    <xf numFmtId="4" fontId="57" fillId="4" borderId="140" applyNumberFormat="0" applyProtection="0">
      <alignment horizontal="center" vertical="center"/>
    </xf>
    <xf numFmtId="4" fontId="6" fillId="55" borderId="67" applyNumberFormat="0" applyProtection="0">
      <alignment horizontal="right" vertical="center"/>
    </xf>
    <xf numFmtId="4" fontId="6" fillId="55" borderId="67" applyNumberFormat="0" applyProtection="0">
      <alignment horizontal="right" vertical="center"/>
    </xf>
    <xf numFmtId="4" fontId="6" fillId="55" borderId="67" applyNumberFormat="0" applyProtection="0">
      <alignment horizontal="right" vertical="center"/>
    </xf>
    <xf numFmtId="4" fontId="6" fillId="55" borderId="67" applyNumberFormat="0" applyProtection="0">
      <alignment horizontal="right" vertical="center"/>
    </xf>
    <xf numFmtId="4" fontId="6" fillId="55" borderId="67" applyNumberFormat="0" applyProtection="0">
      <alignment horizontal="right" vertical="center"/>
    </xf>
    <xf numFmtId="4" fontId="6" fillId="55" borderId="67" applyNumberFormat="0" applyProtection="0">
      <alignment horizontal="right" vertical="center"/>
    </xf>
    <xf numFmtId="4" fontId="6" fillId="55" borderId="67" applyNumberFormat="0" applyProtection="0">
      <alignment horizontal="right" vertical="center"/>
    </xf>
    <xf numFmtId="4" fontId="6" fillId="55" borderId="67" applyNumberFormat="0" applyProtection="0">
      <alignment horizontal="right" vertical="center"/>
    </xf>
    <xf numFmtId="4" fontId="6" fillId="55" borderId="67" applyNumberFormat="0" applyProtection="0">
      <alignment horizontal="right" vertical="center"/>
    </xf>
    <xf numFmtId="4" fontId="6" fillId="55" borderId="67" applyNumberFormat="0" applyProtection="0">
      <alignment horizontal="right" vertical="center"/>
    </xf>
    <xf numFmtId="4" fontId="6" fillId="55" borderId="67" applyNumberFormat="0" applyProtection="0">
      <alignment horizontal="right" vertical="center"/>
    </xf>
    <xf numFmtId="4" fontId="6" fillId="55" borderId="67" applyNumberFormat="0" applyProtection="0">
      <alignment horizontal="right" vertical="center"/>
    </xf>
    <xf numFmtId="4" fontId="6" fillId="55" borderId="67" applyNumberFormat="0" applyProtection="0">
      <alignment horizontal="right" vertical="center"/>
    </xf>
    <xf numFmtId="4" fontId="6" fillId="55" borderId="67" applyNumberFormat="0" applyProtection="0">
      <alignment horizontal="right" vertical="center"/>
    </xf>
    <xf numFmtId="4" fontId="6" fillId="55" borderId="67" applyNumberFormat="0" applyProtection="0">
      <alignment horizontal="right" vertical="center"/>
    </xf>
    <xf numFmtId="4" fontId="6" fillId="55" borderId="67" applyNumberFormat="0" applyProtection="0">
      <alignment horizontal="right" vertical="center"/>
    </xf>
    <xf numFmtId="4" fontId="57" fillId="4" borderId="140" applyNumberFormat="0" applyProtection="0">
      <alignment horizontal="center" vertical="center"/>
    </xf>
    <xf numFmtId="4" fontId="57" fillId="4" borderId="140" applyNumberFormat="0" applyProtection="0">
      <alignment horizontal="center" vertical="center"/>
    </xf>
    <xf numFmtId="4" fontId="6" fillId="47" borderId="14" applyNumberFormat="0" applyProtection="0">
      <alignment horizontal="left" vertical="center" indent="1"/>
    </xf>
    <xf numFmtId="4" fontId="6" fillId="47" borderId="14" applyNumberFormat="0" applyProtection="0">
      <alignment horizontal="left" vertical="center" indent="1"/>
    </xf>
    <xf numFmtId="4" fontId="6" fillId="47" borderId="14" applyNumberFormat="0" applyProtection="0">
      <alignment horizontal="left" vertical="center" indent="1"/>
    </xf>
    <xf numFmtId="4" fontId="6" fillId="47" borderId="14" applyNumberFormat="0" applyProtection="0">
      <alignment horizontal="left" vertical="center" indent="1"/>
    </xf>
    <xf numFmtId="4" fontId="6" fillId="47" borderId="14" applyNumberFormat="0" applyProtection="0">
      <alignment horizontal="left" vertical="center" indent="1"/>
    </xf>
    <xf numFmtId="4" fontId="6" fillId="47" borderId="14" applyNumberFormat="0" applyProtection="0">
      <alignment horizontal="left" vertical="center" indent="1"/>
    </xf>
    <xf numFmtId="4" fontId="6" fillId="47" borderId="14" applyNumberFormat="0" applyProtection="0">
      <alignment horizontal="left" vertical="center" indent="1"/>
    </xf>
    <xf numFmtId="4" fontId="6" fillId="47" borderId="14" applyNumberFormat="0" applyProtection="0">
      <alignment horizontal="left" vertical="center" indent="1"/>
    </xf>
    <xf numFmtId="4" fontId="6" fillId="47" borderId="14" applyNumberFormat="0" applyProtection="0">
      <alignment horizontal="left" vertical="center" indent="1"/>
    </xf>
    <xf numFmtId="4" fontId="6" fillId="47" borderId="14" applyNumberFormat="0" applyProtection="0">
      <alignment horizontal="left" vertical="center" indent="1"/>
    </xf>
    <xf numFmtId="4" fontId="6" fillId="47" borderId="14" applyNumberFormat="0" applyProtection="0">
      <alignment horizontal="left" vertical="center" indent="1"/>
    </xf>
    <xf numFmtId="4" fontId="6" fillId="47" borderId="14" applyNumberFormat="0" applyProtection="0">
      <alignment horizontal="left" vertical="center" indent="1"/>
    </xf>
    <xf numFmtId="4" fontId="6" fillId="47" borderId="14" applyNumberFormat="0" applyProtection="0">
      <alignment horizontal="left" vertical="center" indent="1"/>
    </xf>
    <xf numFmtId="4" fontId="6" fillId="47" borderId="14" applyNumberFormat="0" applyProtection="0">
      <alignment horizontal="left" vertical="center" indent="1"/>
    </xf>
    <xf numFmtId="4" fontId="6" fillId="47" borderId="14" applyNumberFormat="0" applyProtection="0">
      <alignment horizontal="left" vertical="center" indent="1"/>
    </xf>
    <xf numFmtId="4" fontId="6" fillId="47" borderId="14" applyNumberFormat="0" applyProtection="0">
      <alignment horizontal="left" vertical="center" indent="1"/>
    </xf>
    <xf numFmtId="4" fontId="6" fillId="55" borderId="14" applyNumberFormat="0" applyProtection="0">
      <alignment horizontal="left" vertical="center" indent="1"/>
    </xf>
    <xf numFmtId="4" fontId="6" fillId="55" borderId="14" applyNumberFormat="0" applyProtection="0">
      <alignment horizontal="left" vertical="center" indent="1"/>
    </xf>
    <xf numFmtId="4" fontId="6" fillId="55" borderId="14" applyNumberFormat="0" applyProtection="0">
      <alignment horizontal="left" vertical="center" indent="1"/>
    </xf>
    <xf numFmtId="4" fontId="6" fillId="55" borderId="14" applyNumberFormat="0" applyProtection="0">
      <alignment horizontal="left" vertical="center" indent="1"/>
    </xf>
    <xf numFmtId="4" fontId="6" fillId="55" borderId="14" applyNumberFormat="0" applyProtection="0">
      <alignment horizontal="left" vertical="center" indent="1"/>
    </xf>
    <xf numFmtId="4" fontId="6" fillId="55" borderId="14" applyNumberFormat="0" applyProtection="0">
      <alignment horizontal="left" vertical="center" indent="1"/>
    </xf>
    <xf numFmtId="4" fontId="6" fillId="55" borderId="14" applyNumberFormat="0" applyProtection="0">
      <alignment horizontal="left" vertical="center" indent="1"/>
    </xf>
    <xf numFmtId="4" fontId="6" fillId="55" borderId="14" applyNumberFormat="0" applyProtection="0">
      <alignment horizontal="left" vertical="center" indent="1"/>
    </xf>
    <xf numFmtId="4" fontId="6" fillId="55" borderId="14" applyNumberFormat="0" applyProtection="0">
      <alignment horizontal="left" vertical="center" indent="1"/>
    </xf>
    <xf numFmtId="4" fontId="6" fillId="55" borderId="14" applyNumberFormat="0" applyProtection="0">
      <alignment horizontal="left" vertical="center" indent="1"/>
    </xf>
    <xf numFmtId="4" fontId="6" fillId="55" borderId="14" applyNumberFormat="0" applyProtection="0">
      <alignment horizontal="left" vertical="center" indent="1"/>
    </xf>
    <xf numFmtId="4" fontId="6" fillId="55" borderId="14" applyNumberFormat="0" applyProtection="0">
      <alignment horizontal="left" vertical="center" indent="1"/>
    </xf>
    <xf numFmtId="4" fontId="6" fillId="55" borderId="14" applyNumberFormat="0" applyProtection="0">
      <alignment horizontal="left" vertical="center" indent="1"/>
    </xf>
    <xf numFmtId="4" fontId="6" fillId="55" borderId="14" applyNumberFormat="0" applyProtection="0">
      <alignment horizontal="left" vertical="center" indent="1"/>
    </xf>
    <xf numFmtId="4" fontId="6" fillId="55" borderId="14" applyNumberFormat="0" applyProtection="0">
      <alignment horizontal="left" vertical="center" indent="1"/>
    </xf>
    <xf numFmtId="4" fontId="6" fillId="55" borderId="14" applyNumberFormat="0" applyProtection="0">
      <alignment horizontal="left" vertical="center" indent="1"/>
    </xf>
    <xf numFmtId="0" fontId="29" fillId="50" borderId="19" applyNumberFormat="0" applyProtection="0">
      <alignment horizontal="left" vertical="center" indent="1"/>
    </xf>
    <xf numFmtId="0" fontId="6" fillId="6" borderId="67" applyNumberFormat="0" applyProtection="0">
      <alignment horizontal="left" vertical="center" indent="1"/>
    </xf>
    <xf numFmtId="0" fontId="6" fillId="6" borderId="67" applyNumberFormat="0" applyProtection="0">
      <alignment horizontal="left" vertical="center" indent="1"/>
    </xf>
    <xf numFmtId="0" fontId="6" fillId="6" borderId="67" applyNumberFormat="0" applyProtection="0">
      <alignment horizontal="left" vertical="center" indent="1"/>
    </xf>
    <xf numFmtId="0" fontId="6" fillId="6" borderId="67" applyNumberFormat="0" applyProtection="0">
      <alignment horizontal="left" vertical="center" indent="1"/>
    </xf>
    <xf numFmtId="0" fontId="6" fillId="6" borderId="67" applyNumberFormat="0" applyProtection="0">
      <alignment horizontal="left" vertical="center" indent="1"/>
    </xf>
    <xf numFmtId="0" fontId="6" fillId="6" borderId="67" applyNumberFormat="0" applyProtection="0">
      <alignment horizontal="left" vertical="center" indent="1"/>
    </xf>
    <xf numFmtId="0" fontId="6" fillId="6" borderId="67" applyNumberFormat="0" applyProtection="0">
      <alignment horizontal="left" vertical="center" indent="1"/>
    </xf>
    <xf numFmtId="0" fontId="6" fillId="6" borderId="67" applyNumberFormat="0" applyProtection="0">
      <alignment horizontal="left" vertical="center" indent="1"/>
    </xf>
    <xf numFmtId="0" fontId="6" fillId="6" borderId="67" applyNumberFormat="0" applyProtection="0">
      <alignment horizontal="left" vertical="center" indent="1"/>
    </xf>
    <xf numFmtId="0" fontId="6" fillId="6" borderId="67" applyNumberFormat="0" applyProtection="0">
      <alignment horizontal="left" vertical="center" indent="1"/>
    </xf>
    <xf numFmtId="0" fontId="6" fillId="6" borderId="67" applyNumberFormat="0" applyProtection="0">
      <alignment horizontal="left" vertical="center" indent="1"/>
    </xf>
    <xf numFmtId="0" fontId="6" fillId="6" borderId="67" applyNumberFormat="0" applyProtection="0">
      <alignment horizontal="left" vertical="center" indent="1"/>
    </xf>
    <xf numFmtId="0" fontId="6" fillId="6" borderId="67" applyNumberFormat="0" applyProtection="0">
      <alignment horizontal="left" vertical="center" indent="1"/>
    </xf>
    <xf numFmtId="0" fontId="6" fillId="6" borderId="67" applyNumberFormat="0" applyProtection="0">
      <alignment horizontal="left" vertical="center" indent="1"/>
    </xf>
    <xf numFmtId="0" fontId="6" fillId="6" borderId="67" applyNumberFormat="0" applyProtection="0">
      <alignment horizontal="left" vertical="center" indent="1"/>
    </xf>
    <xf numFmtId="0" fontId="6" fillId="6" borderId="67" applyNumberFormat="0" applyProtection="0">
      <alignment horizontal="left" vertical="center" indent="1"/>
    </xf>
    <xf numFmtId="0" fontId="29" fillId="50" borderId="19" applyNumberFormat="0" applyProtection="0">
      <alignment horizontal="left" vertical="center" indent="1"/>
    </xf>
    <xf numFmtId="0" fontId="29" fillId="50" borderId="19" applyNumberFormat="0" applyProtection="0">
      <alignment horizontal="left" vertical="center" indent="1"/>
    </xf>
    <xf numFmtId="0" fontId="29" fillId="50" borderId="19" applyNumberFormat="0" applyProtection="0">
      <alignment horizontal="left" vertical="center" indent="1"/>
    </xf>
    <xf numFmtId="0" fontId="29" fillId="50" borderId="19" applyNumberFormat="0" applyProtection="0">
      <alignment horizontal="left" vertical="center" indent="1"/>
    </xf>
    <xf numFmtId="0" fontId="29" fillId="50" borderId="19" applyNumberFormat="0" applyProtection="0">
      <alignment horizontal="left" vertical="center" indent="1"/>
    </xf>
    <xf numFmtId="0" fontId="29" fillId="50" borderId="19" applyNumberFormat="0" applyProtection="0">
      <alignment horizontal="left" vertical="center" indent="1"/>
    </xf>
    <xf numFmtId="0" fontId="29" fillId="50" borderId="19" applyNumberFormat="0" applyProtection="0">
      <alignment horizontal="left" vertical="center" indent="1"/>
    </xf>
    <xf numFmtId="0" fontId="29" fillId="50" borderId="19" applyNumberFormat="0" applyProtection="0">
      <alignment horizontal="left" vertical="center" indent="1"/>
    </xf>
    <xf numFmtId="0" fontId="29" fillId="50" borderId="19" applyNumberFormat="0" applyProtection="0">
      <alignment horizontal="left" vertical="center" indent="1"/>
    </xf>
    <xf numFmtId="0" fontId="29" fillId="50" borderId="19" applyNumberFormat="0" applyProtection="0">
      <alignment horizontal="left" vertical="center" indent="1"/>
    </xf>
    <xf numFmtId="0" fontId="29" fillId="50" borderId="19" applyNumberFormat="0" applyProtection="0">
      <alignment horizontal="left" vertical="center" indent="1"/>
    </xf>
    <xf numFmtId="0" fontId="29" fillId="50" borderId="19" applyNumberFormat="0" applyProtection="0">
      <alignment horizontal="left" vertical="center" indent="1"/>
    </xf>
    <xf numFmtId="0" fontId="5" fillId="4" borderId="19" applyNumberFormat="0" applyProtection="0">
      <alignment horizontal="left" vertical="top" indent="1"/>
    </xf>
    <xf numFmtId="0" fontId="5" fillId="4"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6" fillId="21"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29" fillId="51" borderId="19" applyNumberFormat="0" applyProtection="0">
      <alignment horizontal="left" vertical="center" indent="1"/>
    </xf>
    <xf numFmtId="0" fontId="6" fillId="91" borderId="67" applyNumberFormat="0" applyProtection="0">
      <alignment horizontal="left" vertical="center" indent="1"/>
    </xf>
    <xf numFmtId="0" fontId="6" fillId="91" borderId="67" applyNumberFormat="0" applyProtection="0">
      <alignment horizontal="left" vertical="center" indent="1"/>
    </xf>
    <xf numFmtId="0" fontId="6" fillId="91" borderId="67" applyNumberFormat="0" applyProtection="0">
      <alignment horizontal="left" vertical="center" indent="1"/>
    </xf>
    <xf numFmtId="0" fontId="6" fillId="91" borderId="67" applyNumberFormat="0" applyProtection="0">
      <alignment horizontal="left" vertical="center" indent="1"/>
    </xf>
    <xf numFmtId="0" fontId="6" fillId="91" borderId="67" applyNumberFormat="0" applyProtection="0">
      <alignment horizontal="left" vertical="center" indent="1"/>
    </xf>
    <xf numFmtId="0" fontId="6" fillId="91" borderId="67" applyNumberFormat="0" applyProtection="0">
      <alignment horizontal="left" vertical="center" indent="1"/>
    </xf>
    <xf numFmtId="0" fontId="6" fillId="91" borderId="67" applyNumberFormat="0" applyProtection="0">
      <alignment horizontal="left" vertical="center" indent="1"/>
    </xf>
    <xf numFmtId="0" fontId="6" fillId="91" borderId="67" applyNumberFormat="0" applyProtection="0">
      <alignment horizontal="left" vertical="center" indent="1"/>
    </xf>
    <xf numFmtId="0" fontId="6" fillId="91" borderId="67" applyNumberFormat="0" applyProtection="0">
      <alignment horizontal="left" vertical="center" indent="1"/>
    </xf>
    <xf numFmtId="0" fontId="6" fillId="91" borderId="67" applyNumberFormat="0" applyProtection="0">
      <alignment horizontal="left" vertical="center" indent="1"/>
    </xf>
    <xf numFmtId="0" fontId="6" fillId="91" borderId="67" applyNumberFormat="0" applyProtection="0">
      <alignment horizontal="left" vertical="center" indent="1"/>
    </xf>
    <xf numFmtId="0" fontId="6" fillId="91" borderId="67" applyNumberFormat="0" applyProtection="0">
      <alignment horizontal="left" vertical="center" indent="1"/>
    </xf>
    <xf numFmtId="0" fontId="6" fillId="91" borderId="67" applyNumberFormat="0" applyProtection="0">
      <alignment horizontal="left" vertical="center" indent="1"/>
    </xf>
    <xf numFmtId="0" fontId="6" fillId="91" borderId="67" applyNumberFormat="0" applyProtection="0">
      <alignment horizontal="left" vertical="center" indent="1"/>
    </xf>
    <xf numFmtId="0" fontId="6" fillId="91" borderId="67" applyNumberFormat="0" applyProtection="0">
      <alignment horizontal="left" vertical="center" indent="1"/>
    </xf>
    <xf numFmtId="0" fontId="6" fillId="91" borderId="67" applyNumberFormat="0" applyProtection="0">
      <alignment horizontal="left" vertical="center" indent="1"/>
    </xf>
    <xf numFmtId="0" fontId="29" fillId="51" borderId="19" applyNumberFormat="0" applyProtection="0">
      <alignment horizontal="left" vertical="center" indent="1"/>
    </xf>
    <xf numFmtId="0" fontId="29" fillId="51" borderId="19" applyNumberFormat="0" applyProtection="0">
      <alignment horizontal="left" vertical="center" indent="1"/>
    </xf>
    <xf numFmtId="0" fontId="29" fillId="51" borderId="19" applyNumberFormat="0" applyProtection="0">
      <alignment horizontal="left" vertical="center" indent="1"/>
    </xf>
    <xf numFmtId="0" fontId="29" fillId="51" borderId="19" applyNumberFormat="0" applyProtection="0">
      <alignment horizontal="left" vertical="center" indent="1"/>
    </xf>
    <xf numFmtId="0" fontId="29" fillId="51" borderId="19" applyNumberFormat="0" applyProtection="0">
      <alignment horizontal="left" vertical="center" indent="1"/>
    </xf>
    <xf numFmtId="0" fontId="29" fillId="51" borderId="19" applyNumberFormat="0" applyProtection="0">
      <alignment horizontal="left" vertical="center" indent="1"/>
    </xf>
    <xf numFmtId="0" fontId="29" fillId="51" borderId="19" applyNumberFormat="0" applyProtection="0">
      <alignment horizontal="left" vertical="center" indent="1"/>
    </xf>
    <xf numFmtId="0" fontId="29" fillId="51" borderId="19" applyNumberFormat="0" applyProtection="0">
      <alignment horizontal="left" vertical="center" indent="1"/>
    </xf>
    <xf numFmtId="0" fontId="29" fillId="51" borderId="19" applyNumberFormat="0" applyProtection="0">
      <alignment horizontal="left" vertical="center" indent="1"/>
    </xf>
    <xf numFmtId="0" fontId="29" fillId="51" borderId="19" applyNumberFormat="0" applyProtection="0">
      <alignment horizontal="left" vertical="center" indent="1"/>
    </xf>
    <xf numFmtId="0" fontId="29" fillId="51" borderId="19" applyNumberFormat="0" applyProtection="0">
      <alignment horizontal="left" vertical="center" indent="1"/>
    </xf>
    <xf numFmtId="0" fontId="29" fillId="51" borderId="19" applyNumberFormat="0" applyProtection="0">
      <alignment horizontal="left" vertical="center" indent="1"/>
    </xf>
    <xf numFmtId="0" fontId="5" fillId="4" borderId="19" applyNumberFormat="0" applyProtection="0">
      <alignment horizontal="left" vertical="top" indent="1"/>
    </xf>
    <xf numFmtId="0" fontId="5" fillId="4"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6" fillId="55"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4" borderId="19" applyNumberFormat="0" applyProtection="0">
      <alignment horizontal="left" vertical="top" indent="1"/>
    </xf>
    <xf numFmtId="0" fontId="5" fillId="52" borderId="19" applyNumberFormat="0" applyProtection="0">
      <alignment horizontal="left" vertical="center" indent="1"/>
    </xf>
    <xf numFmtId="0" fontId="6" fillId="8" borderId="67" applyNumberFormat="0" applyProtection="0">
      <alignment horizontal="left" vertical="center" indent="1"/>
    </xf>
    <xf numFmtId="0" fontId="6" fillId="8" borderId="67" applyNumberFormat="0" applyProtection="0">
      <alignment horizontal="left" vertical="center" indent="1"/>
    </xf>
    <xf numFmtId="0" fontId="6" fillId="8" borderId="67" applyNumberFormat="0" applyProtection="0">
      <alignment horizontal="left" vertical="center" indent="1"/>
    </xf>
    <xf numFmtId="0" fontId="6" fillId="8" borderId="67" applyNumberFormat="0" applyProtection="0">
      <alignment horizontal="left" vertical="center" indent="1"/>
    </xf>
    <xf numFmtId="0" fontId="6" fillId="8" borderId="67" applyNumberFormat="0" applyProtection="0">
      <alignment horizontal="left" vertical="center" indent="1"/>
    </xf>
    <xf numFmtId="0" fontId="6" fillId="8" borderId="67" applyNumberFormat="0" applyProtection="0">
      <alignment horizontal="left" vertical="center" indent="1"/>
    </xf>
    <xf numFmtId="0" fontId="6" fillId="8" borderId="67" applyNumberFormat="0" applyProtection="0">
      <alignment horizontal="left" vertical="center" indent="1"/>
    </xf>
    <xf numFmtId="0" fontId="6" fillId="8" borderId="67" applyNumberFormat="0" applyProtection="0">
      <alignment horizontal="left" vertical="center" indent="1"/>
    </xf>
    <xf numFmtId="0" fontId="6" fillId="8" borderId="67" applyNumberFormat="0" applyProtection="0">
      <alignment horizontal="left" vertical="center" indent="1"/>
    </xf>
    <xf numFmtId="0" fontId="6" fillId="8" borderId="67" applyNumberFormat="0" applyProtection="0">
      <alignment horizontal="left" vertical="center" indent="1"/>
    </xf>
    <xf numFmtId="0" fontId="6" fillId="8" borderId="67" applyNumberFormat="0" applyProtection="0">
      <alignment horizontal="left" vertical="center" indent="1"/>
    </xf>
    <xf numFmtId="0" fontId="6" fillId="8" borderId="67" applyNumberFormat="0" applyProtection="0">
      <alignment horizontal="left" vertical="center" indent="1"/>
    </xf>
    <xf numFmtId="0" fontId="6" fillId="8" borderId="67" applyNumberFormat="0" applyProtection="0">
      <alignment horizontal="left" vertical="center" indent="1"/>
    </xf>
    <xf numFmtId="0" fontId="6" fillId="8" borderId="67" applyNumberFormat="0" applyProtection="0">
      <alignment horizontal="left" vertical="center" indent="1"/>
    </xf>
    <xf numFmtId="0" fontId="6" fillId="8" borderId="67" applyNumberFormat="0" applyProtection="0">
      <alignment horizontal="left" vertical="center" indent="1"/>
    </xf>
    <xf numFmtId="0" fontId="6" fillId="8" borderId="67" applyNumberFormat="0" applyProtection="0">
      <alignment horizontal="left" vertical="center" indent="1"/>
    </xf>
    <xf numFmtId="0" fontId="5" fillId="52" borderId="19" applyNumberFormat="0" applyProtection="0">
      <alignment horizontal="left" vertical="center" indent="1"/>
    </xf>
    <xf numFmtId="0" fontId="5" fillId="52" borderId="19" applyNumberFormat="0" applyProtection="0">
      <alignment horizontal="left" vertical="center" indent="1"/>
    </xf>
    <xf numFmtId="0" fontId="5" fillId="52" borderId="19" applyNumberFormat="0" applyProtection="0">
      <alignment horizontal="left" vertical="center" indent="1"/>
    </xf>
    <xf numFmtId="0" fontId="5" fillId="52" borderId="19" applyNumberFormat="0" applyProtection="0">
      <alignment horizontal="left" vertical="center" indent="1"/>
    </xf>
    <xf numFmtId="0" fontId="5" fillId="52" borderId="19" applyNumberFormat="0" applyProtection="0">
      <alignment horizontal="left" vertical="center" indent="1"/>
    </xf>
    <xf numFmtId="0" fontId="5" fillId="52" borderId="19" applyNumberFormat="0" applyProtection="0">
      <alignment horizontal="left" vertical="center" indent="1"/>
    </xf>
    <xf numFmtId="0" fontId="5" fillId="52" borderId="19" applyNumberFormat="0" applyProtection="0">
      <alignment horizontal="left" vertical="center" indent="1"/>
    </xf>
    <xf numFmtId="0" fontId="5" fillId="52" borderId="19" applyNumberFormat="0" applyProtection="0">
      <alignment horizontal="left" vertical="center" indent="1"/>
    </xf>
    <xf numFmtId="0" fontId="5" fillId="52" borderId="19" applyNumberFormat="0" applyProtection="0">
      <alignment horizontal="left" vertical="center" indent="1"/>
    </xf>
    <xf numFmtId="0" fontId="5" fillId="52" borderId="19" applyNumberFormat="0" applyProtection="0">
      <alignment horizontal="left" vertical="center" indent="1"/>
    </xf>
    <xf numFmtId="0" fontId="5" fillId="52" borderId="19" applyNumberFormat="0" applyProtection="0">
      <alignment horizontal="left" vertical="center" indent="1"/>
    </xf>
    <xf numFmtId="0" fontId="5" fillId="52" borderId="19" applyNumberFormat="0" applyProtection="0">
      <alignment horizontal="left" vertical="center" indent="1"/>
    </xf>
    <xf numFmtId="0" fontId="5" fillId="53" borderId="19" applyNumberFormat="0" applyProtection="0">
      <alignment horizontal="left" vertical="top" indent="1"/>
    </xf>
    <xf numFmtId="0" fontId="5" fillId="53"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6" fillId="8" borderId="19" applyNumberFormat="0" applyProtection="0">
      <alignment horizontal="left" vertical="top" indent="1"/>
    </xf>
    <xf numFmtId="0" fontId="5" fillId="53" borderId="19" applyNumberFormat="0" applyProtection="0">
      <alignment horizontal="left" vertical="top" indent="1"/>
    </xf>
    <xf numFmtId="0" fontId="5" fillId="53" borderId="19" applyNumberFormat="0" applyProtection="0">
      <alignment horizontal="left" vertical="top" indent="1"/>
    </xf>
    <xf numFmtId="0" fontId="5" fillId="53" borderId="19" applyNumberFormat="0" applyProtection="0">
      <alignment horizontal="left" vertical="top" indent="1"/>
    </xf>
    <xf numFmtId="0" fontId="5" fillId="53" borderId="19" applyNumberFormat="0" applyProtection="0">
      <alignment horizontal="left" vertical="top" indent="1"/>
    </xf>
    <xf numFmtId="0" fontId="5" fillId="53" borderId="19" applyNumberFormat="0" applyProtection="0">
      <alignment horizontal="left" vertical="top" indent="1"/>
    </xf>
    <xf numFmtId="0" fontId="5" fillId="53" borderId="19" applyNumberFormat="0" applyProtection="0">
      <alignment horizontal="left" vertical="top" indent="1"/>
    </xf>
    <xf numFmtId="0" fontId="5" fillId="53" borderId="19" applyNumberFormat="0" applyProtection="0">
      <alignment horizontal="left" vertical="top" indent="1"/>
    </xf>
    <xf numFmtId="0" fontId="5" fillId="53" borderId="19" applyNumberFormat="0" applyProtection="0">
      <alignment horizontal="left" vertical="top" indent="1"/>
    </xf>
    <xf numFmtId="0" fontId="5" fillId="53" borderId="19" applyNumberFormat="0" applyProtection="0">
      <alignment horizontal="left" vertical="top" indent="1"/>
    </xf>
    <xf numFmtId="0" fontId="5" fillId="53" borderId="19" applyNumberFormat="0" applyProtection="0">
      <alignment horizontal="left" vertical="top" indent="1"/>
    </xf>
    <xf numFmtId="0" fontId="5" fillId="53" borderId="19" applyNumberFormat="0" applyProtection="0">
      <alignment horizontal="left" vertical="top" indent="1"/>
    </xf>
    <xf numFmtId="0" fontId="5" fillId="54" borderId="19" applyNumberFormat="0" applyProtection="0">
      <alignment horizontal="left" vertical="center" indent="1"/>
    </xf>
    <xf numFmtId="0" fontId="6" fillId="47" borderId="67" applyNumberFormat="0" applyProtection="0">
      <alignment horizontal="left" vertical="center" indent="1"/>
    </xf>
    <xf numFmtId="0" fontId="6" fillId="47" borderId="67" applyNumberFormat="0" applyProtection="0">
      <alignment horizontal="left" vertical="center" indent="1"/>
    </xf>
    <xf numFmtId="0" fontId="6" fillId="47" borderId="67" applyNumberFormat="0" applyProtection="0">
      <alignment horizontal="left" vertical="center" indent="1"/>
    </xf>
    <xf numFmtId="0" fontId="6" fillId="47" borderId="67" applyNumberFormat="0" applyProtection="0">
      <alignment horizontal="left" vertical="center" indent="1"/>
    </xf>
    <xf numFmtId="0" fontId="6" fillId="47" borderId="67" applyNumberFormat="0" applyProtection="0">
      <alignment horizontal="left" vertical="center" indent="1"/>
    </xf>
    <xf numFmtId="0" fontId="6" fillId="47" borderId="67" applyNumberFormat="0" applyProtection="0">
      <alignment horizontal="left" vertical="center" indent="1"/>
    </xf>
    <xf numFmtId="0" fontId="6" fillId="47" borderId="67" applyNumberFormat="0" applyProtection="0">
      <alignment horizontal="left" vertical="center" indent="1"/>
    </xf>
    <xf numFmtId="0" fontId="6" fillId="47" borderId="67" applyNumberFormat="0" applyProtection="0">
      <alignment horizontal="left" vertical="center" indent="1"/>
    </xf>
    <xf numFmtId="0" fontId="6" fillId="47" borderId="67" applyNumberFormat="0" applyProtection="0">
      <alignment horizontal="left" vertical="center" indent="1"/>
    </xf>
    <xf numFmtId="0" fontId="6" fillId="47" borderId="67" applyNumberFormat="0" applyProtection="0">
      <alignment horizontal="left" vertical="center" indent="1"/>
    </xf>
    <xf numFmtId="0" fontId="6" fillId="47" borderId="67" applyNumberFormat="0" applyProtection="0">
      <alignment horizontal="left" vertical="center" indent="1"/>
    </xf>
    <xf numFmtId="0" fontId="6" fillId="47" borderId="67" applyNumberFormat="0" applyProtection="0">
      <alignment horizontal="left" vertical="center" indent="1"/>
    </xf>
    <xf numFmtId="0" fontId="6" fillId="47" borderId="67" applyNumberFormat="0" applyProtection="0">
      <alignment horizontal="left" vertical="center" indent="1"/>
    </xf>
    <xf numFmtId="0" fontId="6" fillId="47" borderId="67" applyNumberFormat="0" applyProtection="0">
      <alignment horizontal="left" vertical="center" indent="1"/>
    </xf>
    <xf numFmtId="0" fontId="6" fillId="47" borderId="67" applyNumberFormat="0" applyProtection="0">
      <alignment horizontal="left" vertical="center" indent="1"/>
    </xf>
    <xf numFmtId="0" fontId="6" fillId="47" borderId="67" applyNumberFormat="0" applyProtection="0">
      <alignment horizontal="left" vertical="center" indent="1"/>
    </xf>
    <xf numFmtId="0" fontId="5" fillId="54" borderId="19" applyNumberFormat="0" applyProtection="0">
      <alignment horizontal="left" vertical="center" indent="1"/>
    </xf>
    <xf numFmtId="0" fontId="5" fillId="54" borderId="19" applyNumberFormat="0" applyProtection="0">
      <alignment horizontal="left" vertical="center" indent="1"/>
    </xf>
    <xf numFmtId="0" fontId="5" fillId="54" borderId="19" applyNumberFormat="0" applyProtection="0">
      <alignment horizontal="left" vertical="center" indent="1"/>
    </xf>
    <xf numFmtId="0" fontId="5" fillId="54" borderId="19" applyNumberFormat="0" applyProtection="0">
      <alignment horizontal="left" vertical="center" indent="1"/>
    </xf>
    <xf numFmtId="0" fontId="5" fillId="54" borderId="19" applyNumberFormat="0" applyProtection="0">
      <alignment horizontal="left" vertical="center" indent="1"/>
    </xf>
    <xf numFmtId="0" fontId="5" fillId="54" borderId="19" applyNumberFormat="0" applyProtection="0">
      <alignment horizontal="left" vertical="center" indent="1"/>
    </xf>
    <xf numFmtId="0" fontId="5" fillId="54" borderId="19" applyNumberFormat="0" applyProtection="0">
      <alignment horizontal="left" vertical="center" indent="1"/>
    </xf>
    <xf numFmtId="0" fontId="5" fillId="54" borderId="19" applyNumberFormat="0" applyProtection="0">
      <alignment horizontal="left" vertical="center" indent="1"/>
    </xf>
    <xf numFmtId="0" fontId="5" fillId="54" borderId="19" applyNumberFormat="0" applyProtection="0">
      <alignment horizontal="left" vertical="center" indent="1"/>
    </xf>
    <xf numFmtId="0" fontId="5" fillId="54" borderId="19" applyNumberFormat="0" applyProtection="0">
      <alignment horizontal="left" vertical="center" indent="1"/>
    </xf>
    <xf numFmtId="0" fontId="5" fillId="54" borderId="19" applyNumberFormat="0" applyProtection="0">
      <alignment horizontal="left" vertical="center" indent="1"/>
    </xf>
    <xf numFmtId="0" fontId="5" fillId="54" borderId="19" applyNumberFormat="0" applyProtection="0">
      <alignment horizontal="left" vertical="center" indent="1"/>
    </xf>
    <xf numFmtId="0" fontId="5" fillId="54" borderId="19" applyNumberFormat="0" applyProtection="0">
      <alignment horizontal="left" vertical="top" indent="1"/>
    </xf>
    <xf numFmtId="0" fontId="5" fillId="54"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6" fillId="47" borderId="19" applyNumberFormat="0" applyProtection="0">
      <alignment horizontal="left" vertical="top" indent="1"/>
    </xf>
    <xf numFmtId="0" fontId="5" fillId="54" borderId="19" applyNumberFormat="0" applyProtection="0">
      <alignment horizontal="left" vertical="top" indent="1"/>
    </xf>
    <xf numFmtId="0" fontId="5" fillId="54" borderId="19" applyNumberFormat="0" applyProtection="0">
      <alignment horizontal="left" vertical="top" indent="1"/>
    </xf>
    <xf numFmtId="0" fontId="5" fillId="54" borderId="19" applyNumberFormat="0" applyProtection="0">
      <alignment horizontal="left" vertical="top" indent="1"/>
    </xf>
    <xf numFmtId="0" fontId="5" fillId="54" borderId="19" applyNumberFormat="0" applyProtection="0">
      <alignment horizontal="left" vertical="top" indent="1"/>
    </xf>
    <xf numFmtId="0" fontId="5" fillId="54" borderId="19" applyNumberFormat="0" applyProtection="0">
      <alignment horizontal="left" vertical="top" indent="1"/>
    </xf>
    <xf numFmtId="0" fontId="5" fillId="54" borderId="19" applyNumberFormat="0" applyProtection="0">
      <alignment horizontal="left" vertical="top" indent="1"/>
    </xf>
    <xf numFmtId="0" fontId="5" fillId="54" borderId="19" applyNumberFormat="0" applyProtection="0">
      <alignment horizontal="left" vertical="top" indent="1"/>
    </xf>
    <xf numFmtId="0" fontId="5" fillId="54" borderId="19" applyNumberFormat="0" applyProtection="0">
      <alignment horizontal="left" vertical="top" indent="1"/>
    </xf>
    <xf numFmtId="0" fontId="5" fillId="54" borderId="19" applyNumberFormat="0" applyProtection="0">
      <alignment horizontal="left" vertical="top" indent="1"/>
    </xf>
    <xf numFmtId="0" fontId="5" fillId="54" borderId="19" applyNumberFormat="0" applyProtection="0">
      <alignment horizontal="left" vertical="top" indent="1"/>
    </xf>
    <xf numFmtId="0" fontId="5" fillId="54" borderId="19" applyNumberFormat="0" applyProtection="0">
      <alignment horizontal="left" vertical="top" indent="1"/>
    </xf>
    <xf numFmtId="0" fontId="6" fillId="30" borderId="103" applyNumberFormat="0">
      <protection locked="0"/>
    </xf>
    <xf numFmtId="0" fontId="6" fillId="30" borderId="103" applyNumberFormat="0">
      <protection locked="0"/>
    </xf>
    <xf numFmtId="0" fontId="6" fillId="30" borderId="103" applyNumberFormat="0">
      <protection locked="0"/>
    </xf>
    <xf numFmtId="0" fontId="6" fillId="30" borderId="103" applyNumberFormat="0">
      <protection locked="0"/>
    </xf>
    <xf numFmtId="0" fontId="6" fillId="30" borderId="103" applyNumberFormat="0">
      <protection locked="0"/>
    </xf>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0" fontId="33" fillId="21" borderId="22" applyBorder="0"/>
    <xf numFmtId="4" fontId="57" fillId="38"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170" fillId="4" borderId="19" applyNumberFormat="0" applyProtection="0">
      <alignment vertical="center"/>
    </xf>
    <xf numFmtId="4" fontId="57" fillId="38" borderId="19" applyNumberFormat="0" applyProtection="0">
      <alignment vertical="center"/>
    </xf>
    <xf numFmtId="4" fontId="57" fillId="38" borderId="19" applyNumberFormat="0" applyProtection="0">
      <alignment vertical="center"/>
    </xf>
    <xf numFmtId="4" fontId="57" fillId="38" borderId="19" applyNumberFormat="0" applyProtection="0">
      <alignment vertical="center"/>
    </xf>
    <xf numFmtId="4" fontId="57" fillId="38" borderId="19" applyNumberFormat="0" applyProtection="0">
      <alignment vertical="center"/>
    </xf>
    <xf numFmtId="4" fontId="57" fillId="38" borderId="19" applyNumberFormat="0" applyProtection="0">
      <alignment vertical="center"/>
    </xf>
    <xf numFmtId="4" fontId="57" fillId="38" borderId="19" applyNumberFormat="0" applyProtection="0">
      <alignment vertical="center"/>
    </xf>
    <xf numFmtId="4" fontId="57" fillId="38" borderId="19" applyNumberFormat="0" applyProtection="0">
      <alignment vertical="center"/>
    </xf>
    <xf numFmtId="4" fontId="57" fillId="38" borderId="19" applyNumberFormat="0" applyProtection="0">
      <alignment vertical="center"/>
    </xf>
    <xf numFmtId="4" fontId="57" fillId="38" borderId="19" applyNumberFormat="0" applyProtection="0">
      <alignment vertical="center"/>
    </xf>
    <xf numFmtId="4" fontId="57" fillId="38" borderId="19" applyNumberFormat="0" applyProtection="0">
      <alignment vertical="center"/>
    </xf>
    <xf numFmtId="4" fontId="57" fillId="38" borderId="19" applyNumberFormat="0" applyProtection="0">
      <alignment vertical="center"/>
    </xf>
    <xf numFmtId="4" fontId="57" fillId="38" borderId="19" applyNumberFormat="0" applyProtection="0">
      <alignment vertical="center"/>
    </xf>
    <xf numFmtId="4" fontId="61" fillId="38" borderId="19" applyNumberFormat="0" applyProtection="0">
      <alignment vertical="center"/>
    </xf>
    <xf numFmtId="4" fontId="6" fillId="4" borderId="141" applyNumberFormat="0" applyProtection="0">
      <alignment vertical="center"/>
    </xf>
    <xf numFmtId="4" fontId="6" fillId="4" borderId="141" applyNumberFormat="0" applyProtection="0">
      <alignment vertical="center"/>
    </xf>
    <xf numFmtId="4" fontId="6" fillId="4" borderId="141" applyNumberFormat="0" applyProtection="0">
      <alignment vertical="center"/>
    </xf>
    <xf numFmtId="4" fontId="6" fillId="4" borderId="141" applyNumberFormat="0" applyProtection="0">
      <alignment vertical="center"/>
    </xf>
    <xf numFmtId="4" fontId="168" fillId="38" borderId="141" applyNumberFormat="0" applyProtection="0">
      <alignment vertical="center"/>
    </xf>
    <xf numFmtId="4" fontId="168" fillId="38" borderId="141" applyNumberFormat="0" applyProtection="0">
      <alignment vertical="center"/>
    </xf>
    <xf numFmtId="4" fontId="168" fillId="38" borderId="141" applyNumberFormat="0" applyProtection="0">
      <alignment vertical="center"/>
    </xf>
    <xf numFmtId="4" fontId="168" fillId="38" borderId="141" applyNumberFormat="0" applyProtection="0">
      <alignment vertical="center"/>
    </xf>
    <xf numFmtId="4" fontId="168" fillId="38" borderId="141" applyNumberFormat="0" applyProtection="0">
      <alignment vertical="center"/>
    </xf>
    <xf numFmtId="4" fontId="168" fillId="38" borderId="141" applyNumberFormat="0" applyProtection="0">
      <alignment vertical="center"/>
    </xf>
    <xf numFmtId="4" fontId="6" fillId="4" borderId="141" applyNumberFormat="0" applyProtection="0">
      <alignment vertical="center"/>
    </xf>
    <xf numFmtId="4" fontId="6" fillId="4" borderId="141" applyNumberFormat="0" applyProtection="0">
      <alignment vertical="center"/>
    </xf>
    <xf numFmtId="4" fontId="61" fillId="38" borderId="19" applyNumberFormat="0" applyProtection="0">
      <alignment vertical="center"/>
    </xf>
    <xf numFmtId="4" fontId="61" fillId="38" borderId="19" applyNumberFormat="0" applyProtection="0">
      <alignment vertical="center"/>
    </xf>
    <xf numFmtId="4" fontId="61" fillId="38" borderId="19" applyNumberFormat="0" applyProtection="0">
      <alignment vertical="center"/>
    </xf>
    <xf numFmtId="4" fontId="61" fillId="38" borderId="19" applyNumberFormat="0" applyProtection="0">
      <alignment vertical="center"/>
    </xf>
    <xf numFmtId="4" fontId="61" fillId="38" borderId="19" applyNumberFormat="0" applyProtection="0">
      <alignment vertical="center"/>
    </xf>
    <xf numFmtId="4" fontId="61" fillId="38" borderId="19" applyNumberFormat="0" applyProtection="0">
      <alignment vertical="center"/>
    </xf>
    <xf numFmtId="4" fontId="61" fillId="38" borderId="19" applyNumberFormat="0" applyProtection="0">
      <alignment vertical="center"/>
    </xf>
    <xf numFmtId="4" fontId="61" fillId="38" borderId="19" applyNumberFormat="0" applyProtection="0">
      <alignment vertical="center"/>
    </xf>
    <xf numFmtId="4" fontId="61" fillId="38" borderId="19" applyNumberFormat="0" applyProtection="0">
      <alignment vertical="center"/>
    </xf>
    <xf numFmtId="4" fontId="61" fillId="38" borderId="19" applyNumberFormat="0" applyProtection="0">
      <alignment vertical="center"/>
    </xf>
    <xf numFmtId="4" fontId="61" fillId="38" borderId="19" applyNumberFormat="0" applyProtection="0">
      <alignment vertical="center"/>
    </xf>
    <xf numFmtId="4" fontId="61" fillId="38" borderId="19" applyNumberFormat="0" applyProtection="0">
      <alignment vertical="center"/>
    </xf>
    <xf numFmtId="4" fontId="57" fillId="38"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170" fillId="6" borderId="19" applyNumberFormat="0" applyProtection="0">
      <alignment horizontal="left" vertical="center" indent="1"/>
    </xf>
    <xf numFmtId="4" fontId="57" fillId="38" borderId="19" applyNumberFormat="0" applyProtection="0">
      <alignment horizontal="left" vertical="center" indent="1"/>
    </xf>
    <xf numFmtId="4" fontId="57" fillId="38" borderId="19" applyNumberFormat="0" applyProtection="0">
      <alignment horizontal="left" vertical="center" indent="1"/>
    </xf>
    <xf numFmtId="4" fontId="57" fillId="38" borderId="19" applyNumberFormat="0" applyProtection="0">
      <alignment horizontal="left" vertical="center" indent="1"/>
    </xf>
    <xf numFmtId="4" fontId="57" fillId="38" borderId="19" applyNumberFormat="0" applyProtection="0">
      <alignment horizontal="left" vertical="center" indent="1"/>
    </xf>
    <xf numFmtId="4" fontId="57" fillId="38" borderId="19" applyNumberFormat="0" applyProtection="0">
      <alignment horizontal="left" vertical="center" indent="1"/>
    </xf>
    <xf numFmtId="4" fontId="57" fillId="38" borderId="19" applyNumberFormat="0" applyProtection="0">
      <alignment horizontal="left" vertical="center" indent="1"/>
    </xf>
    <xf numFmtId="4" fontId="57" fillId="38" borderId="19" applyNumberFormat="0" applyProtection="0">
      <alignment horizontal="left" vertical="center" indent="1"/>
    </xf>
    <xf numFmtId="4" fontId="57" fillId="38" borderId="19" applyNumberFormat="0" applyProtection="0">
      <alignment horizontal="left" vertical="center" indent="1"/>
    </xf>
    <xf numFmtId="4" fontId="57" fillId="38" borderId="19" applyNumberFormat="0" applyProtection="0">
      <alignment horizontal="left" vertical="center" indent="1"/>
    </xf>
    <xf numFmtId="4" fontId="57" fillId="38" borderId="19" applyNumberFormat="0" applyProtection="0">
      <alignment horizontal="left" vertical="center" indent="1"/>
    </xf>
    <xf numFmtId="4" fontId="57" fillId="38" borderId="19" applyNumberFormat="0" applyProtection="0">
      <alignment horizontal="left" vertical="center" indent="1"/>
    </xf>
    <xf numFmtId="4" fontId="57" fillId="38" borderId="19" applyNumberFormat="0" applyProtection="0">
      <alignment horizontal="left" vertical="center" indent="1"/>
    </xf>
    <xf numFmtId="0" fontId="57" fillId="38"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170" fillId="4" borderId="19" applyNumberFormat="0" applyProtection="0">
      <alignment horizontal="left" vertical="top" indent="1"/>
    </xf>
    <xf numFmtId="0" fontId="57" fillId="38" borderId="19" applyNumberFormat="0" applyProtection="0">
      <alignment horizontal="left" vertical="top" indent="1"/>
    </xf>
    <xf numFmtId="0" fontId="57" fillId="38" borderId="19" applyNumberFormat="0" applyProtection="0">
      <alignment horizontal="left" vertical="top" indent="1"/>
    </xf>
    <xf numFmtId="0" fontId="57" fillId="38" borderId="19" applyNumberFormat="0" applyProtection="0">
      <alignment horizontal="left" vertical="top" indent="1"/>
    </xf>
    <xf numFmtId="0" fontId="57" fillId="38" borderId="19" applyNumberFormat="0" applyProtection="0">
      <alignment horizontal="left" vertical="top" indent="1"/>
    </xf>
    <xf numFmtId="0" fontId="57" fillId="38" borderId="19" applyNumberFormat="0" applyProtection="0">
      <alignment horizontal="left" vertical="top" indent="1"/>
    </xf>
    <xf numFmtId="0" fontId="57" fillId="38" borderId="19" applyNumberFormat="0" applyProtection="0">
      <alignment horizontal="left" vertical="top" indent="1"/>
    </xf>
    <xf numFmtId="0" fontId="57" fillId="38" borderId="19" applyNumberFormat="0" applyProtection="0">
      <alignment horizontal="left" vertical="top" indent="1"/>
    </xf>
    <xf numFmtId="0" fontId="57" fillId="38" borderId="19" applyNumberFormat="0" applyProtection="0">
      <alignment horizontal="left" vertical="top" indent="1"/>
    </xf>
    <xf numFmtId="0" fontId="57" fillId="38" borderId="19" applyNumberFormat="0" applyProtection="0">
      <alignment horizontal="left" vertical="top" indent="1"/>
    </xf>
    <xf numFmtId="0" fontId="57" fillId="38" borderId="19" applyNumberFormat="0" applyProtection="0">
      <alignment horizontal="left" vertical="top" indent="1"/>
    </xf>
    <xf numFmtId="0" fontId="57" fillId="38" borderId="19" applyNumberFormat="0" applyProtection="0">
      <alignment horizontal="left" vertical="top" indent="1"/>
    </xf>
    <xf numFmtId="0" fontId="57" fillId="38" borderId="19" applyNumberFormat="0" applyProtection="0">
      <alignment horizontal="left" vertical="top" indent="1"/>
    </xf>
    <xf numFmtId="4" fontId="57" fillId="0" borderId="19" applyNumberFormat="0" applyProtection="0">
      <alignment horizontal="right" vertical="center"/>
    </xf>
    <xf numFmtId="4" fontId="6" fillId="0" borderId="67" applyNumberFormat="0" applyProtection="0">
      <alignment horizontal="right" vertical="center"/>
    </xf>
    <xf numFmtId="4" fontId="6" fillId="0" borderId="67" applyNumberFormat="0" applyProtection="0">
      <alignment horizontal="right" vertical="center"/>
    </xf>
    <xf numFmtId="4" fontId="6" fillId="0" borderId="67" applyNumberFormat="0" applyProtection="0">
      <alignment horizontal="right" vertical="center"/>
    </xf>
    <xf numFmtId="4" fontId="6" fillId="0" borderId="67" applyNumberFormat="0" applyProtection="0">
      <alignment horizontal="right" vertical="center"/>
    </xf>
    <xf numFmtId="4" fontId="6" fillId="0" borderId="67" applyNumberFormat="0" applyProtection="0">
      <alignment horizontal="right" vertical="center"/>
    </xf>
    <xf numFmtId="4" fontId="6" fillId="0" borderId="67" applyNumberFormat="0" applyProtection="0">
      <alignment horizontal="right" vertical="center"/>
    </xf>
    <xf numFmtId="4" fontId="6" fillId="0" borderId="67" applyNumberFormat="0" applyProtection="0">
      <alignment horizontal="right" vertical="center"/>
    </xf>
    <xf numFmtId="4" fontId="6" fillId="0" borderId="67" applyNumberFormat="0" applyProtection="0">
      <alignment horizontal="right" vertical="center"/>
    </xf>
    <xf numFmtId="4" fontId="6" fillId="0" borderId="67" applyNumberFormat="0" applyProtection="0">
      <alignment horizontal="right" vertical="center"/>
    </xf>
    <xf numFmtId="4" fontId="6" fillId="0" borderId="67" applyNumberFormat="0" applyProtection="0">
      <alignment horizontal="right" vertical="center"/>
    </xf>
    <xf numFmtId="4" fontId="6" fillId="0" borderId="67" applyNumberFormat="0" applyProtection="0">
      <alignment horizontal="right" vertical="center"/>
    </xf>
    <xf numFmtId="4" fontId="6" fillId="0" borderId="67" applyNumberFormat="0" applyProtection="0">
      <alignment horizontal="right" vertical="center"/>
    </xf>
    <xf numFmtId="4" fontId="6" fillId="0" borderId="67" applyNumberFormat="0" applyProtection="0">
      <alignment horizontal="right" vertical="center"/>
    </xf>
    <xf numFmtId="4" fontId="6" fillId="0" borderId="67" applyNumberFormat="0" applyProtection="0">
      <alignment horizontal="right" vertical="center"/>
    </xf>
    <xf numFmtId="4" fontId="6" fillId="0" borderId="67" applyNumberFormat="0" applyProtection="0">
      <alignment horizontal="right" vertical="center"/>
    </xf>
    <xf numFmtId="4" fontId="6" fillId="0" borderId="67" applyNumberFormat="0" applyProtection="0">
      <alignment horizontal="right" vertical="center"/>
    </xf>
    <xf numFmtId="4" fontId="57" fillId="0" borderId="19" applyNumberFormat="0" applyProtection="0">
      <alignment horizontal="right" vertical="center"/>
    </xf>
    <xf numFmtId="4" fontId="57" fillId="0" borderId="19" applyNumberFormat="0" applyProtection="0">
      <alignment horizontal="right" vertical="center"/>
    </xf>
    <xf numFmtId="4" fontId="57" fillId="0" borderId="19" applyNumberFormat="0" applyProtection="0">
      <alignment horizontal="right" vertical="center"/>
    </xf>
    <xf numFmtId="4" fontId="57" fillId="0" borderId="19" applyNumberFormat="0" applyProtection="0">
      <alignment horizontal="right" vertical="center"/>
    </xf>
    <xf numFmtId="4" fontId="57" fillId="0" borderId="19" applyNumberFormat="0" applyProtection="0">
      <alignment horizontal="right" vertical="center"/>
    </xf>
    <xf numFmtId="4" fontId="57" fillId="0" borderId="19" applyNumberFormat="0" applyProtection="0">
      <alignment horizontal="right" vertical="center"/>
    </xf>
    <xf numFmtId="4" fontId="57" fillId="0" borderId="19" applyNumberFormat="0" applyProtection="0">
      <alignment horizontal="right" vertical="center"/>
    </xf>
    <xf numFmtId="4" fontId="57" fillId="0" borderId="19" applyNumberFormat="0" applyProtection="0">
      <alignment horizontal="right" vertical="center"/>
    </xf>
    <xf numFmtId="4" fontId="57" fillId="0" borderId="19" applyNumberFormat="0" applyProtection="0">
      <alignment horizontal="right" vertical="center"/>
    </xf>
    <xf numFmtId="4" fontId="57" fillId="0" borderId="19" applyNumberFormat="0" applyProtection="0">
      <alignment horizontal="right" vertical="center"/>
    </xf>
    <xf numFmtId="4" fontId="57" fillId="0" borderId="19" applyNumberFormat="0" applyProtection="0">
      <alignment horizontal="right" vertical="center"/>
    </xf>
    <xf numFmtId="4" fontId="57" fillId="0" borderId="19" applyNumberFormat="0" applyProtection="0">
      <alignment horizontal="right" vertical="center"/>
    </xf>
    <xf numFmtId="4" fontId="6" fillId="30" borderId="67" applyNumberFormat="0" applyProtection="0">
      <alignment horizontal="right" vertical="center"/>
    </xf>
    <xf numFmtId="4" fontId="6" fillId="30" borderId="67" applyNumberFormat="0" applyProtection="0">
      <alignment horizontal="right" vertical="center"/>
    </xf>
    <xf numFmtId="4" fontId="6" fillId="30" borderId="67" applyNumberFormat="0" applyProtection="0">
      <alignment horizontal="right" vertical="center"/>
    </xf>
    <xf numFmtId="4" fontId="6" fillId="30" borderId="67" applyNumberFormat="0" applyProtection="0">
      <alignment horizontal="right" vertical="center"/>
    </xf>
    <xf numFmtId="4" fontId="6" fillId="30" borderId="67" applyNumberFormat="0" applyProtection="0">
      <alignment horizontal="right" vertical="center"/>
    </xf>
    <xf numFmtId="4" fontId="6" fillId="30" borderId="67" applyNumberFormat="0" applyProtection="0">
      <alignment horizontal="right" vertical="center"/>
    </xf>
    <xf numFmtId="4" fontId="6" fillId="30" borderId="67" applyNumberFormat="0" applyProtection="0">
      <alignment horizontal="right" vertical="center"/>
    </xf>
    <xf numFmtId="4" fontId="6" fillId="30" borderId="67" applyNumberFormat="0" applyProtection="0">
      <alignment horizontal="right" vertical="center"/>
    </xf>
    <xf numFmtId="4" fontId="168" fillId="88" borderId="67" applyNumberFormat="0" applyProtection="0">
      <alignment horizontal="right" vertical="center"/>
    </xf>
    <xf numFmtId="4" fontId="168" fillId="88" borderId="67" applyNumberFormat="0" applyProtection="0">
      <alignment horizontal="right" vertical="center"/>
    </xf>
    <xf numFmtId="4" fontId="168" fillId="88" borderId="67" applyNumberFormat="0" applyProtection="0">
      <alignment horizontal="right" vertical="center"/>
    </xf>
    <xf numFmtId="4" fontId="168" fillId="88" borderId="67" applyNumberFormat="0" applyProtection="0">
      <alignment horizontal="right" vertical="center"/>
    </xf>
    <xf numFmtId="4" fontId="168" fillId="88" borderId="67" applyNumberFormat="0" applyProtection="0">
      <alignment horizontal="right" vertical="center"/>
    </xf>
    <xf numFmtId="4" fontId="168" fillId="88" borderId="67" applyNumberFormat="0" applyProtection="0">
      <alignment horizontal="right" vertical="center"/>
    </xf>
    <xf numFmtId="4" fontId="168" fillId="88" borderId="67" applyNumberFormat="0" applyProtection="0">
      <alignment horizontal="right" vertical="center"/>
    </xf>
    <xf numFmtId="4" fontId="168" fillId="88" borderId="67" applyNumberFormat="0" applyProtection="0">
      <alignment horizontal="right" vertical="center"/>
    </xf>
    <xf numFmtId="4" fontId="168" fillId="88" borderId="67" applyNumberFormat="0" applyProtection="0">
      <alignment horizontal="right" vertical="center"/>
    </xf>
    <xf numFmtId="4" fontId="168" fillId="88" borderId="67" applyNumberFormat="0" applyProtection="0">
      <alignment horizontal="right" vertical="center"/>
    </xf>
    <xf numFmtId="4" fontId="168" fillId="88" borderId="67" applyNumberFormat="0" applyProtection="0">
      <alignment horizontal="right" vertical="center"/>
    </xf>
    <xf numFmtId="4" fontId="168" fillId="88" borderId="67" applyNumberFormat="0" applyProtection="0">
      <alignment horizontal="right" vertical="center"/>
    </xf>
    <xf numFmtId="4" fontId="168" fillId="88" borderId="67" applyNumberFormat="0" applyProtection="0">
      <alignment horizontal="right" vertical="center"/>
    </xf>
    <xf numFmtId="4" fontId="168" fillId="88" borderId="67" applyNumberFormat="0" applyProtection="0">
      <alignment horizontal="right" vertical="center"/>
    </xf>
    <xf numFmtId="4" fontId="168" fillId="88" borderId="67" applyNumberFormat="0" applyProtection="0">
      <alignment horizontal="right" vertical="center"/>
    </xf>
    <xf numFmtId="4" fontId="168" fillId="88" borderId="67" applyNumberFormat="0" applyProtection="0">
      <alignment horizontal="right" vertical="center"/>
    </xf>
    <xf numFmtId="4" fontId="6" fillId="30" borderId="67" applyNumberFormat="0" applyProtection="0">
      <alignment horizontal="right" vertical="center"/>
    </xf>
    <xf numFmtId="4" fontId="6" fillId="30" borderId="67" applyNumberFormat="0" applyProtection="0">
      <alignment horizontal="right" vertical="center"/>
    </xf>
    <xf numFmtId="4" fontId="6" fillId="30" borderId="67" applyNumberFormat="0" applyProtection="0">
      <alignment horizontal="right" vertical="center"/>
    </xf>
    <xf numFmtId="4" fontId="6" fillId="30" borderId="67" applyNumberFormat="0" applyProtection="0">
      <alignment horizontal="right" vertical="center"/>
    </xf>
    <xf numFmtId="4" fontId="6" fillId="30" borderId="67" applyNumberFormat="0" applyProtection="0">
      <alignment horizontal="right" vertical="center"/>
    </xf>
    <xf numFmtId="4" fontId="6" fillId="30" borderId="67" applyNumberFormat="0" applyProtection="0">
      <alignment horizontal="right" vertical="center"/>
    </xf>
    <xf numFmtId="4" fontId="6" fillId="30" borderId="67" applyNumberFormat="0" applyProtection="0">
      <alignment horizontal="right" vertical="center"/>
    </xf>
    <xf numFmtId="4" fontId="6" fillId="30" borderId="67" applyNumberFormat="0" applyProtection="0">
      <alignment horizontal="right" vertical="center"/>
    </xf>
    <xf numFmtId="4" fontId="57" fillId="55" borderId="19"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6" fillId="9" borderId="67" applyNumberFormat="0" applyProtection="0">
      <alignment horizontal="left" vertical="center" indent="1"/>
    </xf>
    <xf numFmtId="4" fontId="57" fillId="55" borderId="19" applyNumberFormat="0" applyProtection="0">
      <alignment horizontal="left" vertical="center" indent="1"/>
    </xf>
    <xf numFmtId="4" fontId="57" fillId="55" borderId="19" applyNumberFormat="0" applyProtection="0">
      <alignment horizontal="left" vertical="center" indent="1"/>
    </xf>
    <xf numFmtId="4" fontId="57" fillId="55" borderId="19" applyNumberFormat="0" applyProtection="0">
      <alignment horizontal="left" vertical="center" indent="1"/>
    </xf>
    <xf numFmtId="4" fontId="57" fillId="55" borderId="19" applyNumberFormat="0" applyProtection="0">
      <alignment horizontal="left" vertical="center" indent="1"/>
    </xf>
    <xf numFmtId="4" fontId="57" fillId="55" borderId="19" applyNumberFormat="0" applyProtection="0">
      <alignment horizontal="left" vertical="center" indent="1"/>
    </xf>
    <xf numFmtId="4" fontId="57" fillId="55" borderId="19" applyNumberFormat="0" applyProtection="0">
      <alignment horizontal="left" vertical="center" indent="1"/>
    </xf>
    <xf numFmtId="4" fontId="57" fillId="55" borderId="19" applyNumberFormat="0" applyProtection="0">
      <alignment horizontal="left" vertical="center" indent="1"/>
    </xf>
    <xf numFmtId="4" fontId="57" fillId="55" borderId="19" applyNumberFormat="0" applyProtection="0">
      <alignment horizontal="left" vertical="center" indent="1"/>
    </xf>
    <xf numFmtId="4" fontId="57" fillId="55" borderId="19" applyNumberFormat="0" applyProtection="0">
      <alignment horizontal="left" vertical="center" indent="1"/>
    </xf>
    <xf numFmtId="4" fontId="57" fillId="55" borderId="19" applyNumberFormat="0" applyProtection="0">
      <alignment horizontal="left" vertical="center" indent="1"/>
    </xf>
    <xf numFmtId="4" fontId="57" fillId="55" borderId="19" applyNumberFormat="0" applyProtection="0">
      <alignment horizontal="left" vertical="center" indent="1"/>
    </xf>
    <xf numFmtId="4" fontId="57" fillId="55" borderId="19" applyNumberFormat="0" applyProtection="0">
      <alignment horizontal="left" vertical="center"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0" fontId="170" fillId="55" borderId="19" applyNumberFormat="0" applyProtection="0">
      <alignment horizontal="left" vertical="top" indent="1"/>
    </xf>
    <xf numFmtId="4" fontId="171" fillId="92" borderId="14" applyNumberFormat="0" applyProtection="0">
      <alignment horizontal="left" vertical="center" indent="1"/>
    </xf>
    <xf numFmtId="4" fontId="171" fillId="92" borderId="14" applyNumberFormat="0" applyProtection="0">
      <alignment horizontal="left" vertical="center" indent="1"/>
    </xf>
    <xf numFmtId="4" fontId="171" fillId="92" borderId="14" applyNumberFormat="0" applyProtection="0">
      <alignment horizontal="left" vertical="center" indent="1"/>
    </xf>
    <xf numFmtId="4" fontId="171" fillId="92" borderId="14" applyNumberFormat="0" applyProtection="0">
      <alignment horizontal="left" vertical="center" indent="1"/>
    </xf>
    <xf numFmtId="4" fontId="171" fillId="92" borderId="14" applyNumberFormat="0" applyProtection="0">
      <alignment horizontal="left" vertical="center" indent="1"/>
    </xf>
    <xf numFmtId="4" fontId="171" fillId="92" borderId="14" applyNumberFormat="0" applyProtection="0">
      <alignment horizontal="left" vertical="center" indent="1"/>
    </xf>
    <xf numFmtId="4" fontId="171" fillId="92" borderId="14" applyNumberFormat="0" applyProtection="0">
      <alignment horizontal="left" vertical="center" indent="1"/>
    </xf>
    <xf numFmtId="4" fontId="171" fillId="92" borderId="14" applyNumberFormat="0" applyProtection="0">
      <alignment horizontal="left" vertical="center" indent="1"/>
    </xf>
    <xf numFmtId="4" fontId="171" fillId="92" borderId="14" applyNumberFormat="0" applyProtection="0">
      <alignment horizontal="left" vertical="center" indent="1"/>
    </xf>
    <xf numFmtId="4" fontId="171" fillId="92" borderId="14" applyNumberFormat="0" applyProtection="0">
      <alignment horizontal="left" vertical="center" indent="1"/>
    </xf>
    <xf numFmtId="4" fontId="171" fillId="92" borderId="14" applyNumberFormat="0" applyProtection="0">
      <alignment horizontal="left" vertical="center" indent="1"/>
    </xf>
    <xf numFmtId="4" fontId="171" fillId="92" borderId="14" applyNumberFormat="0" applyProtection="0">
      <alignment horizontal="left" vertical="center" indent="1"/>
    </xf>
    <xf numFmtId="4" fontId="171" fillId="92" borderId="14" applyNumberFormat="0" applyProtection="0">
      <alignment horizontal="left" vertical="center" indent="1"/>
    </xf>
    <xf numFmtId="4" fontId="171" fillId="92" borderId="14" applyNumberFormat="0" applyProtection="0">
      <alignment horizontal="left" vertical="center" indent="1"/>
    </xf>
    <xf numFmtId="4" fontId="171" fillId="92" borderId="14" applyNumberFormat="0" applyProtection="0">
      <alignment horizontal="left" vertical="center" indent="1"/>
    </xf>
    <xf numFmtId="4" fontId="171" fillId="92" borderId="14" applyNumberFormat="0" applyProtection="0">
      <alignment horizontal="left" vertical="center" indent="1"/>
    </xf>
    <xf numFmtId="0" fontId="6" fillId="56" borderId="141"/>
    <xf numFmtId="0" fontId="6" fillId="56" borderId="141"/>
    <xf numFmtId="0" fontId="6" fillId="56" borderId="141"/>
    <xf numFmtId="0" fontId="6" fillId="56" borderId="141"/>
    <xf numFmtId="0" fontId="6" fillId="56" borderId="141"/>
    <xf numFmtId="0" fontId="6" fillId="56" borderId="141"/>
    <xf numFmtId="0" fontId="6" fillId="56" borderId="141"/>
    <xf numFmtId="0" fontId="6" fillId="56" borderId="141"/>
    <xf numFmtId="4" fontId="40" fillId="47" borderId="19" applyNumberFormat="0" applyProtection="0">
      <alignment horizontal="right" vertical="center"/>
    </xf>
    <xf numFmtId="4" fontId="172" fillId="30" borderId="67" applyNumberFormat="0" applyProtection="0">
      <alignment horizontal="right" vertical="center"/>
    </xf>
    <xf numFmtId="4" fontId="172" fillId="30" borderId="67" applyNumberFormat="0" applyProtection="0">
      <alignment horizontal="right" vertical="center"/>
    </xf>
    <xf numFmtId="4" fontId="172" fillId="30" borderId="67" applyNumberFormat="0" applyProtection="0">
      <alignment horizontal="right" vertical="center"/>
    </xf>
    <xf numFmtId="4" fontId="172" fillId="30" borderId="67" applyNumberFormat="0" applyProtection="0">
      <alignment horizontal="right" vertical="center"/>
    </xf>
    <xf numFmtId="4" fontId="172" fillId="30" borderId="67" applyNumberFormat="0" applyProtection="0">
      <alignment horizontal="right" vertical="center"/>
    </xf>
    <xf numFmtId="4" fontId="172" fillId="30" borderId="67" applyNumberFormat="0" applyProtection="0">
      <alignment horizontal="right" vertical="center"/>
    </xf>
    <xf numFmtId="4" fontId="172" fillId="30" borderId="67" applyNumberFormat="0" applyProtection="0">
      <alignment horizontal="right" vertical="center"/>
    </xf>
    <xf numFmtId="4" fontId="172" fillId="30" borderId="67" applyNumberFormat="0" applyProtection="0">
      <alignment horizontal="right" vertical="center"/>
    </xf>
    <xf numFmtId="4" fontId="172" fillId="30" borderId="67" applyNumberFormat="0" applyProtection="0">
      <alignment horizontal="right" vertical="center"/>
    </xf>
    <xf numFmtId="4" fontId="172" fillId="30" borderId="67" applyNumberFormat="0" applyProtection="0">
      <alignment horizontal="right" vertical="center"/>
    </xf>
    <xf numFmtId="4" fontId="172" fillId="30" borderId="67" applyNumberFormat="0" applyProtection="0">
      <alignment horizontal="right" vertical="center"/>
    </xf>
    <xf numFmtId="4" fontId="172" fillId="30" borderId="67" applyNumberFormat="0" applyProtection="0">
      <alignment horizontal="right" vertical="center"/>
    </xf>
    <xf numFmtId="4" fontId="172" fillId="30" borderId="67" applyNumberFormat="0" applyProtection="0">
      <alignment horizontal="right" vertical="center"/>
    </xf>
    <xf numFmtId="4" fontId="172" fillId="30" borderId="67" applyNumberFormat="0" applyProtection="0">
      <alignment horizontal="right" vertical="center"/>
    </xf>
    <xf numFmtId="4" fontId="172" fillId="30" borderId="67" applyNumberFormat="0" applyProtection="0">
      <alignment horizontal="right" vertical="center"/>
    </xf>
    <xf numFmtId="4" fontId="172" fillId="30" borderId="67" applyNumberFormat="0" applyProtection="0">
      <alignment horizontal="right" vertical="center"/>
    </xf>
    <xf numFmtId="4" fontId="40" fillId="47" borderId="19" applyNumberFormat="0" applyProtection="0">
      <alignment horizontal="right" vertical="center"/>
    </xf>
    <xf numFmtId="4" fontId="40" fillId="47" borderId="19" applyNumberFormat="0" applyProtection="0">
      <alignment horizontal="right" vertical="center"/>
    </xf>
    <xf numFmtId="4" fontId="40" fillId="47" borderId="19" applyNumberFormat="0" applyProtection="0">
      <alignment horizontal="right" vertical="center"/>
    </xf>
    <xf numFmtId="4" fontId="40" fillId="47" borderId="19" applyNumberFormat="0" applyProtection="0">
      <alignment horizontal="right" vertical="center"/>
    </xf>
    <xf numFmtId="4" fontId="40" fillId="47" borderId="19" applyNumberFormat="0" applyProtection="0">
      <alignment horizontal="right" vertical="center"/>
    </xf>
    <xf numFmtId="4" fontId="40" fillId="47" borderId="19" applyNumberFormat="0" applyProtection="0">
      <alignment horizontal="right" vertical="center"/>
    </xf>
    <xf numFmtId="4" fontId="40" fillId="47" borderId="19" applyNumberFormat="0" applyProtection="0">
      <alignment horizontal="right" vertical="center"/>
    </xf>
    <xf numFmtId="4" fontId="40" fillId="47" borderId="19" applyNumberFormat="0" applyProtection="0">
      <alignment horizontal="right" vertical="center"/>
    </xf>
    <xf numFmtId="4" fontId="40" fillId="47" borderId="19" applyNumberFormat="0" applyProtection="0">
      <alignment horizontal="right" vertical="center"/>
    </xf>
    <xf numFmtId="4" fontId="40" fillId="47" borderId="19" applyNumberFormat="0" applyProtection="0">
      <alignment horizontal="right" vertical="center"/>
    </xf>
    <xf numFmtId="4" fontId="40" fillId="47" borderId="19" applyNumberFormat="0" applyProtection="0">
      <alignment horizontal="right" vertical="center"/>
    </xf>
    <xf numFmtId="4" fontId="40" fillId="47" borderId="19" applyNumberFormat="0" applyProtection="0">
      <alignment horizontal="right" vertical="center"/>
    </xf>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104" applyNumberFormat="0" applyFill="0" applyAlignment="0" applyProtection="0"/>
    <xf numFmtId="0" fontId="77" fillId="0" borderId="104" applyNumberFormat="0" applyFill="0" applyAlignment="0" applyProtection="0"/>
    <xf numFmtId="0" fontId="77" fillId="0" borderId="104" applyNumberFormat="0" applyFill="0" applyAlignment="0" applyProtection="0"/>
    <xf numFmtId="0" fontId="77" fillId="0" borderId="104" applyNumberFormat="0" applyFill="0" applyAlignment="0" applyProtection="0"/>
    <xf numFmtId="0" fontId="77" fillId="0" borderId="104" applyNumberFormat="0" applyFill="0" applyAlignment="0" applyProtection="0"/>
    <xf numFmtId="0" fontId="77" fillId="0" borderId="104" applyNumberFormat="0" applyFill="0" applyAlignment="0" applyProtection="0"/>
    <xf numFmtId="0" fontId="77" fillId="0" borderId="104" applyNumberFormat="0" applyFill="0" applyAlignment="0" applyProtection="0"/>
    <xf numFmtId="0" fontId="77" fillId="0" borderId="104" applyNumberFormat="0" applyFill="0" applyAlignment="0" applyProtection="0"/>
    <xf numFmtId="0" fontId="77" fillId="0" borderId="104" applyNumberFormat="0" applyFill="0" applyAlignment="0" applyProtection="0"/>
    <xf numFmtId="0" fontId="77" fillId="0" borderId="104" applyNumberFormat="0" applyFill="0" applyAlignment="0" applyProtection="0"/>
    <xf numFmtId="0" fontId="77" fillId="0" borderId="104" applyNumberFormat="0" applyFill="0" applyAlignment="0" applyProtection="0"/>
    <xf numFmtId="0" fontId="77" fillId="0" borderId="104" applyNumberFormat="0" applyFill="0" applyAlignment="0" applyProtection="0"/>
    <xf numFmtId="0" fontId="77" fillId="0" borderId="104"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77" fillId="0" borderId="27" applyNumberFormat="0" applyFill="0" applyAlignment="0" applyProtection="0"/>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5" fillId="54" borderId="167" applyNumberFormat="0" applyProtection="0">
      <alignment horizontal="left" vertical="top" indent="1"/>
    </xf>
    <xf numFmtId="0" fontId="5" fillId="54" borderId="167" applyNumberFormat="0" applyProtection="0">
      <alignment horizontal="left" vertical="top" indent="1"/>
    </xf>
    <xf numFmtId="0" fontId="5" fillId="54" borderId="167" applyNumberFormat="0" applyProtection="0">
      <alignment horizontal="left" vertical="center" indent="1"/>
    </xf>
    <xf numFmtId="0" fontId="5" fillId="54" borderId="167" applyNumberFormat="0" applyProtection="0">
      <alignment horizontal="left" vertical="center" indent="1"/>
    </xf>
    <xf numFmtId="0" fontId="5" fillId="54" borderId="167" applyNumberFormat="0" applyProtection="0">
      <alignment horizontal="left" vertical="center" indent="1"/>
    </xf>
    <xf numFmtId="0" fontId="5" fillId="54" borderId="167" applyNumberFormat="0" applyProtection="0">
      <alignment horizontal="left" vertical="center" indent="1"/>
    </xf>
    <xf numFmtId="0" fontId="5" fillId="54" borderId="167" applyNumberFormat="0" applyProtection="0">
      <alignment horizontal="left" vertical="center" indent="1"/>
    </xf>
    <xf numFmtId="0" fontId="5" fillId="54" borderId="167" applyNumberFormat="0" applyProtection="0">
      <alignment horizontal="left" vertical="center" indent="1"/>
    </xf>
    <xf numFmtId="0" fontId="5" fillId="54" borderId="167" applyNumberFormat="0" applyProtection="0">
      <alignment horizontal="left" vertical="center" indent="1"/>
    </xf>
    <xf numFmtId="0" fontId="5" fillId="54" borderId="167" applyNumberFormat="0" applyProtection="0">
      <alignment horizontal="left" vertical="center" indent="1"/>
    </xf>
    <xf numFmtId="0" fontId="5" fillId="54" borderId="167" applyNumberFormat="0" applyProtection="0">
      <alignment horizontal="left" vertical="center" indent="1"/>
    </xf>
    <xf numFmtId="0" fontId="5" fillId="54" borderId="167" applyNumberFormat="0" applyProtection="0">
      <alignment horizontal="left" vertical="center" indent="1"/>
    </xf>
    <xf numFmtId="0" fontId="5" fillId="54" borderId="167" applyNumberFormat="0" applyProtection="0">
      <alignment horizontal="left" vertical="center" indent="1"/>
    </xf>
    <xf numFmtId="0" fontId="5" fillId="54" borderId="167" applyNumberFormat="0" applyProtection="0">
      <alignment horizontal="left" vertical="center" indent="1"/>
    </xf>
    <xf numFmtId="0" fontId="6" fillId="47" borderId="163" applyNumberFormat="0" applyProtection="0">
      <alignment horizontal="left" vertical="center" indent="1"/>
    </xf>
    <xf numFmtId="0" fontId="6" fillId="47" borderId="163" applyNumberFormat="0" applyProtection="0">
      <alignment horizontal="left" vertical="center" indent="1"/>
    </xf>
    <xf numFmtId="0" fontId="6" fillId="47" borderId="163" applyNumberFormat="0" applyProtection="0">
      <alignment horizontal="left" vertical="center" indent="1"/>
    </xf>
    <xf numFmtId="0" fontId="6" fillId="47" borderId="163" applyNumberFormat="0" applyProtection="0">
      <alignment horizontal="left" vertical="center" indent="1"/>
    </xf>
    <xf numFmtId="0" fontId="6" fillId="47" borderId="163" applyNumberFormat="0" applyProtection="0">
      <alignment horizontal="left" vertical="center" indent="1"/>
    </xf>
    <xf numFmtId="0" fontId="6" fillId="47" borderId="163" applyNumberFormat="0" applyProtection="0">
      <alignment horizontal="left" vertical="center" indent="1"/>
    </xf>
    <xf numFmtId="0" fontId="6" fillId="47" borderId="163" applyNumberFormat="0" applyProtection="0">
      <alignment horizontal="left" vertical="center" indent="1"/>
    </xf>
    <xf numFmtId="0" fontId="6" fillId="47" borderId="163" applyNumberFormat="0" applyProtection="0">
      <alignment horizontal="left" vertical="center" indent="1"/>
    </xf>
    <xf numFmtId="0" fontId="6" fillId="47" borderId="163" applyNumberFormat="0" applyProtection="0">
      <alignment horizontal="left" vertical="center" indent="1"/>
    </xf>
    <xf numFmtId="0" fontId="6" fillId="47" borderId="163" applyNumberFormat="0" applyProtection="0">
      <alignment horizontal="left" vertical="center" indent="1"/>
    </xf>
    <xf numFmtId="0" fontId="6" fillId="47" borderId="163" applyNumberFormat="0" applyProtection="0">
      <alignment horizontal="left" vertical="center" indent="1"/>
    </xf>
    <xf numFmtId="0" fontId="6" fillId="47" borderId="163" applyNumberFormat="0" applyProtection="0">
      <alignment horizontal="left" vertical="center" indent="1"/>
    </xf>
    <xf numFmtId="0" fontId="6" fillId="47" borderId="163" applyNumberFormat="0" applyProtection="0">
      <alignment horizontal="left" vertical="center" indent="1"/>
    </xf>
    <xf numFmtId="0" fontId="6" fillId="47" borderId="163" applyNumberFormat="0" applyProtection="0">
      <alignment horizontal="left" vertical="center" indent="1"/>
    </xf>
    <xf numFmtId="0" fontId="6" fillId="47" borderId="163" applyNumberFormat="0" applyProtection="0">
      <alignment horizontal="left" vertical="center" indent="1"/>
    </xf>
    <xf numFmtId="0" fontId="6" fillId="47" borderId="163" applyNumberFormat="0" applyProtection="0">
      <alignment horizontal="left" vertical="center" indent="1"/>
    </xf>
    <xf numFmtId="0" fontId="5" fillId="54" borderId="167" applyNumberFormat="0" applyProtection="0">
      <alignment horizontal="left" vertical="center" indent="1"/>
    </xf>
    <xf numFmtId="0" fontId="5" fillId="53" borderId="167" applyNumberFormat="0" applyProtection="0">
      <alignment horizontal="left" vertical="top" indent="1"/>
    </xf>
    <xf numFmtId="0" fontId="5" fillId="53" borderId="167" applyNumberFormat="0" applyProtection="0">
      <alignment horizontal="left" vertical="top" indent="1"/>
    </xf>
    <xf numFmtId="0" fontId="5" fillId="53" borderId="167" applyNumberFormat="0" applyProtection="0">
      <alignment horizontal="left" vertical="top" indent="1"/>
    </xf>
    <xf numFmtId="0" fontId="5" fillId="53" borderId="167" applyNumberFormat="0" applyProtection="0">
      <alignment horizontal="left" vertical="top" indent="1"/>
    </xf>
    <xf numFmtId="0" fontId="5" fillId="53" borderId="167" applyNumberFormat="0" applyProtection="0">
      <alignment horizontal="left" vertical="top" indent="1"/>
    </xf>
    <xf numFmtId="0" fontId="5" fillId="53" borderId="167" applyNumberFormat="0" applyProtection="0">
      <alignment horizontal="left" vertical="top" indent="1"/>
    </xf>
    <xf numFmtId="0" fontId="5" fillId="53" borderId="167" applyNumberFormat="0" applyProtection="0">
      <alignment horizontal="left" vertical="top" indent="1"/>
    </xf>
    <xf numFmtId="0" fontId="5" fillId="53" borderId="167" applyNumberFormat="0" applyProtection="0">
      <alignment horizontal="left" vertical="top" indent="1"/>
    </xf>
    <xf numFmtId="0" fontId="5" fillId="53" borderId="167" applyNumberFormat="0" applyProtection="0">
      <alignment horizontal="left" vertical="top" indent="1"/>
    </xf>
    <xf numFmtId="0" fontId="5" fillId="53" borderId="167" applyNumberFormat="0" applyProtection="0">
      <alignment horizontal="left" vertical="top" indent="1"/>
    </xf>
    <xf numFmtId="0" fontId="5" fillId="53"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5" fillId="53" borderId="167" applyNumberFormat="0" applyProtection="0">
      <alignment horizontal="left" vertical="top" indent="1"/>
    </xf>
    <xf numFmtId="0" fontId="5" fillId="53" borderId="167" applyNumberFormat="0" applyProtection="0">
      <alignment horizontal="left" vertical="top" indent="1"/>
    </xf>
    <xf numFmtId="0" fontId="5" fillId="52" borderId="167" applyNumberFormat="0" applyProtection="0">
      <alignment horizontal="left" vertical="center" indent="1"/>
    </xf>
    <xf numFmtId="0" fontId="5" fillId="52" borderId="167" applyNumberFormat="0" applyProtection="0">
      <alignment horizontal="left" vertical="center" indent="1"/>
    </xf>
    <xf numFmtId="0" fontId="5" fillId="52" borderId="167" applyNumberFormat="0" applyProtection="0">
      <alignment horizontal="left" vertical="center" indent="1"/>
    </xf>
    <xf numFmtId="0" fontId="5" fillId="52" borderId="167" applyNumberFormat="0" applyProtection="0">
      <alignment horizontal="left" vertical="center" indent="1"/>
    </xf>
    <xf numFmtId="0" fontId="5" fillId="52" borderId="167" applyNumberFormat="0" applyProtection="0">
      <alignment horizontal="left" vertical="center" indent="1"/>
    </xf>
    <xf numFmtId="0" fontId="5" fillId="52" borderId="167" applyNumberFormat="0" applyProtection="0">
      <alignment horizontal="left" vertical="center" indent="1"/>
    </xf>
    <xf numFmtId="0" fontId="5" fillId="52" borderId="167" applyNumberFormat="0" applyProtection="0">
      <alignment horizontal="left" vertical="center" indent="1"/>
    </xf>
    <xf numFmtId="0" fontId="5" fillId="52" borderId="167" applyNumberFormat="0" applyProtection="0">
      <alignment horizontal="left" vertical="center" indent="1"/>
    </xf>
    <xf numFmtId="0" fontId="5" fillId="52" borderId="167" applyNumberFormat="0" applyProtection="0">
      <alignment horizontal="left" vertical="center" indent="1"/>
    </xf>
    <xf numFmtId="0" fontId="5" fillId="52" borderId="167" applyNumberFormat="0" applyProtection="0">
      <alignment horizontal="left" vertical="center" indent="1"/>
    </xf>
    <xf numFmtId="0" fontId="5" fillId="52" borderId="167" applyNumberFormat="0" applyProtection="0">
      <alignment horizontal="left" vertical="center" indent="1"/>
    </xf>
    <xf numFmtId="0" fontId="5" fillId="52" borderId="167" applyNumberFormat="0" applyProtection="0">
      <alignment horizontal="left" vertical="center" indent="1"/>
    </xf>
    <xf numFmtId="0" fontId="6" fillId="8" borderId="163" applyNumberFormat="0" applyProtection="0">
      <alignment horizontal="left" vertical="center" indent="1"/>
    </xf>
    <xf numFmtId="0" fontId="6" fillId="8" borderId="163" applyNumberFormat="0" applyProtection="0">
      <alignment horizontal="left" vertical="center" indent="1"/>
    </xf>
    <xf numFmtId="0" fontId="6" fillId="8" borderId="163" applyNumberFormat="0" applyProtection="0">
      <alignment horizontal="left" vertical="center" indent="1"/>
    </xf>
    <xf numFmtId="0" fontId="6" fillId="8" borderId="163" applyNumberFormat="0" applyProtection="0">
      <alignment horizontal="left" vertical="center" indent="1"/>
    </xf>
    <xf numFmtId="0" fontId="6" fillId="8" borderId="163" applyNumberFormat="0" applyProtection="0">
      <alignment horizontal="left" vertical="center" indent="1"/>
    </xf>
    <xf numFmtId="0" fontId="6" fillId="8" borderId="163" applyNumberFormat="0" applyProtection="0">
      <alignment horizontal="left" vertical="center" indent="1"/>
    </xf>
    <xf numFmtId="0" fontId="6" fillId="8" borderId="163" applyNumberFormat="0" applyProtection="0">
      <alignment horizontal="left" vertical="center" indent="1"/>
    </xf>
    <xf numFmtId="0" fontId="6" fillId="8" borderId="163" applyNumberFormat="0" applyProtection="0">
      <alignment horizontal="left" vertical="center" indent="1"/>
    </xf>
    <xf numFmtId="0" fontId="6" fillId="8" borderId="163" applyNumberFormat="0" applyProtection="0">
      <alignment horizontal="left" vertical="center" indent="1"/>
    </xf>
    <xf numFmtId="0" fontId="6" fillId="8" borderId="163" applyNumberFormat="0" applyProtection="0">
      <alignment horizontal="left" vertical="center" indent="1"/>
    </xf>
    <xf numFmtId="0" fontId="6" fillId="8" borderId="163" applyNumberFormat="0" applyProtection="0">
      <alignment horizontal="left" vertical="center" indent="1"/>
    </xf>
    <xf numFmtId="0" fontId="6" fillId="8" borderId="163" applyNumberFormat="0" applyProtection="0">
      <alignment horizontal="left" vertical="center" indent="1"/>
    </xf>
    <xf numFmtId="0" fontId="6" fillId="8" borderId="163" applyNumberFormat="0" applyProtection="0">
      <alignment horizontal="left" vertical="center" indent="1"/>
    </xf>
    <xf numFmtId="0" fontId="6" fillId="8" borderId="163" applyNumberFormat="0" applyProtection="0">
      <alignment horizontal="left" vertical="center" indent="1"/>
    </xf>
    <xf numFmtId="0" fontId="6" fillId="8" borderId="163" applyNumberFormat="0" applyProtection="0">
      <alignment horizontal="left" vertical="center" indent="1"/>
    </xf>
    <xf numFmtId="0" fontId="6" fillId="8" borderId="163" applyNumberFormat="0" applyProtection="0">
      <alignment horizontal="left" vertical="center" indent="1"/>
    </xf>
    <xf numFmtId="0" fontId="5" fillId="52" borderId="167" applyNumberFormat="0" applyProtection="0">
      <alignment horizontal="left" vertical="center" indent="1"/>
    </xf>
    <xf numFmtId="0" fontId="5" fillId="4" borderId="167" applyNumberFormat="0" applyProtection="0">
      <alignment horizontal="left" vertical="top" indent="1"/>
    </xf>
    <xf numFmtId="0" fontId="5" fillId="4" borderId="167" applyNumberFormat="0" applyProtection="0">
      <alignment horizontal="left" vertical="top" indent="1"/>
    </xf>
    <xf numFmtId="0" fontId="5" fillId="4" borderId="167" applyNumberFormat="0" applyProtection="0">
      <alignment horizontal="left" vertical="top" indent="1"/>
    </xf>
    <xf numFmtId="0" fontId="5" fillId="4" borderId="167" applyNumberFormat="0" applyProtection="0">
      <alignment horizontal="left" vertical="top" indent="1"/>
    </xf>
    <xf numFmtId="0" fontId="5" fillId="4" borderId="167" applyNumberFormat="0" applyProtection="0">
      <alignment horizontal="left" vertical="top" indent="1"/>
    </xf>
    <xf numFmtId="0" fontId="5" fillId="4" borderId="167" applyNumberFormat="0" applyProtection="0">
      <alignment horizontal="left" vertical="top" indent="1"/>
    </xf>
    <xf numFmtId="0" fontId="5" fillId="4" borderId="167" applyNumberFormat="0" applyProtection="0">
      <alignment horizontal="left" vertical="top" indent="1"/>
    </xf>
    <xf numFmtId="0" fontId="5" fillId="4" borderId="167" applyNumberFormat="0" applyProtection="0">
      <alignment horizontal="left" vertical="top" indent="1"/>
    </xf>
    <xf numFmtId="0" fontId="5" fillId="4" borderId="167" applyNumberFormat="0" applyProtection="0">
      <alignment horizontal="left" vertical="top" indent="1"/>
    </xf>
    <xf numFmtId="0" fontId="5" fillId="4" borderId="167" applyNumberFormat="0" applyProtection="0">
      <alignment horizontal="left" vertical="top" indent="1"/>
    </xf>
    <xf numFmtId="0" fontId="5" fillId="4"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5" fillId="4" borderId="167" applyNumberFormat="0" applyProtection="0">
      <alignment horizontal="left" vertical="top" indent="1"/>
    </xf>
    <xf numFmtId="0" fontId="5" fillId="4" borderId="167" applyNumberFormat="0" applyProtection="0">
      <alignment horizontal="left" vertical="top" indent="1"/>
    </xf>
    <xf numFmtId="0" fontId="29" fillId="51" borderId="167" applyNumberFormat="0" applyProtection="0">
      <alignment horizontal="left" vertical="center" indent="1"/>
    </xf>
    <xf numFmtId="0" fontId="29" fillId="51" borderId="167" applyNumberFormat="0" applyProtection="0">
      <alignment horizontal="left" vertical="center" indent="1"/>
    </xf>
    <xf numFmtId="0" fontId="29" fillId="51" borderId="167" applyNumberFormat="0" applyProtection="0">
      <alignment horizontal="left" vertical="center" indent="1"/>
    </xf>
    <xf numFmtId="0" fontId="29" fillId="51" borderId="167" applyNumberFormat="0" applyProtection="0">
      <alignment horizontal="left" vertical="center" indent="1"/>
    </xf>
    <xf numFmtId="0" fontId="29" fillId="51" borderId="167" applyNumberFormat="0" applyProtection="0">
      <alignment horizontal="left" vertical="center" indent="1"/>
    </xf>
    <xf numFmtId="0" fontId="29" fillId="51" borderId="167" applyNumberFormat="0" applyProtection="0">
      <alignment horizontal="left" vertical="center" indent="1"/>
    </xf>
    <xf numFmtId="0" fontId="29" fillId="51" borderId="167" applyNumberFormat="0" applyProtection="0">
      <alignment horizontal="left" vertical="center" indent="1"/>
    </xf>
    <xf numFmtId="0" fontId="29" fillId="51" borderId="167" applyNumberFormat="0" applyProtection="0">
      <alignment horizontal="left" vertical="center" indent="1"/>
    </xf>
    <xf numFmtId="0" fontId="29" fillId="51" borderId="167" applyNumberFormat="0" applyProtection="0">
      <alignment horizontal="left" vertical="center" indent="1"/>
    </xf>
    <xf numFmtId="0" fontId="29" fillId="51" borderId="167" applyNumberFormat="0" applyProtection="0">
      <alignment horizontal="left" vertical="center" indent="1"/>
    </xf>
    <xf numFmtId="0" fontId="29" fillId="51" borderId="167" applyNumberFormat="0" applyProtection="0">
      <alignment horizontal="left" vertical="center" indent="1"/>
    </xf>
    <xf numFmtId="0" fontId="29" fillId="51" borderId="167" applyNumberFormat="0" applyProtection="0">
      <alignment horizontal="left" vertical="center" indent="1"/>
    </xf>
    <xf numFmtId="0" fontId="6" fillId="91" borderId="163" applyNumberFormat="0" applyProtection="0">
      <alignment horizontal="left" vertical="center" indent="1"/>
    </xf>
    <xf numFmtId="0" fontId="6" fillId="91" borderId="163" applyNumberFormat="0" applyProtection="0">
      <alignment horizontal="left" vertical="center" indent="1"/>
    </xf>
    <xf numFmtId="0" fontId="6" fillId="91" borderId="163" applyNumberFormat="0" applyProtection="0">
      <alignment horizontal="left" vertical="center" indent="1"/>
    </xf>
    <xf numFmtId="0" fontId="6" fillId="91" borderId="163" applyNumberFormat="0" applyProtection="0">
      <alignment horizontal="left" vertical="center" indent="1"/>
    </xf>
    <xf numFmtId="0" fontId="6" fillId="91" borderId="163" applyNumberFormat="0" applyProtection="0">
      <alignment horizontal="left" vertical="center" indent="1"/>
    </xf>
    <xf numFmtId="0" fontId="6" fillId="91" borderId="163" applyNumberFormat="0" applyProtection="0">
      <alignment horizontal="left" vertical="center" indent="1"/>
    </xf>
    <xf numFmtId="0" fontId="6" fillId="91" borderId="163" applyNumberFormat="0" applyProtection="0">
      <alignment horizontal="left" vertical="center" indent="1"/>
    </xf>
    <xf numFmtId="0" fontId="6" fillId="91" borderId="163" applyNumberFormat="0" applyProtection="0">
      <alignment horizontal="left" vertical="center" indent="1"/>
    </xf>
    <xf numFmtId="0" fontId="6" fillId="91" borderId="163" applyNumberFormat="0" applyProtection="0">
      <alignment horizontal="left" vertical="center" indent="1"/>
    </xf>
    <xf numFmtId="0" fontId="6" fillId="91" borderId="163" applyNumberFormat="0" applyProtection="0">
      <alignment horizontal="left" vertical="center" indent="1"/>
    </xf>
    <xf numFmtId="0" fontId="6" fillId="91" borderId="163" applyNumberFormat="0" applyProtection="0">
      <alignment horizontal="left" vertical="center" indent="1"/>
    </xf>
    <xf numFmtId="0" fontId="6" fillId="91" borderId="163" applyNumberFormat="0" applyProtection="0">
      <alignment horizontal="left" vertical="center" indent="1"/>
    </xf>
    <xf numFmtId="0" fontId="6" fillId="91" borderId="163" applyNumberFormat="0" applyProtection="0">
      <alignment horizontal="left" vertical="center" indent="1"/>
    </xf>
    <xf numFmtId="0" fontId="6" fillId="91" borderId="163" applyNumberFormat="0" applyProtection="0">
      <alignment horizontal="left" vertical="center" indent="1"/>
    </xf>
    <xf numFmtId="0" fontId="6" fillId="91" borderId="163" applyNumberFormat="0" applyProtection="0">
      <alignment horizontal="left" vertical="center" indent="1"/>
    </xf>
    <xf numFmtId="0" fontId="6" fillId="91" borderId="163" applyNumberFormat="0" applyProtection="0">
      <alignment horizontal="left" vertical="center" indent="1"/>
    </xf>
    <xf numFmtId="0" fontId="29" fillId="51" borderId="167" applyNumberFormat="0" applyProtection="0">
      <alignment horizontal="left" vertical="center" indent="1"/>
    </xf>
    <xf numFmtId="0" fontId="5" fillId="4" borderId="167" applyNumberFormat="0" applyProtection="0">
      <alignment horizontal="left" vertical="top" indent="1"/>
    </xf>
    <xf numFmtId="0" fontId="5" fillId="4" borderId="167" applyNumberFormat="0" applyProtection="0">
      <alignment horizontal="left" vertical="top" indent="1"/>
    </xf>
    <xf numFmtId="0" fontId="5" fillId="4" borderId="167" applyNumberFormat="0" applyProtection="0">
      <alignment horizontal="left" vertical="top" indent="1"/>
    </xf>
    <xf numFmtId="0" fontId="5" fillId="4" borderId="167" applyNumberFormat="0" applyProtection="0">
      <alignment horizontal="left" vertical="top" indent="1"/>
    </xf>
    <xf numFmtId="0" fontId="5" fillId="4" borderId="167" applyNumberFormat="0" applyProtection="0">
      <alignment horizontal="left" vertical="top" indent="1"/>
    </xf>
    <xf numFmtId="0" fontId="5" fillId="4" borderId="167" applyNumberFormat="0" applyProtection="0">
      <alignment horizontal="left" vertical="top" indent="1"/>
    </xf>
    <xf numFmtId="0" fontId="5" fillId="4" borderId="167" applyNumberFormat="0" applyProtection="0">
      <alignment horizontal="left" vertical="top" indent="1"/>
    </xf>
    <xf numFmtId="0" fontId="5" fillId="4" borderId="167" applyNumberFormat="0" applyProtection="0">
      <alignment horizontal="left" vertical="top" indent="1"/>
    </xf>
    <xf numFmtId="0" fontId="5" fillId="4" borderId="167" applyNumberFormat="0" applyProtection="0">
      <alignment horizontal="left" vertical="top" indent="1"/>
    </xf>
    <xf numFmtId="0" fontId="5" fillId="4" borderId="167" applyNumberFormat="0" applyProtection="0">
      <alignment horizontal="left" vertical="top" indent="1"/>
    </xf>
    <xf numFmtId="0" fontId="5" fillId="4"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5" fillId="4" borderId="167" applyNumberFormat="0" applyProtection="0">
      <alignment horizontal="left" vertical="top" indent="1"/>
    </xf>
    <xf numFmtId="0" fontId="5" fillId="4" borderId="167" applyNumberFormat="0" applyProtection="0">
      <alignment horizontal="left" vertical="top" indent="1"/>
    </xf>
    <xf numFmtId="0" fontId="29" fillId="50" borderId="167" applyNumberFormat="0" applyProtection="0">
      <alignment horizontal="left" vertical="center" indent="1"/>
    </xf>
    <xf numFmtId="0" fontId="29" fillId="50" borderId="167" applyNumberFormat="0" applyProtection="0">
      <alignment horizontal="left" vertical="center" indent="1"/>
    </xf>
    <xf numFmtId="0" fontId="29" fillId="50" borderId="167" applyNumberFormat="0" applyProtection="0">
      <alignment horizontal="left" vertical="center" indent="1"/>
    </xf>
    <xf numFmtId="0" fontId="29" fillId="50" borderId="167" applyNumberFormat="0" applyProtection="0">
      <alignment horizontal="left" vertical="center" indent="1"/>
    </xf>
    <xf numFmtId="0" fontId="29" fillId="50" borderId="167" applyNumberFormat="0" applyProtection="0">
      <alignment horizontal="left" vertical="center" indent="1"/>
    </xf>
    <xf numFmtId="0" fontId="29" fillId="50" borderId="167" applyNumberFormat="0" applyProtection="0">
      <alignment horizontal="left" vertical="center" indent="1"/>
    </xf>
    <xf numFmtId="0" fontId="29" fillId="50" borderId="167" applyNumberFormat="0" applyProtection="0">
      <alignment horizontal="left" vertical="center" indent="1"/>
    </xf>
    <xf numFmtId="0" fontId="29" fillId="50" borderId="167" applyNumberFormat="0" applyProtection="0">
      <alignment horizontal="left" vertical="center" indent="1"/>
    </xf>
    <xf numFmtId="0" fontId="29" fillId="50" borderId="167" applyNumberFormat="0" applyProtection="0">
      <alignment horizontal="left" vertical="center" indent="1"/>
    </xf>
    <xf numFmtId="0" fontId="29" fillId="50" borderId="167" applyNumberFormat="0" applyProtection="0">
      <alignment horizontal="left" vertical="center" indent="1"/>
    </xf>
    <xf numFmtId="0" fontId="29" fillId="50" borderId="167" applyNumberFormat="0" applyProtection="0">
      <alignment horizontal="left" vertical="center" indent="1"/>
    </xf>
    <xf numFmtId="0" fontId="29" fillId="50" borderId="167" applyNumberFormat="0" applyProtection="0">
      <alignment horizontal="left" vertical="center" indent="1"/>
    </xf>
    <xf numFmtId="0" fontId="6" fillId="6" borderId="163" applyNumberFormat="0" applyProtection="0">
      <alignment horizontal="left" vertical="center" indent="1"/>
    </xf>
    <xf numFmtId="0" fontId="6" fillId="6" borderId="163" applyNumberFormat="0" applyProtection="0">
      <alignment horizontal="left" vertical="center" indent="1"/>
    </xf>
    <xf numFmtId="0" fontId="6" fillId="6" borderId="163" applyNumberFormat="0" applyProtection="0">
      <alignment horizontal="left" vertical="center" indent="1"/>
    </xf>
    <xf numFmtId="0" fontId="6" fillId="6" borderId="163" applyNumberFormat="0" applyProtection="0">
      <alignment horizontal="left" vertical="center" indent="1"/>
    </xf>
    <xf numFmtId="0" fontId="6" fillId="6" borderId="163" applyNumberFormat="0" applyProtection="0">
      <alignment horizontal="left" vertical="center" indent="1"/>
    </xf>
    <xf numFmtId="0" fontId="6" fillId="6" borderId="163" applyNumberFormat="0" applyProtection="0">
      <alignment horizontal="left" vertical="center" indent="1"/>
    </xf>
    <xf numFmtId="0" fontId="6" fillId="6" borderId="163" applyNumberFormat="0" applyProtection="0">
      <alignment horizontal="left" vertical="center" indent="1"/>
    </xf>
    <xf numFmtId="0" fontId="6" fillId="6" borderId="163" applyNumberFormat="0" applyProtection="0">
      <alignment horizontal="left" vertical="center" indent="1"/>
    </xf>
    <xf numFmtId="0" fontId="6" fillId="6" borderId="163" applyNumberFormat="0" applyProtection="0">
      <alignment horizontal="left" vertical="center" indent="1"/>
    </xf>
    <xf numFmtId="0" fontId="6" fillId="6" borderId="163" applyNumberFormat="0" applyProtection="0">
      <alignment horizontal="left" vertical="center" indent="1"/>
    </xf>
    <xf numFmtId="0" fontId="6" fillId="6" borderId="163" applyNumberFormat="0" applyProtection="0">
      <alignment horizontal="left" vertical="center" indent="1"/>
    </xf>
    <xf numFmtId="0" fontId="6" fillId="6" borderId="163" applyNumberFormat="0" applyProtection="0">
      <alignment horizontal="left" vertical="center" indent="1"/>
    </xf>
    <xf numFmtId="0" fontId="6" fillId="6" borderId="163" applyNumberFormat="0" applyProtection="0">
      <alignment horizontal="left" vertical="center" indent="1"/>
    </xf>
    <xf numFmtId="0" fontId="6" fillId="6" borderId="163" applyNumberFormat="0" applyProtection="0">
      <alignment horizontal="left" vertical="center" indent="1"/>
    </xf>
    <xf numFmtId="0" fontId="6" fillId="6" borderId="163" applyNumberFormat="0" applyProtection="0">
      <alignment horizontal="left" vertical="center" indent="1"/>
    </xf>
    <xf numFmtId="0" fontId="6" fillId="6" borderId="163" applyNumberFormat="0" applyProtection="0">
      <alignment horizontal="left" vertical="center" indent="1"/>
    </xf>
    <xf numFmtId="0" fontId="29" fillId="50" borderId="167" applyNumberFormat="0" applyProtection="0">
      <alignment horizontal="left" vertical="center" indent="1"/>
    </xf>
    <xf numFmtId="4" fontId="6" fillId="55" borderId="164" applyNumberFormat="0" applyProtection="0">
      <alignment horizontal="left" vertical="center" indent="1"/>
    </xf>
    <xf numFmtId="4" fontId="6" fillId="55" borderId="164" applyNumberFormat="0" applyProtection="0">
      <alignment horizontal="left" vertical="center" indent="1"/>
    </xf>
    <xf numFmtId="4" fontId="6" fillId="55" borderId="164" applyNumberFormat="0" applyProtection="0">
      <alignment horizontal="left" vertical="center" indent="1"/>
    </xf>
    <xf numFmtId="4" fontId="6" fillId="55" borderId="164" applyNumberFormat="0" applyProtection="0">
      <alignment horizontal="left" vertical="center" indent="1"/>
    </xf>
    <xf numFmtId="4" fontId="6" fillId="55" borderId="164" applyNumberFormat="0" applyProtection="0">
      <alignment horizontal="left" vertical="center" indent="1"/>
    </xf>
    <xf numFmtId="4" fontId="6" fillId="55" borderId="164" applyNumberFormat="0" applyProtection="0">
      <alignment horizontal="left" vertical="center" indent="1"/>
    </xf>
    <xf numFmtId="4" fontId="6" fillId="55" borderId="164" applyNumberFormat="0" applyProtection="0">
      <alignment horizontal="left" vertical="center" indent="1"/>
    </xf>
    <xf numFmtId="4" fontId="6" fillId="55" borderId="164" applyNumberFormat="0" applyProtection="0">
      <alignment horizontal="left" vertical="center" indent="1"/>
    </xf>
    <xf numFmtId="4" fontId="6" fillId="55" borderId="164" applyNumberFormat="0" applyProtection="0">
      <alignment horizontal="left" vertical="center" indent="1"/>
    </xf>
    <xf numFmtId="4" fontId="6" fillId="55" borderId="164" applyNumberFormat="0" applyProtection="0">
      <alignment horizontal="left" vertical="center" indent="1"/>
    </xf>
    <xf numFmtId="4" fontId="6" fillId="55" borderId="164" applyNumberFormat="0" applyProtection="0">
      <alignment horizontal="left" vertical="center" indent="1"/>
    </xf>
    <xf numFmtId="4" fontId="6" fillId="55" borderId="164" applyNumberFormat="0" applyProtection="0">
      <alignment horizontal="left" vertical="center" indent="1"/>
    </xf>
    <xf numFmtId="4" fontId="6" fillId="55" borderId="164" applyNumberFormat="0" applyProtection="0">
      <alignment horizontal="left" vertical="center" indent="1"/>
    </xf>
    <xf numFmtId="4" fontId="6" fillId="55" borderId="164" applyNumberFormat="0" applyProtection="0">
      <alignment horizontal="left" vertical="center" indent="1"/>
    </xf>
    <xf numFmtId="4" fontId="6" fillId="55" borderId="164" applyNumberFormat="0" applyProtection="0">
      <alignment horizontal="left" vertical="center" indent="1"/>
    </xf>
    <xf numFmtId="4" fontId="6" fillId="55" borderId="164" applyNumberFormat="0" applyProtection="0">
      <alignment horizontal="left" vertical="center" indent="1"/>
    </xf>
    <xf numFmtId="4" fontId="6" fillId="47" borderId="164" applyNumberFormat="0" applyProtection="0">
      <alignment horizontal="left" vertical="center" indent="1"/>
    </xf>
    <xf numFmtId="4" fontId="6" fillId="47" borderId="164" applyNumberFormat="0" applyProtection="0">
      <alignment horizontal="left" vertical="center" indent="1"/>
    </xf>
    <xf numFmtId="4" fontId="6" fillId="47" borderId="164" applyNumberFormat="0" applyProtection="0">
      <alignment horizontal="left" vertical="center" indent="1"/>
    </xf>
    <xf numFmtId="4" fontId="6" fillId="47" borderId="164" applyNumberFormat="0" applyProtection="0">
      <alignment horizontal="left" vertical="center" indent="1"/>
    </xf>
    <xf numFmtId="4" fontId="6" fillId="47" borderId="164" applyNumberFormat="0" applyProtection="0">
      <alignment horizontal="left" vertical="center" indent="1"/>
    </xf>
    <xf numFmtId="4" fontId="6" fillId="47" borderId="164" applyNumberFormat="0" applyProtection="0">
      <alignment horizontal="left" vertical="center" indent="1"/>
    </xf>
    <xf numFmtId="4" fontId="6" fillId="47" borderId="164" applyNumberFormat="0" applyProtection="0">
      <alignment horizontal="left" vertical="center" indent="1"/>
    </xf>
    <xf numFmtId="4" fontId="6" fillId="47" borderId="164" applyNumberFormat="0" applyProtection="0">
      <alignment horizontal="left" vertical="center" indent="1"/>
    </xf>
    <xf numFmtId="4" fontId="6" fillId="47" borderId="164" applyNumberFormat="0" applyProtection="0">
      <alignment horizontal="left" vertical="center" indent="1"/>
    </xf>
    <xf numFmtId="4" fontId="6" fillId="47" borderId="164" applyNumberFormat="0" applyProtection="0">
      <alignment horizontal="left" vertical="center" indent="1"/>
    </xf>
    <xf numFmtId="4" fontId="6" fillId="47" borderId="164" applyNumberFormat="0" applyProtection="0">
      <alignment horizontal="left" vertical="center" indent="1"/>
    </xf>
    <xf numFmtId="4" fontId="6" fillId="47" borderId="164" applyNumberFormat="0" applyProtection="0">
      <alignment horizontal="left" vertical="center" indent="1"/>
    </xf>
    <xf numFmtId="4" fontId="6" fillId="47" borderId="164" applyNumberFormat="0" applyProtection="0">
      <alignment horizontal="left" vertical="center" indent="1"/>
    </xf>
    <xf numFmtId="4" fontId="6" fillId="47" borderId="164" applyNumberFormat="0" applyProtection="0">
      <alignment horizontal="left" vertical="center" indent="1"/>
    </xf>
    <xf numFmtId="4" fontId="6" fillId="47" borderId="164" applyNumberFormat="0" applyProtection="0">
      <alignment horizontal="left" vertical="center" indent="1"/>
    </xf>
    <xf numFmtId="4" fontId="6" fillId="47" borderId="164" applyNumberFormat="0" applyProtection="0">
      <alignment horizontal="left" vertical="center" indent="1"/>
    </xf>
    <xf numFmtId="4" fontId="57" fillId="4" borderId="168" applyNumberFormat="0" applyProtection="0">
      <alignment horizontal="center" vertical="center"/>
    </xf>
    <xf numFmtId="4" fontId="57" fillId="4" borderId="168" applyNumberFormat="0" applyProtection="0">
      <alignment horizontal="center" vertical="center"/>
    </xf>
    <xf numFmtId="4" fontId="6" fillId="55" borderId="163" applyNumberFormat="0" applyProtection="0">
      <alignment horizontal="right" vertical="center"/>
    </xf>
    <xf numFmtId="4" fontId="6" fillId="55" borderId="163" applyNumberFormat="0" applyProtection="0">
      <alignment horizontal="right" vertical="center"/>
    </xf>
    <xf numFmtId="4" fontId="6" fillId="55" borderId="163" applyNumberFormat="0" applyProtection="0">
      <alignment horizontal="right" vertical="center"/>
    </xf>
    <xf numFmtId="4" fontId="6" fillId="55" borderId="163" applyNumberFormat="0" applyProtection="0">
      <alignment horizontal="right" vertical="center"/>
    </xf>
    <xf numFmtId="4" fontId="6" fillId="55" borderId="163" applyNumberFormat="0" applyProtection="0">
      <alignment horizontal="right" vertical="center"/>
    </xf>
    <xf numFmtId="4" fontId="6" fillId="55" borderId="163" applyNumberFormat="0" applyProtection="0">
      <alignment horizontal="right" vertical="center"/>
    </xf>
    <xf numFmtId="4" fontId="6" fillId="55" borderId="163" applyNumberFormat="0" applyProtection="0">
      <alignment horizontal="right" vertical="center"/>
    </xf>
    <xf numFmtId="4" fontId="6" fillId="55" borderId="163" applyNumberFormat="0" applyProtection="0">
      <alignment horizontal="right" vertical="center"/>
    </xf>
    <xf numFmtId="4" fontId="6" fillId="55" borderId="163" applyNumberFormat="0" applyProtection="0">
      <alignment horizontal="right" vertical="center"/>
    </xf>
    <xf numFmtId="4" fontId="6" fillId="55" borderId="163" applyNumberFormat="0" applyProtection="0">
      <alignment horizontal="right" vertical="center"/>
    </xf>
    <xf numFmtId="4" fontId="6" fillId="55" borderId="163" applyNumberFormat="0" applyProtection="0">
      <alignment horizontal="right" vertical="center"/>
    </xf>
    <xf numFmtId="4" fontId="6" fillId="55" borderId="163" applyNumberFormat="0" applyProtection="0">
      <alignment horizontal="right" vertical="center"/>
    </xf>
    <xf numFmtId="4" fontId="6" fillId="55" borderId="163" applyNumberFormat="0" applyProtection="0">
      <alignment horizontal="right" vertical="center"/>
    </xf>
    <xf numFmtId="4" fontId="6" fillId="55" borderId="163" applyNumberFormat="0" applyProtection="0">
      <alignment horizontal="right" vertical="center"/>
    </xf>
    <xf numFmtId="4" fontId="6" fillId="55" borderId="163" applyNumberFormat="0" applyProtection="0">
      <alignment horizontal="right" vertical="center"/>
    </xf>
    <xf numFmtId="4" fontId="6" fillId="55" borderId="163" applyNumberFormat="0" applyProtection="0">
      <alignment horizontal="right" vertical="center"/>
    </xf>
    <xf numFmtId="4" fontId="57" fillId="4" borderId="168" applyNumberFormat="0" applyProtection="0">
      <alignment horizontal="center" vertical="center"/>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6" fillId="46" borderId="164" applyNumberFormat="0" applyProtection="0">
      <alignment horizontal="left" vertical="center" indent="1"/>
    </xf>
    <xf numFmtId="4" fontId="6" fillId="46" borderId="164" applyNumberFormat="0" applyProtection="0">
      <alignment horizontal="left" vertical="center" indent="1"/>
    </xf>
    <xf numFmtId="4" fontId="6" fillId="46" borderId="164" applyNumberFormat="0" applyProtection="0">
      <alignment horizontal="left" vertical="center" indent="1"/>
    </xf>
    <xf numFmtId="4" fontId="6" fillId="46" borderId="164" applyNumberFormat="0" applyProtection="0">
      <alignment horizontal="left" vertical="center" indent="1"/>
    </xf>
    <xf numFmtId="4" fontId="6" fillId="46" borderId="164" applyNumberFormat="0" applyProtection="0">
      <alignment horizontal="left" vertical="center" indent="1"/>
    </xf>
    <xf numFmtId="4" fontId="6" fillId="46" borderId="164" applyNumberFormat="0" applyProtection="0">
      <alignment horizontal="left" vertical="center" indent="1"/>
    </xf>
    <xf numFmtId="4" fontId="6" fillId="46" borderId="164" applyNumberFormat="0" applyProtection="0">
      <alignment horizontal="left" vertical="center" indent="1"/>
    </xf>
    <xf numFmtId="4" fontId="6" fillId="46" borderId="164" applyNumberFormat="0" applyProtection="0">
      <alignment horizontal="left" vertical="center" indent="1"/>
    </xf>
    <xf numFmtId="4" fontId="6" fillId="46" borderId="164" applyNumberFormat="0" applyProtection="0">
      <alignment horizontal="left" vertical="center" indent="1"/>
    </xf>
    <xf numFmtId="4" fontId="6" fillId="46" borderId="164" applyNumberFormat="0" applyProtection="0">
      <alignment horizontal="left" vertical="center" indent="1"/>
    </xf>
    <xf numFmtId="4" fontId="6" fillId="46" borderId="164" applyNumberFormat="0" applyProtection="0">
      <alignment horizontal="left" vertical="center" indent="1"/>
    </xf>
    <xf numFmtId="4" fontId="6" fillId="46" borderId="164" applyNumberFormat="0" applyProtection="0">
      <alignment horizontal="left" vertical="center" indent="1"/>
    </xf>
    <xf numFmtId="4" fontId="6" fillId="46" borderId="164" applyNumberFormat="0" applyProtection="0">
      <alignment horizontal="left" vertical="center" indent="1"/>
    </xf>
    <xf numFmtId="4" fontId="6" fillId="46" borderId="164" applyNumberFormat="0" applyProtection="0">
      <alignment horizontal="left" vertical="center" indent="1"/>
    </xf>
    <xf numFmtId="4" fontId="6" fillId="46" borderId="164" applyNumberFormat="0" applyProtection="0">
      <alignment horizontal="left" vertical="center" indent="1"/>
    </xf>
    <xf numFmtId="4" fontId="6" fillId="46" borderId="164" applyNumberFormat="0" applyProtection="0">
      <alignment horizontal="left" vertical="center" indent="1"/>
    </xf>
    <xf numFmtId="4" fontId="57" fillId="45" borderId="167" applyNumberFormat="0" applyProtection="0">
      <alignment horizontal="right" vertical="center"/>
    </xf>
    <xf numFmtId="4" fontId="57" fillId="45" borderId="167" applyNumberFormat="0" applyProtection="0">
      <alignment horizontal="right" vertical="center"/>
    </xf>
    <xf numFmtId="4" fontId="57" fillId="45" borderId="167" applyNumberFormat="0" applyProtection="0">
      <alignment horizontal="right" vertical="center"/>
    </xf>
    <xf numFmtId="4" fontId="57" fillId="45" borderId="167" applyNumberFormat="0" applyProtection="0">
      <alignment horizontal="right" vertical="center"/>
    </xf>
    <xf numFmtId="4" fontId="57" fillId="45" borderId="167" applyNumberFormat="0" applyProtection="0">
      <alignment horizontal="right" vertical="center"/>
    </xf>
    <xf numFmtId="4" fontId="57" fillId="45" borderId="167" applyNumberFormat="0" applyProtection="0">
      <alignment horizontal="right" vertical="center"/>
    </xf>
    <xf numFmtId="4" fontId="57" fillId="45" borderId="167" applyNumberFormat="0" applyProtection="0">
      <alignment horizontal="right" vertical="center"/>
    </xf>
    <xf numFmtId="4" fontId="57" fillId="45" borderId="167" applyNumberFormat="0" applyProtection="0">
      <alignment horizontal="right" vertical="center"/>
    </xf>
    <xf numFmtId="4" fontId="57" fillId="45" borderId="167" applyNumberFormat="0" applyProtection="0">
      <alignment horizontal="right" vertical="center"/>
    </xf>
    <xf numFmtId="4" fontId="57" fillId="45" borderId="167" applyNumberFormat="0" applyProtection="0">
      <alignment horizontal="right" vertical="center"/>
    </xf>
    <xf numFmtId="4" fontId="57" fillId="45" borderId="167" applyNumberFormat="0" applyProtection="0">
      <alignment horizontal="right" vertical="center"/>
    </xf>
    <xf numFmtId="4" fontId="57" fillId="45" borderId="167" applyNumberFormat="0" applyProtection="0">
      <alignment horizontal="right" vertical="center"/>
    </xf>
    <xf numFmtId="4" fontId="6" fillId="45" borderId="163" applyNumberFormat="0" applyProtection="0">
      <alignment horizontal="right" vertical="center"/>
    </xf>
    <xf numFmtId="4" fontId="6" fillId="45" borderId="163" applyNumberFormat="0" applyProtection="0">
      <alignment horizontal="right" vertical="center"/>
    </xf>
    <xf numFmtId="4" fontId="6" fillId="45" borderId="163" applyNumberFormat="0" applyProtection="0">
      <alignment horizontal="right" vertical="center"/>
    </xf>
    <xf numFmtId="4" fontId="6" fillId="45" borderId="163" applyNumberFormat="0" applyProtection="0">
      <alignment horizontal="right" vertical="center"/>
    </xf>
    <xf numFmtId="4" fontId="6" fillId="45" borderId="163" applyNumberFormat="0" applyProtection="0">
      <alignment horizontal="right" vertical="center"/>
    </xf>
    <xf numFmtId="4" fontId="6" fillId="45" borderId="163" applyNumberFormat="0" applyProtection="0">
      <alignment horizontal="right" vertical="center"/>
    </xf>
    <xf numFmtId="4" fontId="6" fillId="45" borderId="163" applyNumberFormat="0" applyProtection="0">
      <alignment horizontal="right" vertical="center"/>
    </xf>
    <xf numFmtId="4" fontId="6" fillId="45" borderId="163" applyNumberFormat="0" applyProtection="0">
      <alignment horizontal="right" vertical="center"/>
    </xf>
    <xf numFmtId="4" fontId="6" fillId="45" borderId="163" applyNumberFormat="0" applyProtection="0">
      <alignment horizontal="right" vertical="center"/>
    </xf>
    <xf numFmtId="4" fontId="6" fillId="45" borderId="163" applyNumberFormat="0" applyProtection="0">
      <alignment horizontal="right" vertical="center"/>
    </xf>
    <xf numFmtId="4" fontId="6" fillId="45" borderId="163" applyNumberFormat="0" applyProtection="0">
      <alignment horizontal="right" vertical="center"/>
    </xf>
    <xf numFmtId="4" fontId="6" fillId="45" borderId="163" applyNumberFormat="0" applyProtection="0">
      <alignment horizontal="right" vertical="center"/>
    </xf>
    <xf numFmtId="4" fontId="6" fillId="45" borderId="163" applyNumberFormat="0" applyProtection="0">
      <alignment horizontal="right" vertical="center"/>
    </xf>
    <xf numFmtId="4" fontId="6" fillId="45" borderId="163" applyNumberFormat="0" applyProtection="0">
      <alignment horizontal="right" vertical="center"/>
    </xf>
    <xf numFmtId="4" fontId="6" fillId="45" borderId="163" applyNumberFormat="0" applyProtection="0">
      <alignment horizontal="right" vertical="center"/>
    </xf>
    <xf numFmtId="4" fontId="6" fillId="45" borderId="163" applyNumberFormat="0" applyProtection="0">
      <alignment horizontal="right" vertical="center"/>
    </xf>
    <xf numFmtId="4" fontId="57" fillId="45" borderId="167" applyNumberFormat="0" applyProtection="0">
      <alignment horizontal="right" vertical="center"/>
    </xf>
    <xf numFmtId="4" fontId="57" fillId="44" borderId="167" applyNumberFormat="0" applyProtection="0">
      <alignment horizontal="right" vertical="center"/>
    </xf>
    <xf numFmtId="4" fontId="57" fillId="44" borderId="167" applyNumberFormat="0" applyProtection="0">
      <alignment horizontal="right" vertical="center"/>
    </xf>
    <xf numFmtId="4" fontId="57" fillId="44" borderId="167" applyNumberFormat="0" applyProtection="0">
      <alignment horizontal="right" vertical="center"/>
    </xf>
    <xf numFmtId="4" fontId="57" fillId="44" borderId="167" applyNumberFormat="0" applyProtection="0">
      <alignment horizontal="right" vertical="center"/>
    </xf>
    <xf numFmtId="4" fontId="57" fillId="44" borderId="167" applyNumberFormat="0" applyProtection="0">
      <alignment horizontal="right" vertical="center"/>
    </xf>
    <xf numFmtId="4" fontId="57" fillId="44" borderId="167" applyNumberFormat="0" applyProtection="0">
      <alignment horizontal="right" vertical="center"/>
    </xf>
    <xf numFmtId="4" fontId="57" fillId="44" borderId="167" applyNumberFormat="0" applyProtection="0">
      <alignment horizontal="right" vertical="center"/>
    </xf>
    <xf numFmtId="4" fontId="57" fillId="44" borderId="167" applyNumberFormat="0" applyProtection="0">
      <alignment horizontal="right" vertical="center"/>
    </xf>
    <xf numFmtId="4" fontId="57" fillId="44" borderId="167" applyNumberFormat="0" applyProtection="0">
      <alignment horizontal="right" vertical="center"/>
    </xf>
    <xf numFmtId="4" fontId="57" fillId="44" borderId="167" applyNumberFormat="0" applyProtection="0">
      <alignment horizontal="right" vertical="center"/>
    </xf>
    <xf numFmtId="4" fontId="57" fillId="44" borderId="167" applyNumberFormat="0" applyProtection="0">
      <alignment horizontal="right" vertical="center"/>
    </xf>
    <xf numFmtId="4" fontId="57" fillId="44" borderId="167" applyNumberFormat="0" applyProtection="0">
      <alignment horizontal="right" vertical="center"/>
    </xf>
    <xf numFmtId="4" fontId="6" fillId="44" borderId="163" applyNumberFormat="0" applyProtection="0">
      <alignment horizontal="right" vertical="center"/>
    </xf>
    <xf numFmtId="4" fontId="6" fillId="44" borderId="163" applyNumberFormat="0" applyProtection="0">
      <alignment horizontal="right" vertical="center"/>
    </xf>
    <xf numFmtId="4" fontId="6" fillId="44" borderId="163" applyNumberFormat="0" applyProtection="0">
      <alignment horizontal="right" vertical="center"/>
    </xf>
    <xf numFmtId="4" fontId="6" fillId="44" borderId="163" applyNumberFormat="0" applyProtection="0">
      <alignment horizontal="right" vertical="center"/>
    </xf>
    <xf numFmtId="4" fontId="6" fillId="44" borderId="163" applyNumberFormat="0" applyProtection="0">
      <alignment horizontal="right" vertical="center"/>
    </xf>
    <xf numFmtId="4" fontId="6" fillId="44" borderId="163" applyNumberFormat="0" applyProtection="0">
      <alignment horizontal="right" vertical="center"/>
    </xf>
    <xf numFmtId="4" fontId="6" fillId="44" borderId="163" applyNumberFormat="0" applyProtection="0">
      <alignment horizontal="right" vertical="center"/>
    </xf>
    <xf numFmtId="4" fontId="6" fillId="44" borderId="163" applyNumberFormat="0" applyProtection="0">
      <alignment horizontal="right" vertical="center"/>
    </xf>
    <xf numFmtId="4" fontId="6" fillId="44" borderId="163" applyNumberFormat="0" applyProtection="0">
      <alignment horizontal="right" vertical="center"/>
    </xf>
    <xf numFmtId="4" fontId="6" fillId="44" borderId="163" applyNumberFormat="0" applyProtection="0">
      <alignment horizontal="right" vertical="center"/>
    </xf>
    <xf numFmtId="4" fontId="6" fillId="44" borderId="163" applyNumberFormat="0" applyProtection="0">
      <alignment horizontal="right" vertical="center"/>
    </xf>
    <xf numFmtId="4" fontId="6" fillId="44" borderId="163" applyNumberFormat="0" applyProtection="0">
      <alignment horizontal="right" vertical="center"/>
    </xf>
    <xf numFmtId="4" fontId="6" fillId="44" borderId="163" applyNumberFormat="0" applyProtection="0">
      <alignment horizontal="right" vertical="center"/>
    </xf>
    <xf numFmtId="4" fontId="6" fillId="44" borderId="163" applyNumberFormat="0" applyProtection="0">
      <alignment horizontal="right" vertical="center"/>
    </xf>
    <xf numFmtId="4" fontId="6" fillId="44" borderId="163" applyNumberFormat="0" applyProtection="0">
      <alignment horizontal="right" vertical="center"/>
    </xf>
    <xf numFmtId="4" fontId="6" fillId="44" borderId="163" applyNumberFormat="0" applyProtection="0">
      <alignment horizontal="right" vertical="center"/>
    </xf>
    <xf numFmtId="4" fontId="57" fillId="44" borderId="167" applyNumberFormat="0" applyProtection="0">
      <alignment horizontal="right" vertical="center"/>
    </xf>
    <xf numFmtId="4" fontId="57" fillId="17" borderId="167" applyNumberFormat="0" applyProtection="0">
      <alignment horizontal="right" vertical="center"/>
    </xf>
    <xf numFmtId="4" fontId="57" fillId="17" borderId="167" applyNumberFormat="0" applyProtection="0">
      <alignment horizontal="right" vertical="center"/>
    </xf>
    <xf numFmtId="4" fontId="57" fillId="17" borderId="167" applyNumberFormat="0" applyProtection="0">
      <alignment horizontal="right" vertical="center"/>
    </xf>
    <xf numFmtId="4" fontId="57" fillId="17" borderId="167" applyNumberFormat="0" applyProtection="0">
      <alignment horizontal="right" vertical="center"/>
    </xf>
    <xf numFmtId="4" fontId="57" fillId="17" borderId="167" applyNumberFormat="0" applyProtection="0">
      <alignment horizontal="right" vertical="center"/>
    </xf>
    <xf numFmtId="4" fontId="57" fillId="17" borderId="167" applyNumberFormat="0" applyProtection="0">
      <alignment horizontal="right" vertical="center"/>
    </xf>
    <xf numFmtId="4" fontId="57" fillId="17" borderId="167" applyNumberFormat="0" applyProtection="0">
      <alignment horizontal="right" vertical="center"/>
    </xf>
    <xf numFmtId="4" fontId="57" fillId="17" borderId="167" applyNumberFormat="0" applyProtection="0">
      <alignment horizontal="right" vertical="center"/>
    </xf>
    <xf numFmtId="4" fontId="57" fillId="17" borderId="167" applyNumberFormat="0" applyProtection="0">
      <alignment horizontal="right" vertical="center"/>
    </xf>
    <xf numFmtId="4" fontId="57" fillId="17" borderId="167" applyNumberFormat="0" applyProtection="0">
      <alignment horizontal="right" vertical="center"/>
    </xf>
    <xf numFmtId="4" fontId="57" fillId="17" borderId="167" applyNumberFormat="0" applyProtection="0">
      <alignment horizontal="right" vertical="center"/>
    </xf>
    <xf numFmtId="4" fontId="57" fillId="17" borderId="167" applyNumberFormat="0" applyProtection="0">
      <alignment horizontal="right" vertical="center"/>
    </xf>
    <xf numFmtId="4" fontId="6" fillId="17" borderId="163" applyNumberFormat="0" applyProtection="0">
      <alignment horizontal="right" vertical="center"/>
    </xf>
    <xf numFmtId="4" fontId="6" fillId="17" borderId="163" applyNumberFormat="0" applyProtection="0">
      <alignment horizontal="right" vertical="center"/>
    </xf>
    <xf numFmtId="4" fontId="6" fillId="17" borderId="163" applyNumberFormat="0" applyProtection="0">
      <alignment horizontal="right" vertical="center"/>
    </xf>
    <xf numFmtId="4" fontId="6" fillId="17" borderId="163" applyNumberFormat="0" applyProtection="0">
      <alignment horizontal="right" vertical="center"/>
    </xf>
    <xf numFmtId="4" fontId="6" fillId="17" borderId="163" applyNumberFormat="0" applyProtection="0">
      <alignment horizontal="right" vertical="center"/>
    </xf>
    <xf numFmtId="4" fontId="6" fillId="17" borderId="163" applyNumberFormat="0" applyProtection="0">
      <alignment horizontal="right" vertical="center"/>
    </xf>
    <xf numFmtId="4" fontId="6" fillId="17" borderId="163" applyNumberFormat="0" applyProtection="0">
      <alignment horizontal="right" vertical="center"/>
    </xf>
    <xf numFmtId="4" fontId="6" fillId="17" borderId="163" applyNumberFormat="0" applyProtection="0">
      <alignment horizontal="right" vertical="center"/>
    </xf>
    <xf numFmtId="4" fontId="6" fillId="17" borderId="163" applyNumberFormat="0" applyProtection="0">
      <alignment horizontal="right" vertical="center"/>
    </xf>
    <xf numFmtId="4" fontId="6" fillId="17" borderId="163" applyNumberFormat="0" applyProtection="0">
      <alignment horizontal="right" vertical="center"/>
    </xf>
    <xf numFmtId="4" fontId="6" fillId="17" borderId="163" applyNumberFormat="0" applyProtection="0">
      <alignment horizontal="right" vertical="center"/>
    </xf>
    <xf numFmtId="4" fontId="6" fillId="17" borderId="163" applyNumberFormat="0" applyProtection="0">
      <alignment horizontal="right" vertical="center"/>
    </xf>
    <xf numFmtId="4" fontId="6" fillId="17" borderId="163" applyNumberFormat="0" applyProtection="0">
      <alignment horizontal="right" vertical="center"/>
    </xf>
    <xf numFmtId="4" fontId="6" fillId="17" borderId="163" applyNumberFormat="0" applyProtection="0">
      <alignment horizontal="right" vertical="center"/>
    </xf>
    <xf numFmtId="4" fontId="6" fillId="17" borderId="163" applyNumberFormat="0" applyProtection="0">
      <alignment horizontal="right" vertical="center"/>
    </xf>
    <xf numFmtId="4" fontId="6" fillId="17" borderId="163" applyNumberFormat="0" applyProtection="0">
      <alignment horizontal="right" vertical="center"/>
    </xf>
    <xf numFmtId="4" fontId="57" fillId="17" borderId="167" applyNumberFormat="0" applyProtection="0">
      <alignment horizontal="right" vertical="center"/>
    </xf>
    <xf numFmtId="4" fontId="57" fillId="25" borderId="167" applyNumberFormat="0" applyProtection="0">
      <alignment horizontal="right" vertical="center"/>
    </xf>
    <xf numFmtId="4" fontId="57" fillId="25" borderId="167" applyNumberFormat="0" applyProtection="0">
      <alignment horizontal="right" vertical="center"/>
    </xf>
    <xf numFmtId="4" fontId="57" fillId="25" borderId="167" applyNumberFormat="0" applyProtection="0">
      <alignment horizontal="right" vertical="center"/>
    </xf>
    <xf numFmtId="4" fontId="57" fillId="25" borderId="167" applyNumberFormat="0" applyProtection="0">
      <alignment horizontal="right" vertical="center"/>
    </xf>
    <xf numFmtId="4" fontId="57" fillId="25" borderId="167" applyNumberFormat="0" applyProtection="0">
      <alignment horizontal="right" vertical="center"/>
    </xf>
    <xf numFmtId="4" fontId="57" fillId="25" borderId="167" applyNumberFormat="0" applyProtection="0">
      <alignment horizontal="right" vertical="center"/>
    </xf>
    <xf numFmtId="4" fontId="57" fillId="25" borderId="167" applyNumberFormat="0" applyProtection="0">
      <alignment horizontal="right" vertical="center"/>
    </xf>
    <xf numFmtId="4" fontId="57" fillId="25" borderId="167" applyNumberFormat="0" applyProtection="0">
      <alignment horizontal="right" vertical="center"/>
    </xf>
    <xf numFmtId="4" fontId="57" fillId="25" borderId="167" applyNumberFormat="0" applyProtection="0">
      <alignment horizontal="right" vertical="center"/>
    </xf>
    <xf numFmtId="4" fontId="57" fillId="25" borderId="167" applyNumberFormat="0" applyProtection="0">
      <alignment horizontal="right" vertical="center"/>
    </xf>
    <xf numFmtId="4" fontId="57" fillId="25" borderId="167" applyNumberFormat="0" applyProtection="0">
      <alignment horizontal="right" vertical="center"/>
    </xf>
    <xf numFmtId="4" fontId="57" fillId="25" borderId="167" applyNumberFormat="0" applyProtection="0">
      <alignment horizontal="right" vertical="center"/>
    </xf>
    <xf numFmtId="4" fontId="6" fillId="25" borderId="163" applyNumberFormat="0" applyProtection="0">
      <alignment horizontal="right" vertical="center"/>
    </xf>
    <xf numFmtId="4" fontId="6" fillId="25" borderId="163" applyNumberFormat="0" applyProtection="0">
      <alignment horizontal="right" vertical="center"/>
    </xf>
    <xf numFmtId="4" fontId="6" fillId="25" borderId="163" applyNumberFormat="0" applyProtection="0">
      <alignment horizontal="right" vertical="center"/>
    </xf>
    <xf numFmtId="4" fontId="6" fillId="25" borderId="163" applyNumberFormat="0" applyProtection="0">
      <alignment horizontal="right" vertical="center"/>
    </xf>
    <xf numFmtId="4" fontId="6" fillId="25" borderId="163" applyNumberFormat="0" applyProtection="0">
      <alignment horizontal="right" vertical="center"/>
    </xf>
    <xf numFmtId="4" fontId="6" fillId="25" borderId="163" applyNumberFormat="0" applyProtection="0">
      <alignment horizontal="right" vertical="center"/>
    </xf>
    <xf numFmtId="4" fontId="6" fillId="25" borderId="163" applyNumberFormat="0" applyProtection="0">
      <alignment horizontal="right" vertical="center"/>
    </xf>
    <xf numFmtId="4" fontId="6" fillId="25" borderId="163" applyNumberFormat="0" applyProtection="0">
      <alignment horizontal="right" vertical="center"/>
    </xf>
    <xf numFmtId="4" fontId="6" fillId="25" borderId="163" applyNumberFormat="0" applyProtection="0">
      <alignment horizontal="right" vertical="center"/>
    </xf>
    <xf numFmtId="4" fontId="6" fillId="25" borderId="163" applyNumberFormat="0" applyProtection="0">
      <alignment horizontal="right" vertical="center"/>
    </xf>
    <xf numFmtId="4" fontId="6" fillId="25" borderId="163" applyNumberFormat="0" applyProtection="0">
      <alignment horizontal="right" vertical="center"/>
    </xf>
    <xf numFmtId="4" fontId="6" fillId="25" borderId="163" applyNumberFormat="0" applyProtection="0">
      <alignment horizontal="right" vertical="center"/>
    </xf>
    <xf numFmtId="4" fontId="6" fillId="25" borderId="163" applyNumberFormat="0" applyProtection="0">
      <alignment horizontal="right" vertical="center"/>
    </xf>
    <xf numFmtId="4" fontId="6" fillId="25" borderId="163" applyNumberFormat="0" applyProtection="0">
      <alignment horizontal="right" vertical="center"/>
    </xf>
    <xf numFmtId="4" fontId="6" fillId="25" borderId="163" applyNumberFormat="0" applyProtection="0">
      <alignment horizontal="right" vertical="center"/>
    </xf>
    <xf numFmtId="4" fontId="6" fillId="25" borderId="163" applyNumberFormat="0" applyProtection="0">
      <alignment horizontal="right" vertical="center"/>
    </xf>
    <xf numFmtId="4" fontId="57" fillId="25" borderId="167" applyNumberFormat="0" applyProtection="0">
      <alignment horizontal="right" vertical="center"/>
    </xf>
    <xf numFmtId="4" fontId="57" fillId="43" borderId="167" applyNumberFormat="0" applyProtection="0">
      <alignment horizontal="right" vertical="center"/>
    </xf>
    <xf numFmtId="4" fontId="57" fillId="43" borderId="167" applyNumberFormat="0" applyProtection="0">
      <alignment horizontal="right" vertical="center"/>
    </xf>
    <xf numFmtId="4" fontId="57" fillId="43" borderId="167" applyNumberFormat="0" applyProtection="0">
      <alignment horizontal="right" vertical="center"/>
    </xf>
    <xf numFmtId="4" fontId="57" fillId="43" borderId="167" applyNumberFormat="0" applyProtection="0">
      <alignment horizontal="right" vertical="center"/>
    </xf>
    <xf numFmtId="4" fontId="57" fillId="43" borderId="167" applyNumberFormat="0" applyProtection="0">
      <alignment horizontal="right" vertical="center"/>
    </xf>
    <xf numFmtId="4" fontId="57" fillId="43" borderId="167" applyNumberFormat="0" applyProtection="0">
      <alignment horizontal="right" vertical="center"/>
    </xf>
    <xf numFmtId="4" fontId="57" fillId="43" borderId="167" applyNumberFormat="0" applyProtection="0">
      <alignment horizontal="right" vertical="center"/>
    </xf>
    <xf numFmtId="4" fontId="57" fillId="43" borderId="167" applyNumberFormat="0" applyProtection="0">
      <alignment horizontal="right" vertical="center"/>
    </xf>
    <xf numFmtId="4" fontId="57" fillId="43" borderId="167" applyNumberFormat="0" applyProtection="0">
      <alignment horizontal="right" vertical="center"/>
    </xf>
    <xf numFmtId="4" fontId="57" fillId="43" borderId="167" applyNumberFormat="0" applyProtection="0">
      <alignment horizontal="right" vertical="center"/>
    </xf>
    <xf numFmtId="4" fontId="57" fillId="43" borderId="167" applyNumberFormat="0" applyProtection="0">
      <alignment horizontal="right" vertical="center"/>
    </xf>
    <xf numFmtId="4" fontId="57" fillId="43" borderId="167" applyNumberFormat="0" applyProtection="0">
      <alignment horizontal="right" vertical="center"/>
    </xf>
    <xf numFmtId="4" fontId="6" fillId="43" borderId="163" applyNumberFormat="0" applyProtection="0">
      <alignment horizontal="right" vertical="center"/>
    </xf>
    <xf numFmtId="4" fontId="6" fillId="43" borderId="163" applyNumberFormat="0" applyProtection="0">
      <alignment horizontal="right" vertical="center"/>
    </xf>
    <xf numFmtId="4" fontId="6" fillId="43" borderId="163" applyNumberFormat="0" applyProtection="0">
      <alignment horizontal="right" vertical="center"/>
    </xf>
    <xf numFmtId="4" fontId="6" fillId="43" borderId="163" applyNumberFormat="0" applyProtection="0">
      <alignment horizontal="right" vertical="center"/>
    </xf>
    <xf numFmtId="4" fontId="6" fillId="43" borderId="163" applyNumberFormat="0" applyProtection="0">
      <alignment horizontal="right" vertical="center"/>
    </xf>
    <xf numFmtId="4" fontId="6" fillId="43" borderId="163" applyNumberFormat="0" applyProtection="0">
      <alignment horizontal="right" vertical="center"/>
    </xf>
    <xf numFmtId="4" fontId="6" fillId="43" borderId="163" applyNumberFormat="0" applyProtection="0">
      <alignment horizontal="right" vertical="center"/>
    </xf>
    <xf numFmtId="4" fontId="6" fillId="43" borderId="163" applyNumberFormat="0" applyProtection="0">
      <alignment horizontal="right" vertical="center"/>
    </xf>
    <xf numFmtId="4" fontId="6" fillId="43" borderId="163" applyNumberFormat="0" applyProtection="0">
      <alignment horizontal="right" vertical="center"/>
    </xf>
    <xf numFmtId="4" fontId="6" fillId="43" borderId="163" applyNumberFormat="0" applyProtection="0">
      <alignment horizontal="right" vertical="center"/>
    </xf>
    <xf numFmtId="4" fontId="6" fillId="43" borderId="163" applyNumberFormat="0" applyProtection="0">
      <alignment horizontal="right" vertical="center"/>
    </xf>
    <xf numFmtId="4" fontId="6" fillId="43" borderId="163" applyNumberFormat="0" applyProtection="0">
      <alignment horizontal="right" vertical="center"/>
    </xf>
    <xf numFmtId="4" fontId="6" fillId="43" borderId="163" applyNumberFormat="0" applyProtection="0">
      <alignment horizontal="right" vertical="center"/>
    </xf>
    <xf numFmtId="4" fontId="6" fillId="43" borderId="163" applyNumberFormat="0" applyProtection="0">
      <alignment horizontal="right" vertical="center"/>
    </xf>
    <xf numFmtId="4" fontId="6" fillId="43" borderId="163" applyNumberFormat="0" applyProtection="0">
      <alignment horizontal="right" vertical="center"/>
    </xf>
    <xf numFmtId="4" fontId="6" fillId="43" borderId="163" applyNumberFormat="0" applyProtection="0">
      <alignment horizontal="right" vertical="center"/>
    </xf>
    <xf numFmtId="4" fontId="57" fillId="43" borderId="167" applyNumberFormat="0" applyProtection="0">
      <alignment horizontal="right" vertical="center"/>
    </xf>
    <xf numFmtId="4" fontId="57" fillId="42" borderId="167" applyNumberFormat="0" applyProtection="0">
      <alignment horizontal="right" vertical="center"/>
    </xf>
    <xf numFmtId="4" fontId="57" fillId="42" borderId="167" applyNumberFormat="0" applyProtection="0">
      <alignment horizontal="right" vertical="center"/>
    </xf>
    <xf numFmtId="4" fontId="57" fillId="42" borderId="167" applyNumberFormat="0" applyProtection="0">
      <alignment horizontal="right" vertical="center"/>
    </xf>
    <xf numFmtId="4" fontId="57" fillId="42" borderId="167" applyNumberFormat="0" applyProtection="0">
      <alignment horizontal="right" vertical="center"/>
    </xf>
    <xf numFmtId="4" fontId="57" fillId="42" borderId="167" applyNumberFormat="0" applyProtection="0">
      <alignment horizontal="right" vertical="center"/>
    </xf>
    <xf numFmtId="4" fontId="57" fillId="42" borderId="167" applyNumberFormat="0" applyProtection="0">
      <alignment horizontal="right" vertical="center"/>
    </xf>
    <xf numFmtId="4" fontId="57" fillId="42" borderId="167" applyNumberFormat="0" applyProtection="0">
      <alignment horizontal="right" vertical="center"/>
    </xf>
    <xf numFmtId="4" fontId="57" fillId="42" borderId="167" applyNumberFormat="0" applyProtection="0">
      <alignment horizontal="right" vertical="center"/>
    </xf>
    <xf numFmtId="4" fontId="57" fillId="42" borderId="167" applyNumberFormat="0" applyProtection="0">
      <alignment horizontal="right" vertical="center"/>
    </xf>
    <xf numFmtId="4" fontId="57" fillId="42" borderId="167" applyNumberFormat="0" applyProtection="0">
      <alignment horizontal="right" vertical="center"/>
    </xf>
    <xf numFmtId="4" fontId="57" fillId="42" borderId="167" applyNumberFormat="0" applyProtection="0">
      <alignment horizontal="right" vertical="center"/>
    </xf>
    <xf numFmtId="4" fontId="57" fillId="42" borderId="167" applyNumberFormat="0" applyProtection="0">
      <alignment horizontal="right" vertical="center"/>
    </xf>
    <xf numFmtId="4" fontId="6" fillId="42" borderId="163" applyNumberFormat="0" applyProtection="0">
      <alignment horizontal="right" vertical="center"/>
    </xf>
    <xf numFmtId="4" fontId="6" fillId="42" borderId="163" applyNumberFormat="0" applyProtection="0">
      <alignment horizontal="right" vertical="center"/>
    </xf>
    <xf numFmtId="4" fontId="6" fillId="42" borderId="163" applyNumberFormat="0" applyProtection="0">
      <alignment horizontal="right" vertical="center"/>
    </xf>
    <xf numFmtId="4" fontId="6" fillId="42" borderId="163" applyNumberFormat="0" applyProtection="0">
      <alignment horizontal="right" vertical="center"/>
    </xf>
    <xf numFmtId="4" fontId="6" fillId="42" borderId="163" applyNumberFormat="0" applyProtection="0">
      <alignment horizontal="right" vertical="center"/>
    </xf>
    <xf numFmtId="4" fontId="6" fillId="42" borderId="163" applyNumberFormat="0" applyProtection="0">
      <alignment horizontal="right" vertical="center"/>
    </xf>
    <xf numFmtId="4" fontId="6" fillId="42" borderId="163" applyNumberFormat="0" applyProtection="0">
      <alignment horizontal="right" vertical="center"/>
    </xf>
    <xf numFmtId="4" fontId="6" fillId="42" borderId="163" applyNumberFormat="0" applyProtection="0">
      <alignment horizontal="right" vertical="center"/>
    </xf>
    <xf numFmtId="4" fontId="6" fillId="42" borderId="163" applyNumberFormat="0" applyProtection="0">
      <alignment horizontal="right" vertical="center"/>
    </xf>
    <xf numFmtId="4" fontId="6" fillId="42" borderId="163" applyNumberFormat="0" applyProtection="0">
      <alignment horizontal="right" vertical="center"/>
    </xf>
    <xf numFmtId="4" fontId="6" fillId="42" borderId="163" applyNumberFormat="0" applyProtection="0">
      <alignment horizontal="right" vertical="center"/>
    </xf>
    <xf numFmtId="4" fontId="6" fillId="42" borderId="163" applyNumberFormat="0" applyProtection="0">
      <alignment horizontal="right" vertical="center"/>
    </xf>
    <xf numFmtId="4" fontId="6" fillId="42" borderId="163" applyNumberFormat="0" applyProtection="0">
      <alignment horizontal="right" vertical="center"/>
    </xf>
    <xf numFmtId="4" fontId="6" fillId="42" borderId="163" applyNumberFormat="0" applyProtection="0">
      <alignment horizontal="right" vertical="center"/>
    </xf>
    <xf numFmtId="4" fontId="6" fillId="42" borderId="163" applyNumberFormat="0" applyProtection="0">
      <alignment horizontal="right" vertical="center"/>
    </xf>
    <xf numFmtId="4" fontId="6" fillId="42" borderId="163" applyNumberFormat="0" applyProtection="0">
      <alignment horizontal="right" vertical="center"/>
    </xf>
    <xf numFmtId="4" fontId="57" fillId="42" borderId="167" applyNumberFormat="0" applyProtection="0">
      <alignment horizontal="right" vertical="center"/>
    </xf>
    <xf numFmtId="4" fontId="57" fillId="13" borderId="167" applyNumberFormat="0" applyProtection="0">
      <alignment horizontal="right" vertical="center"/>
    </xf>
    <xf numFmtId="4" fontId="57" fillId="13" borderId="167" applyNumberFormat="0" applyProtection="0">
      <alignment horizontal="right" vertical="center"/>
    </xf>
    <xf numFmtId="4" fontId="57" fillId="13" borderId="167" applyNumberFormat="0" applyProtection="0">
      <alignment horizontal="right" vertical="center"/>
    </xf>
    <xf numFmtId="4" fontId="57" fillId="13" borderId="167" applyNumberFormat="0" applyProtection="0">
      <alignment horizontal="right" vertical="center"/>
    </xf>
    <xf numFmtId="4" fontId="57" fillId="13" borderId="167" applyNumberFormat="0" applyProtection="0">
      <alignment horizontal="right" vertical="center"/>
    </xf>
    <xf numFmtId="4" fontId="57" fillId="13" borderId="167" applyNumberFormat="0" applyProtection="0">
      <alignment horizontal="right" vertical="center"/>
    </xf>
    <xf numFmtId="4" fontId="57" fillId="13" borderId="167" applyNumberFormat="0" applyProtection="0">
      <alignment horizontal="right" vertical="center"/>
    </xf>
    <xf numFmtId="4" fontId="57" fillId="13" borderId="167" applyNumberFormat="0" applyProtection="0">
      <alignment horizontal="right" vertical="center"/>
    </xf>
    <xf numFmtId="4" fontId="57" fillId="13" borderId="167" applyNumberFormat="0" applyProtection="0">
      <alignment horizontal="right" vertical="center"/>
    </xf>
    <xf numFmtId="4" fontId="57" fillId="13" borderId="167" applyNumberFormat="0" applyProtection="0">
      <alignment horizontal="right" vertical="center"/>
    </xf>
    <xf numFmtId="4" fontId="57" fillId="13" borderId="167" applyNumberFormat="0" applyProtection="0">
      <alignment horizontal="right" vertical="center"/>
    </xf>
    <xf numFmtId="4" fontId="57" fillId="13" borderId="167" applyNumberFormat="0" applyProtection="0">
      <alignment horizontal="right" vertical="center"/>
    </xf>
    <xf numFmtId="4" fontId="6" fillId="13" borderId="164" applyNumberFormat="0" applyProtection="0">
      <alignment horizontal="right" vertical="center"/>
    </xf>
    <xf numFmtId="4" fontId="6" fillId="13" borderId="164" applyNumberFormat="0" applyProtection="0">
      <alignment horizontal="right" vertical="center"/>
    </xf>
    <xf numFmtId="4" fontId="6" fillId="13" borderId="164" applyNumberFormat="0" applyProtection="0">
      <alignment horizontal="right" vertical="center"/>
    </xf>
    <xf numFmtId="4" fontId="6" fillId="13" borderId="164" applyNumberFormat="0" applyProtection="0">
      <alignment horizontal="right" vertical="center"/>
    </xf>
    <xf numFmtId="4" fontId="6" fillId="13" borderId="164" applyNumberFormat="0" applyProtection="0">
      <alignment horizontal="right" vertical="center"/>
    </xf>
    <xf numFmtId="4" fontId="6" fillId="13" borderId="164" applyNumberFormat="0" applyProtection="0">
      <alignment horizontal="right" vertical="center"/>
    </xf>
    <xf numFmtId="4" fontId="6" fillId="13" borderId="164" applyNumberFormat="0" applyProtection="0">
      <alignment horizontal="right" vertical="center"/>
    </xf>
    <xf numFmtId="4" fontId="6" fillId="13" borderId="164" applyNumberFormat="0" applyProtection="0">
      <alignment horizontal="right" vertical="center"/>
    </xf>
    <xf numFmtId="4" fontId="6" fillId="13" borderId="164" applyNumberFormat="0" applyProtection="0">
      <alignment horizontal="right" vertical="center"/>
    </xf>
    <xf numFmtId="4" fontId="6" fillId="13" borderId="164" applyNumberFormat="0" applyProtection="0">
      <alignment horizontal="right" vertical="center"/>
    </xf>
    <xf numFmtId="4" fontId="6" fillId="13" borderId="164" applyNumberFormat="0" applyProtection="0">
      <alignment horizontal="right" vertical="center"/>
    </xf>
    <xf numFmtId="4" fontId="6" fillId="13" borderId="164" applyNumberFormat="0" applyProtection="0">
      <alignment horizontal="right" vertical="center"/>
    </xf>
    <xf numFmtId="4" fontId="6" fillId="13" borderId="164" applyNumberFormat="0" applyProtection="0">
      <alignment horizontal="right" vertical="center"/>
    </xf>
    <xf numFmtId="4" fontId="6" fillId="13" borderId="164" applyNumberFormat="0" applyProtection="0">
      <alignment horizontal="right" vertical="center"/>
    </xf>
    <xf numFmtId="4" fontId="6" fillId="13" borderId="164" applyNumberFormat="0" applyProtection="0">
      <alignment horizontal="right" vertical="center"/>
    </xf>
    <xf numFmtId="4" fontId="6" fillId="13" borderId="164" applyNumberFormat="0" applyProtection="0">
      <alignment horizontal="right" vertical="center"/>
    </xf>
    <xf numFmtId="4" fontId="57" fillId="13" borderId="167" applyNumberFormat="0" applyProtection="0">
      <alignment horizontal="right" vertical="center"/>
    </xf>
    <xf numFmtId="4" fontId="57" fillId="3" borderId="167" applyNumberFormat="0" applyProtection="0">
      <alignment horizontal="right" vertical="center"/>
    </xf>
    <xf numFmtId="4" fontId="57" fillId="3" borderId="167" applyNumberFormat="0" applyProtection="0">
      <alignment horizontal="right" vertical="center"/>
    </xf>
    <xf numFmtId="4" fontId="57" fillId="3" borderId="167" applyNumberFormat="0" applyProtection="0">
      <alignment horizontal="right" vertical="center"/>
    </xf>
    <xf numFmtId="4" fontId="57" fillId="3" borderId="167" applyNumberFormat="0" applyProtection="0">
      <alignment horizontal="right" vertical="center"/>
    </xf>
    <xf numFmtId="4" fontId="57" fillId="3" borderId="167" applyNumberFormat="0" applyProtection="0">
      <alignment horizontal="right" vertical="center"/>
    </xf>
    <xf numFmtId="4" fontId="57" fillId="3" borderId="167" applyNumberFormat="0" applyProtection="0">
      <alignment horizontal="right" vertical="center"/>
    </xf>
    <xf numFmtId="4" fontId="57" fillId="3" borderId="167" applyNumberFormat="0" applyProtection="0">
      <alignment horizontal="right" vertical="center"/>
    </xf>
    <xf numFmtId="4" fontId="57" fillId="3" borderId="167" applyNumberFormat="0" applyProtection="0">
      <alignment horizontal="right" vertical="center"/>
    </xf>
    <xf numFmtId="4" fontId="57" fillId="3" borderId="167" applyNumberFormat="0" applyProtection="0">
      <alignment horizontal="right" vertical="center"/>
    </xf>
    <xf numFmtId="4" fontId="57" fillId="3" borderId="167" applyNumberFormat="0" applyProtection="0">
      <alignment horizontal="right" vertical="center"/>
    </xf>
    <xf numFmtId="4" fontId="57" fillId="3" borderId="167" applyNumberFormat="0" applyProtection="0">
      <alignment horizontal="right" vertical="center"/>
    </xf>
    <xf numFmtId="4" fontId="57" fillId="3" borderId="167" applyNumberFormat="0" applyProtection="0">
      <alignment horizontal="right" vertical="center"/>
    </xf>
    <xf numFmtId="4" fontId="6" fillId="90" borderId="163" applyNumberFormat="0" applyProtection="0">
      <alignment horizontal="right" vertical="center"/>
    </xf>
    <xf numFmtId="4" fontId="6" fillId="90" borderId="163" applyNumberFormat="0" applyProtection="0">
      <alignment horizontal="right" vertical="center"/>
    </xf>
    <xf numFmtId="4" fontId="6" fillId="90" borderId="163" applyNumberFormat="0" applyProtection="0">
      <alignment horizontal="right" vertical="center"/>
    </xf>
    <xf numFmtId="4" fontId="6" fillId="90" borderId="163" applyNumberFormat="0" applyProtection="0">
      <alignment horizontal="right" vertical="center"/>
    </xf>
    <xf numFmtId="4" fontId="6" fillId="90" borderId="163" applyNumberFormat="0" applyProtection="0">
      <alignment horizontal="right" vertical="center"/>
    </xf>
    <xf numFmtId="4" fontId="6" fillId="90" borderId="163" applyNumberFormat="0" applyProtection="0">
      <alignment horizontal="right" vertical="center"/>
    </xf>
    <xf numFmtId="4" fontId="6" fillId="90" borderId="163" applyNumberFormat="0" applyProtection="0">
      <alignment horizontal="right" vertical="center"/>
    </xf>
    <xf numFmtId="4" fontId="6" fillId="90" borderId="163" applyNumberFormat="0" applyProtection="0">
      <alignment horizontal="right" vertical="center"/>
    </xf>
    <xf numFmtId="4" fontId="6" fillId="90" borderId="163" applyNumberFormat="0" applyProtection="0">
      <alignment horizontal="right" vertical="center"/>
    </xf>
    <xf numFmtId="4" fontId="6" fillId="90" borderId="163" applyNumberFormat="0" applyProtection="0">
      <alignment horizontal="right" vertical="center"/>
    </xf>
    <xf numFmtId="4" fontId="6" fillId="90" borderId="163" applyNumberFormat="0" applyProtection="0">
      <alignment horizontal="right" vertical="center"/>
    </xf>
    <xf numFmtId="4" fontId="6" fillId="90" borderId="163" applyNumberFormat="0" applyProtection="0">
      <alignment horizontal="right" vertical="center"/>
    </xf>
    <xf numFmtId="4" fontId="6" fillId="90" borderId="163" applyNumberFormat="0" applyProtection="0">
      <alignment horizontal="right" vertical="center"/>
    </xf>
    <xf numFmtId="4" fontId="6" fillId="90" borderId="163" applyNumberFormat="0" applyProtection="0">
      <alignment horizontal="right" vertical="center"/>
    </xf>
    <xf numFmtId="4" fontId="6" fillId="90" borderId="163" applyNumberFormat="0" applyProtection="0">
      <alignment horizontal="right" vertical="center"/>
    </xf>
    <xf numFmtId="4" fontId="6" fillId="90" borderId="163" applyNumberFormat="0" applyProtection="0">
      <alignment horizontal="right" vertical="center"/>
    </xf>
    <xf numFmtId="4" fontId="57" fillId="3" borderId="167" applyNumberFormat="0" applyProtection="0">
      <alignment horizontal="right" vertical="center"/>
    </xf>
    <xf numFmtId="4" fontId="57" fillId="29" borderId="167" applyNumberFormat="0" applyProtection="0">
      <alignment horizontal="right" vertical="center"/>
    </xf>
    <xf numFmtId="4" fontId="57" fillId="29" borderId="167" applyNumberFormat="0" applyProtection="0">
      <alignment horizontal="right" vertical="center"/>
    </xf>
    <xf numFmtId="4" fontId="57" fillId="29" borderId="167" applyNumberFormat="0" applyProtection="0">
      <alignment horizontal="right" vertical="center"/>
    </xf>
    <xf numFmtId="4" fontId="57" fillId="29" borderId="167" applyNumberFormat="0" applyProtection="0">
      <alignment horizontal="right" vertical="center"/>
    </xf>
    <xf numFmtId="4" fontId="57" fillId="29" borderId="167" applyNumberFormat="0" applyProtection="0">
      <alignment horizontal="right" vertical="center"/>
    </xf>
    <xf numFmtId="4" fontId="57" fillId="29" borderId="167" applyNumberFormat="0" applyProtection="0">
      <alignment horizontal="right" vertical="center"/>
    </xf>
    <xf numFmtId="4" fontId="57" fillId="29" borderId="167" applyNumberFormat="0" applyProtection="0">
      <alignment horizontal="right" vertical="center"/>
    </xf>
    <xf numFmtId="4" fontId="57" fillId="29" borderId="167" applyNumberFormat="0" applyProtection="0">
      <alignment horizontal="right" vertical="center"/>
    </xf>
    <xf numFmtId="4" fontId="57" fillId="29" borderId="167" applyNumberFormat="0" applyProtection="0">
      <alignment horizontal="right" vertical="center"/>
    </xf>
    <xf numFmtId="4" fontId="57" fillId="29" borderId="167" applyNumberFormat="0" applyProtection="0">
      <alignment horizontal="right" vertical="center"/>
    </xf>
    <xf numFmtId="4" fontId="57" fillId="29" borderId="167" applyNumberFormat="0" applyProtection="0">
      <alignment horizontal="right" vertical="center"/>
    </xf>
    <xf numFmtId="4" fontId="57" fillId="29" borderId="167" applyNumberFormat="0" applyProtection="0">
      <alignment horizontal="right" vertical="center"/>
    </xf>
    <xf numFmtId="4" fontId="6" fillId="29" borderId="163" applyNumberFormat="0" applyProtection="0">
      <alignment horizontal="right" vertical="center"/>
    </xf>
    <xf numFmtId="4" fontId="6" fillId="29" borderId="163" applyNumberFormat="0" applyProtection="0">
      <alignment horizontal="right" vertical="center"/>
    </xf>
    <xf numFmtId="4" fontId="6" fillId="29" borderId="163" applyNumberFormat="0" applyProtection="0">
      <alignment horizontal="right" vertical="center"/>
    </xf>
    <xf numFmtId="4" fontId="6" fillId="29" borderId="163" applyNumberFormat="0" applyProtection="0">
      <alignment horizontal="right" vertical="center"/>
    </xf>
    <xf numFmtId="4" fontId="6" fillId="29" borderId="163" applyNumberFormat="0" applyProtection="0">
      <alignment horizontal="right" vertical="center"/>
    </xf>
    <xf numFmtId="4" fontId="6" fillId="29" borderId="163" applyNumberFormat="0" applyProtection="0">
      <alignment horizontal="right" vertical="center"/>
    </xf>
    <xf numFmtId="4" fontId="6" fillId="29" borderId="163" applyNumberFormat="0" applyProtection="0">
      <alignment horizontal="right" vertical="center"/>
    </xf>
    <xf numFmtId="4" fontId="6" fillId="29" borderId="163" applyNumberFormat="0" applyProtection="0">
      <alignment horizontal="right" vertical="center"/>
    </xf>
    <xf numFmtId="4" fontId="6" fillId="29" borderId="163" applyNumberFormat="0" applyProtection="0">
      <alignment horizontal="right" vertical="center"/>
    </xf>
    <xf numFmtId="4" fontId="6" fillId="29" borderId="163" applyNumberFormat="0" applyProtection="0">
      <alignment horizontal="right" vertical="center"/>
    </xf>
    <xf numFmtId="4" fontId="6" fillId="29" borderId="163" applyNumberFormat="0" applyProtection="0">
      <alignment horizontal="right" vertical="center"/>
    </xf>
    <xf numFmtId="4" fontId="6" fillId="29" borderId="163" applyNumberFormat="0" applyProtection="0">
      <alignment horizontal="right" vertical="center"/>
    </xf>
    <xf numFmtId="4" fontId="6" fillId="29" borderId="163" applyNumberFormat="0" applyProtection="0">
      <alignment horizontal="right" vertical="center"/>
    </xf>
    <xf numFmtId="4" fontId="6" fillId="29" borderId="163" applyNumberFormat="0" applyProtection="0">
      <alignment horizontal="right" vertical="center"/>
    </xf>
    <xf numFmtId="4" fontId="6" fillId="29" borderId="163" applyNumberFormat="0" applyProtection="0">
      <alignment horizontal="right" vertical="center"/>
    </xf>
    <xf numFmtId="4" fontId="6" fillId="29" borderId="163" applyNumberFormat="0" applyProtection="0">
      <alignment horizontal="right" vertical="center"/>
    </xf>
    <xf numFmtId="4" fontId="57" fillId="29" borderId="167" applyNumberFormat="0" applyProtection="0">
      <alignment horizontal="right" vertical="center"/>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0" fontId="55" fillId="41" borderId="167" applyNumberFormat="0" applyProtection="0">
      <alignment horizontal="left" vertical="top" indent="1"/>
    </xf>
    <xf numFmtId="0" fontId="55" fillId="41" borderId="167" applyNumberFormat="0" applyProtection="0">
      <alignment horizontal="left" vertical="top" indent="1"/>
    </xf>
    <xf numFmtId="0" fontId="55" fillId="41" borderId="167" applyNumberFormat="0" applyProtection="0">
      <alignment horizontal="left" vertical="top" indent="1"/>
    </xf>
    <xf numFmtId="0" fontId="55" fillId="41" borderId="167" applyNumberFormat="0" applyProtection="0">
      <alignment horizontal="left" vertical="top" indent="1"/>
    </xf>
    <xf numFmtId="0" fontId="55" fillId="41" borderId="167" applyNumberFormat="0" applyProtection="0">
      <alignment horizontal="left" vertical="top" indent="1"/>
    </xf>
    <xf numFmtId="0" fontId="55" fillId="41" borderId="167" applyNumberFormat="0" applyProtection="0">
      <alignment horizontal="left" vertical="top" indent="1"/>
    </xf>
    <xf numFmtId="0" fontId="55" fillId="41" borderId="167" applyNumberFormat="0" applyProtection="0">
      <alignment horizontal="left" vertical="top" indent="1"/>
    </xf>
    <xf numFmtId="0" fontId="55" fillId="41" borderId="167" applyNumberFormat="0" applyProtection="0">
      <alignment horizontal="left" vertical="top" indent="1"/>
    </xf>
    <xf numFmtId="0" fontId="55" fillId="41" borderId="167" applyNumberFormat="0" applyProtection="0">
      <alignment horizontal="left" vertical="top" indent="1"/>
    </xf>
    <xf numFmtId="0" fontId="55" fillId="41" borderId="167" applyNumberFormat="0" applyProtection="0">
      <alignment horizontal="left" vertical="top" indent="1"/>
    </xf>
    <xf numFmtId="0" fontId="55" fillId="41" borderId="167" applyNumberFormat="0" applyProtection="0">
      <alignment horizontal="left" vertical="top" indent="1"/>
    </xf>
    <xf numFmtId="0" fontId="55" fillId="41"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55" fillId="41" borderId="167" applyNumberFormat="0" applyProtection="0">
      <alignment horizontal="left" vertical="top" indent="1"/>
    </xf>
    <xf numFmtId="4" fontId="55" fillId="41" borderId="167" applyNumberFormat="0" applyProtection="0">
      <alignment horizontal="left" vertical="center" indent="1"/>
    </xf>
    <xf numFmtId="4" fontId="55" fillId="41" borderId="167" applyNumberFormat="0" applyProtection="0">
      <alignment horizontal="left" vertical="center" indent="1"/>
    </xf>
    <xf numFmtId="4" fontId="55" fillId="41" borderId="167" applyNumberFormat="0" applyProtection="0">
      <alignment horizontal="left" vertical="center" indent="1"/>
    </xf>
    <xf numFmtId="4" fontId="55" fillId="41" borderId="167" applyNumberFormat="0" applyProtection="0">
      <alignment horizontal="left" vertical="center" indent="1"/>
    </xf>
    <xf numFmtId="4" fontId="55" fillId="41" borderId="167" applyNumberFormat="0" applyProtection="0">
      <alignment horizontal="left" vertical="center" indent="1"/>
    </xf>
    <xf numFmtId="4" fontId="55" fillId="41" borderId="167" applyNumberFormat="0" applyProtection="0">
      <alignment horizontal="left" vertical="center" indent="1"/>
    </xf>
    <xf numFmtId="4" fontId="55" fillId="41" borderId="167" applyNumberFormat="0" applyProtection="0">
      <alignment horizontal="left" vertical="center" indent="1"/>
    </xf>
    <xf numFmtId="4" fontId="55" fillId="41" borderId="167" applyNumberFormat="0" applyProtection="0">
      <alignment horizontal="left" vertical="center" indent="1"/>
    </xf>
    <xf numFmtId="4" fontId="55" fillId="41" borderId="167" applyNumberFormat="0" applyProtection="0">
      <alignment horizontal="left" vertical="center" indent="1"/>
    </xf>
    <xf numFmtId="4" fontId="55" fillId="41" borderId="167" applyNumberFormat="0" applyProtection="0">
      <alignment horizontal="left" vertical="center" indent="1"/>
    </xf>
    <xf numFmtId="4" fontId="55" fillId="41" borderId="167" applyNumberFormat="0" applyProtection="0">
      <alignment horizontal="left" vertical="center" indent="1"/>
    </xf>
    <xf numFmtId="4" fontId="55" fillId="41" borderId="167" applyNumberFormat="0" applyProtection="0">
      <alignment horizontal="left" vertical="center" indent="1"/>
    </xf>
    <xf numFmtId="4" fontId="6" fillId="41" borderId="163" applyNumberFormat="0" applyProtection="0">
      <alignment horizontal="left" vertical="center" indent="1"/>
    </xf>
    <xf numFmtId="4" fontId="6" fillId="41" borderId="163" applyNumberFormat="0" applyProtection="0">
      <alignment horizontal="left" vertical="center" indent="1"/>
    </xf>
    <xf numFmtId="4" fontId="6" fillId="41" borderId="163" applyNumberFormat="0" applyProtection="0">
      <alignment horizontal="left" vertical="center" indent="1"/>
    </xf>
    <xf numFmtId="4" fontId="6" fillId="41" borderId="163" applyNumberFormat="0" applyProtection="0">
      <alignment horizontal="left" vertical="center" indent="1"/>
    </xf>
    <xf numFmtId="4" fontId="6" fillId="41" borderId="163" applyNumberFormat="0" applyProtection="0">
      <alignment horizontal="left" vertical="center" indent="1"/>
    </xf>
    <xf numFmtId="4" fontId="6" fillId="41" borderId="163" applyNumberFormat="0" applyProtection="0">
      <alignment horizontal="left" vertical="center" indent="1"/>
    </xf>
    <xf numFmtId="4" fontId="6" fillId="41" borderId="163" applyNumberFormat="0" applyProtection="0">
      <alignment horizontal="left" vertical="center" indent="1"/>
    </xf>
    <xf numFmtId="4" fontId="6" fillId="41" borderId="163" applyNumberFormat="0" applyProtection="0">
      <alignment horizontal="left" vertical="center" indent="1"/>
    </xf>
    <xf numFmtId="4" fontId="6" fillId="41" borderId="163" applyNumberFormat="0" applyProtection="0">
      <alignment horizontal="left" vertical="center" indent="1"/>
    </xf>
    <xf numFmtId="4" fontId="6" fillId="41" borderId="163" applyNumberFormat="0" applyProtection="0">
      <alignment horizontal="left" vertical="center" indent="1"/>
    </xf>
    <xf numFmtId="4" fontId="6" fillId="41" borderId="163" applyNumberFormat="0" applyProtection="0">
      <alignment horizontal="left" vertical="center" indent="1"/>
    </xf>
    <xf numFmtId="4" fontId="6" fillId="41" borderId="163" applyNumberFormat="0" applyProtection="0">
      <alignment horizontal="left" vertical="center" indent="1"/>
    </xf>
    <xf numFmtId="4" fontId="6" fillId="41" borderId="163" applyNumberFormat="0" applyProtection="0">
      <alignment horizontal="left" vertical="center" indent="1"/>
    </xf>
    <xf numFmtId="4" fontId="6" fillId="41" borderId="163" applyNumberFormat="0" applyProtection="0">
      <alignment horizontal="left" vertical="center" indent="1"/>
    </xf>
    <xf numFmtId="4" fontId="6" fillId="41" borderId="163" applyNumberFormat="0" applyProtection="0">
      <alignment horizontal="left" vertical="center" indent="1"/>
    </xf>
    <xf numFmtId="4" fontId="6" fillId="41" borderId="163" applyNumberFormat="0" applyProtection="0">
      <alignment horizontal="left" vertical="center" indent="1"/>
    </xf>
    <xf numFmtId="4" fontId="55" fillId="41" borderId="167" applyNumberFormat="0" applyProtection="0">
      <alignment horizontal="left" vertical="center" indent="1"/>
    </xf>
    <xf numFmtId="4" fontId="56" fillId="41" borderId="167" applyNumberFormat="0" applyProtection="0">
      <alignment vertical="center"/>
    </xf>
    <xf numFmtId="4" fontId="56" fillId="41" borderId="167" applyNumberFormat="0" applyProtection="0">
      <alignment vertical="center"/>
    </xf>
    <xf numFmtId="4" fontId="56" fillId="41" borderId="167" applyNumberFormat="0" applyProtection="0">
      <alignment vertical="center"/>
    </xf>
    <xf numFmtId="4" fontId="56" fillId="41" borderId="167" applyNumberFormat="0" applyProtection="0">
      <alignment vertical="center"/>
    </xf>
    <xf numFmtId="4" fontId="56" fillId="41" borderId="167" applyNumberFormat="0" applyProtection="0">
      <alignment vertical="center"/>
    </xf>
    <xf numFmtId="4" fontId="56" fillId="41" borderId="167" applyNumberFormat="0" applyProtection="0">
      <alignment vertical="center"/>
    </xf>
    <xf numFmtId="4" fontId="56" fillId="41" borderId="167" applyNumberFormat="0" applyProtection="0">
      <alignment vertical="center"/>
    </xf>
    <xf numFmtId="4" fontId="56" fillId="41" borderId="167" applyNumberFormat="0" applyProtection="0">
      <alignment vertical="center"/>
    </xf>
    <xf numFmtId="4" fontId="56" fillId="41" borderId="167" applyNumberFormat="0" applyProtection="0">
      <alignment vertical="center"/>
    </xf>
    <xf numFmtId="4" fontId="56" fillId="41" borderId="167" applyNumberFormat="0" applyProtection="0">
      <alignment vertical="center"/>
    </xf>
    <xf numFmtId="4" fontId="56" fillId="41" borderId="167" applyNumberFormat="0" applyProtection="0">
      <alignment vertical="center"/>
    </xf>
    <xf numFmtId="4" fontId="56" fillId="41" borderId="167"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168" fillId="41" borderId="163" applyNumberFormat="0" applyProtection="0">
      <alignment vertical="center"/>
    </xf>
    <xf numFmtId="4" fontId="168" fillId="41" borderId="163" applyNumberFormat="0" applyProtection="0">
      <alignment vertical="center"/>
    </xf>
    <xf numFmtId="4" fontId="168" fillId="41" borderId="163" applyNumberFormat="0" applyProtection="0">
      <alignment vertical="center"/>
    </xf>
    <xf numFmtId="4" fontId="168" fillId="41" borderId="163" applyNumberFormat="0" applyProtection="0">
      <alignment vertical="center"/>
    </xf>
    <xf numFmtId="4" fontId="168" fillId="41" borderId="163" applyNumberFormat="0" applyProtection="0">
      <alignment vertical="center"/>
    </xf>
    <xf numFmtId="4" fontId="168" fillId="41" borderId="163" applyNumberFormat="0" applyProtection="0">
      <alignment vertical="center"/>
    </xf>
    <xf numFmtId="4" fontId="168" fillId="41" borderId="163" applyNumberFormat="0" applyProtection="0">
      <alignment vertical="center"/>
    </xf>
    <xf numFmtId="4" fontId="168" fillId="41" borderId="163" applyNumberFormat="0" applyProtection="0">
      <alignment vertical="center"/>
    </xf>
    <xf numFmtId="4" fontId="168" fillId="41" borderId="163" applyNumberFormat="0" applyProtection="0">
      <alignment vertical="center"/>
    </xf>
    <xf numFmtId="4" fontId="168" fillId="41" borderId="163" applyNumberFormat="0" applyProtection="0">
      <alignment vertical="center"/>
    </xf>
    <xf numFmtId="4" fontId="168" fillId="41" borderId="163" applyNumberFormat="0" applyProtection="0">
      <alignment vertical="center"/>
    </xf>
    <xf numFmtId="4" fontId="168" fillId="41" borderId="163" applyNumberFormat="0" applyProtection="0">
      <alignment vertical="center"/>
    </xf>
    <xf numFmtId="4" fontId="168" fillId="41" borderId="163" applyNumberFormat="0" applyProtection="0">
      <alignment vertical="center"/>
    </xf>
    <xf numFmtId="4" fontId="168" fillId="41" borderId="163" applyNumberFormat="0" applyProtection="0">
      <alignment vertical="center"/>
    </xf>
    <xf numFmtId="4" fontId="168" fillId="41" borderId="163" applyNumberFormat="0" applyProtection="0">
      <alignment vertical="center"/>
    </xf>
    <xf numFmtId="4" fontId="168" fillId="41"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56" fillId="41" borderId="167" applyNumberFormat="0" applyProtection="0">
      <alignment vertical="center"/>
    </xf>
    <xf numFmtId="4" fontId="55" fillId="7" borderId="167" applyNumberFormat="0" applyProtection="0">
      <alignment vertical="center"/>
    </xf>
    <xf numFmtId="4" fontId="55" fillId="7" borderId="167" applyNumberFormat="0" applyProtection="0">
      <alignment vertical="center"/>
    </xf>
    <xf numFmtId="4" fontId="55" fillId="7" borderId="167" applyNumberFormat="0" applyProtection="0">
      <alignment vertical="center"/>
    </xf>
    <xf numFmtId="4" fontId="55" fillId="7" borderId="167" applyNumberFormat="0" applyProtection="0">
      <alignment vertical="center"/>
    </xf>
    <xf numFmtId="4" fontId="55" fillId="7" borderId="167" applyNumberFormat="0" applyProtection="0">
      <alignment vertical="center"/>
    </xf>
    <xf numFmtId="4" fontId="55" fillId="7" borderId="167" applyNumberFormat="0" applyProtection="0">
      <alignment vertical="center"/>
    </xf>
    <xf numFmtId="4" fontId="55" fillId="7" borderId="167" applyNumberFormat="0" applyProtection="0">
      <alignment vertical="center"/>
    </xf>
    <xf numFmtId="4" fontId="55" fillId="7" borderId="167" applyNumberFormat="0" applyProtection="0">
      <alignment vertical="center"/>
    </xf>
    <xf numFmtId="4" fontId="55" fillId="7" borderId="167" applyNumberFormat="0" applyProtection="0">
      <alignment vertical="center"/>
    </xf>
    <xf numFmtId="4" fontId="55" fillId="7" borderId="167" applyNumberFormat="0" applyProtection="0">
      <alignment vertical="center"/>
    </xf>
    <xf numFmtId="4" fontId="55" fillId="7" borderId="167" applyNumberFormat="0" applyProtection="0">
      <alignment vertical="center"/>
    </xf>
    <xf numFmtId="4" fontId="55" fillId="7" borderId="167"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55" fillId="7" borderId="167" applyNumberFormat="0" applyProtection="0">
      <alignment vertical="center"/>
    </xf>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81" borderId="166" applyNumberFormat="0" applyAlignment="0" applyProtection="0"/>
    <xf numFmtId="0" fontId="50" fillId="81" borderId="166" applyNumberFormat="0" applyAlignment="0" applyProtection="0"/>
    <xf numFmtId="0" fontId="50" fillId="81" borderId="166" applyNumberFormat="0" applyAlignment="0" applyProtection="0"/>
    <xf numFmtId="0" fontId="50" fillId="81" borderId="166" applyNumberFormat="0" applyAlignment="0" applyProtection="0"/>
    <xf numFmtId="0" fontId="50" fillId="81" borderId="166" applyNumberFormat="0" applyAlignment="0" applyProtection="0"/>
    <xf numFmtId="0" fontId="50" fillId="81" borderId="166" applyNumberFormat="0" applyAlignment="0" applyProtection="0"/>
    <xf numFmtId="0" fontId="50" fillId="81" borderId="166" applyNumberFormat="0" applyAlignment="0" applyProtection="0"/>
    <xf numFmtId="0" fontId="50" fillId="81" borderId="166" applyNumberFormat="0" applyAlignment="0" applyProtection="0"/>
    <xf numFmtId="0" fontId="50" fillId="81" borderId="166" applyNumberFormat="0" applyAlignment="0" applyProtection="0"/>
    <xf numFmtId="0" fontId="50" fillId="81" borderId="166" applyNumberFormat="0" applyAlignment="0" applyProtection="0"/>
    <xf numFmtId="0" fontId="50" fillId="81" borderId="166" applyNumberFormat="0" applyAlignment="0" applyProtection="0"/>
    <xf numFmtId="0" fontId="50" fillId="81" borderId="166" applyNumberFormat="0" applyAlignment="0" applyProtection="0"/>
    <xf numFmtId="0" fontId="50" fillId="81"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184" fontId="6" fillId="0" borderId="145">
      <alignment horizontal="center" vertical="center"/>
      <protection locked="0"/>
    </xf>
    <xf numFmtId="184" fontId="6" fillId="0" borderId="145">
      <alignment horizontal="center" vertical="center"/>
      <protection locked="0"/>
    </xf>
    <xf numFmtId="184" fontId="6" fillId="0" borderId="145">
      <alignment horizontal="center" vertical="center"/>
      <protection locked="0"/>
    </xf>
    <xf numFmtId="179" fontId="6" fillId="0" borderId="145">
      <alignment horizontal="center" vertical="center"/>
      <protection locked="0"/>
    </xf>
    <xf numFmtId="179" fontId="6" fillId="0" borderId="145">
      <alignment horizontal="center" vertical="center"/>
      <protection locked="0"/>
    </xf>
    <xf numFmtId="179" fontId="6" fillId="0" borderId="145">
      <alignment horizontal="center" vertical="center"/>
      <protection locked="0"/>
    </xf>
    <xf numFmtId="183" fontId="6" fillId="0" borderId="145">
      <alignment horizontal="center" vertical="center"/>
      <protection locked="0"/>
    </xf>
    <xf numFmtId="183" fontId="6" fillId="0" borderId="145">
      <alignment horizontal="center" vertical="center"/>
      <protection locked="0"/>
    </xf>
    <xf numFmtId="183" fontId="6" fillId="0" borderId="145">
      <alignment horizontal="center" vertical="center"/>
      <protection locked="0"/>
    </xf>
    <xf numFmtId="181" fontId="6" fillId="0" borderId="145">
      <alignment horizontal="center" vertical="center"/>
      <protection locked="0"/>
    </xf>
    <xf numFmtId="181" fontId="6" fillId="0" borderId="145">
      <alignment horizontal="center" vertical="center"/>
      <protection locked="0"/>
    </xf>
    <xf numFmtId="181" fontId="6" fillId="0" borderId="145">
      <alignment horizontal="center" vertical="center"/>
      <protection locked="0"/>
    </xf>
    <xf numFmtId="182" fontId="6" fillId="0" borderId="145">
      <alignment horizontal="center" vertical="center"/>
      <protection locked="0"/>
    </xf>
    <xf numFmtId="182" fontId="6" fillId="0" borderId="145">
      <alignment horizontal="center" vertical="center"/>
      <protection locked="0"/>
    </xf>
    <xf numFmtId="182" fontId="6" fillId="0" borderId="145">
      <alignment horizontal="center" vertical="center"/>
      <protection locked="0"/>
    </xf>
    <xf numFmtId="180" fontId="6" fillId="0" borderId="145">
      <alignment horizontal="center" vertical="center"/>
      <protection locked="0"/>
    </xf>
    <xf numFmtId="180" fontId="6" fillId="0" borderId="145">
      <alignment horizontal="center" vertical="center"/>
      <protection locked="0"/>
    </xf>
    <xf numFmtId="180" fontId="6" fillId="0" borderId="145">
      <alignment horizontal="center" vertical="center"/>
      <protection locked="0"/>
    </xf>
    <xf numFmtId="0" fontId="6" fillId="0" borderId="145" applyAlignment="0">
      <protection locked="0"/>
    </xf>
    <xf numFmtId="0" fontId="6" fillId="0" borderId="145" applyAlignment="0">
      <protection locked="0"/>
    </xf>
    <xf numFmtId="0" fontId="6" fillId="0" borderId="145" applyAlignment="0">
      <protection locked="0"/>
    </xf>
    <xf numFmtId="184" fontId="6" fillId="0" borderId="145">
      <alignment vertical="center"/>
      <protection locked="0"/>
    </xf>
    <xf numFmtId="184" fontId="6" fillId="0" borderId="145">
      <alignment vertical="center"/>
      <protection locked="0"/>
    </xf>
    <xf numFmtId="184" fontId="6" fillId="0" borderId="145">
      <alignment vertical="center"/>
      <protection locked="0"/>
    </xf>
    <xf numFmtId="185" fontId="6" fillId="0" borderId="145">
      <alignment horizontal="right" vertical="center"/>
      <protection locked="0"/>
    </xf>
    <xf numFmtId="185" fontId="6" fillId="0" borderId="145">
      <alignment horizontal="right" vertical="center"/>
      <protection locked="0"/>
    </xf>
    <xf numFmtId="185" fontId="6" fillId="0" borderId="145">
      <alignment horizontal="right" vertical="center"/>
      <protection locked="0"/>
    </xf>
    <xf numFmtId="183" fontId="6" fillId="0" borderId="145">
      <alignment vertical="center"/>
      <protection locked="0"/>
    </xf>
    <xf numFmtId="183" fontId="6" fillId="0" borderId="145">
      <alignment vertical="center"/>
      <protection locked="0"/>
    </xf>
    <xf numFmtId="183" fontId="6" fillId="0" borderId="145">
      <alignment vertical="center"/>
      <protection locked="0"/>
    </xf>
    <xf numFmtId="181" fontId="6" fillId="0" borderId="145">
      <alignment vertical="center"/>
      <protection locked="0"/>
    </xf>
    <xf numFmtId="181" fontId="6" fillId="0" borderId="145">
      <alignment vertical="center"/>
      <protection locked="0"/>
    </xf>
    <xf numFmtId="181" fontId="6" fillId="0" borderId="145">
      <alignment vertical="center"/>
      <protection locked="0"/>
    </xf>
    <xf numFmtId="182" fontId="6" fillId="0" borderId="145">
      <alignment vertical="center"/>
      <protection locked="0"/>
    </xf>
    <xf numFmtId="182" fontId="6" fillId="0" borderId="145">
      <alignment vertical="center"/>
      <protection locked="0"/>
    </xf>
    <xf numFmtId="182" fontId="6" fillId="0" borderId="145">
      <alignment vertical="center"/>
      <protection locked="0"/>
    </xf>
    <xf numFmtId="180" fontId="6" fillId="0" borderId="145">
      <alignment horizontal="right" vertical="center"/>
      <protection locked="0"/>
    </xf>
    <xf numFmtId="180" fontId="6" fillId="0" borderId="145">
      <alignment horizontal="right" vertical="center"/>
      <protection locked="0"/>
    </xf>
    <xf numFmtId="180" fontId="6" fillId="0" borderId="145">
      <alignment horizontal="right" vertical="center"/>
      <protection locked="0"/>
    </xf>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186" fontId="6" fillId="0" borderId="164" applyFill="0">
      <alignment horizontal="center" vertical="center"/>
    </xf>
    <xf numFmtId="186" fontId="6" fillId="0" borderId="164" applyFill="0">
      <alignment horizontal="center" vertical="center"/>
    </xf>
    <xf numFmtId="186" fontId="6" fillId="0" borderId="164" applyFill="0">
      <alignment horizontal="center" vertical="center"/>
    </xf>
    <xf numFmtId="186" fontId="6" fillId="0" borderId="164" applyFill="0">
      <alignment horizontal="center" vertical="center"/>
    </xf>
    <xf numFmtId="186" fontId="6" fillId="0" borderId="164" applyFill="0">
      <alignment horizontal="center" vertical="center"/>
    </xf>
    <xf numFmtId="186" fontId="6" fillId="0" borderId="164" applyFill="0">
      <alignment horizontal="center" vertical="center"/>
    </xf>
    <xf numFmtId="186" fontId="6" fillId="0" borderId="164" applyFill="0">
      <alignment horizontal="center" vertical="center"/>
    </xf>
    <xf numFmtId="186" fontId="6" fillId="0" borderId="164" applyFill="0">
      <alignment horizontal="center" vertical="center"/>
    </xf>
    <xf numFmtId="0" fontId="6" fillId="0" borderId="164" applyFill="0">
      <alignment horizontal="center" vertical="center"/>
    </xf>
    <xf numFmtId="0" fontId="6" fillId="0" borderId="164" applyFill="0">
      <alignment horizontal="center" vertical="center"/>
    </xf>
    <xf numFmtId="0" fontId="6" fillId="0" borderId="164" applyFill="0">
      <alignment horizontal="center" vertical="center"/>
    </xf>
    <xf numFmtId="0" fontId="6" fillId="0" borderId="164" applyFill="0">
      <alignment horizontal="center" vertical="center"/>
    </xf>
    <xf numFmtId="0" fontId="6" fillId="0" borderId="164" applyFill="0">
      <alignment horizontal="center" vertical="center"/>
    </xf>
    <xf numFmtId="0" fontId="6" fillId="0" borderId="164" applyFill="0">
      <alignment horizontal="center" vertical="center"/>
    </xf>
    <xf numFmtId="0" fontId="6" fillId="0" borderId="164" applyFill="0">
      <alignment horizontal="center" vertical="center"/>
    </xf>
    <xf numFmtId="0" fontId="33" fillId="0" borderId="164" applyFill="0">
      <alignment horizontal="center" vertical="center"/>
    </xf>
    <xf numFmtId="0" fontId="33" fillId="0" borderId="164" applyFill="0">
      <alignment horizontal="center" vertical="center"/>
    </xf>
    <xf numFmtId="0" fontId="33" fillId="0" borderId="164" applyFill="0">
      <alignment horizontal="center" vertical="center"/>
    </xf>
    <xf numFmtId="0" fontId="33" fillId="0" borderId="164" applyFill="0">
      <alignment horizontal="center" vertical="center"/>
    </xf>
    <xf numFmtId="0" fontId="33" fillId="0" borderId="164" applyFill="0">
      <alignment horizontal="center" vertical="center"/>
    </xf>
    <xf numFmtId="0" fontId="33" fillId="0" borderId="164" applyFill="0">
      <alignment horizontal="center" vertical="center"/>
    </xf>
    <xf numFmtId="0" fontId="33" fillId="0" borderId="164" applyFill="0">
      <alignment horizontal="center" vertical="center"/>
    </xf>
    <xf numFmtId="0" fontId="33" fillId="0" borderId="164" applyFill="0">
      <alignment horizontal="center" vertical="center"/>
    </xf>
    <xf numFmtId="0" fontId="33" fillId="0" borderId="164" applyFill="0">
      <alignment horizontal="center" vertical="center"/>
    </xf>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46" fillId="0" borderId="146" applyNumberFormat="0" applyAlignment="0" applyProtection="0">
      <alignment horizontal="left" vertical="center"/>
    </xf>
    <xf numFmtId="0" fontId="46" fillId="0" borderId="147">
      <alignment horizontal="left" vertical="center"/>
    </xf>
    <xf numFmtId="0" fontId="46" fillId="0" borderId="147">
      <alignment horizontal="left" vertical="center"/>
    </xf>
    <xf numFmtId="0" fontId="46" fillId="0" borderId="147">
      <alignment horizontal="left" vertical="center"/>
    </xf>
    <xf numFmtId="0" fontId="46" fillId="0" borderId="147">
      <alignment horizontal="left" vertical="center"/>
    </xf>
    <xf numFmtId="0" fontId="46" fillId="0" borderId="147">
      <alignment horizontal="left" vertical="center"/>
    </xf>
    <xf numFmtId="0" fontId="46" fillId="0" borderId="147">
      <alignment horizontal="left" vertical="center"/>
    </xf>
    <xf numFmtId="0" fontId="46" fillId="0" borderId="147">
      <alignment horizontal="left" vertical="center"/>
    </xf>
    <xf numFmtId="0" fontId="46" fillId="0" borderId="147">
      <alignment horizontal="left" vertical="center"/>
    </xf>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39" fillId="7" borderId="162"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39" fillId="7" borderId="162" applyNumberFormat="0" applyAlignment="0" applyProtection="0"/>
    <xf numFmtId="0" fontId="39" fillId="7" borderId="162" applyNumberFormat="0" applyAlignment="0" applyProtection="0"/>
    <xf numFmtId="0" fontId="39" fillId="7" borderId="162" applyNumberFormat="0" applyAlignment="0" applyProtection="0"/>
    <xf numFmtId="0" fontId="39" fillId="7" borderId="162"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1" applyNumberFormat="0" applyFill="0" applyAlignment="0" applyProtection="0"/>
    <xf numFmtId="0" fontId="77" fillId="0" borderId="171" applyNumberFormat="0" applyFill="0" applyAlignment="0" applyProtection="0"/>
    <xf numFmtId="0" fontId="77" fillId="0" borderId="171" applyNumberFormat="0" applyFill="0" applyAlignment="0" applyProtection="0"/>
    <xf numFmtId="0" fontId="77" fillId="0" borderId="171" applyNumberFormat="0" applyFill="0" applyAlignment="0" applyProtection="0"/>
    <xf numFmtId="0" fontId="77" fillId="0" borderId="171"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4" fontId="40" fillId="47" borderId="167" applyNumberFormat="0" applyProtection="0">
      <alignment horizontal="right" vertical="center"/>
    </xf>
    <xf numFmtId="4" fontId="40" fillId="47" borderId="167" applyNumberFormat="0" applyProtection="0">
      <alignment horizontal="right" vertical="center"/>
    </xf>
    <xf numFmtId="4" fontId="40" fillId="47" borderId="167" applyNumberFormat="0" applyProtection="0">
      <alignment horizontal="right" vertical="center"/>
    </xf>
    <xf numFmtId="4" fontId="172" fillId="30" borderId="163" applyNumberFormat="0" applyProtection="0">
      <alignment horizontal="right" vertical="center"/>
    </xf>
    <xf numFmtId="4" fontId="172" fillId="30" borderId="163" applyNumberFormat="0" applyProtection="0">
      <alignment horizontal="right" vertical="center"/>
    </xf>
    <xf numFmtId="4" fontId="172" fillId="30" borderId="163" applyNumberFormat="0" applyProtection="0">
      <alignment horizontal="right" vertical="center"/>
    </xf>
    <xf numFmtId="4" fontId="172" fillId="30" borderId="163" applyNumberFormat="0" applyProtection="0">
      <alignment horizontal="right" vertical="center"/>
    </xf>
    <xf numFmtId="4" fontId="172" fillId="30" borderId="163" applyNumberFormat="0" applyProtection="0">
      <alignment horizontal="right" vertical="center"/>
    </xf>
    <xf numFmtId="4" fontId="172" fillId="30" borderId="163" applyNumberFormat="0" applyProtection="0">
      <alignment horizontal="right" vertical="center"/>
    </xf>
    <xf numFmtId="4" fontId="171" fillId="92" borderId="164" applyNumberFormat="0" applyProtection="0">
      <alignment horizontal="left" vertical="center" indent="1"/>
    </xf>
    <xf numFmtId="4" fontId="171" fillId="92" borderId="164" applyNumberFormat="0" applyProtection="0">
      <alignment horizontal="left" vertical="center" indent="1"/>
    </xf>
    <xf numFmtId="4" fontId="171" fillId="92" borderId="164" applyNumberFormat="0" applyProtection="0">
      <alignment horizontal="left" vertical="center" indent="1"/>
    </xf>
    <xf numFmtId="4" fontId="171" fillId="92" borderId="164" applyNumberFormat="0" applyProtection="0">
      <alignment horizontal="left" vertical="center" indent="1"/>
    </xf>
    <xf numFmtId="4" fontId="171" fillId="92" borderId="164" applyNumberFormat="0" applyProtection="0">
      <alignment horizontal="left" vertical="center" indent="1"/>
    </xf>
    <xf numFmtId="4" fontId="171" fillId="92" borderId="164" applyNumberFormat="0" applyProtection="0">
      <alignment horizontal="left" vertical="center" indent="1"/>
    </xf>
    <xf numFmtId="0" fontId="170" fillId="55" borderId="167" applyNumberFormat="0" applyProtection="0">
      <alignment horizontal="left" vertical="top" indent="1"/>
    </xf>
    <xf numFmtId="0" fontId="170" fillId="55" borderId="167" applyNumberFormat="0" applyProtection="0">
      <alignment horizontal="left" vertical="top" indent="1"/>
    </xf>
    <xf numFmtId="0" fontId="170" fillId="55" borderId="167" applyNumberFormat="0" applyProtection="0">
      <alignment horizontal="left" vertical="top" indent="1"/>
    </xf>
    <xf numFmtId="0" fontId="170" fillId="55" borderId="167" applyNumberFormat="0" applyProtection="0">
      <alignment horizontal="left" vertical="top" indent="1"/>
    </xf>
    <xf numFmtId="0" fontId="170" fillId="55" borderId="167" applyNumberFormat="0" applyProtection="0">
      <alignment horizontal="left" vertical="top" indent="1"/>
    </xf>
    <xf numFmtId="0" fontId="170" fillId="55" borderId="167" applyNumberFormat="0" applyProtection="0">
      <alignment horizontal="left" vertical="top" indent="1"/>
    </xf>
    <xf numFmtId="0" fontId="170" fillId="55" borderId="167" applyNumberFormat="0" applyProtection="0">
      <alignment horizontal="left" vertical="top" indent="1"/>
    </xf>
    <xf numFmtId="0" fontId="170" fillId="55" borderId="167" applyNumberFormat="0" applyProtection="0">
      <alignment horizontal="left" vertical="top" indent="1"/>
    </xf>
    <xf numFmtId="0" fontId="170" fillId="55" borderId="167" applyNumberFormat="0" applyProtection="0">
      <alignment horizontal="left" vertical="top" indent="1"/>
    </xf>
    <xf numFmtId="4" fontId="57" fillId="55" borderId="167" applyNumberFormat="0" applyProtection="0">
      <alignment horizontal="left" vertical="center" indent="1"/>
    </xf>
    <xf numFmtId="4" fontId="57" fillId="55" borderId="167" applyNumberFormat="0" applyProtection="0">
      <alignment horizontal="left" vertical="center" indent="1"/>
    </xf>
    <xf numFmtId="4" fontId="57" fillId="55" borderId="167"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30" borderId="163" applyNumberFormat="0" applyProtection="0">
      <alignment horizontal="right" vertical="center"/>
    </xf>
    <xf numFmtId="4" fontId="6" fillId="30" borderId="163" applyNumberFormat="0" applyProtection="0">
      <alignment horizontal="right" vertical="center"/>
    </xf>
    <xf numFmtId="4" fontId="168" fillId="88" borderId="163" applyNumberFormat="0" applyProtection="0">
      <alignment horizontal="right" vertical="center"/>
    </xf>
    <xf numFmtId="4" fontId="168" fillId="88" borderId="163" applyNumberFormat="0" applyProtection="0">
      <alignment horizontal="right" vertical="center"/>
    </xf>
    <xf numFmtId="4" fontId="168" fillId="88" borderId="163" applyNumberFormat="0" applyProtection="0">
      <alignment horizontal="right" vertical="center"/>
    </xf>
    <xf numFmtId="4" fontId="168" fillId="88" borderId="163" applyNumberFormat="0" applyProtection="0">
      <alignment horizontal="right" vertical="center"/>
    </xf>
    <xf numFmtId="4" fontId="168" fillId="88" borderId="163" applyNumberFormat="0" applyProtection="0">
      <alignment horizontal="right" vertical="center"/>
    </xf>
    <xf numFmtId="4" fontId="168" fillId="88" borderId="163" applyNumberFormat="0" applyProtection="0">
      <alignment horizontal="right" vertical="center"/>
    </xf>
    <xf numFmtId="4" fontId="6" fillId="30" borderId="163" applyNumberFormat="0" applyProtection="0">
      <alignment horizontal="right" vertical="center"/>
    </xf>
    <xf numFmtId="4" fontId="6" fillId="30" borderId="163" applyNumberFormat="0" applyProtection="0">
      <alignment horizontal="right" vertical="center"/>
    </xf>
    <xf numFmtId="4" fontId="57" fillId="0" borderId="167" applyNumberFormat="0" applyProtection="0">
      <alignment horizontal="right" vertical="center"/>
    </xf>
    <xf numFmtId="4" fontId="57" fillId="0" borderId="167" applyNumberFormat="0" applyProtection="0">
      <alignment horizontal="right" vertical="center"/>
    </xf>
    <xf numFmtId="4" fontId="57" fillId="0" borderId="167" applyNumberFormat="0" applyProtection="0">
      <alignment horizontal="right" vertical="center"/>
    </xf>
    <xf numFmtId="4" fontId="57" fillId="0" borderId="167" applyNumberFormat="0" applyProtection="0">
      <alignment horizontal="right" vertical="center"/>
    </xf>
    <xf numFmtId="4" fontId="57" fillId="0" borderId="167" applyNumberFormat="0" applyProtection="0">
      <alignment horizontal="right" vertical="center"/>
    </xf>
    <xf numFmtId="4" fontId="6" fillId="0" borderId="163" applyNumberFormat="0" applyProtection="0">
      <alignment horizontal="right" vertical="center"/>
    </xf>
    <xf numFmtId="4" fontId="6" fillId="0" borderId="163" applyNumberFormat="0" applyProtection="0">
      <alignment horizontal="right" vertical="center"/>
    </xf>
    <xf numFmtId="4" fontId="6" fillId="0" borderId="163" applyNumberFormat="0" applyProtection="0">
      <alignment horizontal="right" vertical="center"/>
    </xf>
    <xf numFmtId="4" fontId="6" fillId="0" borderId="163" applyNumberFormat="0" applyProtection="0">
      <alignment horizontal="right" vertical="center"/>
    </xf>
    <xf numFmtId="4" fontId="6" fillId="0" borderId="163" applyNumberFormat="0" applyProtection="0">
      <alignment horizontal="right" vertical="center"/>
    </xf>
    <xf numFmtId="4" fontId="6" fillId="0" borderId="163" applyNumberFormat="0" applyProtection="0">
      <alignment horizontal="right" vertical="center"/>
    </xf>
    <xf numFmtId="0" fontId="57" fillId="38" borderId="167" applyNumberFormat="0" applyProtection="0">
      <alignment horizontal="left" vertical="top" indent="1"/>
    </xf>
    <xf numFmtId="0" fontId="57" fillId="38" borderId="167" applyNumberFormat="0" applyProtection="0">
      <alignment horizontal="left" vertical="top" indent="1"/>
    </xf>
    <xf numFmtId="0" fontId="57" fillId="38"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4" fontId="57" fillId="38" borderId="167" applyNumberFormat="0" applyProtection="0">
      <alignment horizontal="left" vertical="center" indent="1"/>
    </xf>
    <xf numFmtId="4" fontId="57" fillId="38" borderId="167" applyNumberFormat="0" applyProtection="0">
      <alignment horizontal="left" vertical="center" indent="1"/>
    </xf>
    <xf numFmtId="4" fontId="57" fillId="38" borderId="167" applyNumberFormat="0" applyProtection="0">
      <alignment horizontal="left" vertical="center" indent="1"/>
    </xf>
    <xf numFmtId="4" fontId="57" fillId="38" borderId="167" applyNumberFormat="0" applyProtection="0">
      <alignment horizontal="left" vertical="center" indent="1"/>
    </xf>
    <xf numFmtId="4" fontId="57" fillId="38" borderId="167" applyNumberFormat="0" applyProtection="0">
      <alignment horizontal="left" vertical="center" indent="1"/>
    </xf>
    <xf numFmtId="4" fontId="170" fillId="6" borderId="167" applyNumberFormat="0" applyProtection="0">
      <alignment horizontal="left" vertical="center" indent="1"/>
    </xf>
    <xf numFmtId="4" fontId="170" fillId="6" borderId="167" applyNumberFormat="0" applyProtection="0">
      <alignment horizontal="left" vertical="center" indent="1"/>
    </xf>
    <xf numFmtId="4" fontId="170" fillId="6" borderId="167" applyNumberFormat="0" applyProtection="0">
      <alignment horizontal="left" vertical="center" indent="1"/>
    </xf>
    <xf numFmtId="4" fontId="170" fillId="6" borderId="167" applyNumberFormat="0" applyProtection="0">
      <alignment horizontal="left" vertical="center" indent="1"/>
    </xf>
    <xf numFmtId="4" fontId="170" fillId="6" borderId="167" applyNumberFormat="0" applyProtection="0">
      <alignment horizontal="left" vertical="center" indent="1"/>
    </xf>
    <xf numFmtId="4" fontId="170" fillId="6" borderId="167" applyNumberFormat="0" applyProtection="0">
      <alignment horizontal="left" vertical="center" indent="1"/>
    </xf>
    <xf numFmtId="4" fontId="170" fillId="6" borderId="167" applyNumberFormat="0" applyProtection="0">
      <alignment horizontal="left" vertical="center" indent="1"/>
    </xf>
    <xf numFmtId="4" fontId="170" fillId="6" borderId="167" applyNumberFormat="0" applyProtection="0">
      <alignment horizontal="left" vertical="center" indent="1"/>
    </xf>
    <xf numFmtId="4" fontId="170" fillId="6" borderId="167" applyNumberFormat="0" applyProtection="0">
      <alignment horizontal="left" vertical="center" indent="1"/>
    </xf>
    <xf numFmtId="4" fontId="61" fillId="38" borderId="167" applyNumberFormat="0" applyProtection="0">
      <alignment vertical="center"/>
    </xf>
    <xf numFmtId="4" fontId="61" fillId="38" borderId="167" applyNumberFormat="0" applyProtection="0">
      <alignment vertical="center"/>
    </xf>
    <xf numFmtId="4" fontId="61" fillId="38" borderId="167" applyNumberFormat="0" applyProtection="0">
      <alignment vertical="center"/>
    </xf>
    <xf numFmtId="4" fontId="57" fillId="38" borderId="167" applyNumberFormat="0" applyProtection="0">
      <alignment vertical="center"/>
    </xf>
    <xf numFmtId="4" fontId="57" fillId="38" borderId="167" applyNumberFormat="0" applyProtection="0">
      <alignment vertical="center"/>
    </xf>
    <xf numFmtId="4" fontId="57" fillId="38" borderId="167" applyNumberFormat="0" applyProtection="0">
      <alignment vertical="center"/>
    </xf>
    <xf numFmtId="4" fontId="57" fillId="38" borderId="167" applyNumberFormat="0" applyProtection="0">
      <alignment vertical="center"/>
    </xf>
    <xf numFmtId="4" fontId="57" fillId="38" borderId="167" applyNumberFormat="0" applyProtection="0">
      <alignment vertical="center"/>
    </xf>
    <xf numFmtId="4" fontId="170" fillId="4" borderId="167" applyNumberFormat="0" applyProtection="0">
      <alignment vertical="center"/>
    </xf>
    <xf numFmtId="4" fontId="170" fillId="4" borderId="167" applyNumberFormat="0" applyProtection="0">
      <alignment vertical="center"/>
    </xf>
    <xf numFmtId="4" fontId="170" fillId="4" borderId="167" applyNumberFormat="0" applyProtection="0">
      <alignment vertical="center"/>
    </xf>
    <xf numFmtId="4" fontId="170" fillId="4" borderId="167" applyNumberFormat="0" applyProtection="0">
      <alignment vertical="center"/>
    </xf>
    <xf numFmtId="4" fontId="170" fillId="4" borderId="167" applyNumberFormat="0" applyProtection="0">
      <alignment vertical="center"/>
    </xf>
    <xf numFmtId="4" fontId="170" fillId="4" borderId="167" applyNumberFormat="0" applyProtection="0">
      <alignment vertical="center"/>
    </xf>
    <xf numFmtId="4" fontId="170" fillId="4" borderId="167" applyNumberFormat="0" applyProtection="0">
      <alignment vertical="center"/>
    </xf>
    <xf numFmtId="4" fontId="170" fillId="4" borderId="167" applyNumberFormat="0" applyProtection="0">
      <alignment vertical="center"/>
    </xf>
    <xf numFmtId="4" fontId="170" fillId="4" borderId="167" applyNumberFormat="0" applyProtection="0">
      <alignment vertical="center"/>
    </xf>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5" fillId="54" borderId="167" applyNumberFormat="0" applyProtection="0">
      <alignment horizontal="left" vertical="top" indent="1"/>
    </xf>
    <xf numFmtId="0" fontId="5" fillId="54" borderId="167" applyNumberFormat="0" applyProtection="0">
      <alignment horizontal="left" vertical="top" indent="1"/>
    </xf>
    <xf numFmtId="0" fontId="5" fillId="54"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5" fillId="54" borderId="167" applyNumberFormat="0" applyProtection="0">
      <alignment horizontal="left" vertical="center" indent="1"/>
    </xf>
    <xf numFmtId="0" fontId="5" fillId="54" borderId="167" applyNumberFormat="0" applyProtection="0">
      <alignment horizontal="left" vertical="center" indent="1"/>
    </xf>
    <xf numFmtId="0" fontId="5" fillId="54" borderId="167" applyNumberFormat="0" applyProtection="0">
      <alignment horizontal="left" vertical="center" indent="1"/>
    </xf>
    <xf numFmtId="0" fontId="5" fillId="54" borderId="167" applyNumberFormat="0" applyProtection="0">
      <alignment horizontal="left" vertical="center" indent="1"/>
    </xf>
    <xf numFmtId="0" fontId="5" fillId="54" borderId="167" applyNumberFormat="0" applyProtection="0">
      <alignment horizontal="left" vertical="center" indent="1"/>
    </xf>
    <xf numFmtId="0" fontId="6" fillId="47" borderId="163" applyNumberFormat="0" applyProtection="0">
      <alignment horizontal="left" vertical="center" indent="1"/>
    </xf>
    <xf numFmtId="0" fontId="6" fillId="47" borderId="163" applyNumberFormat="0" applyProtection="0">
      <alignment horizontal="left" vertical="center" indent="1"/>
    </xf>
    <xf numFmtId="0" fontId="6" fillId="47" borderId="163" applyNumberFormat="0" applyProtection="0">
      <alignment horizontal="left" vertical="center" indent="1"/>
    </xf>
    <xf numFmtId="0" fontId="6" fillId="47" borderId="163" applyNumberFormat="0" applyProtection="0">
      <alignment horizontal="left" vertical="center" indent="1"/>
    </xf>
    <xf numFmtId="0" fontId="6" fillId="47" borderId="163" applyNumberFormat="0" applyProtection="0">
      <alignment horizontal="left" vertical="center" indent="1"/>
    </xf>
    <xf numFmtId="0" fontId="5" fillId="53" borderId="167" applyNumberFormat="0" applyProtection="0">
      <alignment horizontal="left" vertical="top" indent="1"/>
    </xf>
    <xf numFmtId="0" fontId="5" fillId="53" borderId="167" applyNumberFormat="0" applyProtection="0">
      <alignment horizontal="left" vertical="top" indent="1"/>
    </xf>
    <xf numFmtId="0" fontId="5" fillId="53" borderId="167" applyNumberFormat="0" applyProtection="0">
      <alignment horizontal="left" vertical="top" indent="1"/>
    </xf>
    <xf numFmtId="0" fontId="5" fillId="53"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5" fillId="53" borderId="167" applyNumberFormat="0" applyProtection="0">
      <alignment horizontal="left" vertical="top" indent="1"/>
    </xf>
    <xf numFmtId="0" fontId="5" fillId="53" borderId="167" applyNumberFormat="0" applyProtection="0">
      <alignment horizontal="left" vertical="top" indent="1"/>
    </xf>
    <xf numFmtId="0" fontId="5" fillId="52" borderId="167" applyNumberFormat="0" applyProtection="0">
      <alignment horizontal="left" vertical="center" indent="1"/>
    </xf>
    <xf numFmtId="0" fontId="5" fillId="52" borderId="167" applyNumberFormat="0" applyProtection="0">
      <alignment horizontal="left" vertical="center" indent="1"/>
    </xf>
    <xf numFmtId="0" fontId="5" fillId="52" borderId="167" applyNumberFormat="0" applyProtection="0">
      <alignment horizontal="left" vertical="center" indent="1"/>
    </xf>
    <xf numFmtId="0" fontId="6" fillId="8" borderId="163" applyNumberFormat="0" applyProtection="0">
      <alignment horizontal="left" vertical="center" indent="1"/>
    </xf>
    <xf numFmtId="0" fontId="6" fillId="8" borderId="163" applyNumberFormat="0" applyProtection="0">
      <alignment horizontal="left" vertical="center" indent="1"/>
    </xf>
    <xf numFmtId="0" fontId="6" fillId="8" borderId="163" applyNumberFormat="0" applyProtection="0">
      <alignment horizontal="left" vertical="center" indent="1"/>
    </xf>
    <xf numFmtId="0" fontId="6" fillId="8" borderId="163" applyNumberFormat="0" applyProtection="0">
      <alignment horizontal="left" vertical="center" indent="1"/>
    </xf>
    <xf numFmtId="0" fontId="6" fillId="8" borderId="163" applyNumberFormat="0" applyProtection="0">
      <alignment horizontal="left" vertical="center" indent="1"/>
    </xf>
    <xf numFmtId="0" fontId="6" fillId="8" borderId="163" applyNumberFormat="0" applyProtection="0">
      <alignment horizontal="left" vertical="center" indent="1"/>
    </xf>
    <xf numFmtId="0" fontId="5" fillId="4" borderId="167" applyNumberFormat="0" applyProtection="0">
      <alignment horizontal="left" vertical="top" indent="1"/>
    </xf>
    <xf numFmtId="0" fontId="5" fillId="4" borderId="167" applyNumberFormat="0" applyProtection="0">
      <alignment horizontal="left" vertical="top" indent="1"/>
    </xf>
    <xf numFmtId="0" fontId="5" fillId="4"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29" fillId="51" borderId="167" applyNumberFormat="0" applyProtection="0">
      <alignment horizontal="left" vertical="center" indent="1"/>
    </xf>
    <xf numFmtId="0" fontId="29" fillId="51" borderId="167" applyNumberFormat="0" applyProtection="0">
      <alignment horizontal="left" vertical="center" indent="1"/>
    </xf>
    <xf numFmtId="0" fontId="29" fillId="51" borderId="167" applyNumberFormat="0" applyProtection="0">
      <alignment horizontal="left" vertical="center" indent="1"/>
    </xf>
    <xf numFmtId="0" fontId="29" fillId="51" borderId="167" applyNumberFormat="0" applyProtection="0">
      <alignment horizontal="left" vertical="center" indent="1"/>
    </xf>
    <xf numFmtId="0" fontId="6" fillId="91" borderId="163" applyNumberFormat="0" applyProtection="0">
      <alignment horizontal="left" vertical="center" indent="1"/>
    </xf>
    <xf numFmtId="0" fontId="6" fillId="91" borderId="163" applyNumberFormat="0" applyProtection="0">
      <alignment horizontal="left" vertical="center" indent="1"/>
    </xf>
    <xf numFmtId="0" fontId="6" fillId="91" borderId="163" applyNumberFormat="0" applyProtection="0">
      <alignment horizontal="left" vertical="center" indent="1"/>
    </xf>
    <xf numFmtId="0" fontId="6" fillId="91" borderId="163" applyNumberFormat="0" applyProtection="0">
      <alignment horizontal="left" vertical="center" indent="1"/>
    </xf>
    <xf numFmtId="0" fontId="6" fillId="91" borderId="163" applyNumberFormat="0" applyProtection="0">
      <alignment horizontal="left" vertical="center" indent="1"/>
    </xf>
    <xf numFmtId="0" fontId="5" fillId="4" borderId="167" applyNumberFormat="0" applyProtection="0">
      <alignment horizontal="left" vertical="top" indent="1"/>
    </xf>
    <xf numFmtId="0" fontId="5" fillId="4" borderId="167" applyNumberFormat="0" applyProtection="0">
      <alignment horizontal="left" vertical="top" indent="1"/>
    </xf>
    <xf numFmtId="0" fontId="5" fillId="4" borderId="167" applyNumberFormat="0" applyProtection="0">
      <alignment horizontal="left" vertical="top" indent="1"/>
    </xf>
    <xf numFmtId="0" fontId="5" fillId="4" borderId="167" applyNumberFormat="0" applyProtection="0">
      <alignment horizontal="left" vertical="top" indent="1"/>
    </xf>
    <xf numFmtId="0" fontId="5" fillId="4"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5" fillId="4" borderId="167" applyNumberFormat="0" applyProtection="0">
      <alignment horizontal="left" vertical="top" indent="1"/>
    </xf>
    <xf numFmtId="0" fontId="29" fillId="50" borderId="167" applyNumberFormat="0" applyProtection="0">
      <alignment horizontal="left" vertical="center" indent="1"/>
    </xf>
    <xf numFmtId="0" fontId="29" fillId="50" borderId="167" applyNumberFormat="0" applyProtection="0">
      <alignment horizontal="left" vertical="center" indent="1"/>
    </xf>
    <xf numFmtId="0" fontId="29" fillId="50" borderId="167" applyNumberFormat="0" applyProtection="0">
      <alignment horizontal="left" vertical="center" indent="1"/>
    </xf>
    <xf numFmtId="0" fontId="29" fillId="50" borderId="167" applyNumberFormat="0" applyProtection="0">
      <alignment horizontal="left" vertical="center" indent="1"/>
    </xf>
    <xf numFmtId="0" fontId="29" fillId="50" borderId="167" applyNumberFormat="0" applyProtection="0">
      <alignment horizontal="left" vertical="center" indent="1"/>
    </xf>
    <xf numFmtId="0" fontId="6" fillId="6" borderId="163" applyNumberFormat="0" applyProtection="0">
      <alignment horizontal="left" vertical="center" indent="1"/>
    </xf>
    <xf numFmtId="0" fontId="6" fillId="6" borderId="163" applyNumberFormat="0" applyProtection="0">
      <alignment horizontal="left" vertical="center" indent="1"/>
    </xf>
    <xf numFmtId="0" fontId="6" fillId="6" borderId="163" applyNumberFormat="0" applyProtection="0">
      <alignment horizontal="left" vertical="center" indent="1"/>
    </xf>
    <xf numFmtId="0" fontId="6" fillId="6" borderId="163" applyNumberFormat="0" applyProtection="0">
      <alignment horizontal="left" vertical="center" indent="1"/>
    </xf>
    <xf numFmtId="0" fontId="6" fillId="6" borderId="163" applyNumberFormat="0" applyProtection="0">
      <alignment horizontal="left" vertical="center" indent="1"/>
    </xf>
    <xf numFmtId="0" fontId="29" fillId="50" borderId="167" applyNumberFormat="0" applyProtection="0">
      <alignment horizontal="left" vertical="center" indent="1"/>
    </xf>
    <xf numFmtId="4" fontId="6" fillId="55" borderId="164" applyNumberFormat="0" applyProtection="0">
      <alignment horizontal="left" vertical="center" indent="1"/>
    </xf>
    <xf numFmtId="4" fontId="6" fillId="55" borderId="164" applyNumberFormat="0" applyProtection="0">
      <alignment horizontal="left" vertical="center" indent="1"/>
    </xf>
    <xf numFmtId="4" fontId="6" fillId="55" borderId="164" applyNumberFormat="0" applyProtection="0">
      <alignment horizontal="left" vertical="center" indent="1"/>
    </xf>
    <xf numFmtId="4" fontId="6" fillId="55" borderId="164" applyNumberFormat="0" applyProtection="0">
      <alignment horizontal="left" vertical="center" indent="1"/>
    </xf>
    <xf numFmtId="4" fontId="6" fillId="47" borderId="164" applyNumberFormat="0" applyProtection="0">
      <alignment horizontal="left" vertical="center" indent="1"/>
    </xf>
    <xf numFmtId="4" fontId="6" fillId="47" borderId="164" applyNumberFormat="0" applyProtection="0">
      <alignment horizontal="left" vertical="center" indent="1"/>
    </xf>
    <xf numFmtId="4" fontId="6" fillId="47" borderId="164" applyNumberFormat="0" applyProtection="0">
      <alignment horizontal="left" vertical="center" indent="1"/>
    </xf>
    <xf numFmtId="4" fontId="6" fillId="47" borderId="164" applyNumberFormat="0" applyProtection="0">
      <alignment horizontal="left" vertical="center" indent="1"/>
    </xf>
    <xf numFmtId="4" fontId="6" fillId="47" borderId="164" applyNumberFormat="0" applyProtection="0">
      <alignment horizontal="left" vertical="center" indent="1"/>
    </xf>
    <xf numFmtId="4" fontId="6" fillId="47" borderId="164" applyNumberFormat="0" applyProtection="0">
      <alignment horizontal="left" vertical="center" indent="1"/>
    </xf>
    <xf numFmtId="4" fontId="6" fillId="55" borderId="163" applyNumberFormat="0" applyProtection="0">
      <alignment horizontal="right" vertical="center"/>
    </xf>
    <xf numFmtId="4" fontId="6" fillId="55" borderId="163" applyNumberFormat="0" applyProtection="0">
      <alignment horizontal="right" vertical="center"/>
    </xf>
    <xf numFmtId="4" fontId="6" fillId="55" borderId="163" applyNumberFormat="0" applyProtection="0">
      <alignment horizontal="right" vertical="center"/>
    </xf>
    <xf numFmtId="4" fontId="6" fillId="55" borderId="163" applyNumberFormat="0" applyProtection="0">
      <alignment horizontal="right" vertical="center"/>
    </xf>
    <xf numFmtId="4" fontId="6" fillId="55" borderId="163" applyNumberFormat="0" applyProtection="0">
      <alignment horizontal="right" vertical="center"/>
    </xf>
    <xf numFmtId="4" fontId="6" fillId="55" borderId="163" applyNumberFormat="0" applyProtection="0">
      <alignment horizontal="right" vertical="center"/>
    </xf>
    <xf numFmtId="4" fontId="57" fillId="4" borderId="168" applyNumberFormat="0" applyProtection="0">
      <alignment horizontal="center" vertical="center"/>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6" fillId="46" borderId="164" applyNumberFormat="0" applyProtection="0">
      <alignment horizontal="left" vertical="center" indent="1"/>
    </xf>
    <xf numFmtId="4" fontId="6" fillId="46" borderId="164" applyNumberFormat="0" applyProtection="0">
      <alignment horizontal="left" vertical="center" indent="1"/>
    </xf>
    <xf numFmtId="4" fontId="6" fillId="46" borderId="164" applyNumberFormat="0" applyProtection="0">
      <alignment horizontal="left" vertical="center" indent="1"/>
    </xf>
    <xf numFmtId="4" fontId="6" fillId="46" borderId="164" applyNumberFormat="0" applyProtection="0">
      <alignment horizontal="left" vertical="center" indent="1"/>
    </xf>
    <xf numFmtId="4" fontId="6" fillId="46" borderId="164" applyNumberFormat="0" applyProtection="0">
      <alignment horizontal="left" vertical="center" indent="1"/>
    </xf>
    <xf numFmtId="4" fontId="6" fillId="46" borderId="164" applyNumberFormat="0" applyProtection="0">
      <alignment horizontal="left" vertical="center" indent="1"/>
    </xf>
    <xf numFmtId="4" fontId="57" fillId="45" borderId="167" applyNumberFormat="0" applyProtection="0">
      <alignment horizontal="right" vertical="center"/>
    </xf>
    <xf numFmtId="4" fontId="57" fillId="45" borderId="167" applyNumberFormat="0" applyProtection="0">
      <alignment horizontal="right" vertical="center"/>
    </xf>
    <xf numFmtId="4" fontId="57" fillId="45" borderId="167" applyNumberFormat="0" applyProtection="0">
      <alignment horizontal="right" vertical="center"/>
    </xf>
    <xf numFmtId="4" fontId="6" fillId="45" borderId="163" applyNumberFormat="0" applyProtection="0">
      <alignment horizontal="right" vertical="center"/>
    </xf>
    <xf numFmtId="4" fontId="6" fillId="45" borderId="163" applyNumberFormat="0" applyProtection="0">
      <alignment horizontal="right" vertical="center"/>
    </xf>
    <xf numFmtId="4" fontId="6" fillId="45" borderId="163" applyNumberFormat="0" applyProtection="0">
      <alignment horizontal="right" vertical="center"/>
    </xf>
    <xf numFmtId="4" fontId="6" fillId="45" borderId="163" applyNumberFormat="0" applyProtection="0">
      <alignment horizontal="right" vertical="center"/>
    </xf>
    <xf numFmtId="4" fontId="6" fillId="45" borderId="163" applyNumberFormat="0" applyProtection="0">
      <alignment horizontal="right" vertical="center"/>
    </xf>
    <xf numFmtId="4" fontId="6" fillId="45" borderId="163" applyNumberFormat="0" applyProtection="0">
      <alignment horizontal="right" vertical="center"/>
    </xf>
    <xf numFmtId="4" fontId="57" fillId="44" borderId="167" applyNumberFormat="0" applyProtection="0">
      <alignment horizontal="right" vertical="center"/>
    </xf>
    <xf numFmtId="4" fontId="57" fillId="44" borderId="167" applyNumberFormat="0" applyProtection="0">
      <alignment horizontal="right" vertical="center"/>
    </xf>
    <xf numFmtId="4" fontId="57" fillId="44" borderId="167" applyNumberFormat="0" applyProtection="0">
      <alignment horizontal="right" vertical="center"/>
    </xf>
    <xf numFmtId="4" fontId="57" fillId="44" borderId="167" applyNumberFormat="0" applyProtection="0">
      <alignment horizontal="right" vertical="center"/>
    </xf>
    <xf numFmtId="4" fontId="57" fillId="44" borderId="167" applyNumberFormat="0" applyProtection="0">
      <alignment horizontal="right" vertical="center"/>
    </xf>
    <xf numFmtId="4" fontId="6" fillId="44" borderId="163" applyNumberFormat="0" applyProtection="0">
      <alignment horizontal="right" vertical="center"/>
    </xf>
    <xf numFmtId="4" fontId="6" fillId="44" borderId="163" applyNumberFormat="0" applyProtection="0">
      <alignment horizontal="right" vertical="center"/>
    </xf>
    <xf numFmtId="4" fontId="6" fillId="44" borderId="163" applyNumberFormat="0" applyProtection="0">
      <alignment horizontal="right" vertical="center"/>
    </xf>
    <xf numFmtId="4" fontId="6" fillId="44" borderId="163" applyNumberFormat="0" applyProtection="0">
      <alignment horizontal="right" vertical="center"/>
    </xf>
    <xf numFmtId="4" fontId="57" fillId="44" borderId="167" applyNumberFormat="0" applyProtection="0">
      <alignment horizontal="right" vertical="center"/>
    </xf>
    <xf numFmtId="4" fontId="57" fillId="17" borderId="167" applyNumberFormat="0" applyProtection="0">
      <alignment horizontal="right" vertical="center"/>
    </xf>
    <xf numFmtId="4" fontId="57" fillId="17" borderId="167" applyNumberFormat="0" applyProtection="0">
      <alignment horizontal="right" vertical="center"/>
    </xf>
    <xf numFmtId="4" fontId="57" fillId="17" borderId="167" applyNumberFormat="0" applyProtection="0">
      <alignment horizontal="right" vertical="center"/>
    </xf>
    <xf numFmtId="4" fontId="57" fillId="17" borderId="167" applyNumberFormat="0" applyProtection="0">
      <alignment horizontal="right" vertical="center"/>
    </xf>
    <xf numFmtId="4" fontId="6" fillId="17" borderId="163" applyNumberFormat="0" applyProtection="0">
      <alignment horizontal="right" vertical="center"/>
    </xf>
    <xf numFmtId="4" fontId="6" fillId="17" borderId="163" applyNumberFormat="0" applyProtection="0">
      <alignment horizontal="right" vertical="center"/>
    </xf>
    <xf numFmtId="4" fontId="6" fillId="17" borderId="163" applyNumberFormat="0" applyProtection="0">
      <alignment horizontal="right" vertical="center"/>
    </xf>
    <xf numFmtId="4" fontId="6" fillId="17" borderId="163" applyNumberFormat="0" applyProtection="0">
      <alignment horizontal="right" vertical="center"/>
    </xf>
    <xf numFmtId="4" fontId="57" fillId="17" borderId="167" applyNumberFormat="0" applyProtection="0">
      <alignment horizontal="right" vertical="center"/>
    </xf>
    <xf numFmtId="4" fontId="57" fillId="25" borderId="167" applyNumberFormat="0" applyProtection="0">
      <alignment horizontal="right" vertical="center"/>
    </xf>
    <xf numFmtId="4" fontId="57" fillId="25" borderId="167" applyNumberFormat="0" applyProtection="0">
      <alignment horizontal="right" vertical="center"/>
    </xf>
    <xf numFmtId="4" fontId="57" fillId="25" borderId="167" applyNumberFormat="0" applyProtection="0">
      <alignment horizontal="right" vertical="center"/>
    </xf>
    <xf numFmtId="4" fontId="57" fillId="25" borderId="167" applyNumberFormat="0" applyProtection="0">
      <alignment horizontal="right" vertical="center"/>
    </xf>
    <xf numFmtId="4" fontId="57" fillId="25" borderId="167" applyNumberFormat="0" applyProtection="0">
      <alignment horizontal="right" vertical="center"/>
    </xf>
    <xf numFmtId="4" fontId="6" fillId="25" borderId="163" applyNumberFormat="0" applyProtection="0">
      <alignment horizontal="right" vertical="center"/>
    </xf>
    <xf numFmtId="4" fontId="6" fillId="25" borderId="163" applyNumberFormat="0" applyProtection="0">
      <alignment horizontal="right" vertical="center"/>
    </xf>
    <xf numFmtId="4" fontId="6" fillId="25" borderId="163" applyNumberFormat="0" applyProtection="0">
      <alignment horizontal="right" vertical="center"/>
    </xf>
    <xf numFmtId="4" fontId="6" fillId="25" borderId="163" applyNumberFormat="0" applyProtection="0">
      <alignment horizontal="right" vertical="center"/>
    </xf>
    <xf numFmtId="4" fontId="6" fillId="25" borderId="163" applyNumberFormat="0" applyProtection="0">
      <alignment horizontal="right" vertical="center"/>
    </xf>
    <xf numFmtId="4" fontId="57" fillId="25" borderId="167" applyNumberFormat="0" applyProtection="0">
      <alignment horizontal="right" vertical="center"/>
    </xf>
    <xf numFmtId="4" fontId="57" fillId="43" borderId="167" applyNumberFormat="0" applyProtection="0">
      <alignment horizontal="right" vertical="center"/>
    </xf>
    <xf numFmtId="4" fontId="57" fillId="43" borderId="167" applyNumberFormat="0" applyProtection="0">
      <alignment horizontal="right" vertical="center"/>
    </xf>
    <xf numFmtId="4" fontId="57" fillId="43" borderId="167" applyNumberFormat="0" applyProtection="0">
      <alignment horizontal="right" vertical="center"/>
    </xf>
    <xf numFmtId="4" fontId="6" fillId="43" borderId="163" applyNumberFormat="0" applyProtection="0">
      <alignment horizontal="right" vertical="center"/>
    </xf>
    <xf numFmtId="4" fontId="6" fillId="43" borderId="163" applyNumberFormat="0" applyProtection="0">
      <alignment horizontal="right" vertical="center"/>
    </xf>
    <xf numFmtId="4" fontId="6" fillId="43" borderId="163" applyNumberFormat="0" applyProtection="0">
      <alignment horizontal="right" vertical="center"/>
    </xf>
    <xf numFmtId="4" fontId="6" fillId="43" borderId="163" applyNumberFormat="0" applyProtection="0">
      <alignment horizontal="right" vertical="center"/>
    </xf>
    <xf numFmtId="4" fontId="6" fillId="43" borderId="163" applyNumberFormat="0" applyProtection="0">
      <alignment horizontal="right" vertical="center"/>
    </xf>
    <xf numFmtId="4" fontId="6" fillId="43" borderId="163" applyNumberFormat="0" applyProtection="0">
      <alignment horizontal="right" vertical="center"/>
    </xf>
    <xf numFmtId="4" fontId="57" fillId="42" borderId="167" applyNumberFormat="0" applyProtection="0">
      <alignment horizontal="right" vertical="center"/>
    </xf>
    <xf numFmtId="4" fontId="57" fillId="42" borderId="167" applyNumberFormat="0" applyProtection="0">
      <alignment horizontal="right" vertical="center"/>
    </xf>
    <xf numFmtId="4" fontId="57" fillId="42" borderId="167" applyNumberFormat="0" applyProtection="0">
      <alignment horizontal="right" vertical="center"/>
    </xf>
    <xf numFmtId="4" fontId="6" fillId="42" borderId="163" applyNumberFormat="0" applyProtection="0">
      <alignment horizontal="right" vertical="center"/>
    </xf>
    <xf numFmtId="4" fontId="6" fillId="42" borderId="163" applyNumberFormat="0" applyProtection="0">
      <alignment horizontal="right" vertical="center"/>
    </xf>
    <xf numFmtId="4" fontId="6" fillId="42" borderId="163" applyNumberFormat="0" applyProtection="0">
      <alignment horizontal="right" vertical="center"/>
    </xf>
    <xf numFmtId="4" fontId="6" fillId="42" borderId="163" applyNumberFormat="0" applyProtection="0">
      <alignment horizontal="right" vertical="center"/>
    </xf>
    <xf numFmtId="4" fontId="6" fillId="42" borderId="163" applyNumberFormat="0" applyProtection="0">
      <alignment horizontal="right" vertical="center"/>
    </xf>
    <xf numFmtId="4" fontId="6" fillId="42" borderId="163" applyNumberFormat="0" applyProtection="0">
      <alignment horizontal="right" vertical="center"/>
    </xf>
    <xf numFmtId="4" fontId="57" fillId="13" borderId="167" applyNumberFormat="0" applyProtection="0">
      <alignment horizontal="right" vertical="center"/>
    </xf>
    <xf numFmtId="4" fontId="57" fillId="13" borderId="167" applyNumberFormat="0" applyProtection="0">
      <alignment horizontal="right" vertical="center"/>
    </xf>
    <xf numFmtId="4" fontId="57" fillId="13" borderId="167" applyNumberFormat="0" applyProtection="0">
      <alignment horizontal="right" vertical="center"/>
    </xf>
    <xf numFmtId="4" fontId="57" fillId="13" borderId="167" applyNumberFormat="0" applyProtection="0">
      <alignment horizontal="right" vertical="center"/>
    </xf>
    <xf numFmtId="4" fontId="57" fillId="13" borderId="167" applyNumberFormat="0" applyProtection="0">
      <alignment horizontal="right" vertical="center"/>
    </xf>
    <xf numFmtId="4" fontId="6" fillId="13" borderId="164" applyNumberFormat="0" applyProtection="0">
      <alignment horizontal="right" vertical="center"/>
    </xf>
    <xf numFmtId="4" fontId="6" fillId="13" borderId="164" applyNumberFormat="0" applyProtection="0">
      <alignment horizontal="right" vertical="center"/>
    </xf>
    <xf numFmtId="4" fontId="6" fillId="13" borderId="164" applyNumberFormat="0" applyProtection="0">
      <alignment horizontal="right" vertical="center"/>
    </xf>
    <xf numFmtId="4" fontId="6" fillId="13" borderId="164" applyNumberFormat="0" applyProtection="0">
      <alignment horizontal="right" vertical="center"/>
    </xf>
    <xf numFmtId="4" fontId="6" fillId="13" borderId="164" applyNumberFormat="0" applyProtection="0">
      <alignment horizontal="right" vertical="center"/>
    </xf>
    <xf numFmtId="4" fontId="57" fillId="3" borderId="167" applyNumberFormat="0" applyProtection="0">
      <alignment horizontal="right" vertical="center"/>
    </xf>
    <xf numFmtId="4" fontId="57" fillId="3" borderId="167" applyNumberFormat="0" applyProtection="0">
      <alignment horizontal="right" vertical="center"/>
    </xf>
    <xf numFmtId="4" fontId="57" fillId="3" borderId="167" applyNumberFormat="0" applyProtection="0">
      <alignment horizontal="right" vertical="center"/>
    </xf>
    <xf numFmtId="4" fontId="57" fillId="3" borderId="167" applyNumberFormat="0" applyProtection="0">
      <alignment horizontal="right" vertical="center"/>
    </xf>
    <xf numFmtId="4" fontId="57" fillId="3" borderId="167" applyNumberFormat="0" applyProtection="0">
      <alignment horizontal="right" vertical="center"/>
    </xf>
    <xf numFmtId="4" fontId="6" fillId="90" borderId="163" applyNumberFormat="0" applyProtection="0">
      <alignment horizontal="right" vertical="center"/>
    </xf>
    <xf numFmtId="4" fontId="6" fillId="90" borderId="163" applyNumberFormat="0" applyProtection="0">
      <alignment horizontal="right" vertical="center"/>
    </xf>
    <xf numFmtId="4" fontId="6" fillId="90" borderId="163" applyNumberFormat="0" applyProtection="0">
      <alignment horizontal="right" vertical="center"/>
    </xf>
    <xf numFmtId="4" fontId="6" fillId="90" borderId="163" applyNumberFormat="0" applyProtection="0">
      <alignment horizontal="right" vertical="center"/>
    </xf>
    <xf numFmtId="4" fontId="57" fillId="3" borderId="167" applyNumberFormat="0" applyProtection="0">
      <alignment horizontal="right" vertical="center"/>
    </xf>
    <xf numFmtId="4" fontId="57" fillId="29" borderId="167" applyNumberFormat="0" applyProtection="0">
      <alignment horizontal="right" vertical="center"/>
    </xf>
    <xf numFmtId="4" fontId="57" fillId="29" borderId="167" applyNumberFormat="0" applyProtection="0">
      <alignment horizontal="right" vertical="center"/>
    </xf>
    <xf numFmtId="4" fontId="57" fillId="29" borderId="167" applyNumberFormat="0" applyProtection="0">
      <alignment horizontal="right" vertical="center"/>
    </xf>
    <xf numFmtId="4" fontId="57" fillId="29" borderId="167" applyNumberFormat="0" applyProtection="0">
      <alignment horizontal="right" vertical="center"/>
    </xf>
    <xf numFmtId="4" fontId="6" fillId="29" borderId="163" applyNumberFormat="0" applyProtection="0">
      <alignment horizontal="right" vertical="center"/>
    </xf>
    <xf numFmtId="4" fontId="6" fillId="29" borderId="163" applyNumberFormat="0" applyProtection="0">
      <alignment horizontal="right" vertical="center"/>
    </xf>
    <xf numFmtId="4" fontId="6" fillId="29" borderId="163" applyNumberFormat="0" applyProtection="0">
      <alignment horizontal="right" vertical="center"/>
    </xf>
    <xf numFmtId="4" fontId="6" fillId="29" borderId="163" applyNumberFormat="0" applyProtection="0">
      <alignment horizontal="right" vertical="center"/>
    </xf>
    <xf numFmtId="4" fontId="6" fillId="29" borderId="163" applyNumberFormat="0" applyProtection="0">
      <alignment horizontal="right" vertical="center"/>
    </xf>
    <xf numFmtId="4" fontId="6" fillId="29" borderId="163" applyNumberFormat="0" applyProtection="0">
      <alignment horizontal="right" vertical="center"/>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0" fontId="55" fillId="41" borderId="167" applyNumberFormat="0" applyProtection="0">
      <alignment horizontal="left" vertical="top" indent="1"/>
    </xf>
    <xf numFmtId="0" fontId="55" fillId="41" borderId="167" applyNumberFormat="0" applyProtection="0">
      <alignment horizontal="left" vertical="top" indent="1"/>
    </xf>
    <xf numFmtId="0" fontId="55" fillId="41" borderId="167" applyNumberFormat="0" applyProtection="0">
      <alignment horizontal="left" vertical="top" indent="1"/>
    </xf>
    <xf numFmtId="0" fontId="55" fillId="41" borderId="167" applyNumberFormat="0" applyProtection="0">
      <alignment horizontal="left" vertical="top" indent="1"/>
    </xf>
    <xf numFmtId="0" fontId="55" fillId="41"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4" fontId="55" fillId="41" borderId="167" applyNumberFormat="0" applyProtection="0">
      <alignment horizontal="left" vertical="center" indent="1"/>
    </xf>
    <xf numFmtId="4" fontId="55" fillId="41" borderId="167" applyNumberFormat="0" applyProtection="0">
      <alignment horizontal="left" vertical="center" indent="1"/>
    </xf>
    <xf numFmtId="4" fontId="55" fillId="41" borderId="167" applyNumberFormat="0" applyProtection="0">
      <alignment horizontal="left" vertical="center" indent="1"/>
    </xf>
    <xf numFmtId="4" fontId="55" fillId="41" borderId="167" applyNumberFormat="0" applyProtection="0">
      <alignment horizontal="left" vertical="center" indent="1"/>
    </xf>
    <xf numFmtId="4" fontId="6" fillId="41" borderId="163" applyNumberFormat="0" applyProtection="0">
      <alignment horizontal="left" vertical="center" indent="1"/>
    </xf>
    <xf numFmtId="4" fontId="6" fillId="41" borderId="163" applyNumberFormat="0" applyProtection="0">
      <alignment horizontal="left" vertical="center" indent="1"/>
    </xf>
    <xf numFmtId="4" fontId="6" fillId="41" borderId="163" applyNumberFormat="0" applyProtection="0">
      <alignment horizontal="left" vertical="center" indent="1"/>
    </xf>
    <xf numFmtId="4" fontId="6" fillId="41" borderId="163" applyNumberFormat="0" applyProtection="0">
      <alignment horizontal="left" vertical="center" indent="1"/>
    </xf>
    <xf numFmtId="4" fontId="6" fillId="41" borderId="163" applyNumberFormat="0" applyProtection="0">
      <alignment horizontal="left" vertical="center" indent="1"/>
    </xf>
    <xf numFmtId="4" fontId="56" fillId="41" borderId="167" applyNumberFormat="0" applyProtection="0">
      <alignment vertical="center"/>
    </xf>
    <xf numFmtId="4" fontId="56" fillId="41" borderId="167" applyNumberFormat="0" applyProtection="0">
      <alignment vertical="center"/>
    </xf>
    <xf numFmtId="4" fontId="56" fillId="41" borderId="167" applyNumberFormat="0" applyProtection="0">
      <alignment vertical="center"/>
    </xf>
    <xf numFmtId="4" fontId="56" fillId="41" borderId="167" applyNumberFormat="0" applyProtection="0">
      <alignment vertical="center"/>
    </xf>
    <xf numFmtId="4" fontId="56" fillId="41" borderId="167"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168" fillId="41" borderId="163" applyNumberFormat="0" applyProtection="0">
      <alignment vertical="center"/>
    </xf>
    <xf numFmtId="4" fontId="168" fillId="41" borderId="163" applyNumberFormat="0" applyProtection="0">
      <alignment vertical="center"/>
    </xf>
    <xf numFmtId="4" fontId="168" fillId="41" borderId="163" applyNumberFormat="0" applyProtection="0">
      <alignment vertical="center"/>
    </xf>
    <xf numFmtId="4" fontId="168" fillId="41" borderId="163" applyNumberFormat="0" applyProtection="0">
      <alignment vertical="center"/>
    </xf>
    <xf numFmtId="4" fontId="168" fillId="41" borderId="163" applyNumberFormat="0" applyProtection="0">
      <alignment vertical="center"/>
    </xf>
    <xf numFmtId="4" fontId="168" fillId="41"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55" fillId="7" borderId="167" applyNumberFormat="0" applyProtection="0">
      <alignment vertical="center"/>
    </xf>
    <xf numFmtId="4" fontId="55" fillId="7" borderId="167" applyNumberFormat="0" applyProtection="0">
      <alignment vertical="center"/>
    </xf>
    <xf numFmtId="4" fontId="55" fillId="7" borderId="167" applyNumberFormat="0" applyProtection="0">
      <alignment vertical="center"/>
    </xf>
    <xf numFmtId="4" fontId="55" fillId="7" borderId="167" applyNumberFormat="0" applyProtection="0">
      <alignment vertical="center"/>
    </xf>
    <xf numFmtId="4" fontId="55" fillId="7" borderId="167"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81" borderId="166" applyNumberFormat="0" applyAlignment="0" applyProtection="0"/>
    <xf numFmtId="0" fontId="50" fillId="81" borderId="166" applyNumberFormat="0" applyAlignment="0" applyProtection="0"/>
    <xf numFmtId="0" fontId="50" fillId="81"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186" fontId="6" fillId="0" borderId="164" applyFill="0">
      <alignment horizontal="center" vertical="center"/>
    </xf>
    <xf numFmtId="186" fontId="6" fillId="0" borderId="164" applyFill="0">
      <alignment horizontal="center" vertical="center"/>
    </xf>
    <xf numFmtId="186" fontId="6" fillId="0" borderId="164" applyFill="0">
      <alignment horizontal="center" vertical="center"/>
    </xf>
    <xf numFmtId="186" fontId="6" fillId="0" borderId="164" applyFill="0">
      <alignment horizontal="center" vertical="center"/>
    </xf>
    <xf numFmtId="186" fontId="6" fillId="0" borderId="164" applyFill="0">
      <alignment horizontal="center" vertical="center"/>
    </xf>
    <xf numFmtId="186" fontId="6" fillId="0" borderId="164" applyFill="0">
      <alignment horizontal="center" vertical="center"/>
    </xf>
    <xf numFmtId="186" fontId="6" fillId="0" borderId="164" applyFill="0">
      <alignment horizontal="center" vertical="center"/>
    </xf>
    <xf numFmtId="186" fontId="6" fillId="0" borderId="164" applyFill="0">
      <alignment horizontal="center" vertical="center"/>
    </xf>
    <xf numFmtId="0" fontId="6" fillId="0" borderId="164" applyFill="0">
      <alignment horizontal="center" vertical="center"/>
    </xf>
    <xf numFmtId="0" fontId="6" fillId="0" borderId="164" applyFill="0">
      <alignment horizontal="center" vertical="center"/>
    </xf>
    <xf numFmtId="0" fontId="6" fillId="0" borderId="164" applyFill="0">
      <alignment horizontal="center" vertical="center"/>
    </xf>
    <xf numFmtId="0" fontId="6" fillId="0" borderId="164" applyFill="0">
      <alignment horizontal="center" vertical="center"/>
    </xf>
    <xf numFmtId="0" fontId="6" fillId="0" borderId="164" applyFill="0">
      <alignment horizontal="center" vertical="center"/>
    </xf>
    <xf numFmtId="0" fontId="6" fillId="0" borderId="164" applyFill="0">
      <alignment horizontal="center" vertical="center"/>
    </xf>
    <xf numFmtId="0" fontId="6" fillId="0" borderId="164" applyFill="0">
      <alignment horizontal="center" vertical="center"/>
    </xf>
    <xf numFmtId="0" fontId="6" fillId="0" borderId="164" applyFill="0">
      <alignment horizontal="center" vertical="center"/>
    </xf>
    <xf numFmtId="0" fontId="33" fillId="0" borderId="164" applyFill="0">
      <alignment horizontal="center" vertical="center"/>
    </xf>
    <xf numFmtId="0" fontId="33" fillId="0" borderId="164" applyFill="0">
      <alignment horizontal="center" vertical="center"/>
    </xf>
    <xf numFmtId="0" fontId="33" fillId="0" borderId="164" applyFill="0">
      <alignment horizontal="center" vertical="center"/>
    </xf>
    <xf numFmtId="0" fontId="33" fillId="0" borderId="164" applyFill="0">
      <alignment horizontal="center" vertical="center"/>
    </xf>
    <xf numFmtId="0" fontId="33" fillId="0" borderId="164" applyFill="0">
      <alignment horizontal="center" vertical="center"/>
    </xf>
    <xf numFmtId="0" fontId="33" fillId="0" borderId="164" applyFill="0">
      <alignment horizontal="center" vertical="center"/>
    </xf>
    <xf numFmtId="0" fontId="33" fillId="0" borderId="164" applyFill="0">
      <alignment horizontal="center" vertical="center"/>
    </xf>
    <xf numFmtId="0" fontId="33" fillId="0" borderId="164" applyFill="0">
      <alignment horizontal="center" vertical="center"/>
    </xf>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39" fillId="7" borderId="162" applyNumberFormat="0" applyAlignment="0" applyProtection="0"/>
    <xf numFmtId="0" fontId="39" fillId="7" borderId="162" applyNumberFormat="0" applyAlignment="0" applyProtection="0"/>
    <xf numFmtId="0" fontId="39" fillId="7" borderId="162"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32" fillId="0" borderId="173" applyNumberFormat="0" applyFill="0" applyAlignment="0" applyProtection="0"/>
    <xf numFmtId="0" fontId="32" fillId="0" borderId="172" applyNumberFormat="0" applyFill="0" applyAlignment="0" applyProtection="0"/>
    <xf numFmtId="0" fontId="32" fillId="0" borderId="172" applyNumberFormat="0" applyFill="0" applyAlignment="0" applyProtection="0"/>
    <xf numFmtId="0" fontId="15" fillId="30" borderId="162" applyNumberFormat="0" applyAlignment="0" applyProtection="0"/>
    <xf numFmtId="0" fontId="15" fillId="30" borderId="162" applyNumberFormat="0" applyAlignment="0" applyProtection="0"/>
    <xf numFmtId="0" fontId="154" fillId="81" borderId="163" applyNumberFormat="0" applyAlignment="0" applyProtection="0"/>
    <xf numFmtId="0" fontId="154" fillId="81" borderId="163"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4" fillId="81" borderId="163" applyNumberFormat="0" applyAlignment="0" applyProtection="0"/>
    <xf numFmtId="0" fontId="154" fillId="81" borderId="163"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10" fontId="6" fillId="38" borderId="174" applyNumberFormat="0" applyBorder="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1" applyNumberFormat="0" applyFill="0" applyAlignment="0" applyProtection="0"/>
    <xf numFmtId="0" fontId="77" fillId="0" borderId="171" applyNumberFormat="0" applyFill="0" applyAlignment="0" applyProtection="0"/>
    <xf numFmtId="0" fontId="77" fillId="0" borderId="171"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4" fontId="40" fillId="47" borderId="167" applyNumberFormat="0" applyProtection="0">
      <alignment horizontal="right" vertical="center"/>
    </xf>
    <xf numFmtId="4" fontId="40" fillId="47" borderId="167" applyNumberFormat="0" applyProtection="0">
      <alignment horizontal="right" vertical="center"/>
    </xf>
    <xf numFmtId="4" fontId="40" fillId="47" borderId="167" applyNumberFormat="0" applyProtection="0">
      <alignment horizontal="right" vertical="center"/>
    </xf>
    <xf numFmtId="4" fontId="40" fillId="47" borderId="167" applyNumberFormat="0" applyProtection="0">
      <alignment horizontal="right" vertical="center"/>
    </xf>
    <xf numFmtId="4" fontId="172" fillId="30" borderId="163" applyNumberFormat="0" applyProtection="0">
      <alignment horizontal="right" vertical="center"/>
    </xf>
    <xf numFmtId="4" fontId="172" fillId="30" borderId="163" applyNumberFormat="0" applyProtection="0">
      <alignment horizontal="right" vertical="center"/>
    </xf>
    <xf numFmtId="4" fontId="172" fillId="30" borderId="163" applyNumberFormat="0" applyProtection="0">
      <alignment horizontal="right" vertical="center"/>
    </xf>
    <xf numFmtId="4" fontId="172" fillId="30" borderId="163" applyNumberFormat="0" applyProtection="0">
      <alignment horizontal="right" vertical="center"/>
    </xf>
    <xf numFmtId="4" fontId="172" fillId="30" borderId="163" applyNumberFormat="0" applyProtection="0">
      <alignment horizontal="right" vertical="center"/>
    </xf>
    <xf numFmtId="4" fontId="172" fillId="30" borderId="163" applyNumberFormat="0" applyProtection="0">
      <alignment horizontal="right" vertical="center"/>
    </xf>
    <xf numFmtId="4" fontId="172" fillId="30" borderId="163" applyNumberFormat="0" applyProtection="0">
      <alignment horizontal="right" vertical="center"/>
    </xf>
    <xf numFmtId="4" fontId="172" fillId="30" borderId="163" applyNumberFormat="0" applyProtection="0">
      <alignment horizontal="right" vertical="center"/>
    </xf>
    <xf numFmtId="4" fontId="171" fillId="92" borderId="164" applyNumberFormat="0" applyProtection="0">
      <alignment horizontal="left" vertical="center" indent="1"/>
    </xf>
    <xf numFmtId="4" fontId="171" fillId="92" borderId="164" applyNumberFormat="0" applyProtection="0">
      <alignment horizontal="left" vertical="center" indent="1"/>
    </xf>
    <xf numFmtId="4" fontId="171" fillId="92" borderId="164" applyNumberFormat="0" applyProtection="0">
      <alignment horizontal="left" vertical="center" indent="1"/>
    </xf>
    <xf numFmtId="4" fontId="171" fillId="92" borderId="164" applyNumberFormat="0" applyProtection="0">
      <alignment horizontal="left" vertical="center" indent="1"/>
    </xf>
    <xf numFmtId="4" fontId="171" fillId="92" borderId="164" applyNumberFormat="0" applyProtection="0">
      <alignment horizontal="left" vertical="center" indent="1"/>
    </xf>
    <xf numFmtId="4" fontId="171" fillId="92" borderId="164" applyNumberFormat="0" applyProtection="0">
      <alignment horizontal="left" vertical="center" indent="1"/>
    </xf>
    <xf numFmtId="4" fontId="171" fillId="92" borderId="164" applyNumberFormat="0" applyProtection="0">
      <alignment horizontal="left" vertical="center" indent="1"/>
    </xf>
    <xf numFmtId="4" fontId="171" fillId="92" borderId="164" applyNumberFormat="0" applyProtection="0">
      <alignment horizontal="left" vertical="center" indent="1"/>
    </xf>
    <xf numFmtId="4" fontId="171" fillId="92" borderId="164" applyNumberFormat="0" applyProtection="0">
      <alignment horizontal="left" vertical="center" indent="1"/>
    </xf>
    <xf numFmtId="4" fontId="171" fillId="92" borderId="164" applyNumberFormat="0" applyProtection="0">
      <alignment horizontal="left" vertical="center" indent="1"/>
    </xf>
    <xf numFmtId="4" fontId="171" fillId="92" borderId="164" applyNumberFormat="0" applyProtection="0">
      <alignment horizontal="left" vertical="center" indent="1"/>
    </xf>
    <xf numFmtId="4" fontId="171" fillId="92" borderId="164" applyNumberFormat="0" applyProtection="0">
      <alignment horizontal="left" vertical="center" indent="1"/>
    </xf>
    <xf numFmtId="4" fontId="171" fillId="92" borderId="164" applyNumberFormat="0" applyProtection="0">
      <alignment horizontal="left" vertical="center" indent="1"/>
    </xf>
    <xf numFmtId="4" fontId="171" fillId="92" borderId="164" applyNumberFormat="0" applyProtection="0">
      <alignment horizontal="left" vertical="center" indent="1"/>
    </xf>
    <xf numFmtId="4" fontId="171" fillId="92" borderId="164" applyNumberFormat="0" applyProtection="0">
      <alignment horizontal="left" vertical="center" indent="1"/>
    </xf>
    <xf numFmtId="0" fontId="170" fillId="55" borderId="167" applyNumberFormat="0" applyProtection="0">
      <alignment horizontal="left" vertical="top" indent="1"/>
    </xf>
    <xf numFmtId="0" fontId="170" fillId="55" borderId="167" applyNumberFormat="0" applyProtection="0">
      <alignment horizontal="left" vertical="top" indent="1"/>
    </xf>
    <xf numFmtId="0" fontId="170" fillId="55" borderId="167" applyNumberFormat="0" applyProtection="0">
      <alignment horizontal="left" vertical="top" indent="1"/>
    </xf>
    <xf numFmtId="0" fontId="170" fillId="55" borderId="167" applyNumberFormat="0" applyProtection="0">
      <alignment horizontal="left" vertical="top" indent="1"/>
    </xf>
    <xf numFmtId="0" fontId="170" fillId="55" borderId="167" applyNumberFormat="0" applyProtection="0">
      <alignment horizontal="left" vertical="top" indent="1"/>
    </xf>
    <xf numFmtId="0" fontId="170" fillId="55" borderId="167" applyNumberFormat="0" applyProtection="0">
      <alignment horizontal="left" vertical="top" indent="1"/>
    </xf>
    <xf numFmtId="0" fontId="170" fillId="55" borderId="167" applyNumberFormat="0" applyProtection="0">
      <alignment horizontal="left" vertical="top" indent="1"/>
    </xf>
    <xf numFmtId="0" fontId="170" fillId="55" borderId="167" applyNumberFormat="0" applyProtection="0">
      <alignment horizontal="left" vertical="top" indent="1"/>
    </xf>
    <xf numFmtId="0" fontId="170" fillId="55" borderId="167" applyNumberFormat="0" applyProtection="0">
      <alignment horizontal="left" vertical="top" indent="1"/>
    </xf>
    <xf numFmtId="0" fontId="170" fillId="55" borderId="167" applyNumberFormat="0" applyProtection="0">
      <alignment horizontal="left" vertical="top" indent="1"/>
    </xf>
    <xf numFmtId="0" fontId="170" fillId="55" borderId="167" applyNumberFormat="0" applyProtection="0">
      <alignment horizontal="left" vertical="top" indent="1"/>
    </xf>
    <xf numFmtId="0" fontId="170" fillId="55" borderId="167" applyNumberFormat="0" applyProtection="0">
      <alignment horizontal="left" vertical="top" indent="1"/>
    </xf>
    <xf numFmtId="0" fontId="170" fillId="55" borderId="167" applyNumberFormat="0" applyProtection="0">
      <alignment horizontal="left" vertical="top" indent="1"/>
    </xf>
    <xf numFmtId="0" fontId="170" fillId="55" borderId="167" applyNumberFormat="0" applyProtection="0">
      <alignment horizontal="left" vertical="top" indent="1"/>
    </xf>
    <xf numFmtId="0" fontId="170" fillId="55" borderId="167" applyNumberFormat="0" applyProtection="0">
      <alignment horizontal="left" vertical="top" indent="1"/>
    </xf>
    <xf numFmtId="0" fontId="170" fillId="55" borderId="167" applyNumberFormat="0" applyProtection="0">
      <alignment horizontal="left" vertical="top" indent="1"/>
    </xf>
    <xf numFmtId="0" fontId="170" fillId="55" borderId="167" applyNumberFormat="0" applyProtection="0">
      <alignment horizontal="left" vertical="top" indent="1"/>
    </xf>
    <xf numFmtId="0" fontId="170" fillId="55" borderId="167" applyNumberFormat="0" applyProtection="0">
      <alignment horizontal="left" vertical="top" indent="1"/>
    </xf>
    <xf numFmtId="0" fontId="170" fillId="55" borderId="167" applyNumberFormat="0" applyProtection="0">
      <alignment horizontal="left" vertical="top" indent="1"/>
    </xf>
    <xf numFmtId="0" fontId="170" fillId="55" borderId="167" applyNumberFormat="0" applyProtection="0">
      <alignment horizontal="left" vertical="top" indent="1"/>
    </xf>
    <xf numFmtId="0" fontId="170" fillId="55" borderId="167" applyNumberFormat="0" applyProtection="0">
      <alignment horizontal="left" vertical="top" indent="1"/>
    </xf>
    <xf numFmtId="0" fontId="170" fillId="55" borderId="167" applyNumberFormat="0" applyProtection="0">
      <alignment horizontal="left" vertical="top" indent="1"/>
    </xf>
    <xf numFmtId="0" fontId="170" fillId="55" borderId="167" applyNumberFormat="0" applyProtection="0">
      <alignment horizontal="left" vertical="top" indent="1"/>
    </xf>
    <xf numFmtId="0" fontId="170" fillId="55" borderId="167" applyNumberFormat="0" applyProtection="0">
      <alignment horizontal="left" vertical="top" indent="1"/>
    </xf>
    <xf numFmtId="4" fontId="57" fillId="55" borderId="167" applyNumberFormat="0" applyProtection="0">
      <alignment horizontal="left" vertical="center" indent="1"/>
    </xf>
    <xf numFmtId="4" fontId="57" fillId="55" borderId="167" applyNumberFormat="0" applyProtection="0">
      <alignment horizontal="left" vertical="center" indent="1"/>
    </xf>
    <xf numFmtId="4" fontId="57" fillId="55" borderId="167" applyNumberFormat="0" applyProtection="0">
      <alignment horizontal="left" vertical="center" indent="1"/>
    </xf>
    <xf numFmtId="4" fontId="57" fillId="55" borderId="167" applyNumberFormat="0" applyProtection="0">
      <alignment horizontal="left" vertical="center" indent="1"/>
    </xf>
    <xf numFmtId="4" fontId="57" fillId="55" borderId="167" applyNumberFormat="0" applyProtection="0">
      <alignment horizontal="left" vertical="center" indent="1"/>
    </xf>
    <xf numFmtId="4" fontId="57" fillId="55" borderId="167" applyNumberFormat="0" applyProtection="0">
      <alignment horizontal="left" vertical="center" indent="1"/>
    </xf>
    <xf numFmtId="4" fontId="57" fillId="55" borderId="167" applyNumberFormat="0" applyProtection="0">
      <alignment horizontal="left" vertical="center" indent="1"/>
    </xf>
    <xf numFmtId="4" fontId="57" fillId="55" borderId="167" applyNumberFormat="0" applyProtection="0">
      <alignment horizontal="left" vertical="center" indent="1"/>
    </xf>
    <xf numFmtId="4" fontId="57" fillId="55" borderId="167" applyNumberFormat="0" applyProtection="0">
      <alignment horizontal="left" vertical="center" indent="1"/>
    </xf>
    <xf numFmtId="4" fontId="57" fillId="55" borderId="167" applyNumberFormat="0" applyProtection="0">
      <alignment horizontal="left" vertical="center" indent="1"/>
    </xf>
    <xf numFmtId="4" fontId="57" fillId="55" borderId="167" applyNumberFormat="0" applyProtection="0">
      <alignment horizontal="left" vertical="center" indent="1"/>
    </xf>
    <xf numFmtId="4" fontId="57" fillId="55" borderId="167"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57" fillId="55" borderId="167" applyNumberFormat="0" applyProtection="0">
      <alignment horizontal="left" vertical="center" indent="1"/>
    </xf>
    <xf numFmtId="4" fontId="6" fillId="30" borderId="163" applyNumberFormat="0" applyProtection="0">
      <alignment horizontal="right" vertical="center"/>
    </xf>
    <xf numFmtId="4" fontId="6" fillId="30" borderId="163" applyNumberFormat="0" applyProtection="0">
      <alignment horizontal="right" vertical="center"/>
    </xf>
    <xf numFmtId="4" fontId="6" fillId="30" borderId="163" applyNumberFormat="0" applyProtection="0">
      <alignment horizontal="right" vertical="center"/>
    </xf>
    <xf numFmtId="4" fontId="6" fillId="30" borderId="163" applyNumberFormat="0" applyProtection="0">
      <alignment horizontal="right" vertical="center"/>
    </xf>
    <xf numFmtId="4" fontId="6" fillId="30" borderId="163" applyNumberFormat="0" applyProtection="0">
      <alignment horizontal="right" vertical="center"/>
    </xf>
    <xf numFmtId="4" fontId="6" fillId="30" borderId="163" applyNumberFormat="0" applyProtection="0">
      <alignment horizontal="right" vertical="center"/>
    </xf>
    <xf numFmtId="4" fontId="6" fillId="30" borderId="163" applyNumberFormat="0" applyProtection="0">
      <alignment horizontal="right" vertical="center"/>
    </xf>
    <xf numFmtId="4" fontId="6" fillId="30" borderId="163" applyNumberFormat="0" applyProtection="0">
      <alignment horizontal="right" vertical="center"/>
    </xf>
    <xf numFmtId="4" fontId="168" fillId="88" borderId="163" applyNumberFormat="0" applyProtection="0">
      <alignment horizontal="right" vertical="center"/>
    </xf>
    <xf numFmtId="4" fontId="168" fillId="88" borderId="163" applyNumberFormat="0" applyProtection="0">
      <alignment horizontal="right" vertical="center"/>
    </xf>
    <xf numFmtId="4" fontId="168" fillId="88" borderId="163" applyNumberFormat="0" applyProtection="0">
      <alignment horizontal="right" vertical="center"/>
    </xf>
    <xf numFmtId="4" fontId="168" fillId="88" borderId="163" applyNumberFormat="0" applyProtection="0">
      <alignment horizontal="right" vertical="center"/>
    </xf>
    <xf numFmtId="4" fontId="168" fillId="88" borderId="163" applyNumberFormat="0" applyProtection="0">
      <alignment horizontal="right" vertical="center"/>
    </xf>
    <xf numFmtId="4" fontId="168" fillId="88" borderId="163" applyNumberFormat="0" applyProtection="0">
      <alignment horizontal="right" vertical="center"/>
    </xf>
    <xf numFmtId="4" fontId="168" fillId="88" borderId="163" applyNumberFormat="0" applyProtection="0">
      <alignment horizontal="right" vertical="center"/>
    </xf>
    <xf numFmtId="4" fontId="168" fillId="88" borderId="163" applyNumberFormat="0" applyProtection="0">
      <alignment horizontal="right" vertical="center"/>
    </xf>
    <xf numFmtId="4" fontId="168" fillId="88" borderId="163" applyNumberFormat="0" applyProtection="0">
      <alignment horizontal="right" vertical="center"/>
    </xf>
    <xf numFmtId="4" fontId="168" fillId="88" borderId="163" applyNumberFormat="0" applyProtection="0">
      <alignment horizontal="right" vertical="center"/>
    </xf>
    <xf numFmtId="4" fontId="168" fillId="88" borderId="163" applyNumberFormat="0" applyProtection="0">
      <alignment horizontal="right" vertical="center"/>
    </xf>
    <xf numFmtId="4" fontId="168" fillId="88" borderId="163" applyNumberFormat="0" applyProtection="0">
      <alignment horizontal="right" vertical="center"/>
    </xf>
    <xf numFmtId="4" fontId="168" fillId="88" borderId="163" applyNumberFormat="0" applyProtection="0">
      <alignment horizontal="right" vertical="center"/>
    </xf>
    <xf numFmtId="4" fontId="168" fillId="88" borderId="163" applyNumberFormat="0" applyProtection="0">
      <alignment horizontal="right" vertical="center"/>
    </xf>
    <xf numFmtId="4" fontId="168" fillId="88" borderId="163" applyNumberFormat="0" applyProtection="0">
      <alignment horizontal="right" vertical="center"/>
    </xf>
    <xf numFmtId="4" fontId="168" fillId="88" borderId="163" applyNumberFormat="0" applyProtection="0">
      <alignment horizontal="right" vertical="center"/>
    </xf>
    <xf numFmtId="4" fontId="6" fillId="30" borderId="163" applyNumberFormat="0" applyProtection="0">
      <alignment horizontal="right" vertical="center"/>
    </xf>
    <xf numFmtId="4" fontId="6" fillId="30" borderId="163" applyNumberFormat="0" applyProtection="0">
      <alignment horizontal="right" vertical="center"/>
    </xf>
    <xf numFmtId="4" fontId="6" fillId="30" borderId="163" applyNumberFormat="0" applyProtection="0">
      <alignment horizontal="right" vertical="center"/>
    </xf>
    <xf numFmtId="4" fontId="6" fillId="30" borderId="163" applyNumberFormat="0" applyProtection="0">
      <alignment horizontal="right" vertical="center"/>
    </xf>
    <xf numFmtId="4" fontId="6" fillId="30" borderId="163" applyNumberFormat="0" applyProtection="0">
      <alignment horizontal="right" vertical="center"/>
    </xf>
    <xf numFmtId="4" fontId="6" fillId="30" borderId="163" applyNumberFormat="0" applyProtection="0">
      <alignment horizontal="right" vertical="center"/>
    </xf>
    <xf numFmtId="4" fontId="6" fillId="30" borderId="163" applyNumberFormat="0" applyProtection="0">
      <alignment horizontal="right" vertical="center"/>
    </xf>
    <xf numFmtId="4" fontId="6" fillId="30" borderId="163" applyNumberFormat="0" applyProtection="0">
      <alignment horizontal="right" vertical="center"/>
    </xf>
    <xf numFmtId="4" fontId="57" fillId="0" borderId="167" applyNumberFormat="0" applyProtection="0">
      <alignment horizontal="right" vertical="center"/>
    </xf>
    <xf numFmtId="4" fontId="57" fillId="0" borderId="167" applyNumberFormat="0" applyProtection="0">
      <alignment horizontal="right" vertical="center"/>
    </xf>
    <xf numFmtId="4" fontId="57" fillId="0" borderId="167" applyNumberFormat="0" applyProtection="0">
      <alignment horizontal="right" vertical="center"/>
    </xf>
    <xf numFmtId="4" fontId="57" fillId="0" borderId="167" applyNumberFormat="0" applyProtection="0">
      <alignment horizontal="right" vertical="center"/>
    </xf>
    <xf numFmtId="4" fontId="57" fillId="0" borderId="167" applyNumberFormat="0" applyProtection="0">
      <alignment horizontal="right" vertical="center"/>
    </xf>
    <xf numFmtId="4" fontId="57" fillId="0" borderId="167" applyNumberFormat="0" applyProtection="0">
      <alignment horizontal="right" vertical="center"/>
    </xf>
    <xf numFmtId="4" fontId="57" fillId="0" borderId="167" applyNumberFormat="0" applyProtection="0">
      <alignment horizontal="right" vertical="center"/>
    </xf>
    <xf numFmtId="4" fontId="57" fillId="0" borderId="167" applyNumberFormat="0" applyProtection="0">
      <alignment horizontal="right" vertical="center"/>
    </xf>
    <xf numFmtId="4" fontId="57" fillId="0" borderId="167" applyNumberFormat="0" applyProtection="0">
      <alignment horizontal="right" vertical="center"/>
    </xf>
    <xf numFmtId="4" fontId="57" fillId="0" borderId="167" applyNumberFormat="0" applyProtection="0">
      <alignment horizontal="right" vertical="center"/>
    </xf>
    <xf numFmtId="4" fontId="57" fillId="0" borderId="167" applyNumberFormat="0" applyProtection="0">
      <alignment horizontal="right" vertical="center"/>
    </xf>
    <xf numFmtId="4" fontId="57" fillId="0" borderId="167" applyNumberFormat="0" applyProtection="0">
      <alignment horizontal="right" vertical="center"/>
    </xf>
    <xf numFmtId="4" fontId="6" fillId="0" borderId="163" applyNumberFormat="0" applyProtection="0">
      <alignment horizontal="right" vertical="center"/>
    </xf>
    <xf numFmtId="4" fontId="6" fillId="0" borderId="163" applyNumberFormat="0" applyProtection="0">
      <alignment horizontal="right" vertical="center"/>
    </xf>
    <xf numFmtId="4" fontId="6" fillId="0" borderId="163" applyNumberFormat="0" applyProtection="0">
      <alignment horizontal="right" vertical="center"/>
    </xf>
    <xf numFmtId="4" fontId="6" fillId="0" borderId="163" applyNumberFormat="0" applyProtection="0">
      <alignment horizontal="right" vertical="center"/>
    </xf>
    <xf numFmtId="4" fontId="6" fillId="0" borderId="163" applyNumberFormat="0" applyProtection="0">
      <alignment horizontal="right" vertical="center"/>
    </xf>
    <xf numFmtId="4" fontId="6" fillId="0" borderId="163" applyNumberFormat="0" applyProtection="0">
      <alignment horizontal="right" vertical="center"/>
    </xf>
    <xf numFmtId="4" fontId="6" fillId="0" borderId="163" applyNumberFormat="0" applyProtection="0">
      <alignment horizontal="right" vertical="center"/>
    </xf>
    <xf numFmtId="4" fontId="6" fillId="0" borderId="163" applyNumberFormat="0" applyProtection="0">
      <alignment horizontal="right" vertical="center"/>
    </xf>
    <xf numFmtId="4" fontId="6" fillId="0" borderId="163" applyNumberFormat="0" applyProtection="0">
      <alignment horizontal="right" vertical="center"/>
    </xf>
    <xf numFmtId="4" fontId="6" fillId="0" borderId="163" applyNumberFormat="0" applyProtection="0">
      <alignment horizontal="right" vertical="center"/>
    </xf>
    <xf numFmtId="4" fontId="6" fillId="0" borderId="163" applyNumberFormat="0" applyProtection="0">
      <alignment horizontal="right" vertical="center"/>
    </xf>
    <xf numFmtId="4" fontId="6" fillId="0" borderId="163" applyNumberFormat="0" applyProtection="0">
      <alignment horizontal="right" vertical="center"/>
    </xf>
    <xf numFmtId="4" fontId="6" fillId="0" borderId="163" applyNumberFormat="0" applyProtection="0">
      <alignment horizontal="right" vertical="center"/>
    </xf>
    <xf numFmtId="4" fontId="6" fillId="0" borderId="163" applyNumberFormat="0" applyProtection="0">
      <alignment horizontal="right" vertical="center"/>
    </xf>
    <xf numFmtId="4" fontId="6" fillId="0" borderId="163" applyNumberFormat="0" applyProtection="0">
      <alignment horizontal="right" vertical="center"/>
    </xf>
    <xf numFmtId="4" fontId="6" fillId="0" borderId="163" applyNumberFormat="0" applyProtection="0">
      <alignment horizontal="right" vertical="center"/>
    </xf>
    <xf numFmtId="4" fontId="57" fillId="0" borderId="167" applyNumberFormat="0" applyProtection="0">
      <alignment horizontal="right" vertical="center"/>
    </xf>
    <xf numFmtId="0" fontId="57" fillId="38" borderId="167" applyNumberFormat="0" applyProtection="0">
      <alignment horizontal="left" vertical="top" indent="1"/>
    </xf>
    <xf numFmtId="0" fontId="57" fillId="38" borderId="167" applyNumberFormat="0" applyProtection="0">
      <alignment horizontal="left" vertical="top" indent="1"/>
    </xf>
    <xf numFmtId="0" fontId="57" fillId="38" borderId="167" applyNumberFormat="0" applyProtection="0">
      <alignment horizontal="left" vertical="top" indent="1"/>
    </xf>
    <xf numFmtId="0" fontId="57" fillId="38" borderId="167" applyNumberFormat="0" applyProtection="0">
      <alignment horizontal="left" vertical="top" indent="1"/>
    </xf>
    <xf numFmtId="0" fontId="57" fillId="38" borderId="167" applyNumberFormat="0" applyProtection="0">
      <alignment horizontal="left" vertical="top" indent="1"/>
    </xf>
    <xf numFmtId="0" fontId="57" fillId="38" borderId="167" applyNumberFormat="0" applyProtection="0">
      <alignment horizontal="left" vertical="top" indent="1"/>
    </xf>
    <xf numFmtId="0" fontId="57" fillId="38" borderId="167" applyNumberFormat="0" applyProtection="0">
      <alignment horizontal="left" vertical="top" indent="1"/>
    </xf>
    <xf numFmtId="0" fontId="57" fillId="38" borderId="167" applyNumberFormat="0" applyProtection="0">
      <alignment horizontal="left" vertical="top" indent="1"/>
    </xf>
    <xf numFmtId="0" fontId="57" fillId="38" borderId="167" applyNumberFormat="0" applyProtection="0">
      <alignment horizontal="left" vertical="top" indent="1"/>
    </xf>
    <xf numFmtId="0" fontId="57" fillId="38" borderId="167" applyNumberFormat="0" applyProtection="0">
      <alignment horizontal="left" vertical="top" indent="1"/>
    </xf>
    <xf numFmtId="0" fontId="57" fillId="38" borderId="167" applyNumberFormat="0" applyProtection="0">
      <alignment horizontal="left" vertical="top" indent="1"/>
    </xf>
    <xf numFmtId="0" fontId="57" fillId="38"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0" fontId="57" fillId="38" borderId="167" applyNumberFormat="0" applyProtection="0">
      <alignment horizontal="left" vertical="top" indent="1"/>
    </xf>
    <xf numFmtId="4" fontId="57" fillId="38" borderId="167" applyNumberFormat="0" applyProtection="0">
      <alignment horizontal="left" vertical="center" indent="1"/>
    </xf>
    <xf numFmtId="4" fontId="57" fillId="38" borderId="167" applyNumberFormat="0" applyProtection="0">
      <alignment horizontal="left" vertical="center" indent="1"/>
    </xf>
    <xf numFmtId="4" fontId="57" fillId="38" borderId="167" applyNumberFormat="0" applyProtection="0">
      <alignment horizontal="left" vertical="center" indent="1"/>
    </xf>
    <xf numFmtId="4" fontId="57" fillId="38" borderId="167" applyNumberFormat="0" applyProtection="0">
      <alignment horizontal="left" vertical="center" indent="1"/>
    </xf>
    <xf numFmtId="4" fontId="57" fillId="38" borderId="167" applyNumberFormat="0" applyProtection="0">
      <alignment horizontal="left" vertical="center" indent="1"/>
    </xf>
    <xf numFmtId="4" fontId="57" fillId="38" borderId="167" applyNumberFormat="0" applyProtection="0">
      <alignment horizontal="left" vertical="center" indent="1"/>
    </xf>
    <xf numFmtId="4" fontId="57" fillId="38" borderId="167" applyNumberFormat="0" applyProtection="0">
      <alignment horizontal="left" vertical="center" indent="1"/>
    </xf>
    <xf numFmtId="4" fontId="57" fillId="38" borderId="167" applyNumberFormat="0" applyProtection="0">
      <alignment horizontal="left" vertical="center" indent="1"/>
    </xf>
    <xf numFmtId="4" fontId="57" fillId="38" borderId="167" applyNumberFormat="0" applyProtection="0">
      <alignment horizontal="left" vertical="center" indent="1"/>
    </xf>
    <xf numFmtId="4" fontId="57" fillId="38" borderId="167" applyNumberFormat="0" applyProtection="0">
      <alignment horizontal="left" vertical="center" indent="1"/>
    </xf>
    <xf numFmtId="4" fontId="57" fillId="38" borderId="167" applyNumberFormat="0" applyProtection="0">
      <alignment horizontal="left" vertical="center" indent="1"/>
    </xf>
    <xf numFmtId="4" fontId="57" fillId="38" borderId="167" applyNumberFormat="0" applyProtection="0">
      <alignment horizontal="left" vertical="center" indent="1"/>
    </xf>
    <xf numFmtId="4" fontId="170" fillId="6" borderId="167" applyNumberFormat="0" applyProtection="0">
      <alignment horizontal="left" vertical="center" indent="1"/>
    </xf>
    <xf numFmtId="4" fontId="170" fillId="6" borderId="167" applyNumberFormat="0" applyProtection="0">
      <alignment horizontal="left" vertical="center" indent="1"/>
    </xf>
    <xf numFmtId="4" fontId="170" fillId="6" borderId="167" applyNumberFormat="0" applyProtection="0">
      <alignment horizontal="left" vertical="center" indent="1"/>
    </xf>
    <xf numFmtId="4" fontId="170" fillId="6" borderId="167" applyNumberFormat="0" applyProtection="0">
      <alignment horizontal="left" vertical="center" indent="1"/>
    </xf>
    <xf numFmtId="4" fontId="170" fillId="6" borderId="167" applyNumberFormat="0" applyProtection="0">
      <alignment horizontal="left" vertical="center" indent="1"/>
    </xf>
    <xf numFmtId="4" fontId="170" fillId="6" borderId="167" applyNumberFormat="0" applyProtection="0">
      <alignment horizontal="left" vertical="center" indent="1"/>
    </xf>
    <xf numFmtId="4" fontId="170" fillId="6" borderId="167" applyNumberFormat="0" applyProtection="0">
      <alignment horizontal="left" vertical="center" indent="1"/>
    </xf>
    <xf numFmtId="4" fontId="170" fillId="6" borderId="167" applyNumberFormat="0" applyProtection="0">
      <alignment horizontal="left" vertical="center" indent="1"/>
    </xf>
    <xf numFmtId="4" fontId="170" fillId="6" borderId="167" applyNumberFormat="0" applyProtection="0">
      <alignment horizontal="left" vertical="center" indent="1"/>
    </xf>
    <xf numFmtId="4" fontId="170" fillId="6" borderId="167" applyNumberFormat="0" applyProtection="0">
      <alignment horizontal="left" vertical="center" indent="1"/>
    </xf>
    <xf numFmtId="4" fontId="170" fillId="6" borderId="167" applyNumberFormat="0" applyProtection="0">
      <alignment horizontal="left" vertical="center" indent="1"/>
    </xf>
    <xf numFmtId="4" fontId="170" fillId="6" borderId="167" applyNumberFormat="0" applyProtection="0">
      <alignment horizontal="left" vertical="center" indent="1"/>
    </xf>
    <xf numFmtId="4" fontId="170" fillId="6" borderId="167" applyNumberFormat="0" applyProtection="0">
      <alignment horizontal="left" vertical="center" indent="1"/>
    </xf>
    <xf numFmtId="4" fontId="170" fillId="6" borderId="167" applyNumberFormat="0" applyProtection="0">
      <alignment horizontal="left" vertical="center" indent="1"/>
    </xf>
    <xf numFmtId="4" fontId="170" fillId="6" borderId="167" applyNumberFormat="0" applyProtection="0">
      <alignment horizontal="left" vertical="center" indent="1"/>
    </xf>
    <xf numFmtId="4" fontId="170" fillId="6" borderId="167" applyNumberFormat="0" applyProtection="0">
      <alignment horizontal="left" vertical="center" indent="1"/>
    </xf>
    <xf numFmtId="4" fontId="170" fillId="6" borderId="167" applyNumberFormat="0" applyProtection="0">
      <alignment horizontal="left" vertical="center" indent="1"/>
    </xf>
    <xf numFmtId="4" fontId="170" fillId="6" borderId="167" applyNumberFormat="0" applyProtection="0">
      <alignment horizontal="left" vertical="center" indent="1"/>
    </xf>
    <xf numFmtId="4" fontId="170" fillId="6" borderId="167" applyNumberFormat="0" applyProtection="0">
      <alignment horizontal="left" vertical="center" indent="1"/>
    </xf>
    <xf numFmtId="4" fontId="170" fillId="6" borderId="167" applyNumberFormat="0" applyProtection="0">
      <alignment horizontal="left" vertical="center" indent="1"/>
    </xf>
    <xf numFmtId="4" fontId="170" fillId="6" borderId="167" applyNumberFormat="0" applyProtection="0">
      <alignment horizontal="left" vertical="center" indent="1"/>
    </xf>
    <xf numFmtId="4" fontId="170" fillId="6" borderId="167" applyNumberFormat="0" applyProtection="0">
      <alignment horizontal="left" vertical="center" indent="1"/>
    </xf>
    <xf numFmtId="4" fontId="170" fillId="6" borderId="167" applyNumberFormat="0" applyProtection="0">
      <alignment horizontal="left" vertical="center" indent="1"/>
    </xf>
    <xf numFmtId="4" fontId="170" fillId="6" borderId="167" applyNumberFormat="0" applyProtection="0">
      <alignment horizontal="left" vertical="center" indent="1"/>
    </xf>
    <xf numFmtId="4" fontId="170" fillId="6" borderId="167" applyNumberFormat="0" applyProtection="0">
      <alignment horizontal="left" vertical="center" indent="1"/>
    </xf>
    <xf numFmtId="4" fontId="170" fillId="6" borderId="167" applyNumberFormat="0" applyProtection="0">
      <alignment horizontal="left" vertical="center" indent="1"/>
    </xf>
    <xf numFmtId="4" fontId="57" fillId="38" borderId="167" applyNumberFormat="0" applyProtection="0">
      <alignment horizontal="left" vertical="center" indent="1"/>
    </xf>
    <xf numFmtId="4" fontId="61" fillId="38" borderId="167" applyNumberFormat="0" applyProtection="0">
      <alignment vertical="center"/>
    </xf>
    <xf numFmtId="4" fontId="61" fillId="38" borderId="167" applyNumberFormat="0" applyProtection="0">
      <alignment vertical="center"/>
    </xf>
    <xf numFmtId="4" fontId="61" fillId="38" borderId="167" applyNumberFormat="0" applyProtection="0">
      <alignment vertical="center"/>
    </xf>
    <xf numFmtId="4" fontId="61" fillId="38" borderId="167" applyNumberFormat="0" applyProtection="0">
      <alignment vertical="center"/>
    </xf>
    <xf numFmtId="4" fontId="61" fillId="38" borderId="167" applyNumberFormat="0" applyProtection="0">
      <alignment vertical="center"/>
    </xf>
    <xf numFmtId="4" fontId="61" fillId="38" borderId="167" applyNumberFormat="0" applyProtection="0">
      <alignment vertical="center"/>
    </xf>
    <xf numFmtId="4" fontId="61" fillId="38" borderId="167" applyNumberFormat="0" applyProtection="0">
      <alignment vertical="center"/>
    </xf>
    <xf numFmtId="4" fontId="61" fillId="38" borderId="167" applyNumberFormat="0" applyProtection="0">
      <alignment vertical="center"/>
    </xf>
    <xf numFmtId="4" fontId="61" fillId="38" borderId="167" applyNumberFormat="0" applyProtection="0">
      <alignment vertical="center"/>
    </xf>
    <xf numFmtId="4" fontId="61" fillId="38" borderId="167" applyNumberFormat="0" applyProtection="0">
      <alignment vertical="center"/>
    </xf>
    <xf numFmtId="4" fontId="61" fillId="38" borderId="167" applyNumberFormat="0" applyProtection="0">
      <alignment vertical="center"/>
    </xf>
    <xf numFmtId="4" fontId="61" fillId="38" borderId="167" applyNumberFormat="0" applyProtection="0">
      <alignment vertical="center"/>
    </xf>
    <xf numFmtId="4" fontId="61" fillId="38" borderId="167" applyNumberFormat="0" applyProtection="0">
      <alignment vertical="center"/>
    </xf>
    <xf numFmtId="4" fontId="57" fillId="38" borderId="167" applyNumberFormat="0" applyProtection="0">
      <alignment vertical="center"/>
    </xf>
    <xf numFmtId="4" fontId="57" fillId="38" borderId="167" applyNumberFormat="0" applyProtection="0">
      <alignment vertical="center"/>
    </xf>
    <xf numFmtId="4" fontId="57" fillId="38" borderId="167" applyNumberFormat="0" applyProtection="0">
      <alignment vertical="center"/>
    </xf>
    <xf numFmtId="4" fontId="57" fillId="38" borderId="167" applyNumberFormat="0" applyProtection="0">
      <alignment vertical="center"/>
    </xf>
    <xf numFmtId="4" fontId="57" fillId="38" borderId="167" applyNumberFormat="0" applyProtection="0">
      <alignment vertical="center"/>
    </xf>
    <xf numFmtId="4" fontId="57" fillId="38" borderId="167" applyNumberFormat="0" applyProtection="0">
      <alignment vertical="center"/>
    </xf>
    <xf numFmtId="4" fontId="57" fillId="38" borderId="167" applyNumberFormat="0" applyProtection="0">
      <alignment vertical="center"/>
    </xf>
    <xf numFmtId="4" fontId="57" fillId="38" borderId="167" applyNumberFormat="0" applyProtection="0">
      <alignment vertical="center"/>
    </xf>
    <xf numFmtId="4" fontId="57" fillId="38" borderId="167" applyNumberFormat="0" applyProtection="0">
      <alignment vertical="center"/>
    </xf>
    <xf numFmtId="4" fontId="57" fillId="38" borderId="167" applyNumberFormat="0" applyProtection="0">
      <alignment vertical="center"/>
    </xf>
    <xf numFmtId="4" fontId="57" fillId="38" borderId="167" applyNumberFormat="0" applyProtection="0">
      <alignment vertical="center"/>
    </xf>
    <xf numFmtId="4" fontId="170" fillId="4" borderId="167" applyNumberFormat="0" applyProtection="0">
      <alignment vertical="center"/>
    </xf>
    <xf numFmtId="4" fontId="170" fillId="4" borderId="167" applyNumberFormat="0" applyProtection="0">
      <alignment vertical="center"/>
    </xf>
    <xf numFmtId="4" fontId="170" fillId="4" borderId="167" applyNumberFormat="0" applyProtection="0">
      <alignment vertical="center"/>
    </xf>
    <xf numFmtId="4" fontId="170" fillId="4" borderId="167" applyNumberFormat="0" applyProtection="0">
      <alignment vertical="center"/>
    </xf>
    <xf numFmtId="4" fontId="170" fillId="4" borderId="167" applyNumberFormat="0" applyProtection="0">
      <alignment vertical="center"/>
    </xf>
    <xf numFmtId="4" fontId="170" fillId="4" borderId="167" applyNumberFormat="0" applyProtection="0">
      <alignment vertical="center"/>
    </xf>
    <xf numFmtId="4" fontId="170" fillId="4" borderId="167" applyNumberFormat="0" applyProtection="0">
      <alignment vertical="center"/>
    </xf>
    <xf numFmtId="4" fontId="170" fillId="4" borderId="167" applyNumberFormat="0" applyProtection="0">
      <alignment vertical="center"/>
    </xf>
    <xf numFmtId="4" fontId="170" fillId="4" borderId="167" applyNumberFormat="0" applyProtection="0">
      <alignment vertical="center"/>
    </xf>
    <xf numFmtId="4" fontId="170" fillId="4" borderId="167" applyNumberFormat="0" applyProtection="0">
      <alignment vertical="center"/>
    </xf>
    <xf numFmtId="4" fontId="170" fillId="4" borderId="167" applyNumberFormat="0" applyProtection="0">
      <alignment vertical="center"/>
    </xf>
    <xf numFmtId="4" fontId="170" fillId="4" borderId="167" applyNumberFormat="0" applyProtection="0">
      <alignment vertical="center"/>
    </xf>
    <xf numFmtId="4" fontId="170" fillId="4" borderId="167" applyNumberFormat="0" applyProtection="0">
      <alignment vertical="center"/>
    </xf>
    <xf numFmtId="4" fontId="170" fillId="4" borderId="167" applyNumberFormat="0" applyProtection="0">
      <alignment vertical="center"/>
    </xf>
    <xf numFmtId="4" fontId="170" fillId="4" borderId="167" applyNumberFormat="0" applyProtection="0">
      <alignment vertical="center"/>
    </xf>
    <xf numFmtId="4" fontId="170" fillId="4" borderId="167" applyNumberFormat="0" applyProtection="0">
      <alignment vertical="center"/>
    </xf>
    <xf numFmtId="4" fontId="170" fillId="4" borderId="167" applyNumberFormat="0" applyProtection="0">
      <alignment vertical="center"/>
    </xf>
    <xf numFmtId="4" fontId="170" fillId="4" borderId="167" applyNumberFormat="0" applyProtection="0">
      <alignment vertical="center"/>
    </xf>
    <xf numFmtId="4" fontId="170" fillId="4" borderId="167" applyNumberFormat="0" applyProtection="0">
      <alignment vertical="center"/>
    </xf>
    <xf numFmtId="4" fontId="170" fillId="4" borderId="167" applyNumberFormat="0" applyProtection="0">
      <alignment vertical="center"/>
    </xf>
    <xf numFmtId="4" fontId="170" fillId="4" borderId="167" applyNumberFormat="0" applyProtection="0">
      <alignment vertical="center"/>
    </xf>
    <xf numFmtId="4" fontId="170" fillId="4" borderId="167" applyNumberFormat="0" applyProtection="0">
      <alignment vertical="center"/>
    </xf>
    <xf numFmtId="4" fontId="170" fillId="4" borderId="167" applyNumberFormat="0" applyProtection="0">
      <alignment vertical="center"/>
    </xf>
    <xf numFmtId="4" fontId="170" fillId="4" borderId="167" applyNumberFormat="0" applyProtection="0">
      <alignment vertical="center"/>
    </xf>
    <xf numFmtId="4" fontId="170" fillId="4" borderId="167" applyNumberFormat="0" applyProtection="0">
      <alignment vertical="center"/>
    </xf>
    <xf numFmtId="4" fontId="170" fillId="4" borderId="167" applyNumberFormat="0" applyProtection="0">
      <alignment vertical="center"/>
    </xf>
    <xf numFmtId="4" fontId="57" fillId="38" borderId="167" applyNumberFormat="0" applyProtection="0">
      <alignment vertical="center"/>
    </xf>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5" fillId="54" borderId="167" applyNumberFormat="0" applyProtection="0">
      <alignment horizontal="left" vertical="top" indent="1"/>
    </xf>
    <xf numFmtId="0" fontId="5" fillId="54" borderId="167" applyNumberFormat="0" applyProtection="0">
      <alignment horizontal="left" vertical="top" indent="1"/>
    </xf>
    <xf numFmtId="0" fontId="5" fillId="54" borderId="167" applyNumberFormat="0" applyProtection="0">
      <alignment horizontal="left" vertical="top" indent="1"/>
    </xf>
    <xf numFmtId="0" fontId="5" fillId="54" borderId="167" applyNumberFormat="0" applyProtection="0">
      <alignment horizontal="left" vertical="top" indent="1"/>
    </xf>
    <xf numFmtId="0" fontId="5" fillId="54" borderId="167" applyNumberFormat="0" applyProtection="0">
      <alignment horizontal="left" vertical="top" indent="1"/>
    </xf>
    <xf numFmtId="0" fontId="5" fillId="54" borderId="167" applyNumberFormat="0" applyProtection="0">
      <alignment horizontal="left" vertical="top" indent="1"/>
    </xf>
    <xf numFmtId="0" fontId="5" fillId="54" borderId="167" applyNumberFormat="0" applyProtection="0">
      <alignment horizontal="left" vertical="top" indent="1"/>
    </xf>
    <xf numFmtId="0" fontId="5" fillId="54" borderId="167" applyNumberFormat="0" applyProtection="0">
      <alignment horizontal="left" vertical="top" indent="1"/>
    </xf>
    <xf numFmtId="0" fontId="5" fillId="54" borderId="167" applyNumberFormat="0" applyProtection="0">
      <alignment horizontal="left" vertical="top" indent="1"/>
    </xf>
    <xf numFmtId="0" fontId="5" fillId="54" borderId="167" applyNumberFormat="0" applyProtection="0">
      <alignment horizontal="left" vertical="top" indent="1"/>
    </xf>
    <xf numFmtId="0" fontId="5" fillId="54"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5" fillId="54" borderId="167" applyNumberFormat="0" applyProtection="0">
      <alignment horizontal="left" vertical="top" indent="1"/>
    </xf>
    <xf numFmtId="0" fontId="5" fillId="54" borderId="167" applyNumberFormat="0" applyProtection="0">
      <alignment horizontal="left" vertical="top" indent="1"/>
    </xf>
    <xf numFmtId="0" fontId="5" fillId="54" borderId="167" applyNumberFormat="0" applyProtection="0">
      <alignment horizontal="left" vertical="center" indent="1"/>
    </xf>
    <xf numFmtId="0" fontId="5" fillId="54" borderId="167" applyNumberFormat="0" applyProtection="0">
      <alignment horizontal="left" vertical="center" indent="1"/>
    </xf>
    <xf numFmtId="0" fontId="5" fillId="54" borderId="167" applyNumberFormat="0" applyProtection="0">
      <alignment horizontal="left" vertical="center" indent="1"/>
    </xf>
    <xf numFmtId="0" fontId="5" fillId="54" borderId="167" applyNumberFormat="0" applyProtection="0">
      <alignment horizontal="left" vertical="center" indent="1"/>
    </xf>
    <xf numFmtId="0" fontId="6" fillId="47" borderId="163" applyNumberFormat="0" applyProtection="0">
      <alignment horizontal="left" vertical="center" indent="1"/>
    </xf>
    <xf numFmtId="0" fontId="6" fillId="47" borderId="163" applyNumberFormat="0" applyProtection="0">
      <alignment horizontal="left" vertical="center" indent="1"/>
    </xf>
    <xf numFmtId="0" fontId="6" fillId="47" borderId="163" applyNumberFormat="0" applyProtection="0">
      <alignment horizontal="left" vertical="center" indent="1"/>
    </xf>
    <xf numFmtId="0" fontId="6" fillId="47" borderId="163" applyNumberFormat="0" applyProtection="0">
      <alignment horizontal="left" vertical="center" indent="1"/>
    </xf>
    <xf numFmtId="0" fontId="5" fillId="54" borderId="167" applyNumberFormat="0" applyProtection="0">
      <alignment horizontal="left" vertical="center" indent="1"/>
    </xf>
    <xf numFmtId="0" fontId="5" fillId="53" borderId="167" applyNumberFormat="0" applyProtection="0">
      <alignment horizontal="left" vertical="top" indent="1"/>
    </xf>
    <xf numFmtId="0" fontId="5" fillId="53" borderId="167" applyNumberFormat="0" applyProtection="0">
      <alignment horizontal="left" vertical="top" indent="1"/>
    </xf>
    <xf numFmtId="0" fontId="5" fillId="53" borderId="167" applyNumberFormat="0" applyProtection="0">
      <alignment horizontal="left" vertical="top" indent="1"/>
    </xf>
    <xf numFmtId="0" fontId="5" fillId="53"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5" fillId="53" borderId="167" applyNumberFormat="0" applyProtection="0">
      <alignment horizontal="left" vertical="top" indent="1"/>
    </xf>
    <xf numFmtId="0" fontId="5" fillId="53" borderId="167" applyNumberFormat="0" applyProtection="0">
      <alignment horizontal="left" vertical="top" indent="1"/>
    </xf>
    <xf numFmtId="0" fontId="5" fillId="52" borderId="167" applyNumberFormat="0" applyProtection="0">
      <alignment horizontal="left" vertical="center" indent="1"/>
    </xf>
    <xf numFmtId="0" fontId="5" fillId="52" borderId="167" applyNumberFormat="0" applyProtection="0">
      <alignment horizontal="left" vertical="center" indent="1"/>
    </xf>
    <xf numFmtId="0" fontId="5" fillId="52" borderId="167" applyNumberFormat="0" applyProtection="0">
      <alignment horizontal="left" vertical="center" indent="1"/>
    </xf>
    <xf numFmtId="0" fontId="5" fillId="52" borderId="167" applyNumberFormat="0" applyProtection="0">
      <alignment horizontal="left" vertical="center" indent="1"/>
    </xf>
    <xf numFmtId="0" fontId="6" fillId="8" borderId="163" applyNumberFormat="0" applyProtection="0">
      <alignment horizontal="left" vertical="center" indent="1"/>
    </xf>
    <xf numFmtId="0" fontId="6" fillId="8" borderId="163" applyNumberFormat="0" applyProtection="0">
      <alignment horizontal="left" vertical="center" indent="1"/>
    </xf>
    <xf numFmtId="0" fontId="6" fillId="8" borderId="163" applyNumberFormat="0" applyProtection="0">
      <alignment horizontal="left" vertical="center" indent="1"/>
    </xf>
    <xf numFmtId="0" fontId="6" fillId="8" borderId="163" applyNumberFormat="0" applyProtection="0">
      <alignment horizontal="left" vertical="center" indent="1"/>
    </xf>
    <xf numFmtId="0" fontId="5" fillId="52" borderId="167" applyNumberFormat="0" applyProtection="0">
      <alignment horizontal="left" vertical="center" indent="1"/>
    </xf>
    <xf numFmtId="0" fontId="5" fillId="4" borderId="167" applyNumberFormat="0" applyProtection="0">
      <alignment horizontal="left" vertical="top" indent="1"/>
    </xf>
    <xf numFmtId="0" fontId="5" fillId="4" borderId="167" applyNumberFormat="0" applyProtection="0">
      <alignment horizontal="left" vertical="top" indent="1"/>
    </xf>
    <xf numFmtId="0" fontId="5" fillId="4"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5" fillId="4" borderId="167" applyNumberFormat="0" applyProtection="0">
      <alignment horizontal="left" vertical="top" indent="1"/>
    </xf>
    <xf numFmtId="0" fontId="29" fillId="51" borderId="167" applyNumberFormat="0" applyProtection="0">
      <alignment horizontal="left" vertical="center" indent="1"/>
    </xf>
    <xf numFmtId="0" fontId="29" fillId="51" borderId="167" applyNumberFormat="0" applyProtection="0">
      <alignment horizontal="left" vertical="center" indent="1"/>
    </xf>
    <xf numFmtId="0" fontId="29" fillId="51" borderId="167" applyNumberFormat="0" applyProtection="0">
      <alignment horizontal="left" vertical="center" indent="1"/>
    </xf>
    <xf numFmtId="0" fontId="29" fillId="51" borderId="167" applyNumberFormat="0" applyProtection="0">
      <alignment horizontal="left" vertical="center" indent="1"/>
    </xf>
    <xf numFmtId="0" fontId="6" fillId="91" borderId="163" applyNumberFormat="0" applyProtection="0">
      <alignment horizontal="left" vertical="center" indent="1"/>
    </xf>
    <xf numFmtId="0" fontId="6" fillId="91" borderId="163" applyNumberFormat="0" applyProtection="0">
      <alignment horizontal="left" vertical="center" indent="1"/>
    </xf>
    <xf numFmtId="0" fontId="6" fillId="91" borderId="163" applyNumberFormat="0" applyProtection="0">
      <alignment horizontal="left" vertical="center" indent="1"/>
    </xf>
    <xf numFmtId="0" fontId="6" fillId="91" borderId="163" applyNumberFormat="0" applyProtection="0">
      <alignment horizontal="left" vertical="center" indent="1"/>
    </xf>
    <xf numFmtId="0" fontId="6" fillId="91" borderId="163" applyNumberFormat="0" applyProtection="0">
      <alignment horizontal="left" vertical="center" indent="1"/>
    </xf>
    <xf numFmtId="0" fontId="6" fillId="91" borderId="163" applyNumberFormat="0" applyProtection="0">
      <alignment horizontal="left" vertical="center" indent="1"/>
    </xf>
    <xf numFmtId="0" fontId="6" fillId="91" borderId="163" applyNumberFormat="0" applyProtection="0">
      <alignment horizontal="left" vertical="center" indent="1"/>
    </xf>
    <xf numFmtId="0" fontId="5" fillId="4" borderId="167" applyNumberFormat="0" applyProtection="0">
      <alignment horizontal="left" vertical="top" indent="1"/>
    </xf>
    <xf numFmtId="0" fontId="5" fillId="4"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29" fillId="50" borderId="167" applyNumberFormat="0" applyProtection="0">
      <alignment horizontal="left" vertical="center" indent="1"/>
    </xf>
    <xf numFmtId="0" fontId="29" fillId="50" borderId="167" applyNumberFormat="0" applyProtection="0">
      <alignment horizontal="left" vertical="center" indent="1"/>
    </xf>
    <xf numFmtId="0" fontId="29" fillId="50" borderId="167" applyNumberFormat="0" applyProtection="0">
      <alignment horizontal="left" vertical="center" indent="1"/>
    </xf>
    <xf numFmtId="0" fontId="29" fillId="50" borderId="167" applyNumberFormat="0" applyProtection="0">
      <alignment horizontal="left" vertical="center" indent="1"/>
    </xf>
    <xf numFmtId="0" fontId="29" fillId="50" borderId="167" applyNumberFormat="0" applyProtection="0">
      <alignment horizontal="left" vertical="center" indent="1"/>
    </xf>
    <xf numFmtId="0" fontId="6" fillId="6" borderId="163" applyNumberFormat="0" applyProtection="0">
      <alignment horizontal="left" vertical="center" indent="1"/>
    </xf>
    <xf numFmtId="0" fontId="6" fillId="6" borderId="163" applyNumberFormat="0" applyProtection="0">
      <alignment horizontal="left" vertical="center" indent="1"/>
    </xf>
    <xf numFmtId="0" fontId="6" fillId="6" borderId="163" applyNumberFormat="0" applyProtection="0">
      <alignment horizontal="left" vertical="center" indent="1"/>
    </xf>
    <xf numFmtId="0" fontId="6" fillId="6" borderId="163" applyNumberFormat="0" applyProtection="0">
      <alignment horizontal="left" vertical="center" indent="1"/>
    </xf>
    <xf numFmtId="0" fontId="6" fillId="6" borderId="163" applyNumberFormat="0" applyProtection="0">
      <alignment horizontal="left" vertical="center" indent="1"/>
    </xf>
    <xf numFmtId="0" fontId="6" fillId="6" borderId="163" applyNumberFormat="0" applyProtection="0">
      <alignment horizontal="left" vertical="center" indent="1"/>
    </xf>
    <xf numFmtId="4" fontId="6" fillId="55" borderId="164" applyNumberFormat="0" applyProtection="0">
      <alignment horizontal="left" vertical="center" indent="1"/>
    </xf>
    <xf numFmtId="4" fontId="6" fillId="55" borderId="164" applyNumberFormat="0" applyProtection="0">
      <alignment horizontal="left" vertical="center" indent="1"/>
    </xf>
    <xf numFmtId="4" fontId="6" fillId="55" borderId="164" applyNumberFormat="0" applyProtection="0">
      <alignment horizontal="left" vertical="center" indent="1"/>
    </xf>
    <xf numFmtId="4" fontId="6" fillId="55" borderId="164" applyNumberFormat="0" applyProtection="0">
      <alignment horizontal="left" vertical="center" indent="1"/>
    </xf>
    <xf numFmtId="4" fontId="6" fillId="55" borderId="164" applyNumberFormat="0" applyProtection="0">
      <alignment horizontal="left" vertical="center" indent="1"/>
    </xf>
    <xf numFmtId="4" fontId="6" fillId="47" borderId="164" applyNumberFormat="0" applyProtection="0">
      <alignment horizontal="left" vertical="center" indent="1"/>
    </xf>
    <xf numFmtId="4" fontId="6" fillId="47" borderId="164" applyNumberFormat="0" applyProtection="0">
      <alignment horizontal="left" vertical="center" indent="1"/>
    </xf>
    <xf numFmtId="4" fontId="6" fillId="47" borderId="164" applyNumberFormat="0" applyProtection="0">
      <alignment horizontal="left" vertical="center" indent="1"/>
    </xf>
    <xf numFmtId="4" fontId="6" fillId="47" borderId="164" applyNumberFormat="0" applyProtection="0">
      <alignment horizontal="left" vertical="center" indent="1"/>
    </xf>
    <xf numFmtId="4" fontId="6" fillId="47" borderId="164" applyNumberFormat="0" applyProtection="0">
      <alignment horizontal="left" vertical="center" indent="1"/>
    </xf>
    <xf numFmtId="4" fontId="57" fillId="4" borderId="168" applyNumberFormat="0" applyProtection="0">
      <alignment horizontal="center" vertical="center"/>
    </xf>
    <xf numFmtId="4" fontId="6" fillId="55" borderId="163" applyNumberFormat="0" applyProtection="0">
      <alignment horizontal="right" vertical="center"/>
    </xf>
    <xf numFmtId="4" fontId="6" fillId="55" borderId="163" applyNumberFormat="0" applyProtection="0">
      <alignment horizontal="right" vertical="center"/>
    </xf>
    <xf numFmtId="4" fontId="6" fillId="55" borderId="163" applyNumberFormat="0" applyProtection="0">
      <alignment horizontal="right" vertical="center"/>
    </xf>
    <xf numFmtId="4" fontId="6" fillId="55" borderId="163" applyNumberFormat="0" applyProtection="0">
      <alignment horizontal="right" vertical="center"/>
    </xf>
    <xf numFmtId="4" fontId="6" fillId="55" borderId="163" applyNumberFormat="0" applyProtection="0">
      <alignment horizontal="right" vertical="center"/>
    </xf>
    <xf numFmtId="4" fontId="57" fillId="4" borderId="168" applyNumberFormat="0" applyProtection="0">
      <alignment horizontal="center" vertical="center"/>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6" fillId="46" borderId="164" applyNumberFormat="0" applyProtection="0">
      <alignment horizontal="left" vertical="center" indent="1"/>
    </xf>
    <xf numFmtId="4" fontId="6" fillId="46" borderId="164" applyNumberFormat="0" applyProtection="0">
      <alignment horizontal="left" vertical="center" indent="1"/>
    </xf>
    <xf numFmtId="4" fontId="6" fillId="46" borderId="164" applyNumberFormat="0" applyProtection="0">
      <alignment horizontal="left" vertical="center" indent="1"/>
    </xf>
    <xf numFmtId="4" fontId="6" fillId="46" borderId="164" applyNumberFormat="0" applyProtection="0">
      <alignment horizontal="left" vertical="center" indent="1"/>
    </xf>
    <xf numFmtId="4" fontId="57" fillId="45" borderId="167" applyNumberFormat="0" applyProtection="0">
      <alignment horizontal="right" vertical="center"/>
    </xf>
    <xf numFmtId="4" fontId="57" fillId="45" borderId="167" applyNumberFormat="0" applyProtection="0">
      <alignment horizontal="right" vertical="center"/>
    </xf>
    <xf numFmtId="4" fontId="57" fillId="45" borderId="167" applyNumberFormat="0" applyProtection="0">
      <alignment horizontal="right" vertical="center"/>
    </xf>
    <xf numFmtId="4" fontId="57" fillId="45" borderId="167" applyNumberFormat="0" applyProtection="0">
      <alignment horizontal="right" vertical="center"/>
    </xf>
    <xf numFmtId="4" fontId="6" fillId="45" borderId="163" applyNumberFormat="0" applyProtection="0">
      <alignment horizontal="right" vertical="center"/>
    </xf>
    <xf numFmtId="4" fontId="6" fillId="45" borderId="163" applyNumberFormat="0" applyProtection="0">
      <alignment horizontal="right" vertical="center"/>
    </xf>
    <xf numFmtId="4" fontId="6" fillId="45" borderId="163" applyNumberFormat="0" applyProtection="0">
      <alignment horizontal="right" vertical="center"/>
    </xf>
    <xf numFmtId="4" fontId="6" fillId="45" borderId="163" applyNumberFormat="0" applyProtection="0">
      <alignment horizontal="right" vertical="center"/>
    </xf>
    <xf numFmtId="4" fontId="57" fillId="45" borderId="167" applyNumberFormat="0" applyProtection="0">
      <alignment horizontal="right" vertical="center"/>
    </xf>
    <xf numFmtId="4" fontId="57" fillId="44" borderId="167" applyNumberFormat="0" applyProtection="0">
      <alignment horizontal="right" vertical="center"/>
    </xf>
    <xf numFmtId="4" fontId="57" fillId="44" borderId="167" applyNumberFormat="0" applyProtection="0">
      <alignment horizontal="right" vertical="center"/>
    </xf>
    <xf numFmtId="4" fontId="57" fillId="44" borderId="167" applyNumberFormat="0" applyProtection="0">
      <alignment horizontal="right" vertical="center"/>
    </xf>
    <xf numFmtId="4" fontId="57" fillId="44" borderId="167" applyNumberFormat="0" applyProtection="0">
      <alignment horizontal="right" vertical="center"/>
    </xf>
    <xf numFmtId="4" fontId="6" fillId="44" borderId="163" applyNumberFormat="0" applyProtection="0">
      <alignment horizontal="right" vertical="center"/>
    </xf>
    <xf numFmtId="4" fontId="6" fillId="44" borderId="163" applyNumberFormat="0" applyProtection="0">
      <alignment horizontal="right" vertical="center"/>
    </xf>
    <xf numFmtId="4" fontId="6" fillId="44" borderId="163" applyNumberFormat="0" applyProtection="0">
      <alignment horizontal="right" vertical="center"/>
    </xf>
    <xf numFmtId="4" fontId="6" fillId="44" borderId="163" applyNumberFormat="0" applyProtection="0">
      <alignment horizontal="right" vertical="center"/>
    </xf>
    <xf numFmtId="4" fontId="6" fillId="44" borderId="163" applyNumberFormat="0" applyProtection="0">
      <alignment horizontal="right" vertical="center"/>
    </xf>
    <xf numFmtId="4" fontId="6" fillId="44" borderId="163" applyNumberFormat="0" applyProtection="0">
      <alignment horizontal="right" vertical="center"/>
    </xf>
    <xf numFmtId="4" fontId="57" fillId="17" borderId="167" applyNumberFormat="0" applyProtection="0">
      <alignment horizontal="right" vertical="center"/>
    </xf>
    <xf numFmtId="4" fontId="57" fillId="17" borderId="167" applyNumberFormat="0" applyProtection="0">
      <alignment horizontal="right" vertical="center"/>
    </xf>
    <xf numFmtId="4" fontId="57" fillId="17" borderId="167" applyNumberFormat="0" applyProtection="0">
      <alignment horizontal="right" vertical="center"/>
    </xf>
    <xf numFmtId="4" fontId="6" fillId="17" borderId="163" applyNumberFormat="0" applyProtection="0">
      <alignment horizontal="right" vertical="center"/>
    </xf>
    <xf numFmtId="4" fontId="6" fillId="17" borderId="163" applyNumberFormat="0" applyProtection="0">
      <alignment horizontal="right" vertical="center"/>
    </xf>
    <xf numFmtId="4" fontId="6" fillId="17" borderId="163" applyNumberFormat="0" applyProtection="0">
      <alignment horizontal="right" vertical="center"/>
    </xf>
    <xf numFmtId="4" fontId="6" fillId="17" borderId="163" applyNumberFormat="0" applyProtection="0">
      <alignment horizontal="right" vertical="center"/>
    </xf>
    <xf numFmtId="4" fontId="6" fillId="17" borderId="163" applyNumberFormat="0" applyProtection="0">
      <alignment horizontal="right" vertical="center"/>
    </xf>
    <xf numFmtId="4" fontId="6" fillId="17" borderId="163" applyNumberFormat="0" applyProtection="0">
      <alignment horizontal="right" vertical="center"/>
    </xf>
    <xf numFmtId="4" fontId="6" fillId="17" borderId="163" applyNumberFormat="0" applyProtection="0">
      <alignment horizontal="right" vertical="center"/>
    </xf>
    <xf numFmtId="4" fontId="57" fillId="25" borderId="167" applyNumberFormat="0" applyProtection="0">
      <alignment horizontal="right" vertical="center"/>
    </xf>
    <xf numFmtId="4" fontId="57" fillId="25" borderId="167" applyNumberFormat="0" applyProtection="0">
      <alignment horizontal="right" vertical="center"/>
    </xf>
    <xf numFmtId="4" fontId="57" fillId="25" borderId="167" applyNumberFormat="0" applyProtection="0">
      <alignment horizontal="right" vertical="center"/>
    </xf>
    <xf numFmtId="4" fontId="6" fillId="25" borderId="163" applyNumberFormat="0" applyProtection="0">
      <alignment horizontal="right" vertical="center"/>
    </xf>
    <xf numFmtId="4" fontId="6" fillId="25" borderId="163" applyNumberFormat="0" applyProtection="0">
      <alignment horizontal="right" vertical="center"/>
    </xf>
    <xf numFmtId="4" fontId="6" fillId="25" borderId="163" applyNumberFormat="0" applyProtection="0">
      <alignment horizontal="right" vertical="center"/>
    </xf>
    <xf numFmtId="4" fontId="6" fillId="25" borderId="163" applyNumberFormat="0" applyProtection="0">
      <alignment horizontal="right" vertical="center"/>
    </xf>
    <xf numFmtId="4" fontId="6" fillId="25" borderId="163" applyNumberFormat="0" applyProtection="0">
      <alignment horizontal="right" vertical="center"/>
    </xf>
    <xf numFmtId="4" fontId="6" fillId="25" borderId="163" applyNumberFormat="0" applyProtection="0">
      <alignment horizontal="right" vertical="center"/>
    </xf>
    <xf numFmtId="4" fontId="57" fillId="43" borderId="167" applyNumberFormat="0" applyProtection="0">
      <alignment horizontal="right" vertical="center"/>
    </xf>
    <xf numFmtId="4" fontId="57" fillId="43" borderId="167" applyNumberFormat="0" applyProtection="0">
      <alignment horizontal="right" vertical="center"/>
    </xf>
    <xf numFmtId="4" fontId="57" fillId="43" borderId="167" applyNumberFormat="0" applyProtection="0">
      <alignment horizontal="right" vertical="center"/>
    </xf>
    <xf numFmtId="4" fontId="57" fillId="43" borderId="167" applyNumberFormat="0" applyProtection="0">
      <alignment horizontal="right" vertical="center"/>
    </xf>
    <xf numFmtId="4" fontId="6" fillId="43" borderId="163" applyNumberFormat="0" applyProtection="0">
      <alignment horizontal="right" vertical="center"/>
    </xf>
    <xf numFmtId="4" fontId="6" fillId="43" borderId="163" applyNumberFormat="0" applyProtection="0">
      <alignment horizontal="right" vertical="center"/>
    </xf>
    <xf numFmtId="4" fontId="6" fillId="43" borderId="163" applyNumberFormat="0" applyProtection="0">
      <alignment horizontal="right" vertical="center"/>
    </xf>
    <xf numFmtId="4" fontId="6" fillId="43" borderId="163" applyNumberFormat="0" applyProtection="0">
      <alignment horizontal="right" vertical="center"/>
    </xf>
    <xf numFmtId="4" fontId="6" fillId="43" borderId="163" applyNumberFormat="0" applyProtection="0">
      <alignment horizontal="right" vertical="center"/>
    </xf>
    <xf numFmtId="4" fontId="6" fillId="43" borderId="163" applyNumberFormat="0" applyProtection="0">
      <alignment horizontal="right" vertical="center"/>
    </xf>
    <xf numFmtId="4" fontId="57" fillId="42" borderId="167" applyNumberFormat="0" applyProtection="0">
      <alignment horizontal="right" vertical="center"/>
    </xf>
    <xf numFmtId="4" fontId="57" fillId="42" borderId="167" applyNumberFormat="0" applyProtection="0">
      <alignment horizontal="right" vertical="center"/>
    </xf>
    <xf numFmtId="4" fontId="57" fillId="42" borderId="167" applyNumberFormat="0" applyProtection="0">
      <alignment horizontal="right" vertical="center"/>
    </xf>
    <xf numFmtId="4" fontId="57" fillId="42" borderId="167" applyNumberFormat="0" applyProtection="0">
      <alignment horizontal="right" vertical="center"/>
    </xf>
    <xf numFmtId="4" fontId="6" fillId="42" borderId="163" applyNumberFormat="0" applyProtection="0">
      <alignment horizontal="right" vertical="center"/>
    </xf>
    <xf numFmtId="4" fontId="6" fillId="42" borderId="163" applyNumberFormat="0" applyProtection="0">
      <alignment horizontal="right" vertical="center"/>
    </xf>
    <xf numFmtId="4" fontId="6" fillId="42" borderId="163" applyNumberFormat="0" applyProtection="0">
      <alignment horizontal="right" vertical="center"/>
    </xf>
    <xf numFmtId="4" fontId="6" fillId="42" borderId="163" applyNumberFormat="0" applyProtection="0">
      <alignment horizontal="right" vertical="center"/>
    </xf>
    <xf numFmtId="4" fontId="6" fillId="42" borderId="163" applyNumberFormat="0" applyProtection="0">
      <alignment horizontal="right" vertical="center"/>
    </xf>
    <xf numFmtId="4" fontId="57" fillId="42" borderId="167" applyNumberFormat="0" applyProtection="0">
      <alignment horizontal="right" vertical="center"/>
    </xf>
    <xf numFmtId="4" fontId="57" fillId="13" borderId="167" applyNumberFormat="0" applyProtection="0">
      <alignment horizontal="right" vertical="center"/>
    </xf>
    <xf numFmtId="4" fontId="57" fillId="13" borderId="167" applyNumberFormat="0" applyProtection="0">
      <alignment horizontal="right" vertical="center"/>
    </xf>
    <xf numFmtId="4" fontId="57" fillId="13" borderId="167" applyNumberFormat="0" applyProtection="0">
      <alignment horizontal="right" vertical="center"/>
    </xf>
    <xf numFmtId="4" fontId="57" fillId="13" borderId="167" applyNumberFormat="0" applyProtection="0">
      <alignment horizontal="right" vertical="center"/>
    </xf>
    <xf numFmtId="4" fontId="6" fillId="13" borderId="164" applyNumberFormat="0" applyProtection="0">
      <alignment horizontal="right" vertical="center"/>
    </xf>
    <xf numFmtId="4" fontId="6" fillId="13" borderId="164" applyNumberFormat="0" applyProtection="0">
      <alignment horizontal="right" vertical="center"/>
    </xf>
    <xf numFmtId="4" fontId="6" fillId="13" borderId="164" applyNumberFormat="0" applyProtection="0">
      <alignment horizontal="right" vertical="center"/>
    </xf>
    <xf numFmtId="4" fontId="6" fillId="13" borderId="164" applyNumberFormat="0" applyProtection="0">
      <alignment horizontal="right" vertical="center"/>
    </xf>
    <xf numFmtId="4" fontId="6" fillId="13" borderId="164" applyNumberFormat="0" applyProtection="0">
      <alignment horizontal="right" vertical="center"/>
    </xf>
    <xf numFmtId="4" fontId="57" fillId="3" borderId="167" applyNumberFormat="0" applyProtection="0">
      <alignment horizontal="right" vertical="center"/>
    </xf>
    <xf numFmtId="4" fontId="57" fillId="3" borderId="167" applyNumberFormat="0" applyProtection="0">
      <alignment horizontal="right" vertical="center"/>
    </xf>
    <xf numFmtId="4" fontId="57" fillId="3" borderId="167" applyNumberFormat="0" applyProtection="0">
      <alignment horizontal="right" vertical="center"/>
    </xf>
    <xf numFmtId="4" fontId="57" fillId="3" borderId="167" applyNumberFormat="0" applyProtection="0">
      <alignment horizontal="right" vertical="center"/>
    </xf>
    <xf numFmtId="4" fontId="6" fillId="90" borderId="163" applyNumberFormat="0" applyProtection="0">
      <alignment horizontal="right" vertical="center"/>
    </xf>
    <xf numFmtId="4" fontId="6" fillId="90" borderId="163" applyNumberFormat="0" applyProtection="0">
      <alignment horizontal="right" vertical="center"/>
    </xf>
    <xf numFmtId="4" fontId="6" fillId="90" borderId="163" applyNumberFormat="0" applyProtection="0">
      <alignment horizontal="right" vertical="center"/>
    </xf>
    <xf numFmtId="4" fontId="6" fillId="90" borderId="163" applyNumberFormat="0" applyProtection="0">
      <alignment horizontal="right" vertical="center"/>
    </xf>
    <xf numFmtId="4" fontId="6" fillId="90" borderId="163" applyNumberFormat="0" applyProtection="0">
      <alignment horizontal="right" vertical="center"/>
    </xf>
    <xf numFmtId="4" fontId="6" fillId="90" borderId="163" applyNumberFormat="0" applyProtection="0">
      <alignment horizontal="right" vertical="center"/>
    </xf>
    <xf numFmtId="4" fontId="57" fillId="29" borderId="167" applyNumberFormat="0" applyProtection="0">
      <alignment horizontal="right" vertical="center"/>
    </xf>
    <xf numFmtId="4" fontId="57" fillId="29" borderId="167" applyNumberFormat="0" applyProtection="0">
      <alignment horizontal="right" vertical="center"/>
    </xf>
    <xf numFmtId="4" fontId="57" fillId="29" borderId="167" applyNumberFormat="0" applyProtection="0">
      <alignment horizontal="right" vertical="center"/>
    </xf>
    <xf numFmtId="4" fontId="6" fillId="29" borderId="163" applyNumberFormat="0" applyProtection="0">
      <alignment horizontal="right" vertical="center"/>
    </xf>
    <xf numFmtId="4" fontId="6" fillId="29" borderId="163" applyNumberFormat="0" applyProtection="0">
      <alignment horizontal="right" vertical="center"/>
    </xf>
    <xf numFmtId="4" fontId="6" fillId="29" borderId="163" applyNumberFormat="0" applyProtection="0">
      <alignment horizontal="right" vertical="center"/>
    </xf>
    <xf numFmtId="4" fontId="6" fillId="29" borderId="163" applyNumberFormat="0" applyProtection="0">
      <alignment horizontal="right" vertical="center"/>
    </xf>
    <xf numFmtId="4" fontId="6" fillId="29" borderId="163" applyNumberFormat="0" applyProtection="0">
      <alignment horizontal="right" vertical="center"/>
    </xf>
    <xf numFmtId="4" fontId="6" fillId="29" borderId="163" applyNumberFormat="0" applyProtection="0">
      <alignment horizontal="right" vertical="center"/>
    </xf>
    <xf numFmtId="4" fontId="6" fillId="29" borderId="163" applyNumberFormat="0" applyProtection="0">
      <alignment horizontal="right" vertical="center"/>
    </xf>
    <xf numFmtId="4" fontId="6" fillId="29" borderId="163" applyNumberFormat="0" applyProtection="0">
      <alignment horizontal="right" vertical="center"/>
    </xf>
    <xf numFmtId="4" fontId="6" fillId="29" borderId="163" applyNumberFormat="0" applyProtection="0">
      <alignment horizontal="right" vertical="center"/>
    </xf>
    <xf numFmtId="4" fontId="6" fillId="29" borderId="163" applyNumberFormat="0" applyProtection="0">
      <alignment horizontal="right" vertical="center"/>
    </xf>
    <xf numFmtId="4" fontId="6" fillId="29" borderId="163" applyNumberFormat="0" applyProtection="0">
      <alignment horizontal="right" vertical="center"/>
    </xf>
    <xf numFmtId="4" fontId="6" fillId="29" borderId="163" applyNumberFormat="0" applyProtection="0">
      <alignment horizontal="right" vertical="center"/>
    </xf>
    <xf numFmtId="4" fontId="6" fillId="29" borderId="163" applyNumberFormat="0" applyProtection="0">
      <alignment horizontal="right" vertical="center"/>
    </xf>
    <xf numFmtId="4" fontId="6" fillId="29" borderId="163" applyNumberFormat="0" applyProtection="0">
      <alignment horizontal="right" vertical="center"/>
    </xf>
    <xf numFmtId="4" fontId="57" fillId="29" borderId="167" applyNumberFormat="0" applyProtection="0">
      <alignment horizontal="right" vertical="center"/>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0" fontId="54" fillId="0" borderId="144">
      <alignment horizontal="center"/>
    </xf>
    <xf numFmtId="0" fontId="54" fillId="0" borderId="144">
      <alignment horizontal="center"/>
    </xf>
    <xf numFmtId="0" fontId="54" fillId="0" borderId="144">
      <alignment horizontal="center"/>
    </xf>
    <xf numFmtId="0" fontId="54" fillId="0" borderId="144">
      <alignment horizontal="center"/>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0" fontId="55" fillId="41" borderId="167" applyNumberFormat="0" applyProtection="0">
      <alignment horizontal="left" vertical="top" indent="1"/>
    </xf>
    <xf numFmtId="0" fontId="55" fillId="41" borderId="167" applyNumberFormat="0" applyProtection="0">
      <alignment horizontal="left" vertical="top" indent="1"/>
    </xf>
    <xf numFmtId="0" fontId="55" fillId="41" borderId="167" applyNumberFormat="0" applyProtection="0">
      <alignment horizontal="left" vertical="top" indent="1"/>
    </xf>
    <xf numFmtId="0" fontId="55" fillId="41" borderId="167" applyNumberFormat="0" applyProtection="0">
      <alignment horizontal="left" vertical="top" indent="1"/>
    </xf>
    <xf numFmtId="0" fontId="55" fillId="41" borderId="167" applyNumberFormat="0" applyProtection="0">
      <alignment horizontal="left" vertical="top" indent="1"/>
    </xf>
    <xf numFmtId="0" fontId="55" fillId="41" borderId="167" applyNumberFormat="0" applyProtection="0">
      <alignment horizontal="left" vertical="top" indent="1"/>
    </xf>
    <xf numFmtId="0" fontId="55" fillId="41" borderId="167" applyNumberFormat="0" applyProtection="0">
      <alignment horizontal="left" vertical="top" indent="1"/>
    </xf>
    <xf numFmtId="0" fontId="55" fillId="41" borderId="167" applyNumberFormat="0" applyProtection="0">
      <alignment horizontal="left" vertical="top" indent="1"/>
    </xf>
    <xf numFmtId="0" fontId="55" fillId="41" borderId="167" applyNumberFormat="0" applyProtection="0">
      <alignment horizontal="left" vertical="top" indent="1"/>
    </xf>
    <xf numFmtId="0" fontId="55" fillId="41" borderId="167" applyNumberFormat="0" applyProtection="0">
      <alignment horizontal="left" vertical="top" indent="1"/>
    </xf>
    <xf numFmtId="0" fontId="55" fillId="41" borderId="167" applyNumberFormat="0" applyProtection="0">
      <alignment horizontal="left" vertical="top" indent="1"/>
    </xf>
    <xf numFmtId="0" fontId="55" fillId="41"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4" fontId="55" fillId="41" borderId="167" applyNumberFormat="0" applyProtection="0">
      <alignment horizontal="left" vertical="center" indent="1"/>
    </xf>
    <xf numFmtId="4" fontId="55" fillId="41" borderId="167" applyNumberFormat="0" applyProtection="0">
      <alignment horizontal="left" vertical="center" indent="1"/>
    </xf>
    <xf numFmtId="4" fontId="55" fillId="41" borderId="167" applyNumberFormat="0" applyProtection="0">
      <alignment horizontal="left" vertical="center" indent="1"/>
    </xf>
    <xf numFmtId="4" fontId="55" fillId="41" borderId="167" applyNumberFormat="0" applyProtection="0">
      <alignment horizontal="left" vertical="center" indent="1"/>
    </xf>
    <xf numFmtId="4" fontId="55" fillId="41" borderId="167" applyNumberFormat="0" applyProtection="0">
      <alignment horizontal="left" vertical="center" indent="1"/>
    </xf>
    <xf numFmtId="4" fontId="6" fillId="41" borderId="163" applyNumberFormat="0" applyProtection="0">
      <alignment horizontal="left" vertical="center" indent="1"/>
    </xf>
    <xf numFmtId="4" fontId="6" fillId="41" borderId="163" applyNumberFormat="0" applyProtection="0">
      <alignment horizontal="left" vertical="center" indent="1"/>
    </xf>
    <xf numFmtId="4" fontId="6" fillId="41" borderId="163" applyNumberFormat="0" applyProtection="0">
      <alignment horizontal="left" vertical="center" indent="1"/>
    </xf>
    <xf numFmtId="4" fontId="6" fillId="41" borderId="163" applyNumberFormat="0" applyProtection="0">
      <alignment horizontal="left" vertical="center" indent="1"/>
    </xf>
    <xf numFmtId="4" fontId="56" fillId="41" borderId="167" applyNumberFormat="0" applyProtection="0">
      <alignment vertical="center"/>
    </xf>
    <xf numFmtId="4" fontId="56" fillId="41" borderId="167" applyNumberFormat="0" applyProtection="0">
      <alignment vertical="center"/>
    </xf>
    <xf numFmtId="4" fontId="56" fillId="41" borderId="167" applyNumberFormat="0" applyProtection="0">
      <alignment vertical="center"/>
    </xf>
    <xf numFmtId="4" fontId="56" fillId="41" borderId="167" applyNumberFormat="0" applyProtection="0">
      <alignment vertical="center"/>
    </xf>
    <xf numFmtId="4" fontId="56" fillId="41" borderId="167"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168" fillId="41" borderId="163" applyNumberFormat="0" applyProtection="0">
      <alignment vertical="center"/>
    </xf>
    <xf numFmtId="4" fontId="168" fillId="41" borderId="163" applyNumberFormat="0" applyProtection="0">
      <alignment vertical="center"/>
    </xf>
    <xf numFmtId="4" fontId="168" fillId="41" borderId="163" applyNumberFormat="0" applyProtection="0">
      <alignment vertical="center"/>
    </xf>
    <xf numFmtId="4" fontId="168" fillId="41"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56" fillId="41" borderId="167" applyNumberFormat="0" applyProtection="0">
      <alignment vertical="center"/>
    </xf>
    <xf numFmtId="4" fontId="55" fillId="7" borderId="167" applyNumberFormat="0" applyProtection="0">
      <alignment vertical="center"/>
    </xf>
    <xf numFmtId="4" fontId="55" fillId="7" borderId="167" applyNumberFormat="0" applyProtection="0">
      <alignment vertical="center"/>
    </xf>
    <xf numFmtId="4" fontId="55" fillId="7" borderId="167"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55" fillId="7" borderId="167" applyNumberFormat="0" applyProtection="0">
      <alignment vertical="center"/>
    </xf>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81" borderId="166" applyNumberFormat="0" applyAlignment="0" applyProtection="0"/>
    <xf numFmtId="0" fontId="50" fillId="81" borderId="166" applyNumberFormat="0" applyAlignment="0" applyProtection="0"/>
    <xf numFmtId="0" fontId="50" fillId="81" borderId="166" applyNumberFormat="0" applyAlignment="0" applyProtection="0"/>
    <xf numFmtId="0" fontId="50" fillId="81"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133" fillId="0" borderId="0"/>
    <xf numFmtId="168" fontId="133" fillId="0" borderId="0" applyFont="0" applyFill="0" applyBorder="0" applyAlignment="0" applyProtection="0"/>
    <xf numFmtId="186" fontId="6" fillId="0" borderId="164" applyFill="0">
      <alignment horizontal="center" vertical="center"/>
    </xf>
    <xf numFmtId="186" fontId="6" fillId="0" borderId="164" applyFill="0">
      <alignment horizontal="center" vertical="center"/>
    </xf>
    <xf numFmtId="186" fontId="6" fillId="0" borderId="164" applyFill="0">
      <alignment horizontal="center" vertical="center"/>
    </xf>
    <xf numFmtId="186" fontId="6" fillId="0" borderId="164" applyFill="0">
      <alignment horizontal="center" vertical="center"/>
    </xf>
    <xf numFmtId="186" fontId="6" fillId="0" borderId="164" applyFill="0">
      <alignment horizontal="center" vertical="center"/>
    </xf>
    <xf numFmtId="186" fontId="6" fillId="0" borderId="164" applyFill="0">
      <alignment horizontal="center" vertical="center"/>
    </xf>
    <xf numFmtId="186" fontId="6" fillId="0" borderId="164" applyFill="0">
      <alignment horizontal="center" vertical="center"/>
    </xf>
    <xf numFmtId="186" fontId="6" fillId="0" borderId="164" applyFill="0">
      <alignment horizontal="center" vertical="center"/>
    </xf>
    <xf numFmtId="0" fontId="6" fillId="0" borderId="164" applyFill="0">
      <alignment horizontal="center" vertical="center"/>
    </xf>
    <xf numFmtId="0" fontId="6" fillId="0" borderId="164" applyFill="0">
      <alignment horizontal="center" vertical="center"/>
    </xf>
    <xf numFmtId="0" fontId="6" fillId="0" borderId="164" applyFill="0">
      <alignment horizontal="center" vertical="center"/>
    </xf>
    <xf numFmtId="0" fontId="6" fillId="0" borderId="164" applyFill="0">
      <alignment horizontal="center" vertical="center"/>
    </xf>
    <xf numFmtId="0" fontId="6" fillId="0" borderId="164" applyFill="0">
      <alignment horizontal="center" vertical="center"/>
    </xf>
    <xf numFmtId="0" fontId="6" fillId="0" borderId="164" applyFill="0">
      <alignment horizontal="center" vertical="center"/>
    </xf>
    <xf numFmtId="0" fontId="6" fillId="0" borderId="164" applyFill="0">
      <alignment horizontal="center" vertical="center"/>
    </xf>
    <xf numFmtId="0" fontId="6" fillId="0" borderId="164" applyFill="0">
      <alignment horizontal="center" vertical="center"/>
    </xf>
    <xf numFmtId="0" fontId="6" fillId="0" borderId="164" applyFill="0">
      <alignment horizontal="center" vertical="center"/>
    </xf>
    <xf numFmtId="0" fontId="33" fillId="0" borderId="164" applyFill="0">
      <alignment horizontal="center" vertical="center"/>
    </xf>
    <xf numFmtId="0" fontId="33" fillId="0" borderId="164" applyFill="0">
      <alignment horizontal="center" vertical="center"/>
    </xf>
    <xf numFmtId="0" fontId="33" fillId="0" borderId="164" applyFill="0">
      <alignment horizontal="center" vertical="center"/>
    </xf>
    <xf numFmtId="0" fontId="33" fillId="0" borderId="164" applyFill="0">
      <alignment horizontal="center" vertical="center"/>
    </xf>
    <xf numFmtId="0" fontId="33" fillId="0" borderId="164" applyFill="0">
      <alignment horizontal="center" vertical="center"/>
    </xf>
    <xf numFmtId="0" fontId="33" fillId="0" borderId="164" applyFill="0">
      <alignment horizontal="center" vertical="center"/>
    </xf>
    <xf numFmtId="0" fontId="33" fillId="0" borderId="164" applyFill="0">
      <alignment horizontal="center" vertical="center"/>
    </xf>
    <xf numFmtId="0" fontId="33" fillId="0" borderId="164" applyFill="0">
      <alignment horizontal="center" vertical="center"/>
    </xf>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4" fontId="55" fillId="46" borderId="148" applyNumberFormat="0" applyProtection="0">
      <alignment horizontal="left" vertical="center" indent="1"/>
    </xf>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39" fillId="7" borderId="162" applyNumberFormat="0" applyAlignment="0" applyProtection="0"/>
    <xf numFmtId="0" fontId="39" fillId="7" borderId="162" applyNumberFormat="0" applyAlignment="0" applyProtection="0"/>
    <xf numFmtId="0" fontId="39" fillId="7" borderId="162" applyNumberFormat="0" applyAlignment="0" applyProtection="0"/>
    <xf numFmtId="0" fontId="39" fillId="7" borderId="162" applyNumberFormat="0" applyAlignment="0" applyProtection="0"/>
    <xf numFmtId="0" fontId="39" fillId="7" borderId="162"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 fillId="30" borderId="162" applyNumberFormat="0" applyAlignment="0" applyProtection="0"/>
    <xf numFmtId="0" fontId="15" fillId="30" borderId="162" applyNumberFormat="0" applyAlignment="0" applyProtection="0"/>
    <xf numFmtId="0" fontId="154" fillId="81" borderId="163" applyNumberFormat="0" applyAlignment="0" applyProtection="0"/>
    <xf numFmtId="0" fontId="154" fillId="81" borderId="163" applyNumberFormat="0" applyAlignment="0" applyProtection="0"/>
    <xf numFmtId="0" fontId="154" fillId="81" borderId="163"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6" fillId="30" borderId="149" applyNumberFormat="0">
      <protection locked="0"/>
    </xf>
    <xf numFmtId="0" fontId="6" fillId="30" borderId="149" applyNumberFormat="0">
      <protection locked="0"/>
    </xf>
    <xf numFmtId="0" fontId="6" fillId="30" borderId="149" applyNumberFormat="0">
      <protection locked="0"/>
    </xf>
    <xf numFmtId="0" fontId="6" fillId="30" borderId="149" applyNumberFormat="0">
      <protection locked="0"/>
    </xf>
    <xf numFmtId="0" fontId="6" fillId="30" borderId="149" applyNumberFormat="0">
      <protection locked="0"/>
    </xf>
    <xf numFmtId="0" fontId="15" fillId="30" borderId="162" applyNumberFormat="0" applyAlignment="0" applyProtection="0"/>
    <xf numFmtId="0" fontId="15" fillId="30" borderId="162" applyNumberFormat="0" applyAlignment="0" applyProtection="0"/>
    <xf numFmtId="179" fontId="6" fillId="0" borderId="182">
      <alignment horizontal="center" vertical="center"/>
      <protection locked="0"/>
    </xf>
    <xf numFmtId="179" fontId="6" fillId="0" borderId="182">
      <alignment horizontal="center" vertical="center"/>
      <protection locked="0"/>
    </xf>
    <xf numFmtId="183" fontId="6" fillId="0" borderId="182">
      <alignment horizontal="center" vertical="center"/>
      <protection locked="0"/>
    </xf>
    <xf numFmtId="181" fontId="6" fillId="0" borderId="182">
      <alignment horizontal="center" vertical="center"/>
      <protection locked="0"/>
    </xf>
    <xf numFmtId="182" fontId="6" fillId="0" borderId="182">
      <alignment horizontal="center" vertical="center"/>
      <protection locked="0"/>
    </xf>
    <xf numFmtId="180" fontId="6" fillId="0" borderId="182">
      <alignment horizontal="center" vertical="center"/>
      <protection locked="0"/>
    </xf>
    <xf numFmtId="0" fontId="6" fillId="0" borderId="182" applyAlignment="0">
      <protection locked="0"/>
    </xf>
    <xf numFmtId="184" fontId="6" fillId="0" borderId="182">
      <alignment vertical="center"/>
      <protection locked="0"/>
    </xf>
    <xf numFmtId="183" fontId="6" fillId="0" borderId="182">
      <alignment vertical="center"/>
      <protection locked="0"/>
    </xf>
    <xf numFmtId="183" fontId="6" fillId="0" borderId="182">
      <alignment vertical="center"/>
      <protection locked="0"/>
    </xf>
    <xf numFmtId="181" fontId="6" fillId="0" borderId="182">
      <alignment vertical="center"/>
      <protection locked="0"/>
    </xf>
    <xf numFmtId="182" fontId="6" fillId="0" borderId="182">
      <alignment vertical="center"/>
      <protection locked="0"/>
    </xf>
    <xf numFmtId="180" fontId="6" fillId="0" borderId="182">
      <alignment horizontal="right" vertical="center"/>
      <protection locked="0"/>
    </xf>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4" fillId="81" borderId="184" applyNumberFormat="0" applyAlignment="0" applyProtection="0"/>
    <xf numFmtId="0" fontId="154" fillId="81" borderId="184" applyNumberFormat="0" applyAlignment="0" applyProtection="0"/>
    <xf numFmtId="0" fontId="154" fillId="81" borderId="184" applyNumberFormat="0" applyAlignment="0" applyProtection="0"/>
    <xf numFmtId="0" fontId="154" fillId="81" borderId="184" applyNumberFormat="0" applyAlignment="0" applyProtection="0"/>
    <xf numFmtId="0" fontId="154" fillId="81" borderId="184" applyNumberFormat="0" applyAlignment="0" applyProtection="0"/>
    <xf numFmtId="0" fontId="154" fillId="81" borderId="184" applyNumberFormat="0" applyAlignment="0" applyProtection="0"/>
    <xf numFmtId="0" fontId="154" fillId="81" borderId="184" applyNumberFormat="0" applyAlignment="0" applyProtection="0"/>
    <xf numFmtId="0" fontId="154" fillId="81" borderId="184"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4" fillId="0" borderId="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1"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1" applyNumberFormat="0" applyFill="0" applyAlignment="0" applyProtection="0"/>
    <xf numFmtId="0" fontId="77" fillId="0" borderId="171"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1" applyNumberFormat="0" applyFill="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157" fillId="27" borderId="163" applyNumberFormat="0" applyAlignment="0" applyProtection="0"/>
    <xf numFmtId="0" fontId="157" fillId="27" borderId="163"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157" fillId="27" borderId="163" applyNumberFormat="0" applyAlignment="0" applyProtection="0"/>
    <xf numFmtId="0" fontId="157" fillId="27" borderId="163" applyNumberFormat="0" applyAlignment="0" applyProtection="0"/>
    <xf numFmtId="0" fontId="39" fillId="2" borderId="162" applyNumberFormat="0" applyAlignment="0" applyProtection="0"/>
    <xf numFmtId="0" fontId="39" fillId="2" borderId="162"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39" fillId="7" borderId="162" applyNumberFormat="0" applyAlignment="0" applyProtection="0"/>
    <xf numFmtId="0" fontId="39" fillId="7" borderId="162" applyNumberFormat="0" applyAlignment="0" applyProtection="0"/>
    <xf numFmtId="0" fontId="39" fillId="7" borderId="162" applyNumberFormat="0" applyAlignment="0" applyProtection="0"/>
    <xf numFmtId="0" fontId="157" fillId="27" borderId="163" applyNumberFormat="0" applyAlignment="0" applyProtection="0"/>
    <xf numFmtId="0" fontId="39" fillId="7" borderId="162"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46" fillId="0" borderId="146" applyNumberFormat="0" applyAlignment="0" applyProtection="0">
      <alignment horizontal="left" vertical="center"/>
    </xf>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33" fillId="0" borderId="164" applyFill="0">
      <alignment horizontal="center" vertical="center"/>
    </xf>
    <xf numFmtId="0" fontId="33" fillId="0" borderId="164" applyFill="0">
      <alignment horizontal="center" vertical="center"/>
    </xf>
    <xf numFmtId="0" fontId="33" fillId="0" borderId="164" applyFill="0">
      <alignment horizontal="center" vertical="center"/>
    </xf>
    <xf numFmtId="0" fontId="157" fillId="27" borderId="163" applyNumberFormat="0" applyAlignment="0" applyProtection="0"/>
    <xf numFmtId="0" fontId="33" fillId="0" borderId="164" applyFill="0">
      <alignment horizontal="center" vertical="center"/>
    </xf>
    <xf numFmtId="0" fontId="33" fillId="0" borderId="164" applyFill="0">
      <alignment horizontal="center" vertical="center"/>
    </xf>
    <xf numFmtId="0" fontId="33" fillId="0" borderId="164" applyFill="0">
      <alignment horizontal="center" vertical="center"/>
    </xf>
    <xf numFmtId="0" fontId="33" fillId="0" borderId="164" applyFill="0">
      <alignment horizontal="center" vertical="center"/>
    </xf>
    <xf numFmtId="0" fontId="157" fillId="27" borderId="163" applyNumberFormat="0" applyAlignment="0" applyProtection="0"/>
    <xf numFmtId="0" fontId="6" fillId="0" borderId="164" applyFill="0">
      <alignment horizontal="center" vertical="center"/>
    </xf>
    <xf numFmtId="0" fontId="6" fillId="0" borderId="164" applyFill="0">
      <alignment horizontal="center" vertical="center"/>
    </xf>
    <xf numFmtId="0" fontId="6" fillId="0" borderId="164" applyFill="0">
      <alignment horizontal="center" vertical="center"/>
    </xf>
    <xf numFmtId="0" fontId="6" fillId="0" borderId="164" applyFill="0">
      <alignment horizontal="center" vertical="center"/>
    </xf>
    <xf numFmtId="0" fontId="6" fillId="0" borderId="164" applyFill="0">
      <alignment horizontal="center" vertical="center"/>
    </xf>
    <xf numFmtId="0" fontId="6" fillId="0" borderId="164" applyFill="0">
      <alignment horizontal="center" vertical="center"/>
    </xf>
    <xf numFmtId="0" fontId="6" fillId="0" borderId="164" applyFill="0">
      <alignment horizontal="center" vertical="center"/>
    </xf>
    <xf numFmtId="186" fontId="6" fillId="0" borderId="164" applyFill="0">
      <alignment horizontal="center" vertical="center"/>
    </xf>
    <xf numFmtId="186" fontId="6" fillId="0" borderId="164" applyFill="0">
      <alignment horizontal="center" vertical="center"/>
    </xf>
    <xf numFmtId="186" fontId="6" fillId="0" borderId="164" applyFill="0">
      <alignment horizontal="center" vertical="center"/>
    </xf>
    <xf numFmtId="0" fontId="6" fillId="0" borderId="164" applyFill="0">
      <alignment horizontal="center" vertical="center"/>
    </xf>
    <xf numFmtId="0" fontId="33" fillId="0" borderId="164" applyFill="0">
      <alignment horizontal="center" vertical="center"/>
    </xf>
    <xf numFmtId="186" fontId="6" fillId="0" borderId="164" applyFill="0">
      <alignment horizontal="center" vertical="center"/>
    </xf>
    <xf numFmtId="186" fontId="6" fillId="0" borderId="164" applyFill="0">
      <alignment horizontal="center" vertical="center"/>
    </xf>
    <xf numFmtId="186" fontId="6" fillId="0" borderId="164" applyFill="0">
      <alignment horizontal="center" vertical="center"/>
    </xf>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186" fontId="6" fillId="0" borderId="164" applyFill="0">
      <alignment horizontal="center" vertical="center"/>
    </xf>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186" fontId="6" fillId="0" borderId="164" applyFill="0">
      <alignment horizontal="center" vertical="center"/>
    </xf>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157" fillId="27" borderId="163" applyNumberFormat="0" applyAlignment="0" applyProtection="0"/>
    <xf numFmtId="180" fontId="6" fillId="0" borderId="145">
      <alignment horizontal="right" vertical="center"/>
      <protection locked="0"/>
    </xf>
    <xf numFmtId="180" fontId="6" fillId="0" borderId="145">
      <alignment horizontal="right" vertical="center"/>
      <protection locked="0"/>
    </xf>
    <xf numFmtId="180" fontId="6" fillId="0" borderId="145">
      <alignment horizontal="right" vertical="center"/>
      <protection locked="0"/>
    </xf>
    <xf numFmtId="182" fontId="6" fillId="0" borderId="145">
      <alignment vertical="center"/>
      <protection locked="0"/>
    </xf>
    <xf numFmtId="182" fontId="6" fillId="0" borderId="145">
      <alignment vertical="center"/>
      <protection locked="0"/>
    </xf>
    <xf numFmtId="182" fontId="6" fillId="0" borderId="145">
      <alignment vertical="center"/>
      <protection locked="0"/>
    </xf>
    <xf numFmtId="181" fontId="6" fillId="0" borderId="145">
      <alignment vertical="center"/>
      <protection locked="0"/>
    </xf>
    <xf numFmtId="181" fontId="6" fillId="0" borderId="145">
      <alignment vertical="center"/>
      <protection locked="0"/>
    </xf>
    <xf numFmtId="181" fontId="6" fillId="0" borderId="145">
      <alignment vertical="center"/>
      <protection locked="0"/>
    </xf>
    <xf numFmtId="183" fontId="6" fillId="0" borderId="145">
      <alignment vertical="center"/>
      <protection locked="0"/>
    </xf>
    <xf numFmtId="183" fontId="6" fillId="0" borderId="145">
      <alignment vertical="center"/>
      <protection locked="0"/>
    </xf>
    <xf numFmtId="183" fontId="6" fillId="0" borderId="145">
      <alignment vertical="center"/>
      <protection locked="0"/>
    </xf>
    <xf numFmtId="185" fontId="6" fillId="0" borderId="145">
      <alignment horizontal="right" vertical="center"/>
      <protection locked="0"/>
    </xf>
    <xf numFmtId="185" fontId="6" fillId="0" borderId="145">
      <alignment horizontal="right" vertical="center"/>
      <protection locked="0"/>
    </xf>
    <xf numFmtId="185" fontId="6" fillId="0" borderId="145">
      <alignment horizontal="right" vertical="center"/>
      <protection locked="0"/>
    </xf>
    <xf numFmtId="184" fontId="6" fillId="0" borderId="145">
      <alignment vertical="center"/>
      <protection locked="0"/>
    </xf>
    <xf numFmtId="184" fontId="6" fillId="0" borderId="145">
      <alignment vertical="center"/>
      <protection locked="0"/>
    </xf>
    <xf numFmtId="184" fontId="6" fillId="0" borderId="145">
      <alignment vertical="center"/>
      <protection locked="0"/>
    </xf>
    <xf numFmtId="0" fontId="6" fillId="0" borderId="145" applyAlignment="0">
      <protection locked="0"/>
    </xf>
    <xf numFmtId="0" fontId="6" fillId="0" borderId="145" applyAlignment="0">
      <protection locked="0"/>
    </xf>
    <xf numFmtId="0" fontId="6" fillId="0" borderId="145" applyAlignment="0">
      <protection locked="0"/>
    </xf>
    <xf numFmtId="180" fontId="6" fillId="0" borderId="145">
      <alignment horizontal="center" vertical="center"/>
      <protection locked="0"/>
    </xf>
    <xf numFmtId="180" fontId="6" fillId="0" borderId="145">
      <alignment horizontal="center" vertical="center"/>
      <protection locked="0"/>
    </xf>
    <xf numFmtId="180" fontId="6" fillId="0" borderId="145">
      <alignment horizontal="center" vertical="center"/>
      <protection locked="0"/>
    </xf>
    <xf numFmtId="182" fontId="6" fillId="0" borderId="145">
      <alignment horizontal="center" vertical="center"/>
      <protection locked="0"/>
    </xf>
    <xf numFmtId="182" fontId="6" fillId="0" borderId="145">
      <alignment horizontal="center" vertical="center"/>
      <protection locked="0"/>
    </xf>
    <xf numFmtId="182" fontId="6" fillId="0" borderId="145">
      <alignment horizontal="center" vertical="center"/>
      <protection locked="0"/>
    </xf>
    <xf numFmtId="181" fontId="6" fillId="0" borderId="145">
      <alignment horizontal="center" vertical="center"/>
      <protection locked="0"/>
    </xf>
    <xf numFmtId="181" fontId="6" fillId="0" borderId="145">
      <alignment horizontal="center" vertical="center"/>
      <protection locked="0"/>
    </xf>
    <xf numFmtId="181" fontId="6" fillId="0" borderId="145">
      <alignment horizontal="center" vertical="center"/>
      <protection locked="0"/>
    </xf>
    <xf numFmtId="183" fontId="6" fillId="0" borderId="145">
      <alignment horizontal="center" vertical="center"/>
      <protection locked="0"/>
    </xf>
    <xf numFmtId="183" fontId="6" fillId="0" borderId="145">
      <alignment horizontal="center" vertical="center"/>
      <protection locked="0"/>
    </xf>
    <xf numFmtId="183" fontId="6" fillId="0" borderId="145">
      <alignment horizontal="center" vertical="center"/>
      <protection locked="0"/>
    </xf>
    <xf numFmtId="179" fontId="6" fillId="0" borderId="145">
      <alignment horizontal="center" vertical="center"/>
      <protection locked="0"/>
    </xf>
    <xf numFmtId="179" fontId="6" fillId="0" borderId="145">
      <alignment horizontal="center" vertical="center"/>
      <protection locked="0"/>
    </xf>
    <xf numFmtId="179" fontId="6" fillId="0" borderId="145">
      <alignment horizontal="center" vertical="center"/>
      <protection locked="0"/>
    </xf>
    <xf numFmtId="184" fontId="6" fillId="0" borderId="145">
      <alignment horizontal="center" vertical="center"/>
      <protection locked="0"/>
    </xf>
    <xf numFmtId="184" fontId="6" fillId="0" borderId="145">
      <alignment horizontal="center" vertical="center"/>
      <protection locked="0"/>
    </xf>
    <xf numFmtId="184" fontId="6" fillId="0" borderId="145">
      <alignment horizontal="center" vertical="center"/>
      <protection locked="0"/>
    </xf>
    <xf numFmtId="184" fontId="6" fillId="0" borderId="145">
      <alignment horizontal="center" vertical="center"/>
      <protection locked="0"/>
    </xf>
    <xf numFmtId="184" fontId="6" fillId="0" borderId="145">
      <alignment horizontal="center" vertical="center"/>
      <protection locked="0"/>
    </xf>
    <xf numFmtId="184" fontId="6" fillId="0" borderId="145">
      <alignment horizontal="center" vertical="center"/>
      <protection locked="0"/>
    </xf>
    <xf numFmtId="179" fontId="6" fillId="0" borderId="145">
      <alignment horizontal="center" vertical="center"/>
      <protection locked="0"/>
    </xf>
    <xf numFmtId="179" fontId="6" fillId="0" borderId="145">
      <alignment horizontal="center" vertical="center"/>
      <protection locked="0"/>
    </xf>
    <xf numFmtId="179" fontId="6" fillId="0" borderId="145">
      <alignment horizontal="center" vertical="center"/>
      <protection locked="0"/>
    </xf>
    <xf numFmtId="183" fontId="6" fillId="0" borderId="145">
      <alignment horizontal="center" vertical="center"/>
      <protection locked="0"/>
    </xf>
    <xf numFmtId="183" fontId="6" fillId="0" borderId="145">
      <alignment horizontal="center" vertical="center"/>
      <protection locked="0"/>
    </xf>
    <xf numFmtId="183" fontId="6" fillId="0" borderId="145">
      <alignment horizontal="center" vertical="center"/>
      <protection locked="0"/>
    </xf>
    <xf numFmtId="181" fontId="6" fillId="0" borderId="145">
      <alignment horizontal="center" vertical="center"/>
      <protection locked="0"/>
    </xf>
    <xf numFmtId="181" fontId="6" fillId="0" borderId="145">
      <alignment horizontal="center" vertical="center"/>
      <protection locked="0"/>
    </xf>
    <xf numFmtId="181" fontId="6" fillId="0" borderId="145">
      <alignment horizontal="center" vertical="center"/>
      <protection locked="0"/>
    </xf>
    <xf numFmtId="182" fontId="6" fillId="0" borderId="145">
      <alignment horizontal="center" vertical="center"/>
      <protection locked="0"/>
    </xf>
    <xf numFmtId="182" fontId="6" fillId="0" borderId="145">
      <alignment horizontal="center" vertical="center"/>
      <protection locked="0"/>
    </xf>
    <xf numFmtId="182" fontId="6" fillId="0" borderId="145">
      <alignment horizontal="center" vertical="center"/>
      <protection locked="0"/>
    </xf>
    <xf numFmtId="180" fontId="6" fillId="0" borderId="145">
      <alignment horizontal="center" vertical="center"/>
      <protection locked="0"/>
    </xf>
    <xf numFmtId="180" fontId="6" fillId="0" borderId="145">
      <alignment horizontal="center" vertical="center"/>
      <protection locked="0"/>
    </xf>
    <xf numFmtId="180" fontId="6" fillId="0" borderId="145">
      <alignment horizontal="center" vertical="center"/>
      <protection locked="0"/>
    </xf>
    <xf numFmtId="0" fontId="6" fillId="0" borderId="145" applyAlignment="0">
      <protection locked="0"/>
    </xf>
    <xf numFmtId="0" fontId="6" fillId="0" borderId="145" applyAlignment="0">
      <protection locked="0"/>
    </xf>
    <xf numFmtId="0" fontId="6" fillId="0" borderId="145" applyAlignment="0">
      <protection locked="0"/>
    </xf>
    <xf numFmtId="184" fontId="6" fillId="0" borderId="145">
      <alignment vertical="center"/>
      <protection locked="0"/>
    </xf>
    <xf numFmtId="184" fontId="6" fillId="0" borderId="145">
      <alignment vertical="center"/>
      <protection locked="0"/>
    </xf>
    <xf numFmtId="184" fontId="6" fillId="0" borderId="145">
      <alignment vertical="center"/>
      <protection locked="0"/>
    </xf>
    <xf numFmtId="185" fontId="6" fillId="0" borderId="145">
      <alignment horizontal="right" vertical="center"/>
      <protection locked="0"/>
    </xf>
    <xf numFmtId="185" fontId="6" fillId="0" borderId="145">
      <alignment horizontal="right" vertical="center"/>
      <protection locked="0"/>
    </xf>
    <xf numFmtId="185" fontId="6" fillId="0" borderId="145">
      <alignment horizontal="right" vertical="center"/>
      <protection locked="0"/>
    </xf>
    <xf numFmtId="183" fontId="6" fillId="0" borderId="145">
      <alignment vertical="center"/>
      <protection locked="0"/>
    </xf>
    <xf numFmtId="183" fontId="6" fillId="0" borderId="145">
      <alignment vertical="center"/>
      <protection locked="0"/>
    </xf>
    <xf numFmtId="183" fontId="6" fillId="0" borderId="145">
      <alignment vertical="center"/>
      <protection locked="0"/>
    </xf>
    <xf numFmtId="181" fontId="6" fillId="0" borderId="145">
      <alignment vertical="center"/>
      <protection locked="0"/>
    </xf>
    <xf numFmtId="181" fontId="6" fillId="0" borderId="145">
      <alignment vertical="center"/>
      <protection locked="0"/>
    </xf>
    <xf numFmtId="181" fontId="6" fillId="0" borderId="145">
      <alignment vertical="center"/>
      <protection locked="0"/>
    </xf>
    <xf numFmtId="182" fontId="6" fillId="0" borderId="145">
      <alignment vertical="center"/>
      <protection locked="0"/>
    </xf>
    <xf numFmtId="182" fontId="6" fillId="0" borderId="145">
      <alignment vertical="center"/>
      <protection locked="0"/>
    </xf>
    <xf numFmtId="182" fontId="6" fillId="0" borderId="145">
      <alignment vertical="center"/>
      <protection locked="0"/>
    </xf>
    <xf numFmtId="180" fontId="6" fillId="0" borderId="145">
      <alignment horizontal="right" vertical="center"/>
      <protection locked="0"/>
    </xf>
    <xf numFmtId="180" fontId="6" fillId="0" borderId="145">
      <alignment horizontal="right" vertical="center"/>
      <protection locked="0"/>
    </xf>
    <xf numFmtId="180" fontId="6" fillId="0" borderId="145">
      <alignment horizontal="right" vertical="center"/>
      <protection locked="0"/>
    </xf>
    <xf numFmtId="0" fontId="157" fillId="27" borderId="163" applyNumberForma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186" fontId="6" fillId="0" borderId="164" applyFill="0">
      <alignment horizontal="center" vertical="center"/>
    </xf>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186" fontId="6" fillId="0" borderId="164" applyFill="0">
      <alignment horizontal="center" vertical="center"/>
    </xf>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186" fontId="6" fillId="0" borderId="164" applyFill="0">
      <alignment horizontal="center" vertical="center"/>
    </xf>
    <xf numFmtId="186" fontId="6" fillId="0" borderId="164" applyFill="0">
      <alignment horizontal="center" vertical="center"/>
    </xf>
    <xf numFmtId="186" fontId="6" fillId="0" borderId="164" applyFill="0">
      <alignment horizontal="center" vertical="center"/>
    </xf>
    <xf numFmtId="0" fontId="6" fillId="0" borderId="164" applyFill="0">
      <alignment horizontal="center" vertical="center"/>
    </xf>
    <xf numFmtId="0" fontId="6" fillId="0" borderId="164" applyFill="0">
      <alignment horizontal="center" vertical="center"/>
    </xf>
    <xf numFmtId="186" fontId="6" fillId="0" borderId="164" applyFill="0">
      <alignment horizontal="center" vertical="center"/>
    </xf>
    <xf numFmtId="186" fontId="6" fillId="0" borderId="164" applyFill="0">
      <alignment horizontal="center" vertical="center"/>
    </xf>
    <xf numFmtId="186" fontId="6" fillId="0" borderId="164" applyFill="0">
      <alignment horizontal="center" vertical="center"/>
    </xf>
    <xf numFmtId="0" fontId="6" fillId="0" borderId="164" applyFill="0">
      <alignment horizontal="center" vertical="center"/>
    </xf>
    <xf numFmtId="0" fontId="6" fillId="0" borderId="164" applyFill="0">
      <alignment horizontal="center" vertical="center"/>
    </xf>
    <xf numFmtId="0" fontId="6" fillId="0" borderId="164" applyFill="0">
      <alignment horizontal="center" vertical="center"/>
    </xf>
    <xf numFmtId="0" fontId="6" fillId="0" borderId="164" applyFill="0">
      <alignment horizontal="center" vertical="center"/>
    </xf>
    <xf numFmtId="0" fontId="6" fillId="0" borderId="164" applyFill="0">
      <alignment horizontal="center" vertical="center"/>
    </xf>
    <xf numFmtId="0" fontId="6" fillId="0" borderId="164" applyFill="0">
      <alignment horizontal="center" vertical="center"/>
    </xf>
    <xf numFmtId="0" fontId="6" fillId="0" borderId="164" applyFill="0">
      <alignment horizontal="center" vertical="center"/>
    </xf>
    <xf numFmtId="0" fontId="157" fillId="27" borderId="163" applyNumberFormat="0" applyAlignment="0" applyProtection="0"/>
    <xf numFmtId="0" fontId="33" fillId="0" borderId="164" applyFill="0">
      <alignment horizontal="center" vertical="center"/>
    </xf>
    <xf numFmtId="0" fontId="33" fillId="0" borderId="164" applyFill="0">
      <alignment horizontal="center" vertical="center"/>
    </xf>
    <xf numFmtId="0" fontId="33" fillId="0" borderId="164" applyFill="0">
      <alignment horizontal="center" vertical="center"/>
    </xf>
    <xf numFmtId="0" fontId="33" fillId="0" borderId="164" applyFill="0">
      <alignment horizontal="center" vertical="center"/>
    </xf>
    <xf numFmtId="0" fontId="157" fillId="27" borderId="163" applyNumberFormat="0" applyAlignment="0" applyProtection="0"/>
    <xf numFmtId="0" fontId="33" fillId="0" borderId="164" applyFill="0">
      <alignment horizontal="center" vertical="center"/>
    </xf>
    <xf numFmtId="0" fontId="33" fillId="0" borderId="164" applyFill="0">
      <alignment horizontal="center" vertical="center"/>
    </xf>
    <xf numFmtId="0" fontId="33" fillId="0" borderId="164" applyFill="0">
      <alignment horizontal="center" vertical="center"/>
    </xf>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46" fillId="0" borderId="146" applyNumberFormat="0" applyAlignment="0" applyProtection="0">
      <alignment horizontal="left" vertical="center"/>
    </xf>
    <xf numFmtId="0" fontId="32" fillId="0" borderId="150" applyNumberFormat="0" applyFill="0" applyAlignment="0" applyProtection="0"/>
    <xf numFmtId="0" fontId="32" fillId="0" borderId="150" applyNumberFormat="0" applyFill="0" applyAlignment="0" applyProtection="0"/>
    <xf numFmtId="0" fontId="32" fillId="0" borderId="150" applyNumberFormat="0" applyFill="0" applyAlignment="0" applyProtection="0"/>
    <xf numFmtId="0" fontId="32" fillId="0" borderId="150" applyNumberFormat="0" applyFill="0" applyAlignment="0" applyProtection="0"/>
    <xf numFmtId="0" fontId="32" fillId="0" borderId="151" applyNumberFormat="0" applyFill="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39" fillId="7" borderId="162" applyNumberFormat="0" applyAlignment="0" applyProtection="0"/>
    <xf numFmtId="0" fontId="157" fillId="27" borderId="163" applyNumberFormat="0" applyAlignment="0" applyProtection="0"/>
    <xf numFmtId="0" fontId="39" fillId="7" borderId="162" applyNumberFormat="0" applyAlignment="0" applyProtection="0"/>
    <xf numFmtId="0" fontId="157" fillId="27" borderId="163" applyNumberFormat="0" applyAlignment="0" applyProtection="0"/>
    <xf numFmtId="0" fontId="39" fillId="7" borderId="162" applyNumberFormat="0" applyAlignment="0" applyProtection="0"/>
    <xf numFmtId="0" fontId="39" fillId="7" borderId="162" applyNumberFormat="0" applyAlignment="0" applyProtection="0"/>
    <xf numFmtId="0" fontId="39" fillId="7" borderId="162"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39" fillId="2" borderId="162" applyNumberFormat="0" applyAlignment="0" applyProtection="0"/>
    <xf numFmtId="0" fontId="39" fillId="2" borderId="162" applyNumberFormat="0" applyAlignment="0" applyProtection="0"/>
    <xf numFmtId="0" fontId="157" fillId="27" borderId="163" applyNumberFormat="0" applyAlignment="0" applyProtection="0"/>
    <xf numFmtId="0" fontId="157" fillId="27" borderId="163"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157" fillId="27" borderId="163" applyNumberFormat="0" applyAlignment="0" applyProtection="0"/>
    <xf numFmtId="0" fontId="157" fillId="27" borderId="163"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77" fillId="0" borderId="171" applyNumberFormat="0" applyFill="0" applyAlignment="0" applyProtection="0"/>
    <xf numFmtId="0" fontId="77" fillId="0" borderId="170" applyNumberFormat="0" applyFill="0" applyAlignment="0" applyProtection="0"/>
    <xf numFmtId="0" fontId="157" fillId="27" borderId="163" applyNumberFormat="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1" applyNumberFormat="0" applyFill="0" applyAlignment="0" applyProtection="0"/>
    <xf numFmtId="0" fontId="77" fillId="0" borderId="171"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1"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4" fontId="40" fillId="47" borderId="167" applyNumberFormat="0" applyProtection="0">
      <alignment horizontal="right" vertical="center"/>
    </xf>
    <xf numFmtId="4" fontId="40" fillId="47" borderId="167" applyNumberFormat="0" applyProtection="0">
      <alignment horizontal="right" vertical="center"/>
    </xf>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4" fontId="40" fillId="47" borderId="167" applyNumberFormat="0" applyProtection="0">
      <alignment horizontal="right" vertical="center"/>
    </xf>
    <xf numFmtId="4" fontId="40" fillId="47" borderId="167" applyNumberFormat="0" applyProtection="0">
      <alignment horizontal="right" vertical="center"/>
    </xf>
    <xf numFmtId="4" fontId="40" fillId="47" borderId="167" applyNumberFormat="0" applyProtection="0">
      <alignment horizontal="right" vertical="center"/>
    </xf>
    <xf numFmtId="4" fontId="171" fillId="92" borderId="164" applyNumberFormat="0" applyProtection="0">
      <alignment horizontal="left" vertical="center" indent="1"/>
    </xf>
    <xf numFmtId="4" fontId="172" fillId="30" borderId="163" applyNumberFormat="0" applyProtection="0">
      <alignment horizontal="right" vertical="center"/>
    </xf>
    <xf numFmtId="4" fontId="172" fillId="30" borderId="163" applyNumberFormat="0" applyProtection="0">
      <alignment horizontal="right" vertical="center"/>
    </xf>
    <xf numFmtId="4" fontId="172" fillId="30" borderId="163" applyNumberFormat="0" applyProtection="0">
      <alignment horizontal="right" vertical="center"/>
    </xf>
    <xf numFmtId="4" fontId="172" fillId="30" borderId="163" applyNumberFormat="0" applyProtection="0">
      <alignment horizontal="right" vertical="center"/>
    </xf>
    <xf numFmtId="4" fontId="172" fillId="30" borderId="163" applyNumberFormat="0" applyProtection="0">
      <alignment horizontal="right" vertical="center"/>
    </xf>
    <xf numFmtId="4" fontId="171" fillId="92" borderId="164" applyNumberFormat="0" applyProtection="0">
      <alignment horizontal="left" vertical="center" indent="1"/>
    </xf>
    <xf numFmtId="4" fontId="171" fillId="92" borderId="164" applyNumberFormat="0" applyProtection="0">
      <alignment horizontal="left" vertical="center" indent="1"/>
    </xf>
    <xf numFmtId="0" fontId="170" fillId="55" borderId="167" applyNumberFormat="0" applyProtection="0">
      <alignment horizontal="left" vertical="top" indent="1"/>
    </xf>
    <xf numFmtId="0" fontId="170" fillId="55" borderId="167" applyNumberFormat="0" applyProtection="0">
      <alignment horizontal="left" vertical="top" indent="1"/>
    </xf>
    <xf numFmtId="4" fontId="171" fillId="92" borderId="164" applyNumberFormat="0" applyProtection="0">
      <alignment horizontal="left" vertical="center" indent="1"/>
    </xf>
    <xf numFmtId="4" fontId="171" fillId="92" borderId="164" applyNumberFormat="0" applyProtection="0">
      <alignment horizontal="left" vertical="center" indent="1"/>
    </xf>
    <xf numFmtId="0" fontId="170" fillId="55" borderId="167" applyNumberFormat="0" applyProtection="0">
      <alignment horizontal="left" vertical="top" indent="1"/>
    </xf>
    <xf numFmtId="0" fontId="170" fillId="55" borderId="167" applyNumberFormat="0" applyProtection="0">
      <alignment horizontal="left" vertical="top" indent="1"/>
    </xf>
    <xf numFmtId="0" fontId="170" fillId="55" borderId="167" applyNumberFormat="0" applyProtection="0">
      <alignment horizontal="left" vertical="top" indent="1"/>
    </xf>
    <xf numFmtId="0" fontId="170" fillId="55" borderId="167" applyNumberFormat="0" applyProtection="0">
      <alignment horizontal="left" vertical="top" indent="1"/>
    </xf>
    <xf numFmtId="4" fontId="6" fillId="9" borderId="163" applyNumberFormat="0" applyProtection="0">
      <alignment horizontal="left" vertical="center" indent="1"/>
    </xf>
    <xf numFmtId="4" fontId="57" fillId="55" borderId="167" applyNumberFormat="0" applyProtection="0">
      <alignment horizontal="left" vertical="center" indent="1"/>
    </xf>
    <xf numFmtId="0" fontId="170" fillId="55" borderId="167" applyNumberFormat="0" applyProtection="0">
      <alignment horizontal="left" vertical="top" indent="1"/>
    </xf>
    <xf numFmtId="0" fontId="170" fillId="55" borderId="167" applyNumberFormat="0" applyProtection="0">
      <alignment horizontal="left" vertical="top" indent="1"/>
    </xf>
    <xf numFmtId="0" fontId="170" fillId="55" borderId="167" applyNumberFormat="0" applyProtection="0">
      <alignment horizontal="left" vertical="top" indent="1"/>
    </xf>
    <xf numFmtId="4" fontId="57" fillId="55" borderId="167" applyNumberFormat="0" applyProtection="0">
      <alignment horizontal="left" vertical="center" indent="1"/>
    </xf>
    <xf numFmtId="4" fontId="57" fillId="55" borderId="167" applyNumberFormat="0" applyProtection="0">
      <alignment horizontal="left" vertical="center" indent="1"/>
    </xf>
    <xf numFmtId="4" fontId="57" fillId="55" borderId="167" applyNumberFormat="0" applyProtection="0">
      <alignment horizontal="left" vertical="center" indent="1"/>
    </xf>
    <xf numFmtId="4" fontId="6" fillId="30" borderId="163" applyNumberFormat="0" applyProtection="0">
      <alignment horizontal="right" vertical="center"/>
    </xf>
    <xf numFmtId="4" fontId="57" fillId="55" borderId="167"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30" borderId="163" applyNumberFormat="0" applyProtection="0">
      <alignment horizontal="right" vertical="center"/>
    </xf>
    <xf numFmtId="4" fontId="6" fillId="30" borderId="163" applyNumberFormat="0" applyProtection="0">
      <alignment horizontal="right" vertical="center"/>
    </xf>
    <xf numFmtId="4" fontId="6" fillId="30" borderId="163" applyNumberFormat="0" applyProtection="0">
      <alignment horizontal="right" vertical="center"/>
    </xf>
    <xf numFmtId="4" fontId="168" fillId="88" borderId="163" applyNumberFormat="0" applyProtection="0">
      <alignment horizontal="right" vertical="center"/>
    </xf>
    <xf numFmtId="4" fontId="168" fillId="88" borderId="163" applyNumberFormat="0" applyProtection="0">
      <alignment horizontal="right" vertical="center"/>
    </xf>
    <xf numFmtId="4" fontId="168" fillId="88" borderId="163" applyNumberFormat="0" applyProtection="0">
      <alignment horizontal="right" vertical="center"/>
    </xf>
    <xf numFmtId="4" fontId="168" fillId="88" borderId="163" applyNumberFormat="0" applyProtection="0">
      <alignment horizontal="right" vertical="center"/>
    </xf>
    <xf numFmtId="4" fontId="168" fillId="88" borderId="163" applyNumberFormat="0" applyProtection="0">
      <alignment horizontal="right" vertical="center"/>
    </xf>
    <xf numFmtId="4" fontId="6" fillId="30" borderId="163" applyNumberFormat="0" applyProtection="0">
      <alignment horizontal="right" vertical="center"/>
    </xf>
    <xf numFmtId="4" fontId="6" fillId="30" borderId="163" applyNumberFormat="0" applyProtection="0">
      <alignment horizontal="right" vertical="center"/>
    </xf>
    <xf numFmtId="4" fontId="6" fillId="0" borderId="163" applyNumberFormat="0" applyProtection="0">
      <alignment horizontal="right" vertical="center"/>
    </xf>
    <xf numFmtId="4" fontId="6" fillId="0" borderId="163" applyNumberFormat="0" applyProtection="0">
      <alignment horizontal="right" vertical="center"/>
    </xf>
    <xf numFmtId="4" fontId="57" fillId="0" borderId="167" applyNumberFormat="0" applyProtection="0">
      <alignment horizontal="right" vertical="center"/>
    </xf>
    <xf numFmtId="4" fontId="57" fillId="0" borderId="167" applyNumberFormat="0" applyProtection="0">
      <alignment horizontal="right" vertical="center"/>
    </xf>
    <xf numFmtId="4" fontId="57" fillId="0" borderId="167" applyNumberFormat="0" applyProtection="0">
      <alignment horizontal="right" vertical="center"/>
    </xf>
    <xf numFmtId="4" fontId="6" fillId="0" borderId="163" applyNumberFormat="0" applyProtection="0">
      <alignment horizontal="right" vertical="center"/>
    </xf>
    <xf numFmtId="4" fontId="6" fillId="0" borderId="163" applyNumberFormat="0" applyProtection="0">
      <alignment horizontal="right" vertical="center"/>
    </xf>
    <xf numFmtId="4" fontId="6" fillId="0" borderId="163" applyNumberFormat="0" applyProtection="0">
      <alignment horizontal="right" vertical="center"/>
    </xf>
    <xf numFmtId="0" fontId="170" fillId="4" borderId="167" applyNumberFormat="0" applyProtection="0">
      <alignment horizontal="left" vertical="top" indent="1"/>
    </xf>
    <xf numFmtId="0" fontId="57" fillId="38" borderId="167" applyNumberFormat="0" applyProtection="0">
      <alignment horizontal="left" vertical="top" indent="1"/>
    </xf>
    <xf numFmtId="4" fontId="57" fillId="0" borderId="167" applyNumberFormat="0" applyProtection="0">
      <alignment horizontal="right" vertical="center"/>
    </xf>
    <xf numFmtId="0" fontId="57" fillId="38" borderId="167" applyNumberFormat="0" applyProtection="0">
      <alignment horizontal="left" vertical="top" indent="1"/>
    </xf>
    <xf numFmtId="0" fontId="57" fillId="38" borderId="167" applyNumberFormat="0" applyProtection="0">
      <alignment horizontal="left" vertical="top" indent="1"/>
    </xf>
    <xf numFmtId="0" fontId="57" fillId="38"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4" fontId="57" fillId="38" borderId="167" applyNumberFormat="0" applyProtection="0">
      <alignment horizontal="left" vertical="center" indent="1"/>
    </xf>
    <xf numFmtId="0" fontId="170" fillId="4"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4" fontId="57" fillId="38" borderId="167" applyNumberFormat="0" applyProtection="0">
      <alignment horizontal="left" vertical="center" indent="1"/>
    </xf>
    <xf numFmtId="4" fontId="170" fillId="6" borderId="167" applyNumberFormat="0" applyProtection="0">
      <alignment horizontal="left" vertical="center" indent="1"/>
    </xf>
    <xf numFmtId="4" fontId="170" fillId="6" borderId="167" applyNumberFormat="0" applyProtection="0">
      <alignment horizontal="left" vertical="center" indent="1"/>
    </xf>
    <xf numFmtId="4" fontId="57" fillId="38" borderId="167" applyNumberFormat="0" applyProtection="0">
      <alignment horizontal="left" vertical="center" indent="1"/>
    </xf>
    <xf numFmtId="4" fontId="57" fillId="38" borderId="167" applyNumberFormat="0" applyProtection="0">
      <alignment horizontal="left" vertical="center" indent="1"/>
    </xf>
    <xf numFmtId="4" fontId="170" fillId="6" borderId="167" applyNumberFormat="0" applyProtection="0">
      <alignment horizontal="left" vertical="center" indent="1"/>
    </xf>
    <xf numFmtId="4" fontId="170" fillId="6" borderId="167" applyNumberFormat="0" applyProtection="0">
      <alignment horizontal="left" vertical="center" indent="1"/>
    </xf>
    <xf numFmtId="4" fontId="170" fillId="6" borderId="167" applyNumberFormat="0" applyProtection="0">
      <alignment horizontal="left" vertical="center" indent="1"/>
    </xf>
    <xf numFmtId="4" fontId="170" fillId="6" borderId="167" applyNumberFormat="0" applyProtection="0">
      <alignment horizontal="left" vertical="center" indent="1"/>
    </xf>
    <xf numFmtId="4" fontId="61" fillId="38" borderId="167" applyNumberFormat="0" applyProtection="0">
      <alignment vertical="center"/>
    </xf>
    <xf numFmtId="4" fontId="61" fillId="38" borderId="167" applyNumberFormat="0" applyProtection="0">
      <alignment vertical="center"/>
    </xf>
    <xf numFmtId="4" fontId="170" fillId="6" borderId="167" applyNumberFormat="0" applyProtection="0">
      <alignment horizontal="left" vertical="center" indent="1"/>
    </xf>
    <xf numFmtId="4" fontId="170" fillId="6" borderId="167" applyNumberFormat="0" applyProtection="0">
      <alignment horizontal="left" vertical="center" indent="1"/>
    </xf>
    <xf numFmtId="4" fontId="57" fillId="38" borderId="167" applyNumberFormat="0" applyProtection="0">
      <alignment horizontal="left" vertical="center" indent="1"/>
    </xf>
    <xf numFmtId="4" fontId="61" fillId="38" borderId="167" applyNumberFormat="0" applyProtection="0">
      <alignment vertical="center"/>
    </xf>
    <xf numFmtId="4" fontId="61" fillId="38" borderId="167" applyNumberFormat="0" applyProtection="0">
      <alignment vertical="center"/>
    </xf>
    <xf numFmtId="4" fontId="61" fillId="38" borderId="167" applyNumberFormat="0" applyProtection="0">
      <alignment vertical="center"/>
    </xf>
    <xf numFmtId="4" fontId="170" fillId="4" borderId="167" applyNumberFormat="0" applyProtection="0">
      <alignment vertical="center"/>
    </xf>
    <xf numFmtId="4" fontId="170" fillId="4" borderId="167" applyNumberFormat="0" applyProtection="0">
      <alignment vertical="center"/>
    </xf>
    <xf numFmtId="4" fontId="57" fillId="38" borderId="167" applyNumberFormat="0" applyProtection="0">
      <alignment vertical="center"/>
    </xf>
    <xf numFmtId="4" fontId="57" fillId="38" borderId="167" applyNumberFormat="0" applyProtection="0">
      <alignment vertical="center"/>
    </xf>
    <xf numFmtId="4" fontId="57" fillId="38" borderId="167" applyNumberFormat="0" applyProtection="0">
      <alignment vertical="center"/>
    </xf>
    <xf numFmtId="4" fontId="170" fillId="4" borderId="167" applyNumberFormat="0" applyProtection="0">
      <alignment vertical="center"/>
    </xf>
    <xf numFmtId="4" fontId="170" fillId="4" borderId="167" applyNumberFormat="0" applyProtection="0">
      <alignment vertical="center"/>
    </xf>
    <xf numFmtId="4" fontId="170" fillId="4" borderId="167" applyNumberFormat="0" applyProtection="0">
      <alignment vertical="center"/>
    </xf>
    <xf numFmtId="0" fontId="33" fillId="21" borderId="169" applyBorder="0"/>
    <xf numFmtId="0" fontId="33" fillId="21" borderId="169" applyBorder="0"/>
    <xf numFmtId="4" fontId="170" fillId="4" borderId="167" applyNumberFormat="0" applyProtection="0">
      <alignment vertical="center"/>
    </xf>
    <xf numFmtId="4" fontId="170" fillId="4" borderId="167" applyNumberFormat="0" applyProtection="0">
      <alignment vertical="center"/>
    </xf>
    <xf numFmtId="4" fontId="170" fillId="4" borderId="167" applyNumberFormat="0" applyProtection="0">
      <alignment vertical="center"/>
    </xf>
    <xf numFmtId="4" fontId="170" fillId="4" borderId="167" applyNumberFormat="0" applyProtection="0">
      <alignment vertical="center"/>
    </xf>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6" fillId="47" borderId="167" applyNumberFormat="0" applyProtection="0">
      <alignment horizontal="left" vertical="top" indent="1"/>
    </xf>
    <xf numFmtId="0" fontId="5" fillId="54" borderId="167" applyNumberFormat="0" applyProtection="0">
      <alignment horizontal="left" vertical="top" indent="1"/>
    </xf>
    <xf numFmtId="0" fontId="33" fillId="21" borderId="169" applyBorder="0"/>
    <xf numFmtId="0" fontId="5" fillId="54" borderId="167" applyNumberFormat="0" applyProtection="0">
      <alignment horizontal="left" vertical="top" indent="1"/>
    </xf>
    <xf numFmtId="0" fontId="5" fillId="54" borderId="167" applyNumberFormat="0" applyProtection="0">
      <alignment horizontal="left" vertical="top" indent="1"/>
    </xf>
    <xf numFmtId="0" fontId="5" fillId="54"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5" fillId="54" borderId="167" applyNumberFormat="0" applyProtection="0">
      <alignment horizontal="left" vertical="center" indent="1"/>
    </xf>
    <xf numFmtId="0" fontId="5" fillId="54"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5" fillId="54" borderId="167" applyNumberFormat="0" applyProtection="0">
      <alignment horizontal="left" vertical="center" indent="1"/>
    </xf>
    <xf numFmtId="0" fontId="5" fillId="54" borderId="167" applyNumberFormat="0" applyProtection="0">
      <alignment horizontal="left" vertical="center" indent="1"/>
    </xf>
    <xf numFmtId="0" fontId="5" fillId="53" borderId="167" applyNumberFormat="0" applyProtection="0">
      <alignment horizontal="left" vertical="top" indent="1"/>
    </xf>
    <xf numFmtId="0" fontId="6" fillId="47" borderId="163" applyNumberFormat="0" applyProtection="0">
      <alignment horizontal="left" vertical="center" indent="1"/>
    </xf>
    <xf numFmtId="0" fontId="5" fillId="54" borderId="167" applyNumberFormat="0" applyProtection="0">
      <alignment horizontal="left" vertical="center" indent="1"/>
    </xf>
    <xf numFmtId="0" fontId="6" fillId="47" borderId="163" applyNumberFormat="0" applyProtection="0">
      <alignment horizontal="left" vertical="center" indent="1"/>
    </xf>
    <xf numFmtId="0" fontId="6" fillId="47" borderId="163" applyNumberFormat="0" applyProtection="0">
      <alignment horizontal="left" vertical="center" indent="1"/>
    </xf>
    <xf numFmtId="0" fontId="6" fillId="47" borderId="163" applyNumberFormat="0" applyProtection="0">
      <alignment horizontal="left" vertical="center" indent="1"/>
    </xf>
    <xf numFmtId="0" fontId="6" fillId="47" borderId="163" applyNumberFormat="0" applyProtection="0">
      <alignment horizontal="left" vertical="center" indent="1"/>
    </xf>
    <xf numFmtId="0" fontId="5" fillId="54" borderId="167" applyNumberFormat="0" applyProtection="0">
      <alignment horizontal="left" vertical="center"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5" fillId="53" borderId="167" applyNumberFormat="0" applyProtection="0">
      <alignment horizontal="left" vertical="top" indent="1"/>
    </xf>
    <xf numFmtId="0" fontId="5" fillId="53"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3" applyNumberFormat="0" applyProtection="0">
      <alignment horizontal="left" vertical="center" indent="1"/>
    </xf>
    <xf numFmtId="0" fontId="5" fillId="52" borderId="167" applyNumberFormat="0" applyProtection="0">
      <alignment horizontal="left" vertical="center" indent="1"/>
    </xf>
    <xf numFmtId="0" fontId="5" fillId="52" borderId="167" applyNumberFormat="0" applyProtection="0">
      <alignment horizontal="left" vertical="center" indent="1"/>
    </xf>
    <xf numFmtId="0" fontId="5" fillId="52" borderId="167" applyNumberFormat="0" applyProtection="0">
      <alignment horizontal="left" vertical="center" indent="1"/>
    </xf>
    <xf numFmtId="0" fontId="5" fillId="52" borderId="167" applyNumberFormat="0" applyProtection="0">
      <alignment horizontal="left" vertical="center" indent="1"/>
    </xf>
    <xf numFmtId="0" fontId="5" fillId="52" borderId="167" applyNumberFormat="0" applyProtection="0">
      <alignment horizontal="left" vertical="center" indent="1"/>
    </xf>
    <xf numFmtId="0" fontId="6" fillId="8" borderId="163" applyNumberFormat="0" applyProtection="0">
      <alignment horizontal="left" vertical="center" indent="1"/>
    </xf>
    <xf numFmtId="0" fontId="6" fillId="8" borderId="163" applyNumberFormat="0" applyProtection="0">
      <alignment horizontal="left" vertical="center" indent="1"/>
    </xf>
    <xf numFmtId="0" fontId="6" fillId="55" borderId="167" applyNumberFormat="0" applyProtection="0">
      <alignment horizontal="left" vertical="top" indent="1"/>
    </xf>
    <xf numFmtId="0" fontId="5" fillId="4" borderId="167" applyNumberFormat="0" applyProtection="0">
      <alignment horizontal="left" vertical="top" indent="1"/>
    </xf>
    <xf numFmtId="0" fontId="6" fillId="8" borderId="163" applyNumberFormat="0" applyProtection="0">
      <alignment horizontal="left" vertical="center" indent="1"/>
    </xf>
    <xf numFmtId="0" fontId="6" fillId="8" borderId="163" applyNumberFormat="0" applyProtection="0">
      <alignment horizontal="left" vertical="center" indent="1"/>
    </xf>
    <xf numFmtId="0" fontId="5" fillId="4" borderId="167" applyNumberFormat="0" applyProtection="0">
      <alignment horizontal="left" vertical="top" indent="1"/>
    </xf>
    <xf numFmtId="0" fontId="5" fillId="4" borderId="167" applyNumberFormat="0" applyProtection="0">
      <alignment horizontal="left" vertical="top" indent="1"/>
    </xf>
    <xf numFmtId="0" fontId="5" fillId="4"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29" fillId="51" borderId="167" applyNumberFormat="0" applyProtection="0">
      <alignment horizontal="left" vertical="center" indent="1"/>
    </xf>
    <xf numFmtId="0" fontId="29" fillId="51" borderId="167" applyNumberFormat="0" applyProtection="0">
      <alignment horizontal="left" vertical="center"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5" fillId="4" borderId="167" applyNumberFormat="0" applyProtection="0">
      <alignment horizontal="left" vertical="top" indent="1"/>
    </xf>
    <xf numFmtId="0" fontId="29" fillId="51" borderId="167" applyNumberFormat="0" applyProtection="0">
      <alignment horizontal="left" vertical="center" indent="1"/>
    </xf>
    <xf numFmtId="0" fontId="29" fillId="51" borderId="167" applyNumberFormat="0" applyProtection="0">
      <alignment horizontal="left" vertical="center" indent="1"/>
    </xf>
    <xf numFmtId="0" fontId="5" fillId="4" borderId="167" applyNumberFormat="0" applyProtection="0">
      <alignment horizontal="left" vertical="top" indent="1"/>
    </xf>
    <xf numFmtId="0" fontId="6" fillId="91" borderId="163" applyNumberFormat="0" applyProtection="0">
      <alignment horizontal="left" vertical="center" indent="1"/>
    </xf>
    <xf numFmtId="0" fontId="6" fillId="91" borderId="163" applyNumberFormat="0" applyProtection="0">
      <alignment horizontal="left" vertical="center" indent="1"/>
    </xf>
    <xf numFmtId="0" fontId="6" fillId="91" borderId="163" applyNumberFormat="0" applyProtection="0">
      <alignment horizontal="left" vertical="center" indent="1"/>
    </xf>
    <xf numFmtId="0" fontId="6" fillId="91" borderId="163" applyNumberFormat="0" applyProtection="0">
      <alignment horizontal="left" vertical="center" indent="1"/>
    </xf>
    <xf numFmtId="0" fontId="6" fillId="91" borderId="163" applyNumberFormat="0" applyProtection="0">
      <alignment horizontal="left" vertical="center" indent="1"/>
    </xf>
    <xf numFmtId="0" fontId="6" fillId="91" borderId="163" applyNumberFormat="0" applyProtection="0">
      <alignment horizontal="left" vertical="center" indent="1"/>
    </xf>
    <xf numFmtId="0" fontId="5" fillId="4"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5" fillId="4"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6" borderId="163" applyNumberFormat="0" applyProtection="0">
      <alignment horizontal="left" vertical="center" indent="1"/>
    </xf>
    <xf numFmtId="0" fontId="6" fillId="6" borderId="163" applyNumberFormat="0" applyProtection="0">
      <alignment horizontal="left" vertical="center" indent="1"/>
    </xf>
    <xf numFmtId="0" fontId="29" fillId="50" borderId="167" applyNumberFormat="0" applyProtection="0">
      <alignment horizontal="left" vertical="center" indent="1"/>
    </xf>
    <xf numFmtId="0" fontId="29" fillId="50" borderId="167" applyNumberFormat="0" applyProtection="0">
      <alignment horizontal="left" vertical="center" indent="1"/>
    </xf>
    <xf numFmtId="0" fontId="29" fillId="50" borderId="167" applyNumberFormat="0" applyProtection="0">
      <alignment horizontal="left" vertical="center" indent="1"/>
    </xf>
    <xf numFmtId="0" fontId="29" fillId="50" borderId="167" applyNumberFormat="0" applyProtection="0">
      <alignment horizontal="left" vertical="center" indent="1"/>
    </xf>
    <xf numFmtId="0" fontId="6" fillId="6" borderId="163" applyNumberFormat="0" applyProtection="0">
      <alignment horizontal="left" vertical="center" indent="1"/>
    </xf>
    <xf numFmtId="0" fontId="6" fillId="6" borderId="163" applyNumberFormat="0" applyProtection="0">
      <alignment horizontal="left" vertical="center" indent="1"/>
    </xf>
    <xf numFmtId="4" fontId="6" fillId="47" borderId="164" applyNumberFormat="0" applyProtection="0">
      <alignment horizontal="left" vertical="center" indent="1"/>
    </xf>
    <xf numFmtId="4" fontId="6" fillId="55" borderId="164" applyNumberFormat="0" applyProtection="0">
      <alignment horizontal="left" vertical="center" indent="1"/>
    </xf>
    <xf numFmtId="0" fontId="6" fillId="6" borderId="163" applyNumberFormat="0" applyProtection="0">
      <alignment horizontal="left" vertical="center" indent="1"/>
    </xf>
    <xf numFmtId="4" fontId="6" fillId="55" borderId="164" applyNumberFormat="0" applyProtection="0">
      <alignment horizontal="left" vertical="center" indent="1"/>
    </xf>
    <xf numFmtId="4" fontId="6" fillId="55" borderId="164" applyNumberFormat="0" applyProtection="0">
      <alignment horizontal="left" vertical="center" indent="1"/>
    </xf>
    <xf numFmtId="4" fontId="6" fillId="55" borderId="164" applyNumberFormat="0" applyProtection="0">
      <alignment horizontal="left" vertical="center" indent="1"/>
    </xf>
    <xf numFmtId="4" fontId="6" fillId="55" borderId="164" applyNumberFormat="0" applyProtection="0">
      <alignment horizontal="left" vertical="center" indent="1"/>
    </xf>
    <xf numFmtId="4" fontId="6" fillId="55" borderId="164" applyNumberFormat="0" applyProtection="0">
      <alignment horizontal="left" vertical="center" indent="1"/>
    </xf>
    <xf numFmtId="4" fontId="6" fillId="55" borderId="163" applyNumberFormat="0" applyProtection="0">
      <alignment horizontal="right" vertical="center"/>
    </xf>
    <xf numFmtId="4" fontId="57" fillId="4" borderId="168" applyNumberFormat="0" applyProtection="0">
      <alignment horizontal="center" vertical="center"/>
    </xf>
    <xf numFmtId="4" fontId="6" fillId="47" borderId="164" applyNumberFormat="0" applyProtection="0">
      <alignment horizontal="left" vertical="center" indent="1"/>
    </xf>
    <xf numFmtId="4" fontId="6" fillId="47" borderId="164" applyNumberFormat="0" applyProtection="0">
      <alignment horizontal="left" vertical="center" indent="1"/>
    </xf>
    <xf numFmtId="4" fontId="6" fillId="47" borderId="164" applyNumberFormat="0" applyProtection="0">
      <alignment horizontal="left" vertical="center" indent="1"/>
    </xf>
    <xf numFmtId="4" fontId="6" fillId="47" borderId="164" applyNumberFormat="0" applyProtection="0">
      <alignment horizontal="left" vertical="center" indent="1"/>
    </xf>
    <xf numFmtId="4" fontId="6" fillId="55" borderId="163" applyNumberFormat="0" applyProtection="0">
      <alignment horizontal="right" vertical="center"/>
    </xf>
    <xf numFmtId="4" fontId="6" fillId="55" borderId="163" applyNumberFormat="0" applyProtection="0">
      <alignment horizontal="right" vertical="center"/>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6" fillId="55" borderId="163" applyNumberFormat="0" applyProtection="0">
      <alignment horizontal="right" vertical="center"/>
    </xf>
    <xf numFmtId="4" fontId="6" fillId="55" borderId="163" applyNumberFormat="0" applyProtection="0">
      <alignment horizontal="right" vertical="center"/>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6" fillId="46"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6" fillId="46" borderId="164" applyNumberFormat="0" applyProtection="0">
      <alignment horizontal="left" vertical="center" indent="1"/>
    </xf>
    <xf numFmtId="4" fontId="6" fillId="46" borderId="164" applyNumberFormat="0" applyProtection="0">
      <alignment horizontal="left" vertical="center" indent="1"/>
    </xf>
    <xf numFmtId="4" fontId="6" fillId="45" borderId="163" applyNumberFormat="0" applyProtection="0">
      <alignment horizontal="right" vertical="center"/>
    </xf>
    <xf numFmtId="4" fontId="57" fillId="45" borderId="167" applyNumberFormat="0" applyProtection="0">
      <alignment horizontal="right" vertical="center"/>
    </xf>
    <xf numFmtId="4" fontId="6" fillId="46" borderId="164" applyNumberFormat="0" applyProtection="0">
      <alignment horizontal="left" vertical="center" indent="1"/>
    </xf>
    <xf numFmtId="4" fontId="6" fillId="46" borderId="164" applyNumberFormat="0" applyProtection="0">
      <alignment horizontal="left" vertical="center" indent="1"/>
    </xf>
    <xf numFmtId="4" fontId="57" fillId="45" borderId="167" applyNumberFormat="0" applyProtection="0">
      <alignment horizontal="right" vertical="center"/>
    </xf>
    <xf numFmtId="4" fontId="57" fillId="45" borderId="167" applyNumberFormat="0" applyProtection="0">
      <alignment horizontal="right" vertical="center"/>
    </xf>
    <xf numFmtId="4" fontId="57" fillId="45" borderId="167" applyNumberFormat="0" applyProtection="0">
      <alignment horizontal="right" vertical="center"/>
    </xf>
    <xf numFmtId="4" fontId="57" fillId="44" borderId="167" applyNumberFormat="0" applyProtection="0">
      <alignment horizontal="right" vertical="center"/>
    </xf>
    <xf numFmtId="4" fontId="57" fillId="45" borderId="167" applyNumberFormat="0" applyProtection="0">
      <alignment horizontal="right" vertical="center"/>
    </xf>
    <xf numFmtId="4" fontId="6" fillId="45" borderId="163" applyNumberFormat="0" applyProtection="0">
      <alignment horizontal="right" vertical="center"/>
    </xf>
    <xf numFmtId="4" fontId="6" fillId="45" borderId="163" applyNumberFormat="0" applyProtection="0">
      <alignment horizontal="right" vertical="center"/>
    </xf>
    <xf numFmtId="4" fontId="6" fillId="45" borderId="163" applyNumberFormat="0" applyProtection="0">
      <alignment horizontal="right" vertical="center"/>
    </xf>
    <xf numFmtId="4" fontId="6" fillId="45" borderId="163" applyNumberFormat="0" applyProtection="0">
      <alignment horizontal="right" vertical="center"/>
    </xf>
    <xf numFmtId="4" fontId="57" fillId="44" borderId="167" applyNumberFormat="0" applyProtection="0">
      <alignment horizontal="right" vertical="center"/>
    </xf>
    <xf numFmtId="4" fontId="57" fillId="44" borderId="167" applyNumberFormat="0" applyProtection="0">
      <alignment horizontal="right" vertical="center"/>
    </xf>
    <xf numFmtId="4" fontId="57" fillId="17" borderId="167" applyNumberFormat="0" applyProtection="0">
      <alignment horizontal="right" vertical="center"/>
    </xf>
    <xf numFmtId="4" fontId="6" fillId="44" borderId="163" applyNumberFormat="0" applyProtection="0">
      <alignment horizontal="right" vertical="center"/>
    </xf>
    <xf numFmtId="4" fontId="6" fillId="44" borderId="163" applyNumberFormat="0" applyProtection="0">
      <alignment horizontal="right" vertical="center"/>
    </xf>
    <xf numFmtId="4" fontId="6" fillId="44" borderId="163" applyNumberFormat="0" applyProtection="0">
      <alignment horizontal="right" vertical="center"/>
    </xf>
    <xf numFmtId="4" fontId="6" fillId="44" borderId="163" applyNumberFormat="0" applyProtection="0">
      <alignment horizontal="right" vertical="center"/>
    </xf>
    <xf numFmtId="4" fontId="6" fillId="44" borderId="163" applyNumberFormat="0" applyProtection="0">
      <alignment horizontal="right" vertical="center"/>
    </xf>
    <xf numFmtId="4" fontId="6" fillId="44" borderId="163" applyNumberFormat="0" applyProtection="0">
      <alignment horizontal="right" vertical="center"/>
    </xf>
    <xf numFmtId="4" fontId="57" fillId="17" borderId="167" applyNumberFormat="0" applyProtection="0">
      <alignment horizontal="right" vertical="center"/>
    </xf>
    <xf numFmtId="4" fontId="6" fillId="17" borderId="163" applyNumberFormat="0" applyProtection="0">
      <alignment horizontal="right" vertical="center"/>
    </xf>
    <xf numFmtId="4" fontId="6" fillId="17" borderId="163" applyNumberFormat="0" applyProtection="0">
      <alignment horizontal="right" vertical="center"/>
    </xf>
    <xf numFmtId="4" fontId="57" fillId="17" borderId="167" applyNumberFormat="0" applyProtection="0">
      <alignment horizontal="right" vertical="center"/>
    </xf>
    <xf numFmtId="4" fontId="57" fillId="17" borderId="167" applyNumberFormat="0" applyProtection="0">
      <alignment horizontal="right" vertical="center"/>
    </xf>
    <xf numFmtId="4" fontId="6" fillId="17" borderId="163" applyNumberFormat="0" applyProtection="0">
      <alignment horizontal="right" vertical="center"/>
    </xf>
    <xf numFmtId="4" fontId="6" fillId="17" borderId="163" applyNumberFormat="0" applyProtection="0">
      <alignment horizontal="right" vertical="center"/>
    </xf>
    <xf numFmtId="4" fontId="6" fillId="17" borderId="163" applyNumberFormat="0" applyProtection="0">
      <alignment horizontal="right" vertical="center"/>
    </xf>
    <xf numFmtId="4" fontId="6" fillId="17" borderId="163" applyNumberFormat="0" applyProtection="0">
      <alignment horizontal="right" vertical="center"/>
    </xf>
    <xf numFmtId="4" fontId="6" fillId="25" borderId="163" applyNumberFormat="0" applyProtection="0">
      <alignment horizontal="right" vertical="center"/>
    </xf>
    <xf numFmtId="4" fontId="6" fillId="25" borderId="163" applyNumberFormat="0" applyProtection="0">
      <alignment horizontal="right" vertical="center"/>
    </xf>
    <xf numFmtId="4" fontId="57" fillId="25" borderId="167" applyNumberFormat="0" applyProtection="0">
      <alignment horizontal="right" vertical="center"/>
    </xf>
    <xf numFmtId="4" fontId="57" fillId="25" borderId="167" applyNumberFormat="0" applyProtection="0">
      <alignment horizontal="right" vertical="center"/>
    </xf>
    <xf numFmtId="4" fontId="57" fillId="25" borderId="167" applyNumberFormat="0" applyProtection="0">
      <alignment horizontal="right" vertical="center"/>
    </xf>
    <xf numFmtId="4" fontId="57" fillId="25" borderId="167" applyNumberFormat="0" applyProtection="0">
      <alignment horizontal="right" vertical="center"/>
    </xf>
    <xf numFmtId="4" fontId="6" fillId="25" borderId="163" applyNumberFormat="0" applyProtection="0">
      <alignment horizontal="right" vertical="center"/>
    </xf>
    <xf numFmtId="4" fontId="6" fillId="25" borderId="163" applyNumberFormat="0" applyProtection="0">
      <alignment horizontal="right" vertical="center"/>
    </xf>
    <xf numFmtId="4" fontId="6" fillId="43" borderId="163" applyNumberFormat="0" applyProtection="0">
      <alignment horizontal="right" vertical="center"/>
    </xf>
    <xf numFmtId="4" fontId="57" fillId="43" borderId="167" applyNumberFormat="0" applyProtection="0">
      <alignment horizontal="right" vertical="center"/>
    </xf>
    <xf numFmtId="4" fontId="6" fillId="25" borderId="163" applyNumberFormat="0" applyProtection="0">
      <alignment horizontal="right" vertical="center"/>
    </xf>
    <xf numFmtId="4" fontId="57" fillId="43" borderId="167" applyNumberFormat="0" applyProtection="0">
      <alignment horizontal="right" vertical="center"/>
    </xf>
    <xf numFmtId="4" fontId="57" fillId="43" borderId="167" applyNumberFormat="0" applyProtection="0">
      <alignment horizontal="right" vertical="center"/>
    </xf>
    <xf numFmtId="4" fontId="57" fillId="43" borderId="167" applyNumberFormat="0" applyProtection="0">
      <alignment horizontal="right" vertical="center"/>
    </xf>
    <xf numFmtId="4" fontId="57" fillId="43" borderId="167" applyNumberFormat="0" applyProtection="0">
      <alignment horizontal="right" vertical="center"/>
    </xf>
    <xf numFmtId="4" fontId="6" fillId="43" borderId="163" applyNumberFormat="0" applyProtection="0">
      <alignment horizontal="right" vertical="center"/>
    </xf>
    <xf numFmtId="4" fontId="57" fillId="42" borderId="167" applyNumberFormat="0" applyProtection="0">
      <alignment horizontal="right" vertical="center"/>
    </xf>
    <xf numFmtId="4" fontId="57" fillId="42" borderId="167" applyNumberFormat="0" applyProtection="0">
      <alignment horizontal="right" vertical="center"/>
    </xf>
    <xf numFmtId="4" fontId="6" fillId="43" borderId="163" applyNumberFormat="0" applyProtection="0">
      <alignment horizontal="right" vertical="center"/>
    </xf>
    <xf numFmtId="4" fontId="6" fillId="43" borderId="163" applyNumberFormat="0" applyProtection="0">
      <alignment horizontal="right" vertical="center"/>
    </xf>
    <xf numFmtId="4" fontId="6" fillId="43" borderId="163" applyNumberFormat="0" applyProtection="0">
      <alignment horizontal="right" vertical="center"/>
    </xf>
    <xf numFmtId="4" fontId="57" fillId="42" borderId="167" applyNumberFormat="0" applyProtection="0">
      <alignment horizontal="right" vertical="center"/>
    </xf>
    <xf numFmtId="4" fontId="57" fillId="42" borderId="167" applyNumberFormat="0" applyProtection="0">
      <alignment horizontal="right" vertical="center"/>
    </xf>
    <xf numFmtId="4" fontId="57" fillId="42" borderId="167" applyNumberFormat="0" applyProtection="0">
      <alignment horizontal="right" vertical="center"/>
    </xf>
    <xf numFmtId="4" fontId="57" fillId="13" borderId="167" applyNumberFormat="0" applyProtection="0">
      <alignment horizontal="right" vertical="center"/>
    </xf>
    <xf numFmtId="4" fontId="6" fillId="42" borderId="163" applyNumberFormat="0" applyProtection="0">
      <alignment horizontal="right" vertical="center"/>
    </xf>
    <xf numFmtId="4" fontId="6" fillId="42" borderId="163" applyNumberFormat="0" applyProtection="0">
      <alignment horizontal="right" vertical="center"/>
    </xf>
    <xf numFmtId="4" fontId="6" fillId="42" borderId="163" applyNumberFormat="0" applyProtection="0">
      <alignment horizontal="right" vertical="center"/>
    </xf>
    <xf numFmtId="4" fontId="6" fillId="42" borderId="163" applyNumberFormat="0" applyProtection="0">
      <alignment horizontal="right" vertical="center"/>
    </xf>
    <xf numFmtId="4" fontId="6" fillId="42" borderId="163" applyNumberFormat="0" applyProtection="0">
      <alignment horizontal="right" vertical="center"/>
    </xf>
    <xf numFmtId="4" fontId="57" fillId="13" borderId="167" applyNumberFormat="0" applyProtection="0">
      <alignment horizontal="right" vertical="center"/>
    </xf>
    <xf numFmtId="4" fontId="57" fillId="13" borderId="167" applyNumberFormat="0" applyProtection="0">
      <alignment horizontal="right" vertical="center"/>
    </xf>
    <xf numFmtId="4" fontId="57" fillId="3" borderId="167" applyNumberFormat="0" applyProtection="0">
      <alignment horizontal="right" vertical="center"/>
    </xf>
    <xf numFmtId="4" fontId="6" fillId="13" borderId="164" applyNumberFormat="0" applyProtection="0">
      <alignment horizontal="right" vertical="center"/>
    </xf>
    <xf numFmtId="4" fontId="57" fillId="13" borderId="167" applyNumberFormat="0" applyProtection="0">
      <alignment horizontal="right" vertical="center"/>
    </xf>
    <xf numFmtId="4" fontId="6" fillId="13" borderId="164" applyNumberFormat="0" applyProtection="0">
      <alignment horizontal="right" vertical="center"/>
    </xf>
    <xf numFmtId="4" fontId="6" fillId="13" borderId="164" applyNumberFormat="0" applyProtection="0">
      <alignment horizontal="right" vertical="center"/>
    </xf>
    <xf numFmtId="4" fontId="6" fillId="13" borderId="164" applyNumberFormat="0" applyProtection="0">
      <alignment horizontal="right" vertical="center"/>
    </xf>
    <xf numFmtId="4" fontId="6" fillId="13" borderId="164" applyNumberFormat="0" applyProtection="0">
      <alignment horizontal="right" vertical="center"/>
    </xf>
    <xf numFmtId="4" fontId="57" fillId="13" borderId="167" applyNumberFormat="0" applyProtection="0">
      <alignment horizontal="right" vertical="center"/>
    </xf>
    <xf numFmtId="4" fontId="6" fillId="90" borderId="163" applyNumberFormat="0" applyProtection="0">
      <alignment horizontal="right" vertical="center"/>
    </xf>
    <xf numFmtId="4" fontId="6" fillId="90" borderId="163" applyNumberFormat="0" applyProtection="0">
      <alignment horizontal="right" vertical="center"/>
    </xf>
    <xf numFmtId="4" fontId="57" fillId="3" borderId="167" applyNumberFormat="0" applyProtection="0">
      <alignment horizontal="right" vertical="center"/>
    </xf>
    <xf numFmtId="4" fontId="57" fillId="3" borderId="167" applyNumberFormat="0" applyProtection="0">
      <alignment horizontal="right" vertical="center"/>
    </xf>
    <xf numFmtId="4" fontId="6" fillId="90" borderId="163" applyNumberFormat="0" applyProtection="0">
      <alignment horizontal="right" vertical="center"/>
    </xf>
    <xf numFmtId="4" fontId="6" fillId="90" borderId="163" applyNumberFormat="0" applyProtection="0">
      <alignment horizontal="right" vertical="center"/>
    </xf>
    <xf numFmtId="4" fontId="6" fillId="90" borderId="163" applyNumberFormat="0" applyProtection="0">
      <alignment horizontal="right" vertical="center"/>
    </xf>
    <xf numFmtId="4" fontId="6" fillId="90" borderId="163" applyNumberFormat="0" applyProtection="0">
      <alignment horizontal="right" vertical="center"/>
    </xf>
    <xf numFmtId="4" fontId="6" fillId="29" borderId="163" applyNumberFormat="0" applyProtection="0">
      <alignment horizontal="right" vertical="center"/>
    </xf>
    <xf numFmtId="4" fontId="6" fillId="29" borderId="163" applyNumberFormat="0" applyProtection="0">
      <alignment horizontal="right" vertical="center"/>
    </xf>
    <xf numFmtId="4" fontId="57" fillId="29" borderId="167" applyNumberFormat="0" applyProtection="0">
      <alignment horizontal="right" vertical="center"/>
    </xf>
    <xf numFmtId="4" fontId="57" fillId="29" borderId="167" applyNumberFormat="0" applyProtection="0">
      <alignment horizontal="right" vertical="center"/>
    </xf>
    <xf numFmtId="4" fontId="57" fillId="29" borderId="167" applyNumberFormat="0" applyProtection="0">
      <alignment horizontal="right" vertical="center"/>
    </xf>
    <xf numFmtId="4" fontId="57" fillId="29" borderId="167" applyNumberFormat="0" applyProtection="0">
      <alignment horizontal="right" vertical="center"/>
    </xf>
    <xf numFmtId="4" fontId="6" fillId="29" borderId="163" applyNumberFormat="0" applyProtection="0">
      <alignment horizontal="right" vertical="center"/>
    </xf>
    <xf numFmtId="4" fontId="6" fillId="29" borderId="163" applyNumberFormat="0" applyProtection="0">
      <alignment horizontal="right" vertical="center"/>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29" borderId="163" applyNumberFormat="0" applyProtection="0">
      <alignment horizontal="right" vertical="center"/>
    </xf>
    <xf numFmtId="4" fontId="57" fillId="29" borderId="167" applyNumberFormat="0" applyProtection="0">
      <alignment horizontal="right" vertical="center"/>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55" fillId="41" borderId="167" applyNumberFormat="0" applyProtection="0">
      <alignment horizontal="left" vertical="top" indent="1"/>
    </xf>
    <xf numFmtId="0" fontId="55" fillId="41" borderId="167" applyNumberFormat="0" applyProtection="0">
      <alignment horizontal="left" vertical="top" indent="1"/>
    </xf>
    <xf numFmtId="0" fontId="55" fillId="41"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4" fontId="55" fillId="41" borderId="167" applyNumberFormat="0" applyProtection="0">
      <alignment horizontal="left" vertical="center" indent="1"/>
    </xf>
    <xf numFmtId="4" fontId="55" fillId="41" borderId="167" applyNumberFormat="0" applyProtection="0">
      <alignment horizontal="left" vertical="center"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4" fontId="55" fillId="41" borderId="167" applyNumberFormat="0" applyProtection="0">
      <alignment horizontal="left" vertical="center" indent="1"/>
    </xf>
    <xf numFmtId="4" fontId="55" fillId="41" borderId="167" applyNumberFormat="0" applyProtection="0">
      <alignment horizontal="left" vertical="center" indent="1"/>
    </xf>
    <xf numFmtId="4" fontId="56" fillId="41" borderId="167" applyNumberFormat="0" applyProtection="0">
      <alignment vertical="center"/>
    </xf>
    <xf numFmtId="4" fontId="6" fillId="41" borderId="163" applyNumberFormat="0" applyProtection="0">
      <alignment horizontal="left" vertical="center" indent="1"/>
    </xf>
    <xf numFmtId="4" fontId="6" fillId="41" borderId="163" applyNumberFormat="0" applyProtection="0">
      <alignment horizontal="left" vertical="center" indent="1"/>
    </xf>
    <xf numFmtId="4" fontId="6" fillId="41" borderId="163" applyNumberFormat="0" applyProtection="0">
      <alignment horizontal="left" vertical="center" indent="1"/>
    </xf>
    <xf numFmtId="4" fontId="6" fillId="41" borderId="163" applyNumberFormat="0" applyProtection="0">
      <alignment horizontal="left" vertical="center" indent="1"/>
    </xf>
    <xf numFmtId="4" fontId="6" fillId="41" borderId="163" applyNumberFormat="0" applyProtection="0">
      <alignment horizontal="left" vertical="center" indent="1"/>
    </xf>
    <xf numFmtId="4" fontId="6" fillId="41" borderId="163" applyNumberFormat="0" applyProtection="0">
      <alignment horizontal="left" vertical="center" indent="1"/>
    </xf>
    <xf numFmtId="4" fontId="56" fillId="41" borderId="167" applyNumberFormat="0" applyProtection="0">
      <alignment vertical="center"/>
    </xf>
    <xf numFmtId="4" fontId="168" fillId="41" borderId="163" applyNumberFormat="0" applyProtection="0">
      <alignment vertical="center"/>
    </xf>
    <xf numFmtId="4" fontId="6" fillId="7" borderId="163" applyNumberFormat="0" applyProtection="0">
      <alignment vertical="center"/>
    </xf>
    <xf numFmtId="4" fontId="56" fillId="41" borderId="167" applyNumberFormat="0" applyProtection="0">
      <alignment vertical="center"/>
    </xf>
    <xf numFmtId="4" fontId="56" fillId="41" borderId="167"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168" fillId="41" borderId="163" applyNumberFormat="0" applyProtection="0">
      <alignment vertical="center"/>
    </xf>
    <xf numFmtId="4" fontId="168" fillId="41" borderId="163" applyNumberFormat="0" applyProtection="0">
      <alignment vertical="center"/>
    </xf>
    <xf numFmtId="4" fontId="55" fillId="7" borderId="167" applyNumberFormat="0" applyProtection="0">
      <alignment vertical="center"/>
    </xf>
    <xf numFmtId="4" fontId="6" fillId="7" borderId="163" applyNumberFormat="0" applyProtection="0">
      <alignment vertical="center"/>
    </xf>
    <xf numFmtId="4" fontId="168" fillId="41" borderId="163" applyNumberFormat="0" applyProtection="0">
      <alignment vertical="center"/>
    </xf>
    <xf numFmtId="4" fontId="168" fillId="41"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55" fillId="7" borderId="167" applyNumberFormat="0" applyProtection="0">
      <alignment vertical="center"/>
    </xf>
    <xf numFmtId="4" fontId="55" fillId="7" borderId="167" applyNumberFormat="0" applyProtection="0">
      <alignment vertical="center"/>
    </xf>
    <xf numFmtId="0" fontId="50" fillId="30" borderId="166" applyNumberFormat="0" applyAlignment="0" applyProtection="0"/>
    <xf numFmtId="4" fontId="6" fillId="7" borderId="163" applyNumberFormat="0" applyProtection="0">
      <alignment vertical="center"/>
    </xf>
    <xf numFmtId="4" fontId="55" fillId="7" borderId="167"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55" fillId="7" borderId="167" applyNumberFormat="0" applyProtection="0">
      <alignment vertical="center"/>
    </xf>
    <xf numFmtId="0" fontId="50" fillId="30" borderId="166" applyNumberFormat="0" applyAlignment="0" applyProtection="0"/>
    <xf numFmtId="0" fontId="50" fillId="81"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81" borderId="166" applyNumberFormat="0" applyAlignment="0" applyProtection="0"/>
    <xf numFmtId="0" fontId="50" fillId="81" borderId="166" applyNumberFormat="0" applyAlignment="0" applyProtection="0"/>
    <xf numFmtId="0" fontId="50" fillId="81" borderId="166" applyNumberFormat="0" applyAlignment="0" applyProtection="0"/>
    <xf numFmtId="0" fontId="50" fillId="81" borderId="166" applyNumberFormat="0" applyAlignment="0" applyProtection="0"/>
    <xf numFmtId="0" fontId="6" fillId="26" borderId="163" applyNumberFormat="0" applyFon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6" fillId="26" borderId="163" applyNumberFormat="0" applyFon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186" fontId="6" fillId="0" borderId="164" applyFill="0">
      <alignment horizontal="center" vertical="center"/>
    </xf>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6" fillId="0" borderId="164" applyFill="0">
      <alignment horizontal="center" vertical="center"/>
    </xf>
    <xf numFmtId="186" fontId="6" fillId="0" borderId="164" applyFill="0">
      <alignment horizontal="center" vertical="center"/>
    </xf>
    <xf numFmtId="186" fontId="6" fillId="0" borderId="164" applyFill="0">
      <alignment horizontal="center" vertical="center"/>
    </xf>
    <xf numFmtId="186" fontId="6" fillId="0" borderId="164" applyFill="0">
      <alignment horizontal="center" vertical="center"/>
    </xf>
    <xf numFmtId="186" fontId="6" fillId="0" borderId="164" applyFill="0">
      <alignment horizontal="center" vertical="center"/>
    </xf>
    <xf numFmtId="186" fontId="6" fillId="0" borderId="164" applyFill="0">
      <alignment horizontal="center" vertical="center"/>
    </xf>
    <xf numFmtId="186" fontId="6" fillId="0" borderId="164" applyFill="0">
      <alignment horizontal="center" vertical="center"/>
    </xf>
    <xf numFmtId="186" fontId="6" fillId="0" borderId="164" applyFill="0">
      <alignment horizontal="center" vertical="center"/>
    </xf>
    <xf numFmtId="0" fontId="33" fillId="0" borderId="164" applyFill="0">
      <alignment horizontal="center" vertical="center"/>
    </xf>
    <xf numFmtId="0" fontId="6" fillId="0" borderId="164" applyFill="0">
      <alignment horizontal="center" vertical="center"/>
    </xf>
    <xf numFmtId="0" fontId="6" fillId="0" borderId="164" applyFill="0">
      <alignment horizontal="center" vertical="center"/>
    </xf>
    <xf numFmtId="0" fontId="6" fillId="0" borderId="164" applyFill="0">
      <alignment horizontal="center" vertical="center"/>
    </xf>
    <xf numFmtId="0" fontId="6" fillId="0" borderId="164" applyFill="0">
      <alignment horizontal="center" vertical="center"/>
    </xf>
    <xf numFmtId="0" fontId="6" fillId="0" borderId="164" applyFill="0">
      <alignment horizontal="center" vertical="center"/>
    </xf>
    <xf numFmtId="0" fontId="6" fillId="0" borderId="164" applyFill="0">
      <alignment horizontal="center" vertical="center"/>
    </xf>
    <xf numFmtId="0" fontId="6" fillId="0" borderId="164" applyFill="0">
      <alignment horizontal="center" vertical="center"/>
    </xf>
    <xf numFmtId="0" fontId="157" fillId="27" borderId="163" applyNumberFormat="0" applyAlignment="0" applyProtection="0"/>
    <xf numFmtId="0" fontId="33" fillId="0" borderId="164" applyFill="0">
      <alignment horizontal="center" vertical="center"/>
    </xf>
    <xf numFmtId="0" fontId="33" fillId="0" borderId="164" applyFill="0">
      <alignment horizontal="center" vertical="center"/>
    </xf>
    <xf numFmtId="0" fontId="33" fillId="0" borderId="164" applyFill="0">
      <alignment horizontal="center" vertical="center"/>
    </xf>
    <xf numFmtId="0" fontId="33" fillId="0" borderId="164" applyFill="0">
      <alignment horizontal="center" vertical="center"/>
    </xf>
    <xf numFmtId="0" fontId="33" fillId="0" borderId="164" applyFill="0">
      <alignment horizontal="center" vertical="center"/>
    </xf>
    <xf numFmtId="0" fontId="33" fillId="0" borderId="164" applyFill="0">
      <alignment horizontal="center" vertical="center"/>
    </xf>
    <xf numFmtId="0" fontId="33" fillId="0" borderId="164" applyFill="0">
      <alignment horizontal="center" vertical="center"/>
    </xf>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39" fillId="7" borderId="162" applyNumberFormat="0" applyAlignment="0" applyProtection="0"/>
    <xf numFmtId="0" fontId="157" fillId="27" borderId="163" applyNumberFormat="0" applyAlignment="0" applyProtection="0"/>
    <xf numFmtId="0" fontId="157" fillId="27" borderId="163" applyNumberFormat="0" applyAlignment="0" applyProtection="0"/>
    <xf numFmtId="0" fontId="39" fillId="7" borderId="162" applyNumberFormat="0" applyAlignment="0" applyProtection="0"/>
    <xf numFmtId="0" fontId="39" fillId="7" borderId="162" applyNumberFormat="0" applyAlignment="0" applyProtection="0"/>
    <xf numFmtId="0" fontId="39" fillId="7" borderId="162" applyNumberFormat="0" applyAlignment="0" applyProtection="0"/>
    <xf numFmtId="0" fontId="39" fillId="7" borderId="162" applyNumberFormat="0" applyAlignment="0" applyProtection="0"/>
    <xf numFmtId="0" fontId="39" fillId="7" borderId="162"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39" fillId="2" borderId="162" applyNumberFormat="0" applyAlignment="0" applyProtection="0"/>
    <xf numFmtId="0" fontId="39" fillId="2" borderId="162" applyNumberFormat="0" applyAlignment="0" applyProtection="0"/>
    <xf numFmtId="0" fontId="157" fillId="27" borderId="163" applyNumberFormat="0" applyAlignment="0" applyProtection="0"/>
    <xf numFmtId="0" fontId="157" fillId="27" borderId="163"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157" fillId="27" borderId="163" applyNumberFormat="0" applyAlignment="0" applyProtection="0"/>
    <xf numFmtId="0" fontId="157" fillId="27" borderId="163"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 fillId="30" borderId="162" applyNumberFormat="0" applyAlignment="0" applyProtection="0"/>
    <xf numFmtId="0" fontId="154" fillId="81" borderId="163" applyNumberFormat="0" applyAlignment="0" applyProtection="0"/>
    <xf numFmtId="0" fontId="32" fillId="0" borderId="172" applyNumberFormat="0" applyFill="0" applyAlignment="0" applyProtection="0"/>
    <xf numFmtId="0" fontId="15" fillId="30" borderId="162" applyNumberFormat="0" applyAlignment="0" applyProtection="0"/>
    <xf numFmtId="0" fontId="15" fillId="30" borderId="162" applyNumberFormat="0" applyAlignment="0" applyProtection="0"/>
    <xf numFmtId="0" fontId="154" fillId="81" borderId="163" applyNumberFormat="0" applyAlignment="0" applyProtection="0"/>
    <xf numFmtId="0" fontId="154" fillId="81" borderId="163"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4" fillId="81" borderId="163"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4" fillId="81" borderId="163" applyNumberFormat="0" applyAlignment="0" applyProtection="0"/>
    <xf numFmtId="0" fontId="154" fillId="81" borderId="163" applyNumberFormat="0" applyAlignment="0" applyProtection="0"/>
    <xf numFmtId="0" fontId="15" fillId="30" borderId="162" applyNumberFormat="0" applyAlignment="0" applyProtection="0"/>
    <xf numFmtId="0" fontId="157" fillId="27" borderId="163" applyNumberFormat="0" applyAlignment="0" applyProtection="0"/>
    <xf numFmtId="0" fontId="157" fillId="27" borderId="163" applyNumberFormat="0" applyAlignment="0" applyProtection="0"/>
    <xf numFmtId="10" fontId="6" fillId="38" borderId="174" applyNumberFormat="0" applyBorder="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77" fillId="0" borderId="170" applyNumberFormat="0" applyFill="0" applyAlignment="0" applyProtection="0"/>
    <xf numFmtId="0" fontId="77" fillId="0" borderId="171" applyNumberFormat="0" applyFill="0" applyAlignment="0" applyProtection="0"/>
    <xf numFmtId="0" fontId="77" fillId="0" borderId="171"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1" applyNumberFormat="0" applyFill="0" applyAlignment="0" applyProtection="0"/>
    <xf numFmtId="0" fontId="77" fillId="0" borderId="171" applyNumberFormat="0" applyFill="0" applyAlignment="0" applyProtection="0"/>
    <xf numFmtId="0" fontId="77" fillId="0" borderId="171"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4" fontId="172" fillId="30" borderId="163" applyNumberFormat="0" applyProtection="0">
      <alignment horizontal="right" vertical="center"/>
    </xf>
    <xf numFmtId="0" fontId="77" fillId="0" borderId="170" applyNumberFormat="0" applyFill="0" applyAlignment="0" applyProtection="0"/>
    <xf numFmtId="4" fontId="172" fillId="30" borderId="163" applyNumberFormat="0" applyProtection="0">
      <alignment horizontal="right" vertical="center"/>
    </xf>
    <xf numFmtId="4" fontId="40" fillId="47" borderId="167" applyNumberFormat="0" applyProtection="0">
      <alignment horizontal="right" vertical="center"/>
    </xf>
    <xf numFmtId="4" fontId="40" fillId="47" borderId="167" applyNumberFormat="0" applyProtection="0">
      <alignment horizontal="right" vertical="center"/>
    </xf>
    <xf numFmtId="4" fontId="40" fillId="47" borderId="167" applyNumberFormat="0" applyProtection="0">
      <alignment horizontal="right" vertical="center"/>
    </xf>
    <xf numFmtId="4" fontId="40" fillId="47" borderId="167" applyNumberFormat="0" applyProtection="0">
      <alignment horizontal="right" vertical="center"/>
    </xf>
    <xf numFmtId="4" fontId="172" fillId="30" borderId="163" applyNumberFormat="0" applyProtection="0">
      <alignment horizontal="right" vertical="center"/>
    </xf>
    <xf numFmtId="4" fontId="172" fillId="30" borderId="163" applyNumberFormat="0" applyProtection="0">
      <alignment horizontal="right" vertical="center"/>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5" fillId="53" borderId="167" applyNumberFormat="0" applyProtection="0">
      <alignment horizontal="left" vertical="top" indent="1"/>
    </xf>
    <xf numFmtId="0" fontId="6" fillId="47" borderId="163" applyNumberFormat="0" applyProtection="0">
      <alignment horizontal="left" vertical="center" indent="1"/>
    </xf>
    <xf numFmtId="0" fontId="5" fillId="54" borderId="167" applyNumberFormat="0" applyProtection="0">
      <alignment horizontal="left" vertical="center" indent="1"/>
    </xf>
    <xf numFmtId="0" fontId="5" fillId="54" borderId="167" applyNumberFormat="0" applyProtection="0">
      <alignment horizontal="left" vertical="center" indent="1"/>
    </xf>
    <xf numFmtId="0" fontId="5" fillId="54" borderId="167" applyNumberFormat="0" applyProtection="0">
      <alignment horizontal="left" vertical="center" indent="1"/>
    </xf>
    <xf numFmtId="0" fontId="5" fillId="54" borderId="167" applyNumberFormat="0" applyProtection="0">
      <alignment horizontal="left" vertical="center" indent="1"/>
    </xf>
    <xf numFmtId="0" fontId="6" fillId="47" borderId="163" applyNumberFormat="0" applyProtection="0">
      <alignment horizontal="left" vertical="center" indent="1"/>
    </xf>
    <xf numFmtId="0" fontId="6" fillId="47" borderId="163" applyNumberFormat="0" applyProtection="0">
      <alignment horizontal="left" vertical="center" indent="1"/>
    </xf>
    <xf numFmtId="0" fontId="6" fillId="47" borderId="163" applyNumberFormat="0" applyProtection="0">
      <alignment horizontal="left" vertical="center" indent="1"/>
    </xf>
    <xf numFmtId="0" fontId="6" fillId="47" borderId="163" applyNumberFormat="0" applyProtection="0">
      <alignment horizontal="left" vertical="center" indent="1"/>
    </xf>
    <xf numFmtId="0" fontId="6" fillId="47" borderId="163" applyNumberFormat="0" applyProtection="0">
      <alignment horizontal="left" vertical="center" indent="1"/>
    </xf>
    <xf numFmtId="0" fontId="5" fillId="53"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5" fillId="53" borderId="167" applyNumberFormat="0" applyProtection="0">
      <alignment horizontal="left" vertical="top" indent="1"/>
    </xf>
    <xf numFmtId="0" fontId="5" fillId="53"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5" fillId="4" borderId="167" applyNumberFormat="0" applyProtection="0">
      <alignment horizontal="left" vertical="top" indent="1"/>
    </xf>
    <xf numFmtId="0" fontId="6" fillId="8" borderId="163" applyNumberFormat="0" applyProtection="0">
      <alignment horizontal="left" vertical="center" indent="1"/>
    </xf>
    <xf numFmtId="0" fontId="5" fillId="52" borderId="167" applyNumberFormat="0" applyProtection="0">
      <alignment horizontal="left" vertical="center" indent="1"/>
    </xf>
    <xf numFmtId="0" fontId="5" fillId="52" borderId="167" applyNumberFormat="0" applyProtection="0">
      <alignment horizontal="left" vertical="center" indent="1"/>
    </xf>
    <xf numFmtId="0" fontId="5" fillId="52" borderId="167" applyNumberFormat="0" applyProtection="0">
      <alignment horizontal="left" vertical="center" indent="1"/>
    </xf>
    <xf numFmtId="0" fontId="5" fillId="52" borderId="167" applyNumberFormat="0" applyProtection="0">
      <alignment horizontal="left" vertical="center" indent="1"/>
    </xf>
    <xf numFmtId="0" fontId="6" fillId="8" borderId="163" applyNumberFormat="0" applyProtection="0">
      <alignment horizontal="left" vertical="center" indent="1"/>
    </xf>
    <xf numFmtId="0" fontId="6" fillId="8" borderId="163" applyNumberFormat="0" applyProtection="0">
      <alignment horizontal="left" vertical="center" indent="1"/>
    </xf>
    <xf numFmtId="0" fontId="6" fillId="8" borderId="163" applyNumberFormat="0" applyProtection="0">
      <alignment horizontal="left" vertical="center" indent="1"/>
    </xf>
    <xf numFmtId="0" fontId="6" fillId="8" borderId="163" applyNumberFormat="0" applyProtection="0">
      <alignment horizontal="left" vertical="center" indent="1"/>
    </xf>
    <xf numFmtId="0" fontId="6" fillId="8" borderId="163" applyNumberFormat="0" applyProtection="0">
      <alignment horizontal="left" vertical="center" indent="1"/>
    </xf>
    <xf numFmtId="0" fontId="5" fillId="4" borderId="167" applyNumberFormat="0" applyProtection="0">
      <alignment horizontal="left" vertical="top" indent="1"/>
    </xf>
    <xf numFmtId="0" fontId="5" fillId="4" borderId="167" applyNumberFormat="0" applyProtection="0">
      <alignment horizontal="left" vertical="top" indent="1"/>
    </xf>
    <xf numFmtId="0" fontId="5" fillId="4"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91" borderId="163" applyNumberFormat="0" applyProtection="0">
      <alignment horizontal="left" vertical="center" indent="1"/>
    </xf>
    <xf numFmtId="0" fontId="29" fillId="51" borderId="167" applyNumberFormat="0" applyProtection="0">
      <alignment horizontal="left" vertical="center" indent="1"/>
    </xf>
    <xf numFmtId="0" fontId="6" fillId="55" borderId="167" applyNumberFormat="0" applyProtection="0">
      <alignment horizontal="left" vertical="top" indent="1"/>
    </xf>
    <xf numFmtId="0" fontId="5" fillId="4" borderId="167" applyNumberFormat="0" applyProtection="0">
      <alignment horizontal="left" vertical="top" indent="1"/>
    </xf>
    <xf numFmtId="0" fontId="29" fillId="51" borderId="167" applyNumberFormat="0" applyProtection="0">
      <alignment horizontal="left" vertical="center" indent="1"/>
    </xf>
    <xf numFmtId="0" fontId="29" fillId="51" borderId="167" applyNumberFormat="0" applyProtection="0">
      <alignment horizontal="left" vertical="center" indent="1"/>
    </xf>
    <xf numFmtId="0" fontId="29" fillId="51" borderId="167" applyNumberFormat="0" applyProtection="0">
      <alignment horizontal="left" vertical="center" indent="1"/>
    </xf>
    <xf numFmtId="0" fontId="6" fillId="91" borderId="163" applyNumberFormat="0" applyProtection="0">
      <alignment horizontal="left" vertical="center" indent="1"/>
    </xf>
    <xf numFmtId="0" fontId="5" fillId="4" borderId="167" applyNumberFormat="0" applyProtection="0">
      <alignment horizontal="left" vertical="top" indent="1"/>
    </xf>
    <xf numFmtId="0" fontId="5" fillId="4" borderId="167" applyNumberFormat="0" applyProtection="0">
      <alignment horizontal="left" vertical="top" indent="1"/>
    </xf>
    <xf numFmtId="0" fontId="6" fillId="91" borderId="163" applyNumberFormat="0" applyProtection="0">
      <alignment horizontal="left" vertical="center" indent="1"/>
    </xf>
    <xf numFmtId="0" fontId="6" fillId="91" borderId="163" applyNumberFormat="0" applyProtection="0">
      <alignment horizontal="left" vertical="center" indent="1"/>
    </xf>
    <xf numFmtId="0" fontId="6" fillId="91" borderId="163" applyNumberFormat="0" applyProtection="0">
      <alignment horizontal="left" vertical="center" indent="1"/>
    </xf>
    <xf numFmtId="0" fontId="5" fillId="4" borderId="167" applyNumberFormat="0" applyProtection="0">
      <alignment horizontal="left" vertical="top" indent="1"/>
    </xf>
    <xf numFmtId="0" fontId="5" fillId="4" borderId="167" applyNumberFormat="0" applyProtection="0">
      <alignment horizontal="left" vertical="top" indent="1"/>
    </xf>
    <xf numFmtId="0" fontId="5" fillId="4"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29" fillId="50" borderId="167" applyNumberFormat="0" applyProtection="0">
      <alignment horizontal="left" vertical="center"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5" fillId="4" borderId="167" applyNumberFormat="0" applyProtection="0">
      <alignment horizontal="left" vertical="top" indent="1"/>
    </xf>
    <xf numFmtId="0" fontId="6" fillId="21" borderId="167" applyNumberFormat="0" applyProtection="0">
      <alignment horizontal="left" vertical="top" indent="1"/>
    </xf>
    <xf numFmtId="0" fontId="29" fillId="50" borderId="167" applyNumberFormat="0" applyProtection="0">
      <alignment horizontal="left" vertical="center" indent="1"/>
    </xf>
    <xf numFmtId="4" fontId="6" fillId="47" borderId="164" applyNumberFormat="0" applyProtection="0">
      <alignment horizontal="left" vertical="center" indent="1"/>
    </xf>
    <xf numFmtId="0" fontId="6" fillId="6" borderId="163" applyNumberFormat="0" applyProtection="0">
      <alignment horizontal="left" vertical="center" indent="1"/>
    </xf>
    <xf numFmtId="0" fontId="29" fillId="50" borderId="167" applyNumberFormat="0" applyProtection="0">
      <alignment horizontal="left" vertical="center" indent="1"/>
    </xf>
    <xf numFmtId="0" fontId="29" fillId="50" borderId="167" applyNumberFormat="0" applyProtection="0">
      <alignment horizontal="left" vertical="center" indent="1"/>
    </xf>
    <xf numFmtId="0" fontId="6" fillId="6" borderId="163" applyNumberFormat="0" applyProtection="0">
      <alignment horizontal="left" vertical="center" indent="1"/>
    </xf>
    <xf numFmtId="0" fontId="6" fillId="6" borderId="163" applyNumberFormat="0" applyProtection="0">
      <alignment horizontal="left" vertical="center" indent="1"/>
    </xf>
    <xf numFmtId="0" fontId="6" fillId="6" borderId="163" applyNumberFormat="0" applyProtection="0">
      <alignment horizontal="left" vertical="center" indent="1"/>
    </xf>
    <xf numFmtId="4" fontId="6" fillId="55" borderId="164" applyNumberFormat="0" applyProtection="0">
      <alignment horizontal="left" vertical="center" indent="1"/>
    </xf>
    <xf numFmtId="0" fontId="6" fillId="6" borderId="163" applyNumberFormat="0" applyProtection="0">
      <alignment horizontal="left" vertical="center" indent="1"/>
    </xf>
    <xf numFmtId="4" fontId="6" fillId="55" borderId="164" applyNumberFormat="0" applyProtection="0">
      <alignment horizontal="left" vertical="center" indent="1"/>
    </xf>
    <xf numFmtId="4" fontId="6" fillId="55" borderId="164" applyNumberFormat="0" applyProtection="0">
      <alignment horizontal="left" vertical="center" indent="1"/>
    </xf>
    <xf numFmtId="4" fontId="6" fillId="55" borderId="164" applyNumberFormat="0" applyProtection="0">
      <alignment horizontal="left" vertical="center" indent="1"/>
    </xf>
    <xf numFmtId="4" fontId="6" fillId="55" borderId="164" applyNumberFormat="0" applyProtection="0">
      <alignment horizontal="left" vertical="center" indent="1"/>
    </xf>
    <xf numFmtId="4" fontId="6" fillId="55" borderId="164" applyNumberFormat="0" applyProtection="0">
      <alignment horizontal="left" vertical="center" indent="1"/>
    </xf>
    <xf numFmtId="4" fontId="6" fillId="47" borderId="164" applyNumberFormat="0" applyProtection="0">
      <alignment horizontal="left" vertical="center" indent="1"/>
    </xf>
    <xf numFmtId="4" fontId="6" fillId="47" borderId="164" applyNumberFormat="0" applyProtection="0">
      <alignment horizontal="left" vertical="center" indent="1"/>
    </xf>
    <xf numFmtId="4" fontId="6" fillId="47" borderId="164" applyNumberFormat="0" applyProtection="0">
      <alignment horizontal="left" vertical="center" indent="1"/>
    </xf>
    <xf numFmtId="4" fontId="5" fillId="21" borderId="164" applyNumberFormat="0" applyProtection="0">
      <alignment horizontal="left" vertical="center" indent="1"/>
    </xf>
    <xf numFmtId="4" fontId="6" fillId="55" borderId="163" applyNumberFormat="0" applyProtection="0">
      <alignment horizontal="right" vertical="center"/>
    </xf>
    <xf numFmtId="4" fontId="6" fillId="47" borderId="164" applyNumberFormat="0" applyProtection="0">
      <alignment horizontal="left" vertical="center" indent="1"/>
    </xf>
    <xf numFmtId="4" fontId="6" fillId="47" borderId="164" applyNumberFormat="0" applyProtection="0">
      <alignment horizontal="left" vertical="center" indent="1"/>
    </xf>
    <xf numFmtId="4" fontId="6" fillId="55" borderId="163" applyNumberFormat="0" applyProtection="0">
      <alignment horizontal="right" vertical="center"/>
    </xf>
    <xf numFmtId="4" fontId="57" fillId="4" borderId="168" applyNumberFormat="0" applyProtection="0">
      <alignment horizontal="center" vertical="center"/>
    </xf>
    <xf numFmtId="4" fontId="6" fillId="55" borderId="163" applyNumberFormat="0" applyProtection="0">
      <alignment horizontal="right" vertical="center"/>
    </xf>
    <xf numFmtId="4" fontId="5" fillId="21" borderId="164" applyNumberFormat="0" applyProtection="0">
      <alignment horizontal="left" vertical="center" indent="1"/>
    </xf>
    <xf numFmtId="4" fontId="6" fillId="55" borderId="163" applyNumberFormat="0" applyProtection="0">
      <alignment horizontal="right" vertical="center"/>
    </xf>
    <xf numFmtId="4" fontId="6" fillId="55" borderId="163" applyNumberFormat="0" applyProtection="0">
      <alignment horizontal="right" vertical="center"/>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6" fillId="45" borderId="163" applyNumberFormat="0" applyProtection="0">
      <alignment horizontal="right" vertical="center"/>
    </xf>
    <xf numFmtId="4" fontId="6" fillId="46"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6" fillId="46" borderId="164" applyNumberFormat="0" applyProtection="0">
      <alignment horizontal="left" vertical="center" indent="1"/>
    </xf>
    <xf numFmtId="4" fontId="6" fillId="46" borderId="164" applyNumberFormat="0" applyProtection="0">
      <alignment horizontal="left" vertical="center" indent="1"/>
    </xf>
    <xf numFmtId="4" fontId="6" fillId="46" borderId="164" applyNumberFormat="0" applyProtection="0">
      <alignment horizontal="left" vertical="center" indent="1"/>
    </xf>
    <xf numFmtId="4" fontId="57" fillId="45" borderId="167" applyNumberFormat="0" applyProtection="0">
      <alignment horizontal="right" vertical="center"/>
    </xf>
    <xf numFmtId="4" fontId="6" fillId="46" borderId="164" applyNumberFormat="0" applyProtection="0">
      <alignment horizontal="left" vertical="center" indent="1"/>
    </xf>
    <xf numFmtId="4" fontId="6" fillId="46" borderId="164" applyNumberFormat="0" applyProtection="0">
      <alignment horizontal="left" vertical="center" indent="1"/>
    </xf>
    <xf numFmtId="4" fontId="57" fillId="45" borderId="167" applyNumberFormat="0" applyProtection="0">
      <alignment horizontal="right" vertical="center"/>
    </xf>
    <xf numFmtId="4" fontId="57" fillId="45" borderId="167" applyNumberFormat="0" applyProtection="0">
      <alignment horizontal="right" vertical="center"/>
    </xf>
    <xf numFmtId="4" fontId="57" fillId="45" borderId="167" applyNumberFormat="0" applyProtection="0">
      <alignment horizontal="right" vertical="center"/>
    </xf>
    <xf numFmtId="4" fontId="6" fillId="45" borderId="163" applyNumberFormat="0" applyProtection="0">
      <alignment horizontal="right" vertical="center"/>
    </xf>
    <xf numFmtId="4" fontId="6" fillId="45" borderId="163" applyNumberFormat="0" applyProtection="0">
      <alignment horizontal="right" vertical="center"/>
    </xf>
    <xf numFmtId="4" fontId="6" fillId="45" borderId="163" applyNumberFormat="0" applyProtection="0">
      <alignment horizontal="right" vertical="center"/>
    </xf>
    <xf numFmtId="4" fontId="6" fillId="45" borderId="163" applyNumberFormat="0" applyProtection="0">
      <alignment horizontal="right" vertical="center"/>
    </xf>
    <xf numFmtId="4" fontId="6" fillId="45" borderId="163" applyNumberFormat="0" applyProtection="0">
      <alignment horizontal="right" vertical="center"/>
    </xf>
    <xf numFmtId="4" fontId="6" fillId="17" borderId="163" applyNumberFormat="0" applyProtection="0">
      <alignment horizontal="right" vertical="center"/>
    </xf>
    <xf numFmtId="4" fontId="6" fillId="44" borderId="163" applyNumberFormat="0" applyProtection="0">
      <alignment horizontal="right" vertical="center"/>
    </xf>
    <xf numFmtId="4" fontId="57" fillId="44" borderId="167" applyNumberFormat="0" applyProtection="0">
      <alignment horizontal="right" vertical="center"/>
    </xf>
    <xf numFmtId="4" fontId="57" fillId="44" borderId="167" applyNumberFormat="0" applyProtection="0">
      <alignment horizontal="right" vertical="center"/>
    </xf>
    <xf numFmtId="4" fontId="57" fillId="44" borderId="167" applyNumberFormat="0" applyProtection="0">
      <alignment horizontal="right" vertical="center"/>
    </xf>
    <xf numFmtId="4" fontId="57" fillId="44" borderId="167" applyNumberFormat="0" applyProtection="0">
      <alignment horizontal="right" vertical="center"/>
    </xf>
    <xf numFmtId="4" fontId="6" fillId="44" borderId="163" applyNumberFormat="0" applyProtection="0">
      <alignment horizontal="right" vertical="center"/>
    </xf>
    <xf numFmtId="4" fontId="57" fillId="17" borderId="167" applyNumberFormat="0" applyProtection="0">
      <alignment horizontal="right" vertical="center"/>
    </xf>
    <xf numFmtId="4" fontId="6" fillId="44" borderId="163" applyNumberFormat="0" applyProtection="0">
      <alignment horizontal="right" vertical="center"/>
    </xf>
    <xf numFmtId="4" fontId="6" fillId="44" borderId="163" applyNumberFormat="0" applyProtection="0">
      <alignment horizontal="right" vertical="center"/>
    </xf>
    <xf numFmtId="4" fontId="57" fillId="44" borderId="167" applyNumberFormat="0" applyProtection="0">
      <alignment horizontal="right" vertical="center"/>
    </xf>
    <xf numFmtId="4" fontId="6" fillId="44" borderId="163" applyNumberFormat="0" applyProtection="0">
      <alignment horizontal="right" vertical="center"/>
    </xf>
    <xf numFmtId="4" fontId="57" fillId="17" borderId="167" applyNumberFormat="0" applyProtection="0">
      <alignment horizontal="right" vertical="center"/>
    </xf>
    <xf numFmtId="4" fontId="57" fillId="17" borderId="167" applyNumberFormat="0" applyProtection="0">
      <alignment horizontal="right" vertical="center"/>
    </xf>
    <xf numFmtId="4" fontId="57" fillId="17" borderId="167" applyNumberFormat="0" applyProtection="0">
      <alignment horizontal="right" vertical="center"/>
    </xf>
    <xf numFmtId="4" fontId="6" fillId="17" borderId="163" applyNumberFormat="0" applyProtection="0">
      <alignment horizontal="right" vertical="center"/>
    </xf>
    <xf numFmtId="4" fontId="6" fillId="17" borderId="163" applyNumberFormat="0" applyProtection="0">
      <alignment horizontal="right" vertical="center"/>
    </xf>
    <xf numFmtId="4" fontId="6" fillId="17" borderId="163" applyNumberFormat="0" applyProtection="0">
      <alignment horizontal="right" vertical="center"/>
    </xf>
    <xf numFmtId="4" fontId="6" fillId="43" borderId="163" applyNumberFormat="0" applyProtection="0">
      <alignment horizontal="right" vertical="center"/>
    </xf>
    <xf numFmtId="4" fontId="57" fillId="25" borderId="167" applyNumberFormat="0" applyProtection="0">
      <alignment horizontal="right" vertical="center"/>
    </xf>
    <xf numFmtId="4" fontId="57" fillId="25" borderId="167" applyNumberFormat="0" applyProtection="0">
      <alignment horizontal="right" vertical="center"/>
    </xf>
    <xf numFmtId="4" fontId="6" fillId="17" borderId="163" applyNumberFormat="0" applyProtection="0">
      <alignment horizontal="right" vertical="center"/>
    </xf>
    <xf numFmtId="4" fontId="57" fillId="25" borderId="167" applyNumberFormat="0" applyProtection="0">
      <alignment horizontal="right" vertical="center"/>
    </xf>
    <xf numFmtId="4" fontId="57" fillId="25" borderId="167" applyNumberFormat="0" applyProtection="0">
      <alignment horizontal="right" vertical="center"/>
    </xf>
    <xf numFmtId="4" fontId="57" fillId="25" borderId="167" applyNumberFormat="0" applyProtection="0">
      <alignment horizontal="right" vertical="center"/>
    </xf>
    <xf numFmtId="4" fontId="57" fillId="43" borderId="167" applyNumberFormat="0" applyProtection="0">
      <alignment horizontal="right" vertical="center"/>
    </xf>
    <xf numFmtId="4" fontId="6" fillId="25" borderId="163" applyNumberFormat="0" applyProtection="0">
      <alignment horizontal="right" vertical="center"/>
    </xf>
    <xf numFmtId="4" fontId="6" fillId="25" borderId="163" applyNumberFormat="0" applyProtection="0">
      <alignment horizontal="right" vertical="center"/>
    </xf>
    <xf numFmtId="4" fontId="6" fillId="25" borderId="163" applyNumberFormat="0" applyProtection="0">
      <alignment horizontal="right" vertical="center"/>
    </xf>
    <xf numFmtId="4" fontId="6" fillId="25" borderId="163" applyNumberFormat="0" applyProtection="0">
      <alignment horizontal="right" vertical="center"/>
    </xf>
    <xf numFmtId="4" fontId="6" fillId="25" borderId="163" applyNumberFormat="0" applyProtection="0">
      <alignment horizontal="right" vertical="center"/>
    </xf>
    <xf numFmtId="4" fontId="57" fillId="43" borderId="167" applyNumberFormat="0" applyProtection="0">
      <alignment horizontal="right" vertical="center"/>
    </xf>
    <xf numFmtId="4" fontId="57" fillId="43" borderId="167" applyNumberFormat="0" applyProtection="0">
      <alignment horizontal="right" vertical="center"/>
    </xf>
    <xf numFmtId="4" fontId="6" fillId="43" borderId="163" applyNumberFormat="0" applyProtection="0">
      <alignment horizontal="right" vertical="center"/>
    </xf>
    <xf numFmtId="4" fontId="57" fillId="43" borderId="167" applyNumberFormat="0" applyProtection="0">
      <alignment horizontal="right" vertical="center"/>
    </xf>
    <xf numFmtId="4" fontId="6" fillId="43" borderId="163" applyNumberFormat="0" applyProtection="0">
      <alignment horizontal="right" vertical="center"/>
    </xf>
    <xf numFmtId="4" fontId="57" fillId="42" borderId="167" applyNumberFormat="0" applyProtection="0">
      <alignment horizontal="right" vertical="center"/>
    </xf>
    <xf numFmtId="4" fontId="6" fillId="43" borderId="163" applyNumberFormat="0" applyProtection="0">
      <alignment horizontal="right" vertical="center"/>
    </xf>
    <xf numFmtId="4" fontId="6" fillId="43" borderId="163" applyNumberFormat="0" applyProtection="0">
      <alignment horizontal="right" vertical="center"/>
    </xf>
    <xf numFmtId="4" fontId="57" fillId="42" borderId="167" applyNumberFormat="0" applyProtection="0">
      <alignment horizontal="right" vertical="center"/>
    </xf>
    <xf numFmtId="4" fontId="57" fillId="43" borderId="167" applyNumberFormat="0" applyProtection="0">
      <alignment horizontal="right" vertical="center"/>
    </xf>
    <xf numFmtId="4" fontId="57" fillId="42" borderId="167" applyNumberFormat="0" applyProtection="0">
      <alignment horizontal="right" vertical="center"/>
    </xf>
    <xf numFmtId="4" fontId="6" fillId="42" borderId="163" applyNumberFormat="0" applyProtection="0">
      <alignment horizontal="right" vertical="center"/>
    </xf>
    <xf numFmtId="4" fontId="6" fillId="42" borderId="163" applyNumberFormat="0" applyProtection="0">
      <alignment horizontal="right" vertical="center"/>
    </xf>
    <xf numFmtId="4" fontId="57" fillId="42" borderId="167" applyNumberFormat="0" applyProtection="0">
      <alignment horizontal="right" vertical="center"/>
    </xf>
    <xf numFmtId="4" fontId="6" fillId="42" borderId="163" applyNumberFormat="0" applyProtection="0">
      <alignment horizontal="right" vertical="center"/>
    </xf>
    <xf numFmtId="4" fontId="6" fillId="42" borderId="163" applyNumberFormat="0" applyProtection="0">
      <alignment horizontal="right" vertical="center"/>
    </xf>
    <xf numFmtId="4" fontId="6" fillId="42" borderId="163" applyNumberFormat="0" applyProtection="0">
      <alignment horizontal="right" vertical="center"/>
    </xf>
    <xf numFmtId="4" fontId="57" fillId="3" borderId="167" applyNumberFormat="0" applyProtection="0">
      <alignment horizontal="right" vertical="center"/>
    </xf>
    <xf numFmtId="4" fontId="6" fillId="13" borderId="164" applyNumberFormat="0" applyProtection="0">
      <alignment horizontal="right" vertical="center"/>
    </xf>
    <xf numFmtId="4" fontId="57" fillId="13" borderId="167" applyNumberFormat="0" applyProtection="0">
      <alignment horizontal="right" vertical="center"/>
    </xf>
    <xf numFmtId="4" fontId="57" fillId="13" borderId="167" applyNumberFormat="0" applyProtection="0">
      <alignment horizontal="right" vertical="center"/>
    </xf>
    <xf numFmtId="4" fontId="57" fillId="13" borderId="167" applyNumberFormat="0" applyProtection="0">
      <alignment horizontal="right" vertical="center"/>
    </xf>
    <xf numFmtId="4" fontId="57" fillId="13" borderId="167" applyNumberFormat="0" applyProtection="0">
      <alignment horizontal="right" vertical="center"/>
    </xf>
    <xf numFmtId="4" fontId="6" fillId="13" borderId="164" applyNumberFormat="0" applyProtection="0">
      <alignment horizontal="right" vertical="center"/>
    </xf>
    <xf numFmtId="4" fontId="6" fillId="13" borderId="164" applyNumberFormat="0" applyProtection="0">
      <alignment horizontal="right" vertical="center"/>
    </xf>
    <xf numFmtId="4" fontId="6" fillId="13" borderId="164" applyNumberFormat="0" applyProtection="0">
      <alignment horizontal="right" vertical="center"/>
    </xf>
    <xf numFmtId="4" fontId="6" fillId="13" borderId="164" applyNumberFormat="0" applyProtection="0">
      <alignment horizontal="right" vertical="center"/>
    </xf>
    <xf numFmtId="4" fontId="6" fillId="13" borderId="164" applyNumberFormat="0" applyProtection="0">
      <alignment horizontal="right" vertical="center"/>
    </xf>
    <xf numFmtId="4" fontId="57" fillId="3" borderId="167" applyNumberFormat="0" applyProtection="0">
      <alignment horizontal="right" vertical="center"/>
    </xf>
    <xf numFmtId="4" fontId="57" fillId="3" borderId="167" applyNumberFormat="0" applyProtection="0">
      <alignment horizontal="right" vertical="center"/>
    </xf>
    <xf numFmtId="4" fontId="6" fillId="90" borderId="163" applyNumberFormat="0" applyProtection="0">
      <alignment horizontal="right" vertical="center"/>
    </xf>
    <xf numFmtId="4" fontId="57" fillId="3" borderId="167" applyNumberFormat="0" applyProtection="0">
      <alignment horizontal="right" vertical="center"/>
    </xf>
    <xf numFmtId="4" fontId="6" fillId="90" borderId="163" applyNumberFormat="0" applyProtection="0">
      <alignment horizontal="right" vertical="center"/>
    </xf>
    <xf numFmtId="4" fontId="6" fillId="90" borderId="163" applyNumberFormat="0" applyProtection="0">
      <alignment horizontal="right" vertical="center"/>
    </xf>
    <xf numFmtId="4" fontId="6" fillId="90" borderId="163" applyNumberFormat="0" applyProtection="0">
      <alignment horizontal="right" vertical="center"/>
    </xf>
    <xf numFmtId="4" fontId="57" fillId="29" borderId="167" applyNumberFormat="0" applyProtection="0">
      <alignment horizontal="right" vertical="center"/>
    </xf>
    <xf numFmtId="4" fontId="6" fillId="90" borderId="163" applyNumberFormat="0" applyProtection="0">
      <alignment horizontal="right" vertical="center"/>
    </xf>
    <xf numFmtId="4" fontId="57" fillId="3" borderId="167" applyNumberFormat="0" applyProtection="0">
      <alignment horizontal="right" vertical="center"/>
    </xf>
    <xf numFmtId="4" fontId="57" fillId="29" borderId="167" applyNumberFormat="0" applyProtection="0">
      <alignment horizontal="right" vertical="center"/>
    </xf>
    <xf numFmtId="4" fontId="57" fillId="29" borderId="167" applyNumberFormat="0" applyProtection="0">
      <alignment horizontal="right" vertical="center"/>
    </xf>
    <xf numFmtId="4" fontId="57" fillId="29" borderId="167" applyNumberFormat="0" applyProtection="0">
      <alignment horizontal="right" vertical="center"/>
    </xf>
    <xf numFmtId="4" fontId="6" fillId="29" borderId="163" applyNumberFormat="0" applyProtection="0">
      <alignment horizontal="right" vertical="center"/>
    </xf>
    <xf numFmtId="4" fontId="6" fillId="7" borderId="163" applyNumberFormat="0" applyProtection="0">
      <alignment vertical="center"/>
    </xf>
    <xf numFmtId="4" fontId="55" fillId="41" borderId="167" applyNumberFormat="0" applyProtection="0">
      <alignment horizontal="left" vertical="center"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55" fillId="41" borderId="167" applyNumberFormat="0" applyProtection="0">
      <alignment horizontal="left" vertical="top" indent="1"/>
    </xf>
    <xf numFmtId="4" fontId="55" fillId="41" borderId="167" applyNumberFormat="0" applyProtection="0">
      <alignment horizontal="left" vertical="center" indent="1"/>
    </xf>
    <xf numFmtId="4" fontId="6" fillId="41" borderId="163" applyNumberFormat="0" applyProtection="0">
      <alignment horizontal="left" vertical="center" indent="1"/>
    </xf>
    <xf numFmtId="4" fontId="6" fillId="41" borderId="163" applyNumberFormat="0" applyProtection="0">
      <alignment horizontal="left" vertical="center" indent="1"/>
    </xf>
    <xf numFmtId="4" fontId="55" fillId="41" borderId="167" applyNumberFormat="0" applyProtection="0">
      <alignment horizontal="left" vertical="center" indent="1"/>
    </xf>
    <xf numFmtId="4" fontId="55" fillId="41" borderId="167" applyNumberFormat="0" applyProtection="0">
      <alignment horizontal="left" vertical="center" indent="1"/>
    </xf>
    <xf numFmtId="4" fontId="6" fillId="41" borderId="163" applyNumberFormat="0" applyProtection="0">
      <alignment horizontal="left" vertical="center" indent="1"/>
    </xf>
    <xf numFmtId="4" fontId="6" fillId="41" borderId="163" applyNumberFormat="0" applyProtection="0">
      <alignment horizontal="left" vertical="center" indent="1"/>
    </xf>
    <xf numFmtId="4" fontId="6" fillId="41" borderId="163" applyNumberFormat="0" applyProtection="0">
      <alignment horizontal="left" vertical="center" indent="1"/>
    </xf>
    <xf numFmtId="4" fontId="6" fillId="41" borderId="163" applyNumberFormat="0" applyProtection="0">
      <alignment horizontal="left" vertical="center" indent="1"/>
    </xf>
    <xf numFmtId="4" fontId="6" fillId="7" borderId="163" applyNumberFormat="0" applyProtection="0">
      <alignment vertical="center"/>
    </xf>
    <xf numFmtId="4" fontId="56" fillId="41" borderId="167" applyNumberFormat="0" applyProtection="0">
      <alignment vertical="center"/>
    </xf>
    <xf numFmtId="4" fontId="56" fillId="41" borderId="167" applyNumberFormat="0" applyProtection="0">
      <alignment vertical="center"/>
    </xf>
    <xf numFmtId="4" fontId="56" fillId="41" borderId="167" applyNumberFormat="0" applyProtection="0">
      <alignment vertical="center"/>
    </xf>
    <xf numFmtId="4" fontId="56" fillId="41" borderId="167" applyNumberFormat="0" applyProtection="0">
      <alignment vertical="center"/>
    </xf>
    <xf numFmtId="4" fontId="168" fillId="41" borderId="163" applyNumberFormat="0" applyProtection="0">
      <alignment vertical="center"/>
    </xf>
    <xf numFmtId="4" fontId="6" fillId="7" borderId="163" applyNumberFormat="0" applyProtection="0">
      <alignment vertical="center"/>
    </xf>
    <xf numFmtId="4" fontId="168" fillId="41" borderId="163" applyNumberFormat="0" applyProtection="0">
      <alignment vertical="center"/>
    </xf>
    <xf numFmtId="4" fontId="168" fillId="41" borderId="163" applyNumberFormat="0" applyProtection="0">
      <alignment vertical="center"/>
    </xf>
    <xf numFmtId="4" fontId="168" fillId="41" borderId="163" applyNumberFormat="0" applyProtection="0">
      <alignment vertical="center"/>
    </xf>
    <xf numFmtId="4" fontId="168" fillId="41" borderId="163" applyNumberFormat="0" applyProtection="0">
      <alignment vertical="center"/>
    </xf>
    <xf numFmtId="4" fontId="168" fillId="41"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55" fillId="7" borderId="167" applyNumberFormat="0" applyProtection="0">
      <alignment vertical="center"/>
    </xf>
    <xf numFmtId="4" fontId="55" fillId="7" borderId="167" applyNumberFormat="0" applyProtection="0">
      <alignment vertical="center"/>
    </xf>
    <xf numFmtId="4" fontId="55" fillId="7" borderId="167" applyNumberFormat="0" applyProtection="0">
      <alignment vertical="center"/>
    </xf>
    <xf numFmtId="4" fontId="55" fillId="7" borderId="167"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191" fontId="53" fillId="0" borderId="17"/>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81" borderId="166" applyNumberFormat="0" applyAlignment="0" applyProtection="0"/>
    <xf numFmtId="0" fontId="50" fillId="30" borderId="166" applyNumberFormat="0" applyAlignment="0" applyProtection="0"/>
    <xf numFmtId="0" fontId="50" fillId="81" borderId="166" applyNumberFormat="0" applyAlignment="0" applyProtection="0"/>
    <xf numFmtId="0" fontId="50" fillId="81" borderId="166" applyNumberFormat="0" applyAlignment="0" applyProtection="0"/>
    <xf numFmtId="0" fontId="50" fillId="81"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 fillId="4" borderId="165" applyNumberFormat="0" applyFont="0" applyAlignment="0" applyProtection="0"/>
    <xf numFmtId="0" fontId="6" fillId="26" borderId="163" applyNumberFormat="0" applyFon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5" fillId="4" borderId="165"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6" fillId="0" borderId="164" applyFill="0">
      <alignment horizontal="center" vertical="center"/>
    </xf>
    <xf numFmtId="186" fontId="6" fillId="0" borderId="164" applyFill="0">
      <alignment horizontal="center" vertical="center"/>
    </xf>
    <xf numFmtId="186" fontId="6" fillId="0" borderId="164" applyFill="0">
      <alignment horizontal="center" vertical="center"/>
    </xf>
    <xf numFmtId="186" fontId="6" fillId="0" borderId="164" applyFill="0">
      <alignment horizontal="center" vertical="center"/>
    </xf>
    <xf numFmtId="186" fontId="6" fillId="0" borderId="164" applyFill="0">
      <alignment horizontal="center" vertical="center"/>
    </xf>
    <xf numFmtId="0" fontId="6" fillId="0" borderId="164" applyFill="0">
      <alignment horizontal="center" vertical="center"/>
    </xf>
    <xf numFmtId="186" fontId="6" fillId="0" borderId="164" applyFill="0">
      <alignment horizontal="center" vertical="center"/>
    </xf>
    <xf numFmtId="186" fontId="6" fillId="0" borderId="164" applyFill="0">
      <alignment horizontal="center" vertical="center"/>
    </xf>
    <xf numFmtId="186" fontId="6" fillId="0" borderId="164" applyFill="0">
      <alignment horizontal="center" vertical="center"/>
    </xf>
    <xf numFmtId="186" fontId="6" fillId="0" borderId="164" applyFill="0">
      <alignment horizontal="center" vertical="center"/>
    </xf>
    <xf numFmtId="0" fontId="6" fillId="0" borderId="164" applyFill="0">
      <alignment horizontal="center" vertical="center"/>
    </xf>
    <xf numFmtId="0" fontId="6" fillId="0" borderId="164" applyFill="0">
      <alignment horizontal="center" vertical="center"/>
    </xf>
    <xf numFmtId="0" fontId="157" fillId="27" borderId="163" applyNumberFormat="0" applyAlignment="0" applyProtection="0"/>
    <xf numFmtId="0" fontId="33" fillId="0" borderId="164" applyFill="0">
      <alignment horizontal="center" vertical="center"/>
    </xf>
    <xf numFmtId="0" fontId="33" fillId="0" borderId="164" applyFill="0">
      <alignment horizontal="center" vertical="center"/>
    </xf>
    <xf numFmtId="0" fontId="6" fillId="0" borderId="164" applyFill="0">
      <alignment horizontal="center" vertical="center"/>
    </xf>
    <xf numFmtId="0" fontId="6" fillId="0" borderId="164" applyFill="0">
      <alignment horizontal="center" vertical="center"/>
    </xf>
    <xf numFmtId="0" fontId="6" fillId="0" borderId="164" applyFill="0">
      <alignment horizontal="center" vertical="center"/>
    </xf>
    <xf numFmtId="0" fontId="6" fillId="0" borderId="164" applyFill="0">
      <alignment horizontal="center" vertical="center"/>
    </xf>
    <xf numFmtId="0" fontId="33" fillId="0" borderId="164" applyFill="0">
      <alignment horizontal="center" vertical="center"/>
    </xf>
    <xf numFmtId="0" fontId="33" fillId="0" borderId="164" applyFill="0">
      <alignment horizontal="center" vertical="center"/>
    </xf>
    <xf numFmtId="0" fontId="33" fillId="0" borderId="164" applyFill="0">
      <alignment horizontal="center" vertical="center"/>
    </xf>
    <xf numFmtId="0" fontId="33" fillId="0" borderId="164" applyFill="0">
      <alignment horizontal="center" vertical="center"/>
    </xf>
    <xf numFmtId="0" fontId="33" fillId="0" borderId="164" applyFill="0">
      <alignment horizontal="center" vertical="center"/>
    </xf>
    <xf numFmtId="0" fontId="33" fillId="0" borderId="164" applyFill="0">
      <alignment horizontal="center" vertical="center"/>
    </xf>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4" fontId="55" fillId="46" borderId="148" applyNumberFormat="0" applyProtection="0">
      <alignment horizontal="left" vertical="center" indent="1"/>
    </xf>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39" fillId="7" borderId="162" applyNumberFormat="0" applyAlignment="0" applyProtection="0"/>
    <xf numFmtId="0" fontId="157" fillId="27" borderId="163" applyNumberFormat="0" applyAlignment="0" applyProtection="0"/>
    <xf numFmtId="0" fontId="157" fillId="27" borderId="163" applyNumberFormat="0" applyAlignment="0" applyProtection="0"/>
    <xf numFmtId="0" fontId="39" fillId="7" borderId="162" applyNumberFormat="0" applyAlignment="0" applyProtection="0"/>
    <xf numFmtId="0" fontId="157" fillId="27" borderId="163" applyNumberFormat="0" applyAlignment="0" applyProtection="0"/>
    <xf numFmtId="0" fontId="157" fillId="27" borderId="163" applyNumberFormat="0" applyAlignment="0" applyProtection="0"/>
    <xf numFmtId="0" fontId="39" fillId="7" borderId="162" applyNumberFormat="0" applyAlignment="0" applyProtection="0"/>
    <xf numFmtId="0" fontId="39" fillId="7" borderId="162" applyNumberFormat="0" applyAlignment="0" applyProtection="0"/>
    <xf numFmtId="0" fontId="157" fillId="27" borderId="163" applyNumberFormat="0" applyAlignment="0" applyProtection="0"/>
    <xf numFmtId="0" fontId="157" fillId="27" borderId="163" applyNumberFormat="0" applyAlignment="0" applyProtection="0"/>
    <xf numFmtId="0" fontId="39" fillId="7" borderId="162"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39" fillId="2" borderId="162"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157" fillId="27" borderId="163" applyNumberFormat="0" applyAlignment="0" applyProtection="0"/>
    <xf numFmtId="0" fontId="157" fillId="27" borderId="163"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 fillId="30" borderId="162" applyNumberFormat="0" applyAlignment="0" applyProtection="0"/>
    <xf numFmtId="0" fontId="154" fillId="81" borderId="163"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4" fillId="81" borderId="163" applyNumberFormat="0" applyAlignment="0" applyProtection="0"/>
    <xf numFmtId="0" fontId="154" fillId="81" borderId="163"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6" fillId="30" borderId="149" applyNumberFormat="0">
      <protection locked="0"/>
    </xf>
    <xf numFmtId="0" fontId="6" fillId="30" borderId="149" applyNumberFormat="0">
      <protection locked="0"/>
    </xf>
    <xf numFmtId="0" fontId="6" fillId="30" borderId="149" applyNumberFormat="0">
      <protection locked="0"/>
    </xf>
    <xf numFmtId="0" fontId="6" fillId="30" borderId="149" applyNumberFormat="0">
      <protection locked="0"/>
    </xf>
    <xf numFmtId="0" fontId="6" fillId="30" borderId="149" applyNumberFormat="0">
      <protection locked="0"/>
    </xf>
    <xf numFmtId="0" fontId="15" fillId="30" borderId="183" applyNumberFormat="0" applyAlignment="0" applyProtection="0"/>
    <xf numFmtId="184" fontId="6" fillId="0" borderId="182">
      <alignment horizontal="center" vertical="center"/>
      <protection locked="0"/>
    </xf>
    <xf numFmtId="184" fontId="6" fillId="0" borderId="182">
      <alignment horizontal="center" vertical="center"/>
      <protection locked="0"/>
    </xf>
    <xf numFmtId="185" fontId="6" fillId="0" borderId="182">
      <alignment horizontal="right" vertical="center"/>
      <protection locked="0"/>
    </xf>
    <xf numFmtId="0" fontId="6" fillId="0" borderId="182" applyAlignment="0">
      <protection locked="0"/>
    </xf>
    <xf numFmtId="183" fontId="6" fillId="0" borderId="182">
      <alignment horizontal="center" vertical="center"/>
      <protection locked="0"/>
    </xf>
    <xf numFmtId="181" fontId="6" fillId="0" borderId="182">
      <alignment horizontal="center" vertical="center"/>
      <protection locked="0"/>
    </xf>
    <xf numFmtId="182" fontId="6" fillId="0" borderId="182">
      <alignment horizontal="center" vertical="center"/>
      <protection locked="0"/>
    </xf>
    <xf numFmtId="180" fontId="6" fillId="0" borderId="182">
      <alignment horizontal="center" vertical="center"/>
      <protection locked="0"/>
    </xf>
    <xf numFmtId="184" fontId="6" fillId="0" borderId="182">
      <alignment vertical="center"/>
      <protection locked="0"/>
    </xf>
    <xf numFmtId="185" fontId="6" fillId="0" borderId="182">
      <alignment horizontal="right" vertical="center"/>
      <protection locked="0"/>
    </xf>
    <xf numFmtId="181" fontId="6" fillId="0" borderId="182">
      <alignment vertical="center"/>
      <protection locked="0"/>
    </xf>
    <xf numFmtId="182" fontId="6" fillId="0" borderId="182">
      <alignment vertical="center"/>
      <protection locked="0"/>
    </xf>
    <xf numFmtId="180" fontId="6" fillId="0" borderId="182">
      <alignment horizontal="right" vertical="center"/>
      <protection locked="0"/>
    </xf>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4" fontId="172" fillId="30" borderId="163" applyNumberFormat="0" applyProtection="0">
      <alignment horizontal="right" vertical="center"/>
    </xf>
    <xf numFmtId="4" fontId="40" fillId="47" borderId="167" applyNumberFormat="0" applyProtection="0">
      <alignment horizontal="right" vertical="center"/>
    </xf>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4" fontId="40" fillId="47" borderId="167" applyNumberFormat="0" applyProtection="0">
      <alignment horizontal="right" vertical="center"/>
    </xf>
    <xf numFmtId="4" fontId="40" fillId="47" borderId="167" applyNumberFormat="0" applyProtection="0">
      <alignment horizontal="right" vertical="center"/>
    </xf>
    <xf numFmtId="4" fontId="40" fillId="47" borderId="167" applyNumberFormat="0" applyProtection="0">
      <alignment horizontal="right" vertical="center"/>
    </xf>
    <xf numFmtId="4" fontId="171" fillId="92" borderId="164" applyNumberFormat="0" applyProtection="0">
      <alignment horizontal="left" vertical="center" indent="1"/>
    </xf>
    <xf numFmtId="4" fontId="40" fillId="47" borderId="167" applyNumberFormat="0" applyProtection="0">
      <alignment horizontal="right" vertical="center"/>
    </xf>
    <xf numFmtId="4" fontId="172" fillId="30" borderId="163" applyNumberFormat="0" applyProtection="0">
      <alignment horizontal="right" vertical="center"/>
    </xf>
    <xf numFmtId="4" fontId="172" fillId="30" borderId="163" applyNumberFormat="0" applyProtection="0">
      <alignment horizontal="right" vertical="center"/>
    </xf>
    <xf numFmtId="4" fontId="172" fillId="30" borderId="163" applyNumberFormat="0" applyProtection="0">
      <alignment horizontal="right" vertical="center"/>
    </xf>
    <xf numFmtId="4" fontId="172" fillId="30" borderId="163" applyNumberFormat="0" applyProtection="0">
      <alignment horizontal="right" vertical="center"/>
    </xf>
    <xf numFmtId="4" fontId="171" fillId="92" borderId="164" applyNumberFormat="0" applyProtection="0">
      <alignment horizontal="left" vertical="center" indent="1"/>
    </xf>
    <xf numFmtId="4" fontId="171" fillId="92" borderId="164" applyNumberFormat="0" applyProtection="0">
      <alignment horizontal="left" vertical="center" indent="1"/>
    </xf>
    <xf numFmtId="0" fontId="170" fillId="55" borderId="167" applyNumberFormat="0" applyProtection="0">
      <alignment horizontal="left" vertical="top" indent="1"/>
    </xf>
    <xf numFmtId="0" fontId="170" fillId="55" borderId="167" applyNumberFormat="0" applyProtection="0">
      <alignment horizontal="left" vertical="top" indent="1"/>
    </xf>
    <xf numFmtId="4" fontId="171" fillId="92" borderId="164" applyNumberFormat="0" applyProtection="0">
      <alignment horizontal="left" vertical="center" indent="1"/>
    </xf>
    <xf numFmtId="4" fontId="171" fillId="92" borderId="164" applyNumberFormat="0" applyProtection="0">
      <alignment horizontal="left" vertical="center" indent="1"/>
    </xf>
    <xf numFmtId="0" fontId="170" fillId="55" borderId="167" applyNumberFormat="0" applyProtection="0">
      <alignment horizontal="left" vertical="top" indent="1"/>
    </xf>
    <xf numFmtId="0" fontId="170" fillId="55" borderId="167" applyNumberFormat="0" applyProtection="0">
      <alignment horizontal="left" vertical="top" indent="1"/>
    </xf>
    <xf numFmtId="0" fontId="170" fillId="55" borderId="167" applyNumberFormat="0" applyProtection="0">
      <alignment horizontal="left" vertical="top" indent="1"/>
    </xf>
    <xf numFmtId="0" fontId="170" fillId="55" borderId="167" applyNumberFormat="0" applyProtection="0">
      <alignment horizontal="left" vertical="top" indent="1"/>
    </xf>
    <xf numFmtId="4" fontId="6" fillId="9" borderId="163" applyNumberFormat="0" applyProtection="0">
      <alignment horizontal="left" vertical="center" indent="1"/>
    </xf>
    <xf numFmtId="4" fontId="57" fillId="55" borderId="167" applyNumberFormat="0" applyProtection="0">
      <alignment horizontal="left" vertical="center" indent="1"/>
    </xf>
    <xf numFmtId="0" fontId="170" fillId="55" borderId="167" applyNumberFormat="0" applyProtection="0">
      <alignment horizontal="left" vertical="top" indent="1"/>
    </xf>
    <xf numFmtId="0" fontId="170" fillId="55" borderId="167" applyNumberFormat="0" applyProtection="0">
      <alignment horizontal="left" vertical="top" indent="1"/>
    </xf>
    <xf numFmtId="4" fontId="57" fillId="55" borderId="167" applyNumberFormat="0" applyProtection="0">
      <alignment horizontal="left" vertical="center" indent="1"/>
    </xf>
    <xf numFmtId="4" fontId="57" fillId="55" borderId="167" applyNumberFormat="0" applyProtection="0">
      <alignment horizontal="left" vertical="center" indent="1"/>
    </xf>
    <xf numFmtId="4" fontId="57" fillId="55" borderId="167" applyNumberFormat="0" applyProtection="0">
      <alignment horizontal="left" vertical="center" indent="1"/>
    </xf>
    <xf numFmtId="4" fontId="57" fillId="55" borderId="167" applyNumberFormat="0" applyProtection="0">
      <alignment horizontal="left" vertical="center" indent="1"/>
    </xf>
    <xf numFmtId="4" fontId="168" fillId="88" borderId="163" applyNumberFormat="0" applyProtection="0">
      <alignment horizontal="right" vertical="center"/>
    </xf>
    <xf numFmtId="4" fontId="6" fillId="30" borderId="163" applyNumberFormat="0" applyProtection="0">
      <alignment horizontal="right" vertical="center"/>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30" borderId="163" applyNumberFormat="0" applyProtection="0">
      <alignment horizontal="right" vertical="center"/>
    </xf>
    <xf numFmtId="4" fontId="6" fillId="30" borderId="163" applyNumberFormat="0" applyProtection="0">
      <alignment horizontal="right" vertical="center"/>
    </xf>
    <xf numFmtId="4" fontId="57" fillId="0" borderId="167" applyNumberFormat="0" applyProtection="0">
      <alignment horizontal="right" vertical="center"/>
    </xf>
    <xf numFmtId="4" fontId="6" fillId="30" borderId="163" applyNumberFormat="0" applyProtection="0">
      <alignment horizontal="right" vertical="center"/>
    </xf>
    <xf numFmtId="4" fontId="168" fillId="88" borderId="163" applyNumberFormat="0" applyProtection="0">
      <alignment horizontal="right" vertical="center"/>
    </xf>
    <xf numFmtId="4" fontId="168" fillId="88" borderId="163" applyNumberFormat="0" applyProtection="0">
      <alignment horizontal="right" vertical="center"/>
    </xf>
    <xf numFmtId="4" fontId="168" fillId="88" borderId="163" applyNumberFormat="0" applyProtection="0">
      <alignment horizontal="right" vertical="center"/>
    </xf>
    <xf numFmtId="4" fontId="168" fillId="88" borderId="163" applyNumberFormat="0" applyProtection="0">
      <alignment horizontal="right" vertical="center"/>
    </xf>
    <xf numFmtId="4" fontId="6" fillId="30" borderId="163" applyNumberFormat="0" applyProtection="0">
      <alignment horizontal="right" vertical="center"/>
    </xf>
    <xf numFmtId="4" fontId="6" fillId="30" borderId="163" applyNumberFormat="0" applyProtection="0">
      <alignment horizontal="right" vertical="center"/>
    </xf>
    <xf numFmtId="4" fontId="6" fillId="0" borderId="163" applyNumberFormat="0" applyProtection="0">
      <alignment horizontal="right" vertical="center"/>
    </xf>
    <xf numFmtId="4" fontId="6" fillId="0" borderId="163" applyNumberFormat="0" applyProtection="0">
      <alignment horizontal="right" vertical="center"/>
    </xf>
    <xf numFmtId="4" fontId="57" fillId="0" borderId="167" applyNumberFormat="0" applyProtection="0">
      <alignment horizontal="right" vertical="center"/>
    </xf>
    <xf numFmtId="4" fontId="57" fillId="0" borderId="167" applyNumberFormat="0" applyProtection="0">
      <alignment horizontal="right" vertical="center"/>
    </xf>
    <xf numFmtId="4" fontId="57" fillId="0" borderId="167" applyNumberFormat="0" applyProtection="0">
      <alignment horizontal="right" vertical="center"/>
    </xf>
    <xf numFmtId="4" fontId="6" fillId="0" borderId="163" applyNumberFormat="0" applyProtection="0">
      <alignment horizontal="right" vertical="center"/>
    </xf>
    <xf numFmtId="4" fontId="6" fillId="0" borderId="163" applyNumberFormat="0" applyProtection="0">
      <alignment horizontal="right" vertical="center"/>
    </xf>
    <xf numFmtId="4" fontId="6" fillId="0" borderId="163" applyNumberFormat="0" applyProtection="0">
      <alignment horizontal="right" vertical="center"/>
    </xf>
    <xf numFmtId="0" fontId="170" fillId="4" borderId="167" applyNumberFormat="0" applyProtection="0">
      <alignment horizontal="left" vertical="top" indent="1"/>
    </xf>
    <xf numFmtId="0" fontId="57" fillId="38" borderId="167" applyNumberFormat="0" applyProtection="0">
      <alignment horizontal="left" vertical="top" indent="1"/>
    </xf>
    <xf numFmtId="0" fontId="57" fillId="38" borderId="167" applyNumberFormat="0" applyProtection="0">
      <alignment horizontal="left" vertical="top" indent="1"/>
    </xf>
    <xf numFmtId="0" fontId="57" fillId="38" borderId="167" applyNumberFormat="0" applyProtection="0">
      <alignment horizontal="left" vertical="top" indent="1"/>
    </xf>
    <xf numFmtId="0" fontId="57" fillId="38" borderId="167" applyNumberFormat="0" applyProtection="0">
      <alignment horizontal="left" vertical="top" indent="1"/>
    </xf>
    <xf numFmtId="0" fontId="57" fillId="38"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4" fontId="57" fillId="38" borderId="167" applyNumberFormat="0" applyProtection="0">
      <alignment horizontal="left" vertical="center" indent="1"/>
    </xf>
    <xf numFmtId="0" fontId="170" fillId="4"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0" fontId="170" fillId="4" borderId="167" applyNumberFormat="0" applyProtection="0">
      <alignment horizontal="left" vertical="top" indent="1"/>
    </xf>
    <xf numFmtId="0" fontId="57" fillId="38" borderId="167" applyNumberFormat="0" applyProtection="0">
      <alignment horizontal="left" vertical="top" indent="1"/>
    </xf>
    <xf numFmtId="4" fontId="57" fillId="38" borderId="167" applyNumberFormat="0" applyProtection="0">
      <alignment horizontal="left" vertical="center" indent="1"/>
    </xf>
    <xf numFmtId="4" fontId="170" fillId="6" borderId="167" applyNumberFormat="0" applyProtection="0">
      <alignment horizontal="left" vertical="center" indent="1"/>
    </xf>
    <xf numFmtId="4" fontId="170" fillId="6" borderId="167" applyNumberFormat="0" applyProtection="0">
      <alignment horizontal="left" vertical="center" indent="1"/>
    </xf>
    <xf numFmtId="4" fontId="57" fillId="38" borderId="167" applyNumberFormat="0" applyProtection="0">
      <alignment horizontal="left" vertical="center" indent="1"/>
    </xf>
    <xf numFmtId="4" fontId="170" fillId="6" borderId="167" applyNumberFormat="0" applyProtection="0">
      <alignment horizontal="left" vertical="center" indent="1"/>
    </xf>
    <xf numFmtId="4" fontId="170" fillId="6" borderId="167" applyNumberFormat="0" applyProtection="0">
      <alignment horizontal="left" vertical="center" indent="1"/>
    </xf>
    <xf numFmtId="4" fontId="170" fillId="6" borderId="167" applyNumberFormat="0" applyProtection="0">
      <alignment horizontal="left" vertical="center" indent="1"/>
    </xf>
    <xf numFmtId="4" fontId="170" fillId="6" borderId="167" applyNumberFormat="0" applyProtection="0">
      <alignment horizontal="left" vertical="center" indent="1"/>
    </xf>
    <xf numFmtId="4" fontId="170" fillId="6" borderId="167" applyNumberFormat="0" applyProtection="0">
      <alignment horizontal="left" vertical="center" indent="1"/>
    </xf>
    <xf numFmtId="4" fontId="57" fillId="38" borderId="167" applyNumberFormat="0" applyProtection="0">
      <alignment vertical="center"/>
    </xf>
    <xf numFmtId="4" fontId="61" fillId="38" borderId="167" applyNumberFormat="0" applyProtection="0">
      <alignment vertical="center"/>
    </xf>
    <xf numFmtId="4" fontId="170" fillId="6" borderId="167" applyNumberFormat="0" applyProtection="0">
      <alignment horizontal="left" vertical="center" indent="1"/>
    </xf>
    <xf numFmtId="4" fontId="170" fillId="6" borderId="167" applyNumberFormat="0" applyProtection="0">
      <alignment horizontal="left" vertical="center" indent="1"/>
    </xf>
    <xf numFmtId="4" fontId="61" fillId="38" borderId="167" applyNumberFormat="0" applyProtection="0">
      <alignment vertical="center"/>
    </xf>
    <xf numFmtId="4" fontId="61" fillId="38" borderId="167" applyNumberFormat="0" applyProtection="0">
      <alignment vertical="center"/>
    </xf>
    <xf numFmtId="4" fontId="61" fillId="38" borderId="167" applyNumberFormat="0" applyProtection="0">
      <alignment vertical="center"/>
    </xf>
    <xf numFmtId="4" fontId="61" fillId="38" borderId="167" applyNumberFormat="0" applyProtection="0">
      <alignment vertical="center"/>
    </xf>
    <xf numFmtId="4" fontId="170" fillId="4" borderId="167" applyNumberFormat="0" applyProtection="0">
      <alignment vertical="center"/>
    </xf>
    <xf numFmtId="4" fontId="170" fillId="4" borderId="167" applyNumberFormat="0" applyProtection="0">
      <alignment vertical="center"/>
    </xf>
    <xf numFmtId="4" fontId="57" fillId="38" borderId="167" applyNumberFormat="0" applyProtection="0">
      <alignment vertical="center"/>
    </xf>
    <xf numFmtId="4" fontId="57" fillId="38" borderId="167" applyNumberFormat="0" applyProtection="0">
      <alignment vertical="center"/>
    </xf>
    <xf numFmtId="4" fontId="57" fillId="38" borderId="167" applyNumberFormat="0" applyProtection="0">
      <alignment vertical="center"/>
    </xf>
    <xf numFmtId="4" fontId="170" fillId="4" borderId="167" applyNumberFormat="0" applyProtection="0">
      <alignment vertical="center"/>
    </xf>
    <xf numFmtId="4" fontId="170" fillId="4" borderId="167" applyNumberFormat="0" applyProtection="0">
      <alignment vertical="center"/>
    </xf>
    <xf numFmtId="4" fontId="170" fillId="4" borderId="167" applyNumberFormat="0" applyProtection="0">
      <alignment vertical="center"/>
    </xf>
    <xf numFmtId="0" fontId="33" fillId="21" borderId="169" applyBorder="0"/>
    <xf numFmtId="0" fontId="33" fillId="21" borderId="169" applyBorder="0"/>
    <xf numFmtId="4" fontId="170" fillId="4" borderId="167" applyNumberFormat="0" applyProtection="0">
      <alignment vertical="center"/>
    </xf>
    <xf numFmtId="4" fontId="170" fillId="4" borderId="167" applyNumberFormat="0" applyProtection="0">
      <alignment vertical="center"/>
    </xf>
    <xf numFmtId="4" fontId="170" fillId="4" borderId="167" applyNumberFormat="0" applyProtection="0">
      <alignment vertical="center"/>
    </xf>
    <xf numFmtId="4" fontId="57" fillId="38" borderId="167" applyNumberFormat="0" applyProtection="0">
      <alignment vertical="center"/>
    </xf>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33" fillId="21" borderId="169" applyBorder="0"/>
    <xf numFmtId="0" fontId="6" fillId="47" borderId="167" applyNumberFormat="0" applyProtection="0">
      <alignment horizontal="left" vertical="top" indent="1"/>
    </xf>
    <xf numFmtId="0" fontId="5" fillId="54" borderId="167" applyNumberFormat="0" applyProtection="0">
      <alignment horizontal="left" vertical="top" indent="1"/>
    </xf>
    <xf numFmtId="0" fontId="33" fillId="21" borderId="169" applyBorder="0"/>
    <xf numFmtId="0" fontId="5" fillId="54" borderId="167" applyNumberFormat="0" applyProtection="0">
      <alignment horizontal="left" vertical="top" indent="1"/>
    </xf>
    <xf numFmtId="0" fontId="5" fillId="54" borderId="167" applyNumberFormat="0" applyProtection="0">
      <alignment horizontal="left" vertical="top" indent="1"/>
    </xf>
    <xf numFmtId="0" fontId="5" fillId="54"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5" fillId="54" borderId="167" applyNumberFormat="0" applyProtection="0">
      <alignment horizontal="left" vertical="center" indent="1"/>
    </xf>
    <xf numFmtId="0" fontId="5" fillId="54"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5" fillId="54" borderId="167" applyNumberFormat="0" applyProtection="0">
      <alignment horizontal="left" vertical="center" indent="1"/>
    </xf>
    <xf numFmtId="0" fontId="5" fillId="54" borderId="167" applyNumberFormat="0" applyProtection="0">
      <alignment horizontal="left" vertical="center" indent="1"/>
    </xf>
    <xf numFmtId="0" fontId="5" fillId="53" borderId="167" applyNumberFormat="0" applyProtection="0">
      <alignment horizontal="left" vertical="top" indent="1"/>
    </xf>
    <xf numFmtId="0" fontId="6" fillId="47" borderId="163" applyNumberFormat="0" applyProtection="0">
      <alignment horizontal="left" vertical="center" indent="1"/>
    </xf>
    <xf numFmtId="0" fontId="6" fillId="47" borderId="163" applyNumberFormat="0" applyProtection="0">
      <alignment horizontal="left" vertical="center" indent="1"/>
    </xf>
    <xf numFmtId="0" fontId="6" fillId="47" borderId="163" applyNumberFormat="0" applyProtection="0">
      <alignment horizontal="left" vertical="center" indent="1"/>
    </xf>
    <xf numFmtId="0" fontId="6" fillId="47" borderId="163" applyNumberFormat="0" applyProtection="0">
      <alignment horizontal="left" vertical="center" indent="1"/>
    </xf>
    <xf numFmtId="0" fontId="6" fillId="47" borderId="163" applyNumberFormat="0" applyProtection="0">
      <alignment horizontal="left" vertical="center" indent="1"/>
    </xf>
    <xf numFmtId="0" fontId="6" fillId="47" borderId="163" applyNumberFormat="0" applyProtection="0">
      <alignment horizontal="left" vertical="center" indent="1"/>
    </xf>
    <xf numFmtId="0" fontId="5" fillId="53"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5" fillId="53" borderId="167" applyNumberFormat="0" applyProtection="0">
      <alignment horizontal="left" vertical="top" indent="1"/>
    </xf>
    <xf numFmtId="0" fontId="5" fillId="53"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3" applyNumberFormat="0" applyProtection="0">
      <alignment horizontal="left" vertical="center" indent="1"/>
    </xf>
    <xf numFmtId="0" fontId="6" fillId="8" borderId="163" applyNumberFormat="0" applyProtection="0">
      <alignment horizontal="left" vertical="center" indent="1"/>
    </xf>
    <xf numFmtId="0" fontId="5" fillId="52" borderId="167" applyNumberFormat="0" applyProtection="0">
      <alignment horizontal="left" vertical="center" indent="1"/>
    </xf>
    <xf numFmtId="0" fontId="5" fillId="52" borderId="167" applyNumberFormat="0" applyProtection="0">
      <alignment horizontal="left" vertical="center" indent="1"/>
    </xf>
    <xf numFmtId="0" fontId="5" fillId="52" borderId="167" applyNumberFormat="0" applyProtection="0">
      <alignment horizontal="left" vertical="center" indent="1"/>
    </xf>
    <xf numFmtId="0" fontId="5" fillId="52" borderId="167" applyNumberFormat="0" applyProtection="0">
      <alignment horizontal="left" vertical="center" indent="1"/>
    </xf>
    <xf numFmtId="0" fontId="6" fillId="8" borderId="163" applyNumberFormat="0" applyProtection="0">
      <alignment horizontal="left" vertical="center" indent="1"/>
    </xf>
    <xf numFmtId="0" fontId="6" fillId="8" borderId="163" applyNumberFormat="0" applyProtection="0">
      <alignment horizontal="left" vertical="center" indent="1"/>
    </xf>
    <xf numFmtId="0" fontId="6" fillId="55" borderId="167" applyNumberFormat="0" applyProtection="0">
      <alignment horizontal="left" vertical="top" indent="1"/>
    </xf>
    <xf numFmtId="0" fontId="5" fillId="4" borderId="167" applyNumberFormat="0" applyProtection="0">
      <alignment horizontal="left" vertical="top" indent="1"/>
    </xf>
    <xf numFmtId="0" fontId="6" fillId="8" borderId="163" applyNumberFormat="0" applyProtection="0">
      <alignment horizontal="left" vertical="center" indent="1"/>
    </xf>
    <xf numFmtId="0" fontId="5" fillId="52" borderId="167" applyNumberFormat="0" applyProtection="0">
      <alignment horizontal="left" vertical="center" indent="1"/>
    </xf>
    <xf numFmtId="0" fontId="5" fillId="4" borderId="167" applyNumberFormat="0" applyProtection="0">
      <alignment horizontal="left" vertical="top" indent="1"/>
    </xf>
    <xf numFmtId="0" fontId="5" fillId="4" borderId="167" applyNumberFormat="0" applyProtection="0">
      <alignment horizontal="left" vertical="top" indent="1"/>
    </xf>
    <xf numFmtId="0" fontId="5" fillId="4"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29" fillId="51" borderId="167" applyNumberFormat="0" applyProtection="0">
      <alignment horizontal="left" vertical="center" indent="1"/>
    </xf>
    <xf numFmtId="0" fontId="29" fillId="51" borderId="167" applyNumberFormat="0" applyProtection="0">
      <alignment horizontal="left" vertical="center"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5" fillId="4" borderId="167" applyNumberFormat="0" applyProtection="0">
      <alignment horizontal="left" vertical="top" indent="1"/>
    </xf>
    <xf numFmtId="0" fontId="29" fillId="51" borderId="167" applyNumberFormat="0" applyProtection="0">
      <alignment horizontal="left" vertical="center" indent="1"/>
    </xf>
    <xf numFmtId="0" fontId="29" fillId="51" borderId="167" applyNumberFormat="0" applyProtection="0">
      <alignment horizontal="left" vertical="center" indent="1"/>
    </xf>
    <xf numFmtId="0" fontId="5" fillId="4" borderId="167" applyNumberFormat="0" applyProtection="0">
      <alignment horizontal="left" vertical="top" indent="1"/>
    </xf>
    <xf numFmtId="0" fontId="6" fillId="91" borderId="163" applyNumberFormat="0" applyProtection="0">
      <alignment horizontal="left" vertical="center" indent="1"/>
    </xf>
    <xf numFmtId="0" fontId="6" fillId="91" borderId="163" applyNumberFormat="0" applyProtection="0">
      <alignment horizontal="left" vertical="center" indent="1"/>
    </xf>
    <xf numFmtId="0" fontId="6" fillId="91" borderId="163" applyNumberFormat="0" applyProtection="0">
      <alignment horizontal="left" vertical="center" indent="1"/>
    </xf>
    <xf numFmtId="0" fontId="6" fillId="91" borderId="163" applyNumberFormat="0" applyProtection="0">
      <alignment horizontal="left" vertical="center" indent="1"/>
    </xf>
    <xf numFmtId="0" fontId="6" fillId="91" borderId="163" applyNumberFormat="0" applyProtection="0">
      <alignment horizontal="left" vertical="center" indent="1"/>
    </xf>
    <xf numFmtId="0" fontId="29" fillId="51" borderId="167" applyNumberFormat="0" applyProtection="0">
      <alignment horizontal="left" vertical="center" indent="1"/>
    </xf>
    <xf numFmtId="0" fontId="5" fillId="4"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5" fillId="4"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5" fillId="4"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6" borderId="163" applyNumberFormat="0" applyProtection="0">
      <alignment horizontal="left" vertical="center" indent="1"/>
    </xf>
    <xf numFmtId="0" fontId="6" fillId="6" borderId="163" applyNumberFormat="0" applyProtection="0">
      <alignment horizontal="left" vertical="center" indent="1"/>
    </xf>
    <xf numFmtId="0" fontId="29" fillId="50" borderId="167" applyNumberFormat="0" applyProtection="0">
      <alignment horizontal="left" vertical="center" indent="1"/>
    </xf>
    <xf numFmtId="0" fontId="29" fillId="50" borderId="167" applyNumberFormat="0" applyProtection="0">
      <alignment horizontal="left" vertical="center" indent="1"/>
    </xf>
    <xf numFmtId="0" fontId="29" fillId="50" borderId="167" applyNumberFormat="0" applyProtection="0">
      <alignment horizontal="left" vertical="center" indent="1"/>
    </xf>
    <xf numFmtId="0" fontId="6" fillId="6" borderId="163" applyNumberFormat="0" applyProtection="0">
      <alignment horizontal="left" vertical="center" indent="1"/>
    </xf>
    <xf numFmtId="0" fontId="6" fillId="6" borderId="163" applyNumberFormat="0" applyProtection="0">
      <alignment horizontal="left" vertical="center" indent="1"/>
    </xf>
    <xf numFmtId="0" fontId="6" fillId="6" borderId="163" applyNumberFormat="0" applyProtection="0">
      <alignment horizontal="left" vertical="center" indent="1"/>
    </xf>
    <xf numFmtId="4" fontId="6" fillId="47" borderId="164" applyNumberFormat="0" applyProtection="0">
      <alignment horizontal="left" vertical="center" indent="1"/>
    </xf>
    <xf numFmtId="4" fontId="6" fillId="55" borderId="164" applyNumberFormat="0" applyProtection="0">
      <alignment horizontal="left" vertical="center" indent="1"/>
    </xf>
    <xf numFmtId="0" fontId="6" fillId="6" borderId="163" applyNumberFormat="0" applyProtection="0">
      <alignment horizontal="left" vertical="center" indent="1"/>
    </xf>
    <xf numFmtId="4" fontId="6" fillId="55" borderId="164" applyNumberFormat="0" applyProtection="0">
      <alignment horizontal="left" vertical="center" indent="1"/>
    </xf>
    <xf numFmtId="4" fontId="6" fillId="55" borderId="164" applyNumberFormat="0" applyProtection="0">
      <alignment horizontal="left" vertical="center" indent="1"/>
    </xf>
    <xf numFmtId="4" fontId="6" fillId="55" borderId="164" applyNumberFormat="0" applyProtection="0">
      <alignment horizontal="left" vertical="center" indent="1"/>
    </xf>
    <xf numFmtId="4" fontId="6" fillId="55" borderId="164" applyNumberFormat="0" applyProtection="0">
      <alignment horizontal="left" vertical="center" indent="1"/>
    </xf>
    <xf numFmtId="4" fontId="6" fillId="55" borderId="164" applyNumberFormat="0" applyProtection="0">
      <alignment horizontal="left" vertical="center" indent="1"/>
    </xf>
    <xf numFmtId="4" fontId="6" fillId="55" borderId="163" applyNumberFormat="0" applyProtection="0">
      <alignment horizontal="right" vertical="center"/>
    </xf>
    <xf numFmtId="4" fontId="57" fillId="4" borderId="168" applyNumberFormat="0" applyProtection="0">
      <alignment horizontal="center" vertical="center"/>
    </xf>
    <xf numFmtId="4" fontId="6" fillId="47" borderId="164" applyNumberFormat="0" applyProtection="0">
      <alignment horizontal="left" vertical="center" indent="1"/>
    </xf>
    <xf numFmtId="4" fontId="6" fillId="47" borderId="164" applyNumberFormat="0" applyProtection="0">
      <alignment horizontal="left" vertical="center" indent="1"/>
    </xf>
    <xf numFmtId="4" fontId="6" fillId="47" borderId="164" applyNumberFormat="0" applyProtection="0">
      <alignment horizontal="left" vertical="center" indent="1"/>
    </xf>
    <xf numFmtId="4" fontId="6" fillId="47" borderId="164" applyNumberFormat="0" applyProtection="0">
      <alignment horizontal="left" vertical="center" indent="1"/>
    </xf>
    <xf numFmtId="4" fontId="6" fillId="55" borderId="163" applyNumberFormat="0" applyProtection="0">
      <alignment horizontal="right" vertical="center"/>
    </xf>
    <xf numFmtId="4" fontId="6" fillId="55" borderId="163" applyNumberFormat="0" applyProtection="0">
      <alignment horizontal="right" vertical="center"/>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6" fillId="55" borderId="163" applyNumberFormat="0" applyProtection="0">
      <alignment horizontal="right" vertical="center"/>
    </xf>
    <xf numFmtId="4" fontId="6" fillId="55" borderId="163" applyNumberFormat="0" applyProtection="0">
      <alignment horizontal="right" vertical="center"/>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6" fillId="46"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6" fillId="46" borderId="164" applyNumberFormat="0" applyProtection="0">
      <alignment horizontal="left" vertical="center" indent="1"/>
    </xf>
    <xf numFmtId="4" fontId="6" fillId="46" borderId="164" applyNumberFormat="0" applyProtection="0">
      <alignment horizontal="left" vertical="center" indent="1"/>
    </xf>
    <xf numFmtId="4" fontId="6" fillId="45" borderId="163" applyNumberFormat="0" applyProtection="0">
      <alignment horizontal="right" vertical="center"/>
    </xf>
    <xf numFmtId="4" fontId="57" fillId="45" borderId="167" applyNumberFormat="0" applyProtection="0">
      <alignment horizontal="right" vertical="center"/>
    </xf>
    <xf numFmtId="4" fontId="6" fillId="46" borderId="164" applyNumberFormat="0" applyProtection="0">
      <alignment horizontal="left" vertical="center" indent="1"/>
    </xf>
    <xf numFmtId="4" fontId="6" fillId="46" borderId="164" applyNumberFormat="0" applyProtection="0">
      <alignment horizontal="left" vertical="center" indent="1"/>
    </xf>
    <xf numFmtId="4" fontId="57" fillId="45" borderId="167" applyNumberFormat="0" applyProtection="0">
      <alignment horizontal="right" vertical="center"/>
    </xf>
    <xf numFmtId="4" fontId="57" fillId="45" borderId="167" applyNumberFormat="0" applyProtection="0">
      <alignment horizontal="right" vertical="center"/>
    </xf>
    <xf numFmtId="4" fontId="57" fillId="45" borderId="167" applyNumberFormat="0" applyProtection="0">
      <alignment horizontal="right" vertical="center"/>
    </xf>
    <xf numFmtId="4" fontId="57" fillId="45" borderId="167" applyNumberFormat="0" applyProtection="0">
      <alignment horizontal="right" vertical="center"/>
    </xf>
    <xf numFmtId="4" fontId="57" fillId="44" borderId="167" applyNumberFormat="0" applyProtection="0">
      <alignment horizontal="right" vertical="center"/>
    </xf>
    <xf numFmtId="4" fontId="57" fillId="44" borderId="167" applyNumberFormat="0" applyProtection="0">
      <alignment horizontal="right" vertical="center"/>
    </xf>
    <xf numFmtId="4" fontId="6" fillId="45" borderId="163" applyNumberFormat="0" applyProtection="0">
      <alignment horizontal="right" vertical="center"/>
    </xf>
    <xf numFmtId="4" fontId="6" fillId="45" borderId="163" applyNumberFormat="0" applyProtection="0">
      <alignment horizontal="right" vertical="center"/>
    </xf>
    <xf numFmtId="4" fontId="6" fillId="45" borderId="163" applyNumberFormat="0" applyProtection="0">
      <alignment horizontal="right" vertical="center"/>
    </xf>
    <xf numFmtId="4" fontId="6" fillId="45" borderId="163" applyNumberFormat="0" applyProtection="0">
      <alignment horizontal="right" vertical="center"/>
    </xf>
    <xf numFmtId="4" fontId="57" fillId="44" borderId="167" applyNumberFormat="0" applyProtection="0">
      <alignment horizontal="right" vertical="center"/>
    </xf>
    <xf numFmtId="4" fontId="57" fillId="44" borderId="167" applyNumberFormat="0" applyProtection="0">
      <alignment horizontal="right" vertical="center"/>
    </xf>
    <xf numFmtId="4" fontId="57" fillId="17" borderId="167" applyNumberFormat="0" applyProtection="0">
      <alignment horizontal="right" vertical="center"/>
    </xf>
    <xf numFmtId="4" fontId="6" fillId="44" borderId="163" applyNumberFormat="0" applyProtection="0">
      <alignment horizontal="right" vertical="center"/>
    </xf>
    <xf numFmtId="4" fontId="6" fillId="44" borderId="163" applyNumberFormat="0" applyProtection="0">
      <alignment horizontal="right" vertical="center"/>
    </xf>
    <xf numFmtId="4" fontId="6" fillId="44" borderId="163" applyNumberFormat="0" applyProtection="0">
      <alignment horizontal="right" vertical="center"/>
    </xf>
    <xf numFmtId="4" fontId="6" fillId="44" borderId="163" applyNumberFormat="0" applyProtection="0">
      <alignment horizontal="right" vertical="center"/>
    </xf>
    <xf numFmtId="4" fontId="6" fillId="44" borderId="163" applyNumberFormat="0" applyProtection="0">
      <alignment horizontal="right" vertical="center"/>
    </xf>
    <xf numFmtId="4" fontId="6" fillId="44" borderId="163" applyNumberFormat="0" applyProtection="0">
      <alignment horizontal="right" vertical="center"/>
    </xf>
    <xf numFmtId="4" fontId="57" fillId="17" borderId="167" applyNumberFormat="0" applyProtection="0">
      <alignment horizontal="right" vertical="center"/>
    </xf>
    <xf numFmtId="4" fontId="6" fillId="17" borderId="163" applyNumberFormat="0" applyProtection="0">
      <alignment horizontal="right" vertical="center"/>
    </xf>
    <xf numFmtId="4" fontId="6" fillId="17" borderId="163" applyNumberFormat="0" applyProtection="0">
      <alignment horizontal="right" vertical="center"/>
    </xf>
    <xf numFmtId="4" fontId="57" fillId="17" borderId="167" applyNumberFormat="0" applyProtection="0">
      <alignment horizontal="right" vertical="center"/>
    </xf>
    <xf numFmtId="4" fontId="57" fillId="17" borderId="167" applyNumberFormat="0" applyProtection="0">
      <alignment horizontal="right" vertical="center"/>
    </xf>
    <xf numFmtId="4" fontId="6" fillId="17" borderId="163" applyNumberFormat="0" applyProtection="0">
      <alignment horizontal="right" vertical="center"/>
    </xf>
    <xf numFmtId="4" fontId="6" fillId="17" borderId="163" applyNumberFormat="0" applyProtection="0">
      <alignment horizontal="right" vertical="center"/>
    </xf>
    <xf numFmtId="4" fontId="6" fillId="17" borderId="163" applyNumberFormat="0" applyProtection="0">
      <alignment horizontal="right" vertical="center"/>
    </xf>
    <xf numFmtId="4" fontId="6" fillId="17" borderId="163" applyNumberFormat="0" applyProtection="0">
      <alignment horizontal="right" vertical="center"/>
    </xf>
    <xf numFmtId="4" fontId="6" fillId="25" borderId="163" applyNumberFormat="0" applyProtection="0">
      <alignment horizontal="right" vertical="center"/>
    </xf>
    <xf numFmtId="4" fontId="6" fillId="25" borderId="163" applyNumberFormat="0" applyProtection="0">
      <alignment horizontal="right" vertical="center"/>
    </xf>
    <xf numFmtId="4" fontId="57" fillId="25" borderId="167" applyNumberFormat="0" applyProtection="0">
      <alignment horizontal="right" vertical="center"/>
    </xf>
    <xf numFmtId="4" fontId="57" fillId="25" borderId="167" applyNumberFormat="0" applyProtection="0">
      <alignment horizontal="right" vertical="center"/>
    </xf>
    <xf numFmtId="4" fontId="57" fillId="25" borderId="167" applyNumberFormat="0" applyProtection="0">
      <alignment horizontal="right" vertical="center"/>
    </xf>
    <xf numFmtId="4" fontId="6" fillId="25" borderId="163" applyNumberFormat="0" applyProtection="0">
      <alignment horizontal="right" vertical="center"/>
    </xf>
    <xf numFmtId="4" fontId="6" fillId="25" borderId="163" applyNumberFormat="0" applyProtection="0">
      <alignment horizontal="right" vertical="center"/>
    </xf>
    <xf numFmtId="4" fontId="6" fillId="25" borderId="163" applyNumberFormat="0" applyProtection="0">
      <alignment horizontal="right" vertical="center"/>
    </xf>
    <xf numFmtId="4" fontId="6" fillId="43" borderId="163" applyNumberFormat="0" applyProtection="0">
      <alignment horizontal="right" vertical="center"/>
    </xf>
    <xf numFmtId="4" fontId="57" fillId="43" borderId="167" applyNumberFormat="0" applyProtection="0">
      <alignment horizontal="right" vertical="center"/>
    </xf>
    <xf numFmtId="4" fontId="6" fillId="25" borderId="163" applyNumberFormat="0" applyProtection="0">
      <alignment horizontal="right" vertical="center"/>
    </xf>
    <xf numFmtId="4" fontId="57" fillId="43" borderId="167" applyNumberFormat="0" applyProtection="0">
      <alignment horizontal="right" vertical="center"/>
    </xf>
    <xf numFmtId="4" fontId="57" fillId="43" borderId="167" applyNumberFormat="0" applyProtection="0">
      <alignment horizontal="right" vertical="center"/>
    </xf>
    <xf numFmtId="4" fontId="57" fillId="43" borderId="167" applyNumberFormat="0" applyProtection="0">
      <alignment horizontal="right" vertical="center"/>
    </xf>
    <xf numFmtId="4" fontId="6" fillId="43" borderId="163" applyNumberFormat="0" applyProtection="0">
      <alignment horizontal="right" vertical="center"/>
    </xf>
    <xf numFmtId="4" fontId="6" fillId="43" borderId="163" applyNumberFormat="0" applyProtection="0">
      <alignment horizontal="right" vertical="center"/>
    </xf>
    <xf numFmtId="4" fontId="6" fillId="42" borderId="163" applyNumberFormat="0" applyProtection="0">
      <alignment horizontal="right" vertical="center"/>
    </xf>
    <xf numFmtId="4" fontId="57" fillId="42" borderId="167" applyNumberFormat="0" applyProtection="0">
      <alignment horizontal="right" vertical="center"/>
    </xf>
    <xf numFmtId="4" fontId="6" fillId="43" borderId="163" applyNumberFormat="0" applyProtection="0">
      <alignment horizontal="right" vertical="center"/>
    </xf>
    <xf numFmtId="4" fontId="6" fillId="43" borderId="163" applyNumberFormat="0" applyProtection="0">
      <alignment horizontal="right" vertical="center"/>
    </xf>
    <xf numFmtId="4" fontId="57" fillId="43" borderId="167" applyNumberFormat="0" applyProtection="0">
      <alignment horizontal="right" vertical="center"/>
    </xf>
    <xf numFmtId="4" fontId="57" fillId="42" borderId="167" applyNumberFormat="0" applyProtection="0">
      <alignment horizontal="right" vertical="center"/>
    </xf>
    <xf numFmtId="4" fontId="57" fillId="42" borderId="167" applyNumberFormat="0" applyProtection="0">
      <alignment horizontal="right" vertical="center"/>
    </xf>
    <xf numFmtId="4" fontId="57" fillId="42" borderId="167" applyNumberFormat="0" applyProtection="0">
      <alignment horizontal="right" vertical="center"/>
    </xf>
    <xf numFmtId="4" fontId="57" fillId="13" borderId="167" applyNumberFormat="0" applyProtection="0">
      <alignment horizontal="right" vertical="center"/>
    </xf>
    <xf numFmtId="4" fontId="57" fillId="42" borderId="167" applyNumberFormat="0" applyProtection="0">
      <alignment horizontal="right" vertical="center"/>
    </xf>
    <xf numFmtId="4" fontId="6" fillId="42" borderId="163" applyNumberFormat="0" applyProtection="0">
      <alignment horizontal="right" vertical="center"/>
    </xf>
    <xf numFmtId="4" fontId="6" fillId="42" borderId="163" applyNumberFormat="0" applyProtection="0">
      <alignment horizontal="right" vertical="center"/>
    </xf>
    <xf numFmtId="4" fontId="6" fillId="42" borderId="163" applyNumberFormat="0" applyProtection="0">
      <alignment horizontal="right" vertical="center"/>
    </xf>
    <xf numFmtId="4" fontId="6" fillId="42" borderId="163" applyNumberFormat="0" applyProtection="0">
      <alignment horizontal="right" vertical="center"/>
    </xf>
    <xf numFmtId="4" fontId="57" fillId="13" borderId="167" applyNumberFormat="0" applyProtection="0">
      <alignment horizontal="right" vertical="center"/>
    </xf>
    <xf numFmtId="4" fontId="57" fillId="13" borderId="167" applyNumberFormat="0" applyProtection="0">
      <alignment horizontal="right" vertical="center"/>
    </xf>
    <xf numFmtId="4" fontId="57" fillId="3" borderId="167" applyNumberFormat="0" applyProtection="0">
      <alignment horizontal="right" vertical="center"/>
    </xf>
    <xf numFmtId="4" fontId="6" fillId="13" borderId="164" applyNumberFormat="0" applyProtection="0">
      <alignment horizontal="right" vertical="center"/>
    </xf>
    <xf numFmtId="4" fontId="6" fillId="13" borderId="164" applyNumberFormat="0" applyProtection="0">
      <alignment horizontal="right" vertical="center"/>
    </xf>
    <xf numFmtId="4" fontId="6" fillId="13" borderId="164" applyNumberFormat="0" applyProtection="0">
      <alignment horizontal="right" vertical="center"/>
    </xf>
    <xf numFmtId="4" fontId="6" fillId="13" borderId="164" applyNumberFormat="0" applyProtection="0">
      <alignment horizontal="right" vertical="center"/>
    </xf>
    <xf numFmtId="4" fontId="6" fillId="13" borderId="164" applyNumberFormat="0" applyProtection="0">
      <alignment horizontal="right" vertical="center"/>
    </xf>
    <xf numFmtId="4" fontId="6" fillId="13" borderId="164" applyNumberFormat="0" applyProtection="0">
      <alignment horizontal="right" vertical="center"/>
    </xf>
    <xf numFmtId="4" fontId="57" fillId="3" borderId="167" applyNumberFormat="0" applyProtection="0">
      <alignment horizontal="right" vertical="center"/>
    </xf>
    <xf numFmtId="4" fontId="6" fillId="90" borderId="163" applyNumberFormat="0" applyProtection="0">
      <alignment horizontal="right" vertical="center"/>
    </xf>
    <xf numFmtId="4" fontId="6" fillId="90" borderId="163" applyNumberFormat="0" applyProtection="0">
      <alignment horizontal="right" vertical="center"/>
    </xf>
    <xf numFmtId="4" fontId="57" fillId="3" borderId="167" applyNumberFormat="0" applyProtection="0">
      <alignment horizontal="right" vertical="center"/>
    </xf>
    <xf numFmtId="4" fontId="57" fillId="3" borderId="167" applyNumberFormat="0" applyProtection="0">
      <alignment horizontal="right" vertical="center"/>
    </xf>
    <xf numFmtId="4" fontId="6" fillId="90" borderId="163" applyNumberFormat="0" applyProtection="0">
      <alignment horizontal="right" vertical="center"/>
    </xf>
    <xf numFmtId="4" fontId="6" fillId="90" borderId="163" applyNumberFormat="0" applyProtection="0">
      <alignment horizontal="right" vertical="center"/>
    </xf>
    <xf numFmtId="4" fontId="6" fillId="90" borderId="163" applyNumberFormat="0" applyProtection="0">
      <alignment horizontal="right" vertical="center"/>
    </xf>
    <xf numFmtId="4" fontId="6" fillId="90" borderId="163" applyNumberFormat="0" applyProtection="0">
      <alignment horizontal="right" vertical="center"/>
    </xf>
    <xf numFmtId="4" fontId="6" fillId="29" borderId="163" applyNumberFormat="0" applyProtection="0">
      <alignment horizontal="right" vertical="center"/>
    </xf>
    <xf numFmtId="4" fontId="6" fillId="29" borderId="163" applyNumberFormat="0" applyProtection="0">
      <alignment horizontal="right" vertical="center"/>
    </xf>
    <xf numFmtId="4" fontId="57" fillId="29" borderId="167" applyNumberFormat="0" applyProtection="0">
      <alignment horizontal="right" vertical="center"/>
    </xf>
    <xf numFmtId="4" fontId="57" fillId="29" borderId="167" applyNumberFormat="0" applyProtection="0">
      <alignment horizontal="right" vertical="center"/>
    </xf>
    <xf numFmtId="4" fontId="57" fillId="29" borderId="167" applyNumberFormat="0" applyProtection="0">
      <alignment horizontal="right" vertical="center"/>
    </xf>
    <xf numFmtId="4" fontId="57" fillId="29" borderId="167" applyNumberFormat="0" applyProtection="0">
      <alignment horizontal="right" vertical="center"/>
    </xf>
    <xf numFmtId="4" fontId="6" fillId="29" borderId="163" applyNumberFormat="0" applyProtection="0">
      <alignment horizontal="right" vertical="center"/>
    </xf>
    <xf numFmtId="4" fontId="6" fillId="29" borderId="163" applyNumberFormat="0" applyProtection="0">
      <alignment horizontal="right" vertical="center"/>
    </xf>
    <xf numFmtId="0" fontId="55" fillId="41" borderId="167" applyNumberFormat="0" applyProtection="0">
      <alignment horizontal="left" vertical="top" indent="1"/>
    </xf>
    <xf numFmtId="4" fontId="6" fillId="9" borderId="163" applyNumberFormat="0" applyProtection="0">
      <alignment horizontal="left" vertical="center" indent="1"/>
    </xf>
    <xf numFmtId="4" fontId="6" fillId="29" borderId="163" applyNumberFormat="0" applyProtection="0">
      <alignment horizontal="right" vertical="center"/>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4" fontId="6" fillId="9" borderId="163" applyNumberFormat="0" applyProtection="0">
      <alignment horizontal="left" vertical="center"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55" fillId="41" borderId="167" applyNumberFormat="0" applyProtection="0">
      <alignment horizontal="left" vertical="top" indent="1"/>
    </xf>
    <xf numFmtId="0" fontId="55" fillId="41" borderId="167" applyNumberFormat="0" applyProtection="0">
      <alignment horizontal="left" vertical="top" indent="1"/>
    </xf>
    <xf numFmtId="0" fontId="55" fillId="41"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4" fontId="55" fillId="41" borderId="167" applyNumberFormat="0" applyProtection="0">
      <alignment horizontal="left" vertical="center" indent="1"/>
    </xf>
    <xf numFmtId="4" fontId="55" fillId="41" borderId="167" applyNumberFormat="0" applyProtection="0">
      <alignment horizontal="left" vertical="center"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55" fillId="41" borderId="167" applyNumberFormat="0" applyProtection="0">
      <alignment horizontal="left" vertical="top" indent="1"/>
    </xf>
    <xf numFmtId="4" fontId="55" fillId="41" borderId="167" applyNumberFormat="0" applyProtection="0">
      <alignment horizontal="left" vertical="center" indent="1"/>
    </xf>
    <xf numFmtId="4" fontId="55" fillId="41" borderId="167" applyNumberFormat="0" applyProtection="0">
      <alignment horizontal="left" vertical="center" indent="1"/>
    </xf>
    <xf numFmtId="4" fontId="56" fillId="41" borderId="167" applyNumberFormat="0" applyProtection="0">
      <alignment vertical="center"/>
    </xf>
    <xf numFmtId="4" fontId="6" fillId="41" borderId="163" applyNumberFormat="0" applyProtection="0">
      <alignment horizontal="left" vertical="center" indent="1"/>
    </xf>
    <xf numFmtId="4" fontId="6" fillId="41" borderId="163" applyNumberFormat="0" applyProtection="0">
      <alignment horizontal="left" vertical="center" indent="1"/>
    </xf>
    <xf numFmtId="4" fontId="6" fillId="41" borderId="163" applyNumberFormat="0" applyProtection="0">
      <alignment horizontal="left" vertical="center" indent="1"/>
    </xf>
    <xf numFmtId="4" fontId="6" fillId="41" borderId="163" applyNumberFormat="0" applyProtection="0">
      <alignment horizontal="left" vertical="center" indent="1"/>
    </xf>
    <xf numFmtId="4" fontId="6" fillId="41" borderId="163" applyNumberFormat="0" applyProtection="0">
      <alignment horizontal="left" vertical="center" indent="1"/>
    </xf>
    <xf numFmtId="4" fontId="55" fillId="41" borderId="167" applyNumberFormat="0" applyProtection="0">
      <alignment horizontal="left" vertical="center" indent="1"/>
    </xf>
    <xf numFmtId="4" fontId="56" fillId="41" borderId="167" applyNumberFormat="0" applyProtection="0">
      <alignment vertical="center"/>
    </xf>
    <xf numFmtId="4" fontId="168" fillId="41" borderId="163" applyNumberFormat="0" applyProtection="0">
      <alignment vertical="center"/>
    </xf>
    <xf numFmtId="4" fontId="168" fillId="41" borderId="163" applyNumberFormat="0" applyProtection="0">
      <alignment vertical="center"/>
    </xf>
    <xf numFmtId="4" fontId="56" fillId="41" borderId="167"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168" fillId="41" borderId="163" applyNumberFormat="0" applyProtection="0">
      <alignment vertical="center"/>
    </xf>
    <xf numFmtId="4" fontId="168" fillId="41" borderId="163" applyNumberFormat="0" applyProtection="0">
      <alignment vertical="center"/>
    </xf>
    <xf numFmtId="4" fontId="55" fillId="7" borderId="167" applyNumberFormat="0" applyProtection="0">
      <alignment vertical="center"/>
    </xf>
    <xf numFmtId="4" fontId="56" fillId="41" borderId="167" applyNumberFormat="0" applyProtection="0">
      <alignment vertical="center"/>
    </xf>
    <xf numFmtId="4" fontId="168" fillId="41"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55" fillId="7" borderId="167" applyNumberFormat="0" applyProtection="0">
      <alignment vertical="center"/>
    </xf>
    <xf numFmtId="4" fontId="55" fillId="7" borderId="167" applyNumberFormat="0" applyProtection="0">
      <alignment vertical="center"/>
    </xf>
    <xf numFmtId="0" fontId="50" fillId="30" borderId="166" applyNumberFormat="0" applyAlignment="0" applyProtection="0"/>
    <xf numFmtId="4" fontId="6" fillId="7"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0" fontId="50" fillId="30" borderId="166" applyNumberFormat="0" applyAlignment="0" applyProtection="0"/>
    <xf numFmtId="0" fontId="50" fillId="30" borderId="166" applyNumberFormat="0" applyAlignment="0" applyProtection="0"/>
    <xf numFmtId="0" fontId="50" fillId="81"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81" borderId="166" applyNumberFormat="0" applyAlignment="0" applyProtection="0"/>
    <xf numFmtId="0" fontId="50" fillId="81" borderId="166" applyNumberFormat="0" applyAlignment="0" applyProtection="0"/>
    <xf numFmtId="0" fontId="50" fillId="81" borderId="166" applyNumberFormat="0" applyAlignment="0" applyProtection="0"/>
    <xf numFmtId="0" fontId="50" fillId="81" borderId="166" applyNumberFormat="0" applyAlignment="0" applyProtection="0"/>
    <xf numFmtId="0" fontId="6" fillId="26" borderId="163" applyNumberFormat="0" applyFon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6" fillId="26" borderId="163" applyNumberFormat="0" applyFon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186" fontId="6" fillId="0" borderId="164" applyFill="0">
      <alignment horizontal="center" vertical="center"/>
    </xf>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186" fontId="6" fillId="0" borderId="164" applyFill="0">
      <alignment horizontal="center" vertical="center"/>
    </xf>
    <xf numFmtId="0" fontId="6" fillId="0" borderId="164" applyFill="0">
      <alignment horizontal="center" vertical="center"/>
    </xf>
    <xf numFmtId="186" fontId="6" fillId="0" borderId="164" applyFill="0">
      <alignment horizontal="center" vertical="center"/>
    </xf>
    <xf numFmtId="186" fontId="6" fillId="0" borderId="164" applyFill="0">
      <alignment horizontal="center" vertical="center"/>
    </xf>
    <xf numFmtId="186" fontId="6" fillId="0" borderId="164" applyFill="0">
      <alignment horizontal="center" vertical="center"/>
    </xf>
    <xf numFmtId="186" fontId="6" fillId="0" borderId="164" applyFill="0">
      <alignment horizontal="center" vertical="center"/>
    </xf>
    <xf numFmtId="186" fontId="6" fillId="0" borderId="164" applyFill="0">
      <alignment horizontal="center" vertical="center"/>
    </xf>
    <xf numFmtId="186" fontId="6" fillId="0" borderId="164" applyFill="0">
      <alignment horizontal="center" vertical="center"/>
    </xf>
    <xf numFmtId="0" fontId="6" fillId="0" borderId="164" applyFill="0">
      <alignment horizontal="center" vertical="center"/>
    </xf>
    <xf numFmtId="0" fontId="33" fillId="0" borderId="164" applyFill="0">
      <alignment horizontal="center" vertical="center"/>
    </xf>
    <xf numFmtId="0" fontId="6" fillId="0" borderId="164" applyFill="0">
      <alignment horizontal="center" vertical="center"/>
    </xf>
    <xf numFmtId="0" fontId="6" fillId="0" borderId="164" applyFill="0">
      <alignment horizontal="center" vertical="center"/>
    </xf>
    <xf numFmtId="0" fontId="6" fillId="0" borderId="164" applyFill="0">
      <alignment horizontal="center" vertical="center"/>
    </xf>
    <xf numFmtId="0" fontId="6" fillId="0" borderId="164" applyFill="0">
      <alignment horizontal="center" vertical="center"/>
    </xf>
    <xf numFmtId="0" fontId="6" fillId="0" borderId="164" applyFill="0">
      <alignment horizontal="center" vertical="center"/>
    </xf>
    <xf numFmtId="0" fontId="6" fillId="0" borderId="164" applyFill="0">
      <alignment horizontal="center" vertical="center"/>
    </xf>
    <xf numFmtId="0" fontId="33" fillId="0" borderId="164" applyFill="0">
      <alignment horizontal="center" vertical="center"/>
    </xf>
    <xf numFmtId="0" fontId="157" fillId="27" borderId="163" applyNumberFormat="0" applyAlignment="0" applyProtection="0"/>
    <xf numFmtId="0" fontId="33" fillId="0" borderId="164" applyFill="0">
      <alignment horizontal="center" vertical="center"/>
    </xf>
    <xf numFmtId="0" fontId="33" fillId="0" borderId="164" applyFill="0">
      <alignment horizontal="center" vertical="center"/>
    </xf>
    <xf numFmtId="0" fontId="33" fillId="0" borderId="164" applyFill="0">
      <alignment horizontal="center" vertical="center"/>
    </xf>
    <xf numFmtId="0" fontId="33" fillId="0" borderId="164" applyFill="0">
      <alignment horizontal="center" vertical="center"/>
    </xf>
    <xf numFmtId="0" fontId="33" fillId="0" borderId="164" applyFill="0">
      <alignment horizontal="center" vertical="center"/>
    </xf>
    <xf numFmtId="0" fontId="33" fillId="0" borderId="164" applyFill="0">
      <alignment horizontal="center" vertical="center"/>
    </xf>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39" fillId="7" borderId="162"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39" fillId="7" borderId="162" applyNumberFormat="0" applyAlignment="0" applyProtection="0"/>
    <xf numFmtId="0" fontId="39" fillId="7" borderId="162" applyNumberFormat="0" applyAlignment="0" applyProtection="0"/>
    <xf numFmtId="0" fontId="39" fillId="7" borderId="162" applyNumberFormat="0" applyAlignment="0" applyProtection="0"/>
    <xf numFmtId="0" fontId="39" fillId="7" borderId="162"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39" fillId="2" borderId="162" applyNumberFormat="0" applyAlignment="0" applyProtection="0"/>
    <xf numFmtId="0" fontId="39" fillId="2" borderId="162" applyNumberFormat="0" applyAlignment="0" applyProtection="0"/>
    <xf numFmtId="0" fontId="157" fillId="27" borderId="163"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157" fillId="27" borderId="163" applyNumberFormat="0" applyAlignment="0" applyProtection="0"/>
    <xf numFmtId="0" fontId="157" fillId="27" borderId="163"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 fillId="30" borderId="162" applyNumberFormat="0" applyAlignment="0" applyProtection="0"/>
    <xf numFmtId="0" fontId="154" fillId="81" borderId="163" applyNumberFormat="0" applyAlignment="0" applyProtection="0"/>
    <xf numFmtId="0" fontId="32" fillId="0" borderId="172" applyNumberFormat="0" applyFill="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4" fillId="81" borderId="163" applyNumberFormat="0" applyAlignment="0" applyProtection="0"/>
    <xf numFmtId="0" fontId="154" fillId="81" borderId="163"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4" fillId="81" borderId="163"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4" fillId="81" borderId="163" applyNumberFormat="0" applyAlignment="0" applyProtection="0"/>
    <xf numFmtId="0" fontId="154" fillId="81" borderId="163" applyNumberFormat="0" applyAlignment="0" applyProtection="0"/>
    <xf numFmtId="0" fontId="15" fillId="30" borderId="162" applyNumberFormat="0" applyAlignment="0" applyProtection="0"/>
    <xf numFmtId="0" fontId="157" fillId="27" borderId="163" applyNumberFormat="0" applyAlignment="0" applyProtection="0"/>
    <xf numFmtId="0" fontId="157" fillId="27" borderId="163" applyNumberFormat="0" applyAlignment="0" applyProtection="0"/>
    <xf numFmtId="10" fontId="6" fillId="38" borderId="174" applyNumberFormat="0" applyBorder="0" applyAlignment="0" applyProtection="0"/>
    <xf numFmtId="10" fontId="6" fillId="38" borderId="174" applyNumberFormat="0" applyBorder="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77" fillId="0" borderId="170" applyNumberFormat="0" applyFill="0" applyAlignment="0" applyProtection="0"/>
    <xf numFmtId="0" fontId="77" fillId="0" borderId="171"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1" applyNumberFormat="0" applyFill="0" applyAlignment="0" applyProtection="0"/>
    <xf numFmtId="0" fontId="77" fillId="0" borderId="171" applyNumberFormat="0" applyFill="0" applyAlignment="0" applyProtection="0"/>
    <xf numFmtId="0" fontId="77" fillId="0" borderId="171" applyNumberFormat="0" applyFill="0" applyAlignment="0" applyProtection="0"/>
    <xf numFmtId="0" fontId="77" fillId="0" borderId="171"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4" fontId="172" fillId="30" borderId="163" applyNumberFormat="0" applyProtection="0">
      <alignment horizontal="right" vertical="center"/>
    </xf>
    <xf numFmtId="0" fontId="77" fillId="0" borderId="170" applyNumberFormat="0" applyFill="0" applyAlignment="0" applyProtection="0"/>
    <xf numFmtId="4" fontId="172" fillId="30" borderId="163" applyNumberFormat="0" applyProtection="0">
      <alignment horizontal="right" vertical="center"/>
    </xf>
    <xf numFmtId="4" fontId="40" fillId="47" borderId="167" applyNumberFormat="0" applyProtection="0">
      <alignment horizontal="right" vertical="center"/>
    </xf>
    <xf numFmtId="4" fontId="40" fillId="47" borderId="167" applyNumberFormat="0" applyProtection="0">
      <alignment horizontal="right" vertical="center"/>
    </xf>
    <xf numFmtId="4" fontId="40" fillId="47" borderId="167" applyNumberFormat="0" applyProtection="0">
      <alignment horizontal="right" vertical="center"/>
    </xf>
    <xf numFmtId="4" fontId="40" fillId="47" borderId="167" applyNumberFormat="0" applyProtection="0">
      <alignment horizontal="right" vertical="center"/>
    </xf>
    <xf numFmtId="4" fontId="172" fillId="30" borderId="163" applyNumberFormat="0" applyProtection="0">
      <alignment horizontal="right" vertical="center"/>
    </xf>
    <xf numFmtId="4" fontId="172" fillId="30" borderId="163" applyNumberFormat="0" applyProtection="0">
      <alignment horizontal="right" vertical="center"/>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6" fillId="47" borderId="167" applyNumberFormat="0" applyProtection="0">
      <alignment horizontal="left" vertical="top" indent="1"/>
    </xf>
    <xf numFmtId="0" fontId="5" fillId="53" borderId="167" applyNumberFormat="0" applyProtection="0">
      <alignment horizontal="left" vertical="top" indent="1"/>
    </xf>
    <xf numFmtId="0" fontId="6" fillId="47" borderId="163" applyNumberFormat="0" applyProtection="0">
      <alignment horizontal="left" vertical="center" indent="1"/>
    </xf>
    <xf numFmtId="0" fontId="5" fillId="54" borderId="167" applyNumberFormat="0" applyProtection="0">
      <alignment horizontal="left" vertical="center" indent="1"/>
    </xf>
    <xf numFmtId="0" fontId="5" fillId="54" borderId="167" applyNumberFormat="0" applyProtection="0">
      <alignment horizontal="left" vertical="center" indent="1"/>
    </xf>
    <xf numFmtId="0" fontId="5" fillId="54" borderId="167" applyNumberFormat="0" applyProtection="0">
      <alignment horizontal="left" vertical="center" indent="1"/>
    </xf>
    <xf numFmtId="0" fontId="5" fillId="54" borderId="167" applyNumberFormat="0" applyProtection="0">
      <alignment horizontal="left" vertical="center" indent="1"/>
    </xf>
    <xf numFmtId="0" fontId="6" fillId="47" borderId="163" applyNumberFormat="0" applyProtection="0">
      <alignment horizontal="left" vertical="center" indent="1"/>
    </xf>
    <xf numFmtId="0" fontId="6" fillId="47" borderId="163" applyNumberFormat="0" applyProtection="0">
      <alignment horizontal="left" vertical="center" indent="1"/>
    </xf>
    <xf numFmtId="0" fontId="6" fillId="47" borderId="163" applyNumberFormat="0" applyProtection="0">
      <alignment horizontal="left" vertical="center" indent="1"/>
    </xf>
    <xf numFmtId="0" fontId="6" fillId="47" borderId="163" applyNumberFormat="0" applyProtection="0">
      <alignment horizontal="left" vertical="center" indent="1"/>
    </xf>
    <xf numFmtId="0" fontId="6" fillId="47" borderId="163" applyNumberFormat="0" applyProtection="0">
      <alignment horizontal="left" vertical="center" indent="1"/>
    </xf>
    <xf numFmtId="0" fontId="5" fillId="53"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5" fillId="53"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6" fillId="8" borderId="167" applyNumberFormat="0" applyProtection="0">
      <alignment horizontal="left" vertical="top" indent="1"/>
    </xf>
    <xf numFmtId="0" fontId="5" fillId="4" borderId="167" applyNumberFormat="0" applyProtection="0">
      <alignment horizontal="left" vertical="top" indent="1"/>
    </xf>
    <xf numFmtId="0" fontId="6" fillId="8" borderId="163" applyNumberFormat="0" applyProtection="0">
      <alignment horizontal="left" vertical="center" indent="1"/>
    </xf>
    <xf numFmtId="0" fontId="5" fillId="52" borderId="167" applyNumberFormat="0" applyProtection="0">
      <alignment horizontal="left" vertical="center" indent="1"/>
    </xf>
    <xf numFmtId="0" fontId="5" fillId="52" borderId="167" applyNumberFormat="0" applyProtection="0">
      <alignment horizontal="left" vertical="center" indent="1"/>
    </xf>
    <xf numFmtId="0" fontId="5" fillId="52" borderId="167" applyNumberFormat="0" applyProtection="0">
      <alignment horizontal="left" vertical="center" indent="1"/>
    </xf>
    <xf numFmtId="0" fontId="5" fillId="52" borderId="167" applyNumberFormat="0" applyProtection="0">
      <alignment horizontal="left" vertical="center" indent="1"/>
    </xf>
    <xf numFmtId="0" fontId="6" fillId="8" borderId="163" applyNumberFormat="0" applyProtection="0">
      <alignment horizontal="left" vertical="center" indent="1"/>
    </xf>
    <xf numFmtId="0" fontId="6" fillId="8" borderId="163" applyNumberFormat="0" applyProtection="0">
      <alignment horizontal="left" vertical="center" indent="1"/>
    </xf>
    <xf numFmtId="0" fontId="6" fillId="8" borderId="163" applyNumberFormat="0" applyProtection="0">
      <alignment horizontal="left" vertical="center" indent="1"/>
    </xf>
    <xf numFmtId="0" fontId="6" fillId="8" borderId="163" applyNumberFormat="0" applyProtection="0">
      <alignment horizontal="left" vertical="center" indent="1"/>
    </xf>
    <xf numFmtId="0" fontId="6" fillId="8" borderId="163" applyNumberFormat="0" applyProtection="0">
      <alignment horizontal="left" vertical="center" indent="1"/>
    </xf>
    <xf numFmtId="0" fontId="5" fillId="4" borderId="167" applyNumberFormat="0" applyProtection="0">
      <alignment horizontal="left" vertical="top" indent="1"/>
    </xf>
    <xf numFmtId="0" fontId="5" fillId="4" borderId="167" applyNumberFormat="0" applyProtection="0">
      <alignment horizontal="left" vertical="top" indent="1"/>
    </xf>
    <xf numFmtId="0" fontId="5" fillId="4"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55" borderId="167" applyNumberFormat="0" applyProtection="0">
      <alignment horizontal="left" vertical="top" indent="1"/>
    </xf>
    <xf numFmtId="0" fontId="6" fillId="91" borderId="163" applyNumberFormat="0" applyProtection="0">
      <alignment horizontal="left" vertical="center" indent="1"/>
    </xf>
    <xf numFmtId="0" fontId="29" fillId="51" borderId="167" applyNumberFormat="0" applyProtection="0">
      <alignment horizontal="left" vertical="center" indent="1"/>
    </xf>
    <xf numFmtId="0" fontId="6" fillId="55" borderId="167" applyNumberFormat="0" applyProtection="0">
      <alignment horizontal="left" vertical="top" indent="1"/>
    </xf>
    <xf numFmtId="0" fontId="29" fillId="51" borderId="167" applyNumberFormat="0" applyProtection="0">
      <alignment horizontal="left" vertical="center" indent="1"/>
    </xf>
    <xf numFmtId="0" fontId="29" fillId="51" borderId="167" applyNumberFormat="0" applyProtection="0">
      <alignment horizontal="left" vertical="center" indent="1"/>
    </xf>
    <xf numFmtId="0" fontId="29" fillId="51" borderId="167" applyNumberFormat="0" applyProtection="0">
      <alignment horizontal="left" vertical="center" indent="1"/>
    </xf>
    <xf numFmtId="0" fontId="6" fillId="91" borderId="163" applyNumberFormat="0" applyProtection="0">
      <alignment horizontal="left" vertical="center" indent="1"/>
    </xf>
    <xf numFmtId="0" fontId="6" fillId="21" borderId="167" applyNumberFormat="0" applyProtection="0">
      <alignment horizontal="left" vertical="top" indent="1"/>
    </xf>
    <xf numFmtId="0" fontId="5" fillId="4" borderId="167" applyNumberFormat="0" applyProtection="0">
      <alignment horizontal="left" vertical="top" indent="1"/>
    </xf>
    <xf numFmtId="0" fontId="6" fillId="91" borderId="163" applyNumberFormat="0" applyProtection="0">
      <alignment horizontal="left" vertical="center" indent="1"/>
    </xf>
    <xf numFmtId="0" fontId="6" fillId="91" borderId="163" applyNumberFormat="0" applyProtection="0">
      <alignment horizontal="left" vertical="center" indent="1"/>
    </xf>
    <xf numFmtId="0" fontId="29" fillId="51" borderId="167" applyNumberFormat="0" applyProtection="0">
      <alignment horizontal="left" vertical="center" indent="1"/>
    </xf>
    <xf numFmtId="0" fontId="5" fillId="4" borderId="167" applyNumberFormat="0" applyProtection="0">
      <alignment horizontal="left" vertical="top" indent="1"/>
    </xf>
    <xf numFmtId="0" fontId="5" fillId="4" borderId="167" applyNumberFormat="0" applyProtection="0">
      <alignment horizontal="left" vertical="top" indent="1"/>
    </xf>
    <xf numFmtId="0" fontId="5" fillId="4"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29" fillId="50" borderId="167" applyNumberFormat="0" applyProtection="0">
      <alignment horizontal="left" vertical="center"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6" fillId="21" borderId="167" applyNumberFormat="0" applyProtection="0">
      <alignment horizontal="left" vertical="top" indent="1"/>
    </xf>
    <xf numFmtId="0" fontId="5" fillId="4" borderId="167" applyNumberFormat="0" applyProtection="0">
      <alignment horizontal="left" vertical="top" indent="1"/>
    </xf>
    <xf numFmtId="0" fontId="29" fillId="50" borderId="167" applyNumberFormat="0" applyProtection="0">
      <alignment horizontal="left" vertical="center" indent="1"/>
    </xf>
    <xf numFmtId="4" fontId="6" fillId="47" borderId="164" applyNumberFormat="0" applyProtection="0">
      <alignment horizontal="left" vertical="center" indent="1"/>
    </xf>
    <xf numFmtId="0" fontId="6" fillId="6" borderId="163" applyNumberFormat="0" applyProtection="0">
      <alignment horizontal="left" vertical="center" indent="1"/>
    </xf>
    <xf numFmtId="0" fontId="6" fillId="6" borderId="163" applyNumberFormat="0" applyProtection="0">
      <alignment horizontal="left" vertical="center" indent="1"/>
    </xf>
    <xf numFmtId="0" fontId="29" fillId="50" borderId="167" applyNumberFormat="0" applyProtection="0">
      <alignment horizontal="left" vertical="center" indent="1"/>
    </xf>
    <xf numFmtId="0" fontId="6" fillId="6" borderId="163" applyNumberFormat="0" applyProtection="0">
      <alignment horizontal="left" vertical="center" indent="1"/>
    </xf>
    <xf numFmtId="0" fontId="6" fillId="6" borderId="163" applyNumberFormat="0" applyProtection="0">
      <alignment horizontal="left" vertical="center" indent="1"/>
    </xf>
    <xf numFmtId="0" fontId="6" fillId="6" borderId="163" applyNumberFormat="0" applyProtection="0">
      <alignment horizontal="left" vertical="center" indent="1"/>
    </xf>
    <xf numFmtId="4" fontId="6" fillId="55" borderId="164" applyNumberFormat="0" applyProtection="0">
      <alignment horizontal="left" vertical="center" indent="1"/>
    </xf>
    <xf numFmtId="0" fontId="29" fillId="50" borderId="167" applyNumberFormat="0" applyProtection="0">
      <alignment horizontal="left" vertical="center" indent="1"/>
    </xf>
    <xf numFmtId="4" fontId="6" fillId="55" borderId="164" applyNumberFormat="0" applyProtection="0">
      <alignment horizontal="left" vertical="center" indent="1"/>
    </xf>
    <xf numFmtId="4" fontId="6" fillId="55" borderId="164" applyNumberFormat="0" applyProtection="0">
      <alignment horizontal="left" vertical="center" indent="1"/>
    </xf>
    <xf numFmtId="4" fontId="6" fillId="55" borderId="164" applyNumberFormat="0" applyProtection="0">
      <alignment horizontal="left" vertical="center" indent="1"/>
    </xf>
    <xf numFmtId="4" fontId="6" fillId="55" borderId="164" applyNumberFormat="0" applyProtection="0">
      <alignment horizontal="left" vertical="center" indent="1"/>
    </xf>
    <xf numFmtId="4" fontId="6" fillId="47" borderId="164" applyNumberFormat="0" applyProtection="0">
      <alignment horizontal="left" vertical="center" indent="1"/>
    </xf>
    <xf numFmtId="4" fontId="6" fillId="47" borderId="164" applyNumberFormat="0" applyProtection="0">
      <alignment horizontal="left" vertical="center" indent="1"/>
    </xf>
    <xf numFmtId="4" fontId="6" fillId="47" borderId="164" applyNumberFormat="0" applyProtection="0">
      <alignment horizontal="left" vertical="center" indent="1"/>
    </xf>
    <xf numFmtId="4" fontId="5" fillId="21" borderId="164" applyNumberFormat="0" applyProtection="0">
      <alignment horizontal="left" vertical="center" indent="1"/>
    </xf>
    <xf numFmtId="4" fontId="6" fillId="55" borderId="163" applyNumberFormat="0" applyProtection="0">
      <alignment horizontal="right" vertical="center"/>
    </xf>
    <xf numFmtId="4" fontId="6" fillId="47" borderId="164" applyNumberFormat="0" applyProtection="0">
      <alignment horizontal="left" vertical="center" indent="1"/>
    </xf>
    <xf numFmtId="4" fontId="6" fillId="55" borderId="163" applyNumberFormat="0" applyProtection="0">
      <alignment horizontal="right" vertical="center"/>
    </xf>
    <xf numFmtId="4" fontId="6" fillId="55" borderId="163" applyNumberFormat="0" applyProtection="0">
      <alignment horizontal="right" vertical="center"/>
    </xf>
    <xf numFmtId="4" fontId="6" fillId="55" borderId="163" applyNumberFormat="0" applyProtection="0">
      <alignment horizontal="right" vertical="center"/>
    </xf>
    <xf numFmtId="4" fontId="5" fillId="21" borderId="164" applyNumberFormat="0" applyProtection="0">
      <alignment horizontal="left" vertical="center" indent="1"/>
    </xf>
    <xf numFmtId="4" fontId="6" fillId="55" borderId="163" applyNumberFormat="0" applyProtection="0">
      <alignment horizontal="right" vertical="center"/>
    </xf>
    <xf numFmtId="4" fontId="6" fillId="55" borderId="163" applyNumberFormat="0" applyProtection="0">
      <alignment horizontal="right" vertical="center"/>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6" fillId="45" borderId="163" applyNumberFormat="0" applyProtection="0">
      <alignment horizontal="right" vertical="center"/>
    </xf>
    <xf numFmtId="4" fontId="6" fillId="46" borderId="164" applyNumberFormat="0" applyProtection="0">
      <alignment horizontal="left" vertical="center" indent="1"/>
    </xf>
    <xf numFmtId="4" fontId="5" fillId="21" borderId="164" applyNumberFormat="0" applyProtection="0">
      <alignment horizontal="left" vertical="center" indent="1"/>
    </xf>
    <xf numFmtId="4" fontId="5" fillId="21" borderId="164" applyNumberFormat="0" applyProtection="0">
      <alignment horizontal="left" vertical="center" indent="1"/>
    </xf>
    <xf numFmtId="4" fontId="6" fillId="46" borderId="164" applyNumberFormat="0" applyProtection="0">
      <alignment horizontal="left" vertical="center" indent="1"/>
    </xf>
    <xf numFmtId="4" fontId="6" fillId="46" borderId="164" applyNumberFormat="0" applyProtection="0">
      <alignment horizontal="left" vertical="center" indent="1"/>
    </xf>
    <xf numFmtId="4" fontId="6" fillId="46" borderId="164" applyNumberFormat="0" applyProtection="0">
      <alignment horizontal="left" vertical="center" indent="1"/>
    </xf>
    <xf numFmtId="4" fontId="57" fillId="45" borderId="167" applyNumberFormat="0" applyProtection="0">
      <alignment horizontal="right" vertical="center"/>
    </xf>
    <xf numFmtId="4" fontId="6" fillId="46" borderId="164" applyNumberFormat="0" applyProtection="0">
      <alignment horizontal="left" vertical="center" indent="1"/>
    </xf>
    <xf numFmtId="4" fontId="6" fillId="46" borderId="164" applyNumberFormat="0" applyProtection="0">
      <alignment horizontal="left" vertical="center" indent="1"/>
    </xf>
    <xf numFmtId="4" fontId="57" fillId="45" borderId="167" applyNumberFormat="0" applyProtection="0">
      <alignment horizontal="right" vertical="center"/>
    </xf>
    <xf numFmtId="4" fontId="57" fillId="45" borderId="167" applyNumberFormat="0" applyProtection="0">
      <alignment horizontal="right" vertical="center"/>
    </xf>
    <xf numFmtId="4" fontId="57" fillId="45" borderId="167" applyNumberFormat="0" applyProtection="0">
      <alignment horizontal="right" vertical="center"/>
    </xf>
    <xf numFmtId="4" fontId="6" fillId="45" borderId="163" applyNumberFormat="0" applyProtection="0">
      <alignment horizontal="right" vertical="center"/>
    </xf>
    <xf numFmtId="4" fontId="6" fillId="45" borderId="163" applyNumberFormat="0" applyProtection="0">
      <alignment horizontal="right" vertical="center"/>
    </xf>
    <xf numFmtId="4" fontId="6" fillId="45" borderId="163" applyNumberFormat="0" applyProtection="0">
      <alignment horizontal="right" vertical="center"/>
    </xf>
    <xf numFmtId="4" fontId="6" fillId="45" borderId="163" applyNumberFormat="0" applyProtection="0">
      <alignment horizontal="right" vertical="center"/>
    </xf>
    <xf numFmtId="4" fontId="6" fillId="45" borderId="163" applyNumberFormat="0" applyProtection="0">
      <alignment horizontal="right" vertical="center"/>
    </xf>
    <xf numFmtId="4" fontId="6" fillId="17" borderId="163" applyNumberFormat="0" applyProtection="0">
      <alignment horizontal="right" vertical="center"/>
    </xf>
    <xf numFmtId="4" fontId="6" fillId="44" borderId="163" applyNumberFormat="0" applyProtection="0">
      <alignment horizontal="right" vertical="center"/>
    </xf>
    <xf numFmtId="4" fontId="57" fillId="44" borderId="167" applyNumberFormat="0" applyProtection="0">
      <alignment horizontal="right" vertical="center"/>
    </xf>
    <xf numFmtId="4" fontId="57" fillId="44" borderId="167" applyNumberFormat="0" applyProtection="0">
      <alignment horizontal="right" vertical="center"/>
    </xf>
    <xf numFmtId="4" fontId="57" fillId="44" borderId="167" applyNumberFormat="0" applyProtection="0">
      <alignment horizontal="right" vertical="center"/>
    </xf>
    <xf numFmtId="4" fontId="57" fillId="44" borderId="167" applyNumberFormat="0" applyProtection="0">
      <alignment horizontal="right" vertical="center"/>
    </xf>
    <xf numFmtId="4" fontId="6" fillId="44" borderId="163" applyNumberFormat="0" applyProtection="0">
      <alignment horizontal="right" vertical="center"/>
    </xf>
    <xf numFmtId="4" fontId="57" fillId="17" borderId="167" applyNumberFormat="0" applyProtection="0">
      <alignment horizontal="right" vertical="center"/>
    </xf>
    <xf numFmtId="4" fontId="6" fillId="44" borderId="163" applyNumberFormat="0" applyProtection="0">
      <alignment horizontal="right" vertical="center"/>
    </xf>
    <xf numFmtId="4" fontId="6" fillId="44" borderId="163" applyNumberFormat="0" applyProtection="0">
      <alignment horizontal="right" vertical="center"/>
    </xf>
    <xf numFmtId="4" fontId="57" fillId="17" borderId="167" applyNumberFormat="0" applyProtection="0">
      <alignment horizontal="right" vertical="center"/>
    </xf>
    <xf numFmtId="4" fontId="6" fillId="44" borderId="163" applyNumberFormat="0" applyProtection="0">
      <alignment horizontal="right" vertical="center"/>
    </xf>
    <xf numFmtId="4" fontId="57" fillId="17" borderId="167" applyNumberFormat="0" applyProtection="0">
      <alignment horizontal="right" vertical="center"/>
    </xf>
    <xf numFmtId="4" fontId="57" fillId="17" borderId="167" applyNumberFormat="0" applyProtection="0">
      <alignment horizontal="right" vertical="center"/>
    </xf>
    <xf numFmtId="4" fontId="57" fillId="17" borderId="167" applyNumberFormat="0" applyProtection="0">
      <alignment horizontal="right" vertical="center"/>
    </xf>
    <xf numFmtId="4" fontId="6" fillId="17" borderId="163" applyNumberFormat="0" applyProtection="0">
      <alignment horizontal="right" vertical="center"/>
    </xf>
    <xf numFmtId="4" fontId="6" fillId="17" borderId="163" applyNumberFormat="0" applyProtection="0">
      <alignment horizontal="right" vertical="center"/>
    </xf>
    <xf numFmtId="4" fontId="6" fillId="17" borderId="163" applyNumberFormat="0" applyProtection="0">
      <alignment horizontal="right" vertical="center"/>
    </xf>
    <xf numFmtId="4" fontId="6" fillId="43" borderId="163" applyNumberFormat="0" applyProtection="0">
      <alignment horizontal="right" vertical="center"/>
    </xf>
    <xf numFmtId="4" fontId="6" fillId="25" borderId="163" applyNumberFormat="0" applyProtection="0">
      <alignment horizontal="right" vertical="center"/>
    </xf>
    <xf numFmtId="4" fontId="57" fillId="25" borderId="167" applyNumberFormat="0" applyProtection="0">
      <alignment horizontal="right" vertical="center"/>
    </xf>
    <xf numFmtId="4" fontId="57" fillId="17" borderId="167" applyNumberFormat="0" applyProtection="0">
      <alignment horizontal="right" vertical="center"/>
    </xf>
    <xf numFmtId="4" fontId="57" fillId="25" borderId="167" applyNumberFormat="0" applyProtection="0">
      <alignment horizontal="right" vertical="center"/>
    </xf>
    <xf numFmtId="4" fontId="57" fillId="25" borderId="167" applyNumberFormat="0" applyProtection="0">
      <alignment horizontal="right" vertical="center"/>
    </xf>
    <xf numFmtId="4" fontId="57" fillId="25" borderId="167" applyNumberFormat="0" applyProtection="0">
      <alignment horizontal="right" vertical="center"/>
    </xf>
    <xf numFmtId="4" fontId="57" fillId="43" borderId="167" applyNumberFormat="0" applyProtection="0">
      <alignment horizontal="right" vertical="center"/>
    </xf>
    <xf numFmtId="4" fontId="6" fillId="25" borderId="163" applyNumberFormat="0" applyProtection="0">
      <alignment horizontal="right" vertical="center"/>
    </xf>
    <xf numFmtId="4" fontId="6" fillId="25" borderId="163" applyNumberFormat="0" applyProtection="0">
      <alignment horizontal="right" vertical="center"/>
    </xf>
    <xf numFmtId="4" fontId="6" fillId="25" borderId="163" applyNumberFormat="0" applyProtection="0">
      <alignment horizontal="right" vertical="center"/>
    </xf>
    <xf numFmtId="4" fontId="6" fillId="25" borderId="163" applyNumberFormat="0" applyProtection="0">
      <alignment horizontal="right" vertical="center"/>
    </xf>
    <xf numFmtId="4" fontId="57" fillId="25" borderId="167" applyNumberFormat="0" applyProtection="0">
      <alignment horizontal="right" vertical="center"/>
    </xf>
    <xf numFmtId="4" fontId="57" fillId="43" borderId="167" applyNumberFormat="0" applyProtection="0">
      <alignment horizontal="right" vertical="center"/>
    </xf>
    <xf numFmtId="4" fontId="57" fillId="43" borderId="167" applyNumberFormat="0" applyProtection="0">
      <alignment horizontal="right" vertical="center"/>
    </xf>
    <xf numFmtId="4" fontId="6" fillId="43" borderId="163" applyNumberFormat="0" applyProtection="0">
      <alignment horizontal="right" vertical="center"/>
    </xf>
    <xf numFmtId="4" fontId="57" fillId="43" borderId="167" applyNumberFormat="0" applyProtection="0">
      <alignment horizontal="right" vertical="center"/>
    </xf>
    <xf numFmtId="4" fontId="6" fillId="43" borderId="163" applyNumberFormat="0" applyProtection="0">
      <alignment horizontal="right" vertical="center"/>
    </xf>
    <xf numFmtId="4" fontId="57" fillId="42" borderId="167" applyNumberFormat="0" applyProtection="0">
      <alignment horizontal="right" vertical="center"/>
    </xf>
    <xf numFmtId="4" fontId="6" fillId="43" borderId="163" applyNumberFormat="0" applyProtection="0">
      <alignment horizontal="right" vertical="center"/>
    </xf>
    <xf numFmtId="4" fontId="6" fillId="43" borderId="163" applyNumberFormat="0" applyProtection="0">
      <alignment horizontal="right" vertical="center"/>
    </xf>
    <xf numFmtId="4" fontId="57" fillId="42" borderId="167" applyNumberFormat="0" applyProtection="0">
      <alignment horizontal="right" vertical="center"/>
    </xf>
    <xf numFmtId="4" fontId="57" fillId="42" borderId="167" applyNumberFormat="0" applyProtection="0">
      <alignment horizontal="right" vertical="center"/>
    </xf>
    <xf numFmtId="4" fontId="57" fillId="42" borderId="167" applyNumberFormat="0" applyProtection="0">
      <alignment horizontal="right" vertical="center"/>
    </xf>
    <xf numFmtId="4" fontId="6" fillId="42" borderId="163" applyNumberFormat="0" applyProtection="0">
      <alignment horizontal="right" vertical="center"/>
    </xf>
    <xf numFmtId="4" fontId="6" fillId="42" borderId="163" applyNumberFormat="0" applyProtection="0">
      <alignment horizontal="right" vertical="center"/>
    </xf>
    <xf numFmtId="4" fontId="6" fillId="42" borderId="163" applyNumberFormat="0" applyProtection="0">
      <alignment horizontal="right" vertical="center"/>
    </xf>
    <xf numFmtId="4" fontId="6" fillId="42" borderId="163" applyNumberFormat="0" applyProtection="0">
      <alignment horizontal="right" vertical="center"/>
    </xf>
    <xf numFmtId="4" fontId="6" fillId="42" borderId="163" applyNumberFormat="0" applyProtection="0">
      <alignment horizontal="right" vertical="center"/>
    </xf>
    <xf numFmtId="4" fontId="6" fillId="42" borderId="163" applyNumberFormat="0" applyProtection="0">
      <alignment horizontal="right" vertical="center"/>
    </xf>
    <xf numFmtId="4" fontId="57" fillId="3" borderId="167" applyNumberFormat="0" applyProtection="0">
      <alignment horizontal="right" vertical="center"/>
    </xf>
    <xf numFmtId="4" fontId="6" fillId="13" borderId="164" applyNumberFormat="0" applyProtection="0">
      <alignment horizontal="right" vertical="center"/>
    </xf>
    <xf numFmtId="4" fontId="57" fillId="13" borderId="167" applyNumberFormat="0" applyProtection="0">
      <alignment horizontal="right" vertical="center"/>
    </xf>
    <xf numFmtId="4" fontId="57" fillId="13" borderId="167" applyNumberFormat="0" applyProtection="0">
      <alignment horizontal="right" vertical="center"/>
    </xf>
    <xf numFmtId="4" fontId="57" fillId="13" borderId="167" applyNumberFormat="0" applyProtection="0">
      <alignment horizontal="right" vertical="center"/>
    </xf>
    <xf numFmtId="4" fontId="57" fillId="13" borderId="167" applyNumberFormat="0" applyProtection="0">
      <alignment horizontal="right" vertical="center"/>
    </xf>
    <xf numFmtId="4" fontId="57" fillId="13" borderId="167" applyNumberFormat="0" applyProtection="0">
      <alignment horizontal="right" vertical="center"/>
    </xf>
    <xf numFmtId="4" fontId="6" fillId="13" borderId="164" applyNumberFormat="0" applyProtection="0">
      <alignment horizontal="right" vertical="center"/>
    </xf>
    <xf numFmtId="4" fontId="6" fillId="13" borderId="164" applyNumberFormat="0" applyProtection="0">
      <alignment horizontal="right" vertical="center"/>
    </xf>
    <xf numFmtId="4" fontId="6" fillId="13" borderId="164" applyNumberFormat="0" applyProtection="0">
      <alignment horizontal="right" vertical="center"/>
    </xf>
    <xf numFmtId="4" fontId="6" fillId="13" borderId="164" applyNumberFormat="0" applyProtection="0">
      <alignment horizontal="right" vertical="center"/>
    </xf>
    <xf numFmtId="4" fontId="57" fillId="3" borderId="167" applyNumberFormat="0" applyProtection="0">
      <alignment horizontal="right" vertical="center"/>
    </xf>
    <xf numFmtId="4" fontId="57" fillId="3" borderId="167" applyNumberFormat="0" applyProtection="0">
      <alignment horizontal="right" vertical="center"/>
    </xf>
    <xf numFmtId="4" fontId="6" fillId="90" borderId="163" applyNumberFormat="0" applyProtection="0">
      <alignment horizontal="right" vertical="center"/>
    </xf>
    <xf numFmtId="4" fontId="57" fillId="3" borderId="167" applyNumberFormat="0" applyProtection="0">
      <alignment horizontal="right" vertical="center"/>
    </xf>
    <xf numFmtId="4" fontId="6" fillId="90" borderId="163" applyNumberFormat="0" applyProtection="0">
      <alignment horizontal="right" vertical="center"/>
    </xf>
    <xf numFmtId="4" fontId="6" fillId="90" borderId="163" applyNumberFormat="0" applyProtection="0">
      <alignment horizontal="right" vertical="center"/>
    </xf>
    <xf numFmtId="4" fontId="6" fillId="90" borderId="163" applyNumberFormat="0" applyProtection="0">
      <alignment horizontal="right" vertical="center"/>
    </xf>
    <xf numFmtId="4" fontId="57" fillId="29" borderId="167" applyNumberFormat="0" applyProtection="0">
      <alignment horizontal="right" vertical="center"/>
    </xf>
    <xf numFmtId="4" fontId="6" fillId="90" borderId="163" applyNumberFormat="0" applyProtection="0">
      <alignment horizontal="right" vertical="center"/>
    </xf>
    <xf numFmtId="4" fontId="57" fillId="29" borderId="167" applyNumberFormat="0" applyProtection="0">
      <alignment horizontal="right" vertical="center"/>
    </xf>
    <xf numFmtId="4" fontId="57" fillId="29" borderId="167" applyNumberFormat="0" applyProtection="0">
      <alignment horizontal="right" vertical="center"/>
    </xf>
    <xf numFmtId="4" fontId="57" fillId="29" borderId="167" applyNumberFormat="0" applyProtection="0">
      <alignment horizontal="right" vertical="center"/>
    </xf>
    <xf numFmtId="4" fontId="57" fillId="29" borderId="167" applyNumberFormat="0" applyProtection="0">
      <alignment horizontal="right" vertical="center"/>
    </xf>
    <xf numFmtId="4" fontId="6" fillId="29" borderId="163" applyNumberFormat="0" applyProtection="0">
      <alignment horizontal="right" vertical="center"/>
    </xf>
    <xf numFmtId="4" fontId="6" fillId="7" borderId="163" applyNumberFormat="0" applyProtection="0">
      <alignment vertical="center"/>
    </xf>
    <xf numFmtId="4" fontId="55" fillId="41" borderId="167" applyNumberFormat="0" applyProtection="0">
      <alignment horizontal="left" vertical="center"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0" fontId="169" fillId="7" borderId="167" applyNumberFormat="0" applyProtection="0">
      <alignment horizontal="left" vertical="top" indent="1"/>
    </xf>
    <xf numFmtId="4" fontId="55" fillId="41" borderId="167" applyNumberFormat="0" applyProtection="0">
      <alignment horizontal="left" vertical="center" indent="1"/>
    </xf>
    <xf numFmtId="4" fontId="55" fillId="41" borderId="167" applyNumberFormat="0" applyProtection="0">
      <alignment horizontal="left" vertical="center" indent="1"/>
    </xf>
    <xf numFmtId="4" fontId="6" fillId="41" borderId="163" applyNumberFormat="0" applyProtection="0">
      <alignment horizontal="left" vertical="center" indent="1"/>
    </xf>
    <xf numFmtId="4" fontId="55" fillId="41" borderId="167" applyNumberFormat="0" applyProtection="0">
      <alignment horizontal="left" vertical="center" indent="1"/>
    </xf>
    <xf numFmtId="4" fontId="6" fillId="41" borderId="163" applyNumberFormat="0" applyProtection="0">
      <alignment horizontal="left" vertical="center" indent="1"/>
    </xf>
    <xf numFmtId="4" fontId="6" fillId="41" borderId="163" applyNumberFormat="0" applyProtection="0">
      <alignment horizontal="left" vertical="center" indent="1"/>
    </xf>
    <xf numFmtId="4" fontId="6" fillId="41" borderId="163" applyNumberFormat="0" applyProtection="0">
      <alignment horizontal="left" vertical="center" indent="1"/>
    </xf>
    <xf numFmtId="4" fontId="6" fillId="41" borderId="163" applyNumberFormat="0" applyProtection="0">
      <alignment horizontal="left" vertical="center" indent="1"/>
    </xf>
    <xf numFmtId="4" fontId="6" fillId="41" borderId="163" applyNumberFormat="0" applyProtection="0">
      <alignment horizontal="left" vertical="center" indent="1"/>
    </xf>
    <xf numFmtId="4" fontId="6" fillId="7" borderId="163" applyNumberFormat="0" applyProtection="0">
      <alignment vertical="center"/>
    </xf>
    <xf numFmtId="4" fontId="56" fillId="41" borderId="167" applyNumberFormat="0" applyProtection="0">
      <alignment vertical="center"/>
    </xf>
    <xf numFmtId="4" fontId="56" fillId="41" borderId="167" applyNumberFormat="0" applyProtection="0">
      <alignment vertical="center"/>
    </xf>
    <xf numFmtId="4" fontId="56" fillId="41" borderId="167" applyNumberFormat="0" applyProtection="0">
      <alignment vertical="center"/>
    </xf>
    <xf numFmtId="4" fontId="6" fillId="7" borderId="163" applyNumberFormat="0" applyProtection="0">
      <alignment vertical="center"/>
    </xf>
    <xf numFmtId="4" fontId="168" fillId="41" borderId="163" applyNumberFormat="0" applyProtection="0">
      <alignment vertical="center"/>
    </xf>
    <xf numFmtId="4" fontId="6" fillId="7" borderId="163" applyNumberFormat="0" applyProtection="0">
      <alignment vertical="center"/>
    </xf>
    <xf numFmtId="4" fontId="168" fillId="41" borderId="163" applyNumberFormat="0" applyProtection="0">
      <alignment vertical="center"/>
    </xf>
    <xf numFmtId="4" fontId="168" fillId="41" borderId="163" applyNumberFormat="0" applyProtection="0">
      <alignment vertical="center"/>
    </xf>
    <xf numFmtId="4" fontId="168" fillId="41" borderId="163" applyNumberFormat="0" applyProtection="0">
      <alignment vertical="center"/>
    </xf>
    <xf numFmtId="4" fontId="168" fillId="41" borderId="163" applyNumberFormat="0" applyProtection="0">
      <alignment vertical="center"/>
    </xf>
    <xf numFmtId="4" fontId="168" fillId="41"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55" fillId="7" borderId="167" applyNumberFormat="0" applyProtection="0">
      <alignment vertical="center"/>
    </xf>
    <xf numFmtId="4" fontId="55" fillId="7" borderId="167" applyNumberFormat="0" applyProtection="0">
      <alignment vertical="center"/>
    </xf>
    <xf numFmtId="4" fontId="55" fillId="7" borderId="167" applyNumberFormat="0" applyProtection="0">
      <alignment vertical="center"/>
    </xf>
    <xf numFmtId="4" fontId="55" fillId="7" borderId="167" applyNumberFormat="0" applyProtection="0">
      <alignment vertical="center"/>
    </xf>
    <xf numFmtId="4" fontId="55" fillId="7" borderId="167"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4" fontId="6" fillId="7" borderId="163" applyNumberFormat="0" applyProtection="0">
      <alignment vertical="center"/>
    </xf>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81" borderId="166" applyNumberFormat="0" applyAlignment="0" applyProtection="0"/>
    <xf numFmtId="0" fontId="50" fillId="81" borderId="166" applyNumberFormat="0" applyAlignment="0" applyProtection="0"/>
    <xf numFmtId="0" fontId="50" fillId="81" borderId="166" applyNumberFormat="0" applyAlignment="0" applyProtection="0"/>
    <xf numFmtId="0" fontId="50" fillId="81" borderId="166" applyNumberFormat="0" applyAlignment="0" applyProtection="0"/>
    <xf numFmtId="0" fontId="50" fillId="81"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 fillId="4" borderId="165" applyNumberFormat="0" applyFont="0" applyAlignment="0" applyProtection="0"/>
    <xf numFmtId="0" fontId="6" fillId="26" borderId="163" applyNumberFormat="0" applyFon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50" fillId="30" borderId="166" applyNumberForma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5" fillId="4" borderId="165"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6" fillId="26" borderId="163"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5" fillId="4" borderId="165" applyNumberFormat="0" applyFont="0" applyAlignment="0" applyProtection="0"/>
    <xf numFmtId="0" fontId="6" fillId="0" borderId="164" applyFill="0">
      <alignment horizontal="center" vertical="center"/>
    </xf>
    <xf numFmtId="186" fontId="6" fillId="0" borderId="164" applyFill="0">
      <alignment horizontal="center" vertical="center"/>
    </xf>
    <xf numFmtId="186" fontId="6" fillId="0" borderId="164" applyFill="0">
      <alignment horizontal="center" vertical="center"/>
    </xf>
    <xf numFmtId="186" fontId="6" fillId="0" borderId="164" applyFill="0">
      <alignment horizontal="center" vertical="center"/>
    </xf>
    <xf numFmtId="186" fontId="6" fillId="0" borderId="164" applyFill="0">
      <alignment horizontal="center" vertical="center"/>
    </xf>
    <xf numFmtId="0" fontId="6" fillId="0" borderId="164" applyFill="0">
      <alignment horizontal="center" vertical="center"/>
    </xf>
    <xf numFmtId="186" fontId="6" fillId="0" borderId="164" applyFill="0">
      <alignment horizontal="center" vertical="center"/>
    </xf>
    <xf numFmtId="186" fontId="6" fillId="0" borderId="164" applyFill="0">
      <alignment horizontal="center" vertical="center"/>
    </xf>
    <xf numFmtId="186" fontId="6" fillId="0" borderId="164" applyFill="0">
      <alignment horizontal="center" vertical="center"/>
    </xf>
    <xf numFmtId="186" fontId="6" fillId="0" borderId="164" applyFill="0">
      <alignment horizontal="center" vertical="center"/>
    </xf>
    <xf numFmtId="0" fontId="6" fillId="0" borderId="164" applyFill="0">
      <alignment horizontal="center" vertical="center"/>
    </xf>
    <xf numFmtId="0" fontId="6" fillId="0" borderId="164" applyFill="0">
      <alignment horizontal="center" vertical="center"/>
    </xf>
    <xf numFmtId="0" fontId="157" fillId="27" borderId="163" applyNumberFormat="0" applyAlignment="0" applyProtection="0"/>
    <xf numFmtId="0" fontId="33" fillId="0" borderId="164" applyFill="0">
      <alignment horizontal="center" vertical="center"/>
    </xf>
    <xf numFmtId="0" fontId="33" fillId="0" borderId="164" applyFill="0">
      <alignment horizontal="center" vertical="center"/>
    </xf>
    <xf numFmtId="0" fontId="6" fillId="0" borderId="164" applyFill="0">
      <alignment horizontal="center" vertical="center"/>
    </xf>
    <xf numFmtId="0" fontId="6" fillId="0" borderId="164" applyFill="0">
      <alignment horizontal="center" vertical="center"/>
    </xf>
    <xf numFmtId="0" fontId="6" fillId="0" borderId="164" applyFill="0">
      <alignment horizontal="center" vertical="center"/>
    </xf>
    <xf numFmtId="0" fontId="33" fillId="0" borderId="164" applyFill="0">
      <alignment horizontal="center" vertical="center"/>
    </xf>
    <xf numFmtId="0" fontId="33" fillId="0" borderId="164" applyFill="0">
      <alignment horizontal="center" vertical="center"/>
    </xf>
    <xf numFmtId="0" fontId="33" fillId="0" borderId="164" applyFill="0">
      <alignment horizontal="center" vertical="center"/>
    </xf>
    <xf numFmtId="0" fontId="33" fillId="0" borderId="164" applyFill="0">
      <alignment horizontal="center" vertical="center"/>
    </xf>
    <xf numFmtId="0" fontId="33" fillId="0" borderId="164" applyFill="0">
      <alignment horizontal="center" vertical="center"/>
    </xf>
    <xf numFmtId="0" fontId="33" fillId="0" borderId="164" applyFill="0">
      <alignment horizontal="center" vertical="center"/>
    </xf>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4" fontId="55" fillId="46" borderId="148" applyNumberFormat="0" applyProtection="0">
      <alignment horizontal="left" vertical="center" indent="1"/>
    </xf>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39" fillId="7" borderId="162" applyNumberFormat="0" applyAlignment="0" applyProtection="0"/>
    <xf numFmtId="0" fontId="157" fillId="27" borderId="163" applyNumberFormat="0" applyAlignment="0" applyProtection="0"/>
    <xf numFmtId="0" fontId="157" fillId="27" borderId="163" applyNumberFormat="0" applyAlignment="0" applyProtection="0"/>
    <xf numFmtId="0" fontId="39" fillId="7" borderId="162" applyNumberFormat="0" applyAlignment="0" applyProtection="0"/>
    <xf numFmtId="0" fontId="157" fillId="27" borderId="163" applyNumberFormat="0" applyAlignment="0" applyProtection="0"/>
    <xf numFmtId="0" fontId="157" fillId="27" borderId="163" applyNumberFormat="0" applyAlignment="0" applyProtection="0"/>
    <xf numFmtId="0" fontId="39" fillId="7" borderId="162" applyNumberFormat="0" applyAlignment="0" applyProtection="0"/>
    <xf numFmtId="0" fontId="39" fillId="7" borderId="162"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39" fillId="2" borderId="162"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39" fillId="2" borderId="162" applyNumberFormat="0" applyAlignment="0" applyProtection="0"/>
    <xf numFmtId="0" fontId="157" fillId="27" borderId="163" applyNumberFormat="0" applyAlignment="0" applyProtection="0"/>
    <xf numFmtId="0" fontId="157" fillId="27" borderId="163" applyNumberFormat="0" applyAlignment="0" applyProtection="0"/>
    <xf numFmtId="0" fontId="39" fillId="2" borderId="162" applyNumberFormat="0" applyAlignment="0" applyProtection="0"/>
    <xf numFmtId="0" fontId="39" fillId="2" borderId="162"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7" fillId="27" borderId="163" applyNumberFormat="0" applyAlignment="0" applyProtection="0"/>
    <xf numFmtId="0" fontId="15" fillId="30" borderId="162" applyNumberFormat="0" applyAlignment="0" applyProtection="0"/>
    <xf numFmtId="0" fontId="154" fillId="81" borderId="163"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4" fillId="81" borderId="163"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15" fillId="30" borderId="162" applyNumberFormat="0" applyAlignment="0" applyProtection="0"/>
    <xf numFmtId="0" fontId="6" fillId="30" borderId="149" applyNumberFormat="0">
      <protection locked="0"/>
    </xf>
    <xf numFmtId="0" fontId="6" fillId="30" borderId="149" applyNumberFormat="0">
      <protection locked="0"/>
    </xf>
    <xf numFmtId="0" fontId="6" fillId="30" borderId="149" applyNumberFormat="0">
      <protection locked="0"/>
    </xf>
    <xf numFmtId="0" fontId="6" fillId="30" borderId="149" applyNumberFormat="0">
      <protection locked="0"/>
    </xf>
    <xf numFmtId="0" fontId="6" fillId="30" borderId="149" applyNumberFormat="0">
      <protection locked="0"/>
    </xf>
    <xf numFmtId="0" fontId="15" fillId="30" borderId="183" applyNumberFormat="0" applyAlignment="0" applyProtection="0"/>
    <xf numFmtId="179" fontId="6" fillId="0" borderId="182">
      <alignment horizontal="center" vertical="center"/>
      <protection locked="0"/>
    </xf>
    <xf numFmtId="184" fontId="6" fillId="0" borderId="182">
      <alignment horizontal="center" vertical="center"/>
      <protection locked="0"/>
    </xf>
    <xf numFmtId="183" fontId="6" fillId="0" borderId="182">
      <alignment vertical="center"/>
      <protection locked="0"/>
    </xf>
    <xf numFmtId="0" fontId="6" fillId="0" borderId="182" applyAlignment="0">
      <protection locked="0"/>
    </xf>
    <xf numFmtId="183" fontId="6" fillId="0" borderId="182">
      <alignment horizontal="center" vertical="center"/>
      <protection locked="0"/>
    </xf>
    <xf numFmtId="181" fontId="6" fillId="0" borderId="182">
      <alignment horizontal="center" vertical="center"/>
      <protection locked="0"/>
    </xf>
    <xf numFmtId="182" fontId="6" fillId="0" borderId="182">
      <alignment horizontal="center" vertical="center"/>
      <protection locked="0"/>
    </xf>
    <xf numFmtId="180" fontId="6" fillId="0" borderId="182">
      <alignment horizontal="center" vertical="center"/>
      <protection locked="0"/>
    </xf>
    <xf numFmtId="184" fontId="6" fillId="0" borderId="182">
      <alignment vertical="center"/>
      <protection locked="0"/>
    </xf>
    <xf numFmtId="185" fontId="6" fillId="0" borderId="182">
      <alignment horizontal="right" vertical="center"/>
      <protection locked="0"/>
    </xf>
    <xf numFmtId="181" fontId="6" fillId="0" borderId="182">
      <alignment vertical="center"/>
      <protection locked="0"/>
    </xf>
    <xf numFmtId="182" fontId="6" fillId="0" borderId="182">
      <alignment vertical="center"/>
      <protection locked="0"/>
    </xf>
    <xf numFmtId="180" fontId="6" fillId="0" borderId="182">
      <alignment horizontal="right" vertical="center"/>
      <protection locked="0"/>
    </xf>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7" fillId="27" borderId="184" applyNumberFormat="0" applyAlignment="0" applyProtection="0"/>
    <xf numFmtId="0" fontId="46" fillId="0" borderId="185" applyNumberFormat="0" applyAlignment="0" applyProtection="0">
      <alignment horizontal="left" vertical="center"/>
    </xf>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4" fontId="172" fillId="30" borderId="163" applyNumberFormat="0" applyProtection="0">
      <alignment horizontal="right" vertical="center"/>
    </xf>
    <xf numFmtId="4" fontId="172" fillId="30" borderId="163" applyNumberFormat="0" applyProtection="0">
      <alignment horizontal="right" vertical="center"/>
    </xf>
    <xf numFmtId="4" fontId="40" fillId="47" borderId="167" applyNumberFormat="0" applyProtection="0">
      <alignment horizontal="right" vertical="center"/>
    </xf>
    <xf numFmtId="4" fontId="40" fillId="47" borderId="167" applyNumberFormat="0" applyProtection="0">
      <alignment horizontal="right" vertical="center"/>
    </xf>
    <xf numFmtId="4" fontId="40" fillId="47" borderId="167" applyNumberFormat="0" applyProtection="0">
      <alignment horizontal="right" vertical="center"/>
    </xf>
    <xf numFmtId="4" fontId="40" fillId="47" borderId="167" applyNumberFormat="0" applyProtection="0">
      <alignment horizontal="right" vertical="center"/>
    </xf>
    <xf numFmtId="4" fontId="40" fillId="47" borderId="167" applyNumberFormat="0" applyProtection="0">
      <alignment horizontal="right" vertical="center"/>
    </xf>
    <xf numFmtId="4" fontId="40" fillId="47" borderId="167" applyNumberFormat="0" applyProtection="0">
      <alignment horizontal="right" vertical="center"/>
    </xf>
    <xf numFmtId="4" fontId="40" fillId="47" borderId="167" applyNumberFormat="0" applyProtection="0">
      <alignment horizontal="right" vertical="center"/>
    </xf>
    <xf numFmtId="4" fontId="40" fillId="47" borderId="167" applyNumberFormat="0" applyProtection="0">
      <alignment horizontal="right" vertical="center"/>
    </xf>
    <xf numFmtId="4" fontId="40" fillId="47" borderId="167" applyNumberFormat="0" applyProtection="0">
      <alignment horizontal="right" vertical="center"/>
    </xf>
    <xf numFmtId="4" fontId="40" fillId="47" borderId="167" applyNumberFormat="0" applyProtection="0">
      <alignment horizontal="right" vertical="center"/>
    </xf>
    <xf numFmtId="4" fontId="40" fillId="47" borderId="167" applyNumberFormat="0" applyProtection="0">
      <alignment horizontal="right" vertical="center"/>
    </xf>
    <xf numFmtId="4" fontId="40" fillId="47" borderId="167" applyNumberFormat="0" applyProtection="0">
      <alignment horizontal="right" vertical="center"/>
    </xf>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1" applyNumberFormat="0" applyFill="0" applyAlignment="0" applyProtection="0"/>
    <xf numFmtId="0" fontId="77" fillId="0" borderId="171" applyNumberFormat="0" applyFill="0" applyAlignment="0" applyProtection="0"/>
    <xf numFmtId="0" fontId="77" fillId="0" borderId="171" applyNumberFormat="0" applyFill="0" applyAlignment="0" applyProtection="0"/>
    <xf numFmtId="0" fontId="77" fillId="0" borderId="171" applyNumberFormat="0" applyFill="0" applyAlignment="0" applyProtection="0"/>
    <xf numFmtId="0" fontId="77" fillId="0" borderId="171" applyNumberFormat="0" applyFill="0" applyAlignment="0" applyProtection="0"/>
    <xf numFmtId="0" fontId="77" fillId="0" borderId="171" applyNumberFormat="0" applyFill="0" applyAlignment="0" applyProtection="0"/>
    <xf numFmtId="0" fontId="77" fillId="0" borderId="171" applyNumberFormat="0" applyFill="0" applyAlignment="0" applyProtection="0"/>
    <xf numFmtId="0" fontId="77" fillId="0" borderId="171" applyNumberFormat="0" applyFill="0" applyAlignment="0" applyProtection="0"/>
    <xf numFmtId="0" fontId="77" fillId="0" borderId="171" applyNumberFormat="0" applyFill="0" applyAlignment="0" applyProtection="0"/>
    <xf numFmtId="0" fontId="77" fillId="0" borderId="171" applyNumberFormat="0" applyFill="0" applyAlignment="0" applyProtection="0"/>
    <xf numFmtId="0" fontId="77" fillId="0" borderId="171" applyNumberFormat="0" applyFill="0" applyAlignment="0" applyProtection="0"/>
    <xf numFmtId="0" fontId="77" fillId="0" borderId="171" applyNumberFormat="0" applyFill="0" applyAlignment="0" applyProtection="0"/>
    <xf numFmtId="0" fontId="77" fillId="0" borderId="171"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77" fillId="0" borderId="170" applyNumberFormat="0" applyFill="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39" fillId="7" borderId="183" applyNumberFormat="0" applyAlignment="0" applyProtection="0"/>
    <xf numFmtId="0" fontId="39" fillId="7" borderId="183" applyNumberFormat="0" applyAlignment="0" applyProtection="0"/>
    <xf numFmtId="0" fontId="39" fillId="7" borderId="183" applyNumberFormat="0" applyAlignment="0" applyProtection="0"/>
    <xf numFmtId="0" fontId="39" fillId="7" borderId="183" applyNumberFormat="0" applyAlignment="0" applyProtection="0"/>
    <xf numFmtId="0" fontId="39" fillId="7" borderId="183" applyNumberFormat="0" applyAlignment="0" applyProtection="0"/>
    <xf numFmtId="0" fontId="39" fillId="7" borderId="183" applyNumberFormat="0" applyAlignment="0" applyProtection="0"/>
    <xf numFmtId="0" fontId="39" fillId="7" borderId="183" applyNumberFormat="0" applyAlignment="0" applyProtection="0"/>
    <xf numFmtId="0" fontId="39" fillId="7" borderId="183" applyNumberFormat="0" applyAlignment="0" applyProtection="0"/>
    <xf numFmtId="0" fontId="39" fillId="7" borderId="183" applyNumberFormat="0" applyAlignment="0" applyProtection="0"/>
    <xf numFmtId="0" fontId="39" fillId="7" borderId="183" applyNumberFormat="0" applyAlignment="0" applyProtection="0"/>
    <xf numFmtId="0" fontId="39" fillId="7" borderId="183" applyNumberFormat="0" applyAlignment="0" applyProtection="0"/>
    <xf numFmtId="0" fontId="39" fillId="7" borderId="183"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39" fillId="7" borderId="183" applyNumberFormat="0" applyAlignment="0" applyProtection="0"/>
    <xf numFmtId="0" fontId="39" fillId="7" borderId="183"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33" fillId="0" borderId="186" applyFill="0">
      <alignment horizontal="center" vertical="center"/>
    </xf>
    <xf numFmtId="0" fontId="33" fillId="0" borderId="186" applyFill="0">
      <alignment horizontal="center" vertical="center"/>
    </xf>
    <xf numFmtId="0" fontId="33" fillId="0" borderId="186" applyFill="0">
      <alignment horizontal="center" vertical="center"/>
    </xf>
    <xf numFmtId="0" fontId="33" fillId="0" borderId="186" applyFill="0">
      <alignment horizontal="center" vertical="center"/>
    </xf>
    <xf numFmtId="0" fontId="33" fillId="0" borderId="186" applyFill="0">
      <alignment horizontal="center" vertical="center"/>
    </xf>
    <xf numFmtId="0" fontId="33" fillId="0" borderId="186" applyFill="0">
      <alignment horizontal="center" vertical="center"/>
    </xf>
    <xf numFmtId="0" fontId="33" fillId="0" borderId="186" applyFill="0">
      <alignment horizontal="center" vertical="center"/>
    </xf>
    <xf numFmtId="0" fontId="33" fillId="0" borderId="186" applyFill="0">
      <alignment horizontal="center" vertical="center"/>
    </xf>
    <xf numFmtId="0" fontId="33" fillId="0" borderId="186" applyFill="0">
      <alignment horizontal="center" vertical="center"/>
    </xf>
    <xf numFmtId="0" fontId="33" fillId="0" borderId="186" applyFill="0">
      <alignment horizontal="center" vertical="center"/>
    </xf>
    <xf numFmtId="0" fontId="33" fillId="0" borderId="186" applyFill="0">
      <alignment horizontal="center" vertical="center"/>
    </xf>
    <xf numFmtId="0" fontId="33" fillId="0" borderId="186" applyFill="0">
      <alignment horizontal="center" vertical="center"/>
    </xf>
    <xf numFmtId="0" fontId="33" fillId="0" borderId="186" applyFill="0">
      <alignment horizontal="center" vertical="center"/>
    </xf>
    <xf numFmtId="0" fontId="33" fillId="0" borderId="186" applyFill="0">
      <alignment horizontal="center" vertical="center"/>
    </xf>
    <xf numFmtId="0" fontId="33" fillId="0" borderId="186" applyFill="0">
      <alignment horizontal="center" vertical="center"/>
    </xf>
    <xf numFmtId="0" fontId="33" fillId="0" borderId="186" applyFill="0">
      <alignment horizontal="center" vertical="center"/>
    </xf>
    <xf numFmtId="0" fontId="33" fillId="0" borderId="186" applyFill="0">
      <alignment horizontal="center" vertical="center"/>
    </xf>
    <xf numFmtId="0" fontId="33" fillId="0" borderId="186" applyFill="0">
      <alignment horizontal="center" vertical="center"/>
    </xf>
    <xf numFmtId="0" fontId="33" fillId="0" borderId="186" applyFill="0">
      <alignment horizontal="center" vertical="center"/>
    </xf>
    <xf numFmtId="0" fontId="33" fillId="0" borderId="186" applyFill="0">
      <alignment horizontal="center" vertical="center"/>
    </xf>
    <xf numFmtId="0" fontId="33" fillId="0" borderId="186" applyFill="0">
      <alignment horizontal="center" vertical="center"/>
    </xf>
    <xf numFmtId="0" fontId="33" fillId="0" borderId="186" applyFill="0">
      <alignment horizontal="center" vertical="center"/>
    </xf>
    <xf numFmtId="0" fontId="33" fillId="0" borderId="186" applyFill="0">
      <alignment horizontal="center" vertical="center"/>
    </xf>
    <xf numFmtId="0" fontId="33" fillId="0" borderId="186" applyFill="0">
      <alignment horizontal="center" vertical="center"/>
    </xf>
    <xf numFmtId="0" fontId="6" fillId="0" borderId="186" applyFill="0">
      <alignment horizontal="center" vertical="center"/>
    </xf>
    <xf numFmtId="0" fontId="6" fillId="0" borderId="186" applyFill="0">
      <alignment horizontal="center" vertical="center"/>
    </xf>
    <xf numFmtId="0" fontId="6" fillId="0" borderId="186" applyFill="0">
      <alignment horizontal="center" vertical="center"/>
    </xf>
    <xf numFmtId="0" fontId="6" fillId="0" borderId="186" applyFill="0">
      <alignment horizontal="center" vertical="center"/>
    </xf>
    <xf numFmtId="0" fontId="6" fillId="0" borderId="186" applyFill="0">
      <alignment horizontal="center" vertical="center"/>
    </xf>
    <xf numFmtId="0" fontId="6" fillId="0" borderId="186" applyFill="0">
      <alignment horizontal="center" vertical="center"/>
    </xf>
    <xf numFmtId="0" fontId="6" fillId="0" borderId="186" applyFill="0">
      <alignment horizontal="center" vertical="center"/>
    </xf>
    <xf numFmtId="0" fontId="6" fillId="0" borderId="186" applyFill="0">
      <alignment horizontal="center" vertical="center"/>
    </xf>
    <xf numFmtId="0" fontId="6" fillId="0" borderId="186" applyFill="0">
      <alignment horizontal="center" vertical="center"/>
    </xf>
    <xf numFmtId="0" fontId="6" fillId="0" borderId="186" applyFill="0">
      <alignment horizontal="center" vertical="center"/>
    </xf>
    <xf numFmtId="0" fontId="6" fillId="0" borderId="186" applyFill="0">
      <alignment horizontal="center" vertical="center"/>
    </xf>
    <xf numFmtId="0" fontId="6" fillId="0" borderId="186" applyFill="0">
      <alignment horizontal="center" vertical="center"/>
    </xf>
    <xf numFmtId="0" fontId="6" fillId="0" borderId="186" applyFill="0">
      <alignment horizontal="center" vertical="center"/>
    </xf>
    <xf numFmtId="0" fontId="6" fillId="0" borderId="186" applyFill="0">
      <alignment horizontal="center" vertical="center"/>
    </xf>
    <xf numFmtId="0" fontId="6" fillId="0" borderId="186" applyFill="0">
      <alignment horizontal="center" vertical="center"/>
    </xf>
    <xf numFmtId="0" fontId="6" fillId="0" borderId="186" applyFill="0">
      <alignment horizontal="center" vertical="center"/>
    </xf>
    <xf numFmtId="0" fontId="6" fillId="0" borderId="186" applyFill="0">
      <alignment horizontal="center" vertical="center"/>
    </xf>
    <xf numFmtId="0" fontId="6" fillId="0" borderId="186" applyFill="0">
      <alignment horizontal="center" vertical="center"/>
    </xf>
    <xf numFmtId="0" fontId="6" fillId="0" borderId="186" applyFill="0">
      <alignment horizontal="center" vertical="center"/>
    </xf>
    <xf numFmtId="0" fontId="6" fillId="0" borderId="186" applyFill="0">
      <alignment horizontal="center" vertical="center"/>
    </xf>
    <xf numFmtId="0" fontId="6" fillId="0" borderId="186" applyFill="0">
      <alignment horizontal="center" vertical="center"/>
    </xf>
    <xf numFmtId="0" fontId="6" fillId="0" borderId="186" applyFill="0">
      <alignment horizontal="center" vertical="center"/>
    </xf>
    <xf numFmtId="0" fontId="6" fillId="0" borderId="186" applyFill="0">
      <alignment horizontal="center" vertical="center"/>
    </xf>
    <xf numFmtId="0" fontId="6" fillId="0" borderId="186" applyFill="0">
      <alignment horizontal="center" vertical="center"/>
    </xf>
    <xf numFmtId="186" fontId="6" fillId="0" borderId="186" applyFill="0">
      <alignment horizontal="center" vertical="center"/>
    </xf>
    <xf numFmtId="186" fontId="6" fillId="0" borderId="186" applyFill="0">
      <alignment horizontal="center" vertical="center"/>
    </xf>
    <xf numFmtId="186" fontId="6" fillId="0" borderId="186" applyFill="0">
      <alignment horizontal="center" vertical="center"/>
    </xf>
    <xf numFmtId="186" fontId="6" fillId="0" borderId="186" applyFill="0">
      <alignment horizontal="center" vertical="center"/>
    </xf>
    <xf numFmtId="186" fontId="6" fillId="0" borderId="186" applyFill="0">
      <alignment horizontal="center" vertical="center"/>
    </xf>
    <xf numFmtId="186" fontId="6" fillId="0" borderId="186" applyFill="0">
      <alignment horizontal="center" vertical="center"/>
    </xf>
    <xf numFmtId="186" fontId="6" fillId="0" borderId="186" applyFill="0">
      <alignment horizontal="center" vertical="center"/>
    </xf>
    <xf numFmtId="186" fontId="6" fillId="0" borderId="186" applyFill="0">
      <alignment horizontal="center" vertical="center"/>
    </xf>
    <xf numFmtId="186" fontId="6" fillId="0" borderId="186" applyFill="0">
      <alignment horizontal="center" vertical="center"/>
    </xf>
    <xf numFmtId="186" fontId="6" fillId="0" borderId="186" applyFill="0">
      <alignment horizontal="center" vertical="center"/>
    </xf>
    <xf numFmtId="186" fontId="6" fillId="0" borderId="186" applyFill="0">
      <alignment horizontal="center" vertical="center"/>
    </xf>
    <xf numFmtId="186" fontId="6" fillId="0" borderId="186" applyFill="0">
      <alignment horizontal="center" vertical="center"/>
    </xf>
    <xf numFmtId="186" fontId="6" fillId="0" borderId="186" applyFill="0">
      <alignment horizontal="center" vertical="center"/>
    </xf>
    <xf numFmtId="186" fontId="6" fillId="0" borderId="186" applyFill="0">
      <alignment horizontal="center" vertical="center"/>
    </xf>
    <xf numFmtId="186" fontId="6" fillId="0" borderId="186" applyFill="0">
      <alignment horizontal="center" vertical="center"/>
    </xf>
    <xf numFmtId="186" fontId="6" fillId="0" borderId="186" applyFill="0">
      <alignment horizontal="center" vertical="center"/>
    </xf>
    <xf numFmtId="186" fontId="6" fillId="0" borderId="186" applyFill="0">
      <alignment horizontal="center" vertical="center"/>
    </xf>
    <xf numFmtId="186" fontId="6" fillId="0" borderId="186" applyFill="0">
      <alignment horizontal="center" vertical="center"/>
    </xf>
    <xf numFmtId="186" fontId="6" fillId="0" borderId="186" applyFill="0">
      <alignment horizontal="center" vertical="center"/>
    </xf>
    <xf numFmtId="186" fontId="6" fillId="0" borderId="186" applyFill="0">
      <alignment horizontal="center" vertical="center"/>
    </xf>
    <xf numFmtId="186" fontId="6" fillId="0" borderId="186" applyFill="0">
      <alignment horizontal="center" vertical="center"/>
    </xf>
    <xf numFmtId="186" fontId="6" fillId="0" borderId="186" applyFill="0">
      <alignment horizontal="center" vertical="center"/>
    </xf>
    <xf numFmtId="186" fontId="6" fillId="0" borderId="186" applyFill="0">
      <alignment horizontal="center" vertical="center"/>
    </xf>
    <xf numFmtId="186" fontId="6" fillId="0" borderId="186" applyFill="0">
      <alignment horizontal="center" vertical="center"/>
    </xf>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81" borderId="188" applyNumberFormat="0" applyAlignment="0" applyProtection="0"/>
    <xf numFmtId="0" fontId="50" fillId="81" borderId="188" applyNumberFormat="0" applyAlignment="0" applyProtection="0"/>
    <xf numFmtId="0" fontId="50" fillId="81" borderId="188" applyNumberFormat="0" applyAlignment="0" applyProtection="0"/>
    <xf numFmtId="0" fontId="50" fillId="81" borderId="188" applyNumberFormat="0" applyAlignment="0" applyProtection="0"/>
    <xf numFmtId="0" fontId="50" fillId="81" borderId="188" applyNumberFormat="0" applyAlignment="0" applyProtection="0"/>
    <xf numFmtId="0" fontId="50" fillId="81" borderId="188" applyNumberFormat="0" applyAlignment="0" applyProtection="0"/>
    <xf numFmtId="0" fontId="50" fillId="81" borderId="188" applyNumberFormat="0" applyAlignment="0" applyProtection="0"/>
    <xf numFmtId="0" fontId="50" fillId="81" borderId="188" applyNumberFormat="0" applyAlignment="0" applyProtection="0"/>
    <xf numFmtId="0" fontId="50" fillId="81" borderId="188" applyNumberFormat="0" applyAlignment="0" applyProtection="0"/>
    <xf numFmtId="0" fontId="50" fillId="81" borderId="188" applyNumberFormat="0" applyAlignment="0" applyProtection="0"/>
    <xf numFmtId="0" fontId="50" fillId="81" borderId="188" applyNumberFormat="0" applyAlignment="0" applyProtection="0"/>
    <xf numFmtId="0" fontId="50" fillId="81" borderId="188" applyNumberFormat="0" applyAlignment="0" applyProtection="0"/>
    <xf numFmtId="0" fontId="50" fillId="81"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4" fontId="55" fillId="7" borderId="189"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55" fillId="7" borderId="189" applyNumberFormat="0" applyProtection="0">
      <alignment vertical="center"/>
    </xf>
    <xf numFmtId="4" fontId="55" fillId="7" borderId="189" applyNumberFormat="0" applyProtection="0">
      <alignment vertical="center"/>
    </xf>
    <xf numFmtId="4" fontId="55" fillId="7" borderId="189" applyNumberFormat="0" applyProtection="0">
      <alignment vertical="center"/>
    </xf>
    <xf numFmtId="4" fontId="55" fillId="7" borderId="189" applyNumberFormat="0" applyProtection="0">
      <alignment vertical="center"/>
    </xf>
    <xf numFmtId="4" fontId="55" fillId="7" borderId="189" applyNumberFormat="0" applyProtection="0">
      <alignment vertical="center"/>
    </xf>
    <xf numFmtId="4" fontId="55" fillId="7" borderId="189" applyNumberFormat="0" applyProtection="0">
      <alignment vertical="center"/>
    </xf>
    <xf numFmtId="4" fontId="55" fillId="7" borderId="189" applyNumberFormat="0" applyProtection="0">
      <alignment vertical="center"/>
    </xf>
    <xf numFmtId="4" fontId="55" fillId="7" borderId="189" applyNumberFormat="0" applyProtection="0">
      <alignment vertical="center"/>
    </xf>
    <xf numFmtId="4" fontId="55" fillId="7" borderId="189" applyNumberFormat="0" applyProtection="0">
      <alignment vertical="center"/>
    </xf>
    <xf numFmtId="4" fontId="55" fillId="7" borderId="189" applyNumberFormat="0" applyProtection="0">
      <alignment vertical="center"/>
    </xf>
    <xf numFmtId="4" fontId="55" fillId="7" borderId="189" applyNumberFormat="0" applyProtection="0">
      <alignment vertical="center"/>
    </xf>
    <xf numFmtId="4" fontId="55" fillId="7" borderId="189" applyNumberFormat="0" applyProtection="0">
      <alignment vertical="center"/>
    </xf>
    <xf numFmtId="4" fontId="56" fillId="41" borderId="189"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168" fillId="41" borderId="184" applyNumberFormat="0" applyProtection="0">
      <alignment vertical="center"/>
    </xf>
    <xf numFmtId="4" fontId="168" fillId="41" borderId="184" applyNumberFormat="0" applyProtection="0">
      <alignment vertical="center"/>
    </xf>
    <xf numFmtId="4" fontId="168" fillId="41" borderId="184" applyNumberFormat="0" applyProtection="0">
      <alignment vertical="center"/>
    </xf>
    <xf numFmtId="4" fontId="168" fillId="41" borderId="184" applyNumberFormat="0" applyProtection="0">
      <alignment vertical="center"/>
    </xf>
    <xf numFmtId="4" fontId="168" fillId="41" borderId="184" applyNumberFormat="0" applyProtection="0">
      <alignment vertical="center"/>
    </xf>
    <xf numFmtId="4" fontId="168" fillId="41" borderId="184" applyNumberFormat="0" applyProtection="0">
      <alignment vertical="center"/>
    </xf>
    <xf numFmtId="4" fontId="168" fillId="41" borderId="184" applyNumberFormat="0" applyProtection="0">
      <alignment vertical="center"/>
    </xf>
    <xf numFmtId="4" fontId="168" fillId="41" borderId="184" applyNumberFormat="0" applyProtection="0">
      <alignment vertical="center"/>
    </xf>
    <xf numFmtId="4" fontId="168" fillId="41" borderId="184" applyNumberFormat="0" applyProtection="0">
      <alignment vertical="center"/>
    </xf>
    <xf numFmtId="4" fontId="168" fillId="41" borderId="184" applyNumberFormat="0" applyProtection="0">
      <alignment vertical="center"/>
    </xf>
    <xf numFmtId="4" fontId="168" fillId="41" borderId="184" applyNumberFormat="0" applyProtection="0">
      <alignment vertical="center"/>
    </xf>
    <xf numFmtId="4" fontId="168" fillId="41" borderId="184" applyNumberFormat="0" applyProtection="0">
      <alignment vertical="center"/>
    </xf>
    <xf numFmtId="4" fontId="168" fillId="41" borderId="184" applyNumberFormat="0" applyProtection="0">
      <alignment vertical="center"/>
    </xf>
    <xf numFmtId="4" fontId="168" fillId="41" borderId="184" applyNumberFormat="0" applyProtection="0">
      <alignment vertical="center"/>
    </xf>
    <xf numFmtId="4" fontId="168" fillId="41" borderId="184" applyNumberFormat="0" applyProtection="0">
      <alignment vertical="center"/>
    </xf>
    <xf numFmtId="4" fontId="168" fillId="41"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56" fillId="41" borderId="189" applyNumberFormat="0" applyProtection="0">
      <alignment vertical="center"/>
    </xf>
    <xf numFmtId="4" fontId="56" fillId="41" borderId="189" applyNumberFormat="0" applyProtection="0">
      <alignment vertical="center"/>
    </xf>
    <xf numFmtId="4" fontId="56" fillId="41" borderId="189" applyNumberFormat="0" applyProtection="0">
      <alignment vertical="center"/>
    </xf>
    <xf numFmtId="4" fontId="56" fillId="41" borderId="189" applyNumberFormat="0" applyProtection="0">
      <alignment vertical="center"/>
    </xf>
    <xf numFmtId="4" fontId="56" fillId="41" borderId="189" applyNumberFormat="0" applyProtection="0">
      <alignment vertical="center"/>
    </xf>
    <xf numFmtId="4" fontId="56" fillId="41" borderId="189" applyNumberFormat="0" applyProtection="0">
      <alignment vertical="center"/>
    </xf>
    <xf numFmtId="4" fontId="56" fillId="41" borderId="189" applyNumberFormat="0" applyProtection="0">
      <alignment vertical="center"/>
    </xf>
    <xf numFmtId="4" fontId="56" fillId="41" borderId="189" applyNumberFormat="0" applyProtection="0">
      <alignment vertical="center"/>
    </xf>
    <xf numFmtId="4" fontId="56" fillId="41" borderId="189" applyNumberFormat="0" applyProtection="0">
      <alignment vertical="center"/>
    </xf>
    <xf numFmtId="4" fontId="56" fillId="41" borderId="189" applyNumberFormat="0" applyProtection="0">
      <alignment vertical="center"/>
    </xf>
    <xf numFmtId="4" fontId="56" fillId="41" borderId="189" applyNumberFormat="0" applyProtection="0">
      <alignment vertical="center"/>
    </xf>
    <xf numFmtId="4" fontId="56" fillId="41" borderId="189" applyNumberFormat="0" applyProtection="0">
      <alignment vertical="center"/>
    </xf>
    <xf numFmtId="4" fontId="55" fillId="41" borderId="189" applyNumberFormat="0" applyProtection="0">
      <alignment horizontal="left" vertical="center" indent="1"/>
    </xf>
    <xf numFmtId="4" fontId="6" fillId="41" borderId="184" applyNumberFormat="0" applyProtection="0">
      <alignment horizontal="left" vertical="center" indent="1"/>
    </xf>
    <xf numFmtId="4" fontId="6" fillId="41" borderId="184" applyNumberFormat="0" applyProtection="0">
      <alignment horizontal="left" vertical="center" indent="1"/>
    </xf>
    <xf numFmtId="4" fontId="6" fillId="41" borderId="184" applyNumberFormat="0" applyProtection="0">
      <alignment horizontal="left" vertical="center" indent="1"/>
    </xf>
    <xf numFmtId="4" fontId="6" fillId="41" borderId="184" applyNumberFormat="0" applyProtection="0">
      <alignment horizontal="left" vertical="center" indent="1"/>
    </xf>
    <xf numFmtId="4" fontId="6" fillId="41" borderId="184" applyNumberFormat="0" applyProtection="0">
      <alignment horizontal="left" vertical="center" indent="1"/>
    </xf>
    <xf numFmtId="4" fontId="6" fillId="41" borderId="184" applyNumberFormat="0" applyProtection="0">
      <alignment horizontal="left" vertical="center" indent="1"/>
    </xf>
    <xf numFmtId="4" fontId="6" fillId="41" borderId="184" applyNumberFormat="0" applyProtection="0">
      <alignment horizontal="left" vertical="center" indent="1"/>
    </xf>
    <xf numFmtId="4" fontId="6" fillId="41" borderId="184" applyNumberFormat="0" applyProtection="0">
      <alignment horizontal="left" vertical="center" indent="1"/>
    </xf>
    <xf numFmtId="4" fontId="6" fillId="41" borderId="184" applyNumberFormat="0" applyProtection="0">
      <alignment horizontal="left" vertical="center" indent="1"/>
    </xf>
    <xf numFmtId="4" fontId="6" fillId="41" borderId="184" applyNumberFormat="0" applyProtection="0">
      <alignment horizontal="left" vertical="center" indent="1"/>
    </xf>
    <xf numFmtId="4" fontId="6" fillId="41" borderId="184" applyNumberFormat="0" applyProtection="0">
      <alignment horizontal="left" vertical="center" indent="1"/>
    </xf>
    <xf numFmtId="4" fontId="6" fillId="41" borderId="184" applyNumberFormat="0" applyProtection="0">
      <alignment horizontal="left" vertical="center" indent="1"/>
    </xf>
    <xf numFmtId="4" fontId="6" fillId="41" borderId="184" applyNumberFormat="0" applyProtection="0">
      <alignment horizontal="left" vertical="center" indent="1"/>
    </xf>
    <xf numFmtId="4" fontId="6" fillId="41" borderId="184" applyNumberFormat="0" applyProtection="0">
      <alignment horizontal="left" vertical="center" indent="1"/>
    </xf>
    <xf numFmtId="4" fontId="6" fillId="41" borderId="184" applyNumberFormat="0" applyProtection="0">
      <alignment horizontal="left" vertical="center" indent="1"/>
    </xf>
    <xf numFmtId="4" fontId="6" fillId="41" borderId="184" applyNumberFormat="0" applyProtection="0">
      <alignment horizontal="left" vertical="center" indent="1"/>
    </xf>
    <xf numFmtId="4" fontId="55" fillId="41" borderId="189" applyNumberFormat="0" applyProtection="0">
      <alignment horizontal="left" vertical="center" indent="1"/>
    </xf>
    <xf numFmtId="4" fontId="55" fillId="41" borderId="189" applyNumberFormat="0" applyProtection="0">
      <alignment horizontal="left" vertical="center" indent="1"/>
    </xf>
    <xf numFmtId="4" fontId="55" fillId="41" borderId="189" applyNumberFormat="0" applyProtection="0">
      <alignment horizontal="left" vertical="center" indent="1"/>
    </xf>
    <xf numFmtId="4" fontId="55" fillId="41" borderId="189" applyNumberFormat="0" applyProtection="0">
      <alignment horizontal="left" vertical="center" indent="1"/>
    </xf>
    <xf numFmtId="4" fontId="55" fillId="41" borderId="189" applyNumberFormat="0" applyProtection="0">
      <alignment horizontal="left" vertical="center" indent="1"/>
    </xf>
    <xf numFmtId="4" fontId="55" fillId="41" borderId="189" applyNumberFormat="0" applyProtection="0">
      <alignment horizontal="left" vertical="center" indent="1"/>
    </xf>
    <xf numFmtId="4" fontId="55" fillId="41" borderId="189" applyNumberFormat="0" applyProtection="0">
      <alignment horizontal="left" vertical="center" indent="1"/>
    </xf>
    <xf numFmtId="4" fontId="55" fillId="41" borderId="189" applyNumberFormat="0" applyProtection="0">
      <alignment horizontal="left" vertical="center" indent="1"/>
    </xf>
    <xf numFmtId="4" fontId="55" fillId="41" borderId="189" applyNumberFormat="0" applyProtection="0">
      <alignment horizontal="left" vertical="center" indent="1"/>
    </xf>
    <xf numFmtId="4" fontId="55" fillId="41" borderId="189" applyNumberFormat="0" applyProtection="0">
      <alignment horizontal="left" vertical="center" indent="1"/>
    </xf>
    <xf numFmtId="4" fontId="55" fillId="41" borderId="189" applyNumberFormat="0" applyProtection="0">
      <alignment horizontal="left" vertical="center" indent="1"/>
    </xf>
    <xf numFmtId="4" fontId="55" fillId="41" borderId="189" applyNumberFormat="0" applyProtection="0">
      <alignment horizontal="left" vertical="center" indent="1"/>
    </xf>
    <xf numFmtId="0" fontId="55" fillId="41" borderId="189" applyNumberFormat="0" applyProtection="0">
      <alignment horizontal="left" vertical="top" indent="1"/>
    </xf>
    <xf numFmtId="0" fontId="169" fillId="7" borderId="189" applyNumberFormat="0" applyProtection="0">
      <alignment horizontal="left" vertical="top" indent="1"/>
    </xf>
    <xf numFmtId="0" fontId="169" fillId="7" borderId="189" applyNumberFormat="0" applyProtection="0">
      <alignment horizontal="left" vertical="top" indent="1"/>
    </xf>
    <xf numFmtId="0" fontId="169" fillId="7" borderId="189" applyNumberFormat="0" applyProtection="0">
      <alignment horizontal="left" vertical="top" indent="1"/>
    </xf>
    <xf numFmtId="0" fontId="169" fillId="7" borderId="189" applyNumberFormat="0" applyProtection="0">
      <alignment horizontal="left" vertical="top" indent="1"/>
    </xf>
    <xf numFmtId="0" fontId="169" fillId="7" borderId="189" applyNumberFormat="0" applyProtection="0">
      <alignment horizontal="left" vertical="top" indent="1"/>
    </xf>
    <xf numFmtId="0" fontId="169" fillId="7" borderId="189" applyNumberFormat="0" applyProtection="0">
      <alignment horizontal="left" vertical="top" indent="1"/>
    </xf>
    <xf numFmtId="0" fontId="169" fillId="7" borderId="189" applyNumberFormat="0" applyProtection="0">
      <alignment horizontal="left" vertical="top" indent="1"/>
    </xf>
    <xf numFmtId="0" fontId="169" fillId="7" borderId="189" applyNumberFormat="0" applyProtection="0">
      <alignment horizontal="left" vertical="top" indent="1"/>
    </xf>
    <xf numFmtId="0" fontId="169" fillId="7" borderId="189" applyNumberFormat="0" applyProtection="0">
      <alignment horizontal="left" vertical="top" indent="1"/>
    </xf>
    <xf numFmtId="0" fontId="169" fillId="7" borderId="189" applyNumberFormat="0" applyProtection="0">
      <alignment horizontal="left" vertical="top" indent="1"/>
    </xf>
    <xf numFmtId="0" fontId="169" fillId="7" borderId="189" applyNumberFormat="0" applyProtection="0">
      <alignment horizontal="left" vertical="top" indent="1"/>
    </xf>
    <xf numFmtId="0" fontId="169" fillId="7" borderId="189" applyNumberFormat="0" applyProtection="0">
      <alignment horizontal="left" vertical="top" indent="1"/>
    </xf>
    <xf numFmtId="0" fontId="169" fillId="7" borderId="189" applyNumberFormat="0" applyProtection="0">
      <alignment horizontal="left" vertical="top" indent="1"/>
    </xf>
    <xf numFmtId="0" fontId="169" fillId="7" borderId="189" applyNumberFormat="0" applyProtection="0">
      <alignment horizontal="left" vertical="top" indent="1"/>
    </xf>
    <xf numFmtId="0" fontId="169" fillId="7" borderId="189" applyNumberFormat="0" applyProtection="0">
      <alignment horizontal="left" vertical="top" indent="1"/>
    </xf>
    <xf numFmtId="0" fontId="169" fillId="7" borderId="189" applyNumberFormat="0" applyProtection="0">
      <alignment horizontal="left" vertical="top" indent="1"/>
    </xf>
    <xf numFmtId="0" fontId="169" fillId="7" borderId="189" applyNumberFormat="0" applyProtection="0">
      <alignment horizontal="left" vertical="top" indent="1"/>
    </xf>
    <xf numFmtId="0" fontId="169" fillId="7" borderId="189" applyNumberFormat="0" applyProtection="0">
      <alignment horizontal="left" vertical="top" indent="1"/>
    </xf>
    <xf numFmtId="0" fontId="169" fillId="7" borderId="189" applyNumberFormat="0" applyProtection="0">
      <alignment horizontal="left" vertical="top" indent="1"/>
    </xf>
    <xf numFmtId="0" fontId="169" fillId="7" borderId="189" applyNumberFormat="0" applyProtection="0">
      <alignment horizontal="left" vertical="top" indent="1"/>
    </xf>
    <xf numFmtId="0" fontId="169" fillId="7" borderId="189" applyNumberFormat="0" applyProtection="0">
      <alignment horizontal="left" vertical="top" indent="1"/>
    </xf>
    <xf numFmtId="0" fontId="169" fillId="7" borderId="189" applyNumberFormat="0" applyProtection="0">
      <alignment horizontal="left" vertical="top" indent="1"/>
    </xf>
    <xf numFmtId="0" fontId="169" fillId="7" borderId="189" applyNumberFormat="0" applyProtection="0">
      <alignment horizontal="left" vertical="top" indent="1"/>
    </xf>
    <xf numFmtId="0" fontId="169" fillId="7" borderId="189" applyNumberFormat="0" applyProtection="0">
      <alignment horizontal="left" vertical="top" indent="1"/>
    </xf>
    <xf numFmtId="0" fontId="169" fillId="7" borderId="189" applyNumberFormat="0" applyProtection="0">
      <alignment horizontal="left" vertical="top" indent="1"/>
    </xf>
    <xf numFmtId="0" fontId="169" fillId="7" borderId="189" applyNumberFormat="0" applyProtection="0">
      <alignment horizontal="left" vertical="top" indent="1"/>
    </xf>
    <xf numFmtId="0" fontId="55" fillId="41" borderId="189" applyNumberFormat="0" applyProtection="0">
      <alignment horizontal="left" vertical="top" indent="1"/>
    </xf>
    <xf numFmtId="0" fontId="55" fillId="41" borderId="189" applyNumberFormat="0" applyProtection="0">
      <alignment horizontal="left" vertical="top" indent="1"/>
    </xf>
    <xf numFmtId="0" fontId="55" fillId="41" borderId="189" applyNumberFormat="0" applyProtection="0">
      <alignment horizontal="left" vertical="top" indent="1"/>
    </xf>
    <xf numFmtId="0" fontId="55" fillId="41" borderId="189" applyNumberFormat="0" applyProtection="0">
      <alignment horizontal="left" vertical="top" indent="1"/>
    </xf>
    <xf numFmtId="0" fontId="55" fillId="41" borderId="189" applyNumberFormat="0" applyProtection="0">
      <alignment horizontal="left" vertical="top" indent="1"/>
    </xf>
    <xf numFmtId="0" fontId="55" fillId="41" borderId="189" applyNumberFormat="0" applyProtection="0">
      <alignment horizontal="left" vertical="top" indent="1"/>
    </xf>
    <xf numFmtId="0" fontId="55" fillId="41" borderId="189" applyNumberFormat="0" applyProtection="0">
      <alignment horizontal="left" vertical="top" indent="1"/>
    </xf>
    <xf numFmtId="0" fontId="55" fillId="41" borderId="189" applyNumberFormat="0" applyProtection="0">
      <alignment horizontal="left" vertical="top" indent="1"/>
    </xf>
    <xf numFmtId="0" fontId="55" fillId="41" borderId="189" applyNumberFormat="0" applyProtection="0">
      <alignment horizontal="left" vertical="top" indent="1"/>
    </xf>
    <xf numFmtId="0" fontId="55" fillId="41" borderId="189" applyNumberFormat="0" applyProtection="0">
      <alignment horizontal="left" vertical="top" indent="1"/>
    </xf>
    <xf numFmtId="0" fontId="55" fillId="41" borderId="189" applyNumberFormat="0" applyProtection="0">
      <alignment horizontal="left" vertical="top" indent="1"/>
    </xf>
    <xf numFmtId="0" fontId="55" fillId="41" borderId="189" applyNumberFormat="0" applyProtection="0">
      <alignment horizontal="left" vertical="top"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57" fillId="29" borderId="189" applyNumberFormat="0" applyProtection="0">
      <alignment horizontal="right" vertical="center"/>
    </xf>
    <xf numFmtId="4" fontId="6" fillId="29" borderId="184" applyNumberFormat="0" applyProtection="0">
      <alignment horizontal="right" vertical="center"/>
    </xf>
    <xf numFmtId="4" fontId="6" fillId="29" borderId="184" applyNumberFormat="0" applyProtection="0">
      <alignment horizontal="right" vertical="center"/>
    </xf>
    <xf numFmtId="4" fontId="6" fillId="29" borderId="184" applyNumberFormat="0" applyProtection="0">
      <alignment horizontal="right" vertical="center"/>
    </xf>
    <xf numFmtId="4" fontId="6" fillId="29" borderId="184" applyNumberFormat="0" applyProtection="0">
      <alignment horizontal="right" vertical="center"/>
    </xf>
    <xf numFmtId="4" fontId="6" fillId="29" borderId="184" applyNumberFormat="0" applyProtection="0">
      <alignment horizontal="right" vertical="center"/>
    </xf>
    <xf numFmtId="4" fontId="6" fillId="29" borderId="184" applyNumberFormat="0" applyProtection="0">
      <alignment horizontal="right" vertical="center"/>
    </xf>
    <xf numFmtId="4" fontId="6" fillId="29" borderId="184" applyNumberFormat="0" applyProtection="0">
      <alignment horizontal="right" vertical="center"/>
    </xf>
    <xf numFmtId="4" fontId="6" fillId="29" borderId="184" applyNumberFormat="0" applyProtection="0">
      <alignment horizontal="right" vertical="center"/>
    </xf>
    <xf numFmtId="4" fontId="6" fillId="29" borderId="184" applyNumberFormat="0" applyProtection="0">
      <alignment horizontal="right" vertical="center"/>
    </xf>
    <xf numFmtId="4" fontId="6" fillId="29" borderId="184" applyNumberFormat="0" applyProtection="0">
      <alignment horizontal="right" vertical="center"/>
    </xf>
    <xf numFmtId="4" fontId="6" fillId="29" borderId="184" applyNumberFormat="0" applyProtection="0">
      <alignment horizontal="right" vertical="center"/>
    </xf>
    <xf numFmtId="4" fontId="6" fillId="29" borderId="184" applyNumberFormat="0" applyProtection="0">
      <alignment horizontal="right" vertical="center"/>
    </xf>
    <xf numFmtId="4" fontId="6" fillId="29" borderId="184" applyNumberFormat="0" applyProtection="0">
      <alignment horizontal="right" vertical="center"/>
    </xf>
    <xf numFmtId="4" fontId="6" fillId="29" borderId="184" applyNumberFormat="0" applyProtection="0">
      <alignment horizontal="right" vertical="center"/>
    </xf>
    <xf numFmtId="4" fontId="6" fillId="29" borderId="184" applyNumberFormat="0" applyProtection="0">
      <alignment horizontal="right" vertical="center"/>
    </xf>
    <xf numFmtId="4" fontId="6" fillId="29" borderId="184" applyNumberFormat="0" applyProtection="0">
      <alignment horizontal="right" vertical="center"/>
    </xf>
    <xf numFmtId="4" fontId="57" fillId="29" borderId="189" applyNumberFormat="0" applyProtection="0">
      <alignment horizontal="right" vertical="center"/>
    </xf>
    <xf numFmtId="4" fontId="57" fillId="29" borderId="189" applyNumberFormat="0" applyProtection="0">
      <alignment horizontal="right" vertical="center"/>
    </xf>
    <xf numFmtId="4" fontId="57" fillId="29" borderId="189" applyNumberFormat="0" applyProtection="0">
      <alignment horizontal="right" vertical="center"/>
    </xf>
    <xf numFmtId="4" fontId="57" fillId="29" borderId="189" applyNumberFormat="0" applyProtection="0">
      <alignment horizontal="right" vertical="center"/>
    </xf>
    <xf numFmtId="4" fontId="57" fillId="29" borderId="189" applyNumberFormat="0" applyProtection="0">
      <alignment horizontal="right" vertical="center"/>
    </xf>
    <xf numFmtId="4" fontId="57" fillId="29" borderId="189" applyNumberFormat="0" applyProtection="0">
      <alignment horizontal="right" vertical="center"/>
    </xf>
    <xf numFmtId="4" fontId="57" fillId="29" borderId="189" applyNumberFormat="0" applyProtection="0">
      <alignment horizontal="right" vertical="center"/>
    </xf>
    <xf numFmtId="4" fontId="57" fillId="29" borderId="189" applyNumberFormat="0" applyProtection="0">
      <alignment horizontal="right" vertical="center"/>
    </xf>
    <xf numFmtId="4" fontId="57" fillId="29" borderId="189" applyNumberFormat="0" applyProtection="0">
      <alignment horizontal="right" vertical="center"/>
    </xf>
    <xf numFmtId="4" fontId="57" fillId="29" borderId="189" applyNumberFormat="0" applyProtection="0">
      <alignment horizontal="right" vertical="center"/>
    </xf>
    <xf numFmtId="4" fontId="57" fillId="29" borderId="189" applyNumberFormat="0" applyProtection="0">
      <alignment horizontal="right" vertical="center"/>
    </xf>
    <xf numFmtId="4" fontId="57" fillId="29" borderId="189" applyNumberFormat="0" applyProtection="0">
      <alignment horizontal="right" vertical="center"/>
    </xf>
    <xf numFmtId="4" fontId="57" fillId="3" borderId="189" applyNumberFormat="0" applyProtection="0">
      <alignment horizontal="right" vertical="center"/>
    </xf>
    <xf numFmtId="4" fontId="6" fillId="90" borderId="184" applyNumberFormat="0" applyProtection="0">
      <alignment horizontal="right" vertical="center"/>
    </xf>
    <xf numFmtId="4" fontId="6" fillId="90" borderId="184" applyNumberFormat="0" applyProtection="0">
      <alignment horizontal="right" vertical="center"/>
    </xf>
    <xf numFmtId="4" fontId="6" fillId="90" borderId="184" applyNumberFormat="0" applyProtection="0">
      <alignment horizontal="right" vertical="center"/>
    </xf>
    <xf numFmtId="4" fontId="6" fillId="90" borderId="184" applyNumberFormat="0" applyProtection="0">
      <alignment horizontal="right" vertical="center"/>
    </xf>
    <xf numFmtId="4" fontId="6" fillId="90" borderId="184" applyNumberFormat="0" applyProtection="0">
      <alignment horizontal="right" vertical="center"/>
    </xf>
    <xf numFmtId="4" fontId="6" fillId="90" borderId="184" applyNumberFormat="0" applyProtection="0">
      <alignment horizontal="right" vertical="center"/>
    </xf>
    <xf numFmtId="4" fontId="6" fillId="90" borderId="184" applyNumberFormat="0" applyProtection="0">
      <alignment horizontal="right" vertical="center"/>
    </xf>
    <xf numFmtId="4" fontId="6" fillId="90" borderId="184" applyNumberFormat="0" applyProtection="0">
      <alignment horizontal="right" vertical="center"/>
    </xf>
    <xf numFmtId="4" fontId="6" fillId="90" borderId="184" applyNumberFormat="0" applyProtection="0">
      <alignment horizontal="right" vertical="center"/>
    </xf>
    <xf numFmtId="4" fontId="6" fillId="90" borderId="184" applyNumberFormat="0" applyProtection="0">
      <alignment horizontal="right" vertical="center"/>
    </xf>
    <xf numFmtId="4" fontId="6" fillId="90" borderId="184" applyNumberFormat="0" applyProtection="0">
      <alignment horizontal="right" vertical="center"/>
    </xf>
    <xf numFmtId="4" fontId="6" fillId="90" borderId="184" applyNumberFormat="0" applyProtection="0">
      <alignment horizontal="right" vertical="center"/>
    </xf>
    <xf numFmtId="4" fontId="6" fillId="90" borderId="184" applyNumberFormat="0" applyProtection="0">
      <alignment horizontal="right" vertical="center"/>
    </xf>
    <xf numFmtId="4" fontId="6" fillId="90" borderId="184" applyNumberFormat="0" applyProtection="0">
      <alignment horizontal="right" vertical="center"/>
    </xf>
    <xf numFmtId="4" fontId="6" fillId="90" borderId="184" applyNumberFormat="0" applyProtection="0">
      <alignment horizontal="right" vertical="center"/>
    </xf>
    <xf numFmtId="4" fontId="6" fillId="90" borderId="184" applyNumberFormat="0" applyProtection="0">
      <alignment horizontal="right" vertical="center"/>
    </xf>
    <xf numFmtId="4" fontId="57" fillId="3" borderId="189" applyNumberFormat="0" applyProtection="0">
      <alignment horizontal="right" vertical="center"/>
    </xf>
    <xf numFmtId="4" fontId="57" fillId="3" borderId="189" applyNumberFormat="0" applyProtection="0">
      <alignment horizontal="right" vertical="center"/>
    </xf>
    <xf numFmtId="4" fontId="57" fillId="3" borderId="189" applyNumberFormat="0" applyProtection="0">
      <alignment horizontal="right" vertical="center"/>
    </xf>
    <xf numFmtId="4" fontId="57" fillId="3" borderId="189" applyNumberFormat="0" applyProtection="0">
      <alignment horizontal="right" vertical="center"/>
    </xf>
    <xf numFmtId="4" fontId="57" fillId="3" borderId="189" applyNumberFormat="0" applyProtection="0">
      <alignment horizontal="right" vertical="center"/>
    </xf>
    <xf numFmtId="4" fontId="57" fillId="3" borderId="189" applyNumberFormat="0" applyProtection="0">
      <alignment horizontal="right" vertical="center"/>
    </xf>
    <xf numFmtId="4" fontId="57" fillId="3" borderId="189" applyNumberFormat="0" applyProtection="0">
      <alignment horizontal="right" vertical="center"/>
    </xf>
    <xf numFmtId="4" fontId="57" fillId="3" borderId="189" applyNumberFormat="0" applyProtection="0">
      <alignment horizontal="right" vertical="center"/>
    </xf>
    <xf numFmtId="4" fontId="57" fillId="3" borderId="189" applyNumberFormat="0" applyProtection="0">
      <alignment horizontal="right" vertical="center"/>
    </xf>
    <xf numFmtId="4" fontId="57" fillId="3" borderId="189" applyNumberFormat="0" applyProtection="0">
      <alignment horizontal="right" vertical="center"/>
    </xf>
    <xf numFmtId="4" fontId="57" fillId="3" borderId="189" applyNumberFormat="0" applyProtection="0">
      <alignment horizontal="right" vertical="center"/>
    </xf>
    <xf numFmtId="4" fontId="57" fillId="3" borderId="189" applyNumberFormat="0" applyProtection="0">
      <alignment horizontal="right" vertical="center"/>
    </xf>
    <xf numFmtId="4" fontId="57" fillId="13" borderId="189" applyNumberFormat="0" applyProtection="0">
      <alignment horizontal="right" vertical="center"/>
    </xf>
    <xf numFmtId="4" fontId="6" fillId="13" borderId="186" applyNumberFormat="0" applyProtection="0">
      <alignment horizontal="right" vertical="center"/>
    </xf>
    <xf numFmtId="4" fontId="6" fillId="13" borderId="186" applyNumberFormat="0" applyProtection="0">
      <alignment horizontal="right" vertical="center"/>
    </xf>
    <xf numFmtId="4" fontId="6" fillId="13" borderId="186" applyNumberFormat="0" applyProtection="0">
      <alignment horizontal="right" vertical="center"/>
    </xf>
    <xf numFmtId="4" fontId="6" fillId="13" borderId="186" applyNumberFormat="0" applyProtection="0">
      <alignment horizontal="right" vertical="center"/>
    </xf>
    <xf numFmtId="4" fontId="6" fillId="13" borderId="186" applyNumberFormat="0" applyProtection="0">
      <alignment horizontal="right" vertical="center"/>
    </xf>
    <xf numFmtId="4" fontId="6" fillId="13" borderId="186" applyNumberFormat="0" applyProtection="0">
      <alignment horizontal="right" vertical="center"/>
    </xf>
    <xf numFmtId="4" fontId="6" fillId="13" borderId="186" applyNumberFormat="0" applyProtection="0">
      <alignment horizontal="right" vertical="center"/>
    </xf>
    <xf numFmtId="4" fontId="6" fillId="13" borderId="186" applyNumberFormat="0" applyProtection="0">
      <alignment horizontal="right" vertical="center"/>
    </xf>
    <xf numFmtId="4" fontId="6" fillId="13" borderId="186" applyNumberFormat="0" applyProtection="0">
      <alignment horizontal="right" vertical="center"/>
    </xf>
    <xf numFmtId="4" fontId="6" fillId="13" borderId="186" applyNumberFormat="0" applyProtection="0">
      <alignment horizontal="right" vertical="center"/>
    </xf>
    <xf numFmtId="4" fontId="6" fillId="13" borderId="186" applyNumberFormat="0" applyProtection="0">
      <alignment horizontal="right" vertical="center"/>
    </xf>
    <xf numFmtId="4" fontId="6" fillId="13" borderId="186" applyNumberFormat="0" applyProtection="0">
      <alignment horizontal="right" vertical="center"/>
    </xf>
    <xf numFmtId="4" fontId="6" fillId="13" borderId="186" applyNumberFormat="0" applyProtection="0">
      <alignment horizontal="right" vertical="center"/>
    </xf>
    <xf numFmtId="4" fontId="6" fillId="13" borderId="186" applyNumberFormat="0" applyProtection="0">
      <alignment horizontal="right" vertical="center"/>
    </xf>
    <xf numFmtId="4" fontId="6" fillId="13" borderId="186" applyNumberFormat="0" applyProtection="0">
      <alignment horizontal="right" vertical="center"/>
    </xf>
    <xf numFmtId="4" fontId="6" fillId="13" borderId="186" applyNumberFormat="0" applyProtection="0">
      <alignment horizontal="right" vertical="center"/>
    </xf>
    <xf numFmtId="4" fontId="57" fillId="13" borderId="189" applyNumberFormat="0" applyProtection="0">
      <alignment horizontal="right" vertical="center"/>
    </xf>
    <xf numFmtId="4" fontId="57" fillId="13" borderId="189" applyNumberFormat="0" applyProtection="0">
      <alignment horizontal="right" vertical="center"/>
    </xf>
    <xf numFmtId="4" fontId="57" fillId="13" borderId="189" applyNumberFormat="0" applyProtection="0">
      <alignment horizontal="right" vertical="center"/>
    </xf>
    <xf numFmtId="4" fontId="57" fillId="13" borderId="189" applyNumberFormat="0" applyProtection="0">
      <alignment horizontal="right" vertical="center"/>
    </xf>
    <xf numFmtId="4" fontId="57" fillId="13" borderId="189" applyNumberFormat="0" applyProtection="0">
      <alignment horizontal="right" vertical="center"/>
    </xf>
    <xf numFmtId="4" fontId="57" fillId="13" borderId="189" applyNumberFormat="0" applyProtection="0">
      <alignment horizontal="right" vertical="center"/>
    </xf>
    <xf numFmtId="4" fontId="57" fillId="13" borderId="189" applyNumberFormat="0" applyProtection="0">
      <alignment horizontal="right" vertical="center"/>
    </xf>
    <xf numFmtId="4" fontId="57" fillId="13" borderId="189" applyNumberFormat="0" applyProtection="0">
      <alignment horizontal="right" vertical="center"/>
    </xf>
    <xf numFmtId="4" fontId="57" fillId="13" borderId="189" applyNumberFormat="0" applyProtection="0">
      <alignment horizontal="right" vertical="center"/>
    </xf>
    <xf numFmtId="4" fontId="57" fillId="13" borderId="189" applyNumberFormat="0" applyProtection="0">
      <alignment horizontal="right" vertical="center"/>
    </xf>
    <xf numFmtId="4" fontId="57" fillId="13" borderId="189" applyNumberFormat="0" applyProtection="0">
      <alignment horizontal="right" vertical="center"/>
    </xf>
    <xf numFmtId="4" fontId="57" fillId="13" borderId="189" applyNumberFormat="0" applyProtection="0">
      <alignment horizontal="right" vertical="center"/>
    </xf>
    <xf numFmtId="4" fontId="57" fillId="42" borderId="189" applyNumberFormat="0" applyProtection="0">
      <alignment horizontal="right" vertical="center"/>
    </xf>
    <xf numFmtId="4" fontId="6" fillId="42" borderId="184" applyNumberFormat="0" applyProtection="0">
      <alignment horizontal="right" vertical="center"/>
    </xf>
    <xf numFmtId="4" fontId="6" fillId="42" borderId="184" applyNumberFormat="0" applyProtection="0">
      <alignment horizontal="right" vertical="center"/>
    </xf>
    <xf numFmtId="4" fontId="6" fillId="42" borderId="184" applyNumberFormat="0" applyProtection="0">
      <alignment horizontal="right" vertical="center"/>
    </xf>
    <xf numFmtId="4" fontId="6" fillId="42" borderId="184" applyNumberFormat="0" applyProtection="0">
      <alignment horizontal="right" vertical="center"/>
    </xf>
    <xf numFmtId="4" fontId="6" fillId="42" borderId="184" applyNumberFormat="0" applyProtection="0">
      <alignment horizontal="right" vertical="center"/>
    </xf>
    <xf numFmtId="4" fontId="6" fillId="42" borderId="184" applyNumberFormat="0" applyProtection="0">
      <alignment horizontal="right" vertical="center"/>
    </xf>
    <xf numFmtId="4" fontId="6" fillId="42" borderId="184" applyNumberFormat="0" applyProtection="0">
      <alignment horizontal="right" vertical="center"/>
    </xf>
    <xf numFmtId="4" fontId="6" fillId="42" borderId="184" applyNumberFormat="0" applyProtection="0">
      <alignment horizontal="right" vertical="center"/>
    </xf>
    <xf numFmtId="4" fontId="6" fillId="42" borderId="184" applyNumberFormat="0" applyProtection="0">
      <alignment horizontal="right" vertical="center"/>
    </xf>
    <xf numFmtId="4" fontId="6" fillId="42" borderId="184" applyNumberFormat="0" applyProtection="0">
      <alignment horizontal="right" vertical="center"/>
    </xf>
    <xf numFmtId="4" fontId="6" fillId="42" borderId="184" applyNumberFormat="0" applyProtection="0">
      <alignment horizontal="right" vertical="center"/>
    </xf>
    <xf numFmtId="4" fontId="6" fillId="42" borderId="184" applyNumberFormat="0" applyProtection="0">
      <alignment horizontal="right" vertical="center"/>
    </xf>
    <xf numFmtId="4" fontId="6" fillId="42" borderId="184" applyNumberFormat="0" applyProtection="0">
      <alignment horizontal="right" vertical="center"/>
    </xf>
    <xf numFmtId="4" fontId="6" fillId="42" borderId="184" applyNumberFormat="0" applyProtection="0">
      <alignment horizontal="right" vertical="center"/>
    </xf>
    <xf numFmtId="4" fontId="6" fillId="42" borderId="184" applyNumberFormat="0" applyProtection="0">
      <alignment horizontal="right" vertical="center"/>
    </xf>
    <xf numFmtId="4" fontId="6" fillId="42" borderId="184" applyNumberFormat="0" applyProtection="0">
      <alignment horizontal="right" vertical="center"/>
    </xf>
    <xf numFmtId="4" fontId="57" fillId="42" borderId="189" applyNumberFormat="0" applyProtection="0">
      <alignment horizontal="right" vertical="center"/>
    </xf>
    <xf numFmtId="4" fontId="57" fillId="42" borderId="189" applyNumberFormat="0" applyProtection="0">
      <alignment horizontal="right" vertical="center"/>
    </xf>
    <xf numFmtId="4" fontId="57" fillId="42" borderId="189" applyNumberFormat="0" applyProtection="0">
      <alignment horizontal="right" vertical="center"/>
    </xf>
    <xf numFmtId="4" fontId="57" fillId="42" borderId="189" applyNumberFormat="0" applyProtection="0">
      <alignment horizontal="right" vertical="center"/>
    </xf>
    <xf numFmtId="4" fontId="57" fillId="42" borderId="189" applyNumberFormat="0" applyProtection="0">
      <alignment horizontal="right" vertical="center"/>
    </xf>
    <xf numFmtId="4" fontId="57" fillId="42" borderId="189" applyNumberFormat="0" applyProtection="0">
      <alignment horizontal="right" vertical="center"/>
    </xf>
    <xf numFmtId="4" fontId="57" fillId="42" borderId="189" applyNumberFormat="0" applyProtection="0">
      <alignment horizontal="right" vertical="center"/>
    </xf>
    <xf numFmtId="4" fontId="57" fillId="42" borderId="189" applyNumberFormat="0" applyProtection="0">
      <alignment horizontal="right" vertical="center"/>
    </xf>
    <xf numFmtId="4" fontId="57" fillId="42" borderId="189" applyNumberFormat="0" applyProtection="0">
      <alignment horizontal="right" vertical="center"/>
    </xf>
    <xf numFmtId="4" fontId="57" fillId="42" borderId="189" applyNumberFormat="0" applyProtection="0">
      <alignment horizontal="right" vertical="center"/>
    </xf>
    <xf numFmtId="4" fontId="57" fillId="42" borderId="189" applyNumberFormat="0" applyProtection="0">
      <alignment horizontal="right" vertical="center"/>
    </xf>
    <xf numFmtId="4" fontId="57" fillId="42" borderId="189" applyNumberFormat="0" applyProtection="0">
      <alignment horizontal="right" vertical="center"/>
    </xf>
    <xf numFmtId="4" fontId="57" fillId="43" borderId="189" applyNumberFormat="0" applyProtection="0">
      <alignment horizontal="right" vertical="center"/>
    </xf>
    <xf numFmtId="4" fontId="6" fillId="43" borderId="184" applyNumberFormat="0" applyProtection="0">
      <alignment horizontal="right" vertical="center"/>
    </xf>
    <xf numFmtId="4" fontId="6" fillId="43" borderId="184" applyNumberFormat="0" applyProtection="0">
      <alignment horizontal="right" vertical="center"/>
    </xf>
    <xf numFmtId="4" fontId="6" fillId="43" borderId="184" applyNumberFormat="0" applyProtection="0">
      <alignment horizontal="right" vertical="center"/>
    </xf>
    <xf numFmtId="4" fontId="6" fillId="43" borderId="184" applyNumberFormat="0" applyProtection="0">
      <alignment horizontal="right" vertical="center"/>
    </xf>
    <xf numFmtId="4" fontId="6" fillId="43" borderId="184" applyNumberFormat="0" applyProtection="0">
      <alignment horizontal="right" vertical="center"/>
    </xf>
    <xf numFmtId="4" fontId="6" fillId="43" borderId="184" applyNumberFormat="0" applyProtection="0">
      <alignment horizontal="right" vertical="center"/>
    </xf>
    <xf numFmtId="4" fontId="6" fillId="43" borderId="184" applyNumberFormat="0" applyProtection="0">
      <alignment horizontal="right" vertical="center"/>
    </xf>
    <xf numFmtId="4" fontId="6" fillId="43" borderId="184" applyNumberFormat="0" applyProtection="0">
      <alignment horizontal="right" vertical="center"/>
    </xf>
    <xf numFmtId="4" fontId="6" fillId="43" borderId="184" applyNumberFormat="0" applyProtection="0">
      <alignment horizontal="right" vertical="center"/>
    </xf>
    <xf numFmtId="4" fontId="6" fillId="43" borderId="184" applyNumberFormat="0" applyProtection="0">
      <alignment horizontal="right" vertical="center"/>
    </xf>
    <xf numFmtId="4" fontId="6" fillId="43" borderId="184" applyNumberFormat="0" applyProtection="0">
      <alignment horizontal="right" vertical="center"/>
    </xf>
    <xf numFmtId="4" fontId="6" fillId="43" borderId="184" applyNumberFormat="0" applyProtection="0">
      <alignment horizontal="right" vertical="center"/>
    </xf>
    <xf numFmtId="4" fontId="6" fillId="43" borderId="184" applyNumberFormat="0" applyProtection="0">
      <alignment horizontal="right" vertical="center"/>
    </xf>
    <xf numFmtId="4" fontId="6" fillId="43" borderId="184" applyNumberFormat="0" applyProtection="0">
      <alignment horizontal="right" vertical="center"/>
    </xf>
    <xf numFmtId="4" fontId="6" fillId="43" borderId="184" applyNumberFormat="0" applyProtection="0">
      <alignment horizontal="right" vertical="center"/>
    </xf>
    <xf numFmtId="4" fontId="6" fillId="43" borderId="184" applyNumberFormat="0" applyProtection="0">
      <alignment horizontal="right" vertical="center"/>
    </xf>
    <xf numFmtId="4" fontId="57" fillId="43" borderId="189" applyNumberFormat="0" applyProtection="0">
      <alignment horizontal="right" vertical="center"/>
    </xf>
    <xf numFmtId="4" fontId="57" fillId="43" borderId="189" applyNumberFormat="0" applyProtection="0">
      <alignment horizontal="right" vertical="center"/>
    </xf>
    <xf numFmtId="4" fontId="57" fillId="43" borderId="189" applyNumberFormat="0" applyProtection="0">
      <alignment horizontal="right" vertical="center"/>
    </xf>
    <xf numFmtId="4" fontId="57" fillId="43" borderId="189" applyNumberFormat="0" applyProtection="0">
      <alignment horizontal="right" vertical="center"/>
    </xf>
    <xf numFmtId="4" fontId="57" fillId="43" borderId="189" applyNumberFormat="0" applyProtection="0">
      <alignment horizontal="right" vertical="center"/>
    </xf>
    <xf numFmtId="4" fontId="57" fillId="43" borderId="189" applyNumberFormat="0" applyProtection="0">
      <alignment horizontal="right" vertical="center"/>
    </xf>
    <xf numFmtId="4" fontId="57" fillId="43" borderId="189" applyNumberFormat="0" applyProtection="0">
      <alignment horizontal="right" vertical="center"/>
    </xf>
    <xf numFmtId="4" fontId="57" fillId="43" borderId="189" applyNumberFormat="0" applyProtection="0">
      <alignment horizontal="right" vertical="center"/>
    </xf>
    <xf numFmtId="4" fontId="57" fillId="43" borderId="189" applyNumberFormat="0" applyProtection="0">
      <alignment horizontal="right" vertical="center"/>
    </xf>
    <xf numFmtId="4" fontId="57" fillId="43" borderId="189" applyNumberFormat="0" applyProtection="0">
      <alignment horizontal="right" vertical="center"/>
    </xf>
    <xf numFmtId="4" fontId="57" fillId="43" borderId="189" applyNumberFormat="0" applyProtection="0">
      <alignment horizontal="right" vertical="center"/>
    </xf>
    <xf numFmtId="4" fontId="57" fillId="43" borderId="189" applyNumberFormat="0" applyProtection="0">
      <alignment horizontal="right" vertical="center"/>
    </xf>
    <xf numFmtId="4" fontId="57" fillId="25" borderId="189" applyNumberFormat="0" applyProtection="0">
      <alignment horizontal="right" vertical="center"/>
    </xf>
    <xf numFmtId="4" fontId="6" fillId="25" borderId="184" applyNumberFormat="0" applyProtection="0">
      <alignment horizontal="right" vertical="center"/>
    </xf>
    <xf numFmtId="4" fontId="6" fillId="25" borderId="184" applyNumberFormat="0" applyProtection="0">
      <alignment horizontal="right" vertical="center"/>
    </xf>
    <xf numFmtId="4" fontId="6" fillId="25" borderId="184" applyNumberFormat="0" applyProtection="0">
      <alignment horizontal="right" vertical="center"/>
    </xf>
    <xf numFmtId="4" fontId="6" fillId="25" borderId="184" applyNumberFormat="0" applyProtection="0">
      <alignment horizontal="right" vertical="center"/>
    </xf>
    <xf numFmtId="4" fontId="6" fillId="25" borderId="184" applyNumberFormat="0" applyProtection="0">
      <alignment horizontal="right" vertical="center"/>
    </xf>
    <xf numFmtId="4" fontId="6" fillId="25" borderId="184" applyNumberFormat="0" applyProtection="0">
      <alignment horizontal="right" vertical="center"/>
    </xf>
    <xf numFmtId="4" fontId="6" fillId="25" borderId="184" applyNumberFormat="0" applyProtection="0">
      <alignment horizontal="right" vertical="center"/>
    </xf>
    <xf numFmtId="4" fontId="6" fillId="25" borderId="184" applyNumberFormat="0" applyProtection="0">
      <alignment horizontal="right" vertical="center"/>
    </xf>
    <xf numFmtId="4" fontId="6" fillId="25" borderId="184" applyNumberFormat="0" applyProtection="0">
      <alignment horizontal="right" vertical="center"/>
    </xf>
    <xf numFmtId="4" fontId="6" fillId="25" borderId="184" applyNumberFormat="0" applyProtection="0">
      <alignment horizontal="right" vertical="center"/>
    </xf>
    <xf numFmtId="4" fontId="6" fillId="25" borderId="184" applyNumberFormat="0" applyProtection="0">
      <alignment horizontal="right" vertical="center"/>
    </xf>
    <xf numFmtId="4" fontId="6" fillId="25" borderId="184" applyNumberFormat="0" applyProtection="0">
      <alignment horizontal="right" vertical="center"/>
    </xf>
    <xf numFmtId="4" fontId="6" fillId="25" borderId="184" applyNumberFormat="0" applyProtection="0">
      <alignment horizontal="right" vertical="center"/>
    </xf>
    <xf numFmtId="4" fontId="6" fillId="25" borderId="184" applyNumberFormat="0" applyProtection="0">
      <alignment horizontal="right" vertical="center"/>
    </xf>
    <xf numFmtId="4" fontId="6" fillId="25" borderId="184" applyNumberFormat="0" applyProtection="0">
      <alignment horizontal="right" vertical="center"/>
    </xf>
    <xf numFmtId="4" fontId="6" fillId="25" borderId="184" applyNumberFormat="0" applyProtection="0">
      <alignment horizontal="right" vertical="center"/>
    </xf>
    <xf numFmtId="4" fontId="57" fillId="25" borderId="189" applyNumberFormat="0" applyProtection="0">
      <alignment horizontal="right" vertical="center"/>
    </xf>
    <xf numFmtId="4" fontId="57" fillId="25" borderId="189" applyNumberFormat="0" applyProtection="0">
      <alignment horizontal="right" vertical="center"/>
    </xf>
    <xf numFmtId="4" fontId="57" fillId="25" borderId="189" applyNumberFormat="0" applyProtection="0">
      <alignment horizontal="right" vertical="center"/>
    </xf>
    <xf numFmtId="4" fontId="57" fillId="25" borderId="189" applyNumberFormat="0" applyProtection="0">
      <alignment horizontal="right" vertical="center"/>
    </xf>
    <xf numFmtId="4" fontId="57" fillId="25" borderId="189" applyNumberFormat="0" applyProtection="0">
      <alignment horizontal="right" vertical="center"/>
    </xf>
    <xf numFmtId="4" fontId="57" fillId="25" borderId="189" applyNumberFormat="0" applyProtection="0">
      <alignment horizontal="right" vertical="center"/>
    </xf>
    <xf numFmtId="4" fontId="57" fillId="25" borderId="189" applyNumberFormat="0" applyProtection="0">
      <alignment horizontal="right" vertical="center"/>
    </xf>
    <xf numFmtId="4" fontId="57" fillId="25" borderId="189" applyNumberFormat="0" applyProtection="0">
      <alignment horizontal="right" vertical="center"/>
    </xf>
    <xf numFmtId="4" fontId="57" fillId="25" borderId="189" applyNumberFormat="0" applyProtection="0">
      <alignment horizontal="right" vertical="center"/>
    </xf>
    <xf numFmtId="4" fontId="57" fillId="25" borderId="189" applyNumberFormat="0" applyProtection="0">
      <alignment horizontal="right" vertical="center"/>
    </xf>
    <xf numFmtId="4" fontId="57" fillId="25" borderId="189" applyNumberFormat="0" applyProtection="0">
      <alignment horizontal="right" vertical="center"/>
    </xf>
    <xf numFmtId="4" fontId="57" fillId="25" borderId="189" applyNumberFormat="0" applyProtection="0">
      <alignment horizontal="right" vertical="center"/>
    </xf>
    <xf numFmtId="4" fontId="57" fillId="17" borderId="189" applyNumberFormat="0" applyProtection="0">
      <alignment horizontal="right" vertical="center"/>
    </xf>
    <xf numFmtId="4" fontId="6" fillId="17" borderId="184" applyNumberFormat="0" applyProtection="0">
      <alignment horizontal="right" vertical="center"/>
    </xf>
    <xf numFmtId="4" fontId="6" fillId="17" borderId="184" applyNumberFormat="0" applyProtection="0">
      <alignment horizontal="right" vertical="center"/>
    </xf>
    <xf numFmtId="4" fontId="6" fillId="17" borderId="184" applyNumberFormat="0" applyProtection="0">
      <alignment horizontal="right" vertical="center"/>
    </xf>
    <xf numFmtId="4" fontId="6" fillId="17" borderId="184" applyNumberFormat="0" applyProtection="0">
      <alignment horizontal="right" vertical="center"/>
    </xf>
    <xf numFmtId="4" fontId="6" fillId="17" borderId="184" applyNumberFormat="0" applyProtection="0">
      <alignment horizontal="right" vertical="center"/>
    </xf>
    <xf numFmtId="4" fontId="6" fillId="17" borderId="184" applyNumberFormat="0" applyProtection="0">
      <alignment horizontal="right" vertical="center"/>
    </xf>
    <xf numFmtId="4" fontId="6" fillId="17" borderId="184" applyNumberFormat="0" applyProtection="0">
      <alignment horizontal="right" vertical="center"/>
    </xf>
    <xf numFmtId="4" fontId="6" fillId="17" borderId="184" applyNumberFormat="0" applyProtection="0">
      <alignment horizontal="right" vertical="center"/>
    </xf>
    <xf numFmtId="4" fontId="6" fillId="17" borderId="184" applyNumberFormat="0" applyProtection="0">
      <alignment horizontal="right" vertical="center"/>
    </xf>
    <xf numFmtId="4" fontId="6" fillId="17" borderId="184" applyNumberFormat="0" applyProtection="0">
      <alignment horizontal="right" vertical="center"/>
    </xf>
    <xf numFmtId="4" fontId="6" fillId="17" borderId="184" applyNumberFormat="0" applyProtection="0">
      <alignment horizontal="right" vertical="center"/>
    </xf>
    <xf numFmtId="4" fontId="6" fillId="17" borderId="184" applyNumberFormat="0" applyProtection="0">
      <alignment horizontal="right" vertical="center"/>
    </xf>
    <xf numFmtId="4" fontId="6" fillId="17" borderId="184" applyNumberFormat="0" applyProtection="0">
      <alignment horizontal="right" vertical="center"/>
    </xf>
    <xf numFmtId="4" fontId="6" fillId="17" borderId="184" applyNumberFormat="0" applyProtection="0">
      <alignment horizontal="right" vertical="center"/>
    </xf>
    <xf numFmtId="4" fontId="6" fillId="17" borderId="184" applyNumberFormat="0" applyProtection="0">
      <alignment horizontal="right" vertical="center"/>
    </xf>
    <xf numFmtId="4" fontId="6" fillId="17" borderId="184" applyNumberFormat="0" applyProtection="0">
      <alignment horizontal="right" vertical="center"/>
    </xf>
    <xf numFmtId="4" fontId="57" fillId="17" borderId="189" applyNumberFormat="0" applyProtection="0">
      <alignment horizontal="right" vertical="center"/>
    </xf>
    <xf numFmtId="4" fontId="57" fillId="17" borderId="189" applyNumberFormat="0" applyProtection="0">
      <alignment horizontal="right" vertical="center"/>
    </xf>
    <xf numFmtId="4" fontId="57" fillId="17" borderId="189" applyNumberFormat="0" applyProtection="0">
      <alignment horizontal="right" vertical="center"/>
    </xf>
    <xf numFmtId="4" fontId="57" fillId="17" borderId="189" applyNumberFormat="0" applyProtection="0">
      <alignment horizontal="right" vertical="center"/>
    </xf>
    <xf numFmtId="4" fontId="57" fillId="17" borderId="189" applyNumberFormat="0" applyProtection="0">
      <alignment horizontal="right" vertical="center"/>
    </xf>
    <xf numFmtId="4" fontId="57" fillId="17" borderId="189" applyNumberFormat="0" applyProtection="0">
      <alignment horizontal="right" vertical="center"/>
    </xf>
    <xf numFmtId="4" fontId="57" fillId="17" borderId="189" applyNumberFormat="0" applyProtection="0">
      <alignment horizontal="right" vertical="center"/>
    </xf>
    <xf numFmtId="4" fontId="57" fillId="17" borderId="189" applyNumberFormat="0" applyProtection="0">
      <alignment horizontal="right" vertical="center"/>
    </xf>
    <xf numFmtId="4" fontId="57" fillId="17" borderId="189" applyNumberFormat="0" applyProtection="0">
      <alignment horizontal="right" vertical="center"/>
    </xf>
    <xf numFmtId="4" fontId="57" fillId="17" borderId="189" applyNumberFormat="0" applyProtection="0">
      <alignment horizontal="right" vertical="center"/>
    </xf>
    <xf numFmtId="4" fontId="57" fillId="17" borderId="189" applyNumberFormat="0" applyProtection="0">
      <alignment horizontal="right" vertical="center"/>
    </xf>
    <xf numFmtId="4" fontId="57" fillId="17" borderId="189" applyNumberFormat="0" applyProtection="0">
      <alignment horizontal="right" vertical="center"/>
    </xf>
    <xf numFmtId="4" fontId="57" fillId="44" borderId="189" applyNumberFormat="0" applyProtection="0">
      <alignment horizontal="right" vertical="center"/>
    </xf>
    <xf numFmtId="4" fontId="6" fillId="44" borderId="184" applyNumberFormat="0" applyProtection="0">
      <alignment horizontal="right" vertical="center"/>
    </xf>
    <xf numFmtId="4" fontId="6" fillId="44" borderId="184" applyNumberFormat="0" applyProtection="0">
      <alignment horizontal="right" vertical="center"/>
    </xf>
    <xf numFmtId="4" fontId="6" fillId="44" borderId="184" applyNumberFormat="0" applyProtection="0">
      <alignment horizontal="right" vertical="center"/>
    </xf>
    <xf numFmtId="4" fontId="6" fillId="44" borderId="184" applyNumberFormat="0" applyProtection="0">
      <alignment horizontal="right" vertical="center"/>
    </xf>
    <xf numFmtId="4" fontId="6" fillId="44" borderId="184" applyNumberFormat="0" applyProtection="0">
      <alignment horizontal="right" vertical="center"/>
    </xf>
    <xf numFmtId="4" fontId="6" fillId="44" borderId="184" applyNumberFormat="0" applyProtection="0">
      <alignment horizontal="right" vertical="center"/>
    </xf>
    <xf numFmtId="4" fontId="6" fillId="44" borderId="184" applyNumberFormat="0" applyProtection="0">
      <alignment horizontal="right" vertical="center"/>
    </xf>
    <xf numFmtId="4" fontId="6" fillId="44" borderId="184" applyNumberFormat="0" applyProtection="0">
      <alignment horizontal="right" vertical="center"/>
    </xf>
    <xf numFmtId="4" fontId="6" fillId="44" borderId="184" applyNumberFormat="0" applyProtection="0">
      <alignment horizontal="right" vertical="center"/>
    </xf>
    <xf numFmtId="4" fontId="6" fillId="44" borderId="184" applyNumberFormat="0" applyProtection="0">
      <alignment horizontal="right" vertical="center"/>
    </xf>
    <xf numFmtId="4" fontId="6" fillId="44" borderId="184" applyNumberFormat="0" applyProtection="0">
      <alignment horizontal="right" vertical="center"/>
    </xf>
    <xf numFmtId="4" fontId="6" fillId="44" borderId="184" applyNumberFormat="0" applyProtection="0">
      <alignment horizontal="right" vertical="center"/>
    </xf>
    <xf numFmtId="4" fontId="6" fillId="44" borderId="184" applyNumberFormat="0" applyProtection="0">
      <alignment horizontal="right" vertical="center"/>
    </xf>
    <xf numFmtId="4" fontId="6" fillId="44" borderId="184" applyNumberFormat="0" applyProtection="0">
      <alignment horizontal="right" vertical="center"/>
    </xf>
    <xf numFmtId="4" fontId="6" fillId="44" borderId="184" applyNumberFormat="0" applyProtection="0">
      <alignment horizontal="right" vertical="center"/>
    </xf>
    <xf numFmtId="4" fontId="6" fillId="44" borderId="184" applyNumberFormat="0" applyProtection="0">
      <alignment horizontal="right" vertical="center"/>
    </xf>
    <xf numFmtId="4" fontId="57" fillId="44" borderId="189" applyNumberFormat="0" applyProtection="0">
      <alignment horizontal="right" vertical="center"/>
    </xf>
    <xf numFmtId="4" fontId="57" fillId="44" borderId="189" applyNumberFormat="0" applyProtection="0">
      <alignment horizontal="right" vertical="center"/>
    </xf>
    <xf numFmtId="4" fontId="57" fillId="44" borderId="189" applyNumberFormat="0" applyProtection="0">
      <alignment horizontal="right" vertical="center"/>
    </xf>
    <xf numFmtId="4" fontId="57" fillId="44" borderId="189" applyNumberFormat="0" applyProtection="0">
      <alignment horizontal="right" vertical="center"/>
    </xf>
    <xf numFmtId="4" fontId="57" fillId="44" borderId="189" applyNumberFormat="0" applyProtection="0">
      <alignment horizontal="right" vertical="center"/>
    </xf>
    <xf numFmtId="4" fontId="57" fillId="44" borderId="189" applyNumberFormat="0" applyProtection="0">
      <alignment horizontal="right" vertical="center"/>
    </xf>
    <xf numFmtId="4" fontId="57" fillId="44" borderId="189" applyNumberFormat="0" applyProtection="0">
      <alignment horizontal="right" vertical="center"/>
    </xf>
    <xf numFmtId="4" fontId="57" fillId="44" borderId="189" applyNumberFormat="0" applyProtection="0">
      <alignment horizontal="right" vertical="center"/>
    </xf>
    <xf numFmtId="4" fontId="57" fillId="44" borderId="189" applyNumberFormat="0" applyProtection="0">
      <alignment horizontal="right" vertical="center"/>
    </xf>
    <xf numFmtId="4" fontId="57" fillId="44" borderId="189" applyNumberFormat="0" applyProtection="0">
      <alignment horizontal="right" vertical="center"/>
    </xf>
    <xf numFmtId="4" fontId="57" fillId="44" borderId="189" applyNumberFormat="0" applyProtection="0">
      <alignment horizontal="right" vertical="center"/>
    </xf>
    <xf numFmtId="4" fontId="57" fillId="44" borderId="189" applyNumberFormat="0" applyProtection="0">
      <alignment horizontal="right" vertical="center"/>
    </xf>
    <xf numFmtId="4" fontId="57" fillId="45" borderId="189" applyNumberFormat="0" applyProtection="0">
      <alignment horizontal="right" vertical="center"/>
    </xf>
    <xf numFmtId="4" fontId="6" fillId="45" borderId="184" applyNumberFormat="0" applyProtection="0">
      <alignment horizontal="right" vertical="center"/>
    </xf>
    <xf numFmtId="4" fontId="6" fillId="45" borderId="184" applyNumberFormat="0" applyProtection="0">
      <alignment horizontal="right" vertical="center"/>
    </xf>
    <xf numFmtId="4" fontId="6" fillId="45" borderId="184" applyNumberFormat="0" applyProtection="0">
      <alignment horizontal="right" vertical="center"/>
    </xf>
    <xf numFmtId="4" fontId="6" fillId="45" borderId="184" applyNumberFormat="0" applyProtection="0">
      <alignment horizontal="right" vertical="center"/>
    </xf>
    <xf numFmtId="4" fontId="6" fillId="45" borderId="184" applyNumberFormat="0" applyProtection="0">
      <alignment horizontal="right" vertical="center"/>
    </xf>
    <xf numFmtId="4" fontId="6" fillId="45" borderId="184" applyNumberFormat="0" applyProtection="0">
      <alignment horizontal="right" vertical="center"/>
    </xf>
    <xf numFmtId="4" fontId="6" fillId="45" borderId="184" applyNumberFormat="0" applyProtection="0">
      <alignment horizontal="right" vertical="center"/>
    </xf>
    <xf numFmtId="4" fontId="6" fillId="45" borderId="184" applyNumberFormat="0" applyProtection="0">
      <alignment horizontal="right" vertical="center"/>
    </xf>
    <xf numFmtId="4" fontId="6" fillId="45" borderId="184" applyNumberFormat="0" applyProtection="0">
      <alignment horizontal="right" vertical="center"/>
    </xf>
    <xf numFmtId="4" fontId="6" fillId="45" borderId="184" applyNumberFormat="0" applyProtection="0">
      <alignment horizontal="right" vertical="center"/>
    </xf>
    <xf numFmtId="4" fontId="6" fillId="45" borderId="184" applyNumberFormat="0" applyProtection="0">
      <alignment horizontal="right" vertical="center"/>
    </xf>
    <xf numFmtId="4" fontId="6" fillId="45" borderId="184" applyNumberFormat="0" applyProtection="0">
      <alignment horizontal="right" vertical="center"/>
    </xf>
    <xf numFmtId="4" fontId="6" fillId="45" borderId="184" applyNumberFormat="0" applyProtection="0">
      <alignment horizontal="right" vertical="center"/>
    </xf>
    <xf numFmtId="4" fontId="6" fillId="45" borderId="184" applyNumberFormat="0" applyProtection="0">
      <alignment horizontal="right" vertical="center"/>
    </xf>
    <xf numFmtId="4" fontId="6" fillId="45" borderId="184" applyNumberFormat="0" applyProtection="0">
      <alignment horizontal="right" vertical="center"/>
    </xf>
    <xf numFmtId="4" fontId="6" fillId="45" borderId="184" applyNumberFormat="0" applyProtection="0">
      <alignment horizontal="right" vertical="center"/>
    </xf>
    <xf numFmtId="4" fontId="57" fillId="45" borderId="189" applyNumberFormat="0" applyProtection="0">
      <alignment horizontal="right" vertical="center"/>
    </xf>
    <xf numFmtId="4" fontId="57" fillId="45" borderId="189" applyNumberFormat="0" applyProtection="0">
      <alignment horizontal="right" vertical="center"/>
    </xf>
    <xf numFmtId="4" fontId="57" fillId="45" borderId="189" applyNumberFormat="0" applyProtection="0">
      <alignment horizontal="right" vertical="center"/>
    </xf>
    <xf numFmtId="4" fontId="57" fillId="45" borderId="189" applyNumberFormat="0" applyProtection="0">
      <alignment horizontal="right" vertical="center"/>
    </xf>
    <xf numFmtId="4" fontId="57" fillId="45" borderId="189" applyNumberFormat="0" applyProtection="0">
      <alignment horizontal="right" vertical="center"/>
    </xf>
    <xf numFmtId="4" fontId="57" fillId="45" borderId="189" applyNumberFormat="0" applyProtection="0">
      <alignment horizontal="right" vertical="center"/>
    </xf>
    <xf numFmtId="4" fontId="57" fillId="45" borderId="189" applyNumberFormat="0" applyProtection="0">
      <alignment horizontal="right" vertical="center"/>
    </xf>
    <xf numFmtId="4" fontId="57" fillId="45" borderId="189" applyNumberFormat="0" applyProtection="0">
      <alignment horizontal="right" vertical="center"/>
    </xf>
    <xf numFmtId="4" fontId="57" fillId="45" borderId="189" applyNumberFormat="0" applyProtection="0">
      <alignment horizontal="right" vertical="center"/>
    </xf>
    <xf numFmtId="4" fontId="57" fillId="45" borderId="189" applyNumberFormat="0" applyProtection="0">
      <alignment horizontal="right" vertical="center"/>
    </xf>
    <xf numFmtId="4" fontId="57" fillId="45" borderId="189" applyNumberFormat="0" applyProtection="0">
      <alignment horizontal="right" vertical="center"/>
    </xf>
    <xf numFmtId="4" fontId="57" fillId="45" borderId="189" applyNumberFormat="0" applyProtection="0">
      <alignment horizontal="right" vertical="center"/>
    </xf>
    <xf numFmtId="4" fontId="55" fillId="46" borderId="190" applyNumberFormat="0" applyProtection="0">
      <alignment horizontal="left" vertical="center" indent="1"/>
    </xf>
    <xf numFmtId="4" fontId="6" fillId="46" borderId="186" applyNumberFormat="0" applyProtection="0">
      <alignment horizontal="left" vertical="center" indent="1"/>
    </xf>
    <xf numFmtId="4" fontId="6" fillId="46" borderId="186" applyNumberFormat="0" applyProtection="0">
      <alignment horizontal="left" vertical="center" indent="1"/>
    </xf>
    <xf numFmtId="4" fontId="6" fillId="46" borderId="186" applyNumberFormat="0" applyProtection="0">
      <alignment horizontal="left" vertical="center" indent="1"/>
    </xf>
    <xf numFmtId="4" fontId="6" fillId="46" borderId="186" applyNumberFormat="0" applyProtection="0">
      <alignment horizontal="left" vertical="center" indent="1"/>
    </xf>
    <xf numFmtId="4" fontId="6" fillId="46" borderId="186" applyNumberFormat="0" applyProtection="0">
      <alignment horizontal="left" vertical="center" indent="1"/>
    </xf>
    <xf numFmtId="4" fontId="6" fillId="46" borderId="186" applyNumberFormat="0" applyProtection="0">
      <alignment horizontal="left" vertical="center" indent="1"/>
    </xf>
    <xf numFmtId="4" fontId="6" fillId="46" borderId="186" applyNumberFormat="0" applyProtection="0">
      <alignment horizontal="left" vertical="center" indent="1"/>
    </xf>
    <xf numFmtId="4" fontId="6" fillId="46" borderId="186" applyNumberFormat="0" applyProtection="0">
      <alignment horizontal="left" vertical="center" indent="1"/>
    </xf>
    <xf numFmtId="4" fontId="6" fillId="46" borderId="186" applyNumberFormat="0" applyProtection="0">
      <alignment horizontal="left" vertical="center" indent="1"/>
    </xf>
    <xf numFmtId="4" fontId="6" fillId="46" borderId="186" applyNumberFormat="0" applyProtection="0">
      <alignment horizontal="left" vertical="center" indent="1"/>
    </xf>
    <xf numFmtId="4" fontId="6" fillId="46" borderId="186" applyNumberFormat="0" applyProtection="0">
      <alignment horizontal="left" vertical="center" indent="1"/>
    </xf>
    <xf numFmtId="4" fontId="6" fillId="46" borderId="186" applyNumberFormat="0" applyProtection="0">
      <alignment horizontal="left" vertical="center" indent="1"/>
    </xf>
    <xf numFmtId="4" fontId="6" fillId="46" borderId="186" applyNumberFormat="0" applyProtection="0">
      <alignment horizontal="left" vertical="center" indent="1"/>
    </xf>
    <xf numFmtId="4" fontId="6" fillId="46" borderId="186" applyNumberFormat="0" applyProtection="0">
      <alignment horizontal="left" vertical="center" indent="1"/>
    </xf>
    <xf numFmtId="4" fontId="6" fillId="46" borderId="186" applyNumberFormat="0" applyProtection="0">
      <alignment horizontal="left" vertical="center" indent="1"/>
    </xf>
    <xf numFmtId="4" fontId="6" fillId="46"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6" fillId="55" borderId="184" applyNumberFormat="0" applyProtection="0">
      <alignment horizontal="right" vertical="center"/>
    </xf>
    <xf numFmtId="4" fontId="6" fillId="55" borderId="184" applyNumberFormat="0" applyProtection="0">
      <alignment horizontal="right" vertical="center"/>
    </xf>
    <xf numFmtId="4" fontId="6" fillId="55" borderId="184" applyNumberFormat="0" applyProtection="0">
      <alignment horizontal="right" vertical="center"/>
    </xf>
    <xf numFmtId="4" fontId="6" fillId="55" borderId="184" applyNumberFormat="0" applyProtection="0">
      <alignment horizontal="right" vertical="center"/>
    </xf>
    <xf numFmtId="4" fontId="6" fillId="55" borderId="184" applyNumberFormat="0" applyProtection="0">
      <alignment horizontal="right" vertical="center"/>
    </xf>
    <xf numFmtId="4" fontId="6" fillId="55" borderId="184" applyNumberFormat="0" applyProtection="0">
      <alignment horizontal="right" vertical="center"/>
    </xf>
    <xf numFmtId="4" fontId="6" fillId="55" borderId="184" applyNumberFormat="0" applyProtection="0">
      <alignment horizontal="right" vertical="center"/>
    </xf>
    <xf numFmtId="4" fontId="6" fillId="55" borderId="184" applyNumberFormat="0" applyProtection="0">
      <alignment horizontal="right" vertical="center"/>
    </xf>
    <xf numFmtId="4" fontId="6" fillId="55" borderId="184" applyNumberFormat="0" applyProtection="0">
      <alignment horizontal="right" vertical="center"/>
    </xf>
    <xf numFmtId="4" fontId="6" fillId="55" borderId="184" applyNumberFormat="0" applyProtection="0">
      <alignment horizontal="right" vertical="center"/>
    </xf>
    <xf numFmtId="4" fontId="6" fillId="55" borderId="184" applyNumberFormat="0" applyProtection="0">
      <alignment horizontal="right" vertical="center"/>
    </xf>
    <xf numFmtId="4" fontId="6" fillId="55" borderId="184" applyNumberFormat="0" applyProtection="0">
      <alignment horizontal="right" vertical="center"/>
    </xf>
    <xf numFmtId="4" fontId="6" fillId="55" borderId="184" applyNumberFormat="0" applyProtection="0">
      <alignment horizontal="right" vertical="center"/>
    </xf>
    <xf numFmtId="4" fontId="6" fillId="55" borderId="184" applyNumberFormat="0" applyProtection="0">
      <alignment horizontal="right" vertical="center"/>
    </xf>
    <xf numFmtId="4" fontId="6" fillId="55" borderId="184" applyNumberFormat="0" applyProtection="0">
      <alignment horizontal="right" vertical="center"/>
    </xf>
    <xf numFmtId="4" fontId="6" fillId="55" borderId="184" applyNumberFormat="0" applyProtection="0">
      <alignment horizontal="right" vertical="center"/>
    </xf>
    <xf numFmtId="4" fontId="6" fillId="47" borderId="186" applyNumberFormat="0" applyProtection="0">
      <alignment horizontal="left" vertical="center" indent="1"/>
    </xf>
    <xf numFmtId="4" fontId="6" fillId="47" borderId="186" applyNumberFormat="0" applyProtection="0">
      <alignment horizontal="left" vertical="center" indent="1"/>
    </xf>
    <xf numFmtId="4" fontId="6" fillId="47" borderId="186" applyNumberFormat="0" applyProtection="0">
      <alignment horizontal="left" vertical="center" indent="1"/>
    </xf>
    <xf numFmtId="4" fontId="6" fillId="47" borderId="186" applyNumberFormat="0" applyProtection="0">
      <alignment horizontal="left" vertical="center" indent="1"/>
    </xf>
    <xf numFmtId="4" fontId="6" fillId="47" borderId="186" applyNumberFormat="0" applyProtection="0">
      <alignment horizontal="left" vertical="center" indent="1"/>
    </xf>
    <xf numFmtId="4" fontId="6" fillId="47" borderId="186" applyNumberFormat="0" applyProtection="0">
      <alignment horizontal="left" vertical="center" indent="1"/>
    </xf>
    <xf numFmtId="4" fontId="6" fillId="47" borderId="186" applyNumberFormat="0" applyProtection="0">
      <alignment horizontal="left" vertical="center" indent="1"/>
    </xf>
    <xf numFmtId="4" fontId="6" fillId="47" borderId="186" applyNumberFormat="0" applyProtection="0">
      <alignment horizontal="left" vertical="center" indent="1"/>
    </xf>
    <xf numFmtId="4" fontId="6" fillId="47" borderId="186" applyNumberFormat="0" applyProtection="0">
      <alignment horizontal="left" vertical="center" indent="1"/>
    </xf>
    <xf numFmtId="4" fontId="6" fillId="47" borderId="186" applyNumberFormat="0" applyProtection="0">
      <alignment horizontal="left" vertical="center" indent="1"/>
    </xf>
    <xf numFmtId="4" fontId="6" fillId="47" borderId="186" applyNumberFormat="0" applyProtection="0">
      <alignment horizontal="left" vertical="center" indent="1"/>
    </xf>
    <xf numFmtId="4" fontId="6" fillId="47" borderId="186" applyNumberFormat="0" applyProtection="0">
      <alignment horizontal="left" vertical="center" indent="1"/>
    </xf>
    <xf numFmtId="4" fontId="6" fillId="47" borderId="186" applyNumberFormat="0" applyProtection="0">
      <alignment horizontal="left" vertical="center" indent="1"/>
    </xf>
    <xf numFmtId="4" fontId="6" fillId="47" borderId="186" applyNumberFormat="0" applyProtection="0">
      <alignment horizontal="left" vertical="center" indent="1"/>
    </xf>
    <xf numFmtId="4" fontId="6" fillId="47" borderId="186" applyNumberFormat="0" applyProtection="0">
      <alignment horizontal="left" vertical="center" indent="1"/>
    </xf>
    <xf numFmtId="4" fontId="6" fillId="47" borderId="186" applyNumberFormat="0" applyProtection="0">
      <alignment horizontal="left" vertical="center" indent="1"/>
    </xf>
    <xf numFmtId="4" fontId="6" fillId="55" borderId="186" applyNumberFormat="0" applyProtection="0">
      <alignment horizontal="left" vertical="center" indent="1"/>
    </xf>
    <xf numFmtId="4" fontId="6" fillId="55" borderId="186" applyNumberFormat="0" applyProtection="0">
      <alignment horizontal="left" vertical="center" indent="1"/>
    </xf>
    <xf numFmtId="4" fontId="6" fillId="55" borderId="186" applyNumberFormat="0" applyProtection="0">
      <alignment horizontal="left" vertical="center" indent="1"/>
    </xf>
    <xf numFmtId="4" fontId="6" fillId="55" borderId="186" applyNumberFormat="0" applyProtection="0">
      <alignment horizontal="left" vertical="center" indent="1"/>
    </xf>
    <xf numFmtId="4" fontId="6" fillId="55" borderId="186" applyNumberFormat="0" applyProtection="0">
      <alignment horizontal="left" vertical="center" indent="1"/>
    </xf>
    <xf numFmtId="4" fontId="6" fillId="55" borderId="186" applyNumberFormat="0" applyProtection="0">
      <alignment horizontal="left" vertical="center" indent="1"/>
    </xf>
    <xf numFmtId="4" fontId="6" fillId="55" borderId="186" applyNumberFormat="0" applyProtection="0">
      <alignment horizontal="left" vertical="center" indent="1"/>
    </xf>
    <xf numFmtId="4" fontId="6" fillId="55" borderId="186" applyNumberFormat="0" applyProtection="0">
      <alignment horizontal="left" vertical="center" indent="1"/>
    </xf>
    <xf numFmtId="4" fontId="6" fillId="55" borderId="186" applyNumberFormat="0" applyProtection="0">
      <alignment horizontal="left" vertical="center" indent="1"/>
    </xf>
    <xf numFmtId="4" fontId="6" fillId="55" borderId="186" applyNumberFormat="0" applyProtection="0">
      <alignment horizontal="left" vertical="center" indent="1"/>
    </xf>
    <xf numFmtId="4" fontId="6" fillId="55" borderId="186" applyNumberFormat="0" applyProtection="0">
      <alignment horizontal="left" vertical="center" indent="1"/>
    </xf>
    <xf numFmtId="4" fontId="6" fillId="55" borderId="186" applyNumberFormat="0" applyProtection="0">
      <alignment horizontal="left" vertical="center" indent="1"/>
    </xf>
    <xf numFmtId="4" fontId="6" fillId="55" borderId="186" applyNumberFormat="0" applyProtection="0">
      <alignment horizontal="left" vertical="center" indent="1"/>
    </xf>
    <xf numFmtId="4" fontId="6" fillId="55" borderId="186" applyNumberFormat="0" applyProtection="0">
      <alignment horizontal="left" vertical="center" indent="1"/>
    </xf>
    <xf numFmtId="4" fontId="6" fillId="55" borderId="186" applyNumberFormat="0" applyProtection="0">
      <alignment horizontal="left" vertical="center" indent="1"/>
    </xf>
    <xf numFmtId="4" fontId="6" fillId="55" borderId="186" applyNumberFormat="0" applyProtection="0">
      <alignment horizontal="left" vertical="center" indent="1"/>
    </xf>
    <xf numFmtId="0" fontId="29" fillId="50" borderId="189" applyNumberFormat="0" applyProtection="0">
      <alignment horizontal="left" vertical="center" indent="1"/>
    </xf>
    <xf numFmtId="0" fontId="6" fillId="6" borderId="184" applyNumberFormat="0" applyProtection="0">
      <alignment horizontal="left" vertical="center" indent="1"/>
    </xf>
    <xf numFmtId="0" fontId="6" fillId="6" borderId="184" applyNumberFormat="0" applyProtection="0">
      <alignment horizontal="left" vertical="center" indent="1"/>
    </xf>
    <xf numFmtId="0" fontId="6" fillId="6" borderId="184" applyNumberFormat="0" applyProtection="0">
      <alignment horizontal="left" vertical="center" indent="1"/>
    </xf>
    <xf numFmtId="0" fontId="6" fillId="6" borderId="184" applyNumberFormat="0" applyProtection="0">
      <alignment horizontal="left" vertical="center" indent="1"/>
    </xf>
    <xf numFmtId="0" fontId="6" fillId="6" borderId="184" applyNumberFormat="0" applyProtection="0">
      <alignment horizontal="left" vertical="center" indent="1"/>
    </xf>
    <xf numFmtId="0" fontId="6" fillId="6" borderId="184" applyNumberFormat="0" applyProtection="0">
      <alignment horizontal="left" vertical="center" indent="1"/>
    </xf>
    <xf numFmtId="0" fontId="6" fillId="6" borderId="184" applyNumberFormat="0" applyProtection="0">
      <alignment horizontal="left" vertical="center" indent="1"/>
    </xf>
    <xf numFmtId="0" fontId="6" fillId="6" borderId="184" applyNumberFormat="0" applyProtection="0">
      <alignment horizontal="left" vertical="center" indent="1"/>
    </xf>
    <xf numFmtId="0" fontId="6" fillId="6" borderId="184" applyNumberFormat="0" applyProtection="0">
      <alignment horizontal="left" vertical="center" indent="1"/>
    </xf>
    <xf numFmtId="0" fontId="6" fillId="6" borderId="184" applyNumberFormat="0" applyProtection="0">
      <alignment horizontal="left" vertical="center" indent="1"/>
    </xf>
    <xf numFmtId="0" fontId="6" fillId="6" borderId="184" applyNumberFormat="0" applyProtection="0">
      <alignment horizontal="left" vertical="center" indent="1"/>
    </xf>
    <xf numFmtId="0" fontId="6" fillId="6" borderId="184" applyNumberFormat="0" applyProtection="0">
      <alignment horizontal="left" vertical="center" indent="1"/>
    </xf>
    <xf numFmtId="0" fontId="6" fillId="6" borderId="184" applyNumberFormat="0" applyProtection="0">
      <alignment horizontal="left" vertical="center" indent="1"/>
    </xf>
    <xf numFmtId="0" fontId="6" fillId="6" borderId="184" applyNumberFormat="0" applyProtection="0">
      <alignment horizontal="left" vertical="center" indent="1"/>
    </xf>
    <xf numFmtId="0" fontId="6" fillId="6" borderId="184" applyNumberFormat="0" applyProtection="0">
      <alignment horizontal="left" vertical="center" indent="1"/>
    </xf>
    <xf numFmtId="0" fontId="6" fillId="6" borderId="184" applyNumberFormat="0" applyProtection="0">
      <alignment horizontal="left" vertical="center" indent="1"/>
    </xf>
    <xf numFmtId="0" fontId="29" fillId="50" borderId="189" applyNumberFormat="0" applyProtection="0">
      <alignment horizontal="left" vertical="center" indent="1"/>
    </xf>
    <xf numFmtId="0" fontId="29" fillId="50" borderId="189" applyNumberFormat="0" applyProtection="0">
      <alignment horizontal="left" vertical="center" indent="1"/>
    </xf>
    <xf numFmtId="0" fontId="29" fillId="50" borderId="189" applyNumberFormat="0" applyProtection="0">
      <alignment horizontal="left" vertical="center" indent="1"/>
    </xf>
    <xf numFmtId="0" fontId="29" fillId="50" borderId="189" applyNumberFormat="0" applyProtection="0">
      <alignment horizontal="left" vertical="center" indent="1"/>
    </xf>
    <xf numFmtId="0" fontId="29" fillId="50" borderId="189" applyNumberFormat="0" applyProtection="0">
      <alignment horizontal="left" vertical="center" indent="1"/>
    </xf>
    <xf numFmtId="0" fontId="29" fillId="50" borderId="189" applyNumberFormat="0" applyProtection="0">
      <alignment horizontal="left" vertical="center" indent="1"/>
    </xf>
    <xf numFmtId="0" fontId="29" fillId="50" borderId="189" applyNumberFormat="0" applyProtection="0">
      <alignment horizontal="left" vertical="center" indent="1"/>
    </xf>
    <xf numFmtId="0" fontId="29" fillId="50" borderId="189" applyNumberFormat="0" applyProtection="0">
      <alignment horizontal="left" vertical="center" indent="1"/>
    </xf>
    <xf numFmtId="0" fontId="29" fillId="50" borderId="189" applyNumberFormat="0" applyProtection="0">
      <alignment horizontal="left" vertical="center" indent="1"/>
    </xf>
    <xf numFmtId="0" fontId="29" fillId="50" borderId="189" applyNumberFormat="0" applyProtection="0">
      <alignment horizontal="left" vertical="center" indent="1"/>
    </xf>
    <xf numFmtId="0" fontId="29" fillId="50" borderId="189" applyNumberFormat="0" applyProtection="0">
      <alignment horizontal="left" vertical="center" indent="1"/>
    </xf>
    <xf numFmtId="0" fontId="29" fillId="50" borderId="189" applyNumberFormat="0" applyProtection="0">
      <alignment horizontal="left" vertical="center" indent="1"/>
    </xf>
    <xf numFmtId="0" fontId="5" fillId="4" borderId="189" applyNumberFormat="0" applyProtection="0">
      <alignment horizontal="left" vertical="top" indent="1"/>
    </xf>
    <xf numFmtId="0" fontId="5" fillId="4"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5" fillId="4" borderId="189" applyNumberFormat="0" applyProtection="0">
      <alignment horizontal="left" vertical="top" indent="1"/>
    </xf>
    <xf numFmtId="0" fontId="5" fillId="4" borderId="189" applyNumberFormat="0" applyProtection="0">
      <alignment horizontal="left" vertical="top" indent="1"/>
    </xf>
    <xf numFmtId="0" fontId="5" fillId="4" borderId="189" applyNumberFormat="0" applyProtection="0">
      <alignment horizontal="left" vertical="top" indent="1"/>
    </xf>
    <xf numFmtId="0" fontId="5" fillId="4" borderId="189" applyNumberFormat="0" applyProtection="0">
      <alignment horizontal="left" vertical="top" indent="1"/>
    </xf>
    <xf numFmtId="0" fontId="5" fillId="4" borderId="189" applyNumberFormat="0" applyProtection="0">
      <alignment horizontal="left" vertical="top" indent="1"/>
    </xf>
    <xf numFmtId="0" fontId="5" fillId="4" borderId="189" applyNumberFormat="0" applyProtection="0">
      <alignment horizontal="left" vertical="top" indent="1"/>
    </xf>
    <xf numFmtId="0" fontId="5" fillId="4" borderId="189" applyNumberFormat="0" applyProtection="0">
      <alignment horizontal="left" vertical="top" indent="1"/>
    </xf>
    <xf numFmtId="0" fontId="5" fillId="4" borderId="189" applyNumberFormat="0" applyProtection="0">
      <alignment horizontal="left" vertical="top" indent="1"/>
    </xf>
    <xf numFmtId="0" fontId="5" fillId="4" borderId="189" applyNumberFormat="0" applyProtection="0">
      <alignment horizontal="left" vertical="top" indent="1"/>
    </xf>
    <xf numFmtId="0" fontId="5" fillId="4" borderId="189" applyNumberFormat="0" applyProtection="0">
      <alignment horizontal="left" vertical="top" indent="1"/>
    </xf>
    <xf numFmtId="0" fontId="5" fillId="4" borderId="189" applyNumberFormat="0" applyProtection="0">
      <alignment horizontal="left" vertical="top" indent="1"/>
    </xf>
    <xf numFmtId="0" fontId="29" fillId="51" borderId="189" applyNumberFormat="0" applyProtection="0">
      <alignment horizontal="left" vertical="center" indent="1"/>
    </xf>
    <xf numFmtId="0" fontId="6" fillId="91" borderId="184" applyNumberFormat="0" applyProtection="0">
      <alignment horizontal="left" vertical="center" indent="1"/>
    </xf>
    <xf numFmtId="0" fontId="6" fillId="91" borderId="184" applyNumberFormat="0" applyProtection="0">
      <alignment horizontal="left" vertical="center" indent="1"/>
    </xf>
    <xf numFmtId="0" fontId="6" fillId="91" borderId="184" applyNumberFormat="0" applyProtection="0">
      <alignment horizontal="left" vertical="center" indent="1"/>
    </xf>
    <xf numFmtId="0" fontId="6" fillId="91" borderId="184" applyNumberFormat="0" applyProtection="0">
      <alignment horizontal="left" vertical="center" indent="1"/>
    </xf>
    <xf numFmtId="0" fontId="6" fillId="91" borderId="184" applyNumberFormat="0" applyProtection="0">
      <alignment horizontal="left" vertical="center" indent="1"/>
    </xf>
    <xf numFmtId="0" fontId="6" fillId="91" borderId="184" applyNumberFormat="0" applyProtection="0">
      <alignment horizontal="left" vertical="center" indent="1"/>
    </xf>
    <xf numFmtId="0" fontId="6" fillId="91" borderId="184" applyNumberFormat="0" applyProtection="0">
      <alignment horizontal="left" vertical="center" indent="1"/>
    </xf>
    <xf numFmtId="0" fontId="6" fillId="91" borderId="184" applyNumberFormat="0" applyProtection="0">
      <alignment horizontal="left" vertical="center" indent="1"/>
    </xf>
    <xf numFmtId="0" fontId="6" fillId="91" borderId="184" applyNumberFormat="0" applyProtection="0">
      <alignment horizontal="left" vertical="center" indent="1"/>
    </xf>
    <xf numFmtId="0" fontId="6" fillId="91" borderId="184" applyNumberFormat="0" applyProtection="0">
      <alignment horizontal="left" vertical="center" indent="1"/>
    </xf>
    <xf numFmtId="0" fontId="6" fillId="91" borderId="184" applyNumberFormat="0" applyProtection="0">
      <alignment horizontal="left" vertical="center" indent="1"/>
    </xf>
    <xf numFmtId="0" fontId="6" fillId="91" borderId="184" applyNumberFormat="0" applyProtection="0">
      <alignment horizontal="left" vertical="center" indent="1"/>
    </xf>
    <xf numFmtId="0" fontId="6" fillId="91" borderId="184" applyNumberFormat="0" applyProtection="0">
      <alignment horizontal="left" vertical="center" indent="1"/>
    </xf>
    <xf numFmtId="0" fontId="6" fillId="91" borderId="184" applyNumberFormat="0" applyProtection="0">
      <alignment horizontal="left" vertical="center" indent="1"/>
    </xf>
    <xf numFmtId="0" fontId="6" fillId="91" borderId="184" applyNumberFormat="0" applyProtection="0">
      <alignment horizontal="left" vertical="center" indent="1"/>
    </xf>
    <xf numFmtId="0" fontId="6" fillId="91" borderId="184" applyNumberFormat="0" applyProtection="0">
      <alignment horizontal="left" vertical="center" indent="1"/>
    </xf>
    <xf numFmtId="0" fontId="29" fillId="51" borderId="189" applyNumberFormat="0" applyProtection="0">
      <alignment horizontal="left" vertical="center" indent="1"/>
    </xf>
    <xf numFmtId="0" fontId="29" fillId="51" borderId="189" applyNumberFormat="0" applyProtection="0">
      <alignment horizontal="left" vertical="center" indent="1"/>
    </xf>
    <xf numFmtId="0" fontId="29" fillId="51" borderId="189" applyNumberFormat="0" applyProtection="0">
      <alignment horizontal="left" vertical="center" indent="1"/>
    </xf>
    <xf numFmtId="0" fontId="29" fillId="51" borderId="189" applyNumberFormat="0" applyProtection="0">
      <alignment horizontal="left" vertical="center" indent="1"/>
    </xf>
    <xf numFmtId="0" fontId="29" fillId="51" borderId="189" applyNumberFormat="0" applyProtection="0">
      <alignment horizontal="left" vertical="center" indent="1"/>
    </xf>
    <xf numFmtId="0" fontId="29" fillId="51" borderId="189" applyNumberFormat="0" applyProtection="0">
      <alignment horizontal="left" vertical="center" indent="1"/>
    </xf>
    <xf numFmtId="0" fontId="29" fillId="51" borderId="189" applyNumberFormat="0" applyProtection="0">
      <alignment horizontal="left" vertical="center" indent="1"/>
    </xf>
    <xf numFmtId="0" fontId="29" fillId="51" borderId="189" applyNumberFormat="0" applyProtection="0">
      <alignment horizontal="left" vertical="center" indent="1"/>
    </xf>
    <xf numFmtId="0" fontId="29" fillId="51" borderId="189" applyNumberFormat="0" applyProtection="0">
      <alignment horizontal="left" vertical="center" indent="1"/>
    </xf>
    <xf numFmtId="0" fontId="29" fillId="51" borderId="189" applyNumberFormat="0" applyProtection="0">
      <alignment horizontal="left" vertical="center" indent="1"/>
    </xf>
    <xf numFmtId="0" fontId="29" fillId="51" borderId="189" applyNumberFormat="0" applyProtection="0">
      <alignment horizontal="left" vertical="center" indent="1"/>
    </xf>
    <xf numFmtId="0" fontId="29" fillId="51" borderId="189" applyNumberFormat="0" applyProtection="0">
      <alignment horizontal="left" vertical="center" indent="1"/>
    </xf>
    <xf numFmtId="0" fontId="5" fillId="4" borderId="189" applyNumberFormat="0" applyProtection="0">
      <alignment horizontal="left" vertical="top" indent="1"/>
    </xf>
    <xf numFmtId="0" fontId="5" fillId="4"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5" fillId="4" borderId="189" applyNumberFormat="0" applyProtection="0">
      <alignment horizontal="left" vertical="top" indent="1"/>
    </xf>
    <xf numFmtId="0" fontId="5" fillId="4" borderId="189" applyNumberFormat="0" applyProtection="0">
      <alignment horizontal="left" vertical="top" indent="1"/>
    </xf>
    <xf numFmtId="0" fontId="5" fillId="4" borderId="189" applyNumberFormat="0" applyProtection="0">
      <alignment horizontal="left" vertical="top" indent="1"/>
    </xf>
    <xf numFmtId="0" fontId="5" fillId="4" borderId="189" applyNumberFormat="0" applyProtection="0">
      <alignment horizontal="left" vertical="top" indent="1"/>
    </xf>
    <xf numFmtId="0" fontId="5" fillId="4" borderId="189" applyNumberFormat="0" applyProtection="0">
      <alignment horizontal="left" vertical="top" indent="1"/>
    </xf>
    <xf numFmtId="0" fontId="5" fillId="4" borderId="189" applyNumberFormat="0" applyProtection="0">
      <alignment horizontal="left" vertical="top" indent="1"/>
    </xf>
    <xf numFmtId="0" fontId="5" fillId="4" borderId="189" applyNumberFormat="0" applyProtection="0">
      <alignment horizontal="left" vertical="top" indent="1"/>
    </xf>
    <xf numFmtId="0" fontId="5" fillId="4" borderId="189" applyNumberFormat="0" applyProtection="0">
      <alignment horizontal="left" vertical="top" indent="1"/>
    </xf>
    <xf numFmtId="0" fontId="5" fillId="4" borderId="189" applyNumberFormat="0" applyProtection="0">
      <alignment horizontal="left" vertical="top" indent="1"/>
    </xf>
    <xf numFmtId="0" fontId="5" fillId="4" borderId="189" applyNumberFormat="0" applyProtection="0">
      <alignment horizontal="left" vertical="top" indent="1"/>
    </xf>
    <xf numFmtId="0" fontId="5" fillId="4" borderId="189" applyNumberFormat="0" applyProtection="0">
      <alignment horizontal="left" vertical="top" indent="1"/>
    </xf>
    <xf numFmtId="0" fontId="5" fillId="52" borderId="189" applyNumberFormat="0" applyProtection="0">
      <alignment horizontal="left" vertical="center" indent="1"/>
    </xf>
    <xf numFmtId="0" fontId="6" fillId="8" borderId="184" applyNumberFormat="0" applyProtection="0">
      <alignment horizontal="left" vertical="center" indent="1"/>
    </xf>
    <xf numFmtId="0" fontId="6" fillId="8" borderId="184" applyNumberFormat="0" applyProtection="0">
      <alignment horizontal="left" vertical="center" indent="1"/>
    </xf>
    <xf numFmtId="0" fontId="6" fillId="8" borderId="184" applyNumberFormat="0" applyProtection="0">
      <alignment horizontal="left" vertical="center" indent="1"/>
    </xf>
    <xf numFmtId="0" fontId="6" fillId="8" borderId="184" applyNumberFormat="0" applyProtection="0">
      <alignment horizontal="left" vertical="center" indent="1"/>
    </xf>
    <xf numFmtId="0" fontId="6" fillId="8" borderId="184" applyNumberFormat="0" applyProtection="0">
      <alignment horizontal="left" vertical="center" indent="1"/>
    </xf>
    <xf numFmtId="0" fontId="6" fillId="8" borderId="184" applyNumberFormat="0" applyProtection="0">
      <alignment horizontal="left" vertical="center" indent="1"/>
    </xf>
    <xf numFmtId="0" fontId="6" fillId="8" borderId="184" applyNumberFormat="0" applyProtection="0">
      <alignment horizontal="left" vertical="center" indent="1"/>
    </xf>
    <xf numFmtId="0" fontId="6" fillId="8" borderId="184" applyNumberFormat="0" applyProtection="0">
      <alignment horizontal="left" vertical="center" indent="1"/>
    </xf>
    <xf numFmtId="0" fontId="6" fillId="8" borderId="184" applyNumberFormat="0" applyProtection="0">
      <alignment horizontal="left" vertical="center" indent="1"/>
    </xf>
    <xf numFmtId="0" fontId="6" fillId="8" borderId="184" applyNumberFormat="0" applyProtection="0">
      <alignment horizontal="left" vertical="center" indent="1"/>
    </xf>
    <xf numFmtId="0" fontId="6" fillId="8" borderId="184" applyNumberFormat="0" applyProtection="0">
      <alignment horizontal="left" vertical="center" indent="1"/>
    </xf>
    <xf numFmtId="0" fontId="6" fillId="8" borderId="184" applyNumberFormat="0" applyProtection="0">
      <alignment horizontal="left" vertical="center" indent="1"/>
    </xf>
    <xf numFmtId="0" fontId="6" fillId="8" borderId="184" applyNumberFormat="0" applyProtection="0">
      <alignment horizontal="left" vertical="center" indent="1"/>
    </xf>
    <xf numFmtId="0" fontId="6" fillId="8" borderId="184" applyNumberFormat="0" applyProtection="0">
      <alignment horizontal="left" vertical="center" indent="1"/>
    </xf>
    <xf numFmtId="0" fontId="6" fillId="8" borderId="184" applyNumberFormat="0" applyProtection="0">
      <alignment horizontal="left" vertical="center" indent="1"/>
    </xf>
    <xf numFmtId="0" fontId="6" fillId="8" borderId="184" applyNumberFormat="0" applyProtection="0">
      <alignment horizontal="left" vertical="center" indent="1"/>
    </xf>
    <xf numFmtId="0" fontId="5" fillId="52" borderId="189" applyNumberFormat="0" applyProtection="0">
      <alignment horizontal="left" vertical="center" indent="1"/>
    </xf>
    <xf numFmtId="0" fontId="5" fillId="52" borderId="189" applyNumberFormat="0" applyProtection="0">
      <alignment horizontal="left" vertical="center" indent="1"/>
    </xf>
    <xf numFmtId="0" fontId="5" fillId="52" borderId="189" applyNumberFormat="0" applyProtection="0">
      <alignment horizontal="left" vertical="center" indent="1"/>
    </xf>
    <xf numFmtId="0" fontId="5" fillId="52" borderId="189" applyNumberFormat="0" applyProtection="0">
      <alignment horizontal="left" vertical="center" indent="1"/>
    </xf>
    <xf numFmtId="0" fontId="5" fillId="52" borderId="189" applyNumberFormat="0" applyProtection="0">
      <alignment horizontal="left" vertical="center" indent="1"/>
    </xf>
    <xf numFmtId="0" fontId="5" fillId="52" borderId="189" applyNumberFormat="0" applyProtection="0">
      <alignment horizontal="left" vertical="center" indent="1"/>
    </xf>
    <xf numFmtId="0" fontId="5" fillId="52" borderId="189" applyNumberFormat="0" applyProtection="0">
      <alignment horizontal="left" vertical="center" indent="1"/>
    </xf>
    <xf numFmtId="0" fontId="5" fillId="52" borderId="189" applyNumberFormat="0" applyProtection="0">
      <alignment horizontal="left" vertical="center" indent="1"/>
    </xf>
    <xf numFmtId="0" fontId="5" fillId="52" borderId="189" applyNumberFormat="0" applyProtection="0">
      <alignment horizontal="left" vertical="center" indent="1"/>
    </xf>
    <xf numFmtId="0" fontId="5" fillId="52" borderId="189" applyNumberFormat="0" applyProtection="0">
      <alignment horizontal="left" vertical="center" indent="1"/>
    </xf>
    <xf numFmtId="0" fontId="5" fillId="52" borderId="189" applyNumberFormat="0" applyProtection="0">
      <alignment horizontal="left" vertical="center" indent="1"/>
    </xf>
    <xf numFmtId="0" fontId="5" fillId="52" borderId="189" applyNumberFormat="0" applyProtection="0">
      <alignment horizontal="left" vertical="center" indent="1"/>
    </xf>
    <xf numFmtId="0" fontId="5" fillId="53" borderId="189" applyNumberFormat="0" applyProtection="0">
      <alignment horizontal="left" vertical="top" indent="1"/>
    </xf>
    <xf numFmtId="0" fontId="5" fillId="53"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5" fillId="53" borderId="189" applyNumberFormat="0" applyProtection="0">
      <alignment horizontal="left" vertical="top" indent="1"/>
    </xf>
    <xf numFmtId="0" fontId="5" fillId="53" borderId="189" applyNumberFormat="0" applyProtection="0">
      <alignment horizontal="left" vertical="top" indent="1"/>
    </xf>
    <xf numFmtId="0" fontId="5" fillId="53" borderId="189" applyNumberFormat="0" applyProtection="0">
      <alignment horizontal="left" vertical="top" indent="1"/>
    </xf>
    <xf numFmtId="0" fontId="5" fillId="53" borderId="189" applyNumberFormat="0" applyProtection="0">
      <alignment horizontal="left" vertical="top" indent="1"/>
    </xf>
    <xf numFmtId="0" fontId="5" fillId="53" borderId="189" applyNumberFormat="0" applyProtection="0">
      <alignment horizontal="left" vertical="top" indent="1"/>
    </xf>
    <xf numFmtId="0" fontId="5" fillId="53" borderId="189" applyNumberFormat="0" applyProtection="0">
      <alignment horizontal="left" vertical="top" indent="1"/>
    </xf>
    <xf numFmtId="0" fontId="5" fillId="53" borderId="189" applyNumberFormat="0" applyProtection="0">
      <alignment horizontal="left" vertical="top" indent="1"/>
    </xf>
    <xf numFmtId="0" fontId="5" fillId="53" borderId="189" applyNumberFormat="0" applyProtection="0">
      <alignment horizontal="left" vertical="top" indent="1"/>
    </xf>
    <xf numFmtId="0" fontId="5" fillId="53" borderId="189" applyNumberFormat="0" applyProtection="0">
      <alignment horizontal="left" vertical="top" indent="1"/>
    </xf>
    <xf numFmtId="0" fontId="5" fillId="53" borderId="189" applyNumberFormat="0" applyProtection="0">
      <alignment horizontal="left" vertical="top" indent="1"/>
    </xf>
    <xf numFmtId="0" fontId="5" fillId="53" borderId="189" applyNumberFormat="0" applyProtection="0">
      <alignment horizontal="left" vertical="top" indent="1"/>
    </xf>
    <xf numFmtId="0" fontId="5" fillId="54" borderId="189" applyNumberFormat="0" applyProtection="0">
      <alignment horizontal="left" vertical="center" indent="1"/>
    </xf>
    <xf numFmtId="0" fontId="6" fillId="47" borderId="184" applyNumberFormat="0" applyProtection="0">
      <alignment horizontal="left" vertical="center" indent="1"/>
    </xf>
    <xf numFmtId="0" fontId="6" fillId="47" borderId="184" applyNumberFormat="0" applyProtection="0">
      <alignment horizontal="left" vertical="center" indent="1"/>
    </xf>
    <xf numFmtId="0" fontId="6" fillId="47" borderId="184" applyNumberFormat="0" applyProtection="0">
      <alignment horizontal="left" vertical="center" indent="1"/>
    </xf>
    <xf numFmtId="0" fontId="6" fillId="47" borderId="184" applyNumberFormat="0" applyProtection="0">
      <alignment horizontal="left" vertical="center" indent="1"/>
    </xf>
    <xf numFmtId="0" fontId="6" fillId="47" borderId="184" applyNumberFormat="0" applyProtection="0">
      <alignment horizontal="left" vertical="center" indent="1"/>
    </xf>
    <xf numFmtId="0" fontId="6" fillId="47" borderId="184" applyNumberFormat="0" applyProtection="0">
      <alignment horizontal="left" vertical="center" indent="1"/>
    </xf>
    <xf numFmtId="0" fontId="6" fillId="47" borderId="184" applyNumberFormat="0" applyProtection="0">
      <alignment horizontal="left" vertical="center" indent="1"/>
    </xf>
    <xf numFmtId="0" fontId="6" fillId="47" borderId="184" applyNumberFormat="0" applyProtection="0">
      <alignment horizontal="left" vertical="center" indent="1"/>
    </xf>
    <xf numFmtId="0" fontId="6" fillId="47" borderId="184" applyNumberFormat="0" applyProtection="0">
      <alignment horizontal="left" vertical="center" indent="1"/>
    </xf>
    <xf numFmtId="0" fontId="6" fillId="47" borderId="184" applyNumberFormat="0" applyProtection="0">
      <alignment horizontal="left" vertical="center" indent="1"/>
    </xf>
    <xf numFmtId="0" fontId="6" fillId="47" borderId="184" applyNumberFormat="0" applyProtection="0">
      <alignment horizontal="left" vertical="center" indent="1"/>
    </xf>
    <xf numFmtId="0" fontId="6" fillId="47" borderId="184" applyNumberFormat="0" applyProtection="0">
      <alignment horizontal="left" vertical="center" indent="1"/>
    </xf>
    <xf numFmtId="0" fontId="6" fillId="47" borderId="184" applyNumberFormat="0" applyProtection="0">
      <alignment horizontal="left" vertical="center" indent="1"/>
    </xf>
    <xf numFmtId="0" fontId="6" fillId="47" borderId="184" applyNumberFormat="0" applyProtection="0">
      <alignment horizontal="left" vertical="center" indent="1"/>
    </xf>
    <xf numFmtId="0" fontId="6" fillId="47" borderId="184" applyNumberFormat="0" applyProtection="0">
      <alignment horizontal="left" vertical="center" indent="1"/>
    </xf>
    <xf numFmtId="0" fontId="6" fillId="47" borderId="184" applyNumberFormat="0" applyProtection="0">
      <alignment horizontal="left" vertical="center" indent="1"/>
    </xf>
    <xf numFmtId="0" fontId="5" fillId="54" borderId="189" applyNumberFormat="0" applyProtection="0">
      <alignment horizontal="left" vertical="center" indent="1"/>
    </xf>
    <xf numFmtId="0" fontId="5" fillId="54" borderId="189" applyNumberFormat="0" applyProtection="0">
      <alignment horizontal="left" vertical="center" indent="1"/>
    </xf>
    <xf numFmtId="0" fontId="5" fillId="54" borderId="189" applyNumberFormat="0" applyProtection="0">
      <alignment horizontal="left" vertical="center" indent="1"/>
    </xf>
    <xf numFmtId="0" fontId="5" fillId="54" borderId="189" applyNumberFormat="0" applyProtection="0">
      <alignment horizontal="left" vertical="center" indent="1"/>
    </xf>
    <xf numFmtId="0" fontId="5" fillId="54" borderId="189" applyNumberFormat="0" applyProtection="0">
      <alignment horizontal="left" vertical="center" indent="1"/>
    </xf>
    <xf numFmtId="0" fontId="5" fillId="54" borderId="189" applyNumberFormat="0" applyProtection="0">
      <alignment horizontal="left" vertical="center" indent="1"/>
    </xf>
    <xf numFmtId="0" fontId="5" fillId="54" borderId="189" applyNumberFormat="0" applyProtection="0">
      <alignment horizontal="left" vertical="center" indent="1"/>
    </xf>
    <xf numFmtId="0" fontId="5" fillId="54" borderId="189" applyNumberFormat="0" applyProtection="0">
      <alignment horizontal="left" vertical="center" indent="1"/>
    </xf>
    <xf numFmtId="0" fontId="5" fillId="54" borderId="189" applyNumberFormat="0" applyProtection="0">
      <alignment horizontal="left" vertical="center" indent="1"/>
    </xf>
    <xf numFmtId="0" fontId="5" fillId="54" borderId="189" applyNumberFormat="0" applyProtection="0">
      <alignment horizontal="left" vertical="center" indent="1"/>
    </xf>
    <xf numFmtId="0" fontId="5" fillId="54" borderId="189" applyNumberFormat="0" applyProtection="0">
      <alignment horizontal="left" vertical="center" indent="1"/>
    </xf>
    <xf numFmtId="0" fontId="5" fillId="54" borderId="189" applyNumberFormat="0" applyProtection="0">
      <alignment horizontal="left" vertical="center" indent="1"/>
    </xf>
    <xf numFmtId="0" fontId="5" fillId="54" borderId="189" applyNumberFormat="0" applyProtection="0">
      <alignment horizontal="left" vertical="top" indent="1"/>
    </xf>
    <xf numFmtId="0" fontId="5" fillId="54"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5" fillId="54" borderId="189" applyNumberFormat="0" applyProtection="0">
      <alignment horizontal="left" vertical="top" indent="1"/>
    </xf>
    <xf numFmtId="0" fontId="5" fillId="54" borderId="189" applyNumberFormat="0" applyProtection="0">
      <alignment horizontal="left" vertical="top" indent="1"/>
    </xf>
    <xf numFmtId="0" fontId="5" fillId="54" borderId="189" applyNumberFormat="0" applyProtection="0">
      <alignment horizontal="left" vertical="top" indent="1"/>
    </xf>
    <xf numFmtId="0" fontId="5" fillId="54" borderId="189" applyNumberFormat="0" applyProtection="0">
      <alignment horizontal="left" vertical="top" indent="1"/>
    </xf>
    <xf numFmtId="0" fontId="5" fillId="54" borderId="189" applyNumberFormat="0" applyProtection="0">
      <alignment horizontal="left" vertical="top" indent="1"/>
    </xf>
    <xf numFmtId="0" fontId="5" fillId="54" borderId="189" applyNumberFormat="0" applyProtection="0">
      <alignment horizontal="left" vertical="top" indent="1"/>
    </xf>
    <xf numFmtId="0" fontId="5" fillId="54" borderId="189" applyNumberFormat="0" applyProtection="0">
      <alignment horizontal="left" vertical="top" indent="1"/>
    </xf>
    <xf numFmtId="0" fontId="5" fillId="54" borderId="189" applyNumberFormat="0" applyProtection="0">
      <alignment horizontal="left" vertical="top" indent="1"/>
    </xf>
    <xf numFmtId="0" fontId="5" fillId="54" borderId="189" applyNumberFormat="0" applyProtection="0">
      <alignment horizontal="left" vertical="top" indent="1"/>
    </xf>
    <xf numFmtId="0" fontId="5" fillId="54" borderId="189" applyNumberFormat="0" applyProtection="0">
      <alignment horizontal="left" vertical="top" indent="1"/>
    </xf>
    <xf numFmtId="0" fontId="5" fillId="54" borderId="189" applyNumberFormat="0" applyProtection="0">
      <alignment horizontal="left" vertical="top" indent="1"/>
    </xf>
    <xf numFmtId="0" fontId="6" fillId="30" borderId="191" applyNumberFormat="0">
      <protection locked="0"/>
    </xf>
    <xf numFmtId="0" fontId="6" fillId="30" borderId="191" applyNumberFormat="0">
      <protection locked="0"/>
    </xf>
    <xf numFmtId="0" fontId="6" fillId="30" borderId="191" applyNumberFormat="0">
      <protection locked="0"/>
    </xf>
    <xf numFmtId="0" fontId="6" fillId="30" borderId="191" applyNumberFormat="0">
      <protection locked="0"/>
    </xf>
    <xf numFmtId="0" fontId="6" fillId="30" borderId="191" applyNumberFormat="0">
      <protection locked="0"/>
    </xf>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4" fontId="57" fillId="38" borderId="189" applyNumberFormat="0" applyProtection="0">
      <alignment vertical="center"/>
    </xf>
    <xf numFmtId="4" fontId="170" fillId="4" borderId="189" applyNumberFormat="0" applyProtection="0">
      <alignment vertical="center"/>
    </xf>
    <xf numFmtId="4" fontId="170" fillId="4" borderId="189" applyNumberFormat="0" applyProtection="0">
      <alignment vertical="center"/>
    </xf>
    <xf numFmtId="4" fontId="170" fillId="4" borderId="189" applyNumberFormat="0" applyProtection="0">
      <alignment vertical="center"/>
    </xf>
    <xf numFmtId="4" fontId="170" fillId="4" borderId="189" applyNumberFormat="0" applyProtection="0">
      <alignment vertical="center"/>
    </xf>
    <xf numFmtId="4" fontId="170" fillId="4" borderId="189" applyNumberFormat="0" applyProtection="0">
      <alignment vertical="center"/>
    </xf>
    <xf numFmtId="4" fontId="170" fillId="4" borderId="189" applyNumberFormat="0" applyProtection="0">
      <alignment vertical="center"/>
    </xf>
    <xf numFmtId="4" fontId="170" fillId="4" borderId="189" applyNumberFormat="0" applyProtection="0">
      <alignment vertical="center"/>
    </xf>
    <xf numFmtId="4" fontId="170" fillId="4" borderId="189" applyNumberFormat="0" applyProtection="0">
      <alignment vertical="center"/>
    </xf>
    <xf numFmtId="4" fontId="170" fillId="4" borderId="189" applyNumberFormat="0" applyProtection="0">
      <alignment vertical="center"/>
    </xf>
    <xf numFmtId="4" fontId="170" fillId="4" borderId="189" applyNumberFormat="0" applyProtection="0">
      <alignment vertical="center"/>
    </xf>
    <xf numFmtId="4" fontId="170" fillId="4" borderId="189" applyNumberFormat="0" applyProtection="0">
      <alignment vertical="center"/>
    </xf>
    <xf numFmtId="4" fontId="170" fillId="4" borderId="189" applyNumberFormat="0" applyProtection="0">
      <alignment vertical="center"/>
    </xf>
    <xf numFmtId="4" fontId="170" fillId="4" borderId="189" applyNumberFormat="0" applyProtection="0">
      <alignment vertical="center"/>
    </xf>
    <xf numFmtId="4" fontId="170" fillId="4" borderId="189" applyNumberFormat="0" applyProtection="0">
      <alignment vertical="center"/>
    </xf>
    <xf numFmtId="4" fontId="170" fillId="4" borderId="189" applyNumberFormat="0" applyProtection="0">
      <alignment vertical="center"/>
    </xf>
    <xf numFmtId="4" fontId="170" fillId="4" borderId="189" applyNumberFormat="0" applyProtection="0">
      <alignment vertical="center"/>
    </xf>
    <xf numFmtId="4" fontId="170" fillId="4" borderId="189" applyNumberFormat="0" applyProtection="0">
      <alignment vertical="center"/>
    </xf>
    <xf numFmtId="4" fontId="170" fillId="4" borderId="189" applyNumberFormat="0" applyProtection="0">
      <alignment vertical="center"/>
    </xf>
    <xf numFmtId="4" fontId="170" fillId="4" borderId="189" applyNumberFormat="0" applyProtection="0">
      <alignment vertical="center"/>
    </xf>
    <xf numFmtId="4" fontId="170" fillId="4" borderId="189" applyNumberFormat="0" applyProtection="0">
      <alignment vertical="center"/>
    </xf>
    <xf numFmtId="4" fontId="170" fillId="4" borderId="189" applyNumberFormat="0" applyProtection="0">
      <alignment vertical="center"/>
    </xf>
    <xf numFmtId="4" fontId="170" fillId="4" borderId="189" applyNumberFormat="0" applyProtection="0">
      <alignment vertical="center"/>
    </xf>
    <xf numFmtId="4" fontId="170" fillId="4" borderId="189" applyNumberFormat="0" applyProtection="0">
      <alignment vertical="center"/>
    </xf>
    <xf numFmtId="4" fontId="170" fillId="4" borderId="189" applyNumberFormat="0" applyProtection="0">
      <alignment vertical="center"/>
    </xf>
    <xf numFmtId="4" fontId="170" fillId="4" borderId="189" applyNumberFormat="0" applyProtection="0">
      <alignment vertical="center"/>
    </xf>
    <xf numFmtId="4" fontId="170" fillId="4" borderId="189" applyNumberFormat="0" applyProtection="0">
      <alignment vertical="center"/>
    </xf>
    <xf numFmtId="4" fontId="57" fillId="38" borderId="189" applyNumberFormat="0" applyProtection="0">
      <alignment vertical="center"/>
    </xf>
    <xf numFmtId="4" fontId="57" fillId="38" borderId="189" applyNumberFormat="0" applyProtection="0">
      <alignment vertical="center"/>
    </xf>
    <xf numFmtId="4" fontId="57" fillId="38" borderId="189" applyNumberFormat="0" applyProtection="0">
      <alignment vertical="center"/>
    </xf>
    <xf numFmtId="4" fontId="57" fillId="38" borderId="189" applyNumberFormat="0" applyProtection="0">
      <alignment vertical="center"/>
    </xf>
    <xf numFmtId="4" fontId="57" fillId="38" borderId="189" applyNumberFormat="0" applyProtection="0">
      <alignment vertical="center"/>
    </xf>
    <xf numFmtId="4" fontId="57" fillId="38" borderId="189" applyNumberFormat="0" applyProtection="0">
      <alignment vertical="center"/>
    </xf>
    <xf numFmtId="4" fontId="57" fillId="38" borderId="189" applyNumberFormat="0" applyProtection="0">
      <alignment vertical="center"/>
    </xf>
    <xf numFmtId="4" fontId="57" fillId="38" borderId="189" applyNumberFormat="0" applyProtection="0">
      <alignment vertical="center"/>
    </xf>
    <xf numFmtId="4" fontId="57" fillId="38" borderId="189" applyNumberFormat="0" applyProtection="0">
      <alignment vertical="center"/>
    </xf>
    <xf numFmtId="4" fontId="57" fillId="38" borderId="189" applyNumberFormat="0" applyProtection="0">
      <alignment vertical="center"/>
    </xf>
    <xf numFmtId="4" fontId="57" fillId="38" borderId="189" applyNumberFormat="0" applyProtection="0">
      <alignment vertical="center"/>
    </xf>
    <xf numFmtId="4" fontId="57" fillId="38" borderId="189" applyNumberFormat="0" applyProtection="0">
      <alignment vertical="center"/>
    </xf>
    <xf numFmtId="4" fontId="61" fillId="38" borderId="189" applyNumberFormat="0" applyProtection="0">
      <alignment vertical="center"/>
    </xf>
    <xf numFmtId="4" fontId="6" fillId="4" borderId="193" applyNumberFormat="0" applyProtection="0">
      <alignment vertical="center"/>
    </xf>
    <xf numFmtId="4" fontId="6" fillId="4" borderId="193" applyNumberFormat="0" applyProtection="0">
      <alignment vertical="center"/>
    </xf>
    <xf numFmtId="4" fontId="6" fillId="4" borderId="193" applyNumberFormat="0" applyProtection="0">
      <alignment vertical="center"/>
    </xf>
    <xf numFmtId="4" fontId="6" fillId="4" borderId="193" applyNumberFormat="0" applyProtection="0">
      <alignment vertical="center"/>
    </xf>
    <xf numFmtId="4" fontId="168" fillId="38" borderId="193" applyNumberFormat="0" applyProtection="0">
      <alignment vertical="center"/>
    </xf>
    <xf numFmtId="4" fontId="168" fillId="38" borderId="193" applyNumberFormat="0" applyProtection="0">
      <alignment vertical="center"/>
    </xf>
    <xf numFmtId="4" fontId="168" fillId="38" borderId="193" applyNumberFormat="0" applyProtection="0">
      <alignment vertical="center"/>
    </xf>
    <xf numFmtId="4" fontId="168" fillId="38" borderId="193" applyNumberFormat="0" applyProtection="0">
      <alignment vertical="center"/>
    </xf>
    <xf numFmtId="4" fontId="168" fillId="38" borderId="193" applyNumberFormat="0" applyProtection="0">
      <alignment vertical="center"/>
    </xf>
    <xf numFmtId="4" fontId="168" fillId="38" borderId="193" applyNumberFormat="0" applyProtection="0">
      <alignment vertical="center"/>
    </xf>
    <xf numFmtId="4" fontId="6" fillId="4" borderId="193" applyNumberFormat="0" applyProtection="0">
      <alignment vertical="center"/>
    </xf>
    <xf numFmtId="4" fontId="6" fillId="4" borderId="193" applyNumberFormat="0" applyProtection="0">
      <alignment vertical="center"/>
    </xf>
    <xf numFmtId="4" fontId="61" fillId="38" borderId="189" applyNumberFormat="0" applyProtection="0">
      <alignment vertical="center"/>
    </xf>
    <xf numFmtId="4" fontId="61" fillId="38" borderId="189" applyNumberFormat="0" applyProtection="0">
      <alignment vertical="center"/>
    </xf>
    <xf numFmtId="4" fontId="61" fillId="38" borderId="189" applyNumberFormat="0" applyProtection="0">
      <alignment vertical="center"/>
    </xf>
    <xf numFmtId="4" fontId="61" fillId="38" borderId="189" applyNumberFormat="0" applyProtection="0">
      <alignment vertical="center"/>
    </xf>
    <xf numFmtId="4" fontId="61" fillId="38" borderId="189" applyNumberFormat="0" applyProtection="0">
      <alignment vertical="center"/>
    </xf>
    <xf numFmtId="4" fontId="61" fillId="38" borderId="189" applyNumberFormat="0" applyProtection="0">
      <alignment vertical="center"/>
    </xf>
    <xf numFmtId="4" fontId="61" fillId="38" borderId="189" applyNumberFormat="0" applyProtection="0">
      <alignment vertical="center"/>
    </xf>
    <xf numFmtId="4" fontId="61" fillId="38" borderId="189" applyNumberFormat="0" applyProtection="0">
      <alignment vertical="center"/>
    </xf>
    <xf numFmtId="4" fontId="61" fillId="38" borderId="189" applyNumberFormat="0" applyProtection="0">
      <alignment vertical="center"/>
    </xf>
    <xf numFmtId="4" fontId="61" fillId="38" borderId="189" applyNumberFormat="0" applyProtection="0">
      <alignment vertical="center"/>
    </xf>
    <xf numFmtId="4" fontId="61" fillId="38" borderId="189" applyNumberFormat="0" applyProtection="0">
      <alignment vertical="center"/>
    </xf>
    <xf numFmtId="4" fontId="61" fillId="38" borderId="189" applyNumberFormat="0" applyProtection="0">
      <alignment vertical="center"/>
    </xf>
    <xf numFmtId="4" fontId="57" fillId="38" borderId="189" applyNumberFormat="0" applyProtection="0">
      <alignment horizontal="left" vertical="center" indent="1"/>
    </xf>
    <xf numFmtId="4" fontId="170" fillId="6" borderId="189" applyNumberFormat="0" applyProtection="0">
      <alignment horizontal="left" vertical="center" indent="1"/>
    </xf>
    <xf numFmtId="4" fontId="170" fillId="6" borderId="189" applyNumberFormat="0" applyProtection="0">
      <alignment horizontal="left" vertical="center" indent="1"/>
    </xf>
    <xf numFmtId="4" fontId="170" fillId="6" borderId="189" applyNumberFormat="0" applyProtection="0">
      <alignment horizontal="left" vertical="center" indent="1"/>
    </xf>
    <xf numFmtId="4" fontId="170" fillId="6" borderId="189" applyNumberFormat="0" applyProtection="0">
      <alignment horizontal="left" vertical="center" indent="1"/>
    </xf>
    <xf numFmtId="4" fontId="170" fillId="6" borderId="189" applyNumberFormat="0" applyProtection="0">
      <alignment horizontal="left" vertical="center" indent="1"/>
    </xf>
    <xf numFmtId="4" fontId="170" fillId="6" borderId="189" applyNumberFormat="0" applyProtection="0">
      <alignment horizontal="left" vertical="center" indent="1"/>
    </xf>
    <xf numFmtId="4" fontId="170" fillId="6" borderId="189" applyNumberFormat="0" applyProtection="0">
      <alignment horizontal="left" vertical="center" indent="1"/>
    </xf>
    <xf numFmtId="4" fontId="170" fillId="6" borderId="189" applyNumberFormat="0" applyProtection="0">
      <alignment horizontal="left" vertical="center" indent="1"/>
    </xf>
    <xf numFmtId="4" fontId="170" fillId="6" borderId="189" applyNumberFormat="0" applyProtection="0">
      <alignment horizontal="left" vertical="center" indent="1"/>
    </xf>
    <xf numFmtId="4" fontId="170" fillId="6" borderId="189" applyNumberFormat="0" applyProtection="0">
      <alignment horizontal="left" vertical="center" indent="1"/>
    </xf>
    <xf numFmtId="4" fontId="170" fillId="6" borderId="189" applyNumberFormat="0" applyProtection="0">
      <alignment horizontal="left" vertical="center" indent="1"/>
    </xf>
    <xf numFmtId="4" fontId="170" fillId="6" borderId="189" applyNumberFormat="0" applyProtection="0">
      <alignment horizontal="left" vertical="center" indent="1"/>
    </xf>
    <xf numFmtId="4" fontId="170" fillId="6" borderId="189" applyNumberFormat="0" applyProtection="0">
      <alignment horizontal="left" vertical="center" indent="1"/>
    </xf>
    <xf numFmtId="4" fontId="170" fillId="6" borderId="189" applyNumberFormat="0" applyProtection="0">
      <alignment horizontal="left" vertical="center" indent="1"/>
    </xf>
    <xf numFmtId="4" fontId="170" fillId="6" borderId="189" applyNumberFormat="0" applyProtection="0">
      <alignment horizontal="left" vertical="center" indent="1"/>
    </xf>
    <xf numFmtId="4" fontId="170" fillId="6" borderId="189" applyNumberFormat="0" applyProtection="0">
      <alignment horizontal="left" vertical="center" indent="1"/>
    </xf>
    <xf numFmtId="4" fontId="170" fillId="6" borderId="189" applyNumberFormat="0" applyProtection="0">
      <alignment horizontal="left" vertical="center" indent="1"/>
    </xf>
    <xf numFmtId="4" fontId="170" fillId="6" borderId="189" applyNumberFormat="0" applyProtection="0">
      <alignment horizontal="left" vertical="center" indent="1"/>
    </xf>
    <xf numFmtId="4" fontId="170" fillId="6" borderId="189" applyNumberFormat="0" applyProtection="0">
      <alignment horizontal="left" vertical="center" indent="1"/>
    </xf>
    <xf numFmtId="4" fontId="170" fillId="6" borderId="189" applyNumberFormat="0" applyProtection="0">
      <alignment horizontal="left" vertical="center" indent="1"/>
    </xf>
    <xf numFmtId="4" fontId="170" fillId="6" borderId="189" applyNumberFormat="0" applyProtection="0">
      <alignment horizontal="left" vertical="center" indent="1"/>
    </xf>
    <xf numFmtId="4" fontId="170" fillId="6" borderId="189" applyNumberFormat="0" applyProtection="0">
      <alignment horizontal="left" vertical="center" indent="1"/>
    </xf>
    <xf numFmtId="4" fontId="170" fillId="6" borderId="189" applyNumberFormat="0" applyProtection="0">
      <alignment horizontal="left" vertical="center" indent="1"/>
    </xf>
    <xf numFmtId="4" fontId="170" fillId="6" borderId="189" applyNumberFormat="0" applyProtection="0">
      <alignment horizontal="left" vertical="center" indent="1"/>
    </xf>
    <xf numFmtId="4" fontId="170" fillId="6" borderId="189" applyNumberFormat="0" applyProtection="0">
      <alignment horizontal="left" vertical="center" indent="1"/>
    </xf>
    <xf numFmtId="4" fontId="170" fillId="6" borderId="189" applyNumberFormat="0" applyProtection="0">
      <alignment horizontal="left" vertical="center" indent="1"/>
    </xf>
    <xf numFmtId="4" fontId="57" fillId="38" borderId="189" applyNumberFormat="0" applyProtection="0">
      <alignment horizontal="left" vertical="center" indent="1"/>
    </xf>
    <xf numFmtId="4" fontId="57" fillId="38" borderId="189" applyNumberFormat="0" applyProtection="0">
      <alignment horizontal="left" vertical="center" indent="1"/>
    </xf>
    <xf numFmtId="4" fontId="57" fillId="38" borderId="189" applyNumberFormat="0" applyProtection="0">
      <alignment horizontal="left" vertical="center" indent="1"/>
    </xf>
    <xf numFmtId="4" fontId="57" fillId="38" borderId="189" applyNumberFormat="0" applyProtection="0">
      <alignment horizontal="left" vertical="center" indent="1"/>
    </xf>
    <xf numFmtId="4" fontId="57" fillId="38" borderId="189" applyNumberFormat="0" applyProtection="0">
      <alignment horizontal="left" vertical="center" indent="1"/>
    </xf>
    <xf numFmtId="4" fontId="57" fillId="38" borderId="189" applyNumberFormat="0" applyProtection="0">
      <alignment horizontal="left" vertical="center" indent="1"/>
    </xf>
    <xf numFmtId="4" fontId="57" fillId="38" borderId="189" applyNumberFormat="0" applyProtection="0">
      <alignment horizontal="left" vertical="center" indent="1"/>
    </xf>
    <xf numFmtId="4" fontId="57" fillId="38" borderId="189" applyNumberFormat="0" applyProtection="0">
      <alignment horizontal="left" vertical="center" indent="1"/>
    </xf>
    <xf numFmtId="4" fontId="57" fillId="38" borderId="189" applyNumberFormat="0" applyProtection="0">
      <alignment horizontal="left" vertical="center" indent="1"/>
    </xf>
    <xf numFmtId="4" fontId="57" fillId="38" borderId="189" applyNumberFormat="0" applyProtection="0">
      <alignment horizontal="left" vertical="center" indent="1"/>
    </xf>
    <xf numFmtId="4" fontId="57" fillId="38" borderId="189" applyNumberFormat="0" applyProtection="0">
      <alignment horizontal="left" vertical="center" indent="1"/>
    </xf>
    <xf numFmtId="4" fontId="57" fillId="38" borderId="189" applyNumberFormat="0" applyProtection="0">
      <alignment horizontal="left" vertical="center" indent="1"/>
    </xf>
    <xf numFmtId="0" fontId="57" fillId="38" borderId="189" applyNumberFormat="0" applyProtection="0">
      <alignment horizontal="left" vertical="top" indent="1"/>
    </xf>
    <xf numFmtId="0" fontId="170" fillId="4" borderId="189" applyNumberFormat="0" applyProtection="0">
      <alignment horizontal="left" vertical="top" indent="1"/>
    </xf>
    <xf numFmtId="0" fontId="170" fillId="4" borderId="189" applyNumberFormat="0" applyProtection="0">
      <alignment horizontal="left" vertical="top" indent="1"/>
    </xf>
    <xf numFmtId="0" fontId="170" fillId="4" borderId="189" applyNumberFormat="0" applyProtection="0">
      <alignment horizontal="left" vertical="top" indent="1"/>
    </xf>
    <xf numFmtId="0" fontId="170" fillId="4" borderId="189" applyNumberFormat="0" applyProtection="0">
      <alignment horizontal="left" vertical="top" indent="1"/>
    </xf>
    <xf numFmtId="0" fontId="170" fillId="4" borderId="189" applyNumberFormat="0" applyProtection="0">
      <alignment horizontal="left" vertical="top" indent="1"/>
    </xf>
    <xf numFmtId="0" fontId="170" fillId="4" borderId="189" applyNumberFormat="0" applyProtection="0">
      <alignment horizontal="left" vertical="top" indent="1"/>
    </xf>
    <xf numFmtId="0" fontId="170" fillId="4" borderId="189" applyNumberFormat="0" applyProtection="0">
      <alignment horizontal="left" vertical="top" indent="1"/>
    </xf>
    <xf numFmtId="0" fontId="170" fillId="4" borderId="189" applyNumberFormat="0" applyProtection="0">
      <alignment horizontal="left" vertical="top" indent="1"/>
    </xf>
    <xf numFmtId="0" fontId="170" fillId="4" borderId="189" applyNumberFormat="0" applyProtection="0">
      <alignment horizontal="left" vertical="top" indent="1"/>
    </xf>
    <xf numFmtId="0" fontId="170" fillId="4" borderId="189" applyNumberFormat="0" applyProtection="0">
      <alignment horizontal="left" vertical="top" indent="1"/>
    </xf>
    <xf numFmtId="0" fontId="170" fillId="4" borderId="189" applyNumberFormat="0" applyProtection="0">
      <alignment horizontal="left" vertical="top" indent="1"/>
    </xf>
    <xf numFmtId="0" fontId="170" fillId="4" borderId="189" applyNumberFormat="0" applyProtection="0">
      <alignment horizontal="left" vertical="top" indent="1"/>
    </xf>
    <xf numFmtId="0" fontId="170" fillId="4" borderId="189" applyNumberFormat="0" applyProtection="0">
      <alignment horizontal="left" vertical="top" indent="1"/>
    </xf>
    <xf numFmtId="0" fontId="170" fillId="4" borderId="189" applyNumberFormat="0" applyProtection="0">
      <alignment horizontal="left" vertical="top" indent="1"/>
    </xf>
    <xf numFmtId="0" fontId="170" fillId="4" borderId="189" applyNumberFormat="0" applyProtection="0">
      <alignment horizontal="left" vertical="top" indent="1"/>
    </xf>
    <xf numFmtId="0" fontId="170" fillId="4" borderId="189" applyNumberFormat="0" applyProtection="0">
      <alignment horizontal="left" vertical="top" indent="1"/>
    </xf>
    <xf numFmtId="0" fontId="170" fillId="4" borderId="189" applyNumberFormat="0" applyProtection="0">
      <alignment horizontal="left" vertical="top" indent="1"/>
    </xf>
    <xf numFmtId="0" fontId="170" fillId="4" borderId="189" applyNumberFormat="0" applyProtection="0">
      <alignment horizontal="left" vertical="top" indent="1"/>
    </xf>
    <xf numFmtId="0" fontId="170" fillId="4" borderId="189" applyNumberFormat="0" applyProtection="0">
      <alignment horizontal="left" vertical="top" indent="1"/>
    </xf>
    <xf numFmtId="0" fontId="170" fillId="4" borderId="189" applyNumberFormat="0" applyProtection="0">
      <alignment horizontal="left" vertical="top" indent="1"/>
    </xf>
    <xf numFmtId="0" fontId="170" fillId="4" borderId="189" applyNumberFormat="0" applyProtection="0">
      <alignment horizontal="left" vertical="top" indent="1"/>
    </xf>
    <xf numFmtId="0" fontId="170" fillId="4" borderId="189" applyNumberFormat="0" applyProtection="0">
      <alignment horizontal="left" vertical="top" indent="1"/>
    </xf>
    <xf numFmtId="0" fontId="170" fillId="4" borderId="189" applyNumberFormat="0" applyProtection="0">
      <alignment horizontal="left" vertical="top" indent="1"/>
    </xf>
    <xf numFmtId="0" fontId="170" fillId="4" borderId="189" applyNumberFormat="0" applyProtection="0">
      <alignment horizontal="left" vertical="top" indent="1"/>
    </xf>
    <xf numFmtId="0" fontId="170" fillId="4" borderId="189" applyNumberFormat="0" applyProtection="0">
      <alignment horizontal="left" vertical="top" indent="1"/>
    </xf>
    <xf numFmtId="0" fontId="170" fillId="4" borderId="189" applyNumberFormat="0" applyProtection="0">
      <alignment horizontal="left" vertical="top" indent="1"/>
    </xf>
    <xf numFmtId="0" fontId="57" fillId="38" borderId="189" applyNumberFormat="0" applyProtection="0">
      <alignment horizontal="left" vertical="top" indent="1"/>
    </xf>
    <xf numFmtId="0" fontId="57" fillId="38" borderId="189" applyNumberFormat="0" applyProtection="0">
      <alignment horizontal="left" vertical="top" indent="1"/>
    </xf>
    <xf numFmtId="0" fontId="57" fillId="38" borderId="189" applyNumberFormat="0" applyProtection="0">
      <alignment horizontal="left" vertical="top" indent="1"/>
    </xf>
    <xf numFmtId="0" fontId="57" fillId="38" borderId="189" applyNumberFormat="0" applyProtection="0">
      <alignment horizontal="left" vertical="top" indent="1"/>
    </xf>
    <xf numFmtId="0" fontId="57" fillId="38" borderId="189" applyNumberFormat="0" applyProtection="0">
      <alignment horizontal="left" vertical="top" indent="1"/>
    </xf>
    <xf numFmtId="0" fontId="57" fillId="38" borderId="189" applyNumberFormat="0" applyProtection="0">
      <alignment horizontal="left" vertical="top" indent="1"/>
    </xf>
    <xf numFmtId="0" fontId="57" fillId="38" borderId="189" applyNumberFormat="0" applyProtection="0">
      <alignment horizontal="left" vertical="top" indent="1"/>
    </xf>
    <xf numFmtId="0" fontId="57" fillId="38" borderId="189" applyNumberFormat="0" applyProtection="0">
      <alignment horizontal="left" vertical="top" indent="1"/>
    </xf>
    <xf numFmtId="0" fontId="57" fillId="38" borderId="189" applyNumberFormat="0" applyProtection="0">
      <alignment horizontal="left" vertical="top" indent="1"/>
    </xf>
    <xf numFmtId="0" fontId="57" fillId="38" borderId="189" applyNumberFormat="0" applyProtection="0">
      <alignment horizontal="left" vertical="top" indent="1"/>
    </xf>
    <xf numFmtId="0" fontId="57" fillId="38" borderId="189" applyNumberFormat="0" applyProtection="0">
      <alignment horizontal="left" vertical="top" indent="1"/>
    </xf>
    <xf numFmtId="0" fontId="57" fillId="38" borderId="189" applyNumberFormat="0" applyProtection="0">
      <alignment horizontal="left" vertical="top" indent="1"/>
    </xf>
    <xf numFmtId="4" fontId="57" fillId="0" borderId="189" applyNumberFormat="0" applyProtection="0">
      <alignment horizontal="right" vertical="center"/>
    </xf>
    <xf numFmtId="4" fontId="6" fillId="0" borderId="184" applyNumberFormat="0" applyProtection="0">
      <alignment horizontal="right" vertical="center"/>
    </xf>
    <xf numFmtId="4" fontId="6" fillId="0" borderId="184" applyNumberFormat="0" applyProtection="0">
      <alignment horizontal="right" vertical="center"/>
    </xf>
    <xf numFmtId="4" fontId="6" fillId="0" borderId="184" applyNumberFormat="0" applyProtection="0">
      <alignment horizontal="right" vertical="center"/>
    </xf>
    <xf numFmtId="4" fontId="6" fillId="0" borderId="184" applyNumberFormat="0" applyProtection="0">
      <alignment horizontal="right" vertical="center"/>
    </xf>
    <xf numFmtId="4" fontId="6" fillId="0" borderId="184" applyNumberFormat="0" applyProtection="0">
      <alignment horizontal="right" vertical="center"/>
    </xf>
    <xf numFmtId="4" fontId="6" fillId="0" borderId="184" applyNumberFormat="0" applyProtection="0">
      <alignment horizontal="right" vertical="center"/>
    </xf>
    <xf numFmtId="4" fontId="6" fillId="0" borderId="184" applyNumberFormat="0" applyProtection="0">
      <alignment horizontal="right" vertical="center"/>
    </xf>
    <xf numFmtId="4" fontId="6" fillId="0" borderId="184" applyNumberFormat="0" applyProtection="0">
      <alignment horizontal="right" vertical="center"/>
    </xf>
    <xf numFmtId="4" fontId="6" fillId="0" borderId="184" applyNumberFormat="0" applyProtection="0">
      <alignment horizontal="right" vertical="center"/>
    </xf>
    <xf numFmtId="4" fontId="6" fillId="0" borderId="184" applyNumberFormat="0" applyProtection="0">
      <alignment horizontal="right" vertical="center"/>
    </xf>
    <xf numFmtId="4" fontId="6" fillId="0" borderId="184" applyNumberFormat="0" applyProtection="0">
      <alignment horizontal="right" vertical="center"/>
    </xf>
    <xf numFmtId="4" fontId="6" fillId="0" borderId="184" applyNumberFormat="0" applyProtection="0">
      <alignment horizontal="right" vertical="center"/>
    </xf>
    <xf numFmtId="4" fontId="6" fillId="0" borderId="184" applyNumberFormat="0" applyProtection="0">
      <alignment horizontal="right" vertical="center"/>
    </xf>
    <xf numFmtId="4" fontId="6" fillId="0" borderId="184" applyNumberFormat="0" applyProtection="0">
      <alignment horizontal="right" vertical="center"/>
    </xf>
    <xf numFmtId="4" fontId="6" fillId="0" borderId="184" applyNumberFormat="0" applyProtection="0">
      <alignment horizontal="right" vertical="center"/>
    </xf>
    <xf numFmtId="4" fontId="6" fillId="0" borderId="184" applyNumberFormat="0" applyProtection="0">
      <alignment horizontal="right" vertical="center"/>
    </xf>
    <xf numFmtId="4" fontId="57" fillId="0" borderId="189" applyNumberFormat="0" applyProtection="0">
      <alignment horizontal="right" vertical="center"/>
    </xf>
    <xf numFmtId="4" fontId="57" fillId="0" borderId="189" applyNumberFormat="0" applyProtection="0">
      <alignment horizontal="right" vertical="center"/>
    </xf>
    <xf numFmtId="4" fontId="57" fillId="0" borderId="189" applyNumberFormat="0" applyProtection="0">
      <alignment horizontal="right" vertical="center"/>
    </xf>
    <xf numFmtId="4" fontId="57" fillId="0" borderId="189" applyNumberFormat="0" applyProtection="0">
      <alignment horizontal="right" vertical="center"/>
    </xf>
    <xf numFmtId="4" fontId="57" fillId="0" borderId="189" applyNumberFormat="0" applyProtection="0">
      <alignment horizontal="right" vertical="center"/>
    </xf>
    <xf numFmtId="4" fontId="57" fillId="0" borderId="189" applyNumberFormat="0" applyProtection="0">
      <alignment horizontal="right" vertical="center"/>
    </xf>
    <xf numFmtId="4" fontId="57" fillId="0" borderId="189" applyNumberFormat="0" applyProtection="0">
      <alignment horizontal="right" vertical="center"/>
    </xf>
    <xf numFmtId="4" fontId="57" fillId="0" borderId="189" applyNumberFormat="0" applyProtection="0">
      <alignment horizontal="right" vertical="center"/>
    </xf>
    <xf numFmtId="4" fontId="57" fillId="0" borderId="189" applyNumberFormat="0" applyProtection="0">
      <alignment horizontal="right" vertical="center"/>
    </xf>
    <xf numFmtId="4" fontId="57" fillId="0" borderId="189" applyNumberFormat="0" applyProtection="0">
      <alignment horizontal="right" vertical="center"/>
    </xf>
    <xf numFmtId="4" fontId="57" fillId="0" borderId="189" applyNumberFormat="0" applyProtection="0">
      <alignment horizontal="right" vertical="center"/>
    </xf>
    <xf numFmtId="4" fontId="57" fillId="0" borderId="189" applyNumberFormat="0" applyProtection="0">
      <alignment horizontal="right" vertical="center"/>
    </xf>
    <xf numFmtId="4" fontId="6" fillId="30" borderId="184" applyNumberFormat="0" applyProtection="0">
      <alignment horizontal="right" vertical="center"/>
    </xf>
    <xf numFmtId="4" fontId="6" fillId="30" borderId="184" applyNumberFormat="0" applyProtection="0">
      <alignment horizontal="right" vertical="center"/>
    </xf>
    <xf numFmtId="4" fontId="6" fillId="30" borderId="184" applyNumberFormat="0" applyProtection="0">
      <alignment horizontal="right" vertical="center"/>
    </xf>
    <xf numFmtId="4" fontId="6" fillId="30" borderId="184" applyNumberFormat="0" applyProtection="0">
      <alignment horizontal="right" vertical="center"/>
    </xf>
    <xf numFmtId="4" fontId="6" fillId="30" borderId="184" applyNumberFormat="0" applyProtection="0">
      <alignment horizontal="right" vertical="center"/>
    </xf>
    <xf numFmtId="4" fontId="6" fillId="30" borderId="184" applyNumberFormat="0" applyProtection="0">
      <alignment horizontal="right" vertical="center"/>
    </xf>
    <xf numFmtId="4" fontId="6" fillId="30" borderId="184" applyNumberFormat="0" applyProtection="0">
      <alignment horizontal="right" vertical="center"/>
    </xf>
    <xf numFmtId="4" fontId="6" fillId="30" borderId="184" applyNumberFormat="0" applyProtection="0">
      <alignment horizontal="right" vertical="center"/>
    </xf>
    <xf numFmtId="4" fontId="168" fillId="88" borderId="184" applyNumberFormat="0" applyProtection="0">
      <alignment horizontal="right" vertical="center"/>
    </xf>
    <xf numFmtId="4" fontId="168" fillId="88" borderId="184" applyNumberFormat="0" applyProtection="0">
      <alignment horizontal="right" vertical="center"/>
    </xf>
    <xf numFmtId="4" fontId="168" fillId="88" borderId="184" applyNumberFormat="0" applyProtection="0">
      <alignment horizontal="right" vertical="center"/>
    </xf>
    <xf numFmtId="4" fontId="168" fillId="88" borderId="184" applyNumberFormat="0" applyProtection="0">
      <alignment horizontal="right" vertical="center"/>
    </xf>
    <xf numFmtId="4" fontId="168" fillId="88" borderId="184" applyNumberFormat="0" applyProtection="0">
      <alignment horizontal="right" vertical="center"/>
    </xf>
    <xf numFmtId="4" fontId="168" fillId="88" borderId="184" applyNumberFormat="0" applyProtection="0">
      <alignment horizontal="right" vertical="center"/>
    </xf>
    <xf numFmtId="4" fontId="168" fillId="88" borderId="184" applyNumberFormat="0" applyProtection="0">
      <alignment horizontal="right" vertical="center"/>
    </xf>
    <xf numFmtId="4" fontId="168" fillId="88" borderId="184" applyNumberFormat="0" applyProtection="0">
      <alignment horizontal="right" vertical="center"/>
    </xf>
    <xf numFmtId="4" fontId="168" fillId="88" borderId="184" applyNumberFormat="0" applyProtection="0">
      <alignment horizontal="right" vertical="center"/>
    </xf>
    <xf numFmtId="4" fontId="168" fillId="88" borderId="184" applyNumberFormat="0" applyProtection="0">
      <alignment horizontal="right" vertical="center"/>
    </xf>
    <xf numFmtId="4" fontId="168" fillId="88" borderId="184" applyNumberFormat="0" applyProtection="0">
      <alignment horizontal="right" vertical="center"/>
    </xf>
    <xf numFmtId="4" fontId="168" fillId="88" borderId="184" applyNumberFormat="0" applyProtection="0">
      <alignment horizontal="right" vertical="center"/>
    </xf>
    <xf numFmtId="4" fontId="168" fillId="88" borderId="184" applyNumberFormat="0" applyProtection="0">
      <alignment horizontal="right" vertical="center"/>
    </xf>
    <xf numFmtId="4" fontId="168" fillId="88" borderId="184" applyNumberFormat="0" applyProtection="0">
      <alignment horizontal="right" vertical="center"/>
    </xf>
    <xf numFmtId="4" fontId="168" fillId="88" borderId="184" applyNumberFormat="0" applyProtection="0">
      <alignment horizontal="right" vertical="center"/>
    </xf>
    <xf numFmtId="4" fontId="168" fillId="88" borderId="184" applyNumberFormat="0" applyProtection="0">
      <alignment horizontal="right" vertical="center"/>
    </xf>
    <xf numFmtId="4" fontId="6" fillId="30" borderId="184" applyNumberFormat="0" applyProtection="0">
      <alignment horizontal="right" vertical="center"/>
    </xf>
    <xf numFmtId="4" fontId="6" fillId="30" borderId="184" applyNumberFormat="0" applyProtection="0">
      <alignment horizontal="right" vertical="center"/>
    </xf>
    <xf numFmtId="4" fontId="6" fillId="30" borderId="184" applyNumberFormat="0" applyProtection="0">
      <alignment horizontal="right" vertical="center"/>
    </xf>
    <xf numFmtId="4" fontId="6" fillId="30" borderId="184" applyNumberFormat="0" applyProtection="0">
      <alignment horizontal="right" vertical="center"/>
    </xf>
    <xf numFmtId="4" fontId="6" fillId="30" borderId="184" applyNumberFormat="0" applyProtection="0">
      <alignment horizontal="right" vertical="center"/>
    </xf>
    <xf numFmtId="4" fontId="6" fillId="30" borderId="184" applyNumberFormat="0" applyProtection="0">
      <alignment horizontal="right" vertical="center"/>
    </xf>
    <xf numFmtId="4" fontId="6" fillId="30" borderId="184" applyNumberFormat="0" applyProtection="0">
      <alignment horizontal="right" vertical="center"/>
    </xf>
    <xf numFmtId="4" fontId="6" fillId="30" borderId="184" applyNumberFormat="0" applyProtection="0">
      <alignment horizontal="right" vertical="center"/>
    </xf>
    <xf numFmtId="4" fontId="57" fillId="55" borderId="189"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57" fillId="55" borderId="189" applyNumberFormat="0" applyProtection="0">
      <alignment horizontal="left" vertical="center" indent="1"/>
    </xf>
    <xf numFmtId="4" fontId="57" fillId="55" borderId="189" applyNumberFormat="0" applyProtection="0">
      <alignment horizontal="left" vertical="center" indent="1"/>
    </xf>
    <xf numFmtId="4" fontId="57" fillId="55" borderId="189" applyNumberFormat="0" applyProtection="0">
      <alignment horizontal="left" vertical="center" indent="1"/>
    </xf>
    <xf numFmtId="4" fontId="57" fillId="55" borderId="189" applyNumberFormat="0" applyProtection="0">
      <alignment horizontal="left" vertical="center" indent="1"/>
    </xf>
    <xf numFmtId="4" fontId="57" fillId="55" borderId="189" applyNumberFormat="0" applyProtection="0">
      <alignment horizontal="left" vertical="center" indent="1"/>
    </xf>
    <xf numFmtId="4" fontId="57" fillId="55" borderId="189" applyNumberFormat="0" applyProtection="0">
      <alignment horizontal="left" vertical="center" indent="1"/>
    </xf>
    <xf numFmtId="4" fontId="57" fillId="55" borderId="189" applyNumberFormat="0" applyProtection="0">
      <alignment horizontal="left" vertical="center" indent="1"/>
    </xf>
    <xf numFmtId="4" fontId="57" fillId="55" borderId="189" applyNumberFormat="0" applyProtection="0">
      <alignment horizontal="left" vertical="center" indent="1"/>
    </xf>
    <xf numFmtId="4" fontId="57" fillId="55" borderId="189" applyNumberFormat="0" applyProtection="0">
      <alignment horizontal="left" vertical="center" indent="1"/>
    </xf>
    <xf numFmtId="4" fontId="57" fillId="55" borderId="189" applyNumberFormat="0" applyProtection="0">
      <alignment horizontal="left" vertical="center" indent="1"/>
    </xf>
    <xf numFmtId="4" fontId="57" fillId="55" borderId="189" applyNumberFormat="0" applyProtection="0">
      <alignment horizontal="left" vertical="center" indent="1"/>
    </xf>
    <xf numFmtId="4" fontId="57" fillId="55" borderId="189" applyNumberFormat="0" applyProtection="0">
      <alignment horizontal="left" vertical="center" indent="1"/>
    </xf>
    <xf numFmtId="0" fontId="170" fillId="55" borderId="189" applyNumberFormat="0" applyProtection="0">
      <alignment horizontal="left" vertical="top" indent="1"/>
    </xf>
    <xf numFmtId="0" fontId="170" fillId="55" borderId="189" applyNumberFormat="0" applyProtection="0">
      <alignment horizontal="left" vertical="top" indent="1"/>
    </xf>
    <xf numFmtId="0" fontId="170" fillId="55" borderId="189" applyNumberFormat="0" applyProtection="0">
      <alignment horizontal="left" vertical="top" indent="1"/>
    </xf>
    <xf numFmtId="0" fontId="170" fillId="55" borderId="189" applyNumberFormat="0" applyProtection="0">
      <alignment horizontal="left" vertical="top" indent="1"/>
    </xf>
    <xf numFmtId="0" fontId="170" fillId="55" borderId="189" applyNumberFormat="0" applyProtection="0">
      <alignment horizontal="left" vertical="top" indent="1"/>
    </xf>
    <xf numFmtId="0" fontId="170" fillId="55" borderId="189" applyNumberFormat="0" applyProtection="0">
      <alignment horizontal="left" vertical="top" indent="1"/>
    </xf>
    <xf numFmtId="0" fontId="170" fillId="55" borderId="189" applyNumberFormat="0" applyProtection="0">
      <alignment horizontal="left" vertical="top" indent="1"/>
    </xf>
    <xf numFmtId="0" fontId="170" fillId="55" borderId="189" applyNumberFormat="0" applyProtection="0">
      <alignment horizontal="left" vertical="top" indent="1"/>
    </xf>
    <xf numFmtId="0" fontId="170" fillId="55" borderId="189" applyNumberFormat="0" applyProtection="0">
      <alignment horizontal="left" vertical="top" indent="1"/>
    </xf>
    <xf numFmtId="0" fontId="170" fillId="55" borderId="189" applyNumberFormat="0" applyProtection="0">
      <alignment horizontal="left" vertical="top" indent="1"/>
    </xf>
    <xf numFmtId="0" fontId="170" fillId="55" borderId="189" applyNumberFormat="0" applyProtection="0">
      <alignment horizontal="left" vertical="top" indent="1"/>
    </xf>
    <xf numFmtId="0" fontId="170" fillId="55" borderId="189" applyNumberFormat="0" applyProtection="0">
      <alignment horizontal="left" vertical="top" indent="1"/>
    </xf>
    <xf numFmtId="0" fontId="170" fillId="55" borderId="189" applyNumberFormat="0" applyProtection="0">
      <alignment horizontal="left" vertical="top" indent="1"/>
    </xf>
    <xf numFmtId="0" fontId="170" fillId="55" borderId="189" applyNumberFormat="0" applyProtection="0">
      <alignment horizontal="left" vertical="top" indent="1"/>
    </xf>
    <xf numFmtId="0" fontId="170" fillId="55" borderId="189" applyNumberFormat="0" applyProtection="0">
      <alignment horizontal="left" vertical="top" indent="1"/>
    </xf>
    <xf numFmtId="0" fontId="170" fillId="55" borderId="189" applyNumberFormat="0" applyProtection="0">
      <alignment horizontal="left" vertical="top" indent="1"/>
    </xf>
    <xf numFmtId="0" fontId="170" fillId="55" borderId="189" applyNumberFormat="0" applyProtection="0">
      <alignment horizontal="left" vertical="top" indent="1"/>
    </xf>
    <xf numFmtId="0" fontId="170" fillId="55" borderId="189" applyNumberFormat="0" applyProtection="0">
      <alignment horizontal="left" vertical="top" indent="1"/>
    </xf>
    <xf numFmtId="0" fontId="170" fillId="55" borderId="189" applyNumberFormat="0" applyProtection="0">
      <alignment horizontal="left" vertical="top" indent="1"/>
    </xf>
    <xf numFmtId="0" fontId="170" fillId="55" borderId="189" applyNumberFormat="0" applyProtection="0">
      <alignment horizontal="left" vertical="top" indent="1"/>
    </xf>
    <xf numFmtId="0" fontId="170" fillId="55" borderId="189" applyNumberFormat="0" applyProtection="0">
      <alignment horizontal="left" vertical="top" indent="1"/>
    </xf>
    <xf numFmtId="0" fontId="170" fillId="55" borderId="189" applyNumberFormat="0" applyProtection="0">
      <alignment horizontal="left" vertical="top" indent="1"/>
    </xf>
    <xf numFmtId="0" fontId="170" fillId="55" borderId="189" applyNumberFormat="0" applyProtection="0">
      <alignment horizontal="left" vertical="top" indent="1"/>
    </xf>
    <xf numFmtId="0" fontId="170" fillId="55" borderId="189" applyNumberFormat="0" applyProtection="0">
      <alignment horizontal="left" vertical="top" indent="1"/>
    </xf>
    <xf numFmtId="0" fontId="170" fillId="55" borderId="189" applyNumberFormat="0" applyProtection="0">
      <alignment horizontal="left" vertical="top" indent="1"/>
    </xf>
    <xf numFmtId="0" fontId="170" fillId="55" borderId="189" applyNumberFormat="0" applyProtection="0">
      <alignment horizontal="left" vertical="top" indent="1"/>
    </xf>
    <xf numFmtId="4" fontId="171" fillId="92" borderId="186" applyNumberFormat="0" applyProtection="0">
      <alignment horizontal="left" vertical="center" indent="1"/>
    </xf>
    <xf numFmtId="4" fontId="171" fillId="92" borderId="186" applyNumberFormat="0" applyProtection="0">
      <alignment horizontal="left" vertical="center" indent="1"/>
    </xf>
    <xf numFmtId="4" fontId="171" fillId="92" borderId="186" applyNumberFormat="0" applyProtection="0">
      <alignment horizontal="left" vertical="center" indent="1"/>
    </xf>
    <xf numFmtId="4" fontId="171" fillId="92" borderId="186" applyNumberFormat="0" applyProtection="0">
      <alignment horizontal="left" vertical="center" indent="1"/>
    </xf>
    <xf numFmtId="4" fontId="171" fillId="92" borderId="186" applyNumberFormat="0" applyProtection="0">
      <alignment horizontal="left" vertical="center" indent="1"/>
    </xf>
    <xf numFmtId="4" fontId="171" fillId="92" borderId="186" applyNumberFormat="0" applyProtection="0">
      <alignment horizontal="left" vertical="center" indent="1"/>
    </xf>
    <xf numFmtId="4" fontId="171" fillId="92" borderId="186" applyNumberFormat="0" applyProtection="0">
      <alignment horizontal="left" vertical="center" indent="1"/>
    </xf>
    <xf numFmtId="4" fontId="171" fillId="92" borderId="186" applyNumberFormat="0" applyProtection="0">
      <alignment horizontal="left" vertical="center" indent="1"/>
    </xf>
    <xf numFmtId="4" fontId="171" fillId="92" borderId="186" applyNumberFormat="0" applyProtection="0">
      <alignment horizontal="left" vertical="center" indent="1"/>
    </xf>
    <xf numFmtId="4" fontId="171" fillId="92" borderId="186" applyNumberFormat="0" applyProtection="0">
      <alignment horizontal="left" vertical="center" indent="1"/>
    </xf>
    <xf numFmtId="4" fontId="171" fillId="92" borderId="186" applyNumberFormat="0" applyProtection="0">
      <alignment horizontal="left" vertical="center" indent="1"/>
    </xf>
    <xf numFmtId="4" fontId="171" fillId="92" borderId="186" applyNumberFormat="0" applyProtection="0">
      <alignment horizontal="left" vertical="center" indent="1"/>
    </xf>
    <xf numFmtId="4" fontId="171" fillId="92" borderId="186" applyNumberFormat="0" applyProtection="0">
      <alignment horizontal="left" vertical="center" indent="1"/>
    </xf>
    <xf numFmtId="4" fontId="171" fillId="92" borderId="186" applyNumberFormat="0" applyProtection="0">
      <alignment horizontal="left" vertical="center" indent="1"/>
    </xf>
    <xf numFmtId="4" fontId="171" fillId="92" borderId="186" applyNumberFormat="0" applyProtection="0">
      <alignment horizontal="left" vertical="center" indent="1"/>
    </xf>
    <xf numFmtId="4" fontId="171" fillId="92" borderId="186" applyNumberFormat="0" applyProtection="0">
      <alignment horizontal="left" vertical="center" indent="1"/>
    </xf>
    <xf numFmtId="0" fontId="6" fillId="56" borderId="193"/>
    <xf numFmtId="0" fontId="6" fillId="56" borderId="193"/>
    <xf numFmtId="0" fontId="6" fillId="56" borderId="193"/>
    <xf numFmtId="0" fontId="6" fillId="56" borderId="193"/>
    <xf numFmtId="0" fontId="6" fillId="56" borderId="193"/>
    <xf numFmtId="0" fontId="6" fillId="56" borderId="193"/>
    <xf numFmtId="0" fontId="6" fillId="56" borderId="193"/>
    <xf numFmtId="0" fontId="6" fillId="56" borderId="193"/>
    <xf numFmtId="4" fontId="40" fillId="47" borderId="189" applyNumberFormat="0" applyProtection="0">
      <alignment horizontal="right" vertical="center"/>
    </xf>
    <xf numFmtId="4" fontId="172" fillId="30" borderId="184" applyNumberFormat="0" applyProtection="0">
      <alignment horizontal="right" vertical="center"/>
    </xf>
    <xf numFmtId="4" fontId="172" fillId="30" borderId="184" applyNumberFormat="0" applyProtection="0">
      <alignment horizontal="right" vertical="center"/>
    </xf>
    <xf numFmtId="4" fontId="172" fillId="30" borderId="184" applyNumberFormat="0" applyProtection="0">
      <alignment horizontal="right" vertical="center"/>
    </xf>
    <xf numFmtId="4" fontId="172" fillId="30" borderId="184" applyNumberFormat="0" applyProtection="0">
      <alignment horizontal="right" vertical="center"/>
    </xf>
    <xf numFmtId="4" fontId="172" fillId="30" borderId="184" applyNumberFormat="0" applyProtection="0">
      <alignment horizontal="right" vertical="center"/>
    </xf>
    <xf numFmtId="4" fontId="172" fillId="30" borderId="184" applyNumberFormat="0" applyProtection="0">
      <alignment horizontal="right" vertical="center"/>
    </xf>
    <xf numFmtId="4" fontId="172" fillId="30" borderId="184" applyNumberFormat="0" applyProtection="0">
      <alignment horizontal="right" vertical="center"/>
    </xf>
    <xf numFmtId="4" fontId="172" fillId="30" borderId="184" applyNumberFormat="0" applyProtection="0">
      <alignment horizontal="right" vertical="center"/>
    </xf>
    <xf numFmtId="4" fontId="172" fillId="30" borderId="184" applyNumberFormat="0" applyProtection="0">
      <alignment horizontal="right" vertical="center"/>
    </xf>
    <xf numFmtId="4" fontId="172" fillId="30" borderId="184" applyNumberFormat="0" applyProtection="0">
      <alignment horizontal="right" vertical="center"/>
    </xf>
    <xf numFmtId="4" fontId="172" fillId="30" borderId="184" applyNumberFormat="0" applyProtection="0">
      <alignment horizontal="right" vertical="center"/>
    </xf>
    <xf numFmtId="4" fontId="172" fillId="30" borderId="184" applyNumberFormat="0" applyProtection="0">
      <alignment horizontal="right" vertical="center"/>
    </xf>
    <xf numFmtId="4" fontId="172" fillId="30" borderId="184" applyNumberFormat="0" applyProtection="0">
      <alignment horizontal="right" vertical="center"/>
    </xf>
    <xf numFmtId="4" fontId="172" fillId="30" borderId="184" applyNumberFormat="0" applyProtection="0">
      <alignment horizontal="right" vertical="center"/>
    </xf>
    <xf numFmtId="4" fontId="172" fillId="30" borderId="184" applyNumberFormat="0" applyProtection="0">
      <alignment horizontal="right" vertical="center"/>
    </xf>
    <xf numFmtId="4" fontId="172" fillId="30" borderId="184" applyNumberFormat="0" applyProtection="0">
      <alignment horizontal="right" vertical="center"/>
    </xf>
    <xf numFmtId="4" fontId="40" fillId="47" borderId="189" applyNumberFormat="0" applyProtection="0">
      <alignment horizontal="right" vertical="center"/>
    </xf>
    <xf numFmtId="4" fontId="40" fillId="47" borderId="189" applyNumberFormat="0" applyProtection="0">
      <alignment horizontal="right" vertical="center"/>
    </xf>
    <xf numFmtId="4" fontId="40" fillId="47" borderId="189" applyNumberFormat="0" applyProtection="0">
      <alignment horizontal="right" vertical="center"/>
    </xf>
    <xf numFmtId="4" fontId="40" fillId="47" borderId="189" applyNumberFormat="0" applyProtection="0">
      <alignment horizontal="right" vertical="center"/>
    </xf>
    <xf numFmtId="4" fontId="40" fillId="47" borderId="189" applyNumberFormat="0" applyProtection="0">
      <alignment horizontal="right" vertical="center"/>
    </xf>
    <xf numFmtId="4" fontId="40" fillId="47" borderId="189" applyNumberFormat="0" applyProtection="0">
      <alignment horizontal="right" vertical="center"/>
    </xf>
    <xf numFmtId="4" fontId="40" fillId="47" borderId="189" applyNumberFormat="0" applyProtection="0">
      <alignment horizontal="right" vertical="center"/>
    </xf>
    <xf numFmtId="4" fontId="40" fillId="47" borderId="189" applyNumberFormat="0" applyProtection="0">
      <alignment horizontal="right" vertical="center"/>
    </xf>
    <xf numFmtId="4" fontId="40" fillId="47" borderId="189" applyNumberFormat="0" applyProtection="0">
      <alignment horizontal="right" vertical="center"/>
    </xf>
    <xf numFmtId="4" fontId="40" fillId="47" borderId="189" applyNumberFormat="0" applyProtection="0">
      <alignment horizontal="right" vertical="center"/>
    </xf>
    <xf numFmtId="4" fontId="40" fillId="47" borderId="189" applyNumberFormat="0" applyProtection="0">
      <alignment horizontal="right" vertical="center"/>
    </xf>
    <xf numFmtId="4" fontId="40" fillId="47" borderId="189" applyNumberFormat="0" applyProtection="0">
      <alignment horizontal="right" vertical="center"/>
    </xf>
    <xf numFmtId="171" fontId="57" fillId="0" borderId="181">
      <alignment horizontal="justify" vertical="top" wrapText="1"/>
    </xf>
    <xf numFmtId="171" fontId="57" fillId="0" borderId="181">
      <alignment horizontal="justify" vertical="top" wrapText="1"/>
    </xf>
    <xf numFmtId="0" fontId="206" fillId="58" borderId="194" applyBorder="0" applyProtection="0">
      <alignment horizontal="centerContinuous" vertical="center"/>
    </xf>
    <xf numFmtId="0" fontId="206" fillId="58" borderId="194" applyBorder="0" applyProtection="0">
      <alignment horizontal="centerContinuous" vertical="center"/>
    </xf>
    <xf numFmtId="0" fontId="206" fillId="58" borderId="194" applyBorder="0" applyProtection="0">
      <alignment horizontal="centerContinuous" vertical="center"/>
    </xf>
    <xf numFmtId="0" fontId="206" fillId="58" borderId="194" applyBorder="0" applyProtection="0">
      <alignment horizontal="centerContinuous" vertical="center"/>
    </xf>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6" applyNumberFormat="0" applyFill="0" applyAlignment="0" applyProtection="0"/>
    <xf numFmtId="0" fontId="77" fillId="0" borderId="196" applyNumberFormat="0" applyFill="0" applyAlignment="0" applyProtection="0"/>
    <xf numFmtId="0" fontId="77" fillId="0" borderId="196" applyNumberFormat="0" applyFill="0" applyAlignment="0" applyProtection="0"/>
    <xf numFmtId="0" fontId="77" fillId="0" borderId="196" applyNumberFormat="0" applyFill="0" applyAlignment="0" applyProtection="0"/>
    <xf numFmtId="0" fontId="77" fillId="0" borderId="196" applyNumberFormat="0" applyFill="0" applyAlignment="0" applyProtection="0"/>
    <xf numFmtId="0" fontId="77" fillId="0" borderId="196" applyNumberFormat="0" applyFill="0" applyAlignment="0" applyProtection="0"/>
    <xf numFmtId="0" fontId="77" fillId="0" borderId="196" applyNumberFormat="0" applyFill="0" applyAlignment="0" applyProtection="0"/>
    <xf numFmtId="0" fontId="77" fillId="0" borderId="196" applyNumberFormat="0" applyFill="0" applyAlignment="0" applyProtection="0"/>
    <xf numFmtId="0" fontId="77" fillId="0" borderId="196" applyNumberFormat="0" applyFill="0" applyAlignment="0" applyProtection="0"/>
    <xf numFmtId="0" fontId="77" fillId="0" borderId="196" applyNumberFormat="0" applyFill="0" applyAlignment="0" applyProtection="0"/>
    <xf numFmtId="0" fontId="77" fillId="0" borderId="196" applyNumberFormat="0" applyFill="0" applyAlignment="0" applyProtection="0"/>
    <xf numFmtId="0" fontId="77" fillId="0" borderId="196" applyNumberFormat="0" applyFill="0" applyAlignment="0" applyProtection="0"/>
    <xf numFmtId="0" fontId="77" fillId="0" borderId="196"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193" fontId="5" fillId="0" borderId="194" applyBorder="0" applyProtection="0">
      <alignment horizontal="right"/>
    </xf>
    <xf numFmtId="193" fontId="5" fillId="0" borderId="194" applyBorder="0" applyProtection="0">
      <alignment horizontal="right"/>
    </xf>
    <xf numFmtId="193" fontId="5" fillId="0" borderId="194" applyBorder="0" applyProtection="0">
      <alignment horizontal="right"/>
    </xf>
    <xf numFmtId="193" fontId="5" fillId="0" borderId="194" applyBorder="0" applyProtection="0">
      <alignment horizontal="right"/>
    </xf>
    <xf numFmtId="0" fontId="3" fillId="0" borderId="0"/>
    <xf numFmtId="4" fontId="6" fillId="9" borderId="184" applyNumberFormat="0" applyProtection="0">
      <alignment horizontal="left" vertical="center" indent="1"/>
    </xf>
    <xf numFmtId="168" fontId="3" fillId="0" borderId="0" applyFont="0" applyFill="0" applyBorder="0" applyAlignment="0" applyProtection="0"/>
    <xf numFmtId="184" fontId="6" fillId="0" borderId="182">
      <alignment horizontal="center" vertical="center"/>
      <protection locked="0"/>
    </xf>
    <xf numFmtId="184" fontId="6" fillId="0" borderId="182">
      <alignment horizontal="center" vertical="center"/>
      <protection locked="0"/>
    </xf>
    <xf numFmtId="184" fontId="6" fillId="0" borderId="182">
      <alignment horizontal="center" vertical="center"/>
      <protection locked="0"/>
    </xf>
    <xf numFmtId="179" fontId="6" fillId="0" borderId="182">
      <alignment horizontal="center" vertical="center"/>
      <protection locked="0"/>
    </xf>
    <xf numFmtId="179" fontId="6" fillId="0" borderId="182">
      <alignment horizontal="center" vertical="center"/>
      <protection locked="0"/>
    </xf>
    <xf numFmtId="179" fontId="6" fillId="0" borderId="182">
      <alignment horizontal="center" vertical="center"/>
      <protection locked="0"/>
    </xf>
    <xf numFmtId="183" fontId="6" fillId="0" borderId="182">
      <alignment horizontal="center" vertical="center"/>
      <protection locked="0"/>
    </xf>
    <xf numFmtId="183" fontId="6" fillId="0" borderId="182">
      <alignment horizontal="center" vertical="center"/>
      <protection locked="0"/>
    </xf>
    <xf numFmtId="183" fontId="6" fillId="0" borderId="182">
      <alignment horizontal="center" vertical="center"/>
      <protection locked="0"/>
    </xf>
    <xf numFmtId="181" fontId="6" fillId="0" borderId="182">
      <alignment horizontal="center" vertical="center"/>
      <protection locked="0"/>
    </xf>
    <xf numFmtId="181" fontId="6" fillId="0" borderId="182">
      <alignment horizontal="center" vertical="center"/>
      <protection locked="0"/>
    </xf>
    <xf numFmtId="181" fontId="6" fillId="0" borderId="182">
      <alignment horizontal="center" vertical="center"/>
      <protection locked="0"/>
    </xf>
    <xf numFmtId="182" fontId="6" fillId="0" borderId="182">
      <alignment horizontal="center" vertical="center"/>
      <protection locked="0"/>
    </xf>
    <xf numFmtId="182" fontId="6" fillId="0" borderId="182">
      <alignment horizontal="center" vertical="center"/>
      <protection locked="0"/>
    </xf>
    <xf numFmtId="182" fontId="6" fillId="0" borderId="182">
      <alignment horizontal="center" vertical="center"/>
      <protection locked="0"/>
    </xf>
    <xf numFmtId="180" fontId="6" fillId="0" borderId="182">
      <alignment horizontal="center" vertical="center"/>
      <protection locked="0"/>
    </xf>
    <xf numFmtId="180" fontId="6" fillId="0" borderId="182">
      <alignment horizontal="center" vertical="center"/>
      <protection locked="0"/>
    </xf>
    <xf numFmtId="180" fontId="6" fillId="0" borderId="182">
      <alignment horizontal="center" vertical="center"/>
      <protection locked="0"/>
    </xf>
    <xf numFmtId="0" fontId="6" fillId="0" borderId="182" applyAlignment="0">
      <protection locked="0"/>
    </xf>
    <xf numFmtId="0" fontId="6" fillId="0" borderId="182" applyAlignment="0">
      <protection locked="0"/>
    </xf>
    <xf numFmtId="0" fontId="6" fillId="0" borderId="182" applyAlignment="0">
      <protection locked="0"/>
    </xf>
    <xf numFmtId="184" fontId="6" fillId="0" borderId="182">
      <alignment vertical="center"/>
      <protection locked="0"/>
    </xf>
    <xf numFmtId="184" fontId="6" fillId="0" borderId="182">
      <alignment vertical="center"/>
      <protection locked="0"/>
    </xf>
    <xf numFmtId="184" fontId="6" fillId="0" borderId="182">
      <alignment vertical="center"/>
      <protection locked="0"/>
    </xf>
    <xf numFmtId="185" fontId="6" fillId="0" borderId="182">
      <alignment horizontal="right" vertical="center"/>
      <protection locked="0"/>
    </xf>
    <xf numFmtId="185" fontId="6" fillId="0" borderId="182">
      <alignment horizontal="right" vertical="center"/>
      <protection locked="0"/>
    </xf>
    <xf numFmtId="185" fontId="6" fillId="0" borderId="182">
      <alignment horizontal="right" vertical="center"/>
      <protection locked="0"/>
    </xf>
    <xf numFmtId="183" fontId="6" fillId="0" borderId="182">
      <alignment vertical="center"/>
      <protection locked="0"/>
    </xf>
    <xf numFmtId="183" fontId="6" fillId="0" borderId="182">
      <alignment vertical="center"/>
      <protection locked="0"/>
    </xf>
    <xf numFmtId="183" fontId="6" fillId="0" borderId="182">
      <alignment vertical="center"/>
      <protection locked="0"/>
    </xf>
    <xf numFmtId="181" fontId="6" fillId="0" borderId="182">
      <alignment vertical="center"/>
      <protection locked="0"/>
    </xf>
    <xf numFmtId="181" fontId="6" fillId="0" borderId="182">
      <alignment vertical="center"/>
      <protection locked="0"/>
    </xf>
    <xf numFmtId="181" fontId="6" fillId="0" borderId="182">
      <alignment vertical="center"/>
      <protection locked="0"/>
    </xf>
    <xf numFmtId="182" fontId="6" fillId="0" borderId="182">
      <alignment vertical="center"/>
      <protection locked="0"/>
    </xf>
    <xf numFmtId="182" fontId="6" fillId="0" borderId="182">
      <alignment vertical="center"/>
      <protection locked="0"/>
    </xf>
    <xf numFmtId="182" fontId="6" fillId="0" borderId="182">
      <alignment vertical="center"/>
      <protection locked="0"/>
    </xf>
    <xf numFmtId="180" fontId="6" fillId="0" borderId="182">
      <alignment horizontal="right" vertical="center"/>
      <protection locked="0"/>
    </xf>
    <xf numFmtId="180" fontId="6" fillId="0" borderId="182">
      <alignment horizontal="right" vertical="center"/>
      <protection locked="0"/>
    </xf>
    <xf numFmtId="180" fontId="6" fillId="0" borderId="182">
      <alignment horizontal="right" vertical="center"/>
      <protection locked="0"/>
    </xf>
    <xf numFmtId="166" fontId="5" fillId="37" borderId="0" applyNumberFormat="0" applyFont="0" applyBorder="0" applyAlignment="0">
      <alignment horizontal="right"/>
    </xf>
    <xf numFmtId="166" fontId="5" fillId="37" borderId="0" applyNumberFormat="0" applyFont="0" applyBorder="0" applyAlignment="0">
      <alignment horizontal="right"/>
    </xf>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4" fillId="81" borderId="184" applyNumberFormat="0" applyAlignment="0" applyProtection="0"/>
    <xf numFmtId="0" fontId="154" fillId="81" borderId="184" applyNumberFormat="0" applyAlignment="0" applyProtection="0"/>
    <xf numFmtId="0" fontId="154" fillId="81" borderId="184" applyNumberFormat="0" applyAlignment="0" applyProtection="0"/>
    <xf numFmtId="0" fontId="154" fillId="81" borderId="184" applyNumberFormat="0" applyAlignment="0" applyProtection="0"/>
    <xf numFmtId="0" fontId="154" fillId="81" borderId="184" applyNumberFormat="0" applyAlignment="0" applyProtection="0"/>
    <xf numFmtId="0" fontId="154" fillId="81" borderId="184" applyNumberFormat="0" applyAlignment="0" applyProtection="0"/>
    <xf numFmtId="0" fontId="154" fillId="81" borderId="184" applyNumberFormat="0" applyAlignment="0" applyProtection="0"/>
    <xf numFmtId="0" fontId="154" fillId="81" borderId="184"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0" fontId="15" fillId="30" borderId="183" applyNumberFormat="0" applyAlignment="0" applyProtection="0"/>
    <xf numFmtId="168" fontId="133"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46" fillId="0" borderId="185" applyNumberFormat="0" applyAlignment="0" applyProtection="0">
      <alignment horizontal="left" vertical="center"/>
    </xf>
    <xf numFmtId="10" fontId="6" fillId="38" borderId="193" applyNumberFormat="0" applyBorder="0" applyAlignment="0" applyProtection="0"/>
    <xf numFmtId="10" fontId="6" fillId="38" borderId="193" applyNumberFormat="0" applyBorder="0" applyAlignment="0" applyProtection="0"/>
    <xf numFmtId="10" fontId="6" fillId="38" borderId="193" applyNumberFormat="0" applyBorder="0" applyAlignment="0" applyProtection="0"/>
    <xf numFmtId="10" fontId="6" fillId="38" borderId="193" applyNumberFormat="0" applyBorder="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39" fillId="2" borderId="183"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39" fillId="7" borderId="183" applyNumberFormat="0" applyAlignment="0" applyProtection="0"/>
    <xf numFmtId="0" fontId="39" fillId="7" borderId="183" applyNumberFormat="0" applyAlignment="0" applyProtection="0"/>
    <xf numFmtId="0" fontId="39" fillId="7" borderId="183" applyNumberFormat="0" applyAlignment="0" applyProtection="0"/>
    <xf numFmtId="0" fontId="39" fillId="7" borderId="183" applyNumberFormat="0" applyAlignment="0" applyProtection="0"/>
    <xf numFmtId="0" fontId="39" fillId="7" borderId="183" applyNumberFormat="0" applyAlignment="0" applyProtection="0"/>
    <xf numFmtId="0" fontId="39" fillId="7" borderId="183" applyNumberFormat="0" applyAlignment="0" applyProtection="0"/>
    <xf numFmtId="0" fontId="39" fillId="7" borderId="183" applyNumberFormat="0" applyAlignment="0" applyProtection="0"/>
    <xf numFmtId="0" fontId="39" fillId="7" borderId="183" applyNumberFormat="0" applyAlignment="0" applyProtection="0"/>
    <xf numFmtId="0" fontId="39" fillId="7" borderId="183" applyNumberFormat="0" applyAlignment="0" applyProtection="0"/>
    <xf numFmtId="0" fontId="39" fillId="7" borderId="183" applyNumberFormat="0" applyAlignment="0" applyProtection="0"/>
    <xf numFmtId="0" fontId="39" fillId="7" borderId="183" applyNumberFormat="0" applyAlignment="0" applyProtection="0"/>
    <xf numFmtId="0" fontId="39" fillId="7" borderId="183"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39" fillId="7" borderId="183" applyNumberFormat="0" applyAlignment="0" applyProtection="0"/>
    <xf numFmtId="0" fontId="39" fillId="7" borderId="183"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0" fontId="157" fillId="27" borderId="184" applyNumberFormat="0" applyAlignment="0" applyProtection="0"/>
    <xf numFmtId="166" fontId="5" fillId="39" borderId="0" applyFont="0" applyBorder="0" applyAlignment="0">
      <alignment horizontal="right"/>
      <protection locked="0"/>
    </xf>
    <xf numFmtId="166" fontId="5" fillId="53" borderId="0" applyFont="0" applyBorder="0" applyAlignment="0">
      <alignment horizontal="right"/>
      <protection locked="0"/>
    </xf>
    <xf numFmtId="166" fontId="5" fillId="53" borderId="0" applyFont="0" applyBorder="0" applyAlignment="0">
      <alignment horizontal="right"/>
      <protection locked="0"/>
    </xf>
    <xf numFmtId="166" fontId="5" fillId="39" borderId="0" applyFont="0" applyBorder="0" applyAlignment="0">
      <alignment horizontal="right"/>
      <protection locked="0"/>
    </xf>
    <xf numFmtId="166" fontId="5" fillId="38" borderId="0" applyFont="0" applyBorder="0">
      <alignment horizontal="right"/>
      <protection locked="0"/>
    </xf>
    <xf numFmtId="166" fontId="5" fillId="38" borderId="0" applyFont="0" applyBorder="0">
      <alignment horizontal="right"/>
      <protection locked="0"/>
    </xf>
    <xf numFmtId="166" fontId="5" fillId="38" borderId="0" applyFont="0" applyBorder="0">
      <alignment horizontal="right"/>
      <protection locked="0"/>
    </xf>
    <xf numFmtId="166" fontId="5" fillId="38" borderId="0" applyFont="0" applyBorder="0">
      <alignment horizontal="right"/>
      <protection locked="0"/>
    </xf>
    <xf numFmtId="0" fontId="33" fillId="0" borderId="186" applyFill="0">
      <alignment horizontal="center" vertical="center"/>
    </xf>
    <xf numFmtId="0" fontId="33" fillId="0" borderId="186" applyFill="0">
      <alignment horizontal="center" vertical="center"/>
    </xf>
    <xf numFmtId="0" fontId="33" fillId="0" borderId="186" applyFill="0">
      <alignment horizontal="center" vertical="center"/>
    </xf>
    <xf numFmtId="0" fontId="33" fillId="0" borderId="186" applyFill="0">
      <alignment horizontal="center" vertical="center"/>
    </xf>
    <xf numFmtId="0" fontId="33" fillId="0" borderId="186" applyFill="0">
      <alignment horizontal="center" vertical="center"/>
    </xf>
    <xf numFmtId="0" fontId="33" fillId="0" borderId="186" applyFill="0">
      <alignment horizontal="center" vertical="center"/>
    </xf>
    <xf numFmtId="0" fontId="33" fillId="0" borderId="186" applyFill="0">
      <alignment horizontal="center" vertical="center"/>
    </xf>
    <xf numFmtId="0" fontId="33" fillId="0" borderId="186" applyFill="0">
      <alignment horizontal="center" vertical="center"/>
    </xf>
    <xf numFmtId="0" fontId="33" fillId="0" borderId="186" applyFill="0">
      <alignment horizontal="center" vertical="center"/>
    </xf>
    <xf numFmtId="0" fontId="33" fillId="0" borderId="186" applyFill="0">
      <alignment horizontal="center" vertical="center"/>
    </xf>
    <xf numFmtId="0" fontId="33" fillId="0" borderId="186" applyFill="0">
      <alignment horizontal="center" vertical="center"/>
    </xf>
    <xf numFmtId="0" fontId="33" fillId="0" borderId="186" applyFill="0">
      <alignment horizontal="center" vertical="center"/>
    </xf>
    <xf numFmtId="0" fontId="33" fillId="0" borderId="186" applyFill="0">
      <alignment horizontal="center" vertical="center"/>
    </xf>
    <xf numFmtId="0" fontId="33" fillId="0" borderId="186" applyFill="0">
      <alignment horizontal="center" vertical="center"/>
    </xf>
    <xf numFmtId="0" fontId="33" fillId="0" borderId="186" applyFill="0">
      <alignment horizontal="center" vertical="center"/>
    </xf>
    <xf numFmtId="0" fontId="33" fillId="0" borderId="186" applyFill="0">
      <alignment horizontal="center" vertical="center"/>
    </xf>
    <xf numFmtId="0" fontId="33" fillId="0" borderId="186" applyFill="0">
      <alignment horizontal="center" vertical="center"/>
    </xf>
    <xf numFmtId="0" fontId="33" fillId="0" borderId="186" applyFill="0">
      <alignment horizontal="center" vertical="center"/>
    </xf>
    <xf numFmtId="0" fontId="33" fillId="0" borderId="186" applyFill="0">
      <alignment horizontal="center" vertical="center"/>
    </xf>
    <xf numFmtId="0" fontId="33" fillId="0" borderId="186" applyFill="0">
      <alignment horizontal="center" vertical="center"/>
    </xf>
    <xf numFmtId="0" fontId="33" fillId="0" borderId="186" applyFill="0">
      <alignment horizontal="center" vertical="center"/>
    </xf>
    <xf numFmtId="0" fontId="33" fillId="0" borderId="186" applyFill="0">
      <alignment horizontal="center" vertical="center"/>
    </xf>
    <xf numFmtId="0" fontId="33" fillId="0" borderId="186" applyFill="0">
      <alignment horizontal="center" vertical="center"/>
    </xf>
    <xf numFmtId="0" fontId="33" fillId="0" borderId="186" applyFill="0">
      <alignment horizontal="center" vertical="center"/>
    </xf>
    <xf numFmtId="0" fontId="6" fillId="0" borderId="186" applyFill="0">
      <alignment horizontal="center" vertical="center"/>
    </xf>
    <xf numFmtId="0" fontId="6" fillId="0" borderId="186" applyFill="0">
      <alignment horizontal="center" vertical="center"/>
    </xf>
    <xf numFmtId="0" fontId="6" fillId="0" borderId="186" applyFill="0">
      <alignment horizontal="center" vertical="center"/>
    </xf>
    <xf numFmtId="0" fontId="6" fillId="0" borderId="186" applyFill="0">
      <alignment horizontal="center" vertical="center"/>
    </xf>
    <xf numFmtId="0" fontId="6" fillId="0" borderId="186" applyFill="0">
      <alignment horizontal="center" vertical="center"/>
    </xf>
    <xf numFmtId="0" fontId="6" fillId="0" borderId="186" applyFill="0">
      <alignment horizontal="center" vertical="center"/>
    </xf>
    <xf numFmtId="0" fontId="6" fillId="0" borderId="186" applyFill="0">
      <alignment horizontal="center" vertical="center"/>
    </xf>
    <xf numFmtId="0" fontId="6" fillId="0" borderId="186" applyFill="0">
      <alignment horizontal="center" vertical="center"/>
    </xf>
    <xf numFmtId="0" fontId="6" fillId="0" borderId="186" applyFill="0">
      <alignment horizontal="center" vertical="center"/>
    </xf>
    <xf numFmtId="0" fontId="6" fillId="0" borderId="186" applyFill="0">
      <alignment horizontal="center" vertical="center"/>
    </xf>
    <xf numFmtId="0" fontId="6" fillId="0" borderId="186" applyFill="0">
      <alignment horizontal="center" vertical="center"/>
    </xf>
    <xf numFmtId="0" fontId="6" fillId="0" borderId="186" applyFill="0">
      <alignment horizontal="center" vertical="center"/>
    </xf>
    <xf numFmtId="0" fontId="6" fillId="0" borderId="186" applyFill="0">
      <alignment horizontal="center" vertical="center"/>
    </xf>
    <xf numFmtId="0" fontId="6" fillId="0" borderId="186" applyFill="0">
      <alignment horizontal="center" vertical="center"/>
    </xf>
    <xf numFmtId="0" fontId="6" fillId="0" borderId="186" applyFill="0">
      <alignment horizontal="center" vertical="center"/>
    </xf>
    <xf numFmtId="0" fontId="6" fillId="0" borderId="186" applyFill="0">
      <alignment horizontal="center" vertical="center"/>
    </xf>
    <xf numFmtId="0" fontId="6" fillId="0" borderId="186" applyFill="0">
      <alignment horizontal="center" vertical="center"/>
    </xf>
    <xf numFmtId="0" fontId="6" fillId="0" borderId="186" applyFill="0">
      <alignment horizontal="center" vertical="center"/>
    </xf>
    <xf numFmtId="0" fontId="6" fillId="0" borderId="186" applyFill="0">
      <alignment horizontal="center" vertical="center"/>
    </xf>
    <xf numFmtId="0" fontId="6" fillId="0" borderId="186" applyFill="0">
      <alignment horizontal="center" vertical="center"/>
    </xf>
    <xf numFmtId="0" fontId="6" fillId="0" borderId="186" applyFill="0">
      <alignment horizontal="center" vertical="center"/>
    </xf>
    <xf numFmtId="0" fontId="6" fillId="0" borderId="186" applyFill="0">
      <alignment horizontal="center" vertical="center"/>
    </xf>
    <xf numFmtId="0" fontId="6" fillId="0" borderId="186" applyFill="0">
      <alignment horizontal="center" vertical="center"/>
    </xf>
    <xf numFmtId="0" fontId="6" fillId="0" borderId="186" applyFill="0">
      <alignment horizontal="center" vertical="center"/>
    </xf>
    <xf numFmtId="186" fontId="6" fillId="0" borderId="186" applyFill="0">
      <alignment horizontal="center" vertical="center"/>
    </xf>
    <xf numFmtId="186" fontId="6" fillId="0" borderId="186" applyFill="0">
      <alignment horizontal="center" vertical="center"/>
    </xf>
    <xf numFmtId="186" fontId="6" fillId="0" borderId="186" applyFill="0">
      <alignment horizontal="center" vertical="center"/>
    </xf>
    <xf numFmtId="186" fontId="6" fillId="0" borderId="186" applyFill="0">
      <alignment horizontal="center" vertical="center"/>
    </xf>
    <xf numFmtId="186" fontId="6" fillId="0" borderId="186" applyFill="0">
      <alignment horizontal="center" vertical="center"/>
    </xf>
    <xf numFmtId="186" fontId="6" fillId="0" borderId="186" applyFill="0">
      <alignment horizontal="center" vertical="center"/>
    </xf>
    <xf numFmtId="186" fontId="6" fillId="0" borderId="186" applyFill="0">
      <alignment horizontal="center" vertical="center"/>
    </xf>
    <xf numFmtId="186" fontId="6" fillId="0" borderId="186" applyFill="0">
      <alignment horizontal="center" vertical="center"/>
    </xf>
    <xf numFmtId="186" fontId="6" fillId="0" borderId="186" applyFill="0">
      <alignment horizontal="center" vertical="center"/>
    </xf>
    <xf numFmtId="186" fontId="6" fillId="0" borderId="186" applyFill="0">
      <alignment horizontal="center" vertical="center"/>
    </xf>
    <xf numFmtId="186" fontId="6" fillId="0" borderId="186" applyFill="0">
      <alignment horizontal="center" vertical="center"/>
    </xf>
    <xf numFmtId="186" fontId="6" fillId="0" borderId="186" applyFill="0">
      <alignment horizontal="center" vertical="center"/>
    </xf>
    <xf numFmtId="186" fontId="6" fillId="0" borderId="186" applyFill="0">
      <alignment horizontal="center" vertical="center"/>
    </xf>
    <xf numFmtId="186" fontId="6" fillId="0" borderId="186" applyFill="0">
      <alignment horizontal="center" vertical="center"/>
    </xf>
    <xf numFmtId="186" fontId="6" fillId="0" borderId="186" applyFill="0">
      <alignment horizontal="center" vertical="center"/>
    </xf>
    <xf numFmtId="186" fontId="6" fillId="0" borderId="186" applyFill="0">
      <alignment horizontal="center" vertical="center"/>
    </xf>
    <xf numFmtId="186" fontId="6" fillId="0" borderId="186" applyFill="0">
      <alignment horizontal="center" vertical="center"/>
    </xf>
    <xf numFmtId="186" fontId="6" fillId="0" borderId="186" applyFill="0">
      <alignment horizontal="center" vertical="center"/>
    </xf>
    <xf numFmtId="186" fontId="6" fillId="0" borderId="186" applyFill="0">
      <alignment horizontal="center" vertical="center"/>
    </xf>
    <xf numFmtId="186" fontId="6" fillId="0" borderId="186" applyFill="0">
      <alignment horizontal="center" vertical="center"/>
    </xf>
    <xf numFmtId="186" fontId="6" fillId="0" borderId="186" applyFill="0">
      <alignment horizontal="center" vertical="center"/>
    </xf>
    <xf numFmtId="186" fontId="6" fillId="0" borderId="186" applyFill="0">
      <alignment horizontal="center" vertical="center"/>
    </xf>
    <xf numFmtId="186" fontId="6" fillId="0" borderId="186" applyFill="0">
      <alignment horizontal="center" vertical="center"/>
    </xf>
    <xf numFmtId="186" fontId="6" fillId="0" borderId="186" applyFill="0">
      <alignment horizontal="center" vertical="center"/>
    </xf>
    <xf numFmtId="0" fontId="133" fillId="0" borderId="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5" fillId="4" borderId="187"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6" fillId="26" borderId="184" applyNumberFormat="0" applyFon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81" borderId="188" applyNumberFormat="0" applyAlignment="0" applyProtection="0"/>
    <xf numFmtId="0" fontId="50" fillId="81" borderId="188" applyNumberFormat="0" applyAlignment="0" applyProtection="0"/>
    <xf numFmtId="0" fontId="50" fillId="81" borderId="188" applyNumberFormat="0" applyAlignment="0" applyProtection="0"/>
    <xf numFmtId="0" fontId="50" fillId="81" borderId="188" applyNumberFormat="0" applyAlignment="0" applyProtection="0"/>
    <xf numFmtId="0" fontId="50" fillId="81" borderId="188" applyNumberFormat="0" applyAlignment="0" applyProtection="0"/>
    <xf numFmtId="0" fontId="50" fillId="81" borderId="188" applyNumberFormat="0" applyAlignment="0" applyProtection="0"/>
    <xf numFmtId="0" fontId="50" fillId="81" borderId="188" applyNumberFormat="0" applyAlignment="0" applyProtection="0"/>
    <xf numFmtId="0" fontId="50" fillId="81" borderId="188" applyNumberFormat="0" applyAlignment="0" applyProtection="0"/>
    <xf numFmtId="0" fontId="50" fillId="81" borderId="188" applyNumberFormat="0" applyAlignment="0" applyProtection="0"/>
    <xf numFmtId="0" fontId="50" fillId="81" borderId="188" applyNumberFormat="0" applyAlignment="0" applyProtection="0"/>
    <xf numFmtId="0" fontId="50" fillId="81" borderId="188" applyNumberFormat="0" applyAlignment="0" applyProtection="0"/>
    <xf numFmtId="0" fontId="50" fillId="81" borderId="188" applyNumberFormat="0" applyAlignment="0" applyProtection="0"/>
    <xf numFmtId="0" fontId="50" fillId="81"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0" fillId="30" borderId="188" applyNumberFormat="0" applyAlignment="0" applyProtection="0"/>
    <xf numFmtId="0" fontId="54" fillId="0" borderId="180">
      <alignment horizontal="center"/>
    </xf>
    <xf numFmtId="0" fontId="54" fillId="0" borderId="180">
      <alignment horizontal="center"/>
    </xf>
    <xf numFmtId="0" fontId="54" fillId="0" borderId="180">
      <alignment horizontal="center"/>
    </xf>
    <xf numFmtId="0" fontId="54" fillId="0" borderId="180">
      <alignment horizontal="center"/>
    </xf>
    <xf numFmtId="4" fontId="55" fillId="7" borderId="189"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55" fillId="7" borderId="189" applyNumberFormat="0" applyProtection="0">
      <alignment vertical="center"/>
    </xf>
    <xf numFmtId="4" fontId="55" fillId="7" borderId="189" applyNumberFormat="0" applyProtection="0">
      <alignment vertical="center"/>
    </xf>
    <xf numFmtId="4" fontId="55" fillId="7" borderId="189" applyNumberFormat="0" applyProtection="0">
      <alignment vertical="center"/>
    </xf>
    <xf numFmtId="4" fontId="55" fillId="7" borderId="189" applyNumberFormat="0" applyProtection="0">
      <alignment vertical="center"/>
    </xf>
    <xf numFmtId="4" fontId="55" fillId="7" borderId="189" applyNumberFormat="0" applyProtection="0">
      <alignment vertical="center"/>
    </xf>
    <xf numFmtId="4" fontId="55" fillId="7" borderId="189" applyNumberFormat="0" applyProtection="0">
      <alignment vertical="center"/>
    </xf>
    <xf numFmtId="4" fontId="55" fillId="7" borderId="189" applyNumberFormat="0" applyProtection="0">
      <alignment vertical="center"/>
    </xf>
    <xf numFmtId="4" fontId="55" fillId="7" borderId="189" applyNumberFormat="0" applyProtection="0">
      <alignment vertical="center"/>
    </xf>
    <xf numFmtId="4" fontId="55" fillId="7" borderId="189" applyNumberFormat="0" applyProtection="0">
      <alignment vertical="center"/>
    </xf>
    <xf numFmtId="4" fontId="55" fillId="7" borderId="189" applyNumberFormat="0" applyProtection="0">
      <alignment vertical="center"/>
    </xf>
    <xf numFmtId="4" fontId="55" fillId="7" borderId="189" applyNumberFormat="0" applyProtection="0">
      <alignment vertical="center"/>
    </xf>
    <xf numFmtId="4" fontId="55" fillId="7" borderId="189" applyNumberFormat="0" applyProtection="0">
      <alignment vertical="center"/>
    </xf>
    <xf numFmtId="4" fontId="56" fillId="41" borderId="189"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168" fillId="41" borderId="184" applyNumberFormat="0" applyProtection="0">
      <alignment vertical="center"/>
    </xf>
    <xf numFmtId="4" fontId="168" fillId="41" borderId="184" applyNumberFormat="0" applyProtection="0">
      <alignment vertical="center"/>
    </xf>
    <xf numFmtId="4" fontId="168" fillId="41" borderId="184" applyNumberFormat="0" applyProtection="0">
      <alignment vertical="center"/>
    </xf>
    <xf numFmtId="4" fontId="168" fillId="41" borderId="184" applyNumberFormat="0" applyProtection="0">
      <alignment vertical="center"/>
    </xf>
    <xf numFmtId="4" fontId="168" fillId="41" borderId="184" applyNumberFormat="0" applyProtection="0">
      <alignment vertical="center"/>
    </xf>
    <xf numFmtId="4" fontId="168" fillId="41" borderId="184" applyNumberFormat="0" applyProtection="0">
      <alignment vertical="center"/>
    </xf>
    <xf numFmtId="4" fontId="168" fillId="41" borderId="184" applyNumberFormat="0" applyProtection="0">
      <alignment vertical="center"/>
    </xf>
    <xf numFmtId="4" fontId="168" fillId="41" borderId="184" applyNumberFormat="0" applyProtection="0">
      <alignment vertical="center"/>
    </xf>
    <xf numFmtId="4" fontId="168" fillId="41" borderId="184" applyNumberFormat="0" applyProtection="0">
      <alignment vertical="center"/>
    </xf>
    <xf numFmtId="4" fontId="168" fillId="41" borderId="184" applyNumberFormat="0" applyProtection="0">
      <alignment vertical="center"/>
    </xf>
    <xf numFmtId="4" fontId="168" fillId="41" borderId="184" applyNumberFormat="0" applyProtection="0">
      <alignment vertical="center"/>
    </xf>
    <xf numFmtId="4" fontId="168" fillId="41" borderId="184" applyNumberFormat="0" applyProtection="0">
      <alignment vertical="center"/>
    </xf>
    <xf numFmtId="4" fontId="168" fillId="41" borderId="184" applyNumberFormat="0" applyProtection="0">
      <alignment vertical="center"/>
    </xf>
    <xf numFmtId="4" fontId="168" fillId="41" borderId="184" applyNumberFormat="0" applyProtection="0">
      <alignment vertical="center"/>
    </xf>
    <xf numFmtId="4" fontId="168" fillId="41" borderId="184" applyNumberFormat="0" applyProtection="0">
      <alignment vertical="center"/>
    </xf>
    <xf numFmtId="4" fontId="168" fillId="41"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6" fillId="7" borderId="184" applyNumberFormat="0" applyProtection="0">
      <alignment vertical="center"/>
    </xf>
    <xf numFmtId="4" fontId="56" fillId="41" borderId="189" applyNumberFormat="0" applyProtection="0">
      <alignment vertical="center"/>
    </xf>
    <xf numFmtId="4" fontId="56" fillId="41" borderId="189" applyNumberFormat="0" applyProtection="0">
      <alignment vertical="center"/>
    </xf>
    <xf numFmtId="4" fontId="56" fillId="41" borderId="189" applyNumberFormat="0" applyProtection="0">
      <alignment vertical="center"/>
    </xf>
    <xf numFmtId="4" fontId="56" fillId="41" borderId="189" applyNumberFormat="0" applyProtection="0">
      <alignment vertical="center"/>
    </xf>
    <xf numFmtId="4" fontId="56" fillId="41" borderId="189" applyNumberFormat="0" applyProtection="0">
      <alignment vertical="center"/>
    </xf>
    <xf numFmtId="4" fontId="56" fillId="41" borderId="189" applyNumberFormat="0" applyProtection="0">
      <alignment vertical="center"/>
    </xf>
    <xf numFmtId="4" fontId="56" fillId="41" borderId="189" applyNumberFormat="0" applyProtection="0">
      <alignment vertical="center"/>
    </xf>
    <xf numFmtId="4" fontId="56" fillId="41" borderId="189" applyNumberFormat="0" applyProtection="0">
      <alignment vertical="center"/>
    </xf>
    <xf numFmtId="4" fontId="56" fillId="41" borderId="189" applyNumberFormat="0" applyProtection="0">
      <alignment vertical="center"/>
    </xf>
    <xf numFmtId="4" fontId="56" fillId="41" borderId="189" applyNumberFormat="0" applyProtection="0">
      <alignment vertical="center"/>
    </xf>
    <xf numFmtId="4" fontId="56" fillId="41" borderId="189" applyNumberFormat="0" applyProtection="0">
      <alignment vertical="center"/>
    </xf>
    <xf numFmtId="4" fontId="56" fillId="41" borderId="189" applyNumberFormat="0" applyProtection="0">
      <alignment vertical="center"/>
    </xf>
    <xf numFmtId="4" fontId="55" fillId="41" borderId="189" applyNumberFormat="0" applyProtection="0">
      <alignment horizontal="left" vertical="center" indent="1"/>
    </xf>
    <xf numFmtId="4" fontId="6" fillId="41" borderId="184" applyNumberFormat="0" applyProtection="0">
      <alignment horizontal="left" vertical="center" indent="1"/>
    </xf>
    <xf numFmtId="4" fontId="6" fillId="41" borderId="184" applyNumberFormat="0" applyProtection="0">
      <alignment horizontal="left" vertical="center" indent="1"/>
    </xf>
    <xf numFmtId="4" fontId="6" fillId="41" borderId="184" applyNumberFormat="0" applyProtection="0">
      <alignment horizontal="left" vertical="center" indent="1"/>
    </xf>
    <xf numFmtId="4" fontId="6" fillId="41" borderId="184" applyNumberFormat="0" applyProtection="0">
      <alignment horizontal="left" vertical="center" indent="1"/>
    </xf>
    <xf numFmtId="4" fontId="6" fillId="41" borderId="184" applyNumberFormat="0" applyProtection="0">
      <alignment horizontal="left" vertical="center" indent="1"/>
    </xf>
    <xf numFmtId="4" fontId="6" fillId="41" borderId="184" applyNumberFormat="0" applyProtection="0">
      <alignment horizontal="left" vertical="center" indent="1"/>
    </xf>
    <xf numFmtId="4" fontId="6" fillId="41" borderId="184" applyNumberFormat="0" applyProtection="0">
      <alignment horizontal="left" vertical="center" indent="1"/>
    </xf>
    <xf numFmtId="4" fontId="6" fillId="41" borderId="184" applyNumberFormat="0" applyProtection="0">
      <alignment horizontal="left" vertical="center" indent="1"/>
    </xf>
    <xf numFmtId="4" fontId="6" fillId="41" borderId="184" applyNumberFormat="0" applyProtection="0">
      <alignment horizontal="left" vertical="center" indent="1"/>
    </xf>
    <xf numFmtId="4" fontId="6" fillId="41" borderId="184" applyNumberFormat="0" applyProtection="0">
      <alignment horizontal="left" vertical="center" indent="1"/>
    </xf>
    <xf numFmtId="4" fontId="6" fillId="41" borderId="184" applyNumberFormat="0" applyProtection="0">
      <alignment horizontal="left" vertical="center" indent="1"/>
    </xf>
    <xf numFmtId="4" fontId="6" fillId="41" borderId="184" applyNumberFormat="0" applyProtection="0">
      <alignment horizontal="left" vertical="center" indent="1"/>
    </xf>
    <xf numFmtId="4" fontId="6" fillId="41" borderId="184" applyNumberFormat="0" applyProtection="0">
      <alignment horizontal="left" vertical="center" indent="1"/>
    </xf>
    <xf numFmtId="4" fontId="6" fillId="41" borderId="184" applyNumberFormat="0" applyProtection="0">
      <alignment horizontal="left" vertical="center" indent="1"/>
    </xf>
    <xf numFmtId="4" fontId="6" fillId="41" borderId="184" applyNumberFormat="0" applyProtection="0">
      <alignment horizontal="left" vertical="center" indent="1"/>
    </xf>
    <xf numFmtId="4" fontId="6" fillId="41" borderId="184" applyNumberFormat="0" applyProtection="0">
      <alignment horizontal="left" vertical="center" indent="1"/>
    </xf>
    <xf numFmtId="4" fontId="55" fillId="41" borderId="189" applyNumberFormat="0" applyProtection="0">
      <alignment horizontal="left" vertical="center" indent="1"/>
    </xf>
    <xf numFmtId="4" fontId="55" fillId="41" borderId="189" applyNumberFormat="0" applyProtection="0">
      <alignment horizontal="left" vertical="center" indent="1"/>
    </xf>
    <xf numFmtId="4" fontId="55" fillId="41" borderId="189" applyNumberFormat="0" applyProtection="0">
      <alignment horizontal="left" vertical="center" indent="1"/>
    </xf>
    <xf numFmtId="4" fontId="55" fillId="41" borderId="189" applyNumberFormat="0" applyProtection="0">
      <alignment horizontal="left" vertical="center" indent="1"/>
    </xf>
    <xf numFmtId="4" fontId="55" fillId="41" borderId="189" applyNumberFormat="0" applyProtection="0">
      <alignment horizontal="left" vertical="center" indent="1"/>
    </xf>
    <xf numFmtId="4" fontId="55" fillId="41" borderId="189" applyNumberFormat="0" applyProtection="0">
      <alignment horizontal="left" vertical="center" indent="1"/>
    </xf>
    <xf numFmtId="4" fontId="55" fillId="41" borderId="189" applyNumberFormat="0" applyProtection="0">
      <alignment horizontal="left" vertical="center" indent="1"/>
    </xf>
    <xf numFmtId="4" fontId="55" fillId="41" borderId="189" applyNumberFormat="0" applyProtection="0">
      <alignment horizontal="left" vertical="center" indent="1"/>
    </xf>
    <xf numFmtId="4" fontId="55" fillId="41" borderId="189" applyNumberFormat="0" applyProtection="0">
      <alignment horizontal="left" vertical="center" indent="1"/>
    </xf>
    <xf numFmtId="4" fontId="55" fillId="41" borderId="189" applyNumberFormat="0" applyProtection="0">
      <alignment horizontal="left" vertical="center" indent="1"/>
    </xf>
    <xf numFmtId="4" fontId="55" fillId="41" borderId="189" applyNumberFormat="0" applyProtection="0">
      <alignment horizontal="left" vertical="center" indent="1"/>
    </xf>
    <xf numFmtId="4" fontId="55" fillId="41" borderId="189" applyNumberFormat="0" applyProtection="0">
      <alignment horizontal="left" vertical="center" indent="1"/>
    </xf>
    <xf numFmtId="0" fontId="55" fillId="41" borderId="189" applyNumberFormat="0" applyProtection="0">
      <alignment horizontal="left" vertical="top" indent="1"/>
    </xf>
    <xf numFmtId="0" fontId="169" fillId="7" borderId="189" applyNumberFormat="0" applyProtection="0">
      <alignment horizontal="left" vertical="top" indent="1"/>
    </xf>
    <xf numFmtId="0" fontId="169" fillId="7" borderId="189" applyNumberFormat="0" applyProtection="0">
      <alignment horizontal="left" vertical="top" indent="1"/>
    </xf>
    <xf numFmtId="0" fontId="169" fillId="7" borderId="189" applyNumberFormat="0" applyProtection="0">
      <alignment horizontal="left" vertical="top" indent="1"/>
    </xf>
    <xf numFmtId="0" fontId="169" fillId="7" borderId="189" applyNumberFormat="0" applyProtection="0">
      <alignment horizontal="left" vertical="top" indent="1"/>
    </xf>
    <xf numFmtId="0" fontId="169" fillId="7" borderId="189" applyNumberFormat="0" applyProtection="0">
      <alignment horizontal="left" vertical="top" indent="1"/>
    </xf>
    <xf numFmtId="0" fontId="169" fillId="7" borderId="189" applyNumberFormat="0" applyProtection="0">
      <alignment horizontal="left" vertical="top" indent="1"/>
    </xf>
    <xf numFmtId="0" fontId="169" fillId="7" borderId="189" applyNumberFormat="0" applyProtection="0">
      <alignment horizontal="left" vertical="top" indent="1"/>
    </xf>
    <xf numFmtId="0" fontId="169" fillId="7" borderId="189" applyNumberFormat="0" applyProtection="0">
      <alignment horizontal="left" vertical="top" indent="1"/>
    </xf>
    <xf numFmtId="0" fontId="169" fillId="7" borderId="189" applyNumberFormat="0" applyProtection="0">
      <alignment horizontal="left" vertical="top" indent="1"/>
    </xf>
    <xf numFmtId="0" fontId="169" fillId="7" borderId="189" applyNumberFormat="0" applyProtection="0">
      <alignment horizontal="left" vertical="top" indent="1"/>
    </xf>
    <xf numFmtId="0" fontId="169" fillId="7" borderId="189" applyNumberFormat="0" applyProtection="0">
      <alignment horizontal="left" vertical="top" indent="1"/>
    </xf>
    <xf numFmtId="0" fontId="169" fillId="7" borderId="189" applyNumberFormat="0" applyProtection="0">
      <alignment horizontal="left" vertical="top" indent="1"/>
    </xf>
    <xf numFmtId="0" fontId="169" fillId="7" borderId="189" applyNumberFormat="0" applyProtection="0">
      <alignment horizontal="left" vertical="top" indent="1"/>
    </xf>
    <xf numFmtId="0" fontId="169" fillId="7" borderId="189" applyNumberFormat="0" applyProtection="0">
      <alignment horizontal="left" vertical="top" indent="1"/>
    </xf>
    <xf numFmtId="0" fontId="169" fillId="7" borderId="189" applyNumberFormat="0" applyProtection="0">
      <alignment horizontal="left" vertical="top" indent="1"/>
    </xf>
    <xf numFmtId="0" fontId="169" fillId="7" borderId="189" applyNumberFormat="0" applyProtection="0">
      <alignment horizontal="left" vertical="top" indent="1"/>
    </xf>
    <xf numFmtId="0" fontId="169" fillId="7" borderId="189" applyNumberFormat="0" applyProtection="0">
      <alignment horizontal="left" vertical="top" indent="1"/>
    </xf>
    <xf numFmtId="0" fontId="169" fillId="7" borderId="189" applyNumberFormat="0" applyProtection="0">
      <alignment horizontal="left" vertical="top" indent="1"/>
    </xf>
    <xf numFmtId="0" fontId="169" fillId="7" borderId="189" applyNumberFormat="0" applyProtection="0">
      <alignment horizontal="left" vertical="top" indent="1"/>
    </xf>
    <xf numFmtId="0" fontId="169" fillId="7" borderId="189" applyNumberFormat="0" applyProtection="0">
      <alignment horizontal="left" vertical="top" indent="1"/>
    </xf>
    <xf numFmtId="0" fontId="169" fillId="7" borderId="189" applyNumberFormat="0" applyProtection="0">
      <alignment horizontal="left" vertical="top" indent="1"/>
    </xf>
    <xf numFmtId="0" fontId="169" fillId="7" borderId="189" applyNumberFormat="0" applyProtection="0">
      <alignment horizontal="left" vertical="top" indent="1"/>
    </xf>
    <xf numFmtId="0" fontId="169" fillId="7" borderId="189" applyNumberFormat="0" applyProtection="0">
      <alignment horizontal="left" vertical="top" indent="1"/>
    </xf>
    <xf numFmtId="0" fontId="169" fillId="7" borderId="189" applyNumberFormat="0" applyProtection="0">
      <alignment horizontal="left" vertical="top" indent="1"/>
    </xf>
    <xf numFmtId="0" fontId="169" fillId="7" borderId="189" applyNumberFormat="0" applyProtection="0">
      <alignment horizontal="left" vertical="top" indent="1"/>
    </xf>
    <xf numFmtId="0" fontId="169" fillId="7" borderId="189" applyNumberFormat="0" applyProtection="0">
      <alignment horizontal="left" vertical="top" indent="1"/>
    </xf>
    <xf numFmtId="0" fontId="55" fillId="41" borderId="189" applyNumberFormat="0" applyProtection="0">
      <alignment horizontal="left" vertical="top" indent="1"/>
    </xf>
    <xf numFmtId="0" fontId="55" fillId="41" borderId="189" applyNumberFormat="0" applyProtection="0">
      <alignment horizontal="left" vertical="top" indent="1"/>
    </xf>
    <xf numFmtId="0" fontId="55" fillId="41" borderId="189" applyNumberFormat="0" applyProtection="0">
      <alignment horizontal="left" vertical="top" indent="1"/>
    </xf>
    <xf numFmtId="0" fontId="55" fillId="41" borderId="189" applyNumberFormat="0" applyProtection="0">
      <alignment horizontal="left" vertical="top" indent="1"/>
    </xf>
    <xf numFmtId="0" fontId="55" fillId="41" borderId="189" applyNumberFormat="0" applyProtection="0">
      <alignment horizontal="left" vertical="top" indent="1"/>
    </xf>
    <xf numFmtId="0" fontId="55" fillId="41" borderId="189" applyNumberFormat="0" applyProtection="0">
      <alignment horizontal="left" vertical="top" indent="1"/>
    </xf>
    <xf numFmtId="0" fontId="55" fillId="41" borderId="189" applyNumberFormat="0" applyProtection="0">
      <alignment horizontal="left" vertical="top" indent="1"/>
    </xf>
    <xf numFmtId="0" fontId="55" fillId="41" borderId="189" applyNumberFormat="0" applyProtection="0">
      <alignment horizontal="left" vertical="top" indent="1"/>
    </xf>
    <xf numFmtId="0" fontId="55" fillId="41" borderId="189" applyNumberFormat="0" applyProtection="0">
      <alignment horizontal="left" vertical="top" indent="1"/>
    </xf>
    <xf numFmtId="0" fontId="55" fillId="41" borderId="189" applyNumberFormat="0" applyProtection="0">
      <alignment horizontal="left" vertical="top" indent="1"/>
    </xf>
    <xf numFmtId="0" fontId="55" fillId="41" borderId="189" applyNumberFormat="0" applyProtection="0">
      <alignment horizontal="left" vertical="top" indent="1"/>
    </xf>
    <xf numFmtId="0" fontId="55" fillId="41" borderId="189" applyNumberFormat="0" applyProtection="0">
      <alignment horizontal="left" vertical="top"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57" fillId="29" borderId="189" applyNumberFormat="0" applyProtection="0">
      <alignment horizontal="right" vertical="center"/>
    </xf>
    <xf numFmtId="4" fontId="6" fillId="29" borderId="184" applyNumberFormat="0" applyProtection="0">
      <alignment horizontal="right" vertical="center"/>
    </xf>
    <xf numFmtId="4" fontId="6" fillId="29" borderId="184" applyNumberFormat="0" applyProtection="0">
      <alignment horizontal="right" vertical="center"/>
    </xf>
    <xf numFmtId="4" fontId="6" fillId="29" borderId="184" applyNumberFormat="0" applyProtection="0">
      <alignment horizontal="right" vertical="center"/>
    </xf>
    <xf numFmtId="4" fontId="6" fillId="29" borderId="184" applyNumberFormat="0" applyProtection="0">
      <alignment horizontal="right" vertical="center"/>
    </xf>
    <xf numFmtId="4" fontId="6" fillId="29" borderId="184" applyNumberFormat="0" applyProtection="0">
      <alignment horizontal="right" vertical="center"/>
    </xf>
    <xf numFmtId="4" fontId="6" fillId="29" borderId="184" applyNumberFormat="0" applyProtection="0">
      <alignment horizontal="right" vertical="center"/>
    </xf>
    <xf numFmtId="4" fontId="6" fillId="29" borderId="184" applyNumberFormat="0" applyProtection="0">
      <alignment horizontal="right" vertical="center"/>
    </xf>
    <xf numFmtId="4" fontId="6" fillId="29" borderId="184" applyNumberFormat="0" applyProtection="0">
      <alignment horizontal="right" vertical="center"/>
    </xf>
    <xf numFmtId="4" fontId="6" fillId="29" borderId="184" applyNumberFormat="0" applyProtection="0">
      <alignment horizontal="right" vertical="center"/>
    </xf>
    <xf numFmtId="4" fontId="6" fillId="29" borderId="184" applyNumberFormat="0" applyProtection="0">
      <alignment horizontal="right" vertical="center"/>
    </xf>
    <xf numFmtId="4" fontId="6" fillId="29" borderId="184" applyNumberFormat="0" applyProtection="0">
      <alignment horizontal="right" vertical="center"/>
    </xf>
    <xf numFmtId="4" fontId="6" fillId="29" borderId="184" applyNumberFormat="0" applyProtection="0">
      <alignment horizontal="right" vertical="center"/>
    </xf>
    <xf numFmtId="4" fontId="6" fillId="29" borderId="184" applyNumberFormat="0" applyProtection="0">
      <alignment horizontal="right" vertical="center"/>
    </xf>
    <xf numFmtId="4" fontId="6" fillId="29" borderId="184" applyNumberFormat="0" applyProtection="0">
      <alignment horizontal="right" vertical="center"/>
    </xf>
    <xf numFmtId="4" fontId="6" fillId="29" borderId="184" applyNumberFormat="0" applyProtection="0">
      <alignment horizontal="right" vertical="center"/>
    </xf>
    <xf numFmtId="4" fontId="6" fillId="29" borderId="184" applyNumberFormat="0" applyProtection="0">
      <alignment horizontal="right" vertical="center"/>
    </xf>
    <xf numFmtId="4" fontId="57" fillId="29" borderId="189" applyNumberFormat="0" applyProtection="0">
      <alignment horizontal="right" vertical="center"/>
    </xf>
    <xf numFmtId="4" fontId="57" fillId="29" borderId="189" applyNumberFormat="0" applyProtection="0">
      <alignment horizontal="right" vertical="center"/>
    </xf>
    <xf numFmtId="4" fontId="57" fillId="29" borderId="189" applyNumberFormat="0" applyProtection="0">
      <alignment horizontal="right" vertical="center"/>
    </xf>
    <xf numFmtId="4" fontId="57" fillId="29" borderId="189" applyNumberFormat="0" applyProtection="0">
      <alignment horizontal="right" vertical="center"/>
    </xf>
    <xf numFmtId="4" fontId="57" fillId="29" borderId="189" applyNumberFormat="0" applyProtection="0">
      <alignment horizontal="right" vertical="center"/>
    </xf>
    <xf numFmtId="4" fontId="57" fillId="29" borderId="189" applyNumberFormat="0" applyProtection="0">
      <alignment horizontal="right" vertical="center"/>
    </xf>
    <xf numFmtId="4" fontId="57" fillId="29" borderId="189" applyNumberFormat="0" applyProtection="0">
      <alignment horizontal="right" vertical="center"/>
    </xf>
    <xf numFmtId="4" fontId="57" fillId="29" borderId="189" applyNumberFormat="0" applyProtection="0">
      <alignment horizontal="right" vertical="center"/>
    </xf>
    <xf numFmtId="4" fontId="57" fillId="29" borderId="189" applyNumberFormat="0" applyProtection="0">
      <alignment horizontal="right" vertical="center"/>
    </xf>
    <xf numFmtId="4" fontId="57" fillId="29" borderId="189" applyNumberFormat="0" applyProtection="0">
      <alignment horizontal="right" vertical="center"/>
    </xf>
    <xf numFmtId="4" fontId="57" fillId="29" borderId="189" applyNumberFormat="0" applyProtection="0">
      <alignment horizontal="right" vertical="center"/>
    </xf>
    <xf numFmtId="4" fontId="57" fillId="29" borderId="189" applyNumberFormat="0" applyProtection="0">
      <alignment horizontal="right" vertical="center"/>
    </xf>
    <xf numFmtId="4" fontId="57" fillId="3" borderId="189" applyNumberFormat="0" applyProtection="0">
      <alignment horizontal="right" vertical="center"/>
    </xf>
    <xf numFmtId="4" fontId="6" fillId="90" borderId="184" applyNumberFormat="0" applyProtection="0">
      <alignment horizontal="right" vertical="center"/>
    </xf>
    <xf numFmtId="4" fontId="6" fillId="90" borderId="184" applyNumberFormat="0" applyProtection="0">
      <alignment horizontal="right" vertical="center"/>
    </xf>
    <xf numFmtId="4" fontId="6" fillId="90" borderId="184" applyNumberFormat="0" applyProtection="0">
      <alignment horizontal="right" vertical="center"/>
    </xf>
    <xf numFmtId="4" fontId="6" fillId="90" borderId="184" applyNumberFormat="0" applyProtection="0">
      <alignment horizontal="right" vertical="center"/>
    </xf>
    <xf numFmtId="4" fontId="6" fillId="90" borderId="184" applyNumberFormat="0" applyProtection="0">
      <alignment horizontal="right" vertical="center"/>
    </xf>
    <xf numFmtId="4" fontId="6" fillId="90" borderId="184" applyNumberFormat="0" applyProtection="0">
      <alignment horizontal="right" vertical="center"/>
    </xf>
    <xf numFmtId="4" fontId="6" fillId="90" borderId="184" applyNumberFormat="0" applyProtection="0">
      <alignment horizontal="right" vertical="center"/>
    </xf>
    <xf numFmtId="4" fontId="6" fillId="90" borderId="184" applyNumberFormat="0" applyProtection="0">
      <alignment horizontal="right" vertical="center"/>
    </xf>
    <xf numFmtId="4" fontId="6" fillId="90" borderId="184" applyNumberFormat="0" applyProtection="0">
      <alignment horizontal="right" vertical="center"/>
    </xf>
    <xf numFmtId="4" fontId="6" fillId="90" borderId="184" applyNumberFormat="0" applyProtection="0">
      <alignment horizontal="right" vertical="center"/>
    </xf>
    <xf numFmtId="4" fontId="6" fillId="90" borderId="184" applyNumberFormat="0" applyProtection="0">
      <alignment horizontal="right" vertical="center"/>
    </xf>
    <xf numFmtId="4" fontId="6" fillId="90" borderId="184" applyNumberFormat="0" applyProtection="0">
      <alignment horizontal="right" vertical="center"/>
    </xf>
    <xf numFmtId="4" fontId="6" fillId="90" borderId="184" applyNumberFormat="0" applyProtection="0">
      <alignment horizontal="right" vertical="center"/>
    </xf>
    <xf numFmtId="4" fontId="6" fillId="90" borderId="184" applyNumberFormat="0" applyProtection="0">
      <alignment horizontal="right" vertical="center"/>
    </xf>
    <xf numFmtId="4" fontId="6" fillId="90" borderId="184" applyNumberFormat="0" applyProtection="0">
      <alignment horizontal="right" vertical="center"/>
    </xf>
    <xf numFmtId="4" fontId="6" fillId="90" borderId="184" applyNumberFormat="0" applyProtection="0">
      <alignment horizontal="right" vertical="center"/>
    </xf>
    <xf numFmtId="4" fontId="57" fillId="3" borderId="189" applyNumberFormat="0" applyProtection="0">
      <alignment horizontal="right" vertical="center"/>
    </xf>
    <xf numFmtId="4" fontId="57" fillId="3" borderId="189" applyNumberFormat="0" applyProtection="0">
      <alignment horizontal="right" vertical="center"/>
    </xf>
    <xf numFmtId="4" fontId="57" fillId="3" borderId="189" applyNumberFormat="0" applyProtection="0">
      <alignment horizontal="right" vertical="center"/>
    </xf>
    <xf numFmtId="4" fontId="57" fillId="3" borderId="189" applyNumberFormat="0" applyProtection="0">
      <alignment horizontal="right" vertical="center"/>
    </xf>
    <xf numFmtId="4" fontId="57" fillId="3" borderId="189" applyNumberFormat="0" applyProtection="0">
      <alignment horizontal="right" vertical="center"/>
    </xf>
    <xf numFmtId="4" fontId="57" fillId="3" borderId="189" applyNumberFormat="0" applyProtection="0">
      <alignment horizontal="right" vertical="center"/>
    </xf>
    <xf numFmtId="4" fontId="57" fillId="3" borderId="189" applyNumberFormat="0" applyProtection="0">
      <alignment horizontal="right" vertical="center"/>
    </xf>
    <xf numFmtId="4" fontId="57" fillId="3" borderId="189" applyNumberFormat="0" applyProtection="0">
      <alignment horizontal="right" vertical="center"/>
    </xf>
    <xf numFmtId="4" fontId="57" fillId="3" borderId="189" applyNumberFormat="0" applyProtection="0">
      <alignment horizontal="right" vertical="center"/>
    </xf>
    <xf numFmtId="4" fontId="57" fillId="3" borderId="189" applyNumberFormat="0" applyProtection="0">
      <alignment horizontal="right" vertical="center"/>
    </xf>
    <xf numFmtId="4" fontId="57" fillId="3" borderId="189" applyNumberFormat="0" applyProtection="0">
      <alignment horizontal="right" vertical="center"/>
    </xf>
    <xf numFmtId="4" fontId="57" fillId="3" borderId="189" applyNumberFormat="0" applyProtection="0">
      <alignment horizontal="right" vertical="center"/>
    </xf>
    <xf numFmtId="4" fontId="57" fillId="13" borderId="189" applyNumberFormat="0" applyProtection="0">
      <alignment horizontal="right" vertical="center"/>
    </xf>
    <xf numFmtId="4" fontId="6" fillId="13" borderId="186" applyNumberFormat="0" applyProtection="0">
      <alignment horizontal="right" vertical="center"/>
    </xf>
    <xf numFmtId="4" fontId="6" fillId="13" borderId="186" applyNumberFormat="0" applyProtection="0">
      <alignment horizontal="right" vertical="center"/>
    </xf>
    <xf numFmtId="4" fontId="6" fillId="13" borderId="186" applyNumberFormat="0" applyProtection="0">
      <alignment horizontal="right" vertical="center"/>
    </xf>
    <xf numFmtId="4" fontId="6" fillId="13" borderId="186" applyNumberFormat="0" applyProtection="0">
      <alignment horizontal="right" vertical="center"/>
    </xf>
    <xf numFmtId="4" fontId="6" fillId="13" borderId="186" applyNumberFormat="0" applyProtection="0">
      <alignment horizontal="right" vertical="center"/>
    </xf>
    <xf numFmtId="4" fontId="6" fillId="13" borderId="186" applyNumberFormat="0" applyProtection="0">
      <alignment horizontal="right" vertical="center"/>
    </xf>
    <xf numFmtId="4" fontId="6" fillId="13" borderId="186" applyNumberFormat="0" applyProtection="0">
      <alignment horizontal="right" vertical="center"/>
    </xf>
    <xf numFmtId="4" fontId="6" fillId="13" borderId="186" applyNumberFormat="0" applyProtection="0">
      <alignment horizontal="right" vertical="center"/>
    </xf>
    <xf numFmtId="4" fontId="6" fillId="13" borderId="186" applyNumberFormat="0" applyProtection="0">
      <alignment horizontal="right" vertical="center"/>
    </xf>
    <xf numFmtId="4" fontId="6" fillId="13" borderId="186" applyNumberFormat="0" applyProtection="0">
      <alignment horizontal="right" vertical="center"/>
    </xf>
    <xf numFmtId="4" fontId="6" fillId="13" borderId="186" applyNumberFormat="0" applyProtection="0">
      <alignment horizontal="right" vertical="center"/>
    </xf>
    <xf numFmtId="4" fontId="6" fillId="13" borderId="186" applyNumberFormat="0" applyProtection="0">
      <alignment horizontal="right" vertical="center"/>
    </xf>
    <xf numFmtId="4" fontId="6" fillId="13" borderId="186" applyNumberFormat="0" applyProtection="0">
      <alignment horizontal="right" vertical="center"/>
    </xf>
    <xf numFmtId="4" fontId="6" fillId="13" borderId="186" applyNumberFormat="0" applyProtection="0">
      <alignment horizontal="right" vertical="center"/>
    </xf>
    <xf numFmtId="4" fontId="6" fillId="13" borderId="186" applyNumberFormat="0" applyProtection="0">
      <alignment horizontal="right" vertical="center"/>
    </xf>
    <xf numFmtId="4" fontId="6" fillId="13" borderId="186" applyNumberFormat="0" applyProtection="0">
      <alignment horizontal="right" vertical="center"/>
    </xf>
    <xf numFmtId="4" fontId="57" fillId="13" borderId="189" applyNumberFormat="0" applyProtection="0">
      <alignment horizontal="right" vertical="center"/>
    </xf>
    <xf numFmtId="4" fontId="57" fillId="13" borderId="189" applyNumberFormat="0" applyProtection="0">
      <alignment horizontal="right" vertical="center"/>
    </xf>
    <xf numFmtId="4" fontId="57" fillId="13" borderId="189" applyNumberFormat="0" applyProtection="0">
      <alignment horizontal="right" vertical="center"/>
    </xf>
    <xf numFmtId="4" fontId="57" fillId="13" borderId="189" applyNumberFormat="0" applyProtection="0">
      <alignment horizontal="right" vertical="center"/>
    </xf>
    <xf numFmtId="4" fontId="57" fillId="13" borderId="189" applyNumberFormat="0" applyProtection="0">
      <alignment horizontal="right" vertical="center"/>
    </xf>
    <xf numFmtId="4" fontId="57" fillId="13" borderId="189" applyNumberFormat="0" applyProtection="0">
      <alignment horizontal="right" vertical="center"/>
    </xf>
    <xf numFmtId="4" fontId="57" fillId="13" borderId="189" applyNumberFormat="0" applyProtection="0">
      <alignment horizontal="right" vertical="center"/>
    </xf>
    <xf numFmtId="4" fontId="57" fillId="13" borderId="189" applyNumberFormat="0" applyProtection="0">
      <alignment horizontal="right" vertical="center"/>
    </xf>
    <xf numFmtId="4" fontId="57" fillId="13" borderId="189" applyNumberFormat="0" applyProtection="0">
      <alignment horizontal="right" vertical="center"/>
    </xf>
    <xf numFmtId="4" fontId="57" fillId="13" borderId="189" applyNumberFormat="0" applyProtection="0">
      <alignment horizontal="right" vertical="center"/>
    </xf>
    <xf numFmtId="4" fontId="57" fillId="13" borderId="189" applyNumberFormat="0" applyProtection="0">
      <alignment horizontal="right" vertical="center"/>
    </xf>
    <xf numFmtId="4" fontId="57" fillId="13" borderId="189" applyNumberFormat="0" applyProtection="0">
      <alignment horizontal="right" vertical="center"/>
    </xf>
    <xf numFmtId="4" fontId="57" fillId="42" borderId="189" applyNumberFormat="0" applyProtection="0">
      <alignment horizontal="right" vertical="center"/>
    </xf>
    <xf numFmtId="4" fontId="6" fillId="42" borderId="184" applyNumberFormat="0" applyProtection="0">
      <alignment horizontal="right" vertical="center"/>
    </xf>
    <xf numFmtId="4" fontId="6" fillId="42" borderId="184" applyNumberFormat="0" applyProtection="0">
      <alignment horizontal="right" vertical="center"/>
    </xf>
    <xf numFmtId="4" fontId="6" fillId="42" borderId="184" applyNumberFormat="0" applyProtection="0">
      <alignment horizontal="right" vertical="center"/>
    </xf>
    <xf numFmtId="4" fontId="6" fillId="42" borderId="184" applyNumberFormat="0" applyProtection="0">
      <alignment horizontal="right" vertical="center"/>
    </xf>
    <xf numFmtId="4" fontId="6" fillId="42" borderId="184" applyNumberFormat="0" applyProtection="0">
      <alignment horizontal="right" vertical="center"/>
    </xf>
    <xf numFmtId="4" fontId="6" fillId="42" borderId="184" applyNumberFormat="0" applyProtection="0">
      <alignment horizontal="right" vertical="center"/>
    </xf>
    <xf numFmtId="4" fontId="6" fillId="42" borderId="184" applyNumberFormat="0" applyProtection="0">
      <alignment horizontal="right" vertical="center"/>
    </xf>
    <xf numFmtId="4" fontId="6" fillId="42" borderId="184" applyNumberFormat="0" applyProtection="0">
      <alignment horizontal="right" vertical="center"/>
    </xf>
    <xf numFmtId="4" fontId="6" fillId="42" borderId="184" applyNumberFormat="0" applyProtection="0">
      <alignment horizontal="right" vertical="center"/>
    </xf>
    <xf numFmtId="4" fontId="6" fillId="42" borderId="184" applyNumberFormat="0" applyProtection="0">
      <alignment horizontal="right" vertical="center"/>
    </xf>
    <xf numFmtId="4" fontId="6" fillId="42" borderId="184" applyNumberFormat="0" applyProtection="0">
      <alignment horizontal="right" vertical="center"/>
    </xf>
    <xf numFmtId="4" fontId="6" fillId="42" borderId="184" applyNumberFormat="0" applyProtection="0">
      <alignment horizontal="right" vertical="center"/>
    </xf>
    <xf numFmtId="4" fontId="6" fillId="42" borderId="184" applyNumberFormat="0" applyProtection="0">
      <alignment horizontal="right" vertical="center"/>
    </xf>
    <xf numFmtId="4" fontId="6" fillId="42" borderId="184" applyNumberFormat="0" applyProtection="0">
      <alignment horizontal="right" vertical="center"/>
    </xf>
    <xf numFmtId="4" fontId="6" fillId="42" borderId="184" applyNumberFormat="0" applyProtection="0">
      <alignment horizontal="right" vertical="center"/>
    </xf>
    <xf numFmtId="4" fontId="6" fillId="42" borderId="184" applyNumberFormat="0" applyProtection="0">
      <alignment horizontal="right" vertical="center"/>
    </xf>
    <xf numFmtId="4" fontId="57" fillId="42" borderId="189" applyNumberFormat="0" applyProtection="0">
      <alignment horizontal="right" vertical="center"/>
    </xf>
    <xf numFmtId="4" fontId="57" fillId="42" borderId="189" applyNumberFormat="0" applyProtection="0">
      <alignment horizontal="right" vertical="center"/>
    </xf>
    <xf numFmtId="4" fontId="57" fillId="42" borderId="189" applyNumberFormat="0" applyProtection="0">
      <alignment horizontal="right" vertical="center"/>
    </xf>
    <xf numFmtId="4" fontId="57" fillId="42" borderId="189" applyNumberFormat="0" applyProtection="0">
      <alignment horizontal="right" vertical="center"/>
    </xf>
    <xf numFmtId="4" fontId="57" fillId="42" borderId="189" applyNumberFormat="0" applyProtection="0">
      <alignment horizontal="right" vertical="center"/>
    </xf>
    <xf numFmtId="4" fontId="57" fillId="42" borderId="189" applyNumberFormat="0" applyProtection="0">
      <alignment horizontal="right" vertical="center"/>
    </xf>
    <xf numFmtId="4" fontId="57" fillId="42" borderId="189" applyNumberFormat="0" applyProtection="0">
      <alignment horizontal="right" vertical="center"/>
    </xf>
    <xf numFmtId="4" fontId="57" fillId="42" borderId="189" applyNumberFormat="0" applyProtection="0">
      <alignment horizontal="right" vertical="center"/>
    </xf>
    <xf numFmtId="4" fontId="57" fillId="42" borderId="189" applyNumberFormat="0" applyProtection="0">
      <alignment horizontal="right" vertical="center"/>
    </xf>
    <xf numFmtId="4" fontId="57" fillId="42" borderId="189" applyNumberFormat="0" applyProtection="0">
      <alignment horizontal="right" vertical="center"/>
    </xf>
    <xf numFmtId="4" fontId="57" fillId="42" borderId="189" applyNumberFormat="0" applyProtection="0">
      <alignment horizontal="right" vertical="center"/>
    </xf>
    <xf numFmtId="4" fontId="57" fillId="42" borderId="189" applyNumberFormat="0" applyProtection="0">
      <alignment horizontal="right" vertical="center"/>
    </xf>
    <xf numFmtId="4" fontId="57" fillId="43" borderId="189" applyNumberFormat="0" applyProtection="0">
      <alignment horizontal="right" vertical="center"/>
    </xf>
    <xf numFmtId="4" fontId="6" fillId="43" borderId="184" applyNumberFormat="0" applyProtection="0">
      <alignment horizontal="right" vertical="center"/>
    </xf>
    <xf numFmtId="4" fontId="6" fillId="43" borderId="184" applyNumberFormat="0" applyProtection="0">
      <alignment horizontal="right" vertical="center"/>
    </xf>
    <xf numFmtId="4" fontId="6" fillId="43" borderId="184" applyNumberFormat="0" applyProtection="0">
      <alignment horizontal="right" vertical="center"/>
    </xf>
    <xf numFmtId="4" fontId="6" fillId="43" borderId="184" applyNumberFormat="0" applyProtection="0">
      <alignment horizontal="right" vertical="center"/>
    </xf>
    <xf numFmtId="4" fontId="6" fillId="43" borderId="184" applyNumberFormat="0" applyProtection="0">
      <alignment horizontal="right" vertical="center"/>
    </xf>
    <xf numFmtId="4" fontId="6" fillId="43" borderId="184" applyNumberFormat="0" applyProtection="0">
      <alignment horizontal="right" vertical="center"/>
    </xf>
    <xf numFmtId="4" fontId="6" fillId="43" borderId="184" applyNumberFormat="0" applyProtection="0">
      <alignment horizontal="right" vertical="center"/>
    </xf>
    <xf numFmtId="4" fontId="6" fillId="43" borderId="184" applyNumberFormat="0" applyProtection="0">
      <alignment horizontal="right" vertical="center"/>
    </xf>
    <xf numFmtId="4" fontId="6" fillId="43" borderId="184" applyNumberFormat="0" applyProtection="0">
      <alignment horizontal="right" vertical="center"/>
    </xf>
    <xf numFmtId="4" fontId="6" fillId="43" borderId="184" applyNumberFormat="0" applyProtection="0">
      <alignment horizontal="right" vertical="center"/>
    </xf>
    <xf numFmtId="4" fontId="6" fillId="43" borderId="184" applyNumberFormat="0" applyProtection="0">
      <alignment horizontal="right" vertical="center"/>
    </xf>
    <xf numFmtId="4" fontId="6" fillId="43" borderId="184" applyNumberFormat="0" applyProtection="0">
      <alignment horizontal="right" vertical="center"/>
    </xf>
    <xf numFmtId="4" fontId="6" fillId="43" borderId="184" applyNumberFormat="0" applyProtection="0">
      <alignment horizontal="right" vertical="center"/>
    </xf>
    <xf numFmtId="4" fontId="6" fillId="43" borderId="184" applyNumberFormat="0" applyProtection="0">
      <alignment horizontal="right" vertical="center"/>
    </xf>
    <xf numFmtId="4" fontId="6" fillId="43" borderId="184" applyNumberFormat="0" applyProtection="0">
      <alignment horizontal="right" vertical="center"/>
    </xf>
    <xf numFmtId="4" fontId="6" fillId="43" borderId="184" applyNumberFormat="0" applyProtection="0">
      <alignment horizontal="right" vertical="center"/>
    </xf>
    <xf numFmtId="4" fontId="57" fillId="43" borderId="189" applyNumberFormat="0" applyProtection="0">
      <alignment horizontal="right" vertical="center"/>
    </xf>
    <xf numFmtId="4" fontId="57" fillId="43" borderId="189" applyNumberFormat="0" applyProtection="0">
      <alignment horizontal="right" vertical="center"/>
    </xf>
    <xf numFmtId="4" fontId="57" fillId="43" borderId="189" applyNumberFormat="0" applyProtection="0">
      <alignment horizontal="right" vertical="center"/>
    </xf>
    <xf numFmtId="4" fontId="57" fillId="43" borderId="189" applyNumberFormat="0" applyProtection="0">
      <alignment horizontal="right" vertical="center"/>
    </xf>
    <xf numFmtId="4" fontId="57" fillId="43" borderId="189" applyNumberFormat="0" applyProtection="0">
      <alignment horizontal="right" vertical="center"/>
    </xf>
    <xf numFmtId="4" fontId="57" fillId="43" borderId="189" applyNumberFormat="0" applyProtection="0">
      <alignment horizontal="right" vertical="center"/>
    </xf>
    <xf numFmtId="4" fontId="57" fillId="43" borderId="189" applyNumberFormat="0" applyProtection="0">
      <alignment horizontal="right" vertical="center"/>
    </xf>
    <xf numFmtId="4" fontId="57" fillId="43" borderId="189" applyNumberFormat="0" applyProtection="0">
      <alignment horizontal="right" vertical="center"/>
    </xf>
    <xf numFmtId="4" fontId="57" fillId="43" borderId="189" applyNumberFormat="0" applyProtection="0">
      <alignment horizontal="right" vertical="center"/>
    </xf>
    <xf numFmtId="4" fontId="57" fillId="43" borderId="189" applyNumberFormat="0" applyProtection="0">
      <alignment horizontal="right" vertical="center"/>
    </xf>
    <xf numFmtId="4" fontId="57" fillId="43" borderId="189" applyNumberFormat="0" applyProtection="0">
      <alignment horizontal="right" vertical="center"/>
    </xf>
    <xf numFmtId="4" fontId="57" fillId="43" borderId="189" applyNumberFormat="0" applyProtection="0">
      <alignment horizontal="right" vertical="center"/>
    </xf>
    <xf numFmtId="4" fontId="57" fillId="25" borderId="189" applyNumberFormat="0" applyProtection="0">
      <alignment horizontal="right" vertical="center"/>
    </xf>
    <xf numFmtId="4" fontId="6" fillId="25" borderId="184" applyNumberFormat="0" applyProtection="0">
      <alignment horizontal="right" vertical="center"/>
    </xf>
    <xf numFmtId="4" fontId="6" fillId="25" borderId="184" applyNumberFormat="0" applyProtection="0">
      <alignment horizontal="right" vertical="center"/>
    </xf>
    <xf numFmtId="4" fontId="6" fillId="25" borderId="184" applyNumberFormat="0" applyProtection="0">
      <alignment horizontal="right" vertical="center"/>
    </xf>
    <xf numFmtId="4" fontId="6" fillId="25" borderId="184" applyNumberFormat="0" applyProtection="0">
      <alignment horizontal="right" vertical="center"/>
    </xf>
    <xf numFmtId="4" fontId="6" fillId="25" borderId="184" applyNumberFormat="0" applyProtection="0">
      <alignment horizontal="right" vertical="center"/>
    </xf>
    <xf numFmtId="4" fontId="6" fillId="25" borderId="184" applyNumberFormat="0" applyProtection="0">
      <alignment horizontal="right" vertical="center"/>
    </xf>
    <xf numFmtId="4" fontId="6" fillId="25" borderId="184" applyNumberFormat="0" applyProtection="0">
      <alignment horizontal="right" vertical="center"/>
    </xf>
    <xf numFmtId="4" fontId="6" fillId="25" borderId="184" applyNumberFormat="0" applyProtection="0">
      <alignment horizontal="right" vertical="center"/>
    </xf>
    <xf numFmtId="4" fontId="6" fillId="25" borderId="184" applyNumberFormat="0" applyProtection="0">
      <alignment horizontal="right" vertical="center"/>
    </xf>
    <xf numFmtId="4" fontId="6" fillId="25" borderId="184" applyNumberFormat="0" applyProtection="0">
      <alignment horizontal="right" vertical="center"/>
    </xf>
    <xf numFmtId="4" fontId="6" fillId="25" borderId="184" applyNumberFormat="0" applyProtection="0">
      <alignment horizontal="right" vertical="center"/>
    </xf>
    <xf numFmtId="4" fontId="6" fillId="25" borderId="184" applyNumberFormat="0" applyProtection="0">
      <alignment horizontal="right" vertical="center"/>
    </xf>
    <xf numFmtId="4" fontId="6" fillId="25" borderId="184" applyNumberFormat="0" applyProtection="0">
      <alignment horizontal="right" vertical="center"/>
    </xf>
    <xf numFmtId="4" fontId="6" fillId="25" borderId="184" applyNumberFormat="0" applyProtection="0">
      <alignment horizontal="right" vertical="center"/>
    </xf>
    <xf numFmtId="4" fontId="6" fillId="25" borderId="184" applyNumberFormat="0" applyProtection="0">
      <alignment horizontal="right" vertical="center"/>
    </xf>
    <xf numFmtId="4" fontId="6" fillId="25" borderId="184" applyNumberFormat="0" applyProtection="0">
      <alignment horizontal="right" vertical="center"/>
    </xf>
    <xf numFmtId="4" fontId="57" fillId="25" borderId="189" applyNumberFormat="0" applyProtection="0">
      <alignment horizontal="right" vertical="center"/>
    </xf>
    <xf numFmtId="4" fontId="57" fillId="25" borderId="189" applyNumberFormat="0" applyProtection="0">
      <alignment horizontal="right" vertical="center"/>
    </xf>
    <xf numFmtId="4" fontId="57" fillId="25" borderId="189" applyNumberFormat="0" applyProtection="0">
      <alignment horizontal="right" vertical="center"/>
    </xf>
    <xf numFmtId="4" fontId="57" fillId="25" borderId="189" applyNumberFormat="0" applyProtection="0">
      <alignment horizontal="right" vertical="center"/>
    </xf>
    <xf numFmtId="4" fontId="57" fillId="25" borderId="189" applyNumberFormat="0" applyProtection="0">
      <alignment horizontal="right" vertical="center"/>
    </xf>
    <xf numFmtId="4" fontId="57" fillId="25" borderId="189" applyNumberFormat="0" applyProtection="0">
      <alignment horizontal="right" vertical="center"/>
    </xf>
    <xf numFmtId="4" fontId="57" fillId="25" borderId="189" applyNumberFormat="0" applyProtection="0">
      <alignment horizontal="right" vertical="center"/>
    </xf>
    <xf numFmtId="4" fontId="57" fillId="25" borderId="189" applyNumberFormat="0" applyProtection="0">
      <alignment horizontal="right" vertical="center"/>
    </xf>
    <xf numFmtId="4" fontId="57" fillId="25" borderId="189" applyNumberFormat="0" applyProtection="0">
      <alignment horizontal="right" vertical="center"/>
    </xf>
    <xf numFmtId="4" fontId="57" fillId="25" borderId="189" applyNumberFormat="0" applyProtection="0">
      <alignment horizontal="right" vertical="center"/>
    </xf>
    <xf numFmtId="4" fontId="57" fillId="25" borderId="189" applyNumberFormat="0" applyProtection="0">
      <alignment horizontal="right" vertical="center"/>
    </xf>
    <xf numFmtId="4" fontId="57" fillId="25" borderId="189" applyNumberFormat="0" applyProtection="0">
      <alignment horizontal="right" vertical="center"/>
    </xf>
    <xf numFmtId="4" fontId="57" fillId="17" borderId="189" applyNumberFormat="0" applyProtection="0">
      <alignment horizontal="right" vertical="center"/>
    </xf>
    <xf numFmtId="4" fontId="6" fillId="17" borderId="184" applyNumberFormat="0" applyProtection="0">
      <alignment horizontal="right" vertical="center"/>
    </xf>
    <xf numFmtId="4" fontId="6" fillId="17" borderId="184" applyNumberFormat="0" applyProtection="0">
      <alignment horizontal="right" vertical="center"/>
    </xf>
    <xf numFmtId="4" fontId="6" fillId="17" borderId="184" applyNumberFormat="0" applyProtection="0">
      <alignment horizontal="right" vertical="center"/>
    </xf>
    <xf numFmtId="4" fontId="6" fillId="17" borderId="184" applyNumberFormat="0" applyProtection="0">
      <alignment horizontal="right" vertical="center"/>
    </xf>
    <xf numFmtId="4" fontId="6" fillId="17" borderId="184" applyNumberFormat="0" applyProtection="0">
      <alignment horizontal="right" vertical="center"/>
    </xf>
    <xf numFmtId="4" fontId="6" fillId="17" borderId="184" applyNumberFormat="0" applyProtection="0">
      <alignment horizontal="right" vertical="center"/>
    </xf>
    <xf numFmtId="4" fontId="6" fillId="17" borderId="184" applyNumberFormat="0" applyProtection="0">
      <alignment horizontal="right" vertical="center"/>
    </xf>
    <xf numFmtId="4" fontId="6" fillId="17" borderId="184" applyNumberFormat="0" applyProtection="0">
      <alignment horizontal="right" vertical="center"/>
    </xf>
    <xf numFmtId="4" fontId="6" fillId="17" borderId="184" applyNumberFormat="0" applyProtection="0">
      <alignment horizontal="right" vertical="center"/>
    </xf>
    <xf numFmtId="4" fontId="6" fillId="17" borderId="184" applyNumberFormat="0" applyProtection="0">
      <alignment horizontal="right" vertical="center"/>
    </xf>
    <xf numFmtId="4" fontId="6" fillId="17" borderId="184" applyNumberFormat="0" applyProtection="0">
      <alignment horizontal="right" vertical="center"/>
    </xf>
    <xf numFmtId="4" fontId="6" fillId="17" borderId="184" applyNumberFormat="0" applyProtection="0">
      <alignment horizontal="right" vertical="center"/>
    </xf>
    <xf numFmtId="4" fontId="6" fillId="17" borderId="184" applyNumberFormat="0" applyProtection="0">
      <alignment horizontal="right" vertical="center"/>
    </xf>
    <xf numFmtId="4" fontId="6" fillId="17" borderId="184" applyNumberFormat="0" applyProtection="0">
      <alignment horizontal="right" vertical="center"/>
    </xf>
    <xf numFmtId="4" fontId="6" fillId="17" borderId="184" applyNumberFormat="0" applyProtection="0">
      <alignment horizontal="right" vertical="center"/>
    </xf>
    <xf numFmtId="4" fontId="6" fillId="17" borderId="184" applyNumberFormat="0" applyProtection="0">
      <alignment horizontal="right" vertical="center"/>
    </xf>
    <xf numFmtId="4" fontId="57" fillId="17" borderId="189" applyNumberFormat="0" applyProtection="0">
      <alignment horizontal="right" vertical="center"/>
    </xf>
    <xf numFmtId="4" fontId="57" fillId="17" borderId="189" applyNumberFormat="0" applyProtection="0">
      <alignment horizontal="right" vertical="center"/>
    </xf>
    <xf numFmtId="4" fontId="57" fillId="17" borderId="189" applyNumberFormat="0" applyProtection="0">
      <alignment horizontal="right" vertical="center"/>
    </xf>
    <xf numFmtId="4" fontId="57" fillId="17" borderId="189" applyNumberFormat="0" applyProtection="0">
      <alignment horizontal="right" vertical="center"/>
    </xf>
    <xf numFmtId="4" fontId="57" fillId="17" borderId="189" applyNumberFormat="0" applyProtection="0">
      <alignment horizontal="right" vertical="center"/>
    </xf>
    <xf numFmtId="4" fontId="57" fillId="17" borderId="189" applyNumberFormat="0" applyProtection="0">
      <alignment horizontal="right" vertical="center"/>
    </xf>
    <xf numFmtId="4" fontId="57" fillId="17" borderId="189" applyNumberFormat="0" applyProtection="0">
      <alignment horizontal="right" vertical="center"/>
    </xf>
    <xf numFmtId="4" fontId="57" fillId="17" borderId="189" applyNumberFormat="0" applyProtection="0">
      <alignment horizontal="right" vertical="center"/>
    </xf>
    <xf numFmtId="4" fontId="57" fillId="17" borderId="189" applyNumberFormat="0" applyProtection="0">
      <alignment horizontal="right" vertical="center"/>
    </xf>
    <xf numFmtId="4" fontId="57" fillId="17" borderId="189" applyNumberFormat="0" applyProtection="0">
      <alignment horizontal="right" vertical="center"/>
    </xf>
    <xf numFmtId="4" fontId="57" fillId="17" borderId="189" applyNumberFormat="0" applyProtection="0">
      <alignment horizontal="right" vertical="center"/>
    </xf>
    <xf numFmtId="4" fontId="57" fillId="17" borderId="189" applyNumberFormat="0" applyProtection="0">
      <alignment horizontal="right" vertical="center"/>
    </xf>
    <xf numFmtId="4" fontId="57" fillId="44" borderId="189" applyNumberFormat="0" applyProtection="0">
      <alignment horizontal="right" vertical="center"/>
    </xf>
    <xf numFmtId="4" fontId="6" fillId="44" borderId="184" applyNumberFormat="0" applyProtection="0">
      <alignment horizontal="right" vertical="center"/>
    </xf>
    <xf numFmtId="4" fontId="6" fillId="44" borderId="184" applyNumberFormat="0" applyProtection="0">
      <alignment horizontal="right" vertical="center"/>
    </xf>
    <xf numFmtId="4" fontId="6" fillId="44" borderId="184" applyNumberFormat="0" applyProtection="0">
      <alignment horizontal="right" vertical="center"/>
    </xf>
    <xf numFmtId="4" fontId="6" fillId="44" borderId="184" applyNumberFormat="0" applyProtection="0">
      <alignment horizontal="right" vertical="center"/>
    </xf>
    <xf numFmtId="4" fontId="6" fillId="44" borderId="184" applyNumberFormat="0" applyProtection="0">
      <alignment horizontal="right" vertical="center"/>
    </xf>
    <xf numFmtId="4" fontId="6" fillId="44" borderId="184" applyNumberFormat="0" applyProtection="0">
      <alignment horizontal="right" vertical="center"/>
    </xf>
    <xf numFmtId="4" fontId="6" fillId="44" borderId="184" applyNumberFormat="0" applyProtection="0">
      <alignment horizontal="right" vertical="center"/>
    </xf>
    <xf numFmtId="4" fontId="6" fillId="44" borderId="184" applyNumberFormat="0" applyProtection="0">
      <alignment horizontal="right" vertical="center"/>
    </xf>
    <xf numFmtId="4" fontId="6" fillId="44" borderId="184" applyNumberFormat="0" applyProtection="0">
      <alignment horizontal="right" vertical="center"/>
    </xf>
    <xf numFmtId="4" fontId="6" fillId="44" borderId="184" applyNumberFormat="0" applyProtection="0">
      <alignment horizontal="right" vertical="center"/>
    </xf>
    <xf numFmtId="4" fontId="6" fillId="44" borderId="184" applyNumberFormat="0" applyProtection="0">
      <alignment horizontal="right" vertical="center"/>
    </xf>
    <xf numFmtId="4" fontId="6" fillId="44" borderId="184" applyNumberFormat="0" applyProtection="0">
      <alignment horizontal="right" vertical="center"/>
    </xf>
    <xf numFmtId="4" fontId="6" fillId="44" borderId="184" applyNumberFormat="0" applyProtection="0">
      <alignment horizontal="right" vertical="center"/>
    </xf>
    <xf numFmtId="4" fontId="6" fillId="44" borderId="184" applyNumberFormat="0" applyProtection="0">
      <alignment horizontal="right" vertical="center"/>
    </xf>
    <xf numFmtId="4" fontId="6" fillId="44" borderId="184" applyNumberFormat="0" applyProtection="0">
      <alignment horizontal="right" vertical="center"/>
    </xf>
    <xf numFmtId="4" fontId="6" fillId="44" borderId="184" applyNumberFormat="0" applyProtection="0">
      <alignment horizontal="right" vertical="center"/>
    </xf>
    <xf numFmtId="4" fontId="57" fillId="44" borderId="189" applyNumberFormat="0" applyProtection="0">
      <alignment horizontal="right" vertical="center"/>
    </xf>
    <xf numFmtId="4" fontId="57" fillId="44" borderId="189" applyNumberFormat="0" applyProtection="0">
      <alignment horizontal="right" vertical="center"/>
    </xf>
    <xf numFmtId="4" fontId="57" fillId="44" borderId="189" applyNumberFormat="0" applyProtection="0">
      <alignment horizontal="right" vertical="center"/>
    </xf>
    <xf numFmtId="4" fontId="57" fillId="44" borderId="189" applyNumberFormat="0" applyProtection="0">
      <alignment horizontal="right" vertical="center"/>
    </xf>
    <xf numFmtId="4" fontId="57" fillId="44" borderId="189" applyNumberFormat="0" applyProtection="0">
      <alignment horizontal="right" vertical="center"/>
    </xf>
    <xf numFmtId="4" fontId="57" fillId="44" borderId="189" applyNumberFormat="0" applyProtection="0">
      <alignment horizontal="right" vertical="center"/>
    </xf>
    <xf numFmtId="4" fontId="57" fillId="44" borderId="189" applyNumberFormat="0" applyProtection="0">
      <alignment horizontal="right" vertical="center"/>
    </xf>
    <xf numFmtId="4" fontId="57" fillId="44" borderId="189" applyNumberFormat="0" applyProtection="0">
      <alignment horizontal="right" vertical="center"/>
    </xf>
    <xf numFmtId="4" fontId="57" fillId="44" borderId="189" applyNumberFormat="0" applyProtection="0">
      <alignment horizontal="right" vertical="center"/>
    </xf>
    <xf numFmtId="4" fontId="57" fillId="44" borderId="189" applyNumberFormat="0" applyProtection="0">
      <alignment horizontal="right" vertical="center"/>
    </xf>
    <xf numFmtId="4" fontId="57" fillId="44" borderId="189" applyNumberFormat="0" applyProtection="0">
      <alignment horizontal="right" vertical="center"/>
    </xf>
    <xf numFmtId="4" fontId="57" fillId="44" borderId="189" applyNumberFormat="0" applyProtection="0">
      <alignment horizontal="right" vertical="center"/>
    </xf>
    <xf numFmtId="4" fontId="57" fillId="45" borderId="189" applyNumberFormat="0" applyProtection="0">
      <alignment horizontal="right" vertical="center"/>
    </xf>
    <xf numFmtId="4" fontId="6" fillId="45" borderId="184" applyNumberFormat="0" applyProtection="0">
      <alignment horizontal="right" vertical="center"/>
    </xf>
    <xf numFmtId="4" fontId="6" fillId="45" borderId="184" applyNumberFormat="0" applyProtection="0">
      <alignment horizontal="right" vertical="center"/>
    </xf>
    <xf numFmtId="4" fontId="6" fillId="45" borderId="184" applyNumberFormat="0" applyProtection="0">
      <alignment horizontal="right" vertical="center"/>
    </xf>
    <xf numFmtId="4" fontId="6" fillId="45" borderId="184" applyNumberFormat="0" applyProtection="0">
      <alignment horizontal="right" vertical="center"/>
    </xf>
    <xf numFmtId="4" fontId="6" fillId="45" borderId="184" applyNumberFormat="0" applyProtection="0">
      <alignment horizontal="right" vertical="center"/>
    </xf>
    <xf numFmtId="4" fontId="6" fillId="45" borderId="184" applyNumberFormat="0" applyProtection="0">
      <alignment horizontal="right" vertical="center"/>
    </xf>
    <xf numFmtId="4" fontId="6" fillId="45" borderId="184" applyNumberFormat="0" applyProtection="0">
      <alignment horizontal="right" vertical="center"/>
    </xf>
    <xf numFmtId="4" fontId="6" fillId="45" borderId="184" applyNumberFormat="0" applyProtection="0">
      <alignment horizontal="right" vertical="center"/>
    </xf>
    <xf numFmtId="4" fontId="6" fillId="45" borderId="184" applyNumberFormat="0" applyProtection="0">
      <alignment horizontal="right" vertical="center"/>
    </xf>
    <xf numFmtId="4" fontId="6" fillId="45" borderId="184" applyNumberFormat="0" applyProtection="0">
      <alignment horizontal="right" vertical="center"/>
    </xf>
    <xf numFmtId="4" fontId="6" fillId="45" borderId="184" applyNumberFormat="0" applyProtection="0">
      <alignment horizontal="right" vertical="center"/>
    </xf>
    <xf numFmtId="4" fontId="6" fillId="45" borderId="184" applyNumberFormat="0" applyProtection="0">
      <alignment horizontal="right" vertical="center"/>
    </xf>
    <xf numFmtId="4" fontId="6" fillId="45" borderId="184" applyNumberFormat="0" applyProtection="0">
      <alignment horizontal="right" vertical="center"/>
    </xf>
    <xf numFmtId="4" fontId="6" fillId="45" borderId="184" applyNumberFormat="0" applyProtection="0">
      <alignment horizontal="right" vertical="center"/>
    </xf>
    <xf numFmtId="4" fontId="6" fillId="45" borderId="184" applyNumberFormat="0" applyProtection="0">
      <alignment horizontal="right" vertical="center"/>
    </xf>
    <xf numFmtId="4" fontId="6" fillId="45" borderId="184" applyNumberFormat="0" applyProtection="0">
      <alignment horizontal="right" vertical="center"/>
    </xf>
    <xf numFmtId="4" fontId="57" fillId="45" borderId="189" applyNumberFormat="0" applyProtection="0">
      <alignment horizontal="right" vertical="center"/>
    </xf>
    <xf numFmtId="4" fontId="57" fillId="45" borderId="189" applyNumberFormat="0" applyProtection="0">
      <alignment horizontal="right" vertical="center"/>
    </xf>
    <xf numFmtId="4" fontId="57" fillId="45" borderId="189" applyNumberFormat="0" applyProtection="0">
      <alignment horizontal="right" vertical="center"/>
    </xf>
    <xf numFmtId="4" fontId="57" fillId="45" borderId="189" applyNumberFormat="0" applyProtection="0">
      <alignment horizontal="right" vertical="center"/>
    </xf>
    <xf numFmtId="4" fontId="57" fillId="45" borderId="189" applyNumberFormat="0" applyProtection="0">
      <alignment horizontal="right" vertical="center"/>
    </xf>
    <xf numFmtId="4" fontId="57" fillId="45" borderId="189" applyNumberFormat="0" applyProtection="0">
      <alignment horizontal="right" vertical="center"/>
    </xf>
    <xf numFmtId="4" fontId="57" fillId="45" borderId="189" applyNumberFormat="0" applyProtection="0">
      <alignment horizontal="right" vertical="center"/>
    </xf>
    <xf numFmtId="4" fontId="57" fillId="45" borderId="189" applyNumberFormat="0" applyProtection="0">
      <alignment horizontal="right" vertical="center"/>
    </xf>
    <xf numFmtId="4" fontId="57" fillId="45" borderId="189" applyNumberFormat="0" applyProtection="0">
      <alignment horizontal="right" vertical="center"/>
    </xf>
    <xf numFmtId="4" fontId="57" fillId="45" borderId="189" applyNumberFormat="0" applyProtection="0">
      <alignment horizontal="right" vertical="center"/>
    </xf>
    <xf numFmtId="4" fontId="57" fillId="45" borderId="189" applyNumberFormat="0" applyProtection="0">
      <alignment horizontal="right" vertical="center"/>
    </xf>
    <xf numFmtId="4" fontId="57" fillId="45" borderId="189" applyNumberFormat="0" applyProtection="0">
      <alignment horizontal="right" vertical="center"/>
    </xf>
    <xf numFmtId="4" fontId="6" fillId="46" borderId="186" applyNumberFormat="0" applyProtection="0">
      <alignment horizontal="left" vertical="center" indent="1"/>
    </xf>
    <xf numFmtId="4" fontId="6" fillId="46" borderId="186" applyNumberFormat="0" applyProtection="0">
      <alignment horizontal="left" vertical="center" indent="1"/>
    </xf>
    <xf numFmtId="4" fontId="6" fillId="46" borderId="186" applyNumberFormat="0" applyProtection="0">
      <alignment horizontal="left" vertical="center" indent="1"/>
    </xf>
    <xf numFmtId="4" fontId="6" fillId="46" borderId="186" applyNumberFormat="0" applyProtection="0">
      <alignment horizontal="left" vertical="center" indent="1"/>
    </xf>
    <xf numFmtId="4" fontId="6" fillId="46" borderId="186" applyNumberFormat="0" applyProtection="0">
      <alignment horizontal="left" vertical="center" indent="1"/>
    </xf>
    <xf numFmtId="4" fontId="6" fillId="46" borderId="186" applyNumberFormat="0" applyProtection="0">
      <alignment horizontal="left" vertical="center" indent="1"/>
    </xf>
    <xf numFmtId="4" fontId="6" fillId="46" borderId="186" applyNumberFormat="0" applyProtection="0">
      <alignment horizontal="left" vertical="center" indent="1"/>
    </xf>
    <xf numFmtId="4" fontId="6" fillId="46" borderId="186" applyNumberFormat="0" applyProtection="0">
      <alignment horizontal="left" vertical="center" indent="1"/>
    </xf>
    <xf numFmtId="4" fontId="6" fillId="46" borderId="186" applyNumberFormat="0" applyProtection="0">
      <alignment horizontal="left" vertical="center" indent="1"/>
    </xf>
    <xf numFmtId="4" fontId="6" fillId="46" borderId="186" applyNumberFormat="0" applyProtection="0">
      <alignment horizontal="left" vertical="center" indent="1"/>
    </xf>
    <xf numFmtId="4" fontId="6" fillId="46" borderId="186" applyNumberFormat="0" applyProtection="0">
      <alignment horizontal="left" vertical="center" indent="1"/>
    </xf>
    <xf numFmtId="4" fontId="6" fillId="46" borderId="186" applyNumberFormat="0" applyProtection="0">
      <alignment horizontal="left" vertical="center" indent="1"/>
    </xf>
    <xf numFmtId="4" fontId="6" fillId="46" borderId="186" applyNumberFormat="0" applyProtection="0">
      <alignment horizontal="left" vertical="center" indent="1"/>
    </xf>
    <xf numFmtId="4" fontId="6" fillId="46" borderId="186" applyNumberFormat="0" applyProtection="0">
      <alignment horizontal="left" vertical="center" indent="1"/>
    </xf>
    <xf numFmtId="4" fontId="6" fillId="46" borderId="186" applyNumberFormat="0" applyProtection="0">
      <alignment horizontal="left" vertical="center" indent="1"/>
    </xf>
    <xf numFmtId="4" fontId="6" fillId="46" borderId="186" applyNumberFormat="0" applyProtection="0">
      <alignment horizontal="left" vertical="center" indent="1"/>
    </xf>
    <xf numFmtId="4" fontId="55" fillId="46" borderId="190"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5" fillId="21" borderId="186" applyNumberFormat="0" applyProtection="0">
      <alignment horizontal="left" vertical="center" indent="1"/>
    </xf>
    <xf numFmtId="4" fontId="6" fillId="55" borderId="184" applyNumberFormat="0" applyProtection="0">
      <alignment horizontal="right" vertical="center"/>
    </xf>
    <xf numFmtId="4" fontId="6" fillId="55" borderId="184" applyNumberFormat="0" applyProtection="0">
      <alignment horizontal="right" vertical="center"/>
    </xf>
    <xf numFmtId="4" fontId="6" fillId="55" borderId="184" applyNumberFormat="0" applyProtection="0">
      <alignment horizontal="right" vertical="center"/>
    </xf>
    <xf numFmtId="4" fontId="6" fillId="55" borderId="184" applyNumberFormat="0" applyProtection="0">
      <alignment horizontal="right" vertical="center"/>
    </xf>
    <xf numFmtId="4" fontId="6" fillId="55" borderId="184" applyNumberFormat="0" applyProtection="0">
      <alignment horizontal="right" vertical="center"/>
    </xf>
    <xf numFmtId="4" fontId="6" fillId="55" borderId="184" applyNumberFormat="0" applyProtection="0">
      <alignment horizontal="right" vertical="center"/>
    </xf>
    <xf numFmtId="4" fontId="6" fillId="55" borderId="184" applyNumberFormat="0" applyProtection="0">
      <alignment horizontal="right" vertical="center"/>
    </xf>
    <xf numFmtId="4" fontId="6" fillId="55" borderId="184" applyNumberFormat="0" applyProtection="0">
      <alignment horizontal="right" vertical="center"/>
    </xf>
    <xf numFmtId="4" fontId="6" fillId="55" borderId="184" applyNumberFormat="0" applyProtection="0">
      <alignment horizontal="right" vertical="center"/>
    </xf>
    <xf numFmtId="4" fontId="6" fillId="55" borderId="184" applyNumberFormat="0" applyProtection="0">
      <alignment horizontal="right" vertical="center"/>
    </xf>
    <xf numFmtId="4" fontId="6" fillId="55" borderId="184" applyNumberFormat="0" applyProtection="0">
      <alignment horizontal="right" vertical="center"/>
    </xf>
    <xf numFmtId="4" fontId="6" fillId="55" borderId="184" applyNumberFormat="0" applyProtection="0">
      <alignment horizontal="right" vertical="center"/>
    </xf>
    <xf numFmtId="4" fontId="6" fillId="55" borderId="184" applyNumberFormat="0" applyProtection="0">
      <alignment horizontal="right" vertical="center"/>
    </xf>
    <xf numFmtId="4" fontId="6" fillId="55" borderId="184" applyNumberFormat="0" applyProtection="0">
      <alignment horizontal="right" vertical="center"/>
    </xf>
    <xf numFmtId="4" fontId="6" fillId="55" borderId="184" applyNumberFormat="0" applyProtection="0">
      <alignment horizontal="right" vertical="center"/>
    </xf>
    <xf numFmtId="4" fontId="6" fillId="55" borderId="184" applyNumberFormat="0" applyProtection="0">
      <alignment horizontal="right" vertical="center"/>
    </xf>
    <xf numFmtId="4" fontId="57" fillId="4" borderId="201" applyNumberFormat="0" applyProtection="0">
      <alignment horizontal="center" vertical="center"/>
    </xf>
    <xf numFmtId="4" fontId="57" fillId="4" borderId="201" applyNumberFormat="0" applyProtection="0">
      <alignment horizontal="center" vertical="center"/>
    </xf>
    <xf numFmtId="4" fontId="57" fillId="4" borderId="201" applyNumberFormat="0" applyProtection="0">
      <alignment horizontal="center" vertical="center"/>
    </xf>
    <xf numFmtId="4" fontId="6" fillId="47" borderId="186" applyNumberFormat="0" applyProtection="0">
      <alignment horizontal="left" vertical="center" indent="1"/>
    </xf>
    <xf numFmtId="4" fontId="6" fillId="47" borderId="186" applyNumberFormat="0" applyProtection="0">
      <alignment horizontal="left" vertical="center" indent="1"/>
    </xf>
    <xf numFmtId="4" fontId="6" fillId="47" borderId="186" applyNumberFormat="0" applyProtection="0">
      <alignment horizontal="left" vertical="center" indent="1"/>
    </xf>
    <xf numFmtId="4" fontId="6" fillId="47" borderId="186" applyNumberFormat="0" applyProtection="0">
      <alignment horizontal="left" vertical="center" indent="1"/>
    </xf>
    <xf numFmtId="4" fontId="6" fillId="47" borderId="186" applyNumberFormat="0" applyProtection="0">
      <alignment horizontal="left" vertical="center" indent="1"/>
    </xf>
    <xf numFmtId="4" fontId="6" fillId="47" borderId="186" applyNumberFormat="0" applyProtection="0">
      <alignment horizontal="left" vertical="center" indent="1"/>
    </xf>
    <xf numFmtId="4" fontId="6" fillId="47" borderId="186" applyNumberFormat="0" applyProtection="0">
      <alignment horizontal="left" vertical="center" indent="1"/>
    </xf>
    <xf numFmtId="4" fontId="6" fillId="47" borderId="186" applyNumberFormat="0" applyProtection="0">
      <alignment horizontal="left" vertical="center" indent="1"/>
    </xf>
    <xf numFmtId="4" fontId="6" fillId="47" borderId="186" applyNumberFormat="0" applyProtection="0">
      <alignment horizontal="left" vertical="center" indent="1"/>
    </xf>
    <xf numFmtId="4" fontId="6" fillId="47" borderId="186" applyNumberFormat="0" applyProtection="0">
      <alignment horizontal="left" vertical="center" indent="1"/>
    </xf>
    <xf numFmtId="4" fontId="6" fillId="47" borderId="186" applyNumberFormat="0" applyProtection="0">
      <alignment horizontal="left" vertical="center" indent="1"/>
    </xf>
    <xf numFmtId="4" fontId="6" fillId="47" borderId="186" applyNumberFormat="0" applyProtection="0">
      <alignment horizontal="left" vertical="center" indent="1"/>
    </xf>
    <xf numFmtId="4" fontId="6" fillId="47" borderId="186" applyNumberFormat="0" applyProtection="0">
      <alignment horizontal="left" vertical="center" indent="1"/>
    </xf>
    <xf numFmtId="4" fontId="6" fillId="47" borderId="186" applyNumberFormat="0" applyProtection="0">
      <alignment horizontal="left" vertical="center" indent="1"/>
    </xf>
    <xf numFmtId="4" fontId="6" fillId="47" borderId="186" applyNumberFormat="0" applyProtection="0">
      <alignment horizontal="left" vertical="center" indent="1"/>
    </xf>
    <xf numFmtId="4" fontId="6" fillId="47" borderId="186" applyNumberFormat="0" applyProtection="0">
      <alignment horizontal="left" vertical="center" indent="1"/>
    </xf>
    <xf numFmtId="4" fontId="6" fillId="55" borderId="186" applyNumberFormat="0" applyProtection="0">
      <alignment horizontal="left" vertical="center" indent="1"/>
    </xf>
    <xf numFmtId="4" fontId="6" fillId="55" borderId="186" applyNumberFormat="0" applyProtection="0">
      <alignment horizontal="left" vertical="center" indent="1"/>
    </xf>
    <xf numFmtId="4" fontId="6" fillId="55" borderId="186" applyNumberFormat="0" applyProtection="0">
      <alignment horizontal="left" vertical="center" indent="1"/>
    </xf>
    <xf numFmtId="4" fontId="6" fillId="55" borderId="186" applyNumberFormat="0" applyProtection="0">
      <alignment horizontal="left" vertical="center" indent="1"/>
    </xf>
    <xf numFmtId="4" fontId="6" fillId="55" borderId="186" applyNumberFormat="0" applyProtection="0">
      <alignment horizontal="left" vertical="center" indent="1"/>
    </xf>
    <xf numFmtId="4" fontId="6" fillId="55" borderId="186" applyNumberFormat="0" applyProtection="0">
      <alignment horizontal="left" vertical="center" indent="1"/>
    </xf>
    <xf numFmtId="4" fontId="6" fillId="55" borderId="186" applyNumberFormat="0" applyProtection="0">
      <alignment horizontal="left" vertical="center" indent="1"/>
    </xf>
    <xf numFmtId="4" fontId="6" fillId="55" borderId="186" applyNumberFormat="0" applyProtection="0">
      <alignment horizontal="left" vertical="center" indent="1"/>
    </xf>
    <xf numFmtId="4" fontId="6" fillId="55" borderId="186" applyNumberFormat="0" applyProtection="0">
      <alignment horizontal="left" vertical="center" indent="1"/>
    </xf>
    <xf numFmtId="4" fontId="6" fillId="55" borderId="186" applyNumberFormat="0" applyProtection="0">
      <alignment horizontal="left" vertical="center" indent="1"/>
    </xf>
    <xf numFmtId="4" fontId="6" fillId="55" borderId="186" applyNumberFormat="0" applyProtection="0">
      <alignment horizontal="left" vertical="center" indent="1"/>
    </xf>
    <xf numFmtId="4" fontId="6" fillId="55" borderId="186" applyNumberFormat="0" applyProtection="0">
      <alignment horizontal="left" vertical="center" indent="1"/>
    </xf>
    <xf numFmtId="4" fontId="6" fillId="55" borderId="186" applyNumberFormat="0" applyProtection="0">
      <alignment horizontal="left" vertical="center" indent="1"/>
    </xf>
    <xf numFmtId="4" fontId="6" fillId="55" borderId="186" applyNumberFormat="0" applyProtection="0">
      <alignment horizontal="left" vertical="center" indent="1"/>
    </xf>
    <xf numFmtId="4" fontId="6" fillId="55" borderId="186" applyNumberFormat="0" applyProtection="0">
      <alignment horizontal="left" vertical="center" indent="1"/>
    </xf>
    <xf numFmtId="4" fontId="6" fillId="55" borderId="186" applyNumberFormat="0" applyProtection="0">
      <alignment horizontal="left" vertical="center" indent="1"/>
    </xf>
    <xf numFmtId="0" fontId="29" fillId="50" borderId="189" applyNumberFormat="0" applyProtection="0">
      <alignment horizontal="left" vertical="center" indent="1"/>
    </xf>
    <xf numFmtId="0" fontId="6" fillId="6" borderId="184" applyNumberFormat="0" applyProtection="0">
      <alignment horizontal="left" vertical="center" indent="1"/>
    </xf>
    <xf numFmtId="0" fontId="6" fillId="6" borderId="184" applyNumberFormat="0" applyProtection="0">
      <alignment horizontal="left" vertical="center" indent="1"/>
    </xf>
    <xf numFmtId="0" fontId="6" fillId="6" borderId="184" applyNumberFormat="0" applyProtection="0">
      <alignment horizontal="left" vertical="center" indent="1"/>
    </xf>
    <xf numFmtId="0" fontId="6" fillId="6" borderId="184" applyNumberFormat="0" applyProtection="0">
      <alignment horizontal="left" vertical="center" indent="1"/>
    </xf>
    <xf numFmtId="0" fontId="6" fillId="6" borderId="184" applyNumberFormat="0" applyProtection="0">
      <alignment horizontal="left" vertical="center" indent="1"/>
    </xf>
    <xf numFmtId="0" fontId="6" fillId="6" borderId="184" applyNumberFormat="0" applyProtection="0">
      <alignment horizontal="left" vertical="center" indent="1"/>
    </xf>
    <xf numFmtId="0" fontId="6" fillId="6" borderId="184" applyNumberFormat="0" applyProtection="0">
      <alignment horizontal="left" vertical="center" indent="1"/>
    </xf>
    <xf numFmtId="0" fontId="6" fillId="6" borderId="184" applyNumberFormat="0" applyProtection="0">
      <alignment horizontal="left" vertical="center" indent="1"/>
    </xf>
    <xf numFmtId="0" fontId="6" fillId="6" borderId="184" applyNumberFormat="0" applyProtection="0">
      <alignment horizontal="left" vertical="center" indent="1"/>
    </xf>
    <xf numFmtId="0" fontId="6" fillId="6" borderId="184" applyNumberFormat="0" applyProtection="0">
      <alignment horizontal="left" vertical="center" indent="1"/>
    </xf>
    <xf numFmtId="0" fontId="6" fillId="6" borderId="184" applyNumberFormat="0" applyProtection="0">
      <alignment horizontal="left" vertical="center" indent="1"/>
    </xf>
    <xf numFmtId="0" fontId="6" fillId="6" borderId="184" applyNumberFormat="0" applyProtection="0">
      <alignment horizontal="left" vertical="center" indent="1"/>
    </xf>
    <xf numFmtId="0" fontId="6" fillId="6" borderId="184" applyNumberFormat="0" applyProtection="0">
      <alignment horizontal="left" vertical="center" indent="1"/>
    </xf>
    <xf numFmtId="0" fontId="6" fillId="6" borderId="184" applyNumberFormat="0" applyProtection="0">
      <alignment horizontal="left" vertical="center" indent="1"/>
    </xf>
    <xf numFmtId="0" fontId="6" fillId="6" borderId="184" applyNumberFormat="0" applyProtection="0">
      <alignment horizontal="left" vertical="center" indent="1"/>
    </xf>
    <xf numFmtId="0" fontId="6" fillId="6" borderId="184" applyNumberFormat="0" applyProtection="0">
      <alignment horizontal="left" vertical="center" indent="1"/>
    </xf>
    <xf numFmtId="0" fontId="29" fillId="50" borderId="189" applyNumberFormat="0" applyProtection="0">
      <alignment horizontal="left" vertical="center" indent="1"/>
    </xf>
    <xf numFmtId="0" fontId="29" fillId="50" borderId="189" applyNumberFormat="0" applyProtection="0">
      <alignment horizontal="left" vertical="center" indent="1"/>
    </xf>
    <xf numFmtId="0" fontId="29" fillId="50" borderId="189" applyNumberFormat="0" applyProtection="0">
      <alignment horizontal="left" vertical="center" indent="1"/>
    </xf>
    <xf numFmtId="0" fontId="29" fillId="50" borderId="189" applyNumberFormat="0" applyProtection="0">
      <alignment horizontal="left" vertical="center" indent="1"/>
    </xf>
    <xf numFmtId="0" fontId="29" fillId="50" borderId="189" applyNumberFormat="0" applyProtection="0">
      <alignment horizontal="left" vertical="center" indent="1"/>
    </xf>
    <xf numFmtId="0" fontId="29" fillId="50" borderId="189" applyNumberFormat="0" applyProtection="0">
      <alignment horizontal="left" vertical="center" indent="1"/>
    </xf>
    <xf numFmtId="0" fontId="29" fillId="50" borderId="189" applyNumberFormat="0" applyProtection="0">
      <alignment horizontal="left" vertical="center" indent="1"/>
    </xf>
    <xf numFmtId="0" fontId="29" fillId="50" borderId="189" applyNumberFormat="0" applyProtection="0">
      <alignment horizontal="left" vertical="center" indent="1"/>
    </xf>
    <xf numFmtId="0" fontId="29" fillId="50" borderId="189" applyNumberFormat="0" applyProtection="0">
      <alignment horizontal="left" vertical="center" indent="1"/>
    </xf>
    <xf numFmtId="0" fontId="29" fillId="50" borderId="189" applyNumberFormat="0" applyProtection="0">
      <alignment horizontal="left" vertical="center" indent="1"/>
    </xf>
    <xf numFmtId="0" fontId="29" fillId="50" borderId="189" applyNumberFormat="0" applyProtection="0">
      <alignment horizontal="left" vertical="center" indent="1"/>
    </xf>
    <xf numFmtId="0" fontId="29" fillId="50" borderId="189" applyNumberFormat="0" applyProtection="0">
      <alignment horizontal="left" vertical="center" indent="1"/>
    </xf>
    <xf numFmtId="0" fontId="5" fillId="4" borderId="189" applyNumberFormat="0" applyProtection="0">
      <alignment horizontal="left" vertical="top" indent="1"/>
    </xf>
    <xf numFmtId="0" fontId="5" fillId="4"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6" fillId="21" borderId="189" applyNumberFormat="0" applyProtection="0">
      <alignment horizontal="left" vertical="top" indent="1"/>
    </xf>
    <xf numFmtId="0" fontId="5" fillId="4" borderId="189" applyNumberFormat="0" applyProtection="0">
      <alignment horizontal="left" vertical="top" indent="1"/>
    </xf>
    <xf numFmtId="0" fontId="5" fillId="4" borderId="189" applyNumberFormat="0" applyProtection="0">
      <alignment horizontal="left" vertical="top" indent="1"/>
    </xf>
    <xf numFmtId="0" fontId="5" fillId="4" borderId="189" applyNumberFormat="0" applyProtection="0">
      <alignment horizontal="left" vertical="top" indent="1"/>
    </xf>
    <xf numFmtId="0" fontId="5" fillId="4" borderId="189" applyNumberFormat="0" applyProtection="0">
      <alignment horizontal="left" vertical="top" indent="1"/>
    </xf>
    <xf numFmtId="0" fontId="5" fillId="4" borderId="189" applyNumberFormat="0" applyProtection="0">
      <alignment horizontal="left" vertical="top" indent="1"/>
    </xf>
    <xf numFmtId="0" fontId="5" fillId="4" borderId="189" applyNumberFormat="0" applyProtection="0">
      <alignment horizontal="left" vertical="top" indent="1"/>
    </xf>
    <xf numFmtId="0" fontId="5" fillId="4" borderId="189" applyNumberFormat="0" applyProtection="0">
      <alignment horizontal="left" vertical="top" indent="1"/>
    </xf>
    <xf numFmtId="0" fontId="5" fillId="4" borderId="189" applyNumberFormat="0" applyProtection="0">
      <alignment horizontal="left" vertical="top" indent="1"/>
    </xf>
    <xf numFmtId="0" fontId="5" fillId="4" borderId="189" applyNumberFormat="0" applyProtection="0">
      <alignment horizontal="left" vertical="top" indent="1"/>
    </xf>
    <xf numFmtId="0" fontId="5" fillId="4" borderId="189" applyNumberFormat="0" applyProtection="0">
      <alignment horizontal="left" vertical="top" indent="1"/>
    </xf>
    <xf numFmtId="0" fontId="5" fillId="4" borderId="189" applyNumberFormat="0" applyProtection="0">
      <alignment horizontal="left" vertical="top" indent="1"/>
    </xf>
    <xf numFmtId="0" fontId="29" fillId="51" borderId="189" applyNumberFormat="0" applyProtection="0">
      <alignment horizontal="left" vertical="center" indent="1"/>
    </xf>
    <xf numFmtId="0" fontId="6" fillId="91" borderId="184" applyNumberFormat="0" applyProtection="0">
      <alignment horizontal="left" vertical="center" indent="1"/>
    </xf>
    <xf numFmtId="0" fontId="6" fillId="91" borderId="184" applyNumberFormat="0" applyProtection="0">
      <alignment horizontal="left" vertical="center" indent="1"/>
    </xf>
    <xf numFmtId="0" fontId="6" fillId="91" borderId="184" applyNumberFormat="0" applyProtection="0">
      <alignment horizontal="left" vertical="center" indent="1"/>
    </xf>
    <xf numFmtId="0" fontId="6" fillId="91" borderId="184" applyNumberFormat="0" applyProtection="0">
      <alignment horizontal="left" vertical="center" indent="1"/>
    </xf>
    <xf numFmtId="0" fontId="6" fillId="91" borderId="184" applyNumberFormat="0" applyProtection="0">
      <alignment horizontal="left" vertical="center" indent="1"/>
    </xf>
    <xf numFmtId="0" fontId="6" fillId="91" borderId="184" applyNumberFormat="0" applyProtection="0">
      <alignment horizontal="left" vertical="center" indent="1"/>
    </xf>
    <xf numFmtId="0" fontId="6" fillId="91" borderId="184" applyNumberFormat="0" applyProtection="0">
      <alignment horizontal="left" vertical="center" indent="1"/>
    </xf>
    <xf numFmtId="0" fontId="6" fillId="91" borderId="184" applyNumberFormat="0" applyProtection="0">
      <alignment horizontal="left" vertical="center" indent="1"/>
    </xf>
    <xf numFmtId="0" fontId="6" fillId="91" borderId="184" applyNumberFormat="0" applyProtection="0">
      <alignment horizontal="left" vertical="center" indent="1"/>
    </xf>
    <xf numFmtId="0" fontId="6" fillId="91" borderId="184" applyNumberFormat="0" applyProtection="0">
      <alignment horizontal="left" vertical="center" indent="1"/>
    </xf>
    <xf numFmtId="0" fontId="6" fillId="91" borderId="184" applyNumberFormat="0" applyProtection="0">
      <alignment horizontal="left" vertical="center" indent="1"/>
    </xf>
    <xf numFmtId="0" fontId="6" fillId="91" borderId="184" applyNumberFormat="0" applyProtection="0">
      <alignment horizontal="left" vertical="center" indent="1"/>
    </xf>
    <xf numFmtId="0" fontId="6" fillId="91" borderId="184" applyNumberFormat="0" applyProtection="0">
      <alignment horizontal="left" vertical="center" indent="1"/>
    </xf>
    <xf numFmtId="0" fontId="6" fillId="91" borderId="184" applyNumberFormat="0" applyProtection="0">
      <alignment horizontal="left" vertical="center" indent="1"/>
    </xf>
    <xf numFmtId="0" fontId="6" fillId="91" borderId="184" applyNumberFormat="0" applyProtection="0">
      <alignment horizontal="left" vertical="center" indent="1"/>
    </xf>
    <xf numFmtId="0" fontId="6" fillId="91" borderId="184" applyNumberFormat="0" applyProtection="0">
      <alignment horizontal="left" vertical="center" indent="1"/>
    </xf>
    <xf numFmtId="0" fontId="29" fillId="51" borderId="189" applyNumberFormat="0" applyProtection="0">
      <alignment horizontal="left" vertical="center" indent="1"/>
    </xf>
    <xf numFmtId="0" fontId="29" fillId="51" borderId="189" applyNumberFormat="0" applyProtection="0">
      <alignment horizontal="left" vertical="center" indent="1"/>
    </xf>
    <xf numFmtId="0" fontId="29" fillId="51" borderId="189" applyNumberFormat="0" applyProtection="0">
      <alignment horizontal="left" vertical="center" indent="1"/>
    </xf>
    <xf numFmtId="0" fontId="29" fillId="51" borderId="189" applyNumberFormat="0" applyProtection="0">
      <alignment horizontal="left" vertical="center" indent="1"/>
    </xf>
    <xf numFmtId="0" fontId="29" fillId="51" borderId="189" applyNumberFormat="0" applyProtection="0">
      <alignment horizontal="left" vertical="center" indent="1"/>
    </xf>
    <xf numFmtId="0" fontId="29" fillId="51" borderId="189" applyNumberFormat="0" applyProtection="0">
      <alignment horizontal="left" vertical="center" indent="1"/>
    </xf>
    <xf numFmtId="0" fontId="29" fillId="51" borderId="189" applyNumberFormat="0" applyProtection="0">
      <alignment horizontal="left" vertical="center" indent="1"/>
    </xf>
    <xf numFmtId="0" fontId="29" fillId="51" borderId="189" applyNumberFormat="0" applyProtection="0">
      <alignment horizontal="left" vertical="center" indent="1"/>
    </xf>
    <xf numFmtId="0" fontId="29" fillId="51" borderId="189" applyNumberFormat="0" applyProtection="0">
      <alignment horizontal="left" vertical="center" indent="1"/>
    </xf>
    <xf numFmtId="0" fontId="29" fillId="51" borderId="189" applyNumberFormat="0" applyProtection="0">
      <alignment horizontal="left" vertical="center" indent="1"/>
    </xf>
    <xf numFmtId="0" fontId="29" fillId="51" borderId="189" applyNumberFormat="0" applyProtection="0">
      <alignment horizontal="left" vertical="center" indent="1"/>
    </xf>
    <xf numFmtId="0" fontId="29" fillId="51" borderId="189" applyNumberFormat="0" applyProtection="0">
      <alignment horizontal="left" vertical="center" indent="1"/>
    </xf>
    <xf numFmtId="0" fontId="5" fillId="4" borderId="189" applyNumberFormat="0" applyProtection="0">
      <alignment horizontal="left" vertical="top" indent="1"/>
    </xf>
    <xf numFmtId="0" fontId="5" fillId="4"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6" fillId="55" borderId="189" applyNumberFormat="0" applyProtection="0">
      <alignment horizontal="left" vertical="top" indent="1"/>
    </xf>
    <xf numFmtId="0" fontId="5" fillId="4" borderId="189" applyNumberFormat="0" applyProtection="0">
      <alignment horizontal="left" vertical="top" indent="1"/>
    </xf>
    <xf numFmtId="0" fontId="5" fillId="4" borderId="189" applyNumberFormat="0" applyProtection="0">
      <alignment horizontal="left" vertical="top" indent="1"/>
    </xf>
    <xf numFmtId="0" fontId="5" fillId="4" borderId="189" applyNumberFormat="0" applyProtection="0">
      <alignment horizontal="left" vertical="top" indent="1"/>
    </xf>
    <xf numFmtId="0" fontId="5" fillId="4" borderId="189" applyNumberFormat="0" applyProtection="0">
      <alignment horizontal="left" vertical="top" indent="1"/>
    </xf>
    <xf numFmtId="0" fontId="5" fillId="4" borderId="189" applyNumberFormat="0" applyProtection="0">
      <alignment horizontal="left" vertical="top" indent="1"/>
    </xf>
    <xf numFmtId="0" fontId="5" fillId="4" borderId="189" applyNumberFormat="0" applyProtection="0">
      <alignment horizontal="left" vertical="top" indent="1"/>
    </xf>
    <xf numFmtId="0" fontId="5" fillId="4" borderId="189" applyNumberFormat="0" applyProtection="0">
      <alignment horizontal="left" vertical="top" indent="1"/>
    </xf>
    <xf numFmtId="0" fontId="5" fillId="4" borderId="189" applyNumberFormat="0" applyProtection="0">
      <alignment horizontal="left" vertical="top" indent="1"/>
    </xf>
    <xf numFmtId="0" fontId="5" fillId="4" borderId="189" applyNumberFormat="0" applyProtection="0">
      <alignment horizontal="left" vertical="top" indent="1"/>
    </xf>
    <xf numFmtId="0" fontId="5" fillId="4" borderId="189" applyNumberFormat="0" applyProtection="0">
      <alignment horizontal="left" vertical="top" indent="1"/>
    </xf>
    <xf numFmtId="0" fontId="5" fillId="4" borderId="189" applyNumberFormat="0" applyProtection="0">
      <alignment horizontal="left" vertical="top" indent="1"/>
    </xf>
    <xf numFmtId="0" fontId="5" fillId="52" borderId="189" applyNumberFormat="0" applyProtection="0">
      <alignment horizontal="left" vertical="center" indent="1"/>
    </xf>
    <xf numFmtId="0" fontId="6" fillId="8" borderId="184" applyNumberFormat="0" applyProtection="0">
      <alignment horizontal="left" vertical="center" indent="1"/>
    </xf>
    <xf numFmtId="0" fontId="6" fillId="8" borderId="184" applyNumberFormat="0" applyProtection="0">
      <alignment horizontal="left" vertical="center" indent="1"/>
    </xf>
    <xf numFmtId="0" fontId="6" fillId="8" borderId="184" applyNumberFormat="0" applyProtection="0">
      <alignment horizontal="left" vertical="center" indent="1"/>
    </xf>
    <xf numFmtId="0" fontId="6" fillId="8" borderId="184" applyNumberFormat="0" applyProtection="0">
      <alignment horizontal="left" vertical="center" indent="1"/>
    </xf>
    <xf numFmtId="0" fontId="6" fillId="8" borderId="184" applyNumberFormat="0" applyProtection="0">
      <alignment horizontal="left" vertical="center" indent="1"/>
    </xf>
    <xf numFmtId="0" fontId="6" fillId="8" borderId="184" applyNumberFormat="0" applyProtection="0">
      <alignment horizontal="left" vertical="center" indent="1"/>
    </xf>
    <xf numFmtId="0" fontId="6" fillId="8" borderId="184" applyNumberFormat="0" applyProtection="0">
      <alignment horizontal="left" vertical="center" indent="1"/>
    </xf>
    <xf numFmtId="0" fontId="6" fillId="8" borderId="184" applyNumberFormat="0" applyProtection="0">
      <alignment horizontal="left" vertical="center" indent="1"/>
    </xf>
    <xf numFmtId="0" fontId="6" fillId="8" borderId="184" applyNumberFormat="0" applyProtection="0">
      <alignment horizontal="left" vertical="center" indent="1"/>
    </xf>
    <xf numFmtId="0" fontId="6" fillId="8" borderId="184" applyNumberFormat="0" applyProtection="0">
      <alignment horizontal="left" vertical="center" indent="1"/>
    </xf>
    <xf numFmtId="0" fontId="6" fillId="8" borderId="184" applyNumberFormat="0" applyProtection="0">
      <alignment horizontal="left" vertical="center" indent="1"/>
    </xf>
    <xf numFmtId="0" fontId="6" fillId="8" borderId="184" applyNumberFormat="0" applyProtection="0">
      <alignment horizontal="left" vertical="center" indent="1"/>
    </xf>
    <xf numFmtId="0" fontId="6" fillId="8" borderId="184" applyNumberFormat="0" applyProtection="0">
      <alignment horizontal="left" vertical="center" indent="1"/>
    </xf>
    <xf numFmtId="0" fontId="6" fillId="8" borderId="184" applyNumberFormat="0" applyProtection="0">
      <alignment horizontal="left" vertical="center" indent="1"/>
    </xf>
    <xf numFmtId="0" fontId="6" fillId="8" borderId="184" applyNumberFormat="0" applyProtection="0">
      <alignment horizontal="left" vertical="center" indent="1"/>
    </xf>
    <xf numFmtId="0" fontId="6" fillId="8" borderId="184" applyNumberFormat="0" applyProtection="0">
      <alignment horizontal="left" vertical="center" indent="1"/>
    </xf>
    <xf numFmtId="0" fontId="5" fillId="52" borderId="189" applyNumberFormat="0" applyProtection="0">
      <alignment horizontal="left" vertical="center" indent="1"/>
    </xf>
    <xf numFmtId="0" fontId="5" fillId="52" borderId="189" applyNumberFormat="0" applyProtection="0">
      <alignment horizontal="left" vertical="center" indent="1"/>
    </xf>
    <xf numFmtId="0" fontId="5" fillId="52" borderId="189" applyNumberFormat="0" applyProtection="0">
      <alignment horizontal="left" vertical="center" indent="1"/>
    </xf>
    <xf numFmtId="0" fontId="5" fillId="52" borderId="189" applyNumberFormat="0" applyProtection="0">
      <alignment horizontal="left" vertical="center" indent="1"/>
    </xf>
    <xf numFmtId="0" fontId="5" fillId="52" borderId="189" applyNumberFormat="0" applyProtection="0">
      <alignment horizontal="left" vertical="center" indent="1"/>
    </xf>
    <xf numFmtId="0" fontId="5" fillId="52" borderId="189" applyNumberFormat="0" applyProtection="0">
      <alignment horizontal="left" vertical="center" indent="1"/>
    </xf>
    <xf numFmtId="0" fontId="5" fillId="52" borderId="189" applyNumberFormat="0" applyProtection="0">
      <alignment horizontal="left" vertical="center" indent="1"/>
    </xf>
    <xf numFmtId="0" fontId="5" fillId="52" borderId="189" applyNumberFormat="0" applyProtection="0">
      <alignment horizontal="left" vertical="center" indent="1"/>
    </xf>
    <xf numFmtId="0" fontId="5" fillId="52" borderId="189" applyNumberFormat="0" applyProtection="0">
      <alignment horizontal="left" vertical="center" indent="1"/>
    </xf>
    <xf numFmtId="0" fontId="5" fillId="52" borderId="189" applyNumberFormat="0" applyProtection="0">
      <alignment horizontal="left" vertical="center" indent="1"/>
    </xf>
    <xf numFmtId="0" fontId="5" fillId="52" borderId="189" applyNumberFormat="0" applyProtection="0">
      <alignment horizontal="left" vertical="center" indent="1"/>
    </xf>
    <xf numFmtId="0" fontId="5" fillId="52" borderId="189" applyNumberFormat="0" applyProtection="0">
      <alignment horizontal="left" vertical="center" indent="1"/>
    </xf>
    <xf numFmtId="0" fontId="5" fillId="53" borderId="189" applyNumberFormat="0" applyProtection="0">
      <alignment horizontal="left" vertical="top" indent="1"/>
    </xf>
    <xf numFmtId="0" fontId="5" fillId="53"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6" fillId="8" borderId="189" applyNumberFormat="0" applyProtection="0">
      <alignment horizontal="left" vertical="top" indent="1"/>
    </xf>
    <xf numFmtId="0" fontId="5" fillId="53" borderId="189" applyNumberFormat="0" applyProtection="0">
      <alignment horizontal="left" vertical="top" indent="1"/>
    </xf>
    <xf numFmtId="0" fontId="5" fillId="53" borderId="189" applyNumberFormat="0" applyProtection="0">
      <alignment horizontal="left" vertical="top" indent="1"/>
    </xf>
    <xf numFmtId="0" fontId="5" fillId="53" borderId="189" applyNumberFormat="0" applyProtection="0">
      <alignment horizontal="left" vertical="top" indent="1"/>
    </xf>
    <xf numFmtId="0" fontId="5" fillId="53" borderId="189" applyNumberFormat="0" applyProtection="0">
      <alignment horizontal="left" vertical="top" indent="1"/>
    </xf>
    <xf numFmtId="0" fontId="5" fillId="53" borderId="189" applyNumberFormat="0" applyProtection="0">
      <alignment horizontal="left" vertical="top" indent="1"/>
    </xf>
    <xf numFmtId="0" fontId="5" fillId="53" borderId="189" applyNumberFormat="0" applyProtection="0">
      <alignment horizontal="left" vertical="top" indent="1"/>
    </xf>
    <xf numFmtId="0" fontId="5" fillId="53" borderId="189" applyNumberFormat="0" applyProtection="0">
      <alignment horizontal="left" vertical="top" indent="1"/>
    </xf>
    <xf numFmtId="0" fontId="5" fillId="53" borderId="189" applyNumberFormat="0" applyProtection="0">
      <alignment horizontal="left" vertical="top" indent="1"/>
    </xf>
    <xf numFmtId="0" fontId="5" fillId="53" borderId="189" applyNumberFormat="0" applyProtection="0">
      <alignment horizontal="left" vertical="top" indent="1"/>
    </xf>
    <xf numFmtId="0" fontId="5" fillId="53" borderId="189" applyNumberFormat="0" applyProtection="0">
      <alignment horizontal="left" vertical="top" indent="1"/>
    </xf>
    <xf numFmtId="0" fontId="5" fillId="53" borderId="189" applyNumberFormat="0" applyProtection="0">
      <alignment horizontal="left" vertical="top" indent="1"/>
    </xf>
    <xf numFmtId="0" fontId="5" fillId="54" borderId="189" applyNumberFormat="0" applyProtection="0">
      <alignment horizontal="left" vertical="center" indent="1"/>
    </xf>
    <xf numFmtId="0" fontId="6" fillId="47" borderId="184" applyNumberFormat="0" applyProtection="0">
      <alignment horizontal="left" vertical="center" indent="1"/>
    </xf>
    <xf numFmtId="0" fontId="6" fillId="47" borderId="184" applyNumberFormat="0" applyProtection="0">
      <alignment horizontal="left" vertical="center" indent="1"/>
    </xf>
    <xf numFmtId="0" fontId="6" fillId="47" borderId="184" applyNumberFormat="0" applyProtection="0">
      <alignment horizontal="left" vertical="center" indent="1"/>
    </xf>
    <xf numFmtId="0" fontId="6" fillId="47" borderId="184" applyNumberFormat="0" applyProtection="0">
      <alignment horizontal="left" vertical="center" indent="1"/>
    </xf>
    <xf numFmtId="0" fontId="6" fillId="47" borderId="184" applyNumberFormat="0" applyProtection="0">
      <alignment horizontal="left" vertical="center" indent="1"/>
    </xf>
    <xf numFmtId="0" fontId="6" fillId="47" borderId="184" applyNumberFormat="0" applyProtection="0">
      <alignment horizontal="left" vertical="center" indent="1"/>
    </xf>
    <xf numFmtId="0" fontId="6" fillId="47" borderId="184" applyNumberFormat="0" applyProtection="0">
      <alignment horizontal="left" vertical="center" indent="1"/>
    </xf>
    <xf numFmtId="0" fontId="6" fillId="47" borderId="184" applyNumberFormat="0" applyProtection="0">
      <alignment horizontal="left" vertical="center" indent="1"/>
    </xf>
    <xf numFmtId="0" fontId="6" fillId="47" borderId="184" applyNumberFormat="0" applyProtection="0">
      <alignment horizontal="left" vertical="center" indent="1"/>
    </xf>
    <xf numFmtId="0" fontId="6" fillId="47" borderId="184" applyNumberFormat="0" applyProtection="0">
      <alignment horizontal="left" vertical="center" indent="1"/>
    </xf>
    <xf numFmtId="0" fontId="6" fillId="47" borderId="184" applyNumberFormat="0" applyProtection="0">
      <alignment horizontal="left" vertical="center" indent="1"/>
    </xf>
    <xf numFmtId="0" fontId="6" fillId="47" borderId="184" applyNumberFormat="0" applyProtection="0">
      <alignment horizontal="left" vertical="center" indent="1"/>
    </xf>
    <xf numFmtId="0" fontId="6" fillId="47" borderId="184" applyNumberFormat="0" applyProtection="0">
      <alignment horizontal="left" vertical="center" indent="1"/>
    </xf>
    <xf numFmtId="0" fontId="6" fillId="47" borderId="184" applyNumberFormat="0" applyProtection="0">
      <alignment horizontal="left" vertical="center" indent="1"/>
    </xf>
    <xf numFmtId="0" fontId="6" fillId="47" borderId="184" applyNumberFormat="0" applyProtection="0">
      <alignment horizontal="left" vertical="center" indent="1"/>
    </xf>
    <xf numFmtId="0" fontId="6" fillId="47" borderId="184" applyNumberFormat="0" applyProtection="0">
      <alignment horizontal="left" vertical="center" indent="1"/>
    </xf>
    <xf numFmtId="0" fontId="5" fillId="54" borderId="189" applyNumberFormat="0" applyProtection="0">
      <alignment horizontal="left" vertical="center" indent="1"/>
    </xf>
    <xf numFmtId="0" fontId="5" fillId="54" borderId="189" applyNumberFormat="0" applyProtection="0">
      <alignment horizontal="left" vertical="center" indent="1"/>
    </xf>
    <xf numFmtId="0" fontId="5" fillId="54" borderId="189" applyNumberFormat="0" applyProtection="0">
      <alignment horizontal="left" vertical="center" indent="1"/>
    </xf>
    <xf numFmtId="0" fontId="5" fillId="54" borderId="189" applyNumberFormat="0" applyProtection="0">
      <alignment horizontal="left" vertical="center" indent="1"/>
    </xf>
    <xf numFmtId="0" fontId="5" fillId="54" borderId="189" applyNumberFormat="0" applyProtection="0">
      <alignment horizontal="left" vertical="center" indent="1"/>
    </xf>
    <xf numFmtId="0" fontId="5" fillId="54" borderId="189" applyNumberFormat="0" applyProtection="0">
      <alignment horizontal="left" vertical="center" indent="1"/>
    </xf>
    <xf numFmtId="0" fontId="5" fillId="54" borderId="189" applyNumberFormat="0" applyProtection="0">
      <alignment horizontal="left" vertical="center" indent="1"/>
    </xf>
    <xf numFmtId="0" fontId="5" fillId="54" borderId="189" applyNumberFormat="0" applyProtection="0">
      <alignment horizontal="left" vertical="center" indent="1"/>
    </xf>
    <xf numFmtId="0" fontId="5" fillId="54" borderId="189" applyNumberFormat="0" applyProtection="0">
      <alignment horizontal="left" vertical="center" indent="1"/>
    </xf>
    <xf numFmtId="0" fontId="5" fillId="54" borderId="189" applyNumberFormat="0" applyProtection="0">
      <alignment horizontal="left" vertical="center" indent="1"/>
    </xf>
    <xf numFmtId="0" fontId="5" fillId="54" borderId="189" applyNumberFormat="0" applyProtection="0">
      <alignment horizontal="left" vertical="center" indent="1"/>
    </xf>
    <xf numFmtId="0" fontId="5" fillId="54" borderId="189" applyNumberFormat="0" applyProtection="0">
      <alignment horizontal="left" vertical="center" indent="1"/>
    </xf>
    <xf numFmtId="0" fontId="5" fillId="54" borderId="189" applyNumberFormat="0" applyProtection="0">
      <alignment horizontal="left" vertical="top" indent="1"/>
    </xf>
    <xf numFmtId="0" fontId="5" fillId="54"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6" fillId="47" borderId="189" applyNumberFormat="0" applyProtection="0">
      <alignment horizontal="left" vertical="top" indent="1"/>
    </xf>
    <xf numFmtId="0" fontId="5" fillId="54" borderId="189" applyNumberFormat="0" applyProtection="0">
      <alignment horizontal="left" vertical="top" indent="1"/>
    </xf>
    <xf numFmtId="0" fontId="5" fillId="54" borderId="189" applyNumberFormat="0" applyProtection="0">
      <alignment horizontal="left" vertical="top" indent="1"/>
    </xf>
    <xf numFmtId="0" fontId="5" fillId="54" borderId="189" applyNumberFormat="0" applyProtection="0">
      <alignment horizontal="left" vertical="top" indent="1"/>
    </xf>
    <xf numFmtId="0" fontId="5" fillId="54" borderId="189" applyNumberFormat="0" applyProtection="0">
      <alignment horizontal="left" vertical="top" indent="1"/>
    </xf>
    <xf numFmtId="0" fontId="5" fillId="54" borderId="189" applyNumberFormat="0" applyProtection="0">
      <alignment horizontal="left" vertical="top" indent="1"/>
    </xf>
    <xf numFmtId="0" fontId="5" fillId="54" borderId="189" applyNumberFormat="0" applyProtection="0">
      <alignment horizontal="left" vertical="top" indent="1"/>
    </xf>
    <xf numFmtId="0" fontId="5" fillId="54" borderId="189" applyNumberFormat="0" applyProtection="0">
      <alignment horizontal="left" vertical="top" indent="1"/>
    </xf>
    <xf numFmtId="0" fontId="5" fillId="54" borderId="189" applyNumberFormat="0" applyProtection="0">
      <alignment horizontal="left" vertical="top" indent="1"/>
    </xf>
    <xf numFmtId="0" fontId="5" fillId="54" borderId="189" applyNumberFormat="0" applyProtection="0">
      <alignment horizontal="left" vertical="top" indent="1"/>
    </xf>
    <xf numFmtId="0" fontId="5" fillId="54" borderId="189" applyNumberFormat="0" applyProtection="0">
      <alignment horizontal="left" vertical="top" indent="1"/>
    </xf>
    <xf numFmtId="0" fontId="5" fillId="54" borderId="189" applyNumberFormat="0" applyProtection="0">
      <alignment horizontal="left" vertical="top" indent="1"/>
    </xf>
    <xf numFmtId="0" fontId="6" fillId="30" borderId="191" applyNumberFormat="0">
      <protection locked="0"/>
    </xf>
    <xf numFmtId="0" fontId="6" fillId="30" borderId="191" applyNumberFormat="0">
      <protection locked="0"/>
    </xf>
    <xf numFmtId="0" fontId="6" fillId="30" borderId="191" applyNumberFormat="0">
      <protection locked="0"/>
    </xf>
    <xf numFmtId="0" fontId="6" fillId="30" borderId="191" applyNumberFormat="0">
      <protection locked="0"/>
    </xf>
    <xf numFmtId="0" fontId="6" fillId="30" borderId="191" applyNumberFormat="0">
      <protection locked="0"/>
    </xf>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0" fontId="33" fillId="21" borderId="192" applyBorder="0"/>
    <xf numFmtId="4" fontId="57" fillId="38" borderId="189" applyNumberFormat="0" applyProtection="0">
      <alignment vertical="center"/>
    </xf>
    <xf numFmtId="4" fontId="170" fillId="4" borderId="189" applyNumberFormat="0" applyProtection="0">
      <alignment vertical="center"/>
    </xf>
    <xf numFmtId="4" fontId="170" fillId="4" borderId="189" applyNumberFormat="0" applyProtection="0">
      <alignment vertical="center"/>
    </xf>
    <xf numFmtId="4" fontId="170" fillId="4" borderId="189" applyNumberFormat="0" applyProtection="0">
      <alignment vertical="center"/>
    </xf>
    <xf numFmtId="4" fontId="170" fillId="4" borderId="189" applyNumberFormat="0" applyProtection="0">
      <alignment vertical="center"/>
    </xf>
    <xf numFmtId="4" fontId="170" fillId="4" borderId="189" applyNumberFormat="0" applyProtection="0">
      <alignment vertical="center"/>
    </xf>
    <xf numFmtId="4" fontId="170" fillId="4" borderId="189" applyNumberFormat="0" applyProtection="0">
      <alignment vertical="center"/>
    </xf>
    <xf numFmtId="4" fontId="170" fillId="4" borderId="189" applyNumberFormat="0" applyProtection="0">
      <alignment vertical="center"/>
    </xf>
    <xf numFmtId="4" fontId="170" fillId="4" borderId="189" applyNumberFormat="0" applyProtection="0">
      <alignment vertical="center"/>
    </xf>
    <xf numFmtId="4" fontId="170" fillId="4" borderId="189" applyNumberFormat="0" applyProtection="0">
      <alignment vertical="center"/>
    </xf>
    <xf numFmtId="4" fontId="170" fillId="4" borderId="189" applyNumberFormat="0" applyProtection="0">
      <alignment vertical="center"/>
    </xf>
    <xf numFmtId="4" fontId="170" fillId="4" borderId="189" applyNumberFormat="0" applyProtection="0">
      <alignment vertical="center"/>
    </xf>
    <xf numFmtId="4" fontId="170" fillId="4" borderId="189" applyNumberFormat="0" applyProtection="0">
      <alignment vertical="center"/>
    </xf>
    <xf numFmtId="4" fontId="170" fillId="4" borderId="189" applyNumberFormat="0" applyProtection="0">
      <alignment vertical="center"/>
    </xf>
    <xf numFmtId="4" fontId="170" fillId="4" borderId="189" applyNumberFormat="0" applyProtection="0">
      <alignment vertical="center"/>
    </xf>
    <xf numFmtId="4" fontId="170" fillId="4" borderId="189" applyNumberFormat="0" applyProtection="0">
      <alignment vertical="center"/>
    </xf>
    <xf numFmtId="4" fontId="170" fillId="4" borderId="189" applyNumberFormat="0" applyProtection="0">
      <alignment vertical="center"/>
    </xf>
    <xf numFmtId="4" fontId="170" fillId="4" borderId="189" applyNumberFormat="0" applyProtection="0">
      <alignment vertical="center"/>
    </xf>
    <xf numFmtId="4" fontId="170" fillId="4" borderId="189" applyNumberFormat="0" applyProtection="0">
      <alignment vertical="center"/>
    </xf>
    <xf numFmtId="4" fontId="170" fillId="4" borderId="189" applyNumberFormat="0" applyProtection="0">
      <alignment vertical="center"/>
    </xf>
    <xf numFmtId="4" fontId="170" fillId="4" borderId="189" applyNumberFormat="0" applyProtection="0">
      <alignment vertical="center"/>
    </xf>
    <xf numFmtId="4" fontId="170" fillId="4" borderId="189" applyNumberFormat="0" applyProtection="0">
      <alignment vertical="center"/>
    </xf>
    <xf numFmtId="4" fontId="170" fillId="4" borderId="189" applyNumberFormat="0" applyProtection="0">
      <alignment vertical="center"/>
    </xf>
    <xf numFmtId="4" fontId="170" fillId="4" borderId="189" applyNumberFormat="0" applyProtection="0">
      <alignment vertical="center"/>
    </xf>
    <xf numFmtId="4" fontId="170" fillId="4" borderId="189" applyNumberFormat="0" applyProtection="0">
      <alignment vertical="center"/>
    </xf>
    <xf numFmtId="4" fontId="170" fillId="4" borderId="189" applyNumberFormat="0" applyProtection="0">
      <alignment vertical="center"/>
    </xf>
    <xf numFmtId="4" fontId="170" fillId="4" borderId="189" applyNumberFormat="0" applyProtection="0">
      <alignment vertical="center"/>
    </xf>
    <xf numFmtId="4" fontId="57" fillId="38" borderId="189" applyNumberFormat="0" applyProtection="0">
      <alignment vertical="center"/>
    </xf>
    <xf numFmtId="4" fontId="57" fillId="38" borderId="189" applyNumberFormat="0" applyProtection="0">
      <alignment vertical="center"/>
    </xf>
    <xf numFmtId="4" fontId="57" fillId="38" borderId="189" applyNumberFormat="0" applyProtection="0">
      <alignment vertical="center"/>
    </xf>
    <xf numFmtId="4" fontId="57" fillId="38" borderId="189" applyNumberFormat="0" applyProtection="0">
      <alignment vertical="center"/>
    </xf>
    <xf numFmtId="4" fontId="57" fillId="38" borderId="189" applyNumberFormat="0" applyProtection="0">
      <alignment vertical="center"/>
    </xf>
    <xf numFmtId="4" fontId="57" fillId="38" borderId="189" applyNumberFormat="0" applyProtection="0">
      <alignment vertical="center"/>
    </xf>
    <xf numFmtId="4" fontId="57" fillId="38" borderId="189" applyNumberFormat="0" applyProtection="0">
      <alignment vertical="center"/>
    </xf>
    <xf numFmtId="4" fontId="57" fillId="38" borderId="189" applyNumberFormat="0" applyProtection="0">
      <alignment vertical="center"/>
    </xf>
    <xf numFmtId="4" fontId="57" fillId="38" borderId="189" applyNumberFormat="0" applyProtection="0">
      <alignment vertical="center"/>
    </xf>
    <xf numFmtId="4" fontId="57" fillId="38" borderId="189" applyNumberFormat="0" applyProtection="0">
      <alignment vertical="center"/>
    </xf>
    <xf numFmtId="4" fontId="57" fillId="38" borderId="189" applyNumberFormat="0" applyProtection="0">
      <alignment vertical="center"/>
    </xf>
    <xf numFmtId="4" fontId="57" fillId="38" borderId="189" applyNumberFormat="0" applyProtection="0">
      <alignment vertical="center"/>
    </xf>
    <xf numFmtId="4" fontId="61" fillId="38" borderId="189" applyNumberFormat="0" applyProtection="0">
      <alignment vertical="center"/>
    </xf>
    <xf numFmtId="4" fontId="6" fillId="4" borderId="193" applyNumberFormat="0" applyProtection="0">
      <alignment vertical="center"/>
    </xf>
    <xf numFmtId="4" fontId="6" fillId="4" borderId="193" applyNumberFormat="0" applyProtection="0">
      <alignment vertical="center"/>
    </xf>
    <xf numFmtId="4" fontId="6" fillId="4" borderId="193" applyNumberFormat="0" applyProtection="0">
      <alignment vertical="center"/>
    </xf>
    <xf numFmtId="4" fontId="6" fillId="4" borderId="193" applyNumberFormat="0" applyProtection="0">
      <alignment vertical="center"/>
    </xf>
    <xf numFmtId="4" fontId="168" fillId="38" borderId="193" applyNumberFormat="0" applyProtection="0">
      <alignment vertical="center"/>
    </xf>
    <xf numFmtId="4" fontId="168" fillId="38" borderId="193" applyNumberFormat="0" applyProtection="0">
      <alignment vertical="center"/>
    </xf>
    <xf numFmtId="4" fontId="168" fillId="38" borderId="193" applyNumberFormat="0" applyProtection="0">
      <alignment vertical="center"/>
    </xf>
    <xf numFmtId="4" fontId="168" fillId="38" borderId="193" applyNumberFormat="0" applyProtection="0">
      <alignment vertical="center"/>
    </xf>
    <xf numFmtId="4" fontId="168" fillId="38" borderId="193" applyNumberFormat="0" applyProtection="0">
      <alignment vertical="center"/>
    </xf>
    <xf numFmtId="4" fontId="168" fillId="38" borderId="193" applyNumberFormat="0" applyProtection="0">
      <alignment vertical="center"/>
    </xf>
    <xf numFmtId="4" fontId="6" fillId="4" borderId="193" applyNumberFormat="0" applyProtection="0">
      <alignment vertical="center"/>
    </xf>
    <xf numFmtId="4" fontId="6" fillId="4" borderId="193" applyNumberFormat="0" applyProtection="0">
      <alignment vertical="center"/>
    </xf>
    <xf numFmtId="4" fontId="61" fillId="38" borderId="189" applyNumberFormat="0" applyProtection="0">
      <alignment vertical="center"/>
    </xf>
    <xf numFmtId="4" fontId="61" fillId="38" borderId="189" applyNumberFormat="0" applyProtection="0">
      <alignment vertical="center"/>
    </xf>
    <xf numFmtId="4" fontId="61" fillId="38" borderId="189" applyNumberFormat="0" applyProtection="0">
      <alignment vertical="center"/>
    </xf>
    <xf numFmtId="4" fontId="61" fillId="38" borderId="189" applyNumberFormat="0" applyProtection="0">
      <alignment vertical="center"/>
    </xf>
    <xf numFmtId="4" fontId="61" fillId="38" borderId="189" applyNumberFormat="0" applyProtection="0">
      <alignment vertical="center"/>
    </xf>
    <xf numFmtId="4" fontId="61" fillId="38" borderId="189" applyNumberFormat="0" applyProtection="0">
      <alignment vertical="center"/>
    </xf>
    <xf numFmtId="4" fontId="61" fillId="38" borderId="189" applyNumberFormat="0" applyProtection="0">
      <alignment vertical="center"/>
    </xf>
    <xf numFmtId="4" fontId="61" fillId="38" borderId="189" applyNumberFormat="0" applyProtection="0">
      <alignment vertical="center"/>
    </xf>
    <xf numFmtId="4" fontId="61" fillId="38" borderId="189" applyNumberFormat="0" applyProtection="0">
      <alignment vertical="center"/>
    </xf>
    <xf numFmtId="4" fontId="61" fillId="38" borderId="189" applyNumberFormat="0" applyProtection="0">
      <alignment vertical="center"/>
    </xf>
    <xf numFmtId="4" fontId="61" fillId="38" borderId="189" applyNumberFormat="0" applyProtection="0">
      <alignment vertical="center"/>
    </xf>
    <xf numFmtId="4" fontId="61" fillId="38" borderId="189" applyNumberFormat="0" applyProtection="0">
      <alignment vertical="center"/>
    </xf>
    <xf numFmtId="4" fontId="57" fillId="38" borderId="189" applyNumberFormat="0" applyProtection="0">
      <alignment horizontal="left" vertical="center" indent="1"/>
    </xf>
    <xf numFmtId="4" fontId="170" fillId="6" borderId="189" applyNumberFormat="0" applyProtection="0">
      <alignment horizontal="left" vertical="center" indent="1"/>
    </xf>
    <xf numFmtId="4" fontId="170" fillId="6" borderId="189" applyNumberFormat="0" applyProtection="0">
      <alignment horizontal="left" vertical="center" indent="1"/>
    </xf>
    <xf numFmtId="4" fontId="170" fillId="6" borderId="189" applyNumberFormat="0" applyProtection="0">
      <alignment horizontal="left" vertical="center" indent="1"/>
    </xf>
    <xf numFmtId="4" fontId="170" fillId="6" borderId="189" applyNumberFormat="0" applyProtection="0">
      <alignment horizontal="left" vertical="center" indent="1"/>
    </xf>
    <xf numFmtId="4" fontId="170" fillId="6" borderId="189" applyNumberFormat="0" applyProtection="0">
      <alignment horizontal="left" vertical="center" indent="1"/>
    </xf>
    <xf numFmtId="4" fontId="170" fillId="6" borderId="189" applyNumberFormat="0" applyProtection="0">
      <alignment horizontal="left" vertical="center" indent="1"/>
    </xf>
    <xf numFmtId="4" fontId="170" fillId="6" borderId="189" applyNumberFormat="0" applyProtection="0">
      <alignment horizontal="left" vertical="center" indent="1"/>
    </xf>
    <xf numFmtId="4" fontId="170" fillId="6" borderId="189" applyNumberFormat="0" applyProtection="0">
      <alignment horizontal="left" vertical="center" indent="1"/>
    </xf>
    <xf numFmtId="4" fontId="170" fillId="6" borderId="189" applyNumberFormat="0" applyProtection="0">
      <alignment horizontal="left" vertical="center" indent="1"/>
    </xf>
    <xf numFmtId="4" fontId="170" fillId="6" borderId="189" applyNumberFormat="0" applyProtection="0">
      <alignment horizontal="left" vertical="center" indent="1"/>
    </xf>
    <xf numFmtId="4" fontId="170" fillId="6" borderId="189" applyNumberFormat="0" applyProtection="0">
      <alignment horizontal="left" vertical="center" indent="1"/>
    </xf>
    <xf numFmtId="4" fontId="170" fillId="6" borderId="189" applyNumberFormat="0" applyProtection="0">
      <alignment horizontal="left" vertical="center" indent="1"/>
    </xf>
    <xf numFmtId="4" fontId="170" fillId="6" borderId="189" applyNumberFormat="0" applyProtection="0">
      <alignment horizontal="left" vertical="center" indent="1"/>
    </xf>
    <xf numFmtId="4" fontId="170" fillId="6" borderId="189" applyNumberFormat="0" applyProtection="0">
      <alignment horizontal="left" vertical="center" indent="1"/>
    </xf>
    <xf numFmtId="4" fontId="170" fillId="6" borderId="189" applyNumberFormat="0" applyProtection="0">
      <alignment horizontal="left" vertical="center" indent="1"/>
    </xf>
    <xf numFmtId="4" fontId="170" fillId="6" borderId="189" applyNumberFormat="0" applyProtection="0">
      <alignment horizontal="left" vertical="center" indent="1"/>
    </xf>
    <xf numFmtId="4" fontId="170" fillId="6" borderId="189" applyNumberFormat="0" applyProtection="0">
      <alignment horizontal="left" vertical="center" indent="1"/>
    </xf>
    <xf numFmtId="4" fontId="170" fillId="6" borderId="189" applyNumberFormat="0" applyProtection="0">
      <alignment horizontal="left" vertical="center" indent="1"/>
    </xf>
    <xf numFmtId="4" fontId="170" fillId="6" borderId="189" applyNumberFormat="0" applyProtection="0">
      <alignment horizontal="left" vertical="center" indent="1"/>
    </xf>
    <xf numFmtId="4" fontId="170" fillId="6" borderId="189" applyNumberFormat="0" applyProtection="0">
      <alignment horizontal="left" vertical="center" indent="1"/>
    </xf>
    <xf numFmtId="4" fontId="170" fillId="6" borderId="189" applyNumberFormat="0" applyProtection="0">
      <alignment horizontal="left" vertical="center" indent="1"/>
    </xf>
    <xf numFmtId="4" fontId="170" fillId="6" borderId="189" applyNumberFormat="0" applyProtection="0">
      <alignment horizontal="left" vertical="center" indent="1"/>
    </xf>
    <xf numFmtId="4" fontId="170" fillId="6" borderId="189" applyNumberFormat="0" applyProtection="0">
      <alignment horizontal="left" vertical="center" indent="1"/>
    </xf>
    <xf numFmtId="4" fontId="170" fillId="6" borderId="189" applyNumberFormat="0" applyProtection="0">
      <alignment horizontal="left" vertical="center" indent="1"/>
    </xf>
    <xf numFmtId="4" fontId="170" fillId="6" borderId="189" applyNumberFormat="0" applyProtection="0">
      <alignment horizontal="left" vertical="center" indent="1"/>
    </xf>
    <xf numFmtId="4" fontId="170" fillId="6" borderId="189" applyNumberFormat="0" applyProtection="0">
      <alignment horizontal="left" vertical="center" indent="1"/>
    </xf>
    <xf numFmtId="4" fontId="57" fillId="38" borderId="189" applyNumberFormat="0" applyProtection="0">
      <alignment horizontal="left" vertical="center" indent="1"/>
    </xf>
    <xf numFmtId="4" fontId="57" fillId="38" borderId="189" applyNumberFormat="0" applyProtection="0">
      <alignment horizontal="left" vertical="center" indent="1"/>
    </xf>
    <xf numFmtId="4" fontId="57" fillId="38" borderId="189" applyNumberFormat="0" applyProtection="0">
      <alignment horizontal="left" vertical="center" indent="1"/>
    </xf>
    <xf numFmtId="4" fontId="57" fillId="38" borderId="189" applyNumberFormat="0" applyProtection="0">
      <alignment horizontal="left" vertical="center" indent="1"/>
    </xf>
    <xf numFmtId="4" fontId="57" fillId="38" borderId="189" applyNumberFormat="0" applyProtection="0">
      <alignment horizontal="left" vertical="center" indent="1"/>
    </xf>
    <xf numFmtId="4" fontId="57" fillId="38" borderId="189" applyNumberFormat="0" applyProtection="0">
      <alignment horizontal="left" vertical="center" indent="1"/>
    </xf>
    <xf numFmtId="4" fontId="57" fillId="38" borderId="189" applyNumberFormat="0" applyProtection="0">
      <alignment horizontal="left" vertical="center" indent="1"/>
    </xf>
    <xf numFmtId="4" fontId="57" fillId="38" borderId="189" applyNumberFormat="0" applyProtection="0">
      <alignment horizontal="left" vertical="center" indent="1"/>
    </xf>
    <xf numFmtId="4" fontId="57" fillId="38" borderId="189" applyNumberFormat="0" applyProtection="0">
      <alignment horizontal="left" vertical="center" indent="1"/>
    </xf>
    <xf numFmtId="4" fontId="57" fillId="38" borderId="189" applyNumberFormat="0" applyProtection="0">
      <alignment horizontal="left" vertical="center" indent="1"/>
    </xf>
    <xf numFmtId="4" fontId="57" fillId="38" borderId="189" applyNumberFormat="0" applyProtection="0">
      <alignment horizontal="left" vertical="center" indent="1"/>
    </xf>
    <xf numFmtId="4" fontId="57" fillId="38" borderId="189" applyNumberFormat="0" applyProtection="0">
      <alignment horizontal="left" vertical="center" indent="1"/>
    </xf>
    <xf numFmtId="0" fontId="57" fillId="38" borderId="189" applyNumberFormat="0" applyProtection="0">
      <alignment horizontal="left" vertical="top" indent="1"/>
    </xf>
    <xf numFmtId="0" fontId="170" fillId="4" borderId="189" applyNumberFormat="0" applyProtection="0">
      <alignment horizontal="left" vertical="top" indent="1"/>
    </xf>
    <xf numFmtId="0" fontId="170" fillId="4" borderId="189" applyNumberFormat="0" applyProtection="0">
      <alignment horizontal="left" vertical="top" indent="1"/>
    </xf>
    <xf numFmtId="0" fontId="170" fillId="4" borderId="189" applyNumberFormat="0" applyProtection="0">
      <alignment horizontal="left" vertical="top" indent="1"/>
    </xf>
    <xf numFmtId="0" fontId="170" fillId="4" borderId="189" applyNumberFormat="0" applyProtection="0">
      <alignment horizontal="left" vertical="top" indent="1"/>
    </xf>
    <xf numFmtId="0" fontId="170" fillId="4" borderId="189" applyNumberFormat="0" applyProtection="0">
      <alignment horizontal="left" vertical="top" indent="1"/>
    </xf>
    <xf numFmtId="0" fontId="170" fillId="4" borderId="189" applyNumberFormat="0" applyProtection="0">
      <alignment horizontal="left" vertical="top" indent="1"/>
    </xf>
    <xf numFmtId="0" fontId="170" fillId="4" borderId="189" applyNumberFormat="0" applyProtection="0">
      <alignment horizontal="left" vertical="top" indent="1"/>
    </xf>
    <xf numFmtId="0" fontId="170" fillId="4" borderId="189" applyNumberFormat="0" applyProtection="0">
      <alignment horizontal="left" vertical="top" indent="1"/>
    </xf>
    <xf numFmtId="0" fontId="170" fillId="4" borderId="189" applyNumberFormat="0" applyProtection="0">
      <alignment horizontal="left" vertical="top" indent="1"/>
    </xf>
    <xf numFmtId="0" fontId="170" fillId="4" borderId="189" applyNumberFormat="0" applyProtection="0">
      <alignment horizontal="left" vertical="top" indent="1"/>
    </xf>
    <xf numFmtId="0" fontId="170" fillId="4" borderId="189" applyNumberFormat="0" applyProtection="0">
      <alignment horizontal="left" vertical="top" indent="1"/>
    </xf>
    <xf numFmtId="0" fontId="170" fillId="4" borderId="189" applyNumberFormat="0" applyProtection="0">
      <alignment horizontal="left" vertical="top" indent="1"/>
    </xf>
    <xf numFmtId="0" fontId="170" fillId="4" borderId="189" applyNumberFormat="0" applyProtection="0">
      <alignment horizontal="left" vertical="top" indent="1"/>
    </xf>
    <xf numFmtId="0" fontId="170" fillId="4" borderId="189" applyNumberFormat="0" applyProtection="0">
      <alignment horizontal="left" vertical="top" indent="1"/>
    </xf>
    <xf numFmtId="0" fontId="170" fillId="4" borderId="189" applyNumberFormat="0" applyProtection="0">
      <alignment horizontal="left" vertical="top" indent="1"/>
    </xf>
    <xf numFmtId="0" fontId="170" fillId="4" borderId="189" applyNumberFormat="0" applyProtection="0">
      <alignment horizontal="left" vertical="top" indent="1"/>
    </xf>
    <xf numFmtId="0" fontId="170" fillId="4" borderId="189" applyNumberFormat="0" applyProtection="0">
      <alignment horizontal="left" vertical="top" indent="1"/>
    </xf>
    <xf numFmtId="0" fontId="170" fillId="4" borderId="189" applyNumberFormat="0" applyProtection="0">
      <alignment horizontal="left" vertical="top" indent="1"/>
    </xf>
    <xf numFmtId="0" fontId="170" fillId="4" borderId="189" applyNumberFormat="0" applyProtection="0">
      <alignment horizontal="left" vertical="top" indent="1"/>
    </xf>
    <xf numFmtId="0" fontId="170" fillId="4" borderId="189" applyNumberFormat="0" applyProtection="0">
      <alignment horizontal="left" vertical="top" indent="1"/>
    </xf>
    <xf numFmtId="0" fontId="170" fillId="4" borderId="189" applyNumberFormat="0" applyProtection="0">
      <alignment horizontal="left" vertical="top" indent="1"/>
    </xf>
    <xf numFmtId="0" fontId="170" fillId="4" borderId="189" applyNumberFormat="0" applyProtection="0">
      <alignment horizontal="left" vertical="top" indent="1"/>
    </xf>
    <xf numFmtId="0" fontId="170" fillId="4" borderId="189" applyNumberFormat="0" applyProtection="0">
      <alignment horizontal="left" vertical="top" indent="1"/>
    </xf>
    <xf numFmtId="0" fontId="170" fillId="4" borderId="189" applyNumberFormat="0" applyProtection="0">
      <alignment horizontal="left" vertical="top" indent="1"/>
    </xf>
    <xf numFmtId="0" fontId="170" fillId="4" borderId="189" applyNumberFormat="0" applyProtection="0">
      <alignment horizontal="left" vertical="top" indent="1"/>
    </xf>
    <xf numFmtId="0" fontId="170" fillId="4" borderId="189" applyNumberFormat="0" applyProtection="0">
      <alignment horizontal="left" vertical="top" indent="1"/>
    </xf>
    <xf numFmtId="0" fontId="57" fillId="38" borderId="189" applyNumberFormat="0" applyProtection="0">
      <alignment horizontal="left" vertical="top" indent="1"/>
    </xf>
    <xf numFmtId="0" fontId="57" fillId="38" borderId="189" applyNumberFormat="0" applyProtection="0">
      <alignment horizontal="left" vertical="top" indent="1"/>
    </xf>
    <xf numFmtId="0" fontId="57" fillId="38" borderId="189" applyNumberFormat="0" applyProtection="0">
      <alignment horizontal="left" vertical="top" indent="1"/>
    </xf>
    <xf numFmtId="0" fontId="57" fillId="38" borderId="189" applyNumberFormat="0" applyProtection="0">
      <alignment horizontal="left" vertical="top" indent="1"/>
    </xf>
    <xf numFmtId="0" fontId="57" fillId="38" borderId="189" applyNumberFormat="0" applyProtection="0">
      <alignment horizontal="left" vertical="top" indent="1"/>
    </xf>
    <xf numFmtId="0" fontId="57" fillId="38" borderId="189" applyNumberFormat="0" applyProtection="0">
      <alignment horizontal="left" vertical="top" indent="1"/>
    </xf>
    <xf numFmtId="0" fontId="57" fillId="38" borderId="189" applyNumberFormat="0" applyProtection="0">
      <alignment horizontal="left" vertical="top" indent="1"/>
    </xf>
    <xf numFmtId="0" fontId="57" fillId="38" borderId="189" applyNumberFormat="0" applyProtection="0">
      <alignment horizontal="left" vertical="top" indent="1"/>
    </xf>
    <xf numFmtId="0" fontId="57" fillId="38" borderId="189" applyNumberFormat="0" applyProtection="0">
      <alignment horizontal="left" vertical="top" indent="1"/>
    </xf>
    <xf numFmtId="0" fontId="57" fillId="38" borderId="189" applyNumberFormat="0" applyProtection="0">
      <alignment horizontal="left" vertical="top" indent="1"/>
    </xf>
    <xf numFmtId="0" fontId="57" fillId="38" borderId="189" applyNumberFormat="0" applyProtection="0">
      <alignment horizontal="left" vertical="top" indent="1"/>
    </xf>
    <xf numFmtId="0" fontId="57" fillId="38" borderId="189" applyNumberFormat="0" applyProtection="0">
      <alignment horizontal="left" vertical="top" indent="1"/>
    </xf>
    <xf numFmtId="4" fontId="57" fillId="0" borderId="189" applyNumberFormat="0" applyProtection="0">
      <alignment horizontal="right" vertical="center"/>
    </xf>
    <xf numFmtId="4" fontId="6" fillId="0" borderId="184" applyNumberFormat="0" applyProtection="0">
      <alignment horizontal="right" vertical="center"/>
    </xf>
    <xf numFmtId="4" fontId="6" fillId="0" borderId="184" applyNumberFormat="0" applyProtection="0">
      <alignment horizontal="right" vertical="center"/>
    </xf>
    <xf numFmtId="4" fontId="6" fillId="0" borderId="184" applyNumberFormat="0" applyProtection="0">
      <alignment horizontal="right" vertical="center"/>
    </xf>
    <xf numFmtId="4" fontId="6" fillId="0" borderId="184" applyNumberFormat="0" applyProtection="0">
      <alignment horizontal="right" vertical="center"/>
    </xf>
    <xf numFmtId="4" fontId="6" fillId="0" borderId="184" applyNumberFormat="0" applyProtection="0">
      <alignment horizontal="right" vertical="center"/>
    </xf>
    <xf numFmtId="4" fontId="6" fillId="0" borderId="184" applyNumberFormat="0" applyProtection="0">
      <alignment horizontal="right" vertical="center"/>
    </xf>
    <xf numFmtId="4" fontId="6" fillId="0" borderId="184" applyNumberFormat="0" applyProtection="0">
      <alignment horizontal="right" vertical="center"/>
    </xf>
    <xf numFmtId="4" fontId="6" fillId="0" borderId="184" applyNumberFormat="0" applyProtection="0">
      <alignment horizontal="right" vertical="center"/>
    </xf>
    <xf numFmtId="4" fontId="6" fillId="0" borderId="184" applyNumberFormat="0" applyProtection="0">
      <alignment horizontal="right" vertical="center"/>
    </xf>
    <xf numFmtId="4" fontId="6" fillId="0" borderId="184" applyNumberFormat="0" applyProtection="0">
      <alignment horizontal="right" vertical="center"/>
    </xf>
    <xf numFmtId="4" fontId="6" fillId="0" borderId="184" applyNumberFormat="0" applyProtection="0">
      <alignment horizontal="right" vertical="center"/>
    </xf>
    <xf numFmtId="4" fontId="6" fillId="0" borderId="184" applyNumberFormat="0" applyProtection="0">
      <alignment horizontal="right" vertical="center"/>
    </xf>
    <xf numFmtId="4" fontId="6" fillId="0" borderId="184" applyNumberFormat="0" applyProtection="0">
      <alignment horizontal="right" vertical="center"/>
    </xf>
    <xf numFmtId="4" fontId="6" fillId="0" borderId="184" applyNumberFormat="0" applyProtection="0">
      <alignment horizontal="right" vertical="center"/>
    </xf>
    <xf numFmtId="4" fontId="6" fillId="0" borderId="184" applyNumberFormat="0" applyProtection="0">
      <alignment horizontal="right" vertical="center"/>
    </xf>
    <xf numFmtId="4" fontId="6" fillId="0" borderId="184" applyNumberFormat="0" applyProtection="0">
      <alignment horizontal="right" vertical="center"/>
    </xf>
    <xf numFmtId="4" fontId="57" fillId="0" borderId="189" applyNumberFormat="0" applyProtection="0">
      <alignment horizontal="right" vertical="center"/>
    </xf>
    <xf numFmtId="4" fontId="57" fillId="0" borderId="189" applyNumberFormat="0" applyProtection="0">
      <alignment horizontal="right" vertical="center"/>
    </xf>
    <xf numFmtId="4" fontId="57" fillId="0" borderId="189" applyNumberFormat="0" applyProtection="0">
      <alignment horizontal="right" vertical="center"/>
    </xf>
    <xf numFmtId="4" fontId="57" fillId="0" borderId="189" applyNumberFormat="0" applyProtection="0">
      <alignment horizontal="right" vertical="center"/>
    </xf>
    <xf numFmtId="4" fontId="57" fillId="0" borderId="189" applyNumberFormat="0" applyProtection="0">
      <alignment horizontal="right" vertical="center"/>
    </xf>
    <xf numFmtId="4" fontId="57" fillId="0" borderId="189" applyNumberFormat="0" applyProtection="0">
      <alignment horizontal="right" vertical="center"/>
    </xf>
    <xf numFmtId="4" fontId="57" fillId="0" borderId="189" applyNumberFormat="0" applyProtection="0">
      <alignment horizontal="right" vertical="center"/>
    </xf>
    <xf numFmtId="4" fontId="57" fillId="0" borderId="189" applyNumberFormat="0" applyProtection="0">
      <alignment horizontal="right" vertical="center"/>
    </xf>
    <xf numFmtId="4" fontId="57" fillId="0" borderId="189" applyNumberFormat="0" applyProtection="0">
      <alignment horizontal="right" vertical="center"/>
    </xf>
    <xf numFmtId="4" fontId="57" fillId="0" borderId="189" applyNumberFormat="0" applyProtection="0">
      <alignment horizontal="right" vertical="center"/>
    </xf>
    <xf numFmtId="4" fontId="57" fillId="0" borderId="189" applyNumberFormat="0" applyProtection="0">
      <alignment horizontal="right" vertical="center"/>
    </xf>
    <xf numFmtId="4" fontId="57" fillId="0" borderId="189" applyNumberFormat="0" applyProtection="0">
      <alignment horizontal="right" vertical="center"/>
    </xf>
    <xf numFmtId="4" fontId="6" fillId="30" borderId="184" applyNumberFormat="0" applyProtection="0">
      <alignment horizontal="right" vertical="center"/>
    </xf>
    <xf numFmtId="4" fontId="6" fillId="30" borderId="184" applyNumberFormat="0" applyProtection="0">
      <alignment horizontal="right" vertical="center"/>
    </xf>
    <xf numFmtId="4" fontId="6" fillId="30" borderId="184" applyNumberFormat="0" applyProtection="0">
      <alignment horizontal="right" vertical="center"/>
    </xf>
    <xf numFmtId="4" fontId="6" fillId="30" borderId="184" applyNumberFormat="0" applyProtection="0">
      <alignment horizontal="right" vertical="center"/>
    </xf>
    <xf numFmtId="4" fontId="6" fillId="30" borderId="184" applyNumberFormat="0" applyProtection="0">
      <alignment horizontal="right" vertical="center"/>
    </xf>
    <xf numFmtId="4" fontId="6" fillId="30" borderId="184" applyNumberFormat="0" applyProtection="0">
      <alignment horizontal="right" vertical="center"/>
    </xf>
    <xf numFmtId="4" fontId="6" fillId="30" borderId="184" applyNumberFormat="0" applyProtection="0">
      <alignment horizontal="right" vertical="center"/>
    </xf>
    <xf numFmtId="4" fontId="6" fillId="30" borderId="184" applyNumberFormat="0" applyProtection="0">
      <alignment horizontal="right" vertical="center"/>
    </xf>
    <xf numFmtId="4" fontId="168" fillId="88" borderId="184" applyNumberFormat="0" applyProtection="0">
      <alignment horizontal="right" vertical="center"/>
    </xf>
    <xf numFmtId="4" fontId="168" fillId="88" borderId="184" applyNumberFormat="0" applyProtection="0">
      <alignment horizontal="right" vertical="center"/>
    </xf>
    <xf numFmtId="4" fontId="168" fillId="88" borderId="184" applyNumberFormat="0" applyProtection="0">
      <alignment horizontal="right" vertical="center"/>
    </xf>
    <xf numFmtId="4" fontId="168" fillId="88" borderId="184" applyNumberFormat="0" applyProtection="0">
      <alignment horizontal="right" vertical="center"/>
    </xf>
    <xf numFmtId="4" fontId="168" fillId="88" borderId="184" applyNumberFormat="0" applyProtection="0">
      <alignment horizontal="right" vertical="center"/>
    </xf>
    <xf numFmtId="4" fontId="168" fillId="88" borderId="184" applyNumberFormat="0" applyProtection="0">
      <alignment horizontal="right" vertical="center"/>
    </xf>
    <xf numFmtId="4" fontId="168" fillId="88" borderId="184" applyNumberFormat="0" applyProtection="0">
      <alignment horizontal="right" vertical="center"/>
    </xf>
    <xf numFmtId="4" fontId="168" fillId="88" borderId="184" applyNumberFormat="0" applyProtection="0">
      <alignment horizontal="right" vertical="center"/>
    </xf>
    <xf numFmtId="4" fontId="168" fillId="88" borderId="184" applyNumberFormat="0" applyProtection="0">
      <alignment horizontal="right" vertical="center"/>
    </xf>
    <xf numFmtId="4" fontId="168" fillId="88" borderId="184" applyNumberFormat="0" applyProtection="0">
      <alignment horizontal="right" vertical="center"/>
    </xf>
    <xf numFmtId="4" fontId="168" fillId="88" borderId="184" applyNumberFormat="0" applyProtection="0">
      <alignment horizontal="right" vertical="center"/>
    </xf>
    <xf numFmtId="4" fontId="168" fillId="88" borderId="184" applyNumberFormat="0" applyProtection="0">
      <alignment horizontal="right" vertical="center"/>
    </xf>
    <xf numFmtId="4" fontId="168" fillId="88" borderId="184" applyNumberFormat="0" applyProtection="0">
      <alignment horizontal="right" vertical="center"/>
    </xf>
    <xf numFmtId="4" fontId="168" fillId="88" borderId="184" applyNumberFormat="0" applyProtection="0">
      <alignment horizontal="right" vertical="center"/>
    </xf>
    <xf numFmtId="4" fontId="168" fillId="88" borderId="184" applyNumberFormat="0" applyProtection="0">
      <alignment horizontal="right" vertical="center"/>
    </xf>
    <xf numFmtId="4" fontId="168" fillId="88" borderId="184" applyNumberFormat="0" applyProtection="0">
      <alignment horizontal="right" vertical="center"/>
    </xf>
    <xf numFmtId="4" fontId="6" fillId="30" borderId="184" applyNumberFormat="0" applyProtection="0">
      <alignment horizontal="right" vertical="center"/>
    </xf>
    <xf numFmtId="4" fontId="6" fillId="30" borderId="184" applyNumberFormat="0" applyProtection="0">
      <alignment horizontal="right" vertical="center"/>
    </xf>
    <xf numFmtId="4" fontId="6" fillId="30" borderId="184" applyNumberFormat="0" applyProtection="0">
      <alignment horizontal="right" vertical="center"/>
    </xf>
    <xf numFmtId="4" fontId="6" fillId="30" borderId="184" applyNumberFormat="0" applyProtection="0">
      <alignment horizontal="right" vertical="center"/>
    </xf>
    <xf numFmtId="4" fontId="6" fillId="30" borderId="184" applyNumberFormat="0" applyProtection="0">
      <alignment horizontal="right" vertical="center"/>
    </xf>
    <xf numFmtId="4" fontId="6" fillId="30" borderId="184" applyNumberFormat="0" applyProtection="0">
      <alignment horizontal="right" vertical="center"/>
    </xf>
    <xf numFmtId="4" fontId="6" fillId="30" borderId="184" applyNumberFormat="0" applyProtection="0">
      <alignment horizontal="right" vertical="center"/>
    </xf>
    <xf numFmtId="4" fontId="6" fillId="30" borderId="184" applyNumberFormat="0" applyProtection="0">
      <alignment horizontal="right" vertical="center"/>
    </xf>
    <xf numFmtId="4" fontId="57" fillId="55" borderId="189"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6" fillId="9" borderId="184" applyNumberFormat="0" applyProtection="0">
      <alignment horizontal="left" vertical="center" indent="1"/>
    </xf>
    <xf numFmtId="4" fontId="57" fillId="55" borderId="189" applyNumberFormat="0" applyProtection="0">
      <alignment horizontal="left" vertical="center" indent="1"/>
    </xf>
    <xf numFmtId="4" fontId="57" fillId="55" borderId="189" applyNumberFormat="0" applyProtection="0">
      <alignment horizontal="left" vertical="center" indent="1"/>
    </xf>
    <xf numFmtId="4" fontId="57" fillId="55" borderId="189" applyNumberFormat="0" applyProtection="0">
      <alignment horizontal="left" vertical="center" indent="1"/>
    </xf>
    <xf numFmtId="4" fontId="57" fillId="55" borderId="189" applyNumberFormat="0" applyProtection="0">
      <alignment horizontal="left" vertical="center" indent="1"/>
    </xf>
    <xf numFmtId="4" fontId="57" fillId="55" borderId="189" applyNumberFormat="0" applyProtection="0">
      <alignment horizontal="left" vertical="center" indent="1"/>
    </xf>
    <xf numFmtId="4" fontId="57" fillId="55" borderId="189" applyNumberFormat="0" applyProtection="0">
      <alignment horizontal="left" vertical="center" indent="1"/>
    </xf>
    <xf numFmtId="4" fontId="57" fillId="55" borderId="189" applyNumberFormat="0" applyProtection="0">
      <alignment horizontal="left" vertical="center" indent="1"/>
    </xf>
    <xf numFmtId="4" fontId="57" fillId="55" borderId="189" applyNumberFormat="0" applyProtection="0">
      <alignment horizontal="left" vertical="center" indent="1"/>
    </xf>
    <xf numFmtId="4" fontId="57" fillId="55" borderId="189" applyNumberFormat="0" applyProtection="0">
      <alignment horizontal="left" vertical="center" indent="1"/>
    </xf>
    <xf numFmtId="4" fontId="57" fillId="55" borderId="189" applyNumberFormat="0" applyProtection="0">
      <alignment horizontal="left" vertical="center" indent="1"/>
    </xf>
    <xf numFmtId="4" fontId="57" fillId="55" borderId="189" applyNumberFormat="0" applyProtection="0">
      <alignment horizontal="left" vertical="center" indent="1"/>
    </xf>
    <xf numFmtId="4" fontId="57" fillId="55" borderId="189" applyNumberFormat="0" applyProtection="0">
      <alignment horizontal="left" vertical="center" indent="1"/>
    </xf>
    <xf numFmtId="0" fontId="170" fillId="55" borderId="189" applyNumberFormat="0" applyProtection="0">
      <alignment horizontal="left" vertical="top" indent="1"/>
    </xf>
    <xf numFmtId="0" fontId="170" fillId="55" borderId="189" applyNumberFormat="0" applyProtection="0">
      <alignment horizontal="left" vertical="top" indent="1"/>
    </xf>
    <xf numFmtId="0" fontId="170" fillId="55" borderId="189" applyNumberFormat="0" applyProtection="0">
      <alignment horizontal="left" vertical="top" indent="1"/>
    </xf>
    <xf numFmtId="0" fontId="170" fillId="55" borderId="189" applyNumberFormat="0" applyProtection="0">
      <alignment horizontal="left" vertical="top" indent="1"/>
    </xf>
    <xf numFmtId="0" fontId="170" fillId="55" borderId="189" applyNumberFormat="0" applyProtection="0">
      <alignment horizontal="left" vertical="top" indent="1"/>
    </xf>
    <xf numFmtId="0" fontId="170" fillId="55" borderId="189" applyNumberFormat="0" applyProtection="0">
      <alignment horizontal="left" vertical="top" indent="1"/>
    </xf>
    <xf numFmtId="0" fontId="170" fillId="55" borderId="189" applyNumberFormat="0" applyProtection="0">
      <alignment horizontal="left" vertical="top" indent="1"/>
    </xf>
    <xf numFmtId="0" fontId="170" fillId="55" borderId="189" applyNumberFormat="0" applyProtection="0">
      <alignment horizontal="left" vertical="top" indent="1"/>
    </xf>
    <xf numFmtId="0" fontId="170" fillId="55" borderId="189" applyNumberFormat="0" applyProtection="0">
      <alignment horizontal="left" vertical="top" indent="1"/>
    </xf>
    <xf numFmtId="0" fontId="170" fillId="55" borderId="189" applyNumberFormat="0" applyProtection="0">
      <alignment horizontal="left" vertical="top" indent="1"/>
    </xf>
    <xf numFmtId="0" fontId="170" fillId="55" borderId="189" applyNumberFormat="0" applyProtection="0">
      <alignment horizontal="left" vertical="top" indent="1"/>
    </xf>
    <xf numFmtId="0" fontId="170" fillId="55" borderId="189" applyNumberFormat="0" applyProtection="0">
      <alignment horizontal="left" vertical="top" indent="1"/>
    </xf>
    <xf numFmtId="0" fontId="170" fillId="55" borderId="189" applyNumberFormat="0" applyProtection="0">
      <alignment horizontal="left" vertical="top" indent="1"/>
    </xf>
    <xf numFmtId="0" fontId="170" fillId="55" borderId="189" applyNumberFormat="0" applyProtection="0">
      <alignment horizontal="left" vertical="top" indent="1"/>
    </xf>
    <xf numFmtId="0" fontId="170" fillId="55" borderId="189" applyNumberFormat="0" applyProtection="0">
      <alignment horizontal="left" vertical="top" indent="1"/>
    </xf>
    <xf numFmtId="0" fontId="170" fillId="55" borderId="189" applyNumberFormat="0" applyProtection="0">
      <alignment horizontal="left" vertical="top" indent="1"/>
    </xf>
    <xf numFmtId="0" fontId="170" fillId="55" borderId="189" applyNumberFormat="0" applyProtection="0">
      <alignment horizontal="left" vertical="top" indent="1"/>
    </xf>
    <xf numFmtId="0" fontId="170" fillId="55" borderId="189" applyNumberFormat="0" applyProtection="0">
      <alignment horizontal="left" vertical="top" indent="1"/>
    </xf>
    <xf numFmtId="0" fontId="170" fillId="55" borderId="189" applyNumberFormat="0" applyProtection="0">
      <alignment horizontal="left" vertical="top" indent="1"/>
    </xf>
    <xf numFmtId="0" fontId="170" fillId="55" borderId="189" applyNumberFormat="0" applyProtection="0">
      <alignment horizontal="left" vertical="top" indent="1"/>
    </xf>
    <xf numFmtId="0" fontId="170" fillId="55" borderId="189" applyNumberFormat="0" applyProtection="0">
      <alignment horizontal="left" vertical="top" indent="1"/>
    </xf>
    <xf numFmtId="0" fontId="170" fillId="55" borderId="189" applyNumberFormat="0" applyProtection="0">
      <alignment horizontal="left" vertical="top" indent="1"/>
    </xf>
    <xf numFmtId="0" fontId="170" fillId="55" borderId="189" applyNumberFormat="0" applyProtection="0">
      <alignment horizontal="left" vertical="top" indent="1"/>
    </xf>
    <xf numFmtId="0" fontId="170" fillId="55" borderId="189" applyNumberFormat="0" applyProtection="0">
      <alignment horizontal="left" vertical="top" indent="1"/>
    </xf>
    <xf numFmtId="0" fontId="170" fillId="55" borderId="189" applyNumberFormat="0" applyProtection="0">
      <alignment horizontal="left" vertical="top" indent="1"/>
    </xf>
    <xf numFmtId="0" fontId="170" fillId="55" borderId="189" applyNumberFormat="0" applyProtection="0">
      <alignment horizontal="left" vertical="top" indent="1"/>
    </xf>
    <xf numFmtId="4" fontId="171" fillId="92" borderId="186" applyNumberFormat="0" applyProtection="0">
      <alignment horizontal="left" vertical="center" indent="1"/>
    </xf>
    <xf numFmtId="4" fontId="171" fillId="92" borderId="186" applyNumberFormat="0" applyProtection="0">
      <alignment horizontal="left" vertical="center" indent="1"/>
    </xf>
    <xf numFmtId="4" fontId="171" fillId="92" borderId="186" applyNumberFormat="0" applyProtection="0">
      <alignment horizontal="left" vertical="center" indent="1"/>
    </xf>
    <xf numFmtId="4" fontId="171" fillId="92" borderId="186" applyNumberFormat="0" applyProtection="0">
      <alignment horizontal="left" vertical="center" indent="1"/>
    </xf>
    <xf numFmtId="4" fontId="171" fillId="92" borderId="186" applyNumberFormat="0" applyProtection="0">
      <alignment horizontal="left" vertical="center" indent="1"/>
    </xf>
    <xf numFmtId="4" fontId="171" fillId="92" borderId="186" applyNumberFormat="0" applyProtection="0">
      <alignment horizontal="left" vertical="center" indent="1"/>
    </xf>
    <xf numFmtId="4" fontId="171" fillId="92" borderId="186" applyNumberFormat="0" applyProtection="0">
      <alignment horizontal="left" vertical="center" indent="1"/>
    </xf>
    <xf numFmtId="4" fontId="171" fillId="92" borderId="186" applyNumberFormat="0" applyProtection="0">
      <alignment horizontal="left" vertical="center" indent="1"/>
    </xf>
    <xf numFmtId="4" fontId="171" fillId="92" borderId="186" applyNumberFormat="0" applyProtection="0">
      <alignment horizontal="left" vertical="center" indent="1"/>
    </xf>
    <xf numFmtId="4" fontId="171" fillId="92" borderId="186" applyNumberFormat="0" applyProtection="0">
      <alignment horizontal="left" vertical="center" indent="1"/>
    </xf>
    <xf numFmtId="4" fontId="171" fillId="92" borderId="186" applyNumberFormat="0" applyProtection="0">
      <alignment horizontal="left" vertical="center" indent="1"/>
    </xf>
    <xf numFmtId="4" fontId="171" fillId="92" borderId="186" applyNumberFormat="0" applyProtection="0">
      <alignment horizontal="left" vertical="center" indent="1"/>
    </xf>
    <xf numFmtId="4" fontId="171" fillId="92" borderId="186" applyNumberFormat="0" applyProtection="0">
      <alignment horizontal="left" vertical="center" indent="1"/>
    </xf>
    <xf numFmtId="4" fontId="171" fillId="92" borderId="186" applyNumberFormat="0" applyProtection="0">
      <alignment horizontal="left" vertical="center" indent="1"/>
    </xf>
    <xf numFmtId="4" fontId="171" fillId="92" borderId="186" applyNumberFormat="0" applyProtection="0">
      <alignment horizontal="left" vertical="center" indent="1"/>
    </xf>
    <xf numFmtId="4" fontId="171" fillId="92" borderId="186" applyNumberFormat="0" applyProtection="0">
      <alignment horizontal="left" vertical="center" indent="1"/>
    </xf>
    <xf numFmtId="0" fontId="6" fillId="56" borderId="193"/>
    <xf numFmtId="0" fontId="6" fillId="56" borderId="193"/>
    <xf numFmtId="0" fontId="6" fillId="56" borderId="193"/>
    <xf numFmtId="0" fontId="6" fillId="56" borderId="193"/>
    <xf numFmtId="0" fontId="6" fillId="56" borderId="193"/>
    <xf numFmtId="0" fontId="6" fillId="56" borderId="193"/>
    <xf numFmtId="0" fontId="6" fillId="56" borderId="193"/>
    <xf numFmtId="0" fontId="6" fillId="56" borderId="193"/>
    <xf numFmtId="4" fontId="40" fillId="47" borderId="189" applyNumberFormat="0" applyProtection="0">
      <alignment horizontal="right" vertical="center"/>
    </xf>
    <xf numFmtId="4" fontId="172" fillId="30" borderId="184" applyNumberFormat="0" applyProtection="0">
      <alignment horizontal="right" vertical="center"/>
    </xf>
    <xf numFmtId="4" fontId="172" fillId="30" borderId="184" applyNumberFormat="0" applyProtection="0">
      <alignment horizontal="right" vertical="center"/>
    </xf>
    <xf numFmtId="4" fontId="172" fillId="30" borderId="184" applyNumberFormat="0" applyProtection="0">
      <alignment horizontal="right" vertical="center"/>
    </xf>
    <xf numFmtId="4" fontId="172" fillId="30" borderId="184" applyNumberFormat="0" applyProtection="0">
      <alignment horizontal="right" vertical="center"/>
    </xf>
    <xf numFmtId="4" fontId="172" fillId="30" borderId="184" applyNumberFormat="0" applyProtection="0">
      <alignment horizontal="right" vertical="center"/>
    </xf>
    <xf numFmtId="4" fontId="172" fillId="30" borderId="184" applyNumberFormat="0" applyProtection="0">
      <alignment horizontal="right" vertical="center"/>
    </xf>
    <xf numFmtId="4" fontId="172" fillId="30" borderId="184" applyNumberFormat="0" applyProtection="0">
      <alignment horizontal="right" vertical="center"/>
    </xf>
    <xf numFmtId="4" fontId="172" fillId="30" borderId="184" applyNumberFormat="0" applyProtection="0">
      <alignment horizontal="right" vertical="center"/>
    </xf>
    <xf numFmtId="4" fontId="172" fillId="30" borderId="184" applyNumberFormat="0" applyProtection="0">
      <alignment horizontal="right" vertical="center"/>
    </xf>
    <xf numFmtId="4" fontId="172" fillId="30" borderId="184" applyNumberFormat="0" applyProtection="0">
      <alignment horizontal="right" vertical="center"/>
    </xf>
    <xf numFmtId="4" fontId="172" fillId="30" borderId="184" applyNumberFormat="0" applyProtection="0">
      <alignment horizontal="right" vertical="center"/>
    </xf>
    <xf numFmtId="4" fontId="172" fillId="30" borderId="184" applyNumberFormat="0" applyProtection="0">
      <alignment horizontal="right" vertical="center"/>
    </xf>
    <xf numFmtId="4" fontId="172" fillId="30" borderId="184" applyNumberFormat="0" applyProtection="0">
      <alignment horizontal="right" vertical="center"/>
    </xf>
    <xf numFmtId="4" fontId="172" fillId="30" borderId="184" applyNumberFormat="0" applyProtection="0">
      <alignment horizontal="right" vertical="center"/>
    </xf>
    <xf numFmtId="4" fontId="172" fillId="30" borderId="184" applyNumberFormat="0" applyProtection="0">
      <alignment horizontal="right" vertical="center"/>
    </xf>
    <xf numFmtId="4" fontId="172" fillId="30" borderId="184" applyNumberFormat="0" applyProtection="0">
      <alignment horizontal="right" vertical="center"/>
    </xf>
    <xf numFmtId="4" fontId="40" fillId="47" borderId="189" applyNumberFormat="0" applyProtection="0">
      <alignment horizontal="right" vertical="center"/>
    </xf>
    <xf numFmtId="4" fontId="40" fillId="47" borderId="189" applyNumberFormat="0" applyProtection="0">
      <alignment horizontal="right" vertical="center"/>
    </xf>
    <xf numFmtId="4" fontId="40" fillId="47" borderId="189" applyNumberFormat="0" applyProtection="0">
      <alignment horizontal="right" vertical="center"/>
    </xf>
    <xf numFmtId="4" fontId="40" fillId="47" borderId="189" applyNumberFormat="0" applyProtection="0">
      <alignment horizontal="right" vertical="center"/>
    </xf>
    <xf numFmtId="4" fontId="40" fillId="47" borderId="189" applyNumberFormat="0" applyProtection="0">
      <alignment horizontal="right" vertical="center"/>
    </xf>
    <xf numFmtId="4" fontId="40" fillId="47" borderId="189" applyNumberFormat="0" applyProtection="0">
      <alignment horizontal="right" vertical="center"/>
    </xf>
    <xf numFmtId="4" fontId="40" fillId="47" borderId="189" applyNumberFormat="0" applyProtection="0">
      <alignment horizontal="right" vertical="center"/>
    </xf>
    <xf numFmtId="4" fontId="40" fillId="47" borderId="189" applyNumberFormat="0" applyProtection="0">
      <alignment horizontal="right" vertical="center"/>
    </xf>
    <xf numFmtId="4" fontId="40" fillId="47" borderId="189" applyNumberFormat="0" applyProtection="0">
      <alignment horizontal="right" vertical="center"/>
    </xf>
    <xf numFmtId="4" fontId="40" fillId="47" borderId="189" applyNumberFormat="0" applyProtection="0">
      <alignment horizontal="right" vertical="center"/>
    </xf>
    <xf numFmtId="4" fontId="40" fillId="47" borderId="189" applyNumberFormat="0" applyProtection="0">
      <alignment horizontal="right" vertical="center"/>
    </xf>
    <xf numFmtId="4" fontId="40" fillId="47" borderId="189" applyNumberFormat="0" applyProtection="0">
      <alignment horizontal="right" vertical="center"/>
    </xf>
    <xf numFmtId="0" fontId="206" fillId="58" borderId="194" applyBorder="0" applyProtection="0">
      <alignment horizontal="centerContinuous" vertical="center"/>
    </xf>
    <xf numFmtId="0" fontId="206" fillId="58" borderId="194" applyBorder="0" applyProtection="0">
      <alignment horizontal="centerContinuous" vertical="center"/>
    </xf>
    <xf numFmtId="0" fontId="206" fillId="58" borderId="194" applyBorder="0" applyProtection="0">
      <alignment horizontal="centerContinuous" vertical="center"/>
    </xf>
    <xf numFmtId="0" fontId="206" fillId="58" borderId="194" applyBorder="0" applyProtection="0">
      <alignment horizontal="centerContinuous" vertical="center"/>
    </xf>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6" applyNumberFormat="0" applyFill="0" applyAlignment="0" applyProtection="0"/>
    <xf numFmtId="0" fontId="77" fillId="0" borderId="196" applyNumberFormat="0" applyFill="0" applyAlignment="0" applyProtection="0"/>
    <xf numFmtId="0" fontId="77" fillId="0" borderId="196" applyNumberFormat="0" applyFill="0" applyAlignment="0" applyProtection="0"/>
    <xf numFmtId="0" fontId="77" fillId="0" borderId="196" applyNumberFormat="0" applyFill="0" applyAlignment="0" applyProtection="0"/>
    <xf numFmtId="0" fontId="77" fillId="0" borderId="196" applyNumberFormat="0" applyFill="0" applyAlignment="0" applyProtection="0"/>
    <xf numFmtId="0" fontId="77" fillId="0" borderId="196" applyNumberFormat="0" applyFill="0" applyAlignment="0" applyProtection="0"/>
    <xf numFmtId="0" fontId="77" fillId="0" borderId="196" applyNumberFormat="0" applyFill="0" applyAlignment="0" applyProtection="0"/>
    <xf numFmtId="0" fontId="77" fillId="0" borderId="196" applyNumberFormat="0" applyFill="0" applyAlignment="0" applyProtection="0"/>
    <xf numFmtId="0" fontId="77" fillId="0" borderId="196" applyNumberFormat="0" applyFill="0" applyAlignment="0" applyProtection="0"/>
    <xf numFmtId="0" fontId="77" fillId="0" borderId="196" applyNumberFormat="0" applyFill="0" applyAlignment="0" applyProtection="0"/>
    <xf numFmtId="0" fontId="77" fillId="0" borderId="196" applyNumberFormat="0" applyFill="0" applyAlignment="0" applyProtection="0"/>
    <xf numFmtId="0" fontId="77" fillId="0" borderId="196" applyNumberFormat="0" applyFill="0" applyAlignment="0" applyProtection="0"/>
    <xf numFmtId="0" fontId="77" fillId="0" borderId="196"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0" fontId="77" fillId="0" borderId="195" applyNumberFormat="0" applyFill="0" applyAlignment="0" applyProtection="0"/>
    <xf numFmtId="193" fontId="5" fillId="0" borderId="194" applyBorder="0" applyProtection="0">
      <alignment horizontal="right"/>
    </xf>
    <xf numFmtId="193" fontId="5" fillId="0" borderId="194" applyBorder="0" applyProtection="0">
      <alignment horizontal="right"/>
    </xf>
    <xf numFmtId="193" fontId="5" fillId="0" borderId="194" applyBorder="0" applyProtection="0">
      <alignment horizontal="right"/>
    </xf>
    <xf numFmtId="193" fontId="5" fillId="0" borderId="194" applyBorder="0" applyProtection="0">
      <alignment horizontal="right"/>
    </xf>
    <xf numFmtId="0" fontId="1" fillId="0" borderId="0"/>
  </cellStyleXfs>
  <cellXfs count="1403">
    <xf numFmtId="0" fontId="0" fillId="0" borderId="0" xfId="0"/>
    <xf numFmtId="0" fontId="79" fillId="0" borderId="0" xfId="0" applyFont="1"/>
    <xf numFmtId="0" fontId="0" fillId="0" borderId="0" xfId="0" applyFill="1"/>
    <xf numFmtId="0" fontId="10" fillId="0" borderId="0" xfId="0" applyFont="1"/>
    <xf numFmtId="0" fontId="80" fillId="58" borderId="0" xfId="0" applyFont="1" applyFill="1" applyBorder="1" applyAlignment="1">
      <alignment horizontal="left"/>
    </xf>
    <xf numFmtId="0" fontId="80" fillId="58" borderId="0" xfId="0" applyFont="1" applyFill="1" applyBorder="1"/>
    <xf numFmtId="0" fontId="23" fillId="58" borderId="0" xfId="0" applyFont="1" applyFill="1"/>
    <xf numFmtId="0" fontId="81" fillId="58" borderId="0" xfId="0" applyFont="1" applyFill="1" applyBorder="1" applyAlignment="1">
      <alignment horizontal="left"/>
    </xf>
    <xf numFmtId="0" fontId="82" fillId="58" borderId="0" xfId="0" applyFont="1" applyFill="1" applyBorder="1"/>
    <xf numFmtId="0" fontId="81" fillId="58" borderId="0" xfId="0" applyFont="1" applyFill="1" applyBorder="1" applyAlignment="1">
      <alignment horizontal="right"/>
    </xf>
    <xf numFmtId="0" fontId="83" fillId="58" borderId="0" xfId="0" applyFont="1" applyFill="1" applyBorder="1"/>
    <xf numFmtId="0" fontId="85" fillId="0" borderId="0" xfId="0" applyFont="1" applyAlignment="1"/>
    <xf numFmtId="0" fontId="23" fillId="0" borderId="0" xfId="0" applyFont="1"/>
    <xf numFmtId="0" fontId="29" fillId="0" borderId="0" xfId="0" applyFont="1"/>
    <xf numFmtId="0" fontId="23" fillId="0" borderId="0" xfId="0" applyFont="1" applyAlignment="1">
      <alignment horizontal="center"/>
    </xf>
    <xf numFmtId="0" fontId="29" fillId="0" borderId="0" xfId="0" applyFont="1" applyAlignment="1">
      <alignment horizontal="center"/>
    </xf>
    <xf numFmtId="0" fontId="86" fillId="59" borderId="0" xfId="0" applyFont="1" applyFill="1" applyAlignment="1">
      <alignment horizontal="center"/>
    </xf>
    <xf numFmtId="0" fontId="86" fillId="41" borderId="0" xfId="0" applyFont="1" applyFill="1" applyAlignment="1">
      <alignment horizontal="center"/>
    </xf>
    <xf numFmtId="0" fontId="86" fillId="0" borderId="0" xfId="0" applyFont="1" applyAlignment="1">
      <alignment horizontal="center"/>
    </xf>
    <xf numFmtId="0" fontId="87" fillId="0" borderId="0" xfId="0" applyFont="1" applyAlignment="1">
      <alignment horizontal="center"/>
    </xf>
    <xf numFmtId="0" fontId="88" fillId="0" borderId="0" xfId="0" applyFont="1" applyAlignment="1">
      <alignment horizontal="center"/>
    </xf>
    <xf numFmtId="0" fontId="89" fillId="0" borderId="0" xfId="0" applyFont="1" applyAlignment="1">
      <alignment horizontal="center"/>
    </xf>
    <xf numFmtId="0" fontId="23" fillId="37" borderId="0" xfId="0" applyFont="1" applyFill="1"/>
    <xf numFmtId="0" fontId="23" fillId="41" borderId="0" xfId="0" applyFont="1" applyFill="1" applyAlignment="1">
      <alignment horizontal="center"/>
    </xf>
    <xf numFmtId="0" fontId="57" fillId="60" borderId="0" xfId="0" applyFont="1" applyFill="1" applyAlignment="1">
      <alignment horizontal="center"/>
    </xf>
    <xf numFmtId="0" fontId="23" fillId="53" borderId="0" xfId="0" applyFont="1" applyFill="1" applyAlignment="1">
      <alignment horizontal="center"/>
    </xf>
    <xf numFmtId="0" fontId="90" fillId="58" borderId="0" xfId="0" applyFont="1" applyFill="1" applyAlignment="1">
      <alignment horizontal="center"/>
    </xf>
    <xf numFmtId="0" fontId="80" fillId="58" borderId="0" xfId="0" applyFont="1" applyFill="1" applyBorder="1" applyAlignment="1"/>
    <xf numFmtId="0" fontId="80" fillId="58" borderId="0" xfId="0" applyFont="1" applyFill="1" applyBorder="1" applyAlignment="1">
      <alignment horizontal="center"/>
    </xf>
    <xf numFmtId="0" fontId="82" fillId="58" borderId="0" xfId="0" applyFont="1" applyFill="1" applyBorder="1" applyAlignment="1"/>
    <xf numFmtId="0" fontId="81" fillId="58" borderId="0" xfId="0" applyFont="1" applyFill="1" applyBorder="1" applyAlignment="1">
      <alignment horizontal="center"/>
    </xf>
    <xf numFmtId="0" fontId="79" fillId="0" borderId="0" xfId="0" applyFont="1" applyAlignment="1"/>
    <xf numFmtId="0" fontId="0" fillId="0" borderId="0" xfId="0" applyAlignment="1"/>
    <xf numFmtId="0" fontId="0" fillId="0" borderId="0" xfId="0" applyFill="1" applyBorder="1"/>
    <xf numFmtId="0" fontId="0" fillId="0" borderId="9" xfId="0" applyBorder="1"/>
    <xf numFmtId="0" fontId="0" fillId="0" borderId="0" xfId="0" applyBorder="1"/>
    <xf numFmtId="0" fontId="80" fillId="58" borderId="31" xfId="0" applyNumberFormat="1" applyFont="1" applyFill="1" applyBorder="1" applyAlignment="1">
      <alignment horizontal="left"/>
    </xf>
    <xf numFmtId="0" fontId="80" fillId="58" borderId="31" xfId="0" applyFont="1" applyFill="1" applyBorder="1"/>
    <xf numFmtId="0" fontId="23" fillId="58" borderId="31" xfId="0" applyFont="1" applyFill="1" applyBorder="1"/>
    <xf numFmtId="0" fontId="23" fillId="58" borderId="0" xfId="0" applyFont="1" applyFill="1" applyBorder="1"/>
    <xf numFmtId="0" fontId="23" fillId="0" borderId="0" xfId="0" applyFont="1" applyFill="1" applyBorder="1"/>
    <xf numFmtId="0" fontId="80" fillId="58" borderId="32" xfId="0" applyFont="1" applyFill="1" applyBorder="1" applyAlignment="1">
      <alignment horizontal="left"/>
    </xf>
    <xf numFmtId="0" fontId="23" fillId="58" borderId="33" xfId="0" applyFont="1" applyFill="1" applyBorder="1"/>
    <xf numFmtId="0" fontId="81" fillId="58" borderId="9" xfId="0" applyFont="1" applyFill="1" applyBorder="1" applyAlignment="1">
      <alignment horizontal="left"/>
    </xf>
    <xf numFmtId="0" fontId="23" fillId="58" borderId="28" xfId="0" applyFont="1" applyFill="1" applyBorder="1"/>
    <xf numFmtId="169" fontId="23" fillId="0" borderId="0" xfId="75" applyNumberFormat="1" applyFont="1" applyFill="1" applyBorder="1" applyAlignment="1">
      <alignment horizontal="center" vertical="top"/>
    </xf>
    <xf numFmtId="0" fontId="0" fillId="0" borderId="0" xfId="0" applyAlignment="1">
      <alignment horizontal="left"/>
    </xf>
    <xf numFmtId="0" fontId="80" fillId="58" borderId="31" xfId="0" applyNumberFormat="1" applyFont="1" applyFill="1" applyBorder="1" applyAlignment="1">
      <alignment horizontal="right"/>
    </xf>
    <xf numFmtId="0" fontId="80" fillId="58" borderId="31" xfId="0" applyFont="1" applyFill="1" applyBorder="1" applyAlignment="1">
      <alignment horizontal="right"/>
    </xf>
    <xf numFmtId="0" fontId="23" fillId="58" borderId="31" xfId="0" applyFont="1" applyFill="1" applyBorder="1" applyAlignment="1">
      <alignment horizontal="right"/>
    </xf>
    <xf numFmtId="0" fontId="82" fillId="58" borderId="0" xfId="0" applyNumberFormat="1" applyFont="1" applyFill="1" applyBorder="1" applyAlignment="1">
      <alignment horizontal="right"/>
    </xf>
    <xf numFmtId="0" fontId="82" fillId="58" borderId="0" xfId="0" applyFont="1" applyFill="1" applyBorder="1" applyAlignment="1">
      <alignment horizontal="right"/>
    </xf>
    <xf numFmtId="0" fontId="23" fillId="58" borderId="0" xfId="0" applyFont="1" applyFill="1" applyBorder="1" applyAlignment="1">
      <alignment horizontal="right"/>
    </xf>
    <xf numFmtId="194" fontId="0" fillId="0" borderId="0" xfId="0" applyNumberFormat="1" applyBorder="1" applyAlignment="1">
      <alignment horizontal="right"/>
    </xf>
    <xf numFmtId="0" fontId="0" fillId="0" borderId="0" xfId="0" applyAlignment="1">
      <alignment horizontal="right"/>
    </xf>
    <xf numFmtId="0" fontId="23" fillId="0" borderId="0" xfId="0" applyFont="1" applyAlignment="1">
      <alignment horizontal="left"/>
    </xf>
    <xf numFmtId="0" fontId="29" fillId="0" borderId="0" xfId="0" applyFont="1" applyFill="1" applyBorder="1" applyAlignment="1">
      <alignment horizontal="center"/>
    </xf>
    <xf numFmtId="0" fontId="95" fillId="0" borderId="0" xfId="0" applyFont="1" applyAlignment="1">
      <alignment horizontal="center"/>
    </xf>
    <xf numFmtId="9" fontId="0" fillId="0" borderId="0" xfId="159" applyFont="1" applyFill="1" applyAlignment="1">
      <alignment horizontal="right"/>
    </xf>
    <xf numFmtId="194" fontId="96" fillId="0" borderId="0" xfId="0" applyNumberFormat="1" applyFont="1" applyBorder="1" applyAlignment="1">
      <alignment horizontal="right"/>
    </xf>
    <xf numFmtId="0" fontId="0" fillId="0" borderId="0" xfId="0" applyBorder="1" applyAlignment="1">
      <alignment horizontal="right"/>
    </xf>
    <xf numFmtId="0" fontId="29" fillId="0" borderId="0" xfId="0" applyFont="1" applyAlignment="1">
      <alignment horizontal="right"/>
    </xf>
    <xf numFmtId="0" fontId="5" fillId="0" borderId="0" xfId="0" applyFont="1" applyFill="1" applyAlignment="1">
      <alignment horizontal="right"/>
    </xf>
    <xf numFmtId="194" fontId="0" fillId="0" borderId="0" xfId="0" applyNumberFormat="1" applyFill="1" applyBorder="1" applyAlignment="1">
      <alignment horizontal="right"/>
    </xf>
    <xf numFmtId="194" fontId="97" fillId="0" borderId="0" xfId="0" applyNumberFormat="1" applyFont="1" applyBorder="1" applyAlignment="1">
      <alignment horizontal="right"/>
    </xf>
    <xf numFmtId="194" fontId="5" fillId="0" borderId="0" xfId="0" applyNumberFormat="1" applyFont="1" applyBorder="1" applyAlignment="1">
      <alignment horizontal="right"/>
    </xf>
    <xf numFmtId="0" fontId="98" fillId="0" borderId="0" xfId="0" applyFont="1"/>
    <xf numFmtId="0" fontId="100" fillId="0" borderId="0" xfId="0" applyFont="1" applyAlignment="1">
      <alignment horizontal="right"/>
    </xf>
    <xf numFmtId="0" fontId="100" fillId="0" borderId="0" xfId="0" applyFont="1"/>
    <xf numFmtId="0" fontId="36" fillId="0" borderId="0" xfId="127" applyBorder="1" applyAlignment="1" applyProtection="1"/>
    <xf numFmtId="0" fontId="102" fillId="65" borderId="0" xfId="151" applyFont="1" applyFill="1" applyAlignment="1">
      <alignment horizontal="center"/>
    </xf>
    <xf numFmtId="0" fontId="5" fillId="0" borderId="0" xfId="151" applyFont="1"/>
    <xf numFmtId="0" fontId="0" fillId="0" borderId="0" xfId="0" applyAlignment="1">
      <alignment vertical="top"/>
    </xf>
    <xf numFmtId="0" fontId="103" fillId="67" borderId="39" xfId="127" applyFont="1" applyFill="1" applyBorder="1" applyAlignment="1" applyProtection="1">
      <alignment horizontal="center"/>
    </xf>
    <xf numFmtId="0" fontId="5" fillId="0" borderId="0" xfId="0" applyFont="1"/>
    <xf numFmtId="0" fontId="0" fillId="0" borderId="0" xfId="0" applyBorder="1" applyAlignment="1">
      <alignment horizontal="left"/>
    </xf>
    <xf numFmtId="0" fontId="29" fillId="0" borderId="0" xfId="0" applyFont="1" applyBorder="1"/>
    <xf numFmtId="194" fontId="29" fillId="0" borderId="0" xfId="0" applyNumberFormat="1" applyFont="1" applyBorder="1" applyAlignment="1">
      <alignment horizontal="right"/>
    </xf>
    <xf numFmtId="0" fontId="40" fillId="0" borderId="0" xfId="0" applyFont="1" applyFill="1" applyBorder="1"/>
    <xf numFmtId="194" fontId="96" fillId="0" borderId="0" xfId="0" applyNumberFormat="1" applyFont="1" applyBorder="1"/>
    <xf numFmtId="0" fontId="29" fillId="0" borderId="0" xfId="0" applyFont="1" applyFill="1" applyBorder="1"/>
    <xf numFmtId="1" fontId="0" fillId="0" borderId="0" xfId="0" applyNumberFormat="1" applyBorder="1" applyAlignment="1">
      <alignment horizontal="right"/>
    </xf>
    <xf numFmtId="2" fontId="0" fillId="0" borderId="0" xfId="0" applyNumberFormat="1" applyBorder="1" applyAlignment="1">
      <alignment horizontal="right"/>
    </xf>
    <xf numFmtId="194" fontId="97" fillId="0" borderId="0" xfId="0" applyNumberFormat="1" applyFont="1" applyFill="1" applyBorder="1" applyAlignment="1">
      <alignment horizontal="right"/>
    </xf>
    <xf numFmtId="194" fontId="29" fillId="0" borderId="0" xfId="0" applyNumberFormat="1" applyFont="1" applyFill="1" applyBorder="1" applyAlignment="1">
      <alignment horizontal="right"/>
    </xf>
    <xf numFmtId="194" fontId="92" fillId="0" borderId="0" xfId="0" applyNumberFormat="1" applyFont="1" applyBorder="1" applyAlignment="1">
      <alignment horizontal="right"/>
    </xf>
    <xf numFmtId="0" fontId="29" fillId="0" borderId="0" xfId="0" applyFont="1" applyBorder="1" applyAlignment="1">
      <alignment horizontal="right"/>
    </xf>
    <xf numFmtId="0" fontId="96" fillId="0" borderId="0" xfId="0" applyFont="1" applyFill="1" applyBorder="1"/>
    <xf numFmtId="0" fontId="5" fillId="0" borderId="0" xfId="259"/>
    <xf numFmtId="0" fontId="5" fillId="62" borderId="0" xfId="259" applyFill="1"/>
    <xf numFmtId="0" fontId="5" fillId="0" borderId="42" xfId="259" applyBorder="1"/>
    <xf numFmtId="0" fontId="5" fillId="0" borderId="43" xfId="259" applyBorder="1"/>
    <xf numFmtId="0" fontId="5" fillId="0" borderId="17" xfId="259" applyBorder="1"/>
    <xf numFmtId="167" fontId="5" fillId="0" borderId="17" xfId="259" applyNumberFormat="1" applyBorder="1"/>
    <xf numFmtId="0" fontId="5" fillId="0" borderId="25" xfId="259" applyBorder="1"/>
    <xf numFmtId="0" fontId="5" fillId="0" borderId="0" xfId="259" applyBorder="1"/>
    <xf numFmtId="0" fontId="5" fillId="0" borderId="0" xfId="259" applyAlignment="1">
      <alignment vertical="top"/>
    </xf>
    <xf numFmtId="168" fontId="5" fillId="0" borderId="0" xfId="259" applyNumberFormat="1"/>
    <xf numFmtId="0" fontId="5" fillId="0" borderId="11" xfId="259" applyBorder="1"/>
    <xf numFmtId="0" fontId="5" fillId="0" borderId="17" xfId="259" applyFill="1" applyBorder="1"/>
    <xf numFmtId="167" fontId="5" fillId="0" borderId="0" xfId="259" applyNumberFormat="1"/>
    <xf numFmtId="187" fontId="5" fillId="0" borderId="0" xfId="159" applyNumberFormat="1"/>
    <xf numFmtId="0" fontId="5" fillId="0" borderId="0" xfId="259" applyFill="1"/>
    <xf numFmtId="0" fontId="5" fillId="0" borderId="29" xfId="259" applyBorder="1"/>
    <xf numFmtId="0" fontId="5" fillId="0" borderId="36" xfId="259" applyBorder="1"/>
    <xf numFmtId="0" fontId="36" fillId="0" borderId="0" xfId="127" applyFill="1" applyBorder="1" applyAlignment="1" applyProtection="1"/>
    <xf numFmtId="0" fontId="5" fillId="0" borderId="0" xfId="259" applyFill="1" applyBorder="1"/>
    <xf numFmtId="168" fontId="5" fillId="0" borderId="0" xfId="261" applyFill="1" applyBorder="1"/>
    <xf numFmtId="168" fontId="5" fillId="0" borderId="0" xfId="261" applyBorder="1"/>
    <xf numFmtId="0" fontId="5" fillId="0" borderId="43" xfId="259" applyFill="1" applyBorder="1"/>
    <xf numFmtId="0" fontId="5" fillId="0" borderId="33" xfId="259" applyFill="1" applyBorder="1"/>
    <xf numFmtId="0" fontId="29" fillId="0" borderId="33" xfId="259" applyFont="1" applyFill="1" applyBorder="1" applyAlignment="1">
      <alignment horizontal="center"/>
    </xf>
    <xf numFmtId="0" fontId="5" fillId="0" borderId="33" xfId="259" applyFill="1" applyBorder="1" applyAlignment="1">
      <alignment horizontal="center"/>
    </xf>
    <xf numFmtId="168" fontId="5" fillId="0" borderId="33" xfId="261" applyFill="1" applyBorder="1" applyAlignment="1">
      <alignment horizontal="center"/>
    </xf>
    <xf numFmtId="0" fontId="29" fillId="0" borderId="32" xfId="259" applyFont="1" applyBorder="1" applyAlignment="1">
      <alignment horizontal="center"/>
    </xf>
    <xf numFmtId="0" fontId="29" fillId="0" borderId="17" xfId="259" applyFont="1" applyFill="1" applyBorder="1"/>
    <xf numFmtId="0" fontId="29" fillId="0" borderId="28" xfId="259" applyFont="1" applyFill="1" applyBorder="1"/>
    <xf numFmtId="0" fontId="29" fillId="0" borderId="28" xfId="259" applyFont="1" applyFill="1" applyBorder="1" applyAlignment="1">
      <alignment horizontal="center"/>
    </xf>
    <xf numFmtId="168" fontId="29" fillId="0" borderId="28" xfId="261" applyFont="1" applyFill="1" applyBorder="1" applyAlignment="1">
      <alignment horizontal="center"/>
    </xf>
    <xf numFmtId="0" fontId="5" fillId="0" borderId="9" xfId="259" applyBorder="1"/>
    <xf numFmtId="0" fontId="29" fillId="0" borderId="43" xfId="259" applyFont="1" applyBorder="1" applyAlignment="1">
      <alignment horizontal="center"/>
    </xf>
    <xf numFmtId="0" fontId="29" fillId="0" borderId="25" xfId="259" applyFont="1" applyFill="1" applyBorder="1"/>
    <xf numFmtId="0" fontId="29" fillId="0" borderId="42" xfId="259" applyFont="1" applyFill="1" applyBorder="1"/>
    <xf numFmtId="0" fontId="29" fillId="0" borderId="42" xfId="259" applyFont="1" applyFill="1" applyBorder="1" applyAlignment="1">
      <alignment horizontal="center"/>
    </xf>
    <xf numFmtId="0" fontId="29" fillId="0" borderId="42" xfId="259" applyFont="1" applyBorder="1" applyAlignment="1">
      <alignment horizontal="center"/>
    </xf>
    <xf numFmtId="168" fontId="29" fillId="0" borderId="42" xfId="261" applyFont="1" applyFill="1" applyBorder="1" applyAlignment="1">
      <alignment horizontal="center"/>
    </xf>
    <xf numFmtId="0" fontId="5" fillId="0" borderId="41" xfId="259" applyFont="1" applyBorder="1"/>
    <xf numFmtId="0" fontId="5" fillId="0" borderId="25" xfId="259" applyFont="1" applyBorder="1"/>
    <xf numFmtId="0" fontId="29" fillId="0" borderId="25" xfId="259" applyFont="1" applyBorder="1"/>
    <xf numFmtId="0" fontId="105" fillId="0" borderId="28" xfId="259" applyFont="1" applyFill="1" applyBorder="1"/>
    <xf numFmtId="168" fontId="5" fillId="0" borderId="28" xfId="261" applyFill="1" applyBorder="1"/>
    <xf numFmtId="168" fontId="29" fillId="0" borderId="28" xfId="261" applyFont="1" applyFill="1" applyBorder="1"/>
    <xf numFmtId="168" fontId="29" fillId="0" borderId="9" xfId="261" applyFont="1" applyBorder="1"/>
    <xf numFmtId="168" fontId="29" fillId="0" borderId="43" xfId="261" applyFont="1" applyBorder="1"/>
    <xf numFmtId="0" fontId="5" fillId="0" borderId="28" xfId="259" applyFill="1" applyBorder="1"/>
    <xf numFmtId="168" fontId="5" fillId="0" borderId="9" xfId="261" applyBorder="1"/>
    <xf numFmtId="168" fontId="5" fillId="0" borderId="17" xfId="261" applyBorder="1"/>
    <xf numFmtId="0" fontId="29" fillId="0" borderId="17" xfId="259" applyFont="1" applyFill="1" applyBorder="1" applyAlignment="1">
      <alignment horizontal="center"/>
    </xf>
    <xf numFmtId="0" fontId="5" fillId="0" borderId="28" xfId="259" applyFont="1" applyFill="1" applyBorder="1"/>
    <xf numFmtId="167" fontId="5" fillId="0" borderId="17" xfId="260" applyBorder="1"/>
    <xf numFmtId="0" fontId="5" fillId="0" borderId="25" xfId="259" applyFill="1" applyBorder="1"/>
    <xf numFmtId="0" fontId="29" fillId="0" borderId="42" xfId="259" applyFont="1" applyFill="1" applyBorder="1" applyAlignment="1">
      <alignment horizontal="right"/>
    </xf>
    <xf numFmtId="168" fontId="5" fillId="0" borderId="35" xfId="261" applyFill="1" applyBorder="1"/>
    <xf numFmtId="0" fontId="5" fillId="0" borderId="35" xfId="259" applyFill="1" applyBorder="1"/>
    <xf numFmtId="167" fontId="5" fillId="0" borderId="34" xfId="260" applyBorder="1"/>
    <xf numFmtId="167" fontId="5" fillId="0" borderId="11" xfId="260" applyBorder="1"/>
    <xf numFmtId="0" fontId="105" fillId="0" borderId="28" xfId="259" applyFont="1" applyFill="1" applyBorder="1" applyAlignment="1">
      <alignment horizontal="left"/>
    </xf>
    <xf numFmtId="0" fontId="5" fillId="0" borderId="17" xfId="259" applyFont="1" applyFill="1" applyBorder="1" applyAlignment="1"/>
    <xf numFmtId="0" fontId="29" fillId="0" borderId="25" xfId="259" applyFont="1" applyFill="1" applyBorder="1" applyAlignment="1">
      <alignment horizontal="center"/>
    </xf>
    <xf numFmtId="168" fontId="5" fillId="0" borderId="9" xfId="261" applyFill="1" applyBorder="1"/>
    <xf numFmtId="168" fontId="5" fillId="0" borderId="17" xfId="261" applyFill="1" applyBorder="1"/>
    <xf numFmtId="0" fontId="29" fillId="0" borderId="0" xfId="259" applyFont="1" applyFill="1" applyBorder="1" applyAlignment="1">
      <alignment horizontal="center"/>
    </xf>
    <xf numFmtId="0" fontId="29" fillId="0" borderId="0" xfId="259" applyFont="1" applyFill="1" applyBorder="1" applyAlignment="1">
      <alignment horizontal="right"/>
    </xf>
    <xf numFmtId="168" fontId="5" fillId="0" borderId="43" xfId="261" applyFill="1" applyBorder="1"/>
    <xf numFmtId="168" fontId="5" fillId="0" borderId="33" xfId="261" applyFill="1" applyBorder="1"/>
    <xf numFmtId="0" fontId="5" fillId="0" borderId="42" xfId="259" applyFill="1" applyBorder="1"/>
    <xf numFmtId="164" fontId="5" fillId="0" borderId="34" xfId="259" applyNumberFormat="1" applyBorder="1"/>
    <xf numFmtId="168" fontId="5" fillId="0" borderId="0" xfId="261" applyFill="1"/>
    <xf numFmtId="168" fontId="5" fillId="0" borderId="0" xfId="261"/>
    <xf numFmtId="167" fontId="5" fillId="37" borderId="35" xfId="260" applyNumberFormat="1" applyFill="1" applyBorder="1"/>
    <xf numFmtId="167" fontId="5" fillId="0" borderId="0" xfId="260" applyBorder="1"/>
    <xf numFmtId="0" fontId="5" fillId="61" borderId="0" xfId="259" applyFill="1"/>
    <xf numFmtId="168" fontId="5" fillId="61" borderId="0" xfId="261" applyFill="1"/>
    <xf numFmtId="164" fontId="5" fillId="61" borderId="0" xfId="259" applyNumberFormat="1" applyFill="1" applyBorder="1"/>
    <xf numFmtId="168" fontId="5" fillId="61" borderId="0" xfId="261" applyFill="1" applyBorder="1"/>
    <xf numFmtId="168" fontId="5" fillId="0" borderId="11" xfId="261" applyFill="1" applyBorder="1"/>
    <xf numFmtId="167" fontId="5" fillId="0" borderId="43" xfId="260" applyBorder="1"/>
    <xf numFmtId="167" fontId="5" fillId="0" borderId="9" xfId="260" applyBorder="1"/>
    <xf numFmtId="168" fontId="5" fillId="0" borderId="25" xfId="261" applyFill="1" applyBorder="1"/>
    <xf numFmtId="0" fontId="5" fillId="0" borderId="33" xfId="259" applyBorder="1" applyAlignment="1">
      <alignment horizontal="center"/>
    </xf>
    <xf numFmtId="168" fontId="5" fillId="0" borderId="33" xfId="261" applyBorder="1" applyAlignment="1">
      <alignment horizontal="center"/>
    </xf>
    <xf numFmtId="0" fontId="29" fillId="0" borderId="17" xfId="259" applyFont="1" applyBorder="1"/>
    <xf numFmtId="0" fontId="29" fillId="0" borderId="28" xfId="259" applyFont="1" applyBorder="1" applyAlignment="1">
      <alignment horizontal="center"/>
    </xf>
    <xf numFmtId="168" fontId="29" fillId="0" borderId="28" xfId="261" applyFont="1" applyBorder="1" applyAlignment="1">
      <alignment horizontal="center"/>
    </xf>
    <xf numFmtId="168" fontId="29" fillId="0" borderId="42" xfId="261" applyFont="1" applyBorder="1" applyAlignment="1">
      <alignment horizontal="center"/>
    </xf>
    <xf numFmtId="0" fontId="105" fillId="0" borderId="28" xfId="259" applyFont="1" applyBorder="1"/>
    <xf numFmtId="168" fontId="5" fillId="0" borderId="28" xfId="261" applyBorder="1"/>
    <xf numFmtId="0" fontId="29" fillId="0" borderId="28" xfId="259" applyFont="1" applyBorder="1"/>
    <xf numFmtId="168" fontId="29" fillId="0" borderId="28" xfId="261" applyFont="1" applyBorder="1"/>
    <xf numFmtId="168" fontId="29" fillId="0" borderId="17" xfId="261" applyFont="1" applyBorder="1"/>
    <xf numFmtId="0" fontId="5" fillId="0" borderId="28" xfId="259" applyBorder="1"/>
    <xf numFmtId="0" fontId="29" fillId="0" borderId="17" xfId="259" applyFont="1" applyBorder="1" applyAlignment="1">
      <alignment horizontal="center"/>
    </xf>
    <xf numFmtId="0" fontId="29" fillId="0" borderId="42" xfId="259" applyFont="1" applyBorder="1" applyAlignment="1">
      <alignment horizontal="right"/>
    </xf>
    <xf numFmtId="168" fontId="5" fillId="0" borderId="35" xfId="261" applyBorder="1"/>
    <xf numFmtId="0" fontId="105" fillId="0" borderId="28" xfId="259" applyFont="1" applyBorder="1" applyAlignment="1">
      <alignment horizontal="left"/>
    </xf>
    <xf numFmtId="167" fontId="5" fillId="0" borderId="28" xfId="260" applyBorder="1"/>
    <xf numFmtId="0" fontId="5" fillId="0" borderId="17" xfId="259" applyFont="1" applyBorder="1" applyAlignment="1"/>
    <xf numFmtId="0" fontId="29" fillId="0" borderId="25" xfId="259" applyFont="1" applyBorder="1" applyAlignment="1">
      <alignment horizontal="center"/>
    </xf>
    <xf numFmtId="167" fontId="5" fillId="0" borderId="11" xfId="259" applyNumberFormat="1" applyBorder="1"/>
    <xf numFmtId="168" fontId="5" fillId="0" borderId="43" xfId="261" applyBorder="1"/>
    <xf numFmtId="0" fontId="29" fillId="0" borderId="0" xfId="259" applyFont="1" applyBorder="1" applyAlignment="1">
      <alignment horizontal="right"/>
    </xf>
    <xf numFmtId="0" fontId="5" fillId="0" borderId="33" xfId="259" applyBorder="1"/>
    <xf numFmtId="168" fontId="5" fillId="0" borderId="33" xfId="261" applyBorder="1"/>
    <xf numFmtId="168" fontId="5" fillId="0" borderId="25" xfId="261" applyBorder="1"/>
    <xf numFmtId="164" fontId="5" fillId="0" borderId="41" xfId="259" applyNumberFormat="1" applyBorder="1"/>
    <xf numFmtId="168" fontId="5" fillId="0" borderId="28" xfId="261" applyFont="1" applyFill="1" applyBorder="1"/>
    <xf numFmtId="2" fontId="5" fillId="0" borderId="28" xfId="261" applyNumberFormat="1" applyBorder="1"/>
    <xf numFmtId="0" fontId="5" fillId="62" borderId="0" xfId="259" applyFill="1" applyBorder="1"/>
    <xf numFmtId="0" fontId="5" fillId="0" borderId="28" xfId="259" quotePrefix="1" applyBorder="1"/>
    <xf numFmtId="0" fontId="5" fillId="0" borderId="28" xfId="259" applyFont="1" applyBorder="1" applyAlignment="1"/>
    <xf numFmtId="2" fontId="5" fillId="0" borderId="28" xfId="261" applyNumberFormat="1" applyFill="1" applyBorder="1"/>
    <xf numFmtId="168" fontId="5" fillId="62" borderId="0" xfId="261" applyFill="1"/>
    <xf numFmtId="168" fontId="5" fillId="62" borderId="0" xfId="261" applyFill="1" applyBorder="1"/>
    <xf numFmtId="167" fontId="5" fillId="0" borderId="0" xfId="259" applyNumberFormat="1"/>
    <xf numFmtId="0" fontId="46" fillId="0" borderId="34" xfId="259" applyFont="1" applyBorder="1" applyAlignment="1">
      <alignment horizontal="left"/>
    </xf>
    <xf numFmtId="0" fontId="46" fillId="0" borderId="5" xfId="259" applyFont="1" applyBorder="1" applyAlignment="1">
      <alignment horizontal="left"/>
    </xf>
    <xf numFmtId="0" fontId="83" fillId="0" borderId="0" xfId="259" applyFont="1"/>
    <xf numFmtId="0" fontId="36" fillId="0" borderId="0" xfId="127" applyFont="1" applyBorder="1" applyAlignment="1" applyProtection="1"/>
    <xf numFmtId="0" fontId="83" fillId="0" borderId="0" xfId="259" applyFont="1" applyBorder="1"/>
    <xf numFmtId="168" fontId="83" fillId="0" borderId="0" xfId="261" applyFont="1" applyBorder="1"/>
    <xf numFmtId="0" fontId="109" fillId="0" borderId="0" xfId="127" applyFont="1" applyBorder="1" applyAlignment="1" applyProtection="1"/>
    <xf numFmtId="0" fontId="46" fillId="0" borderId="0" xfId="259" applyFont="1" applyBorder="1" applyAlignment="1">
      <alignment horizontal="left"/>
    </xf>
    <xf numFmtId="0" fontId="81" fillId="58" borderId="0" xfId="259" applyFont="1" applyFill="1" applyAlignment="1">
      <alignment horizontal="center" vertical="center" wrapText="1"/>
    </xf>
    <xf numFmtId="3" fontId="83" fillId="0" borderId="0" xfId="259" applyNumberFormat="1" applyFont="1"/>
    <xf numFmtId="0" fontId="83" fillId="0" borderId="0" xfId="259" applyFont="1" applyAlignment="1">
      <alignment vertical="center"/>
    </xf>
    <xf numFmtId="0" fontId="83" fillId="0" borderId="0" xfId="259" applyFont="1" applyAlignment="1">
      <alignment horizontal="right"/>
    </xf>
    <xf numFmtId="0" fontId="46" fillId="62" borderId="0" xfId="259" applyFont="1" applyFill="1"/>
    <xf numFmtId="0" fontId="81" fillId="58" borderId="11" xfId="259" applyFont="1" applyFill="1" applyBorder="1"/>
    <xf numFmtId="0" fontId="91" fillId="58" borderId="11" xfId="259" applyFont="1" applyFill="1" applyBorder="1" applyAlignment="1">
      <alignment horizontal="center"/>
    </xf>
    <xf numFmtId="0" fontId="83" fillId="0" borderId="11" xfId="259" applyFont="1" applyBorder="1"/>
    <xf numFmtId="0" fontId="29" fillId="0" borderId="33" xfId="259" applyFont="1" applyBorder="1" applyAlignment="1">
      <alignment horizontal="center"/>
    </xf>
    <xf numFmtId="0" fontId="29" fillId="0" borderId="42" xfId="259" applyFont="1" applyBorder="1"/>
    <xf numFmtId="3" fontId="5" fillId="0" borderId="28" xfId="259" applyNumberFormat="1" applyFill="1" applyBorder="1"/>
    <xf numFmtId="3" fontId="5" fillId="0" borderId="35" xfId="259" applyNumberFormat="1" applyFill="1" applyBorder="1"/>
    <xf numFmtId="0" fontId="29" fillId="0" borderId="17" xfId="259" applyFont="1" applyFill="1" applyBorder="1" applyAlignment="1">
      <alignment horizontal="centerContinuous"/>
    </xf>
    <xf numFmtId="167" fontId="5" fillId="0" borderId="9" xfId="260" applyFill="1" applyBorder="1"/>
    <xf numFmtId="0" fontId="29" fillId="0" borderId="0" xfId="259" applyFont="1" applyBorder="1" applyAlignment="1">
      <alignment horizontal="left"/>
    </xf>
    <xf numFmtId="0" fontId="5" fillId="0" borderId="0" xfId="259" applyFont="1" applyBorder="1" applyAlignment="1">
      <alignment horizontal="left"/>
    </xf>
    <xf numFmtId="4" fontId="5" fillId="0" borderId="42" xfId="259" applyNumberFormat="1" applyBorder="1"/>
    <xf numFmtId="168" fontId="5" fillId="0" borderId="42" xfId="261" applyFill="1" applyBorder="1"/>
    <xf numFmtId="164" fontId="5" fillId="0" borderId="11" xfId="259" applyNumberFormat="1" applyBorder="1"/>
    <xf numFmtId="9" fontId="5" fillId="0" borderId="0" xfId="159"/>
    <xf numFmtId="0" fontId="5" fillId="0" borderId="35" xfId="259" applyBorder="1"/>
    <xf numFmtId="0" fontId="29" fillId="0" borderId="0" xfId="259" applyFont="1" applyBorder="1" applyAlignment="1">
      <alignment horizontal="center"/>
    </xf>
    <xf numFmtId="9" fontId="5" fillId="0" borderId="0" xfId="159" applyFill="1"/>
    <xf numFmtId="167" fontId="0" fillId="0" borderId="34" xfId="260" applyFont="1" applyBorder="1"/>
    <xf numFmtId="167" fontId="5" fillId="37" borderId="11" xfId="260" applyNumberFormat="1" applyFill="1" applyBorder="1"/>
    <xf numFmtId="167" fontId="5" fillId="0" borderId="32" xfId="260" applyBorder="1"/>
    <xf numFmtId="168" fontId="5" fillId="0" borderId="17" xfId="261" applyFill="1" applyBorder="1" applyAlignment="1"/>
    <xf numFmtId="0" fontId="5" fillId="0" borderId="28" xfId="259" applyFont="1" applyFill="1" applyBorder="1" applyAlignment="1"/>
    <xf numFmtId="164" fontId="5" fillId="0" borderId="0" xfId="259" applyNumberFormat="1" applyBorder="1"/>
    <xf numFmtId="167" fontId="5" fillId="0" borderId="41" xfId="260" applyBorder="1"/>
    <xf numFmtId="0" fontId="5" fillId="0" borderId="28" xfId="259" quotePrefix="1" applyFill="1" applyBorder="1"/>
    <xf numFmtId="4" fontId="5" fillId="0" borderId="28" xfId="259" applyNumberFormat="1" applyFill="1" applyBorder="1"/>
    <xf numFmtId="169" fontId="5" fillId="0" borderId="35" xfId="261" applyNumberFormat="1" applyFill="1" applyBorder="1"/>
    <xf numFmtId="0" fontId="5" fillId="0" borderId="0" xfId="259" applyBorder="1" applyAlignment="1">
      <alignment horizontal="left"/>
    </xf>
    <xf numFmtId="167" fontId="5" fillId="0" borderId="0" xfId="259" applyNumberFormat="1" applyFill="1"/>
    <xf numFmtId="168" fontId="5" fillId="0" borderId="28" xfId="261" applyFill="1" applyBorder="1" applyAlignment="1"/>
    <xf numFmtId="168" fontId="5" fillId="0" borderId="28" xfId="261" applyNumberFormat="1" applyFill="1" applyBorder="1"/>
    <xf numFmtId="167" fontId="5" fillId="0" borderId="31" xfId="260" applyBorder="1"/>
    <xf numFmtId="167" fontId="104" fillId="0" borderId="0" xfId="258" applyBorder="1"/>
    <xf numFmtId="168" fontId="110" fillId="0" borderId="0" xfId="261" applyFont="1"/>
    <xf numFmtId="197" fontId="83" fillId="0" borderId="0" xfId="75" applyNumberFormat="1" applyFont="1"/>
    <xf numFmtId="197" fontId="5" fillId="0" borderId="17" xfId="75" applyNumberFormat="1" applyBorder="1"/>
    <xf numFmtId="0" fontId="29" fillId="0" borderId="0" xfId="259" applyFont="1" applyBorder="1" applyAlignment="1">
      <alignment horizontal="center"/>
    </xf>
    <xf numFmtId="167" fontId="5" fillId="0" borderId="0" xfId="260" applyNumberFormat="1" applyFill="1" applyBorder="1"/>
    <xf numFmtId="168" fontId="110" fillId="0" borderId="0" xfId="259" applyNumberFormat="1" applyFont="1" applyAlignment="1">
      <alignment horizontal="center"/>
    </xf>
    <xf numFmtId="167" fontId="5" fillId="0" borderId="0" xfId="262"/>
    <xf numFmtId="10" fontId="29" fillId="0" borderId="0" xfId="159" applyNumberFormat="1" applyFont="1" applyFill="1" applyBorder="1"/>
    <xf numFmtId="167" fontId="5" fillId="0" borderId="11" xfId="262" applyFill="1" applyBorder="1"/>
    <xf numFmtId="187" fontId="5" fillId="0" borderId="11" xfId="159" applyNumberFormat="1" applyFill="1" applyBorder="1"/>
    <xf numFmtId="10" fontId="5" fillId="0" borderId="11" xfId="159" applyNumberFormat="1" applyFill="1" applyBorder="1"/>
    <xf numFmtId="10" fontId="5" fillId="37" borderId="11" xfId="159" applyNumberFormat="1" applyFill="1" applyBorder="1"/>
    <xf numFmtId="167" fontId="5" fillId="0" borderId="32" xfId="262" applyFill="1" applyBorder="1"/>
    <xf numFmtId="167" fontId="5" fillId="0" borderId="0" xfId="262" applyFill="1"/>
    <xf numFmtId="0" fontId="110" fillId="0" borderId="0" xfId="259" applyFont="1" applyFill="1" applyBorder="1"/>
    <xf numFmtId="167" fontId="5" fillId="0" borderId="52" xfId="260" applyFill="1" applyBorder="1"/>
    <xf numFmtId="0" fontId="5" fillId="0" borderId="29" xfId="259" applyFont="1" applyFill="1" applyBorder="1" applyAlignment="1">
      <alignment vertical="top" wrapText="1"/>
    </xf>
    <xf numFmtId="0" fontId="5" fillId="0" borderId="29" xfId="259" applyFont="1" applyBorder="1"/>
    <xf numFmtId="0" fontId="5" fillId="0" borderId="29" xfId="259" applyFill="1" applyBorder="1" applyAlignment="1">
      <alignment vertical="top" wrapText="1"/>
    </xf>
    <xf numFmtId="0" fontId="5" fillId="0" borderId="29" xfId="259" applyFill="1" applyBorder="1"/>
    <xf numFmtId="167" fontId="5" fillId="0" borderId="52" xfId="260" applyBorder="1"/>
    <xf numFmtId="167" fontId="5" fillId="0" borderId="28" xfId="260" applyFill="1" applyBorder="1"/>
    <xf numFmtId="167" fontId="5" fillId="0" borderId="28" xfId="259" applyNumberFormat="1" applyFill="1" applyBorder="1" applyAlignment="1">
      <alignment vertical="top"/>
    </xf>
    <xf numFmtId="167" fontId="5" fillId="0" borderId="28" xfId="260" applyFont="1" applyFill="1" applyBorder="1" applyAlignment="1">
      <alignment horizontal="center" vertical="top"/>
    </xf>
    <xf numFmtId="167" fontId="5" fillId="0" borderId="28" xfId="260" applyFont="1" applyFill="1" applyBorder="1"/>
    <xf numFmtId="0" fontId="5" fillId="0" borderId="59" xfId="259" applyBorder="1"/>
    <xf numFmtId="0" fontId="5" fillId="0" borderId="50" xfId="259" applyBorder="1"/>
    <xf numFmtId="0" fontId="29" fillId="0" borderId="44" xfId="259" applyFont="1" applyBorder="1" applyAlignment="1">
      <alignment horizontal="center" wrapText="1"/>
    </xf>
    <xf numFmtId="0" fontId="29" fillId="0" borderId="45" xfId="259" applyFont="1" applyBorder="1" applyAlignment="1">
      <alignment horizontal="center" wrapText="1"/>
    </xf>
    <xf numFmtId="0" fontId="29" fillId="0" borderId="46" xfId="259" applyFont="1" applyBorder="1" applyAlignment="1">
      <alignment horizontal="center" wrapText="1"/>
    </xf>
    <xf numFmtId="0" fontId="29" fillId="0" borderId="60" xfId="259" applyFont="1" applyBorder="1" applyAlignment="1">
      <alignment horizontal="center" wrapText="1"/>
    </xf>
    <xf numFmtId="0" fontId="29" fillId="0" borderId="56" xfId="259" applyFont="1" applyBorder="1" applyAlignment="1">
      <alignment horizontal="center" wrapText="1"/>
    </xf>
    <xf numFmtId="0" fontId="0" fillId="0" borderId="50" xfId="0" applyBorder="1"/>
    <xf numFmtId="197" fontId="5" fillId="0" borderId="28" xfId="75" applyNumberFormat="1" applyBorder="1"/>
    <xf numFmtId="0" fontId="0" fillId="0" borderId="61" xfId="0" applyBorder="1"/>
    <xf numFmtId="0" fontId="0" fillId="0" borderId="61" xfId="0" applyFill="1" applyBorder="1" applyAlignment="1">
      <alignment vertical="top" wrapText="1"/>
    </xf>
    <xf numFmtId="0" fontId="104" fillId="0" borderId="61" xfId="0" applyFont="1" applyFill="1" applyBorder="1" applyAlignment="1">
      <alignment vertical="top" wrapText="1"/>
    </xf>
    <xf numFmtId="0" fontId="104" fillId="0" borderId="61" xfId="0" applyFont="1" applyBorder="1"/>
    <xf numFmtId="0" fontId="0" fillId="0" borderId="61" xfId="0" applyFill="1" applyBorder="1"/>
    <xf numFmtId="0" fontId="0" fillId="0" borderId="61" xfId="0" applyBorder="1" applyAlignment="1">
      <alignment horizontal="left" indent="2"/>
    </xf>
    <xf numFmtId="0" fontId="0" fillId="0" borderId="59" xfId="0" applyFill="1" applyBorder="1" applyAlignment="1">
      <alignment vertical="top" wrapText="1"/>
    </xf>
    <xf numFmtId="197" fontId="5" fillId="0" borderId="52" xfId="75" applyNumberFormat="1" applyBorder="1"/>
    <xf numFmtId="197" fontId="5" fillId="0" borderId="53" xfId="75" applyNumberFormat="1" applyBorder="1"/>
    <xf numFmtId="197" fontId="5" fillId="0" borderId="54" xfId="75" applyNumberFormat="1" applyBorder="1"/>
    <xf numFmtId="197" fontId="5" fillId="0" borderId="55" xfId="75" applyNumberFormat="1" applyBorder="1"/>
    <xf numFmtId="197" fontId="5" fillId="0" borderId="9" xfId="75" applyNumberFormat="1" applyBorder="1"/>
    <xf numFmtId="197" fontId="5" fillId="0" borderId="57" xfId="75" applyNumberFormat="1" applyBorder="1"/>
    <xf numFmtId="167" fontId="5" fillId="0" borderId="61" xfId="260" applyBorder="1"/>
    <xf numFmtId="167" fontId="5" fillId="0" borderId="61" xfId="259" applyNumberFormat="1" applyFill="1" applyBorder="1" applyAlignment="1">
      <alignment vertical="top"/>
    </xf>
    <xf numFmtId="167" fontId="5" fillId="0" borderId="61" xfId="260" applyFont="1" applyBorder="1" applyAlignment="1">
      <alignment vertical="top"/>
    </xf>
    <xf numFmtId="167" fontId="5" fillId="0" borderId="61" xfId="260" applyFont="1" applyBorder="1" applyAlignment="1">
      <alignment horizontal="center" vertical="top"/>
    </xf>
    <xf numFmtId="167" fontId="5" fillId="0" borderId="61" xfId="260" applyFont="1" applyBorder="1"/>
    <xf numFmtId="167" fontId="5" fillId="0" borderId="61" xfId="259" applyNumberFormat="1" applyFill="1" applyBorder="1" applyAlignment="1"/>
    <xf numFmtId="0" fontId="5" fillId="0" borderId="61" xfId="259" applyBorder="1"/>
    <xf numFmtId="167" fontId="5" fillId="0" borderId="61" xfId="260" applyFill="1" applyBorder="1"/>
    <xf numFmtId="167" fontId="5" fillId="0" borderId="59" xfId="259" applyNumberFormat="1" applyFill="1" applyBorder="1" applyAlignment="1">
      <alignment vertical="top"/>
    </xf>
    <xf numFmtId="0" fontId="5" fillId="0" borderId="61" xfId="259" applyFill="1" applyBorder="1" applyAlignment="1">
      <alignment vertical="top" wrapText="1"/>
    </xf>
    <xf numFmtId="0" fontId="5" fillId="0" borderId="61" xfId="259" applyFont="1" applyFill="1" applyBorder="1" applyAlignment="1">
      <alignment vertical="top" wrapText="1"/>
    </xf>
    <xf numFmtId="0" fontId="5" fillId="0" borderId="61" xfId="259" applyFont="1" applyBorder="1"/>
    <xf numFmtId="0" fontId="5" fillId="0" borderId="61" xfId="259" applyFill="1" applyBorder="1"/>
    <xf numFmtId="0" fontId="113" fillId="0" borderId="0" xfId="0" applyFont="1" applyAlignment="1">
      <alignment vertical="top"/>
    </xf>
    <xf numFmtId="0" fontId="113" fillId="0" borderId="0" xfId="0" applyFont="1"/>
    <xf numFmtId="0" fontId="46" fillId="0" borderId="32" xfId="0" applyFont="1" applyFill="1" applyBorder="1" applyAlignment="1">
      <alignment horizontal="center"/>
    </xf>
    <xf numFmtId="0" fontId="46" fillId="0" borderId="31" xfId="0" applyFont="1" applyFill="1" applyBorder="1" applyAlignment="1">
      <alignment horizontal="center"/>
    </xf>
    <xf numFmtId="0" fontId="112" fillId="0" borderId="0" xfId="0" applyFont="1" applyFill="1"/>
    <xf numFmtId="0" fontId="46" fillId="37" borderId="9" xfId="0" applyFont="1" applyFill="1" applyBorder="1" applyAlignment="1">
      <alignment vertical="center" wrapText="1"/>
    </xf>
    <xf numFmtId="0" fontId="0" fillId="0" borderId="11" xfId="0" applyBorder="1" applyAlignment="1">
      <alignment wrapText="1"/>
    </xf>
    <xf numFmtId="0" fontId="5" fillId="0" borderId="11" xfId="0" applyFont="1" applyFill="1" applyBorder="1" applyAlignment="1">
      <alignment wrapText="1"/>
    </xf>
    <xf numFmtId="0" fontId="5" fillId="0" borderId="11" xfId="0" applyFont="1" applyFill="1" applyBorder="1" applyAlignment="1">
      <alignment vertical="top" wrapText="1"/>
    </xf>
    <xf numFmtId="0" fontId="0" fillId="0" borderId="11" xfId="0" applyFill="1" applyBorder="1" applyAlignment="1">
      <alignment wrapText="1"/>
    </xf>
    <xf numFmtId="0" fontId="0" fillId="0" borderId="11" xfId="0" applyFill="1" applyBorder="1" applyAlignment="1">
      <alignment vertical="top" wrapText="1"/>
    </xf>
    <xf numFmtId="0" fontId="0" fillId="0" borderId="11" xfId="0" applyFill="1" applyBorder="1"/>
    <xf numFmtId="0" fontId="46" fillId="37" borderId="11" xfId="0" applyFont="1" applyFill="1" applyBorder="1" applyAlignment="1">
      <alignment vertical="center" wrapText="1"/>
    </xf>
    <xf numFmtId="9" fontId="5" fillId="0" borderId="51" xfId="75" applyNumberFormat="1" applyBorder="1"/>
    <xf numFmtId="9" fontId="5" fillId="0" borderId="9" xfId="75" applyNumberFormat="1" applyBorder="1"/>
    <xf numFmtId="9" fontId="5" fillId="0" borderId="17" xfId="159" applyBorder="1"/>
    <xf numFmtId="9" fontId="5" fillId="0" borderId="9" xfId="159" applyBorder="1"/>
    <xf numFmtId="9" fontId="5" fillId="0" borderId="57" xfId="75" applyNumberFormat="1" applyBorder="1"/>
    <xf numFmtId="167" fontId="5" fillId="0" borderId="29" xfId="259" applyNumberFormat="1" applyBorder="1"/>
    <xf numFmtId="167" fontId="5" fillId="0" borderId="0" xfId="259" applyNumberFormat="1" applyBorder="1"/>
    <xf numFmtId="197" fontId="110" fillId="0" borderId="0" xfId="75" applyNumberFormat="1" applyFont="1" applyBorder="1"/>
    <xf numFmtId="197" fontId="5" fillId="0" borderId="9" xfId="75" applyNumberFormat="1" applyFill="1" applyBorder="1"/>
    <xf numFmtId="197" fontId="5" fillId="0" borderId="17" xfId="75" applyNumberFormat="1" applyFill="1" applyBorder="1"/>
    <xf numFmtId="197" fontId="114" fillId="0" borderId="0" xfId="0" applyNumberFormat="1" applyFont="1" applyFill="1" applyBorder="1"/>
    <xf numFmtId="0" fontId="110" fillId="0" borderId="39" xfId="0" applyFont="1" applyFill="1" applyBorder="1" applyAlignment="1">
      <alignment horizontal="left" indent="2"/>
    </xf>
    <xf numFmtId="0" fontId="46" fillId="0" borderId="0" xfId="0" applyFont="1" applyFill="1"/>
    <xf numFmtId="0" fontId="0" fillId="0" borderId="28" xfId="0" applyBorder="1"/>
    <xf numFmtId="0" fontId="0" fillId="0" borderId="41" xfId="0" applyBorder="1"/>
    <xf numFmtId="0" fontId="0" fillId="0" borderId="42" xfId="0" applyBorder="1"/>
    <xf numFmtId="0" fontId="0" fillId="0" borderId="33" xfId="0" applyBorder="1"/>
    <xf numFmtId="0" fontId="5" fillId="0" borderId="0" xfId="0" applyFont="1" applyBorder="1"/>
    <xf numFmtId="0" fontId="5" fillId="0" borderId="0" xfId="259" applyFont="1" applyBorder="1"/>
    <xf numFmtId="0" fontId="0" fillId="0" borderId="32" xfId="0" applyBorder="1"/>
    <xf numFmtId="0" fontId="0" fillId="0" borderId="31" xfId="0" applyBorder="1"/>
    <xf numFmtId="168" fontId="0" fillId="0" borderId="0" xfId="75" applyNumberFormat="1" applyFont="1" applyBorder="1"/>
    <xf numFmtId="168" fontId="0" fillId="0" borderId="0" xfId="0" applyNumberFormat="1" applyBorder="1"/>
    <xf numFmtId="0" fontId="80" fillId="58" borderId="31" xfId="0" applyFont="1" applyFill="1" applyBorder="1" applyAlignment="1">
      <alignment horizontal="left"/>
    </xf>
    <xf numFmtId="0" fontId="5" fillId="0" borderId="41" xfId="0" applyFont="1" applyBorder="1"/>
    <xf numFmtId="0" fontId="29" fillId="0" borderId="32" xfId="0" applyFont="1" applyBorder="1"/>
    <xf numFmtId="10" fontId="0" fillId="0" borderId="0" xfId="159" applyNumberFormat="1" applyFont="1" applyBorder="1"/>
    <xf numFmtId="0" fontId="29" fillId="0" borderId="31" xfId="0" applyFont="1" applyBorder="1"/>
    <xf numFmtId="10" fontId="83" fillId="0" borderId="0" xfId="259" applyNumberFormat="1" applyFont="1"/>
    <xf numFmtId="168" fontId="83" fillId="0" borderId="0" xfId="261" applyFont="1" applyFill="1" applyBorder="1"/>
    <xf numFmtId="0" fontId="5" fillId="0" borderId="0" xfId="259" applyFill="1" applyAlignment="1">
      <alignment horizontal="right"/>
    </xf>
    <xf numFmtId="196" fontId="0" fillId="0" borderId="0" xfId="0" applyNumberFormat="1" applyBorder="1"/>
    <xf numFmtId="10" fontId="0" fillId="0" borderId="0" xfId="0" applyNumberFormat="1" applyFill="1" applyBorder="1"/>
    <xf numFmtId="0" fontId="5" fillId="0" borderId="0" xfId="264"/>
    <xf numFmtId="197" fontId="5" fillId="0" borderId="62" xfId="75" applyNumberFormat="1" applyBorder="1"/>
    <xf numFmtId="197" fontId="5" fillId="0" borderId="47" xfId="75" applyNumberFormat="1" applyBorder="1"/>
    <xf numFmtId="197" fontId="5" fillId="0" borderId="29" xfId="75" applyNumberFormat="1" applyBorder="1"/>
    <xf numFmtId="197" fontId="111" fillId="0" borderId="52" xfId="75" applyNumberFormat="1" applyFont="1" applyFill="1" applyBorder="1"/>
    <xf numFmtId="197" fontId="5" fillId="0" borderId="29" xfId="75" applyNumberFormat="1" applyFill="1" applyBorder="1"/>
    <xf numFmtId="197" fontId="5" fillId="0" borderId="28" xfId="75" applyNumberFormat="1" applyFill="1" applyBorder="1"/>
    <xf numFmtId="197" fontId="5" fillId="0" borderId="52" xfId="75" applyNumberFormat="1" applyFill="1" applyBorder="1"/>
    <xf numFmtId="168" fontId="110" fillId="0" borderId="0" xfId="259" applyNumberFormat="1" applyFont="1" applyFill="1" applyBorder="1"/>
    <xf numFmtId="168" fontId="5" fillId="0" borderId="0" xfId="260" applyNumberFormat="1" applyFill="1" applyBorder="1"/>
    <xf numFmtId="168" fontId="5" fillId="0" borderId="61" xfId="75" applyNumberFormat="1" applyBorder="1"/>
    <xf numFmtId="168" fontId="5" fillId="0" borderId="59" xfId="75" applyNumberFormat="1" applyBorder="1"/>
    <xf numFmtId="197" fontId="110" fillId="0" borderId="0" xfId="75" applyNumberFormat="1" applyFont="1" applyFill="1" applyBorder="1"/>
    <xf numFmtId="10" fontId="5" fillId="0" borderId="0" xfId="159" applyNumberFormat="1"/>
    <xf numFmtId="168" fontId="29" fillId="0" borderId="0" xfId="259" applyNumberFormat="1" applyFont="1" applyAlignment="1">
      <alignment vertical="top"/>
    </xf>
    <xf numFmtId="187" fontId="5" fillId="0" borderId="0" xfId="159" applyNumberFormat="1" applyFill="1"/>
    <xf numFmtId="198" fontId="5" fillId="0" borderId="0" xfId="259" applyNumberFormat="1"/>
    <xf numFmtId="0" fontId="29" fillId="0" borderId="0" xfId="259" applyFont="1" applyAlignment="1">
      <alignment horizontal="center" wrapText="1"/>
    </xf>
    <xf numFmtId="0" fontId="0" fillId="0" borderId="17" xfId="0" applyBorder="1"/>
    <xf numFmtId="197" fontId="111" fillId="0" borderId="29" xfId="75" applyNumberFormat="1" applyFont="1" applyFill="1" applyBorder="1"/>
    <xf numFmtId="197" fontId="111" fillId="0" borderId="17" xfId="75" applyNumberFormat="1" applyFont="1" applyFill="1" applyBorder="1"/>
    <xf numFmtId="197" fontId="111" fillId="0" borderId="28" xfId="75" applyNumberFormat="1" applyFont="1" applyFill="1" applyBorder="1"/>
    <xf numFmtId="197" fontId="0" fillId="0" borderId="0" xfId="0" applyNumberFormat="1" applyFill="1" applyBorder="1"/>
    <xf numFmtId="0" fontId="29" fillId="0" borderId="0" xfId="259" applyFont="1" applyFill="1" applyBorder="1" applyAlignment="1">
      <alignment horizontal="left" indent="2"/>
    </xf>
    <xf numFmtId="168" fontId="0" fillId="0" borderId="0" xfId="75" applyFont="1" applyFill="1" applyBorder="1"/>
    <xf numFmtId="197" fontId="29" fillId="0" borderId="0" xfId="0" applyNumberFormat="1" applyFont="1" applyBorder="1"/>
    <xf numFmtId="197" fontId="0" fillId="0" borderId="0" xfId="0" applyNumberFormat="1"/>
    <xf numFmtId="0" fontId="0" fillId="0" borderId="29" xfId="0" applyBorder="1" applyAlignment="1">
      <alignment horizontal="right"/>
    </xf>
    <xf numFmtId="194" fontId="0" fillId="0" borderId="29" xfId="0" applyNumberFormat="1" applyBorder="1" applyAlignment="1">
      <alignment horizontal="right"/>
    </xf>
    <xf numFmtId="194" fontId="29" fillId="0" borderId="29" xfId="0" applyNumberFormat="1" applyFont="1" applyBorder="1" applyAlignment="1">
      <alignment horizontal="right"/>
    </xf>
    <xf numFmtId="194" fontId="92" fillId="0" borderId="29" xfId="0" applyNumberFormat="1" applyFont="1" applyBorder="1" applyAlignment="1">
      <alignment horizontal="right"/>
    </xf>
    <xf numFmtId="194" fontId="96" fillId="0" borderId="29" xfId="0" applyNumberFormat="1" applyFont="1" applyBorder="1" applyAlignment="1">
      <alignment horizontal="right"/>
    </xf>
    <xf numFmtId="194" fontId="96" fillId="0" borderId="29" xfId="0" applyNumberFormat="1" applyFont="1" applyBorder="1"/>
    <xf numFmtId="194" fontId="5" fillId="0" borderId="29" xfId="0" applyNumberFormat="1" applyFont="1" applyBorder="1" applyAlignment="1">
      <alignment horizontal="right"/>
    </xf>
    <xf numFmtId="194" fontId="97" fillId="0" borderId="29" xfId="0" applyNumberFormat="1" applyFont="1" applyBorder="1" applyAlignment="1">
      <alignment horizontal="right"/>
    </xf>
    <xf numFmtId="0" fontId="110" fillId="0" borderId="0" xfId="0" applyFont="1" applyAlignment="1">
      <alignment horizontal="right"/>
    </xf>
    <xf numFmtId="0" fontId="110" fillId="0" borderId="0" xfId="259" applyFont="1" applyFill="1"/>
    <xf numFmtId="0" fontId="36" fillId="0" borderId="32" xfId="127" applyFill="1" applyBorder="1" applyAlignment="1" applyProtection="1"/>
    <xf numFmtId="0" fontId="5" fillId="0" borderId="42" xfId="259" applyFont="1" applyFill="1" applyBorder="1"/>
    <xf numFmtId="168" fontId="117" fillId="0" borderId="0" xfId="265" applyBorder="1"/>
    <xf numFmtId="0" fontId="0" fillId="0" borderId="43" xfId="0" applyBorder="1"/>
    <xf numFmtId="0" fontId="0" fillId="0" borderId="33" xfId="0" applyFill="1" applyBorder="1"/>
    <xf numFmtId="0" fontId="118" fillId="0" borderId="33" xfId="0" applyFont="1" applyFill="1" applyBorder="1" applyAlignment="1">
      <alignment horizontal="center"/>
    </xf>
    <xf numFmtId="0" fontId="0" fillId="0" borderId="33" xfId="0" applyBorder="1" applyAlignment="1">
      <alignment horizontal="center"/>
    </xf>
    <xf numFmtId="168" fontId="117" fillId="0" borderId="33" xfId="265" applyBorder="1" applyAlignment="1">
      <alignment horizontal="center"/>
    </xf>
    <xf numFmtId="0" fontId="29" fillId="0" borderId="32" xfId="0" applyFont="1" applyBorder="1" applyAlignment="1">
      <alignment horizontal="center"/>
    </xf>
    <xf numFmtId="0" fontId="118" fillId="0" borderId="17" xfId="0" applyFont="1" applyBorder="1"/>
    <xf numFmtId="0" fontId="118" fillId="0" borderId="28" xfId="0" applyFont="1" applyFill="1" applyBorder="1"/>
    <xf numFmtId="0" fontId="118" fillId="0" borderId="28" xfId="0" applyFont="1" applyFill="1" applyBorder="1" applyAlignment="1">
      <alignment horizontal="center"/>
    </xf>
    <xf numFmtId="0" fontId="118" fillId="0" borderId="28" xfId="0" applyFont="1" applyBorder="1" applyAlignment="1">
      <alignment horizontal="center"/>
    </xf>
    <xf numFmtId="168" fontId="118" fillId="0" borderId="28" xfId="265" applyFont="1" applyBorder="1" applyAlignment="1">
      <alignment horizontal="center"/>
    </xf>
    <xf numFmtId="0" fontId="29" fillId="0" borderId="43" xfId="0" applyFont="1" applyBorder="1" applyAlignment="1">
      <alignment horizontal="center"/>
    </xf>
    <xf numFmtId="0" fontId="118" fillId="0" borderId="25" xfId="0" applyFont="1" applyBorder="1"/>
    <xf numFmtId="0" fontId="118" fillId="0" borderId="42" xfId="0" applyFont="1" applyFill="1" applyBorder="1"/>
    <xf numFmtId="0" fontId="118" fillId="0" borderId="42" xfId="0" applyFont="1" applyFill="1" applyBorder="1" applyAlignment="1">
      <alignment horizontal="center"/>
    </xf>
    <xf numFmtId="0" fontId="118" fillId="0" borderId="42" xfId="0" applyFont="1" applyBorder="1" applyAlignment="1">
      <alignment horizontal="center"/>
    </xf>
    <xf numFmtId="168" fontId="118" fillId="0" borderId="42" xfId="265" applyFont="1" applyBorder="1" applyAlignment="1">
      <alignment horizontal="center"/>
    </xf>
    <xf numFmtId="0" fontId="5" fillId="0" borderId="25" xfId="0" applyFont="1" applyBorder="1"/>
    <xf numFmtId="0" fontId="105" fillId="0" borderId="28" xfId="0" applyFont="1" applyFill="1" applyBorder="1"/>
    <xf numFmtId="168" fontId="117" fillId="0" borderId="28" xfId="265" applyFill="1" applyBorder="1"/>
    <xf numFmtId="0" fontId="118" fillId="0" borderId="28" xfId="0" applyFont="1" applyBorder="1"/>
    <xf numFmtId="168" fontId="118" fillId="0" borderId="28" xfId="265" applyFont="1" applyBorder="1"/>
    <xf numFmtId="168" fontId="118" fillId="0" borderId="9" xfId="265" applyFont="1" applyBorder="1"/>
    <xf numFmtId="0" fontId="0" fillId="0" borderId="28" xfId="0" applyFill="1" applyBorder="1"/>
    <xf numFmtId="168" fontId="117" fillId="0" borderId="28" xfId="265" applyBorder="1"/>
    <xf numFmtId="168" fontId="117" fillId="0" borderId="9" xfId="265" applyBorder="1"/>
    <xf numFmtId="168" fontId="117" fillId="0" borderId="17" xfId="265" applyBorder="1"/>
    <xf numFmtId="0" fontId="118" fillId="0" borderId="17" xfId="0" applyFont="1" applyBorder="1" applyAlignment="1">
      <alignment horizontal="center"/>
    </xf>
    <xf numFmtId="0" fontId="0" fillId="0" borderId="28" xfId="0" quotePrefix="1" applyFill="1" applyBorder="1"/>
    <xf numFmtId="0" fontId="0" fillId="0" borderId="25" xfId="0" applyBorder="1"/>
    <xf numFmtId="0" fontId="118" fillId="0" borderId="42" xfId="0" applyFont="1" applyFill="1" applyBorder="1" applyAlignment="1">
      <alignment horizontal="right"/>
    </xf>
    <xf numFmtId="0" fontId="0" fillId="0" borderId="35" xfId="0" applyBorder="1"/>
    <xf numFmtId="168" fontId="117" fillId="0" borderId="35" xfId="265" applyBorder="1"/>
    <xf numFmtId="167" fontId="117" fillId="0" borderId="34" xfId="267" applyBorder="1"/>
    <xf numFmtId="0" fontId="105" fillId="0" borderId="28" xfId="0" applyFont="1" applyFill="1" applyBorder="1" applyAlignment="1">
      <alignment horizontal="left"/>
    </xf>
    <xf numFmtId="168" fontId="117" fillId="0" borderId="42" xfId="265" applyBorder="1"/>
    <xf numFmtId="168" fontId="117" fillId="0" borderId="41" xfId="265" applyFill="1" applyBorder="1"/>
    <xf numFmtId="168" fontId="117" fillId="0" borderId="25" xfId="265" applyFill="1" applyBorder="1"/>
    <xf numFmtId="0" fontId="105" fillId="0" borderId="43" xfId="0" applyFont="1" applyFill="1" applyBorder="1"/>
    <xf numFmtId="168" fontId="117" fillId="0" borderId="28" xfId="266" applyBorder="1"/>
    <xf numFmtId="168" fontId="117" fillId="0" borderId="0" xfId="265" applyFill="1" applyBorder="1"/>
    <xf numFmtId="2" fontId="117" fillId="0" borderId="28" xfId="265" applyNumberFormat="1" applyFill="1" applyBorder="1"/>
    <xf numFmtId="168" fontId="117" fillId="0" borderId="0" xfId="265"/>
    <xf numFmtId="0" fontId="118" fillId="0" borderId="25" xfId="0" applyFont="1" applyBorder="1" applyAlignment="1">
      <alignment horizontal="center"/>
    </xf>
    <xf numFmtId="0" fontId="118" fillId="0" borderId="0" xfId="0" applyFont="1" applyBorder="1" applyAlignment="1">
      <alignment horizontal="center"/>
    </xf>
    <xf numFmtId="0" fontId="118" fillId="0" borderId="0" xfId="0" applyFont="1" applyFill="1" applyBorder="1" applyAlignment="1">
      <alignment horizontal="right"/>
    </xf>
    <xf numFmtId="168" fontId="117" fillId="0" borderId="43" xfId="265" applyFill="1" applyBorder="1"/>
    <xf numFmtId="168" fontId="117" fillId="0" borderId="33" xfId="265" applyBorder="1"/>
    <xf numFmtId="168" fontId="117" fillId="0" borderId="25" xfId="265" applyBorder="1"/>
    <xf numFmtId="164" fontId="0" fillId="0" borderId="41" xfId="0" applyNumberFormat="1" applyBorder="1"/>
    <xf numFmtId="168" fontId="117" fillId="0" borderId="0" xfId="265" applyFill="1"/>
    <xf numFmtId="167" fontId="117" fillId="37" borderId="35" xfId="267" applyNumberFormat="1" applyFill="1" applyBorder="1"/>
    <xf numFmtId="0" fontId="0" fillId="0" borderId="43" xfId="0" applyFill="1" applyBorder="1"/>
    <xf numFmtId="0" fontId="0" fillId="0" borderId="33" xfId="0" applyFill="1" applyBorder="1" applyAlignment="1">
      <alignment horizontal="center"/>
    </xf>
    <xf numFmtId="168" fontId="117" fillId="0" borderId="33" xfId="265" applyFill="1" applyBorder="1" applyAlignment="1">
      <alignment horizontal="center"/>
    </xf>
    <xf numFmtId="0" fontId="118" fillId="0" borderId="17" xfId="0" applyFont="1" applyFill="1" applyBorder="1"/>
    <xf numFmtId="168" fontId="118" fillId="0" borderId="28" xfId="265" applyFont="1" applyFill="1" applyBorder="1" applyAlignment="1">
      <alignment horizontal="center"/>
    </xf>
    <xf numFmtId="0" fontId="118" fillId="0" borderId="25" xfId="0" applyFont="1" applyFill="1" applyBorder="1"/>
    <xf numFmtId="168" fontId="118" fillId="0" borderId="42" xfId="265" applyFont="1" applyFill="1" applyBorder="1" applyAlignment="1">
      <alignment horizontal="center"/>
    </xf>
    <xf numFmtId="168" fontId="118" fillId="0" borderId="28" xfId="265" applyFont="1" applyFill="1" applyBorder="1"/>
    <xf numFmtId="168" fontId="118" fillId="0" borderId="43" xfId="265" applyFont="1" applyBorder="1"/>
    <xf numFmtId="0" fontId="0" fillId="0" borderId="17" xfId="0" applyFill="1" applyBorder="1"/>
    <xf numFmtId="0" fontId="118" fillId="0" borderId="17" xfId="0" applyFont="1" applyFill="1" applyBorder="1" applyAlignment="1">
      <alignment horizontal="center"/>
    </xf>
    <xf numFmtId="0" fontId="117" fillId="0" borderId="28" xfId="0" applyFont="1" applyFill="1" applyBorder="1"/>
    <xf numFmtId="0" fontId="0" fillId="0" borderId="25" xfId="0" applyFill="1" applyBorder="1"/>
    <xf numFmtId="0" fontId="0" fillId="0" borderId="35" xfId="0" applyFill="1" applyBorder="1"/>
    <xf numFmtId="168" fontId="117" fillId="0" borderId="35" xfId="265" applyFill="1" applyBorder="1"/>
    <xf numFmtId="0" fontId="5" fillId="0" borderId="17" xfId="0" applyFont="1" applyFill="1" applyBorder="1" applyAlignment="1"/>
    <xf numFmtId="0" fontId="118" fillId="0" borderId="25" xfId="0" applyFont="1" applyFill="1" applyBorder="1" applyAlignment="1">
      <alignment horizontal="center"/>
    </xf>
    <xf numFmtId="167" fontId="117" fillId="0" borderId="9" xfId="267" applyFill="1" applyBorder="1"/>
    <xf numFmtId="168" fontId="117" fillId="0" borderId="9" xfId="265" applyFill="1" applyBorder="1"/>
    <xf numFmtId="167" fontId="117" fillId="0" borderId="43" xfId="267" applyBorder="1"/>
    <xf numFmtId="167" fontId="117" fillId="0" borderId="41" xfId="267" applyBorder="1"/>
    <xf numFmtId="0" fontId="118" fillId="0" borderId="0" xfId="0" applyFont="1" applyFill="1" applyBorder="1" applyAlignment="1">
      <alignment horizontal="center"/>
    </xf>
    <xf numFmtId="168" fontId="117" fillId="0" borderId="33" xfId="265" applyFill="1" applyBorder="1"/>
    <xf numFmtId="0" fontId="0" fillId="0" borderId="42" xfId="0" applyFill="1" applyBorder="1"/>
    <xf numFmtId="164" fontId="0" fillId="0" borderId="34" xfId="0" applyNumberFormat="1" applyBorder="1"/>
    <xf numFmtId="164" fontId="0" fillId="0" borderId="0" xfId="0" applyNumberFormat="1" applyBorder="1"/>
    <xf numFmtId="0" fontId="46" fillId="0" borderId="0" xfId="0" applyFont="1" applyBorder="1" applyAlignment="1">
      <alignment horizontal="center"/>
    </xf>
    <xf numFmtId="168" fontId="117" fillId="0" borderId="5" xfId="265" applyBorder="1"/>
    <xf numFmtId="0" fontId="0" fillId="0" borderId="5" xfId="0" applyFill="1" applyBorder="1"/>
    <xf numFmtId="168" fontId="117" fillId="0" borderId="31" xfId="265" applyBorder="1"/>
    <xf numFmtId="0" fontId="0" fillId="0" borderId="31" xfId="0" applyFill="1" applyBorder="1"/>
    <xf numFmtId="168" fontId="29" fillId="0" borderId="17" xfId="261" applyFont="1" applyBorder="1" applyAlignment="1">
      <alignment horizontal="center"/>
    </xf>
    <xf numFmtId="169" fontId="83" fillId="0" borderId="0" xfId="261" applyNumberFormat="1" applyFont="1" applyBorder="1"/>
    <xf numFmtId="167" fontId="104" fillId="0" borderId="11" xfId="258" applyFill="1" applyBorder="1"/>
    <xf numFmtId="167" fontId="104" fillId="0" borderId="11" xfId="258" applyNumberFormat="1" applyFill="1" applyBorder="1"/>
    <xf numFmtId="167" fontId="0" fillId="0" borderId="0" xfId="0" applyNumberFormat="1"/>
    <xf numFmtId="167" fontId="111" fillId="0" borderId="11" xfId="262" applyNumberFormat="1" applyFont="1" applyFill="1" applyBorder="1"/>
    <xf numFmtId="168" fontId="86" fillId="0" borderId="0" xfId="75" applyNumberFormat="1" applyFont="1" applyFill="1" applyBorder="1" applyAlignment="1">
      <alignment horizontal="right"/>
    </xf>
    <xf numFmtId="10" fontId="86" fillId="0" borderId="0" xfId="159" applyNumberFormat="1" applyFont="1" applyFill="1" applyBorder="1" applyAlignment="1">
      <alignment horizontal="right"/>
    </xf>
    <xf numFmtId="199" fontId="5" fillId="0" borderId="28" xfId="261" applyNumberFormat="1" applyFill="1" applyBorder="1"/>
    <xf numFmtId="0" fontId="0" fillId="0" borderId="9" xfId="0" applyFill="1" applyBorder="1"/>
    <xf numFmtId="168" fontId="5" fillId="0" borderId="25" xfId="261" applyNumberFormat="1" applyFill="1" applyBorder="1"/>
    <xf numFmtId="4" fontId="5" fillId="0" borderId="42" xfId="259" applyNumberFormat="1" applyFill="1" applyBorder="1"/>
    <xf numFmtId="168" fontId="5" fillId="0" borderId="35" xfId="261" applyNumberFormat="1" applyFill="1" applyBorder="1"/>
    <xf numFmtId="167" fontId="5" fillId="0" borderId="34" xfId="260" applyFill="1" applyBorder="1"/>
    <xf numFmtId="0" fontId="0" fillId="0" borderId="63" xfId="0" applyBorder="1"/>
    <xf numFmtId="0" fontId="0" fillId="0" borderId="65" xfId="0" applyBorder="1"/>
    <xf numFmtId="2" fontId="0" fillId="0" borderId="65" xfId="0" applyNumberFormat="1" applyBorder="1"/>
    <xf numFmtId="0" fontId="0" fillId="0" borderId="66" xfId="0" applyBorder="1"/>
    <xf numFmtId="168" fontId="121" fillId="0" borderId="0" xfId="75" applyNumberFormat="1" applyFont="1" applyBorder="1"/>
    <xf numFmtId="10" fontId="121" fillId="66" borderId="0" xfId="159" applyNumberFormat="1" applyFont="1" applyFill="1" applyBorder="1"/>
    <xf numFmtId="168" fontId="123" fillId="0" borderId="0" xfId="75" applyNumberFormat="1" applyFont="1" applyBorder="1"/>
    <xf numFmtId="168" fontId="123" fillId="0" borderId="0" xfId="75" applyNumberFormat="1" applyFont="1" applyFill="1" applyBorder="1"/>
    <xf numFmtId="0" fontId="123" fillId="0" borderId="0" xfId="0" applyFont="1" applyFill="1" applyBorder="1"/>
    <xf numFmtId="10" fontId="123" fillId="0" borderId="0" xfId="159" applyNumberFormat="1" applyFont="1" applyFill="1" applyBorder="1"/>
    <xf numFmtId="9" fontId="121" fillId="0" borderId="51" xfId="75" applyNumberFormat="1" applyFont="1" applyBorder="1"/>
    <xf numFmtId="9" fontId="121" fillId="0" borderId="17" xfId="159" applyFont="1" applyBorder="1"/>
    <xf numFmtId="197" fontId="121" fillId="0" borderId="9" xfId="75" applyNumberFormat="1" applyFont="1" applyBorder="1"/>
    <xf numFmtId="9" fontId="121" fillId="0" borderId="9" xfId="75" applyNumberFormat="1" applyFont="1" applyBorder="1"/>
    <xf numFmtId="9" fontId="121" fillId="66" borderId="51" xfId="75" applyNumberFormat="1" applyFont="1" applyFill="1" applyBorder="1"/>
    <xf numFmtId="167" fontId="121" fillId="0" borderId="11" xfId="262" applyFont="1" applyFill="1" applyBorder="1"/>
    <xf numFmtId="168" fontId="121" fillId="0" borderId="28" xfId="261" applyNumberFormat="1" applyFont="1" applyFill="1" applyBorder="1"/>
    <xf numFmtId="199" fontId="121" fillId="0" borderId="28" xfId="261" applyNumberFormat="1" applyFont="1" applyFill="1" applyBorder="1"/>
    <xf numFmtId="168" fontId="121" fillId="0" borderId="28" xfId="261" applyFont="1" applyFill="1" applyBorder="1"/>
    <xf numFmtId="2" fontId="121" fillId="0" borderId="28" xfId="261" applyNumberFormat="1" applyFont="1" applyFill="1" applyBorder="1"/>
    <xf numFmtId="2" fontId="121" fillId="0" borderId="28" xfId="261" applyNumberFormat="1" applyFont="1" applyBorder="1"/>
    <xf numFmtId="10" fontId="124" fillId="0" borderId="0" xfId="259" applyNumberFormat="1" applyFont="1"/>
    <xf numFmtId="3" fontId="124" fillId="0" borderId="0" xfId="259" applyNumberFormat="1" applyFont="1"/>
    <xf numFmtId="169" fontId="124" fillId="0" borderId="0" xfId="261" applyNumberFormat="1" applyFont="1" applyBorder="1"/>
    <xf numFmtId="168" fontId="5" fillId="0" borderId="35" xfId="261" applyFont="1" applyFill="1" applyBorder="1"/>
    <xf numFmtId="197" fontId="5" fillId="0" borderId="64" xfId="75" applyNumberFormat="1" applyBorder="1"/>
    <xf numFmtId="9" fontId="5" fillId="0" borderId="55" xfId="75" applyNumberFormat="1" applyBorder="1"/>
    <xf numFmtId="197" fontId="0" fillId="0" borderId="0" xfId="75" applyNumberFormat="1" applyFont="1" applyBorder="1"/>
    <xf numFmtId="194" fontId="125" fillId="0" borderId="0" xfId="0" applyNumberFormat="1" applyFont="1" applyAlignment="1">
      <alignment horizontal="right"/>
    </xf>
    <xf numFmtId="0" fontId="107" fillId="0" borderId="0" xfId="0" applyFont="1" applyBorder="1"/>
    <xf numFmtId="0" fontId="125" fillId="0" borderId="39" xfId="0" applyFont="1" applyFill="1" applyBorder="1" applyAlignment="1">
      <alignment horizontal="left" indent="2"/>
    </xf>
    <xf numFmtId="197" fontId="125" fillId="0" borderId="0" xfId="75" applyNumberFormat="1" applyFont="1" applyBorder="1"/>
    <xf numFmtId="0" fontId="125" fillId="0" borderId="0" xfId="0" applyFont="1" applyBorder="1"/>
    <xf numFmtId="168" fontId="125" fillId="0" borderId="0" xfId="0" applyNumberFormat="1" applyFont="1" applyBorder="1"/>
    <xf numFmtId="194" fontId="107" fillId="0" borderId="0" xfId="0" applyNumberFormat="1" applyFont="1" applyBorder="1" applyAlignment="1">
      <alignment horizontal="right"/>
    </xf>
    <xf numFmtId="0" fontId="107" fillId="0" borderId="0" xfId="0" applyFont="1"/>
    <xf numFmtId="10" fontId="122" fillId="0" borderId="0" xfId="159" applyNumberFormat="1" applyFont="1" applyFill="1" applyBorder="1" applyAlignment="1">
      <alignment horizontal="right"/>
    </xf>
    <xf numFmtId="168" fontId="125" fillId="0" borderId="0" xfId="75" applyNumberFormat="1" applyFont="1" applyBorder="1"/>
    <xf numFmtId="197" fontId="121" fillId="0" borderId="52" xfId="75" applyNumberFormat="1" applyFont="1" applyFill="1" applyBorder="1"/>
    <xf numFmtId="9" fontId="5" fillId="0" borderId="52" xfId="75" applyNumberFormat="1" applyFill="1" applyBorder="1"/>
    <xf numFmtId="197" fontId="5" fillId="0" borderId="52" xfId="75" applyNumberFormat="1" applyFont="1" applyFill="1" applyBorder="1"/>
    <xf numFmtId="197" fontId="5" fillId="0" borderId="52" xfId="75" applyNumberFormat="1" applyFont="1" applyBorder="1"/>
    <xf numFmtId="197" fontId="5" fillId="0" borderId="62" xfId="75" applyNumberFormat="1" applyFont="1" applyBorder="1"/>
    <xf numFmtId="197" fontId="5" fillId="0" borderId="47" xfId="75" applyNumberFormat="1" applyFont="1" applyBorder="1"/>
    <xf numFmtId="197" fontId="5" fillId="0" borderId="29" xfId="75" applyNumberFormat="1" applyFont="1" applyBorder="1"/>
    <xf numFmtId="197" fontId="5" fillId="0" borderId="17" xfId="75" applyNumberFormat="1" applyFont="1" applyBorder="1"/>
    <xf numFmtId="197" fontId="5" fillId="0" borderId="28" xfId="75" applyNumberFormat="1" applyFont="1" applyBorder="1"/>
    <xf numFmtId="197" fontId="5" fillId="0" borderId="29" xfId="75" applyNumberFormat="1" applyFont="1" applyFill="1" applyBorder="1"/>
    <xf numFmtId="197" fontId="5" fillId="0" borderId="17" xfId="75" applyNumberFormat="1" applyFont="1" applyFill="1" applyBorder="1"/>
    <xf numFmtId="197" fontId="5" fillId="0" borderId="28" xfId="75" applyNumberFormat="1" applyFont="1" applyFill="1" applyBorder="1"/>
    <xf numFmtId="197" fontId="5" fillId="0" borderId="53" xfId="75" applyNumberFormat="1" applyFont="1" applyBorder="1"/>
    <xf numFmtId="197" fontId="5" fillId="0" borderId="54" xfId="75" applyNumberFormat="1" applyFont="1" applyBorder="1"/>
    <xf numFmtId="197" fontId="5" fillId="0" borderId="55" xfId="75" applyNumberFormat="1" applyFont="1" applyBorder="1"/>
    <xf numFmtId="200" fontId="110" fillId="0" borderId="0" xfId="75" applyNumberFormat="1" applyFont="1" applyFill="1" applyBorder="1"/>
    <xf numFmtId="197" fontId="110" fillId="0" borderId="0" xfId="75" applyNumberFormat="1" applyFont="1" applyFill="1" applyBorder="1" applyAlignment="1">
      <alignment horizontal="center" vertical="center"/>
    </xf>
    <xf numFmtId="168" fontId="110" fillId="0" borderId="0" xfId="0" applyNumberFormat="1" applyFont="1" applyBorder="1" applyAlignment="1">
      <alignment horizontal="right"/>
    </xf>
    <xf numFmtId="194" fontId="110" fillId="0" borderId="0" xfId="0" applyNumberFormat="1" applyFont="1" applyAlignment="1">
      <alignment horizontal="right"/>
    </xf>
    <xf numFmtId="197" fontId="110" fillId="0" borderId="0" xfId="259" applyNumberFormat="1" applyFont="1" applyAlignment="1">
      <alignment horizontal="center"/>
    </xf>
    <xf numFmtId="10" fontId="121" fillId="0" borderId="0" xfId="159" applyNumberFormat="1" applyFont="1" applyFill="1" applyBorder="1"/>
    <xf numFmtId="0" fontId="91" fillId="68" borderId="0" xfId="268" applyNumberFormat="1" applyFont="1" applyFill="1" applyBorder="1" applyAlignment="1">
      <alignment horizontal="center" vertical="center" wrapText="1"/>
    </xf>
    <xf numFmtId="0" fontId="84" fillId="0" borderId="0" xfId="127" applyFont="1" applyAlignment="1" applyProtection="1">
      <alignment horizontal="left"/>
    </xf>
    <xf numFmtId="0" fontId="5" fillId="0" borderId="0" xfId="264" applyFont="1" applyBorder="1"/>
    <xf numFmtId="0" fontId="5" fillId="0" borderId="0" xfId="259" applyFill="1" applyBorder="1" applyAlignment="1">
      <alignment horizontal="left"/>
    </xf>
    <xf numFmtId="0" fontId="90" fillId="68" borderId="0" xfId="268" applyNumberFormat="1" applyFont="1" applyFill="1" applyBorder="1" applyAlignment="1">
      <alignment horizontal="center" vertical="center" wrapText="1"/>
    </xf>
    <xf numFmtId="0" fontId="126" fillId="0" borderId="63" xfId="0" applyFont="1" applyFill="1" applyBorder="1"/>
    <xf numFmtId="0" fontId="29" fillId="0" borderId="63" xfId="0" applyFont="1" applyBorder="1"/>
    <xf numFmtId="0" fontId="29" fillId="0" borderId="41" xfId="0" applyFont="1" applyBorder="1"/>
    <xf numFmtId="0" fontId="29" fillId="0" borderId="65" xfId="0" applyFont="1" applyBorder="1"/>
    <xf numFmtId="168" fontId="86" fillId="0" borderId="68" xfId="75" applyNumberFormat="1" applyFont="1" applyFill="1" applyBorder="1" applyAlignment="1">
      <alignment horizontal="right"/>
    </xf>
    <xf numFmtId="10" fontId="86" fillId="0" borderId="68" xfId="159" applyNumberFormat="1" applyFont="1" applyFill="1" applyBorder="1" applyAlignment="1">
      <alignment horizontal="right"/>
    </xf>
    <xf numFmtId="2" fontId="121" fillId="0" borderId="68" xfId="159" applyNumberFormat="1" applyFont="1" applyBorder="1"/>
    <xf numFmtId="10" fontId="123" fillId="0" borderId="0" xfId="0" applyNumberFormat="1" applyFont="1" applyFill="1" applyBorder="1"/>
    <xf numFmtId="0" fontId="5" fillId="0" borderId="65" xfId="259" applyFont="1" applyBorder="1"/>
    <xf numFmtId="0" fontId="5" fillId="0" borderId="65" xfId="0" applyFont="1" applyBorder="1"/>
    <xf numFmtId="10" fontId="0" fillId="0" borderId="65" xfId="0" applyNumberFormat="1" applyBorder="1"/>
    <xf numFmtId="10" fontId="0" fillId="0" borderId="65" xfId="0" applyNumberFormat="1" applyFill="1" applyBorder="1"/>
    <xf numFmtId="10" fontId="0" fillId="0" borderId="68" xfId="159" applyNumberFormat="1" applyFont="1" applyBorder="1"/>
    <xf numFmtId="0" fontId="0" fillId="69" borderId="0" xfId="0" applyFill="1" applyBorder="1"/>
    <xf numFmtId="0" fontId="108" fillId="0" borderId="0" xfId="0" applyFont="1" applyBorder="1"/>
    <xf numFmtId="0" fontId="81" fillId="58" borderId="0" xfId="269" applyFont="1" applyFill="1" applyAlignment="1">
      <alignment horizontal="left"/>
    </xf>
    <xf numFmtId="168" fontId="121" fillId="0" borderId="68" xfId="75" applyNumberFormat="1" applyFont="1" applyBorder="1"/>
    <xf numFmtId="168" fontId="0" fillId="0" borderId="68" xfId="75" applyNumberFormat="1" applyFont="1" applyBorder="1"/>
    <xf numFmtId="168" fontId="123" fillId="0" borderId="68" xfId="75" applyNumberFormat="1" applyFont="1" applyBorder="1"/>
    <xf numFmtId="168" fontId="0" fillId="0" borderId="68" xfId="0" applyNumberFormat="1" applyBorder="1"/>
    <xf numFmtId="168" fontId="121" fillId="0" borderId="68" xfId="75" applyFont="1" applyBorder="1"/>
    <xf numFmtId="0" fontId="0" fillId="0" borderId="68" xfId="0" applyBorder="1"/>
    <xf numFmtId="2" fontId="123" fillId="0" borderId="68" xfId="0" applyNumberFormat="1" applyFont="1" applyBorder="1"/>
    <xf numFmtId="2" fontId="0" fillId="0" borderId="68" xfId="0" applyNumberFormat="1" applyBorder="1"/>
    <xf numFmtId="0" fontId="5" fillId="0" borderId="28" xfId="0" applyFont="1" applyBorder="1"/>
    <xf numFmtId="10" fontId="121" fillId="0" borderId="68" xfId="0" applyNumberFormat="1" applyFont="1" applyBorder="1"/>
    <xf numFmtId="10" fontId="123" fillId="0" borderId="68" xfId="0" applyNumberFormat="1" applyFont="1" applyBorder="1"/>
    <xf numFmtId="10" fontId="0" fillId="0" borderId="68" xfId="159" applyNumberFormat="1" applyFont="1" applyFill="1" applyBorder="1"/>
    <xf numFmtId="10" fontId="121" fillId="0" borderId="68" xfId="159" applyNumberFormat="1" applyFont="1" applyFill="1" applyBorder="1"/>
    <xf numFmtId="0" fontId="0" fillId="69" borderId="68" xfId="0" applyFill="1" applyBorder="1"/>
    <xf numFmtId="167" fontId="121" fillId="66" borderId="68" xfId="262" applyFont="1" applyFill="1" applyBorder="1"/>
    <xf numFmtId="187" fontId="121" fillId="66" borderId="68" xfId="159" applyNumberFormat="1" applyFont="1" applyFill="1" applyBorder="1" applyAlignment="1">
      <alignment horizontal="center"/>
    </xf>
    <xf numFmtId="168" fontId="121" fillId="69" borderId="68" xfId="75" applyNumberFormat="1" applyFont="1" applyFill="1" applyBorder="1"/>
    <xf numFmtId="168" fontId="0" fillId="69" borderId="68" xfId="75" applyNumberFormat="1" applyFont="1" applyFill="1" applyBorder="1"/>
    <xf numFmtId="187" fontId="121" fillId="66" borderId="69" xfId="159" applyNumberFormat="1" applyFont="1" applyFill="1" applyBorder="1" applyAlignment="1">
      <alignment horizontal="center"/>
    </xf>
    <xf numFmtId="168" fontId="0" fillId="0" borderId="69" xfId="75" applyNumberFormat="1" applyFont="1" applyBorder="1"/>
    <xf numFmtId="0" fontId="5" fillId="0" borderId="34" xfId="0" applyFont="1" applyBorder="1"/>
    <xf numFmtId="0" fontId="5" fillId="0" borderId="5" xfId="0" applyFont="1" applyBorder="1"/>
    <xf numFmtId="0" fontId="5" fillId="0" borderId="35" xfId="0" applyFont="1" applyBorder="1"/>
    <xf numFmtId="0" fontId="0" fillId="69" borderId="69" xfId="0" applyFill="1" applyBorder="1"/>
    <xf numFmtId="168" fontId="121" fillId="69" borderId="69" xfId="75" applyNumberFormat="1" applyFont="1" applyFill="1" applyBorder="1"/>
    <xf numFmtId="168" fontId="0" fillId="69" borderId="69" xfId="75" applyNumberFormat="1" applyFont="1" applyFill="1" applyBorder="1"/>
    <xf numFmtId="168" fontId="0" fillId="0" borderId="69" xfId="0" applyNumberFormat="1" applyBorder="1"/>
    <xf numFmtId="168" fontId="0" fillId="69" borderId="68" xfId="0" applyNumberFormat="1" applyFill="1" applyBorder="1"/>
    <xf numFmtId="2" fontId="0" fillId="69" borderId="68" xfId="0" applyNumberFormat="1" applyFill="1" applyBorder="1"/>
    <xf numFmtId="195" fontId="5" fillId="0" borderId="0" xfId="259" applyNumberFormat="1" applyFill="1"/>
    <xf numFmtId="168" fontId="5" fillId="0" borderId="17" xfId="259" applyNumberFormat="1" applyFont="1" applyBorder="1" applyAlignment="1"/>
    <xf numFmtId="187" fontId="5" fillId="0" borderId="0" xfId="259" applyNumberFormat="1" applyFill="1"/>
    <xf numFmtId="195" fontId="0" fillId="0" borderId="0" xfId="0" applyNumberFormat="1" applyFill="1"/>
    <xf numFmtId="168" fontId="121" fillId="66" borderId="28" xfId="261" applyFont="1" applyFill="1" applyBorder="1"/>
    <xf numFmtId="168" fontId="121" fillId="66" borderId="28" xfId="265" applyFont="1" applyFill="1" applyBorder="1"/>
    <xf numFmtId="10" fontId="117" fillId="0" borderId="0" xfId="159" applyNumberFormat="1" applyFont="1"/>
    <xf numFmtId="168" fontId="0" fillId="0" borderId="0" xfId="0" applyNumberFormat="1" applyFill="1"/>
    <xf numFmtId="201" fontId="0" fillId="0" borderId="0" xfId="0" applyNumberFormat="1" applyFill="1"/>
    <xf numFmtId="168" fontId="117" fillId="0" borderId="28" xfId="266" applyFill="1" applyBorder="1"/>
    <xf numFmtId="2" fontId="117" fillId="0" borderId="28" xfId="266" applyNumberFormat="1" applyFill="1" applyBorder="1"/>
    <xf numFmtId="168" fontId="121" fillId="66" borderId="28" xfId="266" applyFont="1" applyFill="1" applyBorder="1"/>
    <xf numFmtId="0" fontId="0" fillId="0" borderId="65" xfId="0" applyBorder="1" applyAlignment="1">
      <alignment horizontal="right"/>
    </xf>
    <xf numFmtId="10" fontId="121" fillId="66" borderId="68" xfId="0" applyNumberFormat="1" applyFont="1" applyFill="1" applyBorder="1" applyAlignment="1">
      <alignment horizontal="right"/>
    </xf>
    <xf numFmtId="168" fontId="121" fillId="66" borderId="28" xfId="261" applyNumberFormat="1" applyFont="1" applyFill="1" applyBorder="1"/>
    <xf numFmtId="0" fontId="121" fillId="66" borderId="28" xfId="259" applyFont="1" applyFill="1" applyBorder="1"/>
    <xf numFmtId="2" fontId="0" fillId="0" borderId="0" xfId="0" applyNumberFormat="1"/>
    <xf numFmtId="2" fontId="0" fillId="0" borderId="68" xfId="258" applyNumberFormat="1" applyFont="1" applyBorder="1"/>
    <xf numFmtId="10" fontId="5" fillId="0" borderId="32" xfId="262" applyNumberFormat="1" applyFill="1" applyBorder="1"/>
    <xf numFmtId="167" fontId="5" fillId="0" borderId="28" xfId="259" applyNumberFormat="1" applyFill="1" applyBorder="1" applyAlignment="1"/>
    <xf numFmtId="0" fontId="0" fillId="0" borderId="26" xfId="0" applyBorder="1"/>
    <xf numFmtId="197" fontId="121" fillId="0" borderId="68" xfId="75" applyNumberFormat="1" applyFont="1" applyBorder="1"/>
    <xf numFmtId="0" fontId="5" fillId="0" borderId="0" xfId="0" applyFont="1" applyFill="1" applyBorder="1"/>
    <xf numFmtId="9" fontId="5" fillId="0" borderId="63" xfId="159" applyBorder="1"/>
    <xf numFmtId="9" fontId="5" fillId="0" borderId="63" xfId="75" applyNumberFormat="1" applyBorder="1"/>
    <xf numFmtId="9" fontId="123" fillId="0" borderId="51" xfId="75" applyNumberFormat="1" applyFont="1" applyBorder="1"/>
    <xf numFmtId="9" fontId="123" fillId="0" borderId="64" xfId="159" applyNumberFormat="1" applyFont="1" applyBorder="1"/>
    <xf numFmtId="168" fontId="110" fillId="0" borderId="0" xfId="259" applyNumberFormat="1" applyFont="1" applyBorder="1" applyAlignment="1">
      <alignment horizontal="center"/>
    </xf>
    <xf numFmtId="197" fontId="5" fillId="0" borderId="63" xfId="75" applyNumberFormat="1" applyBorder="1"/>
    <xf numFmtId="197" fontId="111" fillId="0" borderId="64" xfId="75" applyNumberFormat="1" applyFont="1" applyFill="1" applyBorder="1"/>
    <xf numFmtId="197" fontId="121" fillId="0" borderId="63" xfId="75" applyNumberFormat="1" applyFont="1" applyBorder="1"/>
    <xf numFmtId="9" fontId="121" fillId="0" borderId="63" xfId="75" applyNumberFormat="1" applyFont="1" applyBorder="1"/>
    <xf numFmtId="197" fontId="121" fillId="66" borderId="68" xfId="75" applyNumberFormat="1" applyFont="1" applyFill="1" applyBorder="1"/>
    <xf numFmtId="197" fontId="111" fillId="0" borderId="29" xfId="75" applyNumberFormat="1" applyFont="1" applyBorder="1"/>
    <xf numFmtId="0" fontId="4" fillId="0" borderId="0" xfId="278"/>
    <xf numFmtId="0" fontId="129" fillId="0" borderId="0" xfId="278" applyFont="1"/>
    <xf numFmtId="0" fontId="4" fillId="0" borderId="11" xfId="278" applyBorder="1"/>
    <xf numFmtId="202" fontId="4" fillId="0" borderId="11" xfId="278" applyNumberFormat="1" applyBorder="1"/>
    <xf numFmtId="202" fontId="4" fillId="0" borderId="11" xfId="278" applyNumberFormat="1" applyFill="1" applyBorder="1"/>
    <xf numFmtId="0" fontId="4" fillId="0" borderId="11" xfId="278" applyBorder="1" applyAlignment="1">
      <alignment wrapText="1"/>
    </xf>
    <xf numFmtId="167" fontId="4" fillId="0" borderId="11" xfId="278" applyNumberFormat="1" applyBorder="1"/>
    <xf numFmtId="202" fontId="4" fillId="0" borderId="0" xfId="278" applyNumberFormat="1"/>
    <xf numFmtId="0" fontId="130" fillId="0" borderId="0" xfId="278" applyFont="1"/>
    <xf numFmtId="166" fontId="130" fillId="0" borderId="0" xfId="278" applyNumberFormat="1" applyFont="1"/>
    <xf numFmtId="0" fontId="127" fillId="0" borderId="0" xfId="278" applyFont="1" applyFill="1"/>
    <xf numFmtId="0" fontId="128" fillId="0" borderId="0" xfId="278" applyFont="1" applyFill="1"/>
    <xf numFmtId="0" fontId="4" fillId="0" borderId="0" xfId="278" applyFill="1"/>
    <xf numFmtId="0" fontId="131" fillId="0" borderId="0" xfId="278" applyFont="1"/>
    <xf numFmtId="9" fontId="121" fillId="0" borderId="64" xfId="159" applyFont="1" applyBorder="1"/>
    <xf numFmtId="2" fontId="4" fillId="0" borderId="11" xfId="278" applyNumberFormat="1" applyBorder="1"/>
    <xf numFmtId="0" fontId="0" fillId="54" borderId="0" xfId="0" applyFill="1" applyAlignment="1">
      <alignment horizontal="center"/>
    </xf>
    <xf numFmtId="0" fontId="5" fillId="0" borderId="0" xfId="280" applyFont="1" applyAlignment="1">
      <alignment horizontal="center"/>
    </xf>
    <xf numFmtId="0" fontId="80" fillId="58" borderId="0" xfId="280" applyFont="1" applyFill="1" applyBorder="1" applyAlignment="1">
      <alignment horizontal="left"/>
    </xf>
    <xf numFmtId="0" fontId="80" fillId="58" borderId="0" xfId="269" applyFont="1" applyFill="1" applyAlignment="1"/>
    <xf numFmtId="0" fontId="83" fillId="58" borderId="0" xfId="269" applyFont="1" applyFill="1" applyAlignment="1"/>
    <xf numFmtId="0" fontId="81" fillId="58" borderId="0" xfId="269" applyFont="1" applyFill="1"/>
    <xf numFmtId="0" fontId="5" fillId="58" borderId="0" xfId="269" applyFill="1"/>
    <xf numFmtId="0" fontId="81" fillId="58" borderId="0" xfId="269" applyFont="1" applyFill="1" applyAlignment="1">
      <alignment horizontal="center"/>
    </xf>
    <xf numFmtId="0" fontId="81" fillId="58" borderId="0" xfId="269" applyFont="1" applyFill="1" applyAlignment="1">
      <alignment horizontal="right"/>
    </xf>
    <xf numFmtId="0" fontId="84" fillId="0" borderId="0" xfId="281" applyFont="1" applyAlignment="1" applyProtection="1">
      <alignment horizontal="left"/>
    </xf>
    <xf numFmtId="0" fontId="29" fillId="0" borderId="0" xfId="264" applyFont="1" applyBorder="1"/>
    <xf numFmtId="0" fontId="5" fillId="73" borderId="0" xfId="282" applyFont="1" applyFill="1" applyProtection="1">
      <protection locked="0"/>
    </xf>
    <xf numFmtId="0" fontId="102" fillId="73" borderId="0" xfId="282" applyFont="1" applyFill="1" applyProtection="1">
      <protection locked="0"/>
    </xf>
    <xf numFmtId="0" fontId="133" fillId="0" borderId="0" xfId="282" applyProtection="1"/>
    <xf numFmtId="0" fontId="133" fillId="73" borderId="0" xfId="282" applyFill="1" applyBorder="1" applyProtection="1">
      <protection locked="0"/>
    </xf>
    <xf numFmtId="0" fontId="133" fillId="73" borderId="0" xfId="282" applyFill="1" applyProtection="1"/>
    <xf numFmtId="0" fontId="102" fillId="73" borderId="0" xfId="282" applyFont="1" applyFill="1" applyProtection="1"/>
    <xf numFmtId="0" fontId="5" fillId="73" borderId="0" xfId="282" applyFont="1" applyFill="1" applyProtection="1"/>
    <xf numFmtId="197" fontId="134" fillId="0" borderId="0" xfId="282" applyNumberFormat="1" applyFont="1" applyProtection="1"/>
    <xf numFmtId="0" fontId="133" fillId="73" borderId="0" xfId="282" applyFill="1" applyProtection="1">
      <protection locked="0"/>
    </xf>
    <xf numFmtId="0" fontId="46" fillId="73" borderId="0" xfId="282" applyFont="1" applyFill="1" applyBorder="1" applyProtection="1"/>
    <xf numFmtId="0" fontId="135" fillId="73" borderId="0" xfId="282" applyFont="1" applyFill="1" applyBorder="1" applyProtection="1"/>
    <xf numFmtId="0" fontId="136" fillId="70" borderId="0" xfId="283">
      <alignment vertical="center"/>
      <protection locked="0"/>
    </xf>
    <xf numFmtId="0" fontId="135" fillId="73" borderId="0" xfId="282" applyFont="1" applyFill="1" applyBorder="1" applyProtection="1">
      <protection hidden="1"/>
    </xf>
    <xf numFmtId="0" fontId="46" fillId="73" borderId="0" xfId="282" applyFont="1" applyFill="1" applyBorder="1" applyProtection="1">
      <protection hidden="1"/>
    </xf>
    <xf numFmtId="0" fontId="66" fillId="73" borderId="0" xfId="282" applyFont="1" applyFill="1" applyProtection="1"/>
    <xf numFmtId="0" fontId="137" fillId="73" borderId="0" xfId="282" applyFont="1" applyFill="1" applyProtection="1"/>
    <xf numFmtId="0" fontId="138" fillId="0" borderId="0" xfId="282" applyFont="1" applyFill="1" applyAlignment="1" applyProtection="1">
      <alignment horizontal="left" vertical="center"/>
    </xf>
    <xf numFmtId="0" fontId="139" fillId="0" borderId="0" xfId="282" applyFont="1" applyFill="1" applyProtection="1"/>
    <xf numFmtId="0" fontId="137" fillId="73" borderId="0" xfId="282" applyFont="1" applyFill="1" applyBorder="1" applyProtection="1">
      <protection hidden="1"/>
    </xf>
    <xf numFmtId="0" fontId="66" fillId="73" borderId="0" xfId="282" applyFont="1" applyFill="1" applyBorder="1" applyProtection="1">
      <protection hidden="1"/>
    </xf>
    <xf numFmtId="0" fontId="139" fillId="0" borderId="0" xfId="282" applyFont="1" applyFill="1" applyBorder="1" applyProtection="1"/>
    <xf numFmtId="0" fontId="66" fillId="0" borderId="0" xfId="282" applyFont="1" applyFill="1" applyAlignment="1" applyProtection="1">
      <alignment horizontal="left" vertical="center"/>
    </xf>
    <xf numFmtId="0" fontId="140" fillId="0" borderId="18" xfId="282" applyFont="1" applyBorder="1" applyProtection="1"/>
    <xf numFmtId="0" fontId="141" fillId="0" borderId="0" xfId="282" applyFont="1" applyProtection="1"/>
    <xf numFmtId="0" fontId="5" fillId="0" borderId="0" xfId="282" applyFont="1" applyProtection="1"/>
    <xf numFmtId="0" fontId="141" fillId="0" borderId="50" xfId="282" applyFont="1" applyBorder="1" applyProtection="1"/>
    <xf numFmtId="0" fontId="142" fillId="73" borderId="70" xfId="282" applyFont="1" applyFill="1" applyBorder="1" applyAlignment="1" applyProtection="1">
      <alignment horizontal="center" vertical="center"/>
    </xf>
    <xf numFmtId="0" fontId="142" fillId="73" borderId="71" xfId="282" applyFont="1" applyFill="1" applyBorder="1" applyAlignment="1" applyProtection="1">
      <alignment horizontal="center" vertical="center"/>
    </xf>
    <xf numFmtId="0" fontId="142" fillId="73" borderId="72" xfId="282" applyFont="1" applyFill="1" applyBorder="1" applyAlignment="1" applyProtection="1">
      <alignment horizontal="center" vertical="center"/>
    </xf>
    <xf numFmtId="0" fontId="141" fillId="0" borderId="58" xfId="282" applyFont="1" applyBorder="1" applyProtection="1"/>
    <xf numFmtId="0" fontId="143" fillId="73" borderId="0" xfId="282" applyFont="1" applyFill="1" applyBorder="1" applyProtection="1"/>
    <xf numFmtId="0" fontId="140" fillId="73" borderId="58" xfId="282" applyFont="1" applyFill="1" applyBorder="1" applyAlignment="1" applyProtection="1">
      <alignment vertical="center"/>
    </xf>
    <xf numFmtId="0" fontId="140" fillId="73" borderId="73" xfId="282" applyFont="1" applyFill="1" applyBorder="1" applyAlignment="1" applyProtection="1">
      <alignment vertical="center" wrapText="1"/>
    </xf>
    <xf numFmtId="197" fontId="121" fillId="69" borderId="74" xfId="284" applyNumberFormat="1" applyFont="1" applyFill="1" applyBorder="1" applyAlignment="1" applyProtection="1">
      <alignment horizontal="right" vertical="center" wrapText="1" indent="1"/>
      <protection locked="0"/>
    </xf>
    <xf numFmtId="197" fontId="121" fillId="69" borderId="75" xfId="284" applyNumberFormat="1" applyFont="1" applyFill="1" applyBorder="1" applyAlignment="1" applyProtection="1">
      <alignment horizontal="right" vertical="center" wrapText="1" indent="1"/>
      <protection locked="0"/>
    </xf>
    <xf numFmtId="197" fontId="121" fillId="69" borderId="76" xfId="284" applyNumberFormat="1" applyFont="1" applyFill="1" applyBorder="1" applyAlignment="1" applyProtection="1">
      <alignment horizontal="right" vertical="center" indent="1"/>
      <protection locked="0"/>
    </xf>
    <xf numFmtId="0" fontId="102" fillId="73" borderId="0" xfId="282" applyFont="1" applyFill="1" applyProtection="1">
      <protection hidden="1"/>
    </xf>
    <xf numFmtId="0" fontId="5" fillId="73" borderId="0" xfId="282" applyFont="1" applyFill="1" applyProtection="1">
      <protection hidden="1"/>
    </xf>
    <xf numFmtId="0" fontId="140" fillId="73" borderId="58" xfId="282" applyFont="1" applyFill="1" applyBorder="1" applyAlignment="1" applyProtection="1">
      <alignment horizontal="left" vertical="center"/>
    </xf>
    <xf numFmtId="3" fontId="133" fillId="73" borderId="77" xfId="282" applyNumberFormat="1" applyFill="1" applyBorder="1" applyAlignment="1" applyProtection="1">
      <alignment horizontal="left" indent="1"/>
      <protection locked="0"/>
    </xf>
    <xf numFmtId="197" fontId="4" fillId="69" borderId="74" xfId="284" applyNumberFormat="1" applyFont="1" applyFill="1" applyBorder="1" applyProtection="1">
      <protection locked="0"/>
    </xf>
    <xf numFmtId="197" fontId="4" fillId="69" borderId="75" xfId="284" applyNumberFormat="1" applyFont="1" applyFill="1" applyBorder="1" applyProtection="1">
      <protection locked="0"/>
    </xf>
    <xf numFmtId="197" fontId="4" fillId="69" borderId="76" xfId="284" applyNumberFormat="1" applyFont="1" applyFill="1" applyBorder="1" applyProtection="1">
      <protection locked="0"/>
    </xf>
    <xf numFmtId="0" fontId="133" fillId="0" borderId="0" xfId="282" applyFill="1" applyBorder="1" applyProtection="1"/>
    <xf numFmtId="0" fontId="140" fillId="73" borderId="61" xfId="282" applyFont="1" applyFill="1" applyBorder="1" applyAlignment="1" applyProtection="1"/>
    <xf numFmtId="0" fontId="140" fillId="73" borderId="79" xfId="282" applyFont="1" applyFill="1" applyBorder="1" applyAlignment="1" applyProtection="1">
      <alignment vertical="center" wrapText="1"/>
    </xf>
    <xf numFmtId="197" fontId="121" fillId="69" borderId="80" xfId="284" applyNumberFormat="1" applyFont="1" applyFill="1" applyBorder="1" applyAlignment="1" applyProtection="1">
      <alignment horizontal="right" vertical="center" wrapText="1" indent="1"/>
      <protection locked="0"/>
    </xf>
    <xf numFmtId="197" fontId="121" fillId="69" borderId="81" xfId="284" applyNumberFormat="1" applyFont="1" applyFill="1" applyBorder="1" applyAlignment="1" applyProtection="1">
      <alignment horizontal="right" vertical="center" wrapText="1" indent="1"/>
      <protection locked="0"/>
    </xf>
    <xf numFmtId="197" fontId="121" fillId="69" borderId="82" xfId="284" applyNumberFormat="1" applyFont="1" applyFill="1" applyBorder="1" applyAlignment="1" applyProtection="1">
      <alignment horizontal="right" vertical="center" indent="1"/>
      <protection locked="0"/>
    </xf>
    <xf numFmtId="0" fontId="140" fillId="73" borderId="61" xfId="282" applyFont="1" applyFill="1" applyBorder="1" applyAlignment="1" applyProtection="1">
      <alignment horizontal="left" vertical="center"/>
    </xf>
    <xf numFmtId="3" fontId="133" fillId="73" borderId="83" xfId="282" applyNumberFormat="1" applyFill="1" applyBorder="1" applyAlignment="1" applyProtection="1">
      <alignment horizontal="left" indent="1"/>
      <protection locked="0"/>
    </xf>
    <xf numFmtId="197" fontId="4" fillId="0" borderId="84" xfId="284" applyNumberFormat="1" applyFont="1" applyFill="1" applyBorder="1" applyProtection="1">
      <protection locked="0"/>
    </xf>
    <xf numFmtId="197" fontId="4" fillId="0" borderId="81" xfId="284" applyNumberFormat="1" applyFont="1" applyFill="1" applyBorder="1" applyProtection="1">
      <protection locked="0"/>
    </xf>
    <xf numFmtId="197" fontId="4" fillId="0" borderId="82" xfId="284" applyNumberFormat="1" applyFont="1" applyFill="1" applyBorder="1" applyProtection="1">
      <protection locked="0"/>
    </xf>
    <xf numFmtId="197" fontId="4" fillId="0" borderId="80" xfId="284" applyNumberFormat="1" applyFont="1" applyFill="1" applyBorder="1" applyProtection="1">
      <protection locked="0"/>
    </xf>
    <xf numFmtId="197" fontId="4" fillId="69" borderId="80" xfId="284" applyNumberFormat="1" applyFont="1" applyFill="1" applyBorder="1" applyProtection="1">
      <protection locked="0"/>
    </xf>
    <xf numFmtId="197" fontId="4" fillId="69" borderId="81" xfId="284" applyNumberFormat="1" applyFont="1" applyFill="1" applyBorder="1" applyProtection="1">
      <protection locked="0"/>
    </xf>
    <xf numFmtId="197" fontId="4" fillId="69" borderId="82" xfId="284" applyNumberFormat="1" applyFont="1" applyFill="1" applyBorder="1" applyProtection="1">
      <protection locked="0"/>
    </xf>
    <xf numFmtId="197" fontId="121" fillId="69" borderId="80" xfId="284" applyNumberFormat="1" applyFont="1" applyFill="1" applyBorder="1" applyAlignment="1" applyProtection="1">
      <alignment horizontal="right" vertical="center" indent="1"/>
      <protection locked="0"/>
    </xf>
    <xf numFmtId="197" fontId="121" fillId="69" borderId="81" xfId="284" applyNumberFormat="1" applyFont="1" applyFill="1" applyBorder="1" applyAlignment="1" applyProtection="1">
      <alignment horizontal="right" vertical="center" indent="1"/>
      <protection locked="0"/>
    </xf>
    <xf numFmtId="0" fontId="140" fillId="73" borderId="59" xfId="282" applyFont="1" applyFill="1" applyBorder="1" applyAlignment="1" applyProtection="1">
      <alignment horizontal="left" vertical="center"/>
    </xf>
    <xf numFmtId="3" fontId="133" fillId="73" borderId="85" xfId="282" applyNumberFormat="1" applyFill="1" applyBorder="1" applyAlignment="1" applyProtection="1">
      <alignment horizontal="left" indent="1"/>
      <protection locked="0"/>
    </xf>
    <xf numFmtId="197" fontId="4" fillId="0" borderId="86" xfId="284" applyNumberFormat="1" applyFont="1" applyFill="1" applyBorder="1" applyProtection="1">
      <protection locked="0"/>
    </xf>
    <xf numFmtId="197" fontId="4" fillId="0" borderId="87" xfId="284" applyNumberFormat="1" applyFont="1" applyFill="1" applyBorder="1" applyProtection="1">
      <protection locked="0"/>
    </xf>
    <xf numFmtId="197" fontId="4" fillId="0" borderId="88" xfId="284" applyNumberFormat="1" applyFont="1" applyFill="1" applyBorder="1" applyProtection="1">
      <protection locked="0"/>
    </xf>
    <xf numFmtId="197" fontId="4" fillId="69" borderId="89" xfId="284" applyNumberFormat="1" applyFont="1" applyFill="1" applyBorder="1" applyProtection="1">
      <protection locked="0"/>
    </xf>
    <xf numFmtId="197" fontId="4" fillId="69" borderId="87" xfId="284" applyNumberFormat="1" applyFont="1" applyFill="1" applyBorder="1" applyProtection="1">
      <protection locked="0"/>
    </xf>
    <xf numFmtId="197" fontId="4" fillId="69" borderId="88" xfId="284" applyNumberFormat="1" applyFont="1" applyFill="1" applyBorder="1" applyProtection="1">
      <protection locked="0"/>
    </xf>
    <xf numFmtId="0" fontId="140" fillId="73" borderId="59" xfId="282" applyFont="1" applyFill="1" applyBorder="1" applyAlignment="1" applyProtection="1"/>
    <xf numFmtId="0" fontId="140" fillId="73" borderId="90" xfId="282" applyFont="1" applyFill="1" applyBorder="1" applyAlignment="1" applyProtection="1">
      <alignment vertical="center" wrapText="1"/>
    </xf>
    <xf numFmtId="197" fontId="121" fillId="69" borderId="86" xfId="284" applyNumberFormat="1" applyFont="1" applyFill="1" applyBorder="1" applyAlignment="1" applyProtection="1">
      <alignment horizontal="right" vertical="center" indent="1"/>
      <protection locked="0"/>
    </xf>
    <xf numFmtId="197" fontId="121" fillId="69" borderId="89" xfId="284" applyNumberFormat="1" applyFont="1" applyFill="1" applyBorder="1" applyAlignment="1" applyProtection="1">
      <alignment horizontal="right" vertical="center" indent="1"/>
      <protection locked="0"/>
    </xf>
    <xf numFmtId="197" fontId="121" fillId="69" borderId="87" xfId="284" applyNumberFormat="1" applyFont="1" applyFill="1" applyBorder="1" applyAlignment="1" applyProtection="1">
      <alignment horizontal="right" vertical="center" indent="1"/>
      <protection locked="0"/>
    </xf>
    <xf numFmtId="197" fontId="121" fillId="69" borderId="88" xfId="284" applyNumberFormat="1" applyFont="1" applyFill="1" applyBorder="1" applyAlignment="1" applyProtection="1">
      <alignment horizontal="right" vertical="center" indent="1"/>
      <protection locked="0"/>
    </xf>
    <xf numFmtId="197" fontId="4" fillId="0" borderId="91" xfId="284" applyNumberFormat="1" applyFont="1" applyFill="1" applyBorder="1" applyProtection="1">
      <protection locked="0"/>
    </xf>
    <xf numFmtId="197" fontId="4" fillId="0" borderId="92" xfId="284" applyNumberFormat="1" applyFont="1" applyFill="1" applyBorder="1" applyProtection="1">
      <protection locked="0"/>
    </xf>
    <xf numFmtId="197" fontId="4" fillId="0" borderId="93" xfId="284" applyNumberFormat="1" applyFont="1" applyFill="1" applyBorder="1" applyProtection="1">
      <protection locked="0"/>
    </xf>
    <xf numFmtId="197" fontId="4" fillId="0" borderId="94" xfId="284" applyNumberFormat="1" applyFont="1" applyFill="1" applyBorder="1" applyProtection="1">
      <protection locked="0"/>
    </xf>
    <xf numFmtId="197" fontId="121" fillId="69" borderId="94" xfId="284" applyNumberFormat="1" applyFont="1" applyFill="1" applyBorder="1" applyAlignment="1" applyProtection="1">
      <alignment horizontal="right" vertical="center" wrapText="1" indent="1"/>
      <protection locked="0"/>
    </xf>
    <xf numFmtId="197" fontId="121" fillId="69" borderId="92" xfId="284" applyNumberFormat="1" applyFont="1" applyFill="1" applyBorder="1" applyAlignment="1" applyProtection="1">
      <alignment horizontal="right" vertical="center" wrapText="1" indent="1"/>
      <protection locked="0"/>
    </xf>
    <xf numFmtId="197" fontId="121" fillId="69" borderId="93" xfId="284" applyNumberFormat="1" applyFont="1" applyFill="1" applyBorder="1" applyAlignment="1" applyProtection="1">
      <alignment horizontal="right" vertical="center" indent="1"/>
      <protection locked="0"/>
    </xf>
    <xf numFmtId="3" fontId="133" fillId="73" borderId="95" xfId="282" applyNumberFormat="1" applyFill="1" applyBorder="1" applyAlignment="1" applyProtection="1">
      <alignment horizontal="left" indent="1"/>
      <protection locked="0"/>
    </xf>
    <xf numFmtId="197" fontId="4" fillId="0" borderId="89" xfId="284" applyNumberFormat="1" applyFont="1" applyFill="1" applyBorder="1" applyProtection="1">
      <protection locked="0"/>
    </xf>
    <xf numFmtId="3" fontId="133" fillId="73" borderId="96" xfId="282" applyNumberFormat="1" applyFill="1" applyBorder="1" applyAlignment="1" applyProtection="1">
      <alignment horizontal="left" indent="1"/>
      <protection locked="0"/>
    </xf>
    <xf numFmtId="197" fontId="145" fillId="69" borderId="94" xfId="284" applyNumberFormat="1" applyFont="1" applyFill="1" applyBorder="1" applyProtection="1">
      <protection locked="0"/>
    </xf>
    <xf numFmtId="0" fontId="140" fillId="73" borderId="61" xfId="282" applyFont="1" applyFill="1" applyBorder="1" applyProtection="1"/>
    <xf numFmtId="197" fontId="145" fillId="69" borderId="80" xfId="284" applyNumberFormat="1" applyFont="1" applyFill="1" applyBorder="1" applyProtection="1">
      <protection locked="0"/>
    </xf>
    <xf numFmtId="0" fontId="140" fillId="73" borderId="59" xfId="282" applyFont="1" applyFill="1" applyBorder="1" applyProtection="1"/>
    <xf numFmtId="197" fontId="121" fillId="69" borderId="97" xfId="284" applyNumberFormat="1" applyFont="1" applyFill="1" applyBorder="1" applyAlignment="1" applyProtection="1">
      <alignment horizontal="right" vertical="center" indent="1"/>
      <protection locked="0"/>
    </xf>
    <xf numFmtId="197" fontId="121" fillId="69" borderId="98" xfId="284" applyNumberFormat="1" applyFont="1" applyFill="1" applyBorder="1" applyAlignment="1" applyProtection="1">
      <alignment horizontal="right" vertical="center" indent="1"/>
      <protection locked="0"/>
    </xf>
    <xf numFmtId="197" fontId="121" fillId="69" borderId="99" xfId="284" applyNumberFormat="1" applyFont="1" applyFill="1" applyBorder="1" applyAlignment="1" applyProtection="1">
      <alignment horizontal="right" vertical="center" indent="1"/>
      <protection locked="0"/>
    </xf>
    <xf numFmtId="197" fontId="4" fillId="69" borderId="91" xfId="284" applyNumberFormat="1" applyFont="1" applyFill="1" applyBorder="1" applyProtection="1">
      <protection locked="0"/>
    </xf>
    <xf numFmtId="197" fontId="4" fillId="69" borderId="92" xfId="284" applyNumberFormat="1" applyFont="1" applyFill="1" applyBorder="1" applyProtection="1">
      <protection locked="0"/>
    </xf>
    <xf numFmtId="197" fontId="4" fillId="69" borderId="93" xfId="284" applyNumberFormat="1" applyFont="1" applyFill="1" applyBorder="1" applyProtection="1">
      <protection locked="0"/>
    </xf>
    <xf numFmtId="197" fontId="4" fillId="69" borderId="94" xfId="284" applyNumberFormat="1" applyFont="1" applyFill="1" applyBorder="1" applyProtection="1">
      <protection locked="0"/>
    </xf>
    <xf numFmtId="197" fontId="4" fillId="69" borderId="84" xfId="284" applyNumberFormat="1" applyFont="1" applyFill="1" applyBorder="1" applyProtection="1">
      <protection locked="0"/>
    </xf>
    <xf numFmtId="197" fontId="4" fillId="69" borderId="86" xfId="284" applyNumberFormat="1" applyFont="1" applyFill="1" applyBorder="1" applyProtection="1">
      <protection locked="0"/>
    </xf>
    <xf numFmtId="197" fontId="46" fillId="73" borderId="0" xfId="282" applyNumberFormat="1" applyFont="1" applyFill="1" applyBorder="1" applyProtection="1"/>
    <xf numFmtId="197" fontId="133" fillId="0" borderId="0" xfId="285" applyNumberFormat="1" applyFont="1" applyProtection="1"/>
    <xf numFmtId="197" fontId="133" fillId="0" borderId="0" xfId="285" applyNumberFormat="1" applyFont="1" applyFill="1" applyBorder="1" applyProtection="1"/>
    <xf numFmtId="197" fontId="144" fillId="0" borderId="91" xfId="284" applyNumberFormat="1" applyFont="1" applyFill="1" applyBorder="1" applyProtection="1">
      <protection locked="0"/>
    </xf>
    <xf numFmtId="0" fontId="5" fillId="0" borderId="0" xfId="282" applyFont="1" applyFill="1" applyBorder="1" applyProtection="1"/>
    <xf numFmtId="0" fontId="83" fillId="0" borderId="0" xfId="282" applyFont="1" applyFill="1" applyBorder="1" applyAlignment="1" applyProtection="1">
      <alignment horizontal="center"/>
    </xf>
    <xf numFmtId="0" fontId="133" fillId="0" borderId="0" xfId="282" applyFill="1" applyBorder="1" applyAlignment="1" applyProtection="1">
      <alignment horizontal="center" vertical="center" wrapText="1"/>
    </xf>
    <xf numFmtId="0" fontId="5" fillId="0" borderId="0" xfId="282" applyFont="1" applyFill="1" applyBorder="1" applyAlignment="1" applyProtection="1"/>
    <xf numFmtId="0" fontId="5" fillId="0" borderId="0" xfId="282" applyFont="1" applyFill="1" applyBorder="1" applyAlignment="1" applyProtection="1">
      <alignment horizontal="center" vertical="center" wrapText="1"/>
    </xf>
    <xf numFmtId="197" fontId="5" fillId="0" borderId="0" xfId="285" applyNumberFormat="1" applyFont="1" applyFill="1" applyBorder="1" applyAlignment="1" applyProtection="1">
      <alignment horizontal="center" vertical="center" wrapText="1"/>
    </xf>
    <xf numFmtId="0" fontId="140" fillId="0" borderId="0" xfId="282" applyFont="1" applyFill="1" applyBorder="1" applyAlignment="1" applyProtection="1">
      <alignment vertical="center"/>
    </xf>
    <xf numFmtId="0" fontId="29" fillId="0" borderId="0" xfId="282" applyFont="1" applyFill="1" applyBorder="1" applyAlignment="1" applyProtection="1">
      <alignment horizontal="right"/>
    </xf>
    <xf numFmtId="0" fontId="133" fillId="0" borderId="0" xfId="282" applyFill="1" applyBorder="1" applyAlignment="1" applyProtection="1">
      <alignment horizontal="right"/>
    </xf>
    <xf numFmtId="0" fontId="140" fillId="73" borderId="59" xfId="282" applyFont="1" applyFill="1" applyBorder="1" applyAlignment="1" applyProtection="1">
      <alignment vertical="center"/>
    </xf>
    <xf numFmtId="3" fontId="5" fillId="73" borderId="85" xfId="282" applyNumberFormat="1" applyFont="1" applyFill="1" applyBorder="1" applyAlignment="1" applyProtection="1">
      <alignment horizontal="left" vertical="center" indent="1"/>
      <protection locked="0"/>
    </xf>
    <xf numFmtId="197" fontId="5" fillId="69" borderId="86" xfId="284" applyNumberFormat="1" applyFont="1" applyFill="1" applyBorder="1" applyAlignment="1" applyProtection="1">
      <alignment horizontal="right" vertical="center" indent="1"/>
      <protection locked="0"/>
    </xf>
    <xf numFmtId="197" fontId="5" fillId="69" borderId="87" xfId="284" applyNumberFormat="1" applyFont="1" applyFill="1" applyBorder="1" applyAlignment="1" applyProtection="1">
      <alignment horizontal="right" vertical="center" indent="1"/>
      <protection locked="0"/>
    </xf>
    <xf numFmtId="197" fontId="5" fillId="69" borderId="98" xfId="284" applyNumberFormat="1" applyFont="1" applyFill="1" applyBorder="1" applyAlignment="1" applyProtection="1">
      <alignment horizontal="right" vertical="center" indent="1"/>
      <protection locked="0"/>
    </xf>
    <xf numFmtId="197" fontId="4" fillId="69" borderId="99" xfId="284" applyNumberFormat="1" applyFont="1" applyFill="1" applyBorder="1" applyProtection="1">
      <protection locked="0"/>
    </xf>
    <xf numFmtId="0" fontId="133" fillId="0" borderId="0" xfId="282" applyAlignment="1" applyProtection="1"/>
    <xf numFmtId="3" fontId="5" fillId="73" borderId="83" xfId="282" applyNumberFormat="1" applyFont="1" applyFill="1" applyBorder="1" applyAlignment="1" applyProtection="1">
      <alignment horizontal="left" vertical="center" indent="1"/>
      <protection locked="0"/>
    </xf>
    <xf numFmtId="3" fontId="5" fillId="73" borderId="96" xfId="282" applyNumberFormat="1" applyFont="1" applyFill="1" applyBorder="1" applyAlignment="1" applyProtection="1">
      <alignment horizontal="left" vertical="center" indent="1"/>
      <protection locked="0"/>
    </xf>
    <xf numFmtId="0" fontId="5" fillId="73" borderId="0" xfId="282" applyFont="1" applyFill="1" applyAlignment="1" applyProtection="1"/>
    <xf numFmtId="0" fontId="102" fillId="73" borderId="0" xfId="282" applyFont="1" applyFill="1" applyAlignment="1" applyProtection="1"/>
    <xf numFmtId="197" fontId="5" fillId="0" borderId="86" xfId="284" applyNumberFormat="1" applyFont="1" applyFill="1" applyBorder="1" applyAlignment="1" applyProtection="1">
      <alignment horizontal="right" vertical="center" indent="1"/>
      <protection locked="0"/>
    </xf>
    <xf numFmtId="197" fontId="5" fillId="0" borderId="87" xfId="284" applyNumberFormat="1" applyFont="1" applyFill="1" applyBorder="1" applyAlignment="1" applyProtection="1">
      <alignment horizontal="right" vertical="center" indent="1"/>
      <protection locked="0"/>
    </xf>
    <xf numFmtId="0" fontId="5" fillId="0" borderId="0" xfId="282" applyFont="1" applyAlignment="1" applyProtection="1"/>
    <xf numFmtId="3" fontId="5" fillId="73" borderId="77" xfId="282" applyNumberFormat="1" applyFont="1" applyFill="1" applyBorder="1" applyAlignment="1" applyProtection="1">
      <alignment horizontal="left" vertical="center" indent="1"/>
      <protection locked="0"/>
    </xf>
    <xf numFmtId="197" fontId="5" fillId="0" borderId="98" xfId="284" applyNumberFormat="1" applyFont="1" applyFill="1" applyBorder="1" applyAlignment="1" applyProtection="1">
      <alignment horizontal="right" vertical="center" indent="1"/>
      <protection locked="0"/>
    </xf>
    <xf numFmtId="197" fontId="4" fillId="0" borderId="99" xfId="284" applyNumberFormat="1" applyFont="1" applyFill="1" applyBorder="1" applyProtection="1">
      <protection locked="0"/>
    </xf>
    <xf numFmtId="187" fontId="133" fillId="0" borderId="0" xfId="159" applyNumberFormat="1" applyFont="1" applyProtection="1"/>
    <xf numFmtId="0" fontId="187" fillId="93" borderId="31" xfId="279" applyNumberFormat="1" applyFont="1" applyFill="1" applyBorder="1" applyAlignment="1">
      <alignment horizontal="center" vertical="center" wrapText="1"/>
    </xf>
    <xf numFmtId="0" fontId="187" fillId="93" borderId="32" xfId="279" applyNumberFormat="1" applyFont="1" applyFill="1" applyBorder="1" applyAlignment="1">
      <alignment horizontal="center" vertical="center" wrapText="1"/>
    </xf>
    <xf numFmtId="0" fontId="135" fillId="93" borderId="50" xfId="259" applyFont="1" applyFill="1" applyBorder="1" applyAlignment="1">
      <alignment vertical="center" wrapText="1"/>
    </xf>
    <xf numFmtId="0" fontId="135" fillId="93" borderId="58" xfId="259" applyFont="1" applyFill="1" applyBorder="1" applyAlignment="1">
      <alignment vertical="center" wrapText="1"/>
    </xf>
    <xf numFmtId="0" fontId="187" fillId="93" borderId="58" xfId="259" applyFont="1" applyFill="1" applyBorder="1" applyAlignment="1">
      <alignment horizontal="center" vertical="center" wrapText="1"/>
    </xf>
    <xf numFmtId="0" fontId="135" fillId="93" borderId="59" xfId="259" applyFont="1" applyFill="1" applyBorder="1" applyAlignment="1">
      <alignment vertical="center" wrapText="1"/>
    </xf>
    <xf numFmtId="0" fontId="187" fillId="93" borderId="59" xfId="259" applyFont="1" applyFill="1" applyBorder="1" applyAlignment="1">
      <alignment horizontal="center" vertical="center" wrapText="1"/>
    </xf>
    <xf numFmtId="167" fontId="187" fillId="93" borderId="32" xfId="262" applyFont="1" applyFill="1" applyBorder="1" applyAlignment="1">
      <alignment horizontal="center" vertical="center" wrapText="1"/>
    </xf>
    <xf numFmtId="197" fontId="5" fillId="0" borderId="64" xfId="75" applyNumberFormat="1" applyFont="1" applyBorder="1"/>
    <xf numFmtId="197" fontId="144" fillId="69" borderId="78" xfId="284" applyNumberFormat="1" applyFont="1" applyFill="1" applyBorder="1" applyProtection="1">
      <protection locked="0"/>
    </xf>
    <xf numFmtId="197" fontId="5" fillId="0" borderId="97" xfId="284" applyNumberFormat="1" applyFont="1" applyFill="1" applyBorder="1" applyAlignment="1" applyProtection="1">
      <alignment horizontal="right" vertical="center" indent="1"/>
      <protection locked="0"/>
    </xf>
    <xf numFmtId="197" fontId="144" fillId="69" borderId="91" xfId="284" applyNumberFormat="1" applyFont="1" applyFill="1" applyBorder="1" applyProtection="1">
      <protection locked="0"/>
    </xf>
    <xf numFmtId="197" fontId="146" fillId="69" borderId="91" xfId="284" applyNumberFormat="1" applyFont="1" applyFill="1" applyBorder="1" applyAlignment="1" applyProtection="1">
      <alignment horizontal="right" vertical="center" indent="1"/>
      <protection locked="0"/>
    </xf>
    <xf numFmtId="197" fontId="5" fillId="69" borderId="92" xfId="284" applyNumberFormat="1" applyFont="1" applyFill="1" applyBorder="1" applyAlignment="1" applyProtection="1">
      <alignment horizontal="right" vertical="center" indent="1"/>
      <protection locked="0"/>
    </xf>
    <xf numFmtId="197" fontId="5" fillId="69" borderId="100" xfId="284" applyNumberFormat="1" applyFont="1" applyFill="1" applyBorder="1" applyAlignment="1" applyProtection="1">
      <alignment horizontal="right" vertical="center" indent="1"/>
      <protection locked="0"/>
    </xf>
    <xf numFmtId="0" fontId="121" fillId="0" borderId="0" xfId="0" applyFont="1"/>
    <xf numFmtId="197" fontId="4" fillId="0" borderId="11" xfId="75" applyNumberFormat="1" applyFont="1" applyBorder="1"/>
    <xf numFmtId="0" fontId="121" fillId="0" borderId="65" xfId="0" applyFont="1" applyBorder="1"/>
    <xf numFmtId="0" fontId="188" fillId="0" borderId="0" xfId="0" applyFont="1" applyAlignment="1">
      <alignment vertical="center"/>
    </xf>
    <xf numFmtId="0" fontId="4" fillId="0" borderId="11" xfId="278" applyFill="1" applyBorder="1"/>
    <xf numFmtId="0" fontId="4" fillId="0" borderId="11" xfId="278" applyFill="1" applyBorder="1" applyAlignment="1">
      <alignment wrapText="1"/>
    </xf>
    <xf numFmtId="187" fontId="121" fillId="0" borderId="68" xfId="159" applyNumberFormat="1" applyFont="1" applyBorder="1"/>
    <xf numFmtId="9" fontId="123" fillId="0" borderId="51" xfId="159" applyFont="1" applyBorder="1"/>
    <xf numFmtId="9" fontId="123" fillId="0" borderId="17" xfId="159" applyFont="1" applyBorder="1"/>
    <xf numFmtId="167" fontId="123" fillId="0" borderId="11" xfId="258" applyNumberFormat="1" applyFont="1" applyFill="1" applyBorder="1"/>
    <xf numFmtId="0" fontId="5" fillId="73" borderId="0" xfId="577" applyFont="1" applyFill="1" applyProtection="1">
      <protection locked="0"/>
    </xf>
    <xf numFmtId="0" fontId="102" fillId="73" borderId="0" xfId="577" applyFont="1" applyFill="1" applyProtection="1">
      <protection locked="0"/>
    </xf>
    <xf numFmtId="0" fontId="133" fillId="0" borderId="0" xfId="577" applyFill="1" applyProtection="1"/>
    <xf numFmtId="0" fontId="133" fillId="0" borderId="0" xfId="577" applyProtection="1"/>
    <xf numFmtId="0" fontId="133" fillId="73" borderId="0" xfId="577" applyFill="1" applyBorder="1" applyProtection="1">
      <protection locked="0"/>
    </xf>
    <xf numFmtId="0" fontId="133" fillId="73" borderId="0" xfId="577" applyFill="1" applyBorder="1" applyProtection="1"/>
    <xf numFmtId="0" fontId="5" fillId="73" borderId="0" xfId="577" applyFont="1" applyFill="1" applyProtection="1"/>
    <xf numFmtId="0" fontId="102" fillId="73" borderId="0" xfId="577" applyFont="1" applyFill="1" applyProtection="1"/>
    <xf numFmtId="0" fontId="66" fillId="73" borderId="0" xfId="577" applyFont="1" applyFill="1" applyProtection="1"/>
    <xf numFmtId="0" fontId="137" fillId="73" borderId="0" xfId="577" applyFont="1" applyFill="1" applyProtection="1"/>
    <xf numFmtId="0" fontId="66" fillId="0" borderId="0" xfId="577" applyFont="1" applyFill="1" applyAlignment="1" applyProtection="1">
      <alignment horizontal="left" vertical="center"/>
      <protection locked="0"/>
    </xf>
    <xf numFmtId="0" fontId="139" fillId="0" borderId="0" xfId="577" applyFont="1" applyFill="1" applyBorder="1" applyAlignment="1" applyProtection="1">
      <alignment vertical="center"/>
    </xf>
    <xf numFmtId="0" fontId="139" fillId="0" borderId="0" xfId="577" applyFont="1" applyFill="1" applyAlignment="1" applyProtection="1"/>
    <xf numFmtId="0" fontId="139" fillId="0" borderId="0" xfId="577" applyFont="1" applyFill="1" applyProtection="1"/>
    <xf numFmtId="0" fontId="138" fillId="0" borderId="0" xfId="577" applyFont="1" applyFill="1" applyAlignment="1" applyProtection="1">
      <alignment horizontal="left" vertical="center"/>
      <protection locked="0"/>
    </xf>
    <xf numFmtId="0" fontId="141" fillId="0" borderId="105" xfId="577" applyFont="1" applyFill="1" applyBorder="1" applyAlignment="1" applyProtection="1">
      <alignment horizontal="center" vertical="center" wrapText="1"/>
    </xf>
    <xf numFmtId="0" fontId="141" fillId="0" borderId="106" xfId="577" applyFont="1" applyFill="1" applyBorder="1" applyAlignment="1" applyProtection="1">
      <alignment horizontal="center" vertical="center" wrapText="1"/>
    </xf>
    <xf numFmtId="0" fontId="141" fillId="0" borderId="107" xfId="577" applyFont="1" applyFill="1" applyBorder="1" applyAlignment="1" applyProtection="1">
      <alignment horizontal="center" vertical="center" wrapText="1"/>
    </xf>
    <xf numFmtId="0" fontId="140" fillId="94" borderId="83" xfId="282" applyFont="1" applyFill="1" applyBorder="1" applyAlignment="1" applyProtection="1">
      <alignment horizontal="left" vertical="center"/>
    </xf>
    <xf numFmtId="0" fontId="140" fillId="94" borderId="110" xfId="282" applyFont="1" applyFill="1" applyBorder="1" applyAlignment="1" applyProtection="1">
      <alignment horizontal="left" vertical="center"/>
    </xf>
    <xf numFmtId="0" fontId="140" fillId="73" borderId="83" xfId="577" applyFont="1" applyFill="1" applyBorder="1" applyAlignment="1" applyProtection="1">
      <alignment horizontal="left" vertical="center"/>
    </xf>
    <xf numFmtId="0" fontId="140" fillId="73" borderId="95" xfId="577" applyFont="1" applyFill="1" applyBorder="1" applyAlignment="1" applyProtection="1">
      <alignment horizontal="left" vertical="center"/>
    </xf>
    <xf numFmtId="0" fontId="133" fillId="73" borderId="0" xfId="577" applyFill="1" applyProtection="1"/>
    <xf numFmtId="0" fontId="66" fillId="0" borderId="0" xfId="577" applyFont="1" applyFill="1" applyAlignment="1" applyProtection="1">
      <alignment horizontal="left" vertical="center"/>
    </xf>
    <xf numFmtId="0" fontId="189" fillId="0" borderId="0" xfId="577" applyFont="1" applyFill="1" applyBorder="1" applyAlignment="1" applyProtection="1">
      <alignment vertical="center"/>
    </xf>
    <xf numFmtId="0" fontId="122" fillId="0" borderId="0" xfId="577" applyFont="1" applyFill="1" applyAlignment="1" applyProtection="1"/>
    <xf numFmtId="0" fontId="122" fillId="0" borderId="0" xfId="577" applyFont="1" applyFill="1" applyProtection="1"/>
    <xf numFmtId="0" fontId="138" fillId="0" borderId="0" xfId="577" applyFont="1" applyFill="1" applyAlignment="1" applyProtection="1">
      <alignment horizontal="left" vertical="center"/>
    </xf>
    <xf numFmtId="0" fontId="141" fillId="96" borderId="70" xfId="577" applyFont="1" applyFill="1" applyBorder="1" applyAlignment="1" applyProtection="1">
      <alignment horizontal="center" vertical="center" wrapText="1"/>
      <protection locked="0"/>
    </xf>
    <xf numFmtId="0" fontId="141" fillId="96" borderId="71" xfId="577" applyFont="1" applyFill="1" applyBorder="1" applyAlignment="1" applyProtection="1">
      <alignment horizontal="center" vertical="center" wrapText="1"/>
    </xf>
    <xf numFmtId="0" fontId="141" fillId="96" borderId="72" xfId="577" applyFont="1" applyFill="1" applyBorder="1" applyAlignment="1" applyProtection="1">
      <alignment horizontal="center" vertical="center" wrapText="1"/>
    </xf>
    <xf numFmtId="0" fontId="141" fillId="63" borderId="119" xfId="577" applyFont="1" applyFill="1" applyBorder="1" applyAlignment="1" applyProtection="1">
      <alignment horizontal="center" vertical="center" wrapText="1"/>
      <protection locked="0"/>
    </xf>
    <xf numFmtId="0" fontId="141" fillId="63" borderId="71" xfId="577" applyFont="1" applyFill="1" applyBorder="1" applyAlignment="1" applyProtection="1">
      <alignment horizontal="center" vertical="center" wrapText="1"/>
    </xf>
    <xf numFmtId="0" fontId="141" fillId="63" borderId="72" xfId="577" applyFont="1" applyFill="1" applyBorder="1" applyAlignment="1" applyProtection="1">
      <alignment horizontal="center" vertical="center" wrapText="1"/>
    </xf>
    <xf numFmtId="0" fontId="140" fillId="73" borderId="110" xfId="577" applyFont="1" applyFill="1" applyBorder="1" applyAlignment="1" applyProtection="1">
      <alignment horizontal="left" vertical="center"/>
    </xf>
    <xf numFmtId="0" fontId="140" fillId="94" borderId="175" xfId="282" applyFont="1" applyFill="1" applyBorder="1" applyAlignment="1" applyProtection="1">
      <alignment horizontal="left" vertical="center"/>
    </xf>
    <xf numFmtId="0" fontId="90" fillId="58" borderId="0" xfId="0" applyFont="1" applyFill="1" applyBorder="1" applyAlignment="1">
      <alignment horizontal="right"/>
    </xf>
    <xf numFmtId="0" fontId="5" fillId="0" borderId="61" xfId="259" applyBorder="1" applyAlignment="1">
      <alignment wrapText="1"/>
    </xf>
    <xf numFmtId="0" fontId="29" fillId="0" borderId="155" xfId="259" applyFont="1" applyBorder="1" applyAlignment="1">
      <alignment horizontal="center" wrapText="1"/>
    </xf>
    <xf numFmtId="0" fontId="29" fillId="0" borderId="156" xfId="259" applyFont="1" applyBorder="1" applyAlignment="1">
      <alignment horizontal="center" wrapText="1"/>
    </xf>
    <xf numFmtId="0" fontId="29" fillId="0" borderId="157" xfId="259" applyFont="1" applyBorder="1" applyAlignment="1">
      <alignment horizontal="center" wrapText="1"/>
    </xf>
    <xf numFmtId="0" fontId="29" fillId="0" borderId="178" xfId="259" applyFont="1" applyBorder="1" applyAlignment="1">
      <alignment horizontal="center" wrapText="1"/>
    </xf>
    <xf numFmtId="0" fontId="29" fillId="0" borderId="179" xfId="259" applyFont="1" applyBorder="1" applyAlignment="1">
      <alignment horizontal="center" wrapText="1"/>
    </xf>
    <xf numFmtId="167" fontId="5" fillId="0" borderId="159" xfId="259" applyNumberFormat="1" applyBorder="1"/>
    <xf numFmtId="167" fontId="5" fillId="0" borderId="180" xfId="259" applyNumberFormat="1" applyBorder="1"/>
    <xf numFmtId="167" fontId="5" fillId="0" borderId="180" xfId="260" applyBorder="1"/>
    <xf numFmtId="167" fontId="5" fillId="0" borderId="180" xfId="260" applyFill="1" applyBorder="1"/>
    <xf numFmtId="167" fontId="5" fillId="0" borderId="161" xfId="260" applyFill="1" applyBorder="1"/>
    <xf numFmtId="197" fontId="5" fillId="0" borderId="82" xfId="284" applyNumberFormat="1" applyFont="1" applyFill="1" applyBorder="1" applyProtection="1">
      <protection locked="0"/>
    </xf>
    <xf numFmtId="197" fontId="5" fillId="0" borderId="111" xfId="284" applyNumberFormat="1" applyFont="1" applyFill="1" applyBorder="1" applyProtection="1">
      <protection locked="0"/>
    </xf>
    <xf numFmtId="197" fontId="209" fillId="0" borderId="91" xfId="284" applyNumberFormat="1" applyFont="1" applyFill="1" applyBorder="1" applyProtection="1">
      <protection locked="0"/>
    </xf>
    <xf numFmtId="197" fontId="209" fillId="0" borderId="82" xfId="284" applyNumberFormat="1" applyFont="1" applyFill="1" applyBorder="1" applyProtection="1">
      <protection locked="0"/>
    </xf>
    <xf numFmtId="0" fontId="140" fillId="0" borderId="124" xfId="810" applyFont="1" applyFill="1" applyBorder="1" applyAlignment="1" applyProtection="1">
      <alignment vertical="center"/>
    </xf>
    <xf numFmtId="197" fontId="140" fillId="69" borderId="75" xfId="284" applyNumberFormat="1" applyFont="1" applyFill="1" applyBorder="1" applyProtection="1">
      <protection locked="0"/>
    </xf>
    <xf numFmtId="197" fontId="5" fillId="69" borderId="81" xfId="284" applyNumberFormat="1" applyFont="1" applyFill="1" applyBorder="1" applyProtection="1">
      <protection locked="0"/>
    </xf>
    <xf numFmtId="197" fontId="5" fillId="69" borderId="113" xfId="284" applyNumberFormat="1" applyFont="1" applyFill="1" applyBorder="1" applyProtection="1">
      <protection locked="0"/>
    </xf>
    <xf numFmtId="197" fontId="209" fillId="69" borderId="84" xfId="284" applyNumberFormat="1" applyFont="1" applyFill="1" applyBorder="1" applyProtection="1">
      <protection locked="0"/>
    </xf>
    <xf numFmtId="167" fontId="4" fillId="0" borderId="11" xfId="278" applyNumberFormat="1" applyFill="1" applyBorder="1"/>
    <xf numFmtId="197" fontId="209" fillId="69" borderId="92" xfId="284" applyNumberFormat="1" applyFont="1" applyFill="1" applyBorder="1" applyProtection="1">
      <protection locked="0"/>
    </xf>
    <xf numFmtId="225" fontId="133" fillId="0" borderId="82" xfId="577" applyNumberFormat="1" applyFill="1" applyBorder="1" applyProtection="1">
      <protection locked="0"/>
    </xf>
    <xf numFmtId="225" fontId="140" fillId="0" borderId="109" xfId="577" applyNumberFormat="1" applyFont="1" applyFill="1" applyBorder="1" applyProtection="1">
      <protection locked="0"/>
    </xf>
    <xf numFmtId="197" fontId="122" fillId="69" borderId="81" xfId="284" applyNumberFormat="1" applyFont="1" applyFill="1" applyBorder="1" applyAlignment="1" applyProtection="1">
      <alignment horizontal="right" vertical="center" indent="1"/>
      <protection locked="0"/>
    </xf>
    <xf numFmtId="0" fontId="5" fillId="0" borderId="153" xfId="259" applyBorder="1"/>
    <xf numFmtId="197" fontId="5" fillId="0" borderId="81" xfId="284" applyNumberFormat="1" applyFont="1" applyFill="1" applyBorder="1" applyProtection="1">
      <protection locked="0"/>
    </xf>
    <xf numFmtId="197" fontId="5" fillId="0" borderId="86" xfId="284" applyNumberFormat="1" applyFont="1" applyFill="1" applyBorder="1" applyProtection="1">
      <protection locked="0"/>
    </xf>
    <xf numFmtId="197" fontId="5" fillId="0" borderId="88" xfId="284" applyNumberFormat="1" applyFont="1" applyFill="1" applyBorder="1" applyProtection="1">
      <protection locked="0"/>
    </xf>
    <xf numFmtId="197" fontId="209" fillId="0" borderId="84" xfId="284" applyNumberFormat="1" applyFont="1" applyFill="1" applyBorder="1" applyProtection="1">
      <protection locked="0"/>
    </xf>
    <xf numFmtId="0" fontId="140" fillId="0" borderId="176" xfId="810" applyFont="1" applyFill="1" applyBorder="1" applyAlignment="1" applyProtection="1">
      <alignment vertical="center"/>
    </xf>
    <xf numFmtId="0" fontId="140" fillId="0" borderId="83" xfId="577" applyFont="1" applyFill="1" applyBorder="1" applyAlignment="1" applyProtection="1">
      <alignment vertical="center" wrapText="1"/>
      <protection locked="0"/>
    </xf>
    <xf numFmtId="197" fontId="5" fillId="69" borderId="98" xfId="284" applyNumberFormat="1" applyFont="1" applyFill="1" applyBorder="1" applyProtection="1">
      <protection locked="0"/>
    </xf>
    <xf numFmtId="197" fontId="140" fillId="69" borderId="108" xfId="284" applyNumberFormat="1" applyFont="1" applyFill="1" applyBorder="1" applyProtection="1">
      <protection locked="0"/>
    </xf>
    <xf numFmtId="197" fontId="5" fillId="69" borderId="109" xfId="284" applyNumberFormat="1" applyFont="1" applyFill="1" applyBorder="1" applyProtection="1">
      <protection locked="0"/>
    </xf>
    <xf numFmtId="197" fontId="209" fillId="69" borderId="81" xfId="284" applyNumberFormat="1" applyFont="1" applyFill="1" applyBorder="1" applyProtection="1">
      <protection locked="0"/>
    </xf>
    <xf numFmtId="197" fontId="5" fillId="69" borderId="99" xfId="284" applyNumberFormat="1" applyFont="1" applyFill="1" applyBorder="1" applyProtection="1">
      <protection locked="0"/>
    </xf>
    <xf numFmtId="225" fontId="133" fillId="0" borderId="81" xfId="577" applyNumberFormat="1" applyFill="1" applyBorder="1" applyProtection="1">
      <protection locked="0"/>
    </xf>
    <xf numFmtId="197" fontId="5" fillId="69" borderId="92" xfId="284" applyNumberFormat="1" applyFont="1" applyFill="1" applyBorder="1" applyProtection="1">
      <protection locked="0"/>
    </xf>
    <xf numFmtId="197" fontId="209" fillId="69" borderId="93" xfId="284" applyNumberFormat="1" applyFont="1" applyFill="1" applyBorder="1" applyProtection="1">
      <protection locked="0"/>
    </xf>
    <xf numFmtId="225" fontId="140" fillId="0" borderId="82" xfId="577" applyNumberFormat="1" applyFont="1" applyFill="1" applyBorder="1" applyProtection="1">
      <protection locked="0"/>
    </xf>
    <xf numFmtId="225" fontId="140" fillId="0" borderId="81" xfId="577" applyNumberFormat="1" applyFont="1" applyFill="1" applyBorder="1" applyProtection="1">
      <protection locked="0"/>
    </xf>
    <xf numFmtId="0" fontId="135" fillId="93" borderId="154" xfId="259" applyFont="1" applyFill="1" applyBorder="1" applyAlignment="1">
      <alignment vertical="center" wrapText="1"/>
    </xf>
    <xf numFmtId="197" fontId="5" fillId="0" borderId="109" xfId="284" applyNumberFormat="1" applyFont="1" applyFill="1" applyBorder="1" applyProtection="1">
      <protection locked="0"/>
    </xf>
    <xf numFmtId="197" fontId="5" fillId="0" borderId="84" xfId="284" applyNumberFormat="1" applyFont="1" applyFill="1" applyBorder="1" applyProtection="1">
      <protection locked="0"/>
    </xf>
    <xf numFmtId="197" fontId="5" fillId="0" borderId="87" xfId="284" applyNumberFormat="1" applyFont="1" applyFill="1" applyBorder="1" applyProtection="1">
      <protection locked="0"/>
    </xf>
    <xf numFmtId="197" fontId="5" fillId="0" borderId="91" xfId="284" applyNumberFormat="1" applyFont="1" applyFill="1" applyBorder="1" applyProtection="1">
      <protection locked="0"/>
    </xf>
    <xf numFmtId="0" fontId="140" fillId="0" borderId="124" xfId="810" applyFont="1" applyFill="1" applyBorder="1" applyAlignment="1" applyProtection="1">
      <alignment horizontal="left" vertical="top"/>
      <protection locked="0"/>
    </xf>
    <xf numFmtId="197" fontId="209" fillId="0" borderId="81" xfId="284" applyNumberFormat="1" applyFont="1" applyFill="1" applyBorder="1" applyProtection="1">
      <protection locked="0"/>
    </xf>
    <xf numFmtId="0" fontId="140" fillId="0" borderId="158" xfId="810" applyFont="1" applyFill="1" applyBorder="1" applyAlignment="1" applyProtection="1">
      <alignment vertical="center"/>
    </xf>
    <xf numFmtId="0" fontId="140" fillId="0" borderId="177" xfId="810" applyFont="1" applyFill="1" applyBorder="1" applyAlignment="1" applyProtection="1">
      <alignment horizontal="left" vertical="top"/>
      <protection locked="0"/>
    </xf>
    <xf numFmtId="0" fontId="140" fillId="0" borderId="95" xfId="577" applyFont="1" applyFill="1" applyBorder="1" applyAlignment="1" applyProtection="1">
      <alignment vertical="center" wrapText="1"/>
      <protection locked="0"/>
    </xf>
    <xf numFmtId="197" fontId="140" fillId="69" borderId="78" xfId="284" applyNumberFormat="1" applyFont="1" applyFill="1" applyBorder="1" applyProtection="1">
      <protection locked="0"/>
    </xf>
    <xf numFmtId="197" fontId="5" fillId="69" borderId="84" xfId="284" applyNumberFormat="1" applyFont="1" applyFill="1" applyBorder="1" applyProtection="1">
      <protection locked="0"/>
    </xf>
    <xf numFmtId="197" fontId="5" fillId="69" borderId="100" xfId="284" applyNumberFormat="1" applyFont="1" applyFill="1" applyBorder="1" applyProtection="1">
      <protection locked="0"/>
    </xf>
    <xf numFmtId="197" fontId="140" fillId="69" borderId="76" xfId="284" applyNumberFormat="1" applyFont="1" applyFill="1" applyBorder="1" applyProtection="1">
      <protection locked="0"/>
    </xf>
    <xf numFmtId="197" fontId="209" fillId="69" borderId="82" xfId="284" applyNumberFormat="1" applyFont="1" applyFill="1" applyBorder="1" applyProtection="1">
      <protection locked="0"/>
    </xf>
    <xf numFmtId="225" fontId="133" fillId="0" borderId="109" xfId="577" applyNumberFormat="1" applyFill="1" applyBorder="1" applyProtection="1">
      <protection locked="0"/>
    </xf>
    <xf numFmtId="197" fontId="5" fillId="69" borderId="112" xfId="284" applyNumberFormat="1" applyFont="1" applyFill="1" applyBorder="1" applyProtection="1">
      <protection locked="0"/>
    </xf>
    <xf numFmtId="225" fontId="133" fillId="0" borderId="84" xfId="577" applyNumberFormat="1" applyFill="1" applyBorder="1" applyProtection="1">
      <protection locked="0"/>
    </xf>
    <xf numFmtId="225" fontId="140" fillId="0" borderId="84" xfId="577" applyNumberFormat="1" applyFont="1" applyFill="1" applyBorder="1" applyProtection="1">
      <protection locked="0"/>
    </xf>
    <xf numFmtId="187" fontId="121" fillId="0" borderId="68" xfId="159" applyNumberFormat="1" applyFont="1" applyFill="1" applyBorder="1" applyAlignment="1">
      <alignment horizontal="center"/>
    </xf>
    <xf numFmtId="187" fontId="121" fillId="0" borderId="69" xfId="159" applyNumberFormat="1" applyFont="1" applyFill="1" applyBorder="1" applyAlignment="1">
      <alignment horizontal="center"/>
    </xf>
    <xf numFmtId="168" fontId="121" fillId="0" borderId="68" xfId="75" applyFont="1" applyFill="1" applyBorder="1" applyAlignment="1">
      <alignment horizontal="center" vertical="center"/>
    </xf>
    <xf numFmtId="168" fontId="5" fillId="0" borderId="0" xfId="259" applyNumberFormat="1" applyFill="1"/>
    <xf numFmtId="0" fontId="140" fillId="0" borderId="121" xfId="577" applyFont="1" applyFill="1" applyBorder="1" applyAlignment="1" applyProtection="1">
      <alignment horizontal="left" vertical="center"/>
      <protection locked="0"/>
    </xf>
    <xf numFmtId="0" fontId="29" fillId="0" borderId="68" xfId="0" applyFont="1" applyBorder="1" applyAlignment="1">
      <alignment vertical="center"/>
    </xf>
    <xf numFmtId="0" fontId="29" fillId="0" borderId="0" xfId="0" applyFont="1" applyAlignment="1">
      <alignment vertical="top"/>
    </xf>
    <xf numFmtId="0" fontId="210" fillId="66" borderId="0" xfId="127" applyFont="1" applyFill="1" applyAlignment="1" applyProtection="1">
      <alignment vertical="center"/>
    </xf>
    <xf numFmtId="0" fontId="29" fillId="71" borderId="0" xfId="127" applyFont="1" applyFill="1" applyAlignment="1" applyProtection="1">
      <alignment vertical="center"/>
    </xf>
    <xf numFmtId="0" fontId="29" fillId="0" borderId="0" xfId="0" applyFont="1" applyAlignment="1">
      <alignment vertical="center"/>
    </xf>
    <xf numFmtId="0" fontId="29" fillId="95" borderId="0" xfId="127" applyFont="1" applyFill="1" applyAlignment="1" applyProtection="1">
      <alignment vertical="center"/>
    </xf>
    <xf numFmtId="0" fontId="29" fillId="129" borderId="0" xfId="127" applyFont="1" applyFill="1" applyAlignment="1" applyProtection="1">
      <alignment vertical="center"/>
    </xf>
    <xf numFmtId="0" fontId="102" fillId="70" borderId="0" xfId="0" applyFont="1" applyFill="1" applyAlignment="1">
      <alignment horizontal="left" vertical="center"/>
    </xf>
    <xf numFmtId="197" fontId="0" fillId="0" borderId="0" xfId="0" applyNumberFormat="1" applyBorder="1"/>
    <xf numFmtId="168" fontId="5" fillId="0" borderId="181" xfId="261" applyFill="1" applyBorder="1"/>
    <xf numFmtId="168" fontId="5" fillId="0" borderId="181" xfId="261" applyBorder="1"/>
    <xf numFmtId="230" fontId="121" fillId="0" borderId="193" xfId="262" applyNumberFormat="1" applyFont="1" applyFill="1" applyBorder="1"/>
    <xf numFmtId="167" fontId="121" fillId="0" borderId="193" xfId="262" applyNumberFormat="1" applyFont="1" applyFill="1" applyBorder="1"/>
    <xf numFmtId="9" fontId="121" fillId="0" borderId="29" xfId="259" applyNumberFormat="1" applyFont="1" applyBorder="1"/>
    <xf numFmtId="0" fontId="5" fillId="0" borderId="159" xfId="259" applyBorder="1"/>
    <xf numFmtId="9" fontId="5" fillId="0" borderId="160" xfId="259" applyNumberFormat="1" applyBorder="1"/>
    <xf numFmtId="9" fontId="5" fillId="0" borderId="30" xfId="260" applyNumberFormat="1" applyBorder="1"/>
    <xf numFmtId="0" fontId="121" fillId="0" borderId="29" xfId="259" applyFont="1" applyBorder="1"/>
    <xf numFmtId="9" fontId="121" fillId="0" borderId="29" xfId="259" applyNumberFormat="1" applyFont="1" applyFill="1" applyBorder="1" applyAlignment="1">
      <alignment vertical="top" wrapText="1"/>
    </xf>
    <xf numFmtId="0" fontId="5" fillId="0" borderId="17" xfId="259" applyFont="1" applyFill="1" applyBorder="1" applyAlignment="1">
      <alignment vertical="top" wrapText="1"/>
    </xf>
    <xf numFmtId="9" fontId="121" fillId="0" borderId="17" xfId="259" applyNumberFormat="1" applyFont="1" applyFill="1" applyBorder="1" applyAlignment="1">
      <alignment vertical="top" wrapText="1"/>
    </xf>
    <xf numFmtId="9" fontId="5" fillId="0" borderId="29" xfId="259" applyNumberFormat="1" applyFont="1" applyFill="1" applyBorder="1" applyAlignment="1">
      <alignment vertical="top" wrapText="1"/>
    </xf>
    <xf numFmtId="9" fontId="5" fillId="0" borderId="17" xfId="259" applyNumberFormat="1" applyFont="1" applyFill="1" applyBorder="1" applyAlignment="1">
      <alignment vertical="top" wrapText="1"/>
    </xf>
    <xf numFmtId="9" fontId="5" fillId="0" borderId="17" xfId="259" applyNumberFormat="1" applyFont="1" applyBorder="1"/>
    <xf numFmtId="9" fontId="121" fillId="0" borderId="17" xfId="259" applyNumberFormat="1" applyFont="1" applyBorder="1"/>
    <xf numFmtId="0" fontId="5" fillId="0" borderId="17" xfId="259" applyFont="1" applyBorder="1"/>
    <xf numFmtId="9" fontId="121" fillId="66" borderId="29" xfId="259" applyNumberFormat="1" applyFont="1" applyFill="1" applyBorder="1"/>
    <xf numFmtId="0" fontId="121" fillId="66" borderId="29" xfId="259" applyFont="1" applyFill="1" applyBorder="1"/>
    <xf numFmtId="0" fontId="121" fillId="0" borderId="29" xfId="259" applyFont="1" applyFill="1" applyBorder="1"/>
    <xf numFmtId="0" fontId="121" fillId="0" borderId="17" xfId="259" applyFont="1" applyBorder="1"/>
    <xf numFmtId="9" fontId="5" fillId="0" borderId="29" xfId="259" applyNumberFormat="1" applyBorder="1"/>
    <xf numFmtId="197" fontId="121" fillId="0" borderId="30" xfId="75" applyNumberFormat="1" applyFont="1" applyBorder="1"/>
    <xf numFmtId="197" fontId="5" fillId="0" borderId="30" xfId="75" applyNumberFormat="1" applyFill="1" applyBorder="1"/>
    <xf numFmtId="197" fontId="121" fillId="0" borderId="30" xfId="75" applyNumberFormat="1" applyFont="1" applyFill="1" applyBorder="1"/>
    <xf numFmtId="9" fontId="5" fillId="0" borderId="29" xfId="259" applyNumberFormat="1" applyFont="1" applyBorder="1"/>
    <xf numFmtId="0" fontId="5" fillId="0" borderId="17" xfId="259" applyFill="1" applyBorder="1" applyAlignment="1">
      <alignment vertical="top" wrapText="1"/>
    </xf>
    <xf numFmtId="168" fontId="121" fillId="0" borderId="30" xfId="75" applyNumberFormat="1" applyFont="1" applyBorder="1"/>
    <xf numFmtId="9" fontId="5" fillId="0" borderId="17" xfId="259" applyNumberFormat="1" applyBorder="1"/>
    <xf numFmtId="167" fontId="5" fillId="0" borderId="193" xfId="262" applyNumberFormat="1" applyFill="1" applyBorder="1"/>
    <xf numFmtId="167" fontId="5" fillId="0" borderId="193" xfId="262" applyFill="1" applyBorder="1"/>
    <xf numFmtId="197" fontId="121" fillId="69" borderId="68" xfId="75" applyNumberFormat="1" applyFont="1" applyFill="1" applyBorder="1"/>
    <xf numFmtId="197" fontId="123" fillId="0" borderId="68" xfId="0" applyNumberFormat="1" applyFont="1" applyBorder="1"/>
    <xf numFmtId="197" fontId="122" fillId="0" borderId="68" xfId="0" applyNumberFormat="1" applyFont="1" applyBorder="1"/>
    <xf numFmtId="197" fontId="122" fillId="69" borderId="68" xfId="0" applyNumberFormat="1" applyFont="1" applyFill="1" applyBorder="1"/>
    <xf numFmtId="3" fontId="121" fillId="69" borderId="68" xfId="0" applyNumberFormat="1" applyFont="1" applyFill="1" applyBorder="1"/>
    <xf numFmtId="3" fontId="121" fillId="66" borderId="68" xfId="0" applyNumberFormat="1" applyFont="1" applyFill="1" applyBorder="1"/>
    <xf numFmtId="197" fontId="0" fillId="0" borderId="68" xfId="0" applyNumberFormat="1" applyBorder="1"/>
    <xf numFmtId="197" fontId="0" fillId="69" borderId="68" xfId="0" applyNumberFormat="1" applyFill="1" applyBorder="1"/>
    <xf numFmtId="0" fontId="29" fillId="0" borderId="197" xfId="0" applyFont="1" applyBorder="1"/>
    <xf numFmtId="0" fontId="29" fillId="0" borderId="194" xfId="0" applyFont="1" applyBorder="1"/>
    <xf numFmtId="0" fontId="0" fillId="0" borderId="194" xfId="0" applyBorder="1"/>
    <xf numFmtId="167" fontId="5" fillId="0" borderId="64" xfId="260" applyBorder="1"/>
    <xf numFmtId="167" fontId="117" fillId="0" borderId="64" xfId="267" applyBorder="1"/>
    <xf numFmtId="168" fontId="117" fillId="0" borderId="64" xfId="265" applyBorder="1"/>
    <xf numFmtId="167" fontId="117" fillId="0" borderId="193" xfId="267" applyBorder="1"/>
    <xf numFmtId="168" fontId="117" fillId="0" borderId="64" xfId="265" applyFill="1" applyBorder="1"/>
    <xf numFmtId="167" fontId="117" fillId="0" borderId="181" xfId="267" applyFill="1" applyBorder="1"/>
    <xf numFmtId="168" fontId="117" fillId="0" borderId="193" xfId="265" applyFill="1" applyBorder="1"/>
    <xf numFmtId="167" fontId="0" fillId="0" borderId="193" xfId="0" applyNumberFormat="1" applyFill="1" applyBorder="1"/>
    <xf numFmtId="168" fontId="5" fillId="0" borderId="0" xfId="2448" applyBorder="1"/>
    <xf numFmtId="168" fontId="5" fillId="0" borderId="0" xfId="2448"/>
    <xf numFmtId="168" fontId="40" fillId="0" borderId="0" xfId="2448" applyFont="1"/>
    <xf numFmtId="168" fontId="5" fillId="0" borderId="64" xfId="2448" applyBorder="1"/>
    <xf numFmtId="167" fontId="5" fillId="0" borderId="181" xfId="260" applyBorder="1"/>
    <xf numFmtId="168" fontId="5" fillId="0" borderId="64" xfId="2448" applyFill="1" applyBorder="1"/>
    <xf numFmtId="167" fontId="5" fillId="0" borderId="64" xfId="260" applyFill="1" applyBorder="1"/>
    <xf numFmtId="164" fontId="0" fillId="0" borderId="34" xfId="0" applyNumberFormat="1" applyBorder="1"/>
    <xf numFmtId="164" fontId="0" fillId="0" borderId="193" xfId="0" applyNumberFormat="1" applyBorder="1"/>
    <xf numFmtId="0" fontId="29" fillId="0" borderId="0" xfId="0" applyFont="1" applyFill="1" applyBorder="1" applyAlignment="1">
      <alignment horizontal="right"/>
    </xf>
    <xf numFmtId="0" fontId="5" fillId="0" borderId="0" xfId="0" applyFont="1" applyFill="1" applyBorder="1" applyAlignment="1">
      <alignment horizontal="right"/>
    </xf>
    <xf numFmtId="0" fontId="110" fillId="0" borderId="0" xfId="259" applyFont="1" applyFill="1" applyAlignment="1">
      <alignment horizontal="right"/>
    </xf>
    <xf numFmtId="168" fontId="5" fillId="0" borderId="193" xfId="2448" applyBorder="1"/>
    <xf numFmtId="167" fontId="5" fillId="0" borderId="193" xfId="260" applyBorder="1"/>
    <xf numFmtId="168" fontId="5" fillId="0" borderId="43" xfId="2448" applyBorder="1"/>
    <xf numFmtId="0" fontId="0" fillId="0" borderId="0" xfId="0" applyFill="1" applyAlignment="1">
      <alignment horizontal="right"/>
    </xf>
    <xf numFmtId="168" fontId="5" fillId="0" borderId="193" xfId="2448" applyFill="1" applyBorder="1"/>
    <xf numFmtId="167" fontId="5" fillId="0" borderId="193" xfId="260" applyFill="1" applyBorder="1"/>
    <xf numFmtId="167" fontId="0" fillId="0" borderId="64" xfId="260" applyFont="1" applyBorder="1"/>
    <xf numFmtId="0" fontId="5" fillId="0" borderId="64" xfId="259" applyFill="1" applyBorder="1"/>
    <xf numFmtId="167" fontId="5" fillId="0" borderId="64" xfId="259" applyNumberFormat="1" applyFill="1" applyBorder="1"/>
    <xf numFmtId="0" fontId="5" fillId="0" borderId="64" xfId="259" applyBorder="1"/>
    <xf numFmtId="168" fontId="5" fillId="0" borderId="0" xfId="2448" applyFill="1" applyBorder="1"/>
    <xf numFmtId="168" fontId="5" fillId="0" borderId="0" xfId="2448" applyFill="1"/>
    <xf numFmtId="167" fontId="5" fillId="0" borderId="193" xfId="259" applyNumberFormat="1" applyFill="1" applyBorder="1"/>
    <xf numFmtId="168" fontId="5" fillId="0" borderId="64" xfId="259" applyNumberFormat="1" applyFont="1" applyBorder="1" applyAlignment="1"/>
    <xf numFmtId="0" fontId="5" fillId="0" borderId="64" xfId="259" applyFont="1" applyBorder="1" applyAlignment="1"/>
    <xf numFmtId="168" fontId="121" fillId="66" borderId="28" xfId="2448" applyFont="1" applyFill="1" applyBorder="1"/>
    <xf numFmtId="168" fontId="121" fillId="0" borderId="28" xfId="2448" applyFont="1" applyFill="1" applyBorder="1"/>
    <xf numFmtId="0" fontId="5" fillId="0" borderId="66" xfId="259" applyBorder="1"/>
    <xf numFmtId="0" fontId="5" fillId="0" borderId="193" xfId="259" applyBorder="1"/>
    <xf numFmtId="167" fontId="5" fillId="0" borderId="35" xfId="259" applyNumberFormat="1" applyBorder="1"/>
    <xf numFmtId="167" fontId="5" fillId="37" borderId="193" xfId="260" applyNumberFormat="1" applyFill="1" applyBorder="1"/>
    <xf numFmtId="0" fontId="5" fillId="0" borderId="181" xfId="259" applyBorder="1"/>
    <xf numFmtId="164" fontId="5" fillId="0" borderId="64" xfId="259" applyNumberFormat="1" applyBorder="1"/>
    <xf numFmtId="164" fontId="5" fillId="0" borderId="64" xfId="259" applyNumberFormat="1" applyFill="1" applyBorder="1"/>
    <xf numFmtId="167" fontId="5" fillId="54" borderId="64" xfId="260" applyFill="1" applyBorder="1"/>
    <xf numFmtId="168" fontId="29" fillId="0" borderId="64" xfId="2448" applyFont="1" applyBorder="1"/>
    <xf numFmtId="167" fontId="5" fillId="0" borderId="64" xfId="260" applyFont="1" applyBorder="1"/>
    <xf numFmtId="168" fontId="5" fillId="0" borderId="64" xfId="2448" applyFont="1" applyBorder="1"/>
    <xf numFmtId="167" fontId="0" fillId="0" borderId="64" xfId="260" applyFont="1" applyFill="1" applyBorder="1"/>
    <xf numFmtId="167" fontId="0" fillId="0" borderId="193" xfId="260" applyFont="1" applyBorder="1"/>
    <xf numFmtId="10" fontId="5" fillId="0" borderId="64" xfId="159" applyNumberFormat="1" applyBorder="1"/>
    <xf numFmtId="167" fontId="5" fillId="0" borderId="181" xfId="260" applyFill="1" applyBorder="1"/>
    <xf numFmtId="167" fontId="5" fillId="0" borderId="193" xfId="260" applyNumberFormat="1" applyBorder="1"/>
    <xf numFmtId="167" fontId="5" fillId="0" borderId="0" xfId="2448" applyNumberFormat="1" applyFill="1"/>
    <xf numFmtId="168" fontId="5" fillId="0" borderId="61" xfId="2448" applyFont="1" applyBorder="1" applyAlignment="1">
      <alignment vertical="top"/>
    </xf>
    <xf numFmtId="168" fontId="5" fillId="0" borderId="61" xfId="2448" applyFont="1" applyBorder="1" applyAlignment="1"/>
    <xf numFmtId="168" fontId="5" fillId="0" borderId="61" xfId="2448" applyFont="1" applyFill="1" applyBorder="1" applyAlignment="1">
      <alignment horizontal="center"/>
    </xf>
    <xf numFmtId="167" fontId="5" fillId="0" borderId="61" xfId="260" applyNumberFormat="1" applyFill="1" applyBorder="1"/>
    <xf numFmtId="197" fontId="5" fillId="0" borderId="63" xfId="75" applyNumberFormat="1" applyFill="1" applyBorder="1"/>
    <xf numFmtId="197" fontId="5" fillId="0" borderId="63" xfId="75" applyNumberFormat="1" applyFont="1" applyBorder="1"/>
    <xf numFmtId="197" fontId="5" fillId="0" borderId="63" xfId="75" applyNumberFormat="1" applyFont="1" applyFill="1" applyBorder="1"/>
    <xf numFmtId="197" fontId="5" fillId="0" borderId="57" xfId="75" applyNumberFormat="1" applyFont="1" applyBorder="1"/>
    <xf numFmtId="197" fontId="111" fillId="0" borderId="63" xfId="75" applyNumberFormat="1" applyFont="1" applyFill="1" applyBorder="1"/>
    <xf numFmtId="197" fontId="5" fillId="0" borderId="199" xfId="75" applyNumberFormat="1" applyBorder="1"/>
    <xf numFmtId="197" fontId="5" fillId="0" borderId="159" xfId="75" applyNumberFormat="1" applyBorder="1"/>
    <xf numFmtId="197" fontId="5" fillId="0" borderId="200" xfId="75" applyNumberFormat="1" applyBorder="1"/>
    <xf numFmtId="167" fontId="5" fillId="0" borderId="0" xfId="2453" applyBorder="1"/>
    <xf numFmtId="167" fontId="5" fillId="0" borderId="63" xfId="260" applyBorder="1"/>
    <xf numFmtId="167" fontId="5" fillId="0" borderId="63" xfId="260" applyFill="1" applyBorder="1"/>
    <xf numFmtId="167" fontId="5" fillId="0" borderId="0" xfId="260" applyFill="1" applyBorder="1"/>
    <xf numFmtId="167" fontId="5" fillId="0" borderId="63" xfId="259" applyNumberFormat="1" applyFill="1" applyBorder="1" applyAlignment="1">
      <alignment vertical="top"/>
    </xf>
    <xf numFmtId="167" fontId="5" fillId="0" borderId="0" xfId="260" applyFont="1" applyFill="1" applyBorder="1" applyAlignment="1">
      <alignment horizontal="center" vertical="top"/>
    </xf>
    <xf numFmtId="167" fontId="5" fillId="0" borderId="63" xfId="260" applyFont="1" applyFill="1" applyBorder="1"/>
    <xf numFmtId="167" fontId="5" fillId="0" borderId="63" xfId="259" applyNumberFormat="1" applyFill="1" applyBorder="1" applyAlignment="1"/>
    <xf numFmtId="167" fontId="5" fillId="0" borderId="200" xfId="260" applyBorder="1"/>
    <xf numFmtId="167" fontId="5" fillId="0" borderId="64" xfId="259" applyNumberFormat="1" applyFill="1" applyBorder="1" applyAlignment="1">
      <alignment vertical="top"/>
    </xf>
    <xf numFmtId="168" fontId="5" fillId="0" borderId="28" xfId="2448" applyFont="1" applyFill="1" applyBorder="1" applyAlignment="1">
      <alignment vertical="top"/>
    </xf>
    <xf numFmtId="168" fontId="5" fillId="0" borderId="64" xfId="2448" applyFont="1" applyFill="1" applyBorder="1" applyAlignment="1">
      <alignment vertical="top"/>
    </xf>
    <xf numFmtId="168" fontId="5" fillId="0" borderId="63" xfId="2448" applyFont="1" applyFill="1" applyBorder="1" applyAlignment="1">
      <alignment vertical="top"/>
    </xf>
    <xf numFmtId="167" fontId="5" fillId="0" borderId="64" xfId="260" applyFont="1" applyFill="1" applyBorder="1" applyAlignment="1">
      <alignment horizontal="center" vertical="top"/>
    </xf>
    <xf numFmtId="167" fontId="5" fillId="0" borderId="64" xfId="260" applyFont="1" applyFill="1" applyBorder="1"/>
    <xf numFmtId="168" fontId="5" fillId="0" borderId="28" xfId="2448" applyFont="1" applyFill="1" applyBorder="1" applyAlignment="1"/>
    <xf numFmtId="168" fontId="5" fillId="0" borderId="64" xfId="2448" applyFont="1" applyFill="1" applyBorder="1" applyAlignment="1"/>
    <xf numFmtId="168" fontId="5" fillId="0" borderId="63" xfId="2448" applyFont="1" applyFill="1" applyBorder="1" applyAlignment="1"/>
    <xf numFmtId="168" fontId="110" fillId="0" borderId="0" xfId="259" applyNumberFormat="1" applyFont="1" applyFill="1" applyAlignment="1">
      <alignment horizontal="center"/>
    </xf>
    <xf numFmtId="168" fontId="5" fillId="0" borderId="0" xfId="2448" applyFont="1" applyFill="1" applyBorder="1" applyAlignment="1"/>
    <xf numFmtId="167" fontId="5" fillId="0" borderId="64" xfId="259" applyNumberFormat="1" applyFill="1" applyBorder="1" applyAlignment="1"/>
    <xf numFmtId="167" fontId="5" fillId="0" borderId="28" xfId="260" applyNumberFormat="1" applyFill="1" applyBorder="1"/>
    <xf numFmtId="167" fontId="5" fillId="0" borderId="64" xfId="260" applyNumberFormat="1" applyFill="1" applyBorder="1"/>
    <xf numFmtId="167" fontId="5" fillId="0" borderId="63" xfId="260" applyNumberFormat="1" applyFill="1" applyBorder="1"/>
    <xf numFmtId="0" fontId="187" fillId="93" borderId="31" xfId="279" applyNumberFormat="1" applyFont="1" applyFill="1" applyBorder="1" applyAlignment="1">
      <alignment horizontal="center" vertical="center" wrapText="1"/>
    </xf>
    <xf numFmtId="0" fontId="5" fillId="58" borderId="31" xfId="0" applyFont="1" applyFill="1" applyBorder="1" applyAlignment="1">
      <alignment horizontal="right"/>
    </xf>
    <xf numFmtId="0" fontId="5" fillId="58" borderId="31" xfId="0" applyFont="1" applyFill="1" applyBorder="1"/>
    <xf numFmtId="0" fontId="5" fillId="58" borderId="33" xfId="0" applyFont="1" applyFill="1" applyBorder="1"/>
    <xf numFmtId="0" fontId="81" fillId="58" borderId="63" xfId="0" applyFont="1" applyFill="1" applyBorder="1" applyAlignment="1">
      <alignment horizontal="left"/>
    </xf>
    <xf numFmtId="0" fontId="5" fillId="58" borderId="0" xfId="0" applyFont="1" applyFill="1" applyBorder="1" applyAlignment="1">
      <alignment horizontal="right"/>
    </xf>
    <xf numFmtId="0" fontId="5" fillId="58" borderId="0" xfId="0" applyFont="1" applyFill="1" applyBorder="1"/>
    <xf numFmtId="0" fontId="5" fillId="58" borderId="28" xfId="0" applyFont="1" applyFill="1" applyBorder="1"/>
    <xf numFmtId="0" fontId="128" fillId="0" borderId="0" xfId="28196" applyFont="1" applyFill="1"/>
    <xf numFmtId="0" fontId="127" fillId="0" borderId="0" xfId="28196" applyFont="1" applyFill="1"/>
    <xf numFmtId="0" fontId="3" fillId="0" borderId="0" xfId="28196" applyFill="1"/>
    <xf numFmtId="0" fontId="3" fillId="0" borderId="0" xfId="28196"/>
    <xf numFmtId="0" fontId="129" fillId="0" borderId="0" xfId="28196" applyFont="1"/>
    <xf numFmtId="166" fontId="130" fillId="0" borderId="0" xfId="28196" applyNumberFormat="1" applyFont="1"/>
    <xf numFmtId="0" fontId="187" fillId="93" borderId="0" xfId="28198" applyNumberFormat="1" applyFont="1" applyFill="1" applyBorder="1" applyAlignment="1">
      <alignment horizontal="center" vertical="center" wrapText="1"/>
    </xf>
    <xf numFmtId="0" fontId="187" fillId="93" borderId="63" xfId="28198" applyNumberFormat="1" applyFont="1" applyFill="1" applyBorder="1" applyAlignment="1">
      <alignment horizontal="center" vertical="center" wrapText="1"/>
    </xf>
    <xf numFmtId="0" fontId="3" fillId="0" borderId="193" xfId="28196" applyBorder="1"/>
    <xf numFmtId="197" fontId="3" fillId="0" borderId="193" xfId="75" applyNumberFormat="1" applyFont="1" applyBorder="1"/>
    <xf numFmtId="168" fontId="3" fillId="0" borderId="193" xfId="75" applyNumberFormat="1" applyFont="1" applyBorder="1"/>
    <xf numFmtId="0" fontId="3" fillId="0" borderId="193" xfId="28196" applyBorder="1" applyAlignment="1">
      <alignment wrapText="1"/>
    </xf>
    <xf numFmtId="168" fontId="130" fillId="0" borderId="0" xfId="28196" applyNumberFormat="1" applyFont="1"/>
    <xf numFmtId="0" fontId="130" fillId="0" borderId="0" xfId="28196" applyFont="1"/>
    <xf numFmtId="0" fontId="131" fillId="0" borderId="0" xfId="28196" applyFont="1"/>
    <xf numFmtId="0" fontId="187" fillId="93" borderId="31" xfId="28198" applyNumberFormat="1" applyFont="1" applyFill="1" applyBorder="1" applyAlignment="1">
      <alignment horizontal="center" vertical="center" wrapText="1"/>
    </xf>
    <xf numFmtId="0" fontId="187" fillId="93" borderId="32" xfId="28198" applyNumberFormat="1" applyFont="1" applyFill="1" applyBorder="1" applyAlignment="1">
      <alignment horizontal="center" vertical="center" wrapText="1"/>
    </xf>
    <xf numFmtId="0" fontId="5" fillId="0" borderId="193" xfId="259" applyFill="1" applyBorder="1"/>
    <xf numFmtId="202" fontId="3" fillId="0" borderId="0" xfId="28196" applyNumberFormat="1"/>
    <xf numFmtId="225" fontId="140" fillId="69" borderId="81" xfId="577" applyNumberFormat="1" applyFont="1" applyFill="1" applyBorder="1" applyProtection="1">
      <protection locked="0"/>
    </xf>
    <xf numFmtId="225" fontId="140" fillId="69" borderId="109" xfId="577" applyNumberFormat="1" applyFont="1" applyFill="1" applyBorder="1" applyProtection="1">
      <protection locked="0"/>
    </xf>
    <xf numFmtId="225" fontId="140" fillId="69" borderId="82" xfId="577" applyNumberFormat="1" applyFont="1" applyFill="1" applyBorder="1" applyProtection="1">
      <protection locked="0"/>
    </xf>
    <xf numFmtId="0" fontId="191" fillId="69" borderId="122" xfId="577" applyFont="1" applyFill="1" applyBorder="1" applyAlignment="1" applyProtection="1">
      <alignment horizontal="left" vertical="center" wrapText="1" indent="1"/>
      <protection locked="0"/>
    </xf>
    <xf numFmtId="225" fontId="140" fillId="69" borderId="84" xfId="577" applyNumberFormat="1" applyFont="1" applyFill="1" applyBorder="1" applyProtection="1">
      <protection locked="0"/>
    </xf>
    <xf numFmtId="0" fontId="140" fillId="69" borderId="121" xfId="577" applyFont="1" applyFill="1" applyBorder="1" applyAlignment="1" applyProtection="1">
      <alignment horizontal="left" vertical="center" wrapText="1"/>
      <protection locked="0"/>
    </xf>
    <xf numFmtId="0" fontId="191" fillId="69" borderId="121" xfId="577" applyFont="1" applyFill="1" applyBorder="1" applyAlignment="1" applyProtection="1">
      <alignment horizontal="left" vertical="center" wrapText="1" indent="1"/>
      <protection locked="0"/>
    </xf>
    <xf numFmtId="0" fontId="191" fillId="69" borderId="123" xfId="577" applyFont="1" applyFill="1" applyBorder="1" applyAlignment="1" applyProtection="1">
      <alignment horizontal="left" vertical="center" wrapText="1" indent="1"/>
    </xf>
    <xf numFmtId="225" fontId="140" fillId="69" borderId="100" xfId="577" applyNumberFormat="1" applyFont="1" applyFill="1" applyBorder="1" applyProtection="1"/>
    <xf numFmtId="225" fontId="140" fillId="69" borderId="98" xfId="577" applyNumberFormat="1" applyFont="1" applyFill="1" applyBorder="1" applyProtection="1"/>
    <xf numFmtId="225" fontId="140" fillId="69" borderId="113" xfId="577" applyNumberFormat="1" applyFont="1" applyFill="1" applyBorder="1" applyProtection="1"/>
    <xf numFmtId="225" fontId="140" fillId="69" borderId="99" xfId="577" applyNumberFormat="1" applyFont="1" applyFill="1" applyBorder="1" applyProtection="1"/>
    <xf numFmtId="0" fontId="187" fillId="93" borderId="31" xfId="279" applyNumberFormat="1" applyFont="1" applyFill="1" applyBorder="1" applyAlignment="1">
      <alignment horizontal="center" vertical="center" wrapText="1"/>
    </xf>
    <xf numFmtId="197" fontId="2" fillId="0" borderId="193" xfId="75" applyNumberFormat="1" applyFont="1" applyBorder="1"/>
    <xf numFmtId="0" fontId="5" fillId="0" borderId="0" xfId="0" applyFont="1" applyAlignment="1">
      <alignment horizontal="left"/>
    </xf>
    <xf numFmtId="0" fontId="4" fillId="0" borderId="193" xfId="278" applyBorder="1"/>
    <xf numFmtId="168" fontId="4" fillId="0" borderId="193" xfId="278" applyNumberFormat="1" applyBorder="1"/>
    <xf numFmtId="0" fontId="4" fillId="0" borderId="193" xfId="278" applyBorder="1" applyAlignment="1">
      <alignment wrapText="1"/>
    </xf>
    <xf numFmtId="0" fontId="211" fillId="0" borderId="193" xfId="0" applyFont="1" applyBorder="1"/>
    <xf numFmtId="0" fontId="80" fillId="58" borderId="32" xfId="810" applyFont="1" applyFill="1" applyBorder="1" applyAlignment="1">
      <alignment horizontal="left"/>
    </xf>
    <xf numFmtId="0" fontId="133" fillId="73" borderId="0" xfId="4416" applyFill="1" applyProtection="1">
      <protection locked="0"/>
    </xf>
    <xf numFmtId="0" fontId="133" fillId="73" borderId="0" xfId="4416" applyFill="1" applyProtection="1"/>
    <xf numFmtId="0" fontId="133" fillId="0" borderId="0" xfId="4416" applyProtection="1"/>
    <xf numFmtId="0" fontId="212" fillId="73" borderId="0" xfId="4416" applyFont="1" applyFill="1" applyProtection="1">
      <protection locked="0"/>
    </xf>
    <xf numFmtId="0" fontId="167" fillId="73" borderId="0" xfId="776" applyFill="1">
      <alignment horizontal="left" vertical="center"/>
      <protection locked="0"/>
    </xf>
    <xf numFmtId="0" fontId="133" fillId="73" borderId="0" xfId="4416" applyFill="1" applyBorder="1"/>
    <xf numFmtId="0" fontId="133" fillId="73" borderId="0" xfId="4416" applyFill="1"/>
    <xf numFmtId="0" fontId="29" fillId="37" borderId="0" xfId="4416" applyFont="1" applyFill="1" applyAlignment="1">
      <alignment vertical="center" wrapText="1"/>
    </xf>
    <xf numFmtId="0" fontId="133" fillId="37" borderId="0" xfId="4416" applyFill="1" applyAlignment="1">
      <alignment vertical="top" wrapText="1"/>
    </xf>
    <xf numFmtId="0" fontId="133" fillId="73" borderId="0" xfId="4416" applyFill="1" applyAlignment="1">
      <alignment vertical="top" wrapText="1"/>
    </xf>
    <xf numFmtId="0" fontId="212" fillId="73" borderId="0" xfId="4416" applyFont="1" applyFill="1"/>
    <xf numFmtId="0" fontId="133" fillId="37" borderId="0" xfId="4416" applyFill="1" applyAlignment="1">
      <alignment vertical="center"/>
    </xf>
    <xf numFmtId="0" fontId="138" fillId="73" borderId="0" xfId="4416" applyFont="1" applyFill="1" applyBorder="1"/>
    <xf numFmtId="0" fontId="133" fillId="0" borderId="0" xfId="4416"/>
    <xf numFmtId="0" fontId="213" fillId="73" borderId="0" xfId="4416" applyFont="1" applyFill="1" applyBorder="1" applyAlignment="1">
      <alignment vertical="center"/>
    </xf>
    <xf numFmtId="0" fontId="214" fillId="73" borderId="0" xfId="4416" applyFont="1" applyFill="1" applyBorder="1" applyAlignment="1">
      <alignment vertical="center"/>
    </xf>
    <xf numFmtId="0" fontId="135" fillId="73" borderId="0" xfId="4416" applyFont="1" applyFill="1" applyBorder="1" applyAlignment="1" applyProtection="1">
      <alignment vertical="center"/>
      <protection locked="0"/>
    </xf>
    <xf numFmtId="0" fontId="135" fillId="73" borderId="0" xfId="4416" applyFont="1" applyFill="1" applyBorder="1" applyAlignment="1">
      <alignment vertical="center"/>
    </xf>
    <xf numFmtId="0" fontId="214" fillId="0" borderId="0" xfId="4416" applyFont="1" applyFill="1" applyBorder="1" applyAlignment="1">
      <alignment vertical="center"/>
    </xf>
    <xf numFmtId="0" fontId="77" fillId="73" borderId="0" xfId="4416" applyFont="1" applyFill="1"/>
    <xf numFmtId="0" fontId="77" fillId="73" borderId="0" xfId="4416" applyFont="1" applyFill="1" applyProtection="1">
      <protection locked="0"/>
    </xf>
    <xf numFmtId="0" fontId="133" fillId="0" borderId="0" xfId="4416" applyProtection="1">
      <protection locked="0"/>
    </xf>
    <xf numFmtId="0" fontId="143" fillId="75" borderId="117" xfId="4416" applyFont="1" applyFill="1" applyBorder="1" applyAlignment="1">
      <alignment horizontal="center" vertical="center"/>
    </xf>
    <xf numFmtId="0" fontId="143" fillId="75" borderId="54" xfId="4416" applyFont="1" applyFill="1" applyBorder="1" applyAlignment="1">
      <alignment horizontal="center" vertical="center"/>
    </xf>
    <xf numFmtId="0" fontId="143" fillId="75" borderId="55" xfId="4416" applyFont="1" applyFill="1" applyBorder="1" applyAlignment="1">
      <alignment horizontal="center" vertical="center"/>
    </xf>
    <xf numFmtId="0" fontId="143" fillId="75" borderId="206" xfId="4416" applyFont="1" applyFill="1" applyBorder="1" applyAlignment="1">
      <alignment horizontal="center" vertical="center"/>
    </xf>
    <xf numFmtId="0" fontId="143" fillId="75" borderId="207" xfId="4416" applyFont="1" applyFill="1" applyBorder="1" applyAlignment="1">
      <alignment horizontal="center" vertical="center"/>
    </xf>
    <xf numFmtId="0" fontId="133" fillId="0" borderId="0" xfId="4416" applyFill="1"/>
    <xf numFmtId="0" fontId="215" fillId="73" borderId="0" xfId="4416" applyFont="1" applyFill="1"/>
    <xf numFmtId="0" fontId="77" fillId="73" borderId="0" xfId="4416" applyFont="1" applyFill="1" applyBorder="1"/>
    <xf numFmtId="0" fontId="77" fillId="0" borderId="0" xfId="4416" applyFont="1"/>
    <xf numFmtId="0" fontId="213" fillId="73" borderId="0" xfId="4416" applyFont="1" applyFill="1" applyAlignment="1">
      <alignment vertical="center"/>
    </xf>
    <xf numFmtId="0" fontId="214" fillId="73" borderId="0" xfId="4416" applyFont="1" applyFill="1" applyAlignment="1">
      <alignment vertical="center"/>
    </xf>
    <xf numFmtId="0" fontId="77" fillId="69" borderId="29" xfId="4416" applyFont="1" applyFill="1" applyBorder="1" applyAlignment="1">
      <alignment vertical="center" wrapText="1"/>
    </xf>
    <xf numFmtId="0" fontId="216" fillId="73" borderId="0" xfId="4416" applyFont="1" applyFill="1" applyBorder="1" applyAlignment="1">
      <alignment horizontal="center" vertical="center" wrapText="1"/>
    </xf>
    <xf numFmtId="231" fontId="133" fillId="73" borderId="0" xfId="4416" applyNumberFormat="1" applyFill="1" applyBorder="1"/>
    <xf numFmtId="0" fontId="212" fillId="73" borderId="0" xfId="4416" applyFont="1" applyFill="1" applyAlignment="1">
      <alignment vertical="center"/>
    </xf>
    <xf numFmtId="0" fontId="133" fillId="73" borderId="0" xfId="4416" applyFill="1" applyAlignment="1">
      <alignment horizontal="right"/>
    </xf>
    <xf numFmtId="0" fontId="133" fillId="0" borderId="0" xfId="4416" applyFont="1" applyBorder="1" applyAlignment="1">
      <alignment horizontal="center" vertical="center" wrapText="1"/>
    </xf>
    <xf numFmtId="211" fontId="0" fillId="73" borderId="0" xfId="284" applyNumberFormat="1" applyFont="1" applyFill="1" applyAlignment="1">
      <alignment horizontal="right"/>
    </xf>
    <xf numFmtId="211" fontId="133" fillId="73" borderId="0" xfId="284" applyNumberFormat="1" applyFont="1" applyFill="1" applyAlignment="1">
      <alignment horizontal="right"/>
    </xf>
    <xf numFmtId="231" fontId="133" fillId="73" borderId="0" xfId="4416" applyNumberFormat="1" applyFont="1" applyFill="1" applyBorder="1"/>
    <xf numFmtId="0" fontId="133" fillId="73" borderId="0" xfId="4416" applyFont="1" applyFill="1"/>
    <xf numFmtId="0" fontId="133" fillId="0" borderId="0" xfId="4416" applyFont="1"/>
    <xf numFmtId="211" fontId="133" fillId="0" borderId="0" xfId="284" applyNumberFormat="1" applyFont="1" applyFill="1" applyAlignment="1">
      <alignment horizontal="right" vertical="center"/>
    </xf>
    <xf numFmtId="0" fontId="133" fillId="73" borderId="0" xfId="4416" applyFill="1" applyAlignment="1">
      <alignment vertical="center"/>
    </xf>
    <xf numFmtId="0" fontId="133" fillId="0" borderId="0" xfId="4416" applyAlignment="1">
      <alignment vertical="center"/>
    </xf>
    <xf numFmtId="0" fontId="217" fillId="73" borderId="0" xfId="4416" applyFont="1" applyFill="1" applyAlignment="1">
      <alignment horizontal="left" vertical="center" wrapText="1"/>
    </xf>
    <xf numFmtId="211" fontId="133" fillId="73" borderId="0" xfId="4416" applyNumberFormat="1" applyFill="1" applyAlignment="1">
      <alignment horizontal="right"/>
    </xf>
    <xf numFmtId="211" fontId="208" fillId="73" borderId="0" xfId="284" applyNumberFormat="1" applyFont="1" applyFill="1" applyAlignment="1">
      <alignment horizontal="right"/>
    </xf>
    <xf numFmtId="211" fontId="0" fillId="73" borderId="0" xfId="284" applyNumberFormat="1" applyFont="1" applyFill="1" applyBorder="1" applyAlignment="1">
      <alignment horizontal="right"/>
    </xf>
    <xf numFmtId="211" fontId="133" fillId="73" borderId="0" xfId="4416" applyNumberFormat="1" applyFill="1" applyBorder="1" applyAlignment="1">
      <alignment horizontal="right"/>
    </xf>
    <xf numFmtId="225" fontId="133" fillId="73" borderId="0" xfId="4416" applyNumberFormat="1" applyFill="1" applyBorder="1" applyAlignment="1">
      <alignment horizontal="right"/>
    </xf>
    <xf numFmtId="211" fontId="135" fillId="73" borderId="0" xfId="4416" applyNumberFormat="1" applyFont="1" applyFill="1" applyBorder="1" applyAlignment="1">
      <alignment horizontal="right" vertical="center"/>
    </xf>
    <xf numFmtId="197" fontId="77" fillId="69" borderId="221" xfId="284" applyNumberFormat="1" applyFont="1" applyFill="1" applyBorder="1" applyAlignment="1">
      <alignment vertical="center"/>
    </xf>
    <xf numFmtId="197" fontId="0" fillId="73" borderId="0" xfId="284" applyNumberFormat="1" applyFont="1" applyFill="1" applyBorder="1" applyAlignment="1">
      <alignment horizontal="center" vertical="center" wrapText="1"/>
    </xf>
    <xf numFmtId="211" fontId="0" fillId="73" borderId="0" xfId="284" applyNumberFormat="1" applyFont="1" applyFill="1" applyBorder="1" applyAlignment="1">
      <alignment horizontal="right" vertical="center" wrapText="1"/>
    </xf>
    <xf numFmtId="211" fontId="0" fillId="73" borderId="180" xfId="284" applyNumberFormat="1" applyFont="1" applyFill="1" applyBorder="1" applyAlignment="1">
      <alignment horizontal="right"/>
    </xf>
    <xf numFmtId="3" fontId="0" fillId="73" borderId="0" xfId="284" applyNumberFormat="1" applyFont="1" applyFill="1" applyBorder="1"/>
    <xf numFmtId="0" fontId="133" fillId="0" borderId="29" xfId="4416" applyFont="1" applyBorder="1" applyAlignment="1">
      <alignment horizontal="left" vertical="center" wrapText="1"/>
    </xf>
    <xf numFmtId="0" fontId="133" fillId="0" borderId="36" xfId="4416" applyBorder="1" applyAlignment="1">
      <alignment wrapText="1"/>
    </xf>
    <xf numFmtId="0" fontId="133" fillId="0" borderId="180" xfId="4416" applyFont="1" applyBorder="1" applyAlignment="1">
      <alignment horizontal="center" vertical="center" wrapText="1"/>
    </xf>
    <xf numFmtId="0" fontId="133" fillId="73" borderId="0" xfId="4416" applyFill="1" applyAlignment="1">
      <alignment wrapText="1"/>
    </xf>
    <xf numFmtId="211" fontId="0" fillId="73" borderId="0" xfId="284" applyNumberFormat="1" applyFont="1" applyFill="1" applyAlignment="1">
      <alignment horizontal="right" wrapText="1"/>
    </xf>
    <xf numFmtId="0" fontId="133" fillId="73" borderId="152" xfId="4416" applyFill="1" applyBorder="1"/>
    <xf numFmtId="211" fontId="133" fillId="73" borderId="152" xfId="4416" applyNumberFormat="1" applyFill="1" applyBorder="1" applyAlignment="1">
      <alignment horizontal="right"/>
    </xf>
    <xf numFmtId="211" fontId="77" fillId="73" borderId="152" xfId="284" applyNumberFormat="1" applyFont="1" applyFill="1" applyBorder="1" applyAlignment="1">
      <alignment horizontal="left"/>
    </xf>
    <xf numFmtId="211" fontId="0" fillId="73" borderId="152" xfId="284" applyNumberFormat="1" applyFont="1" applyFill="1" applyBorder="1" applyAlignment="1">
      <alignment horizontal="right"/>
    </xf>
    <xf numFmtId="211" fontId="0" fillId="73" borderId="160" xfId="284" applyNumberFormat="1" applyFont="1" applyFill="1" applyBorder="1" applyAlignment="1">
      <alignment horizontal="right"/>
    </xf>
    <xf numFmtId="211" fontId="77" fillId="73" borderId="0" xfId="284" applyNumberFormat="1" applyFont="1" applyFill="1" applyAlignment="1">
      <alignment horizontal="right"/>
    </xf>
    <xf numFmtId="0" fontId="133" fillId="0" borderId="36" xfId="4416" applyFont="1" applyBorder="1" applyAlignment="1">
      <alignment horizontal="left" vertical="center" wrapText="1"/>
    </xf>
    <xf numFmtId="197" fontId="208" fillId="0" borderId="0" xfId="4416" applyNumberFormat="1" applyFont="1" applyAlignment="1">
      <alignment vertical="center"/>
    </xf>
    <xf numFmtId="49" fontId="133" fillId="0" borderId="158" xfId="4416" applyNumberFormat="1" applyFont="1" applyFill="1" applyBorder="1" applyAlignment="1" applyProtection="1">
      <alignment horizontal="left" vertical="center" wrapText="1"/>
      <protection locked="0"/>
    </xf>
    <xf numFmtId="0" fontId="133" fillId="0" borderId="0" xfId="4416" applyFont="1" applyFill="1" applyBorder="1" applyAlignment="1">
      <alignment horizontal="center" vertical="center" wrapText="1"/>
    </xf>
    <xf numFmtId="49" fontId="7" fillId="0" borderId="124" xfId="4416" applyNumberFormat="1" applyFont="1" applyFill="1" applyBorder="1" applyAlignment="1" applyProtection="1">
      <alignment vertical="center" wrapText="1"/>
      <protection locked="0"/>
    </xf>
    <xf numFmtId="197" fontId="0" fillId="0" borderId="211" xfId="284" applyNumberFormat="1" applyFont="1" applyFill="1" applyBorder="1" applyAlignment="1" applyProtection="1">
      <alignment horizontal="right"/>
      <protection locked="0"/>
    </xf>
    <xf numFmtId="197" fontId="0" fillId="0" borderId="212" xfId="284" applyNumberFormat="1" applyFont="1" applyFill="1" applyBorder="1" applyAlignment="1" applyProtection="1">
      <alignment horizontal="right"/>
      <protection locked="0"/>
    </xf>
    <xf numFmtId="197" fontId="0" fillId="0" borderId="213" xfId="284" applyNumberFormat="1" applyFont="1" applyFill="1" applyBorder="1" applyAlignment="1" applyProtection="1">
      <alignment horizontal="right"/>
      <protection locked="0"/>
    </xf>
    <xf numFmtId="49" fontId="77" fillId="0" borderId="124" xfId="4416" applyNumberFormat="1" applyFont="1" applyFill="1" applyBorder="1" applyAlignment="1" applyProtection="1">
      <alignment vertical="center" wrapText="1"/>
      <protection locked="0"/>
    </xf>
    <xf numFmtId="49" fontId="77" fillId="0" borderId="214" xfId="4416" applyNumberFormat="1" applyFont="1" applyFill="1" applyBorder="1" applyAlignment="1" applyProtection="1">
      <alignment vertical="center" wrapText="1"/>
      <protection locked="0"/>
    </xf>
    <xf numFmtId="49" fontId="77" fillId="0" borderId="177" xfId="4416" applyNumberFormat="1" applyFont="1" applyFill="1" applyBorder="1" applyAlignment="1" applyProtection="1">
      <alignment vertical="center" wrapText="1"/>
      <protection locked="0"/>
    </xf>
    <xf numFmtId="197" fontId="133" fillId="0" borderId="54" xfId="284" applyNumberFormat="1" applyFont="1" applyFill="1" applyBorder="1" applyAlignment="1">
      <alignment horizontal="right" vertical="center"/>
    </xf>
    <xf numFmtId="0" fontId="77" fillId="0" borderId="142" xfId="4416" applyFont="1" applyFill="1" applyBorder="1" applyAlignment="1">
      <alignment horizontal="left" vertical="center" wrapText="1"/>
    </xf>
    <xf numFmtId="0" fontId="133" fillId="0" borderId="198" xfId="4416" applyFont="1" applyFill="1" applyBorder="1" applyAlignment="1">
      <alignment horizontal="center" vertical="center" wrapText="1"/>
    </xf>
    <xf numFmtId="197" fontId="133" fillId="0" borderId="155" xfId="284" applyNumberFormat="1" applyFont="1" applyFill="1" applyBorder="1" applyAlignment="1">
      <alignment horizontal="right" vertical="center"/>
    </xf>
    <xf numFmtId="197" fontId="133" fillId="0" borderId="156" xfId="284" applyNumberFormat="1" applyFont="1" applyFill="1" applyBorder="1" applyAlignment="1">
      <alignment horizontal="right" vertical="center"/>
    </xf>
    <xf numFmtId="197" fontId="133" fillId="0" borderId="157" xfId="284" applyNumberFormat="1" applyFont="1" applyFill="1" applyBorder="1" applyAlignment="1">
      <alignment horizontal="right" vertical="center"/>
    </xf>
    <xf numFmtId="0" fontId="77" fillId="0" borderId="36" xfId="4416" applyFont="1" applyFill="1" applyBorder="1" applyAlignment="1">
      <alignment horizontal="left" vertical="center" wrapText="1"/>
    </xf>
    <xf numFmtId="0" fontId="133" fillId="0" borderId="180" xfId="4416" applyFont="1" applyFill="1" applyBorder="1" applyAlignment="1">
      <alignment horizontal="center" vertical="center" wrapText="1"/>
    </xf>
    <xf numFmtId="197" fontId="133" fillId="0" borderId="53" xfId="284" applyNumberFormat="1" applyFont="1" applyFill="1" applyBorder="1" applyAlignment="1">
      <alignment horizontal="right" vertical="center"/>
    </xf>
    <xf numFmtId="197" fontId="133" fillId="0" borderId="55" xfId="284" applyNumberFormat="1" applyFont="1" applyFill="1" applyBorder="1" applyAlignment="1">
      <alignment horizontal="right" vertical="center"/>
    </xf>
    <xf numFmtId="197" fontId="0" fillId="69" borderId="208" xfId="284" applyNumberFormat="1" applyFont="1" applyFill="1" applyBorder="1" applyAlignment="1" applyProtection="1">
      <alignment horizontal="right"/>
      <protection locked="0"/>
    </xf>
    <xf numFmtId="197" fontId="0" fillId="69" borderId="209" xfId="284" applyNumberFormat="1" applyFont="1" applyFill="1" applyBorder="1" applyAlignment="1" applyProtection="1">
      <alignment horizontal="right"/>
      <protection locked="0"/>
    </xf>
    <xf numFmtId="197" fontId="0" fillId="69" borderId="210" xfId="284" applyNumberFormat="1" applyFont="1" applyFill="1" applyBorder="1" applyAlignment="1" applyProtection="1">
      <alignment horizontal="right"/>
      <protection locked="0"/>
    </xf>
    <xf numFmtId="197" fontId="133" fillId="69" borderId="211" xfId="284" applyNumberFormat="1" applyFont="1" applyFill="1" applyBorder="1" applyAlignment="1" applyProtection="1">
      <alignment horizontal="right"/>
      <protection locked="0"/>
    </xf>
    <xf numFmtId="197" fontId="133" fillId="69" borderId="212" xfId="284" applyNumberFormat="1" applyFont="1" applyFill="1" applyBorder="1" applyAlignment="1" applyProtection="1">
      <alignment horizontal="right"/>
      <protection locked="0"/>
    </xf>
    <xf numFmtId="197" fontId="133" fillId="69" borderId="213" xfId="284" applyNumberFormat="1" applyFont="1" applyFill="1" applyBorder="1" applyAlignment="1" applyProtection="1">
      <alignment horizontal="right"/>
      <protection locked="0"/>
    </xf>
    <xf numFmtId="197" fontId="0" fillId="69" borderId="211" xfId="284" applyNumberFormat="1" applyFont="1" applyFill="1" applyBorder="1" applyAlignment="1" applyProtection="1">
      <alignment horizontal="right"/>
      <protection locked="0"/>
    </xf>
    <xf numFmtId="197" fontId="0" fillId="69" borderId="212" xfId="284" applyNumberFormat="1" applyFont="1" applyFill="1" applyBorder="1" applyAlignment="1" applyProtection="1">
      <alignment horizontal="right"/>
      <protection locked="0"/>
    </xf>
    <xf numFmtId="197" fontId="0" fillId="69" borderId="213" xfId="284" applyNumberFormat="1" applyFont="1" applyFill="1" applyBorder="1" applyAlignment="1" applyProtection="1">
      <alignment horizontal="right"/>
      <protection locked="0"/>
    </xf>
    <xf numFmtId="197" fontId="0" fillId="69" borderId="215" xfId="284" applyNumberFormat="1" applyFont="1" applyFill="1" applyBorder="1" applyAlignment="1" applyProtection="1">
      <alignment horizontal="right"/>
      <protection locked="0"/>
    </xf>
    <xf numFmtId="197" fontId="0" fillId="69" borderId="216" xfId="284" applyNumberFormat="1" applyFont="1" applyFill="1" applyBorder="1" applyAlignment="1" applyProtection="1">
      <alignment horizontal="right"/>
      <protection locked="0"/>
    </xf>
    <xf numFmtId="197" fontId="0" fillId="69" borderId="217" xfId="284" applyNumberFormat="1" applyFont="1" applyFill="1" applyBorder="1" applyAlignment="1" applyProtection="1">
      <alignment horizontal="right"/>
      <protection locked="0"/>
    </xf>
    <xf numFmtId="197" fontId="0" fillId="69" borderId="218" xfId="284" applyNumberFormat="1" applyFont="1" applyFill="1" applyBorder="1" applyAlignment="1" applyProtection="1">
      <alignment horizontal="right"/>
      <protection locked="0"/>
    </xf>
    <xf numFmtId="197" fontId="0" fillId="69" borderId="219" xfId="284" applyNumberFormat="1" applyFont="1" applyFill="1" applyBorder="1" applyAlignment="1" applyProtection="1">
      <alignment horizontal="right"/>
      <protection locked="0"/>
    </xf>
    <xf numFmtId="197" fontId="0" fillId="69" borderId="220" xfId="284" applyNumberFormat="1" applyFont="1" applyFill="1" applyBorder="1" applyAlignment="1" applyProtection="1">
      <alignment horizontal="right"/>
      <protection locked="0"/>
    </xf>
    <xf numFmtId="197" fontId="0" fillId="69" borderId="155" xfId="284" applyNumberFormat="1" applyFont="1" applyFill="1" applyBorder="1" applyAlignment="1" applyProtection="1">
      <alignment horizontal="right"/>
      <protection locked="0"/>
    </xf>
    <xf numFmtId="197" fontId="0" fillId="69" borderId="156" xfId="284" applyNumberFormat="1" applyFont="1" applyFill="1" applyBorder="1" applyAlignment="1" applyProtection="1">
      <alignment horizontal="right"/>
      <protection locked="0"/>
    </xf>
    <xf numFmtId="197" fontId="0" fillId="69" borderId="157" xfId="284" applyNumberFormat="1" applyFont="1" applyFill="1" applyBorder="1" applyAlignment="1" applyProtection="1">
      <alignment horizontal="right"/>
      <protection locked="0"/>
    </xf>
    <xf numFmtId="168" fontId="121" fillId="66" borderId="68" xfId="75" applyNumberFormat="1" applyFont="1" applyFill="1" applyBorder="1"/>
    <xf numFmtId="197" fontId="95" fillId="0" borderId="0" xfId="75" applyNumberFormat="1" applyFont="1" applyAlignment="1">
      <alignment vertical="top"/>
    </xf>
    <xf numFmtId="0" fontId="190" fillId="69" borderId="120" xfId="577" applyFont="1" applyFill="1" applyBorder="1" applyAlignment="1" applyProtection="1">
      <alignment horizontal="left"/>
      <protection locked="0"/>
    </xf>
    <xf numFmtId="225" fontId="133" fillId="69" borderId="91" xfId="577" applyNumberFormat="1" applyFill="1" applyBorder="1" applyProtection="1">
      <protection locked="0"/>
    </xf>
    <xf numFmtId="225" fontId="133" fillId="69" borderId="92" xfId="577" applyNumberFormat="1" applyFill="1" applyBorder="1" applyProtection="1">
      <protection locked="0"/>
    </xf>
    <xf numFmtId="225" fontId="133" fillId="69" borderId="112" xfId="577" applyNumberFormat="1" applyFill="1" applyBorder="1" applyProtection="1">
      <protection locked="0"/>
    </xf>
    <xf numFmtId="225" fontId="133" fillId="69" borderId="93" xfId="577" applyNumberFormat="1" applyFill="1" applyBorder="1" applyProtection="1">
      <protection locked="0"/>
    </xf>
    <xf numFmtId="0" fontId="99" fillId="0" borderId="0" xfId="0" quotePrefix="1" applyFont="1"/>
    <xf numFmtId="197" fontId="81" fillId="58" borderId="0" xfId="269" applyNumberFormat="1" applyFont="1" applyFill="1" applyAlignment="1">
      <alignment horizontal="center"/>
    </xf>
    <xf numFmtId="0" fontId="7" fillId="0" borderId="0" xfId="280"/>
    <xf numFmtId="0" fontId="5" fillId="0" borderId="0" xfId="590"/>
    <xf numFmtId="197" fontId="125" fillId="0" borderId="0" xfId="590" applyNumberFormat="1" applyFont="1" applyFill="1" applyAlignment="1">
      <alignment horizontal="center"/>
    </xf>
    <xf numFmtId="0" fontId="110" fillId="0" borderId="0" xfId="590" applyFont="1" applyAlignment="1">
      <alignment horizontal="center"/>
    </xf>
    <xf numFmtId="0" fontId="5" fillId="0" borderId="0" xfId="590" quotePrefix="1"/>
    <xf numFmtId="219" fontId="125" fillId="0" borderId="0" xfId="510" applyNumberFormat="1" applyFont="1" applyFill="1" applyAlignment="1">
      <alignment horizontal="center"/>
    </xf>
    <xf numFmtId="0" fontId="29" fillId="0" borderId="0" xfId="590" applyFont="1" applyAlignment="1">
      <alignment wrapText="1"/>
    </xf>
    <xf numFmtId="0" fontId="29" fillId="0" borderId="0" xfId="590" applyFont="1" applyAlignment="1">
      <alignment horizontal="left" vertical="top" wrapText="1"/>
    </xf>
    <xf numFmtId="0" fontId="5" fillId="0" borderId="68" xfId="590" applyBorder="1" applyAlignment="1">
      <alignment horizontal="center"/>
    </xf>
    <xf numFmtId="0" fontId="5" fillId="0" borderId="68" xfId="590" applyFont="1" applyBorder="1" applyAlignment="1">
      <alignment wrapText="1"/>
    </xf>
    <xf numFmtId="219" fontId="88" fillId="0" borderId="0" xfId="510" applyNumberFormat="1" applyFont="1" applyFill="1" applyAlignment="1">
      <alignment horizontal="center"/>
    </xf>
    <xf numFmtId="0" fontId="1" fillId="0" borderId="0" xfId="31897"/>
    <xf numFmtId="0" fontId="5" fillId="0" borderId="29" xfId="259" quotePrefix="1" applyFill="1" applyBorder="1"/>
    <xf numFmtId="0" fontId="29" fillId="0" borderId="202" xfId="0" applyFont="1" applyBorder="1"/>
    <xf numFmtId="0" fontId="0" fillId="0" borderId="202" xfId="0" applyBorder="1"/>
    <xf numFmtId="10" fontId="0" fillId="0" borderId="202" xfId="159" applyNumberFormat="1" applyFont="1" applyBorder="1"/>
    <xf numFmtId="187" fontId="0" fillId="0" borderId="0" xfId="159" applyNumberFormat="1" applyFont="1"/>
    <xf numFmtId="0" fontId="29" fillId="0" borderId="0" xfId="0" quotePrefix="1" applyFont="1" applyBorder="1"/>
    <xf numFmtId="168" fontId="5" fillId="66" borderId="28" xfId="261" applyFill="1" applyBorder="1"/>
    <xf numFmtId="9" fontId="5" fillId="0" borderId="64" xfId="159" applyBorder="1"/>
    <xf numFmtId="0" fontId="0" fillId="0" borderId="193" xfId="0" applyBorder="1" applyAlignment="1">
      <alignment wrapText="1"/>
    </xf>
    <xf numFmtId="187" fontId="5" fillId="0" borderId="193" xfId="159" applyNumberFormat="1" applyFill="1" applyBorder="1"/>
    <xf numFmtId="167" fontId="104" fillId="0" borderId="193" xfId="258" applyFill="1" applyBorder="1"/>
    <xf numFmtId="10" fontId="5" fillId="0" borderId="193" xfId="159" applyNumberFormat="1" applyFill="1" applyBorder="1"/>
    <xf numFmtId="167" fontId="104" fillId="0" borderId="193" xfId="258" applyNumberFormat="1" applyFill="1" applyBorder="1"/>
    <xf numFmtId="197" fontId="4" fillId="0" borderId="193" xfId="75" applyNumberFormat="1" applyFont="1" applyBorder="1"/>
    <xf numFmtId="0" fontId="4" fillId="0" borderId="193" xfId="278" applyFill="1" applyBorder="1"/>
    <xf numFmtId="202" fontId="4" fillId="0" borderId="193" xfId="278" applyNumberFormat="1" applyBorder="1"/>
    <xf numFmtId="202" fontId="4" fillId="0" borderId="193" xfId="278" applyNumberFormat="1" applyFill="1" applyBorder="1"/>
    <xf numFmtId="167" fontId="4" fillId="0" borderId="193" xfId="278" applyNumberFormat="1" applyBorder="1"/>
    <xf numFmtId="167" fontId="5" fillId="0" borderId="30" xfId="260" applyFill="1" applyBorder="1"/>
    <xf numFmtId="9" fontId="121" fillId="0" borderId="51" xfId="75" applyNumberFormat="1" applyFont="1" applyFill="1" applyBorder="1"/>
    <xf numFmtId="197" fontId="5" fillId="0" borderId="64" xfId="75" applyNumberFormat="1" applyFill="1" applyBorder="1"/>
    <xf numFmtId="9" fontId="5" fillId="0" borderId="63" xfId="159" applyFill="1" applyBorder="1"/>
    <xf numFmtId="9" fontId="5" fillId="0" borderId="63" xfId="75" applyNumberFormat="1" applyFill="1" applyBorder="1"/>
    <xf numFmtId="0" fontId="0" fillId="0" borderId="29" xfId="0" applyFill="1" applyBorder="1" applyAlignment="1">
      <alignment horizontal="right"/>
    </xf>
    <xf numFmtId="0" fontId="0" fillId="0" borderId="0" xfId="0" applyFill="1" applyBorder="1" applyAlignment="1">
      <alignment horizontal="right"/>
    </xf>
    <xf numFmtId="0" fontId="140" fillId="0" borderId="83" xfId="577" quotePrefix="1" applyFont="1" applyFill="1" applyBorder="1" applyAlignment="1" applyProtection="1">
      <alignment horizontal="left" vertical="center" wrapText="1"/>
      <protection locked="0"/>
    </xf>
    <xf numFmtId="168" fontId="86" fillId="69" borderId="68" xfId="75" applyNumberFormat="1" applyFont="1" applyFill="1" applyBorder="1" applyAlignment="1">
      <alignment horizontal="right"/>
    </xf>
    <xf numFmtId="10" fontId="86" fillId="69" borderId="68" xfId="159" applyNumberFormat="1" applyFont="1" applyFill="1" applyBorder="1" applyAlignment="1">
      <alignment horizontal="right"/>
    </xf>
    <xf numFmtId="197" fontId="123" fillId="69" borderId="68" xfId="0" applyNumberFormat="1" applyFont="1" applyFill="1" applyBorder="1"/>
    <xf numFmtId="200" fontId="123" fillId="69" borderId="68" xfId="0" applyNumberFormat="1" applyFont="1" applyFill="1" applyBorder="1"/>
    <xf numFmtId="232" fontId="0" fillId="69" borderId="68" xfId="0" applyNumberFormat="1" applyFill="1" applyBorder="1"/>
    <xf numFmtId="0" fontId="5" fillId="0" borderId="193" xfId="259" applyFill="1" applyBorder="1" applyAlignment="1">
      <alignment horizontal="left"/>
    </xf>
    <xf numFmtId="197" fontId="123" fillId="0" borderId="52" xfId="75" applyNumberFormat="1" applyFont="1" applyBorder="1"/>
    <xf numFmtId="0" fontId="5" fillId="73" borderId="0" xfId="282" applyFont="1" applyFill="1" applyAlignment="1" applyProtection="1">
      <alignment horizontal="left"/>
    </xf>
    <xf numFmtId="0" fontId="102" fillId="73" borderId="0" xfId="282" applyFont="1" applyFill="1" applyAlignment="1" applyProtection="1">
      <alignment horizontal="left"/>
    </xf>
    <xf numFmtId="0" fontId="190" fillId="69" borderId="222" xfId="577" applyFont="1" applyFill="1" applyBorder="1" applyAlignment="1" applyProtection="1">
      <alignment horizontal="left"/>
      <protection locked="0"/>
    </xf>
    <xf numFmtId="0" fontId="140" fillId="0" borderId="223" xfId="577" applyFont="1" applyFill="1" applyBorder="1" applyAlignment="1" applyProtection="1">
      <alignment horizontal="left" vertical="center"/>
      <protection locked="0"/>
    </xf>
    <xf numFmtId="43" fontId="110" fillId="0" borderId="0" xfId="75" applyNumberFormat="1" applyFont="1" applyFill="1" applyBorder="1" applyAlignment="1">
      <alignment horizontal="center" vertical="center"/>
    </xf>
    <xf numFmtId="10" fontId="86" fillId="129" borderId="68" xfId="159" applyNumberFormat="1" applyFont="1" applyFill="1" applyBorder="1" applyAlignment="1">
      <alignment horizontal="right"/>
    </xf>
    <xf numFmtId="168" fontId="123" fillId="129" borderId="69" xfId="75" applyNumberFormat="1" applyFont="1" applyFill="1" applyBorder="1"/>
    <xf numFmtId="168" fontId="123" fillId="129" borderId="68" xfId="75" applyNumberFormat="1" applyFont="1" applyFill="1" applyBorder="1"/>
    <xf numFmtId="0" fontId="5" fillId="129" borderId="0" xfId="0" applyFont="1" applyFill="1" applyBorder="1"/>
    <xf numFmtId="0" fontId="29" fillId="129" borderId="0" xfId="0" applyFont="1" applyFill="1" applyBorder="1"/>
    <xf numFmtId="197" fontId="121" fillId="129" borderId="68" xfId="75" applyNumberFormat="1" applyFont="1" applyFill="1" applyBorder="1"/>
    <xf numFmtId="3" fontId="121" fillId="129" borderId="68" xfId="0" applyNumberFormat="1" applyFont="1" applyFill="1" applyBorder="1"/>
    <xf numFmtId="197" fontId="122" fillId="129" borderId="68" xfId="0" applyNumberFormat="1" applyFont="1" applyFill="1" applyBorder="1"/>
    <xf numFmtId="168" fontId="0" fillId="129" borderId="68" xfId="75" applyFont="1" applyFill="1" applyBorder="1"/>
    <xf numFmtId="197" fontId="95" fillId="0" borderId="0" xfId="75" applyNumberFormat="1" applyFont="1" applyAlignment="1">
      <alignment vertical="top"/>
    </xf>
    <xf numFmtId="0" fontId="29" fillId="0" borderId="34" xfId="0" applyFont="1" applyFill="1" applyBorder="1" applyAlignment="1">
      <alignment horizontal="center"/>
    </xf>
    <xf numFmtId="0" fontId="29" fillId="0" borderId="5" xfId="0" applyFont="1" applyFill="1" applyBorder="1" applyAlignment="1">
      <alignment horizontal="center"/>
    </xf>
    <xf numFmtId="0" fontId="29" fillId="0" borderId="35" xfId="0" applyFont="1" applyFill="1" applyBorder="1" applyAlignment="1">
      <alignment horizontal="center"/>
    </xf>
    <xf numFmtId="0" fontId="29" fillId="0" borderId="34" xfId="268" applyNumberFormat="1" applyFont="1" applyFill="1" applyBorder="1" applyAlignment="1">
      <alignment horizontal="center" vertical="center"/>
    </xf>
    <xf numFmtId="0" fontId="29" fillId="0" borderId="5" xfId="268" applyNumberFormat="1" applyFont="1" applyFill="1" applyBorder="1" applyAlignment="1">
      <alignment horizontal="center" vertical="center"/>
    </xf>
    <xf numFmtId="0" fontId="29" fillId="0" borderId="35" xfId="268" applyNumberFormat="1" applyFont="1" applyFill="1" applyBorder="1" applyAlignment="1">
      <alignment horizontal="center" vertical="center"/>
    </xf>
    <xf numFmtId="0" fontId="29" fillId="0" borderId="34" xfId="268" applyNumberFormat="1" applyFont="1" applyFill="1" applyBorder="1" applyAlignment="1">
      <alignment horizontal="center" vertical="center" wrapText="1"/>
    </xf>
    <xf numFmtId="0" fontId="29" fillId="0" borderId="5" xfId="268" applyNumberFormat="1" applyFont="1" applyFill="1" applyBorder="1" applyAlignment="1">
      <alignment horizontal="center" vertical="center" wrapText="1"/>
    </xf>
    <xf numFmtId="0" fontId="29" fillId="0" borderId="35" xfId="268" applyNumberFormat="1" applyFont="1" applyFill="1" applyBorder="1" applyAlignment="1">
      <alignment horizontal="center" vertical="center" wrapText="1"/>
    </xf>
    <xf numFmtId="168" fontId="121" fillId="0" borderId="69" xfId="75" applyFont="1" applyFill="1" applyBorder="1" applyAlignment="1">
      <alignment horizontal="center" vertical="center"/>
    </xf>
    <xf numFmtId="168" fontId="121" fillId="0" borderId="68" xfId="75" applyFont="1" applyFill="1" applyBorder="1" applyAlignment="1">
      <alignment horizontal="center" vertical="center"/>
    </xf>
    <xf numFmtId="0" fontId="143" fillId="75" borderId="203" xfId="4416" applyFont="1" applyFill="1" applyBorder="1" applyAlignment="1">
      <alignment horizontal="center" vertical="center" wrapText="1"/>
    </xf>
    <xf numFmtId="0" fontId="143" fillId="75" borderId="204" xfId="4416" applyFont="1" applyFill="1" applyBorder="1" applyAlignment="1">
      <alignment horizontal="center" vertical="center" wrapText="1"/>
    </xf>
    <xf numFmtId="0" fontId="143" fillId="75" borderId="205" xfId="4416" applyFont="1" applyFill="1" applyBorder="1" applyAlignment="1">
      <alignment horizontal="center" vertical="center" wrapText="1"/>
    </xf>
    <xf numFmtId="0" fontId="141" fillId="74" borderId="48" xfId="282" applyFont="1" applyFill="1" applyBorder="1" applyAlignment="1" applyProtection="1">
      <alignment horizontal="center" vertical="center" wrapText="1"/>
    </xf>
    <xf numFmtId="0" fontId="141" fillId="74" borderId="4" xfId="282" applyFont="1" applyFill="1" applyBorder="1" applyAlignment="1" applyProtection="1">
      <alignment horizontal="center" vertical="center" wrapText="1"/>
    </xf>
    <xf numFmtId="0" fontId="141" fillId="74" borderId="49" xfId="282" applyFont="1" applyFill="1" applyBorder="1" applyAlignment="1" applyProtection="1">
      <alignment horizontal="center" vertical="center" wrapText="1"/>
    </xf>
    <xf numFmtId="0" fontId="141" fillId="75" borderId="48" xfId="282" applyFont="1" applyFill="1" applyBorder="1" applyAlignment="1" applyProtection="1">
      <alignment horizontal="center" vertical="center"/>
    </xf>
    <xf numFmtId="0" fontId="141" fillId="75" borderId="4" xfId="282" applyFont="1" applyFill="1" applyBorder="1" applyAlignment="1" applyProtection="1">
      <alignment horizontal="center" vertical="center"/>
    </xf>
    <xf numFmtId="0" fontId="141" fillId="75" borderId="49" xfId="282" applyFont="1" applyFill="1" applyBorder="1" applyAlignment="1" applyProtection="1">
      <alignment horizontal="center" vertical="center"/>
    </xf>
    <xf numFmtId="0" fontId="141" fillId="74" borderId="48" xfId="282" applyFont="1" applyFill="1" applyBorder="1" applyAlignment="1" applyProtection="1">
      <alignment horizontal="center" vertical="center"/>
    </xf>
    <xf numFmtId="0" fontId="141" fillId="74" borderId="4" xfId="282" applyFont="1" applyFill="1" applyBorder="1" applyAlignment="1" applyProtection="1">
      <alignment horizontal="center" vertical="center"/>
    </xf>
    <xf numFmtId="0" fontId="141" fillId="74" borderId="49" xfId="282" applyFont="1" applyFill="1" applyBorder="1" applyAlignment="1" applyProtection="1">
      <alignment horizontal="center" vertical="center"/>
    </xf>
    <xf numFmtId="0" fontId="141" fillId="69" borderId="154" xfId="282" applyFont="1" applyFill="1" applyBorder="1" applyAlignment="1" applyProtection="1">
      <alignment horizontal="center" vertical="center"/>
    </xf>
    <xf numFmtId="0" fontId="141" fillId="69" borderId="36" xfId="282" applyFont="1" applyFill="1" applyBorder="1" applyAlignment="1" applyProtection="1">
      <alignment horizontal="center" vertical="center"/>
    </xf>
    <xf numFmtId="0" fontId="141" fillId="69" borderId="153" xfId="282" applyFont="1" applyFill="1" applyBorder="1" applyAlignment="1" applyProtection="1">
      <alignment horizontal="center" vertical="center"/>
    </xf>
    <xf numFmtId="0" fontId="141" fillId="69" borderId="59" xfId="282" applyFont="1" applyFill="1" applyBorder="1" applyAlignment="1" applyProtection="1">
      <alignment horizontal="center" vertical="center"/>
    </xf>
    <xf numFmtId="0" fontId="141" fillId="72" borderId="48" xfId="577" applyFont="1" applyFill="1" applyBorder="1" applyAlignment="1" applyProtection="1">
      <alignment horizontal="center" vertical="center" wrapText="1"/>
    </xf>
    <xf numFmtId="0" fontId="141" fillId="72" borderId="4" xfId="577" applyFont="1" applyFill="1" applyBorder="1" applyAlignment="1" applyProtection="1">
      <alignment horizontal="center" vertical="center" wrapText="1"/>
    </xf>
    <xf numFmtId="0" fontId="141" fillId="72" borderId="49" xfId="577" applyFont="1" applyFill="1" applyBorder="1" applyAlignment="1" applyProtection="1">
      <alignment horizontal="center" vertical="center" wrapText="1"/>
    </xf>
    <xf numFmtId="0" fontId="141" fillId="74" borderId="48" xfId="577" applyFont="1" applyFill="1" applyBorder="1" applyAlignment="1" applyProtection="1">
      <alignment horizontal="center" vertical="center" wrapText="1"/>
    </xf>
    <xf numFmtId="0" fontId="141" fillId="74" borderId="4" xfId="577" applyFont="1" applyFill="1" applyBorder="1" applyAlignment="1" applyProtection="1">
      <alignment horizontal="center" vertical="center" wrapText="1"/>
    </xf>
    <xf numFmtId="0" fontId="141" fillId="74" borderId="49" xfId="577" applyFont="1" applyFill="1" applyBorder="1" applyAlignment="1" applyProtection="1">
      <alignment horizontal="center" vertical="center" wrapText="1"/>
    </xf>
    <xf numFmtId="0" fontId="141" fillId="69" borderId="114" xfId="282" applyFont="1" applyFill="1" applyBorder="1" applyAlignment="1" applyProtection="1">
      <alignment horizontal="center" vertical="center"/>
    </xf>
    <xf numFmtId="0" fontId="141" fillId="69" borderId="117" xfId="282" applyFont="1" applyFill="1" applyBorder="1" applyAlignment="1" applyProtection="1">
      <alignment horizontal="center" vertical="center"/>
    </xf>
    <xf numFmtId="0" fontId="141" fillId="69" borderId="115" xfId="282" applyFont="1" applyFill="1" applyBorder="1" applyAlignment="1" applyProtection="1">
      <alignment horizontal="center" vertical="center"/>
    </xf>
    <xf numFmtId="0" fontId="141" fillId="69" borderId="118" xfId="282" applyFont="1" applyFill="1" applyBorder="1" applyAlignment="1" applyProtection="1">
      <alignment horizontal="center" vertical="center"/>
    </xf>
    <xf numFmtId="0" fontId="141" fillId="75" borderId="38" xfId="577" applyFont="1" applyFill="1" applyBorder="1" applyAlignment="1" applyProtection="1">
      <alignment horizontal="center" vertical="center" wrapText="1"/>
      <protection locked="0"/>
    </xf>
    <xf numFmtId="0" fontId="141" fillId="75" borderId="116" xfId="577" applyFont="1" applyFill="1" applyBorder="1" applyAlignment="1" applyProtection="1">
      <alignment horizontal="center" vertical="center" wrapText="1"/>
      <protection locked="0"/>
    </xf>
    <xf numFmtId="0" fontId="141" fillId="75" borderId="40" xfId="577" applyFont="1" applyFill="1" applyBorder="1" applyAlignment="1" applyProtection="1">
      <alignment horizontal="center" vertical="center" wrapText="1"/>
      <protection locked="0"/>
    </xf>
    <xf numFmtId="0" fontId="141" fillId="74" borderId="38" xfId="577" applyFont="1" applyFill="1" applyBorder="1" applyAlignment="1" applyProtection="1">
      <alignment horizontal="center" vertical="center" wrapText="1"/>
      <protection locked="0"/>
    </xf>
    <xf numFmtId="0" fontId="141" fillId="74" borderId="116" xfId="577" applyFont="1" applyFill="1" applyBorder="1" applyAlignment="1" applyProtection="1">
      <alignment horizontal="center" vertical="center" wrapText="1"/>
      <protection locked="0"/>
    </xf>
    <xf numFmtId="0" fontId="141" fillId="74" borderId="40" xfId="577" applyFont="1" applyFill="1" applyBorder="1" applyAlignment="1" applyProtection="1">
      <alignment horizontal="center" vertical="center" wrapText="1"/>
      <protection locked="0"/>
    </xf>
    <xf numFmtId="0" fontId="29" fillId="0" borderId="154" xfId="259" applyFont="1" applyBorder="1" applyAlignment="1">
      <alignment horizontal="center" wrapText="1"/>
    </xf>
    <xf numFmtId="0" fontId="29" fillId="0" borderId="152" xfId="259" applyFont="1" applyBorder="1" applyAlignment="1">
      <alignment horizontal="center" wrapText="1"/>
    </xf>
    <xf numFmtId="0" fontId="29" fillId="0" borderId="160" xfId="259" applyFont="1" applyBorder="1" applyAlignment="1">
      <alignment horizontal="center" wrapText="1"/>
    </xf>
    <xf numFmtId="49" fontId="29" fillId="0" borderId="142" xfId="259" applyNumberFormat="1" applyFont="1" applyBorder="1" applyAlignment="1">
      <alignment horizontal="center" wrapText="1"/>
    </xf>
    <xf numFmtId="49" fontId="29" fillId="0" borderId="136" xfId="259" applyNumberFormat="1" applyFont="1" applyBorder="1" applyAlignment="1">
      <alignment horizontal="center" wrapText="1"/>
    </xf>
    <xf numFmtId="49" fontId="29" fillId="0" borderId="143" xfId="259" applyNumberFormat="1" applyFont="1" applyBorder="1" applyAlignment="1">
      <alignment horizontal="center" wrapText="1"/>
    </xf>
    <xf numFmtId="0" fontId="29" fillId="0" borderId="136" xfId="259" applyFont="1" applyBorder="1" applyAlignment="1">
      <alignment horizontal="center" wrapText="1"/>
    </xf>
    <xf numFmtId="0" fontId="29" fillId="0" borderId="198" xfId="259" applyFont="1" applyBorder="1" applyAlignment="1">
      <alignment horizontal="center" wrapText="1"/>
    </xf>
    <xf numFmtId="0" fontId="29" fillId="0" borderId="143" xfId="259" applyFont="1" applyBorder="1" applyAlignment="1">
      <alignment horizontal="center" wrapText="1"/>
    </xf>
    <xf numFmtId="0" fontId="29" fillId="0" borderId="142" xfId="259" applyFont="1" applyBorder="1" applyAlignment="1">
      <alignment horizontal="center" wrapText="1"/>
    </xf>
    <xf numFmtId="0" fontId="91" fillId="93" borderId="0" xfId="28197" applyNumberFormat="1" applyFont="1" applyFill="1" applyBorder="1" applyAlignment="1">
      <alignment horizontal="left" vertical="center" wrapText="1"/>
    </xf>
    <xf numFmtId="0" fontId="187" fillId="93" borderId="31" xfId="279" applyNumberFormat="1" applyFont="1" applyFill="1" applyBorder="1" applyAlignment="1">
      <alignment horizontal="center" vertical="center" wrapText="1"/>
    </xf>
    <xf numFmtId="0" fontId="187" fillId="93" borderId="32" xfId="279" quotePrefix="1" applyNumberFormat="1" applyFont="1" applyFill="1" applyBorder="1" applyAlignment="1">
      <alignment horizontal="center" vertical="center" wrapText="1"/>
    </xf>
    <xf numFmtId="0" fontId="187" fillId="93" borderId="33" xfId="279" applyNumberFormat="1" applyFont="1" applyFill="1" applyBorder="1" applyAlignment="1">
      <alignment horizontal="center" vertical="center" wrapText="1"/>
    </xf>
    <xf numFmtId="0" fontId="187" fillId="93" borderId="202" xfId="279" applyNumberFormat="1" applyFont="1" applyFill="1" applyBorder="1" applyAlignment="1">
      <alignment horizontal="center" vertical="center" wrapText="1"/>
    </xf>
    <xf numFmtId="0" fontId="187" fillId="93" borderId="197" xfId="279" applyNumberFormat="1" applyFont="1" applyFill="1" applyBorder="1" applyAlignment="1">
      <alignment horizontal="center" vertical="center" wrapText="1"/>
    </xf>
    <xf numFmtId="0" fontId="187" fillId="93" borderId="66" xfId="279" applyNumberFormat="1" applyFont="1" applyFill="1" applyBorder="1" applyAlignment="1">
      <alignment horizontal="center" vertical="center" wrapText="1"/>
    </xf>
    <xf numFmtId="0" fontId="187" fillId="93" borderId="65" xfId="279" applyNumberFormat="1" applyFont="1" applyFill="1" applyBorder="1" applyAlignment="1">
      <alignment horizontal="center" vertical="center" wrapText="1"/>
    </xf>
    <xf numFmtId="0" fontId="91" fillId="93" borderId="202" xfId="28197" applyNumberFormat="1" applyFont="1" applyFill="1" applyBorder="1" applyAlignment="1">
      <alignment horizontal="left" vertical="center" wrapText="1"/>
    </xf>
    <xf numFmtId="0" fontId="187" fillId="93" borderId="41" xfId="279" applyNumberFormat="1" applyFont="1" applyFill="1" applyBorder="1" applyAlignment="1">
      <alignment horizontal="center" vertical="center" wrapText="1"/>
    </xf>
    <xf numFmtId="0" fontId="187" fillId="93" borderId="42" xfId="279" applyNumberFormat="1" applyFont="1" applyFill="1" applyBorder="1" applyAlignment="1">
      <alignment horizontal="center" vertical="center" wrapText="1"/>
    </xf>
    <xf numFmtId="0" fontId="187" fillId="93" borderId="31" xfId="28198" applyNumberFormat="1" applyFont="1" applyFill="1" applyBorder="1" applyAlignment="1">
      <alignment horizontal="center" vertical="center" wrapText="1"/>
    </xf>
    <xf numFmtId="0" fontId="187" fillId="93" borderId="32" xfId="28198" quotePrefix="1" applyNumberFormat="1" applyFont="1" applyFill="1" applyBorder="1" applyAlignment="1">
      <alignment horizontal="center" vertical="center" wrapText="1"/>
    </xf>
    <xf numFmtId="0" fontId="187" fillId="93" borderId="33" xfId="28198" applyNumberFormat="1" applyFont="1" applyFill="1" applyBorder="1" applyAlignment="1">
      <alignment horizontal="center" vertical="center" wrapText="1"/>
    </xf>
    <xf numFmtId="0" fontId="187" fillId="93" borderId="194" xfId="28198" applyNumberFormat="1" applyFont="1" applyFill="1" applyBorder="1" applyAlignment="1">
      <alignment horizontal="center" vertical="center" wrapText="1"/>
    </xf>
    <xf numFmtId="0" fontId="187" fillId="93" borderId="197" xfId="28198" applyNumberFormat="1" applyFont="1" applyFill="1" applyBorder="1" applyAlignment="1">
      <alignment horizontal="center" vertical="center" wrapText="1"/>
    </xf>
    <xf numFmtId="0" fontId="187" fillId="93" borderId="66" xfId="28198" applyNumberFormat="1" applyFont="1" applyFill="1" applyBorder="1" applyAlignment="1">
      <alignment horizontal="center" vertical="center" wrapText="1"/>
    </xf>
    <xf numFmtId="0" fontId="91" fillId="93" borderId="194" xfId="28197" applyNumberFormat="1" applyFont="1" applyFill="1" applyBorder="1" applyAlignment="1">
      <alignment horizontal="left" vertical="center" wrapText="1"/>
    </xf>
    <xf numFmtId="0" fontId="187" fillId="93" borderId="0" xfId="28198" applyNumberFormat="1" applyFont="1" applyFill="1" applyBorder="1" applyAlignment="1">
      <alignment horizontal="center" vertical="center" wrapText="1"/>
    </xf>
    <xf numFmtId="0" fontId="187" fillId="93" borderId="63" xfId="28198" applyNumberFormat="1" applyFont="1" applyFill="1" applyBorder="1" applyAlignment="1">
      <alignment horizontal="center" vertical="center" wrapText="1"/>
    </xf>
    <xf numFmtId="0" fontId="187" fillId="93" borderId="28" xfId="28198" applyNumberFormat="1" applyFont="1" applyFill="1" applyBorder="1" applyAlignment="1">
      <alignment horizontal="center" vertical="center" wrapText="1"/>
    </xf>
    <xf numFmtId="0" fontId="91" fillId="93" borderId="0" xfId="268" applyNumberFormat="1" applyFont="1" applyFill="1" applyBorder="1" applyAlignment="1">
      <alignment horizontal="left" vertical="center" wrapText="1"/>
    </xf>
    <xf numFmtId="0" fontId="91" fillId="93" borderId="65" xfId="268" applyNumberFormat="1" applyFont="1" applyFill="1" applyBorder="1" applyAlignment="1">
      <alignment horizontal="left" vertical="center" wrapText="1"/>
    </xf>
    <xf numFmtId="0" fontId="29" fillId="0" borderId="48" xfId="0" applyFont="1" applyFill="1" applyBorder="1" applyAlignment="1">
      <alignment horizontal="center"/>
    </xf>
    <xf numFmtId="0" fontId="29" fillId="0" borderId="4" xfId="0" applyFont="1" applyFill="1" applyBorder="1" applyAlignment="1">
      <alignment horizontal="center"/>
    </xf>
    <xf numFmtId="0" fontId="29" fillId="0" borderId="198" xfId="0" applyFont="1" applyFill="1" applyBorder="1" applyAlignment="1">
      <alignment horizontal="center"/>
    </xf>
    <xf numFmtId="0" fontId="29" fillId="0" borderId="49" xfId="0" applyFont="1" applyFill="1" applyBorder="1" applyAlignment="1">
      <alignment horizontal="center"/>
    </xf>
    <xf numFmtId="0" fontId="29" fillId="0" borderId="48" xfId="259" applyFont="1" applyBorder="1" applyAlignment="1">
      <alignment horizontal="center" wrapText="1"/>
    </xf>
    <xf numFmtId="0" fontId="29" fillId="0" borderId="4" xfId="259" applyFont="1" applyBorder="1" applyAlignment="1">
      <alignment horizontal="center" wrapText="1"/>
    </xf>
    <xf numFmtId="0" fontId="29" fillId="0" borderId="49" xfId="259" applyFont="1" applyBorder="1" applyAlignment="1">
      <alignment horizontal="center" wrapText="1"/>
    </xf>
    <xf numFmtId="0" fontId="29" fillId="0" borderId="36" xfId="259" applyFont="1" applyBorder="1" applyAlignment="1">
      <alignment horizontal="center" wrapText="1"/>
    </xf>
    <xf numFmtId="0" fontId="29" fillId="0" borderId="18" xfId="259" applyFont="1" applyBorder="1" applyAlignment="1">
      <alignment horizontal="center" wrapText="1"/>
    </xf>
    <xf numFmtId="0" fontId="29" fillId="0" borderId="180" xfId="259" applyFont="1" applyBorder="1" applyAlignment="1">
      <alignment horizontal="center" wrapText="1"/>
    </xf>
    <xf numFmtId="49" fontId="29" fillId="0" borderId="4" xfId="259" applyNumberFormat="1" applyFont="1" applyBorder="1" applyAlignment="1">
      <alignment horizontal="center" wrapText="1"/>
    </xf>
    <xf numFmtId="49" fontId="29" fillId="0" borderId="198" xfId="259" applyNumberFormat="1" applyFont="1" applyBorder="1" applyAlignment="1">
      <alignment horizontal="center" wrapText="1"/>
    </xf>
    <xf numFmtId="0" fontId="29" fillId="0" borderId="37" xfId="259" applyFont="1" applyBorder="1" applyAlignment="1">
      <alignment horizontal="center" wrapText="1"/>
    </xf>
    <xf numFmtId="49" fontId="29" fillId="0" borderId="48" xfId="259" applyNumberFormat="1" applyFont="1" applyBorder="1" applyAlignment="1">
      <alignment horizontal="center" wrapText="1"/>
    </xf>
    <xf numFmtId="49" fontId="29" fillId="0" borderId="49" xfId="259" applyNumberFormat="1" applyFont="1" applyBorder="1" applyAlignment="1">
      <alignment horizontal="center" wrapText="1"/>
    </xf>
    <xf numFmtId="0" fontId="29" fillId="0" borderId="39" xfId="259" applyFont="1" applyBorder="1" applyAlignment="1">
      <alignment horizontal="center" wrapText="1"/>
    </xf>
    <xf numFmtId="0" fontId="29" fillId="0" borderId="38" xfId="259" applyFont="1" applyBorder="1" applyAlignment="1">
      <alignment horizontal="center" wrapText="1"/>
    </xf>
    <xf numFmtId="0" fontId="29" fillId="0" borderId="40" xfId="259" applyFont="1" applyBorder="1" applyAlignment="1">
      <alignment horizontal="center" wrapText="1"/>
    </xf>
    <xf numFmtId="0" fontId="29" fillId="0" borderId="50" xfId="259" applyFont="1" applyBorder="1" applyAlignment="1">
      <alignment horizontal="center" wrapText="1"/>
    </xf>
    <xf numFmtId="0" fontId="0" fillId="0" borderId="34" xfId="0" applyFill="1" applyBorder="1" applyAlignment="1">
      <alignment horizontal="left"/>
    </xf>
    <xf numFmtId="0" fontId="0" fillId="0" borderId="5" xfId="0" applyFill="1" applyBorder="1" applyAlignment="1">
      <alignment horizontal="left"/>
    </xf>
    <xf numFmtId="0" fontId="46" fillId="0" borderId="34" xfId="0" applyFont="1" applyFill="1" applyBorder="1" applyAlignment="1">
      <alignment horizontal="center"/>
    </xf>
    <xf numFmtId="0" fontId="46" fillId="0" borderId="5" xfId="0" applyFont="1" applyFill="1" applyBorder="1" applyAlignment="1">
      <alignment horizontal="center"/>
    </xf>
    <xf numFmtId="0" fontId="29" fillId="37" borderId="34" xfId="0" applyFont="1" applyFill="1" applyBorder="1" applyAlignment="1">
      <alignment horizontal="left"/>
    </xf>
    <xf numFmtId="0" fontId="29" fillId="37" borderId="5" xfId="0" applyFont="1" applyFill="1" applyBorder="1" applyAlignment="1">
      <alignment horizontal="left"/>
    </xf>
    <xf numFmtId="0" fontId="46" fillId="0" borderId="34" xfId="259" quotePrefix="1" applyFont="1" applyFill="1" applyBorder="1" applyAlignment="1">
      <alignment horizontal="center"/>
    </xf>
    <xf numFmtId="0" fontId="46" fillId="0" borderId="5" xfId="259" applyFont="1" applyFill="1" applyBorder="1" applyAlignment="1">
      <alignment horizontal="center"/>
    </xf>
    <xf numFmtId="0" fontId="46" fillId="0" borderId="35" xfId="259" applyFont="1" applyFill="1" applyBorder="1" applyAlignment="1">
      <alignment horizontal="center"/>
    </xf>
    <xf numFmtId="0" fontId="29" fillId="0" borderId="11" xfId="259" applyFont="1" applyBorder="1" applyAlignment="1">
      <alignment horizontal="center"/>
    </xf>
    <xf numFmtId="0" fontId="29" fillId="37" borderId="5" xfId="259" applyFont="1" applyFill="1" applyBorder="1" applyAlignment="1">
      <alignment horizontal="center"/>
    </xf>
    <xf numFmtId="0" fontId="46" fillId="0" borderId="34" xfId="259" applyFont="1" applyFill="1" applyBorder="1" applyAlignment="1">
      <alignment horizontal="center"/>
    </xf>
    <xf numFmtId="0" fontId="46" fillId="0" borderId="5" xfId="259" quotePrefix="1" applyFont="1" applyFill="1" applyBorder="1" applyAlignment="1">
      <alignment horizontal="center"/>
    </xf>
    <xf numFmtId="0" fontId="46" fillId="0" borderId="35" xfId="259" quotePrefix="1" applyFont="1" applyFill="1" applyBorder="1" applyAlignment="1">
      <alignment horizontal="center"/>
    </xf>
    <xf numFmtId="0" fontId="46" fillId="0" borderId="34" xfId="259" quotePrefix="1" applyFont="1" applyBorder="1" applyAlignment="1">
      <alignment horizontal="center"/>
    </xf>
    <xf numFmtId="0" fontId="46" fillId="0" borderId="5" xfId="259" applyFont="1" applyBorder="1" applyAlignment="1">
      <alignment horizontal="center"/>
    </xf>
    <xf numFmtId="0" fontId="46" fillId="0" borderId="35" xfId="259" applyFont="1" applyBorder="1" applyAlignment="1">
      <alignment horizontal="center"/>
    </xf>
    <xf numFmtId="0" fontId="46" fillId="0" borderId="34" xfId="259" applyFont="1" applyBorder="1" applyAlignment="1">
      <alignment horizontal="center"/>
    </xf>
    <xf numFmtId="0" fontId="46" fillId="0" borderId="34" xfId="0" applyFont="1" applyBorder="1" applyAlignment="1">
      <alignment horizontal="center"/>
    </xf>
    <xf numFmtId="0" fontId="46" fillId="0" borderId="5" xfId="0" applyFont="1" applyBorder="1" applyAlignment="1">
      <alignment horizontal="center"/>
    </xf>
    <xf numFmtId="0" fontId="46" fillId="0" borderId="31" xfId="0" applyFont="1" applyBorder="1" applyAlignment="1">
      <alignment horizontal="center"/>
    </xf>
    <xf numFmtId="0" fontId="46" fillId="0" borderId="31" xfId="0" applyFont="1" applyFill="1" applyBorder="1" applyAlignment="1">
      <alignment horizontal="center"/>
    </xf>
  </cellXfs>
  <cellStyles count="31898">
    <cellStyle name=" 1" xfId="286"/>
    <cellStyle name=" 1 2" xfId="287"/>
    <cellStyle name=" 1 2 2" xfId="288"/>
    <cellStyle name=" 1 3" xfId="289"/>
    <cellStyle name=" 1 3 2" xfId="290"/>
    <cellStyle name=" 1 4" xfId="291"/>
    <cellStyle name="#､000" xfId="292"/>
    <cellStyle name="??" xfId="293"/>
    <cellStyle name="?? [0]_0698_19 " xfId="294"/>
    <cellStyle name="???[0]_0698_1S C" xfId="295"/>
    <cellStyle name="???_0698_1mar" xfId="296"/>
    <cellStyle name="??[0]_GJVmm" xfId="297"/>
    <cellStyle name="??_0698_197" xfId="298"/>
    <cellStyle name="_2012 Budget V3 Presentation File Appendices" xfId="299"/>
    <cellStyle name="_3GIS model v2.77_Distribution Business_Retail Fin Perform " xfId="300"/>
    <cellStyle name="_3GIS model v2.77_Fleet Overhead Costs 2_Retail Fin Perform " xfId="301"/>
    <cellStyle name="_3GIS model v2.77_Fleet Overhead Costs_Retail Fin Perform " xfId="302"/>
    <cellStyle name="_3GIS model v2.77_Forecast 2_Retail Fin Perform " xfId="303"/>
    <cellStyle name="_3GIS model v2.77_Forecast_Retail Fin Perform " xfId="304"/>
    <cellStyle name="_3GIS model v2.77_Funding &amp; Cashflow_1_Retail Fin Perform " xfId="305"/>
    <cellStyle name="_3GIS model v2.77_Funding &amp; Cashflow_Retail Fin Perform " xfId="306"/>
    <cellStyle name="_3GIS model v2.77_Group P&amp;L_1_Retail Fin Perform " xfId="307"/>
    <cellStyle name="_3GIS model v2.77_Group P&amp;L_Retail Fin Perform " xfId="308"/>
    <cellStyle name="_3GIS model v2.77_Opening  Detailed BS_Retail Fin Perform " xfId="309"/>
    <cellStyle name="_3GIS model v2.77_OUTPUT DB_Retail Fin Perform " xfId="310"/>
    <cellStyle name="_3GIS model v2.77_OUTPUT EB_Retail Fin Perform " xfId="311"/>
    <cellStyle name="_3GIS model v2.77_Report_Retail Fin Perform " xfId="312"/>
    <cellStyle name="_3GIS model v2.77_Retail Fin Perform " xfId="313"/>
    <cellStyle name="_3GIS model v2.77_Sheet2 2_Retail Fin Perform " xfId="314"/>
    <cellStyle name="_3GIS model v2.77_Sheet2_Retail Fin Perform " xfId="315"/>
    <cellStyle name="_ACS Template CP 12" xfId="316"/>
    <cellStyle name="_ACS Template PAL 12" xfId="317"/>
    <cellStyle name="_C8. Summary 205" xfId="272"/>
    <cellStyle name="_C8. Summary 205_PAL network expenditure template iter1v1" xfId="318"/>
    <cellStyle name="_Capex" xfId="1"/>
    <cellStyle name="_CitiPower AMI Budget Templates 2012-15 Draft" xfId="273"/>
    <cellStyle name="_CitiPower AMI Budget Templates 2012-15 Draft_PAL network expenditure template iter1v1" xfId="319"/>
    <cellStyle name="_Consolidated Capex" xfId="320"/>
    <cellStyle name="_ICC Analysis Aug Q3 Forecast 2012" xfId="321"/>
    <cellStyle name="_ICC Analysis Budget 2011" xfId="322"/>
    <cellStyle name="_Item 1.30-Related Party-CHED Serv Charges to PAL&amp;CP 09" xfId="274"/>
    <cellStyle name="_Item 1.30-Related Party-CHED Serv Charges to PAL&amp;CP 09_PAL network expenditure template iter1v1" xfId="323"/>
    <cellStyle name="_Item 1.34-Related Party-CHED Serv Charges to PAL&amp;CP 2010" xfId="275"/>
    <cellStyle name="_Item 1.34-Related Party-CHED Serv Charges to PAL&amp;CP 2010_PAL network expenditure template iter1v1" xfId="324"/>
    <cellStyle name="_MA Template PAL 12" xfId="825"/>
    <cellStyle name="_New P&amp;L" xfId="325"/>
    <cellStyle name="_P_L Template PAL 12" xfId="826"/>
    <cellStyle name="_PAL AMI SALARIES" xfId="326"/>
    <cellStyle name="_Powercor AMI Budget Templates 2012-15 Draft" xfId="276"/>
    <cellStyle name="_Powercor AMI Budget Templates 2012-15 Draft_PAL network expenditure template iter1v1" xfId="327"/>
    <cellStyle name="_Reallocation of Opex and Capex for 2014 &amp; 10 year plan-Aug revised" xfId="328"/>
    <cellStyle name="_Reg Sub Prescribed Metering Capex Costs" xfId="277"/>
    <cellStyle name="_Salaries Control Model_AMIv1" xfId="329"/>
    <cellStyle name="_UED AMP 2009-14 Final 250309 Less PU" xfId="2"/>
    <cellStyle name="_UED AMP 2009-14 Final 250309 Less PU_1011 monthly" xfId="3"/>
    <cellStyle name="20% - Accent1" xfId="4" builtinId="30" customBuiltin="1"/>
    <cellStyle name="20% - Accent1 2" xfId="831"/>
    <cellStyle name="20% - Accent1 2 2" xfId="832"/>
    <cellStyle name="20% - Accent1 3" xfId="833"/>
    <cellStyle name="20% - Accent1 3 2" xfId="834"/>
    <cellStyle name="20% - Accent1 4" xfId="835"/>
    <cellStyle name="20% - Accent1 4 2" xfId="836"/>
    <cellStyle name="20% - Accent1 5" xfId="837"/>
    <cellStyle name="20% - Accent1 5 2" xfId="838"/>
    <cellStyle name="20% - Accent2" xfId="5" builtinId="34" customBuiltin="1"/>
    <cellStyle name="20% - Accent2 2" xfId="839"/>
    <cellStyle name="20% - Accent2 2 2" xfId="840"/>
    <cellStyle name="20% - Accent2 3" xfId="841"/>
    <cellStyle name="20% - Accent2 3 2" xfId="842"/>
    <cellStyle name="20% - Accent2 4" xfId="843"/>
    <cellStyle name="20% - Accent2 4 2" xfId="844"/>
    <cellStyle name="20% - Accent2 5" xfId="845"/>
    <cellStyle name="20% - Accent2 5 2" xfId="846"/>
    <cellStyle name="20% - Accent3" xfId="6" builtinId="38" customBuiltin="1"/>
    <cellStyle name="20% - Accent3 2" xfId="847"/>
    <cellStyle name="20% - Accent3 2 2" xfId="848"/>
    <cellStyle name="20% - Accent3 3" xfId="849"/>
    <cellStyle name="20% - Accent3 3 2" xfId="850"/>
    <cellStyle name="20% - Accent3 4" xfId="851"/>
    <cellStyle name="20% - Accent3 4 2" xfId="852"/>
    <cellStyle name="20% - Accent3 5" xfId="853"/>
    <cellStyle name="20% - Accent3 5 2" xfId="854"/>
    <cellStyle name="20% - Accent4" xfId="7" builtinId="42" customBuiltin="1"/>
    <cellStyle name="20% - Accent4 2" xfId="855"/>
    <cellStyle name="20% - Accent4 2 2" xfId="856"/>
    <cellStyle name="20% - Accent4 3" xfId="857"/>
    <cellStyle name="20% - Accent4 3 2" xfId="858"/>
    <cellStyle name="20% - Accent4 4" xfId="859"/>
    <cellStyle name="20% - Accent4 4 2" xfId="860"/>
    <cellStyle name="20% - Accent4 5" xfId="861"/>
    <cellStyle name="20% - Accent4 5 2" xfId="862"/>
    <cellStyle name="20% - Accent5" xfId="8" builtinId="46" customBuiltin="1"/>
    <cellStyle name="20% - Accent5 2" xfId="863"/>
    <cellStyle name="20% - Accent5 2 2" xfId="864"/>
    <cellStyle name="20% - Accent5 3" xfId="865"/>
    <cellStyle name="20% - Accent5 3 2" xfId="866"/>
    <cellStyle name="20% - Accent5 4" xfId="867"/>
    <cellStyle name="20% - Accent5 4 2" xfId="868"/>
    <cellStyle name="20% - Accent5 5" xfId="869"/>
    <cellStyle name="20% - Accent5 5 2" xfId="870"/>
    <cellStyle name="20% - Accent6" xfId="9" builtinId="50" customBuiltin="1"/>
    <cellStyle name="20% - Accent6 2" xfId="871"/>
    <cellStyle name="20% - Accent6 2 2" xfId="872"/>
    <cellStyle name="20% - Accent6 3" xfId="873"/>
    <cellStyle name="20% - Accent6 3 2" xfId="874"/>
    <cellStyle name="20% - Accent6 4" xfId="875"/>
    <cellStyle name="20% - Accent6 4 2" xfId="876"/>
    <cellStyle name="20% - Accent6 5" xfId="877"/>
    <cellStyle name="20% - Accent6 5 2" xfId="878"/>
    <cellStyle name="40% - Accent1" xfId="10" builtinId="31" customBuiltin="1"/>
    <cellStyle name="40% - Accent1 2" xfId="879"/>
    <cellStyle name="40% - Accent1 2 2" xfId="880"/>
    <cellStyle name="40% - Accent1 3" xfId="881"/>
    <cellStyle name="40% - Accent1 3 2" xfId="882"/>
    <cellStyle name="40% - Accent1 4" xfId="883"/>
    <cellStyle name="40% - Accent1 4 2" xfId="884"/>
    <cellStyle name="40% - Accent1 5" xfId="885"/>
    <cellStyle name="40% - Accent1 5 2" xfId="886"/>
    <cellStyle name="40% - Accent2" xfId="11" builtinId="35" customBuiltin="1"/>
    <cellStyle name="40% - Accent2 2" xfId="887"/>
    <cellStyle name="40% - Accent2 2 2" xfId="888"/>
    <cellStyle name="40% - Accent2 3" xfId="889"/>
    <cellStyle name="40% - Accent2 3 2" xfId="890"/>
    <cellStyle name="40% - Accent2 4" xfId="891"/>
    <cellStyle name="40% - Accent2 4 2" xfId="892"/>
    <cellStyle name="40% - Accent2 5" xfId="893"/>
    <cellStyle name="40% - Accent2 5 2" xfId="894"/>
    <cellStyle name="40% - Accent3" xfId="12" builtinId="39" customBuiltin="1"/>
    <cellStyle name="40% - Accent3 2" xfId="895"/>
    <cellStyle name="40% - Accent3 2 2" xfId="896"/>
    <cellStyle name="40% - Accent3 3" xfId="897"/>
    <cellStyle name="40% - Accent3 3 2" xfId="898"/>
    <cellStyle name="40% - Accent3 4" xfId="899"/>
    <cellStyle name="40% - Accent3 4 2" xfId="900"/>
    <cellStyle name="40% - Accent3 5" xfId="901"/>
    <cellStyle name="40% - Accent3 5 2" xfId="902"/>
    <cellStyle name="40% - Accent4" xfId="13" builtinId="43" customBuiltin="1"/>
    <cellStyle name="40% - Accent4 2" xfId="903"/>
    <cellStyle name="40% - Accent4 2 2" xfId="904"/>
    <cellStyle name="40% - Accent4 3" xfId="905"/>
    <cellStyle name="40% - Accent4 3 2" xfId="906"/>
    <cellStyle name="40% - Accent4 4" xfId="907"/>
    <cellStyle name="40% - Accent4 4 2" xfId="908"/>
    <cellStyle name="40% - Accent4 5" xfId="909"/>
    <cellStyle name="40% - Accent4 5 2" xfId="910"/>
    <cellStyle name="40% - Accent5" xfId="14" builtinId="47" customBuiltin="1"/>
    <cellStyle name="40% - Accent5 2" xfId="911"/>
    <cellStyle name="40% - Accent5 2 2" xfId="912"/>
    <cellStyle name="40% - Accent5 3" xfId="913"/>
    <cellStyle name="40% - Accent5 3 2" xfId="914"/>
    <cellStyle name="40% - Accent5 4" xfId="915"/>
    <cellStyle name="40% - Accent5 4 2" xfId="916"/>
    <cellStyle name="40% - Accent5 5" xfId="917"/>
    <cellStyle name="40% - Accent5 5 2" xfId="918"/>
    <cellStyle name="40% - Accent6" xfId="15" builtinId="51" customBuiltin="1"/>
    <cellStyle name="40% - Accent6 2" xfId="919"/>
    <cellStyle name="40% - Accent6 2 2" xfId="920"/>
    <cellStyle name="40% - Accent6 3" xfId="921"/>
    <cellStyle name="40% - Accent6 3 2" xfId="922"/>
    <cellStyle name="40% - Accent6 4" xfId="923"/>
    <cellStyle name="40% - Accent6 4 2" xfId="924"/>
    <cellStyle name="40% - Accent6 5" xfId="925"/>
    <cellStyle name="40% - Accent6 5 2" xfId="926"/>
    <cellStyle name="60% - Accent1" xfId="16" builtinId="32" customBuiltin="1"/>
    <cellStyle name="60% - Accent1 2" xfId="927"/>
    <cellStyle name="60% - Accent2" xfId="17" builtinId="36" customBuiltin="1"/>
    <cellStyle name="60% - Accent2 2" xfId="928"/>
    <cellStyle name="60% - Accent3" xfId="18" builtinId="40" customBuiltin="1"/>
    <cellStyle name="60% - Accent3 2" xfId="929"/>
    <cellStyle name="60% - Accent4" xfId="19" builtinId="44" customBuiltin="1"/>
    <cellStyle name="60% - Accent4 2" xfId="930"/>
    <cellStyle name="60% - Accent5" xfId="20" builtinId="48" customBuiltin="1"/>
    <cellStyle name="60% - Accent5 2" xfId="931"/>
    <cellStyle name="60% - Accent6" xfId="21" builtinId="52" customBuiltin="1"/>
    <cellStyle name="60% - Accent6 2" xfId="932"/>
    <cellStyle name="Accent1" xfId="22" builtinId="29" customBuiltin="1"/>
    <cellStyle name="Accent1 - 20%" xfId="23"/>
    <cellStyle name="Accent1 - 20% 2" xfId="933"/>
    <cellStyle name="Accent1 - 40%" xfId="24"/>
    <cellStyle name="Accent1 - 40% 2" xfId="934"/>
    <cellStyle name="Accent1 - 60%" xfId="25"/>
    <cellStyle name="Accent1 - 60% 2" xfId="935"/>
    <cellStyle name="Accent1 10" xfId="330"/>
    <cellStyle name="Accent1 100" xfId="937"/>
    <cellStyle name="Accent1 101" xfId="938"/>
    <cellStyle name="Accent1 102" xfId="939"/>
    <cellStyle name="Accent1 103" xfId="940"/>
    <cellStyle name="Accent1 104" xfId="941"/>
    <cellStyle name="Accent1 105" xfId="942"/>
    <cellStyle name="Accent1 106" xfId="943"/>
    <cellStyle name="Accent1 107" xfId="944"/>
    <cellStyle name="Accent1 108" xfId="945"/>
    <cellStyle name="Accent1 109" xfId="946"/>
    <cellStyle name="Accent1 11" xfId="331"/>
    <cellStyle name="Accent1 110" xfId="948"/>
    <cellStyle name="Accent1 111" xfId="949"/>
    <cellStyle name="Accent1 112" xfId="950"/>
    <cellStyle name="Accent1 113" xfId="951"/>
    <cellStyle name="Accent1 114" xfId="952"/>
    <cellStyle name="Accent1 115" xfId="953"/>
    <cellStyle name="Accent1 116" xfId="954"/>
    <cellStyle name="Accent1 117" xfId="955"/>
    <cellStyle name="Accent1 118" xfId="956"/>
    <cellStyle name="Accent1 119" xfId="957"/>
    <cellStyle name="Accent1 12" xfId="332"/>
    <cellStyle name="Accent1 120" xfId="959"/>
    <cellStyle name="Accent1 121" xfId="960"/>
    <cellStyle name="Accent1 122" xfId="961"/>
    <cellStyle name="Accent1 123" xfId="962"/>
    <cellStyle name="Accent1 124" xfId="963"/>
    <cellStyle name="Accent1 125" xfId="964"/>
    <cellStyle name="Accent1 126" xfId="965"/>
    <cellStyle name="Accent1 127" xfId="966"/>
    <cellStyle name="Accent1 128" xfId="967"/>
    <cellStyle name="Accent1 129" xfId="968"/>
    <cellStyle name="Accent1 13" xfId="333"/>
    <cellStyle name="Accent1 130" xfId="970"/>
    <cellStyle name="Accent1 131" xfId="971"/>
    <cellStyle name="Accent1 132" xfId="972"/>
    <cellStyle name="Accent1 133" xfId="973"/>
    <cellStyle name="Accent1 134" xfId="974"/>
    <cellStyle name="Accent1 135" xfId="975"/>
    <cellStyle name="Accent1 136" xfId="976"/>
    <cellStyle name="Accent1 137" xfId="977"/>
    <cellStyle name="Accent1 138" xfId="978"/>
    <cellStyle name="Accent1 139" xfId="979"/>
    <cellStyle name="Accent1 14" xfId="334"/>
    <cellStyle name="Accent1 140" xfId="981"/>
    <cellStyle name="Accent1 141" xfId="982"/>
    <cellStyle name="Accent1 142" xfId="983"/>
    <cellStyle name="Accent1 143" xfId="984"/>
    <cellStyle name="Accent1 144" xfId="985"/>
    <cellStyle name="Accent1 145" xfId="986"/>
    <cellStyle name="Accent1 146" xfId="987"/>
    <cellStyle name="Accent1 147" xfId="988"/>
    <cellStyle name="Accent1 148" xfId="989"/>
    <cellStyle name="Accent1 149" xfId="990"/>
    <cellStyle name="Accent1 15" xfId="335"/>
    <cellStyle name="Accent1 150" xfId="992"/>
    <cellStyle name="Accent1 151" xfId="993"/>
    <cellStyle name="Accent1 152" xfId="994"/>
    <cellStyle name="Accent1 153" xfId="995"/>
    <cellStyle name="Accent1 154" xfId="996"/>
    <cellStyle name="Accent1 155" xfId="997"/>
    <cellStyle name="Accent1 156" xfId="998"/>
    <cellStyle name="Accent1 157" xfId="999"/>
    <cellStyle name="Accent1 158" xfId="1000"/>
    <cellStyle name="Accent1 159" xfId="1001"/>
    <cellStyle name="Accent1 16" xfId="336"/>
    <cellStyle name="Accent1 160" xfId="1003"/>
    <cellStyle name="Accent1 161" xfId="1004"/>
    <cellStyle name="Accent1 162" xfId="1005"/>
    <cellStyle name="Accent1 163" xfId="1006"/>
    <cellStyle name="Accent1 164" xfId="1007"/>
    <cellStyle name="Accent1 165" xfId="1008"/>
    <cellStyle name="Accent1 166" xfId="1009"/>
    <cellStyle name="Accent1 167" xfId="1010"/>
    <cellStyle name="Accent1 168" xfId="1011"/>
    <cellStyle name="Accent1 169" xfId="1012"/>
    <cellStyle name="Accent1 17" xfId="337"/>
    <cellStyle name="Accent1 170" xfId="1014"/>
    <cellStyle name="Accent1 171" xfId="1015"/>
    <cellStyle name="Accent1 172" xfId="1016"/>
    <cellStyle name="Accent1 173" xfId="1017"/>
    <cellStyle name="Accent1 174" xfId="1018"/>
    <cellStyle name="Accent1 175" xfId="1019"/>
    <cellStyle name="Accent1 176" xfId="1020"/>
    <cellStyle name="Accent1 177" xfId="1021"/>
    <cellStyle name="Accent1 178" xfId="1022"/>
    <cellStyle name="Accent1 179" xfId="1023"/>
    <cellStyle name="Accent1 18" xfId="338"/>
    <cellStyle name="Accent1 180" xfId="1025"/>
    <cellStyle name="Accent1 181" xfId="1026"/>
    <cellStyle name="Accent1 182" xfId="1027"/>
    <cellStyle name="Accent1 183" xfId="1028"/>
    <cellStyle name="Accent1 184" xfId="1029"/>
    <cellStyle name="Accent1 185" xfId="1030"/>
    <cellStyle name="Accent1 186" xfId="1031"/>
    <cellStyle name="Accent1 187" xfId="1032"/>
    <cellStyle name="Accent1 188" xfId="1033"/>
    <cellStyle name="Accent1 189" xfId="1034"/>
    <cellStyle name="Accent1 19" xfId="339"/>
    <cellStyle name="Accent1 190" xfId="1036"/>
    <cellStyle name="Accent1 191" xfId="1037"/>
    <cellStyle name="Accent1 192" xfId="1038"/>
    <cellStyle name="Accent1 193" xfId="1039"/>
    <cellStyle name="Accent1 194" xfId="1040"/>
    <cellStyle name="Accent1 195" xfId="1041"/>
    <cellStyle name="Accent1 196" xfId="1042"/>
    <cellStyle name="Accent1 197" xfId="1043"/>
    <cellStyle name="Accent1 198" xfId="1044"/>
    <cellStyle name="Accent1 199" xfId="1045"/>
    <cellStyle name="Accent1 2" xfId="340"/>
    <cellStyle name="Accent1 2 2" xfId="1046"/>
    <cellStyle name="Accent1 20" xfId="341"/>
    <cellStyle name="Accent1 200" xfId="1048"/>
    <cellStyle name="Accent1 201" xfId="1049"/>
    <cellStyle name="Accent1 202" xfId="1050"/>
    <cellStyle name="Accent1 203" xfId="1051"/>
    <cellStyle name="Accent1 204" xfId="1052"/>
    <cellStyle name="Accent1 205" xfId="1053"/>
    <cellStyle name="Accent1 206" xfId="1054"/>
    <cellStyle name="Accent1 207" xfId="1055"/>
    <cellStyle name="Accent1 208" xfId="1056"/>
    <cellStyle name="Accent1 209" xfId="1057"/>
    <cellStyle name="Accent1 21" xfId="342"/>
    <cellStyle name="Accent1 210" xfId="1059"/>
    <cellStyle name="Accent1 211" xfId="1060"/>
    <cellStyle name="Accent1 212" xfId="1061"/>
    <cellStyle name="Accent1 213" xfId="1062"/>
    <cellStyle name="Accent1 214" xfId="1063"/>
    <cellStyle name="Accent1 215" xfId="1064"/>
    <cellStyle name="Accent1 216" xfId="1065"/>
    <cellStyle name="Accent1 217" xfId="1066"/>
    <cellStyle name="Accent1 218" xfId="1067"/>
    <cellStyle name="Accent1 219" xfId="1068"/>
    <cellStyle name="Accent1 22" xfId="343"/>
    <cellStyle name="Accent1 220" xfId="1070"/>
    <cellStyle name="Accent1 221" xfId="1071"/>
    <cellStyle name="Accent1 222" xfId="1072"/>
    <cellStyle name="Accent1 223" xfId="1073"/>
    <cellStyle name="Accent1 224" xfId="1074"/>
    <cellStyle name="Accent1 225" xfId="1075"/>
    <cellStyle name="Accent1 23" xfId="344"/>
    <cellStyle name="Accent1 24" xfId="345"/>
    <cellStyle name="Accent1 25" xfId="346"/>
    <cellStyle name="Accent1 26" xfId="347"/>
    <cellStyle name="Accent1 27" xfId="348"/>
    <cellStyle name="Accent1 28" xfId="349"/>
    <cellStyle name="Accent1 29" xfId="350"/>
    <cellStyle name="Accent1 3" xfId="351"/>
    <cellStyle name="Accent1 30" xfId="1083"/>
    <cellStyle name="Accent1 31" xfId="1084"/>
    <cellStyle name="Accent1 32" xfId="1085"/>
    <cellStyle name="Accent1 33" xfId="1086"/>
    <cellStyle name="Accent1 34" xfId="1087"/>
    <cellStyle name="Accent1 35" xfId="1088"/>
    <cellStyle name="Accent1 36" xfId="1089"/>
    <cellStyle name="Accent1 37" xfId="1090"/>
    <cellStyle name="Accent1 38" xfId="1091"/>
    <cellStyle name="Accent1 39" xfId="1092"/>
    <cellStyle name="Accent1 4" xfId="352"/>
    <cellStyle name="Accent1 40" xfId="1093"/>
    <cellStyle name="Accent1 41" xfId="1094"/>
    <cellStyle name="Accent1 42" xfId="1095"/>
    <cellStyle name="Accent1 43" xfId="1096"/>
    <cellStyle name="Accent1 44" xfId="1097"/>
    <cellStyle name="Accent1 45" xfId="1098"/>
    <cellStyle name="Accent1 46" xfId="1099"/>
    <cellStyle name="Accent1 47" xfId="1100"/>
    <cellStyle name="Accent1 48" xfId="1101"/>
    <cellStyle name="Accent1 49" xfId="1102"/>
    <cellStyle name="Accent1 5" xfId="353"/>
    <cellStyle name="Accent1 50" xfId="1103"/>
    <cellStyle name="Accent1 51" xfId="1104"/>
    <cellStyle name="Accent1 52" xfId="1105"/>
    <cellStyle name="Accent1 53" xfId="1106"/>
    <cellStyle name="Accent1 54" xfId="1107"/>
    <cellStyle name="Accent1 55" xfId="1108"/>
    <cellStyle name="Accent1 56" xfId="1109"/>
    <cellStyle name="Accent1 57" xfId="1110"/>
    <cellStyle name="Accent1 58" xfId="1111"/>
    <cellStyle name="Accent1 59" xfId="1112"/>
    <cellStyle name="Accent1 6" xfId="354"/>
    <cellStyle name="Accent1 60" xfId="1113"/>
    <cellStyle name="Accent1 61" xfId="1114"/>
    <cellStyle name="Accent1 62" xfId="1115"/>
    <cellStyle name="Accent1 63" xfId="1116"/>
    <cellStyle name="Accent1 64" xfId="1117"/>
    <cellStyle name="Accent1 65" xfId="1118"/>
    <cellStyle name="Accent1 66" xfId="1119"/>
    <cellStyle name="Accent1 67" xfId="1120"/>
    <cellStyle name="Accent1 68" xfId="1121"/>
    <cellStyle name="Accent1 69" xfId="1122"/>
    <cellStyle name="Accent1 7" xfId="355"/>
    <cellStyle name="Accent1 70" xfId="1123"/>
    <cellStyle name="Accent1 71" xfId="1124"/>
    <cellStyle name="Accent1 72" xfId="1125"/>
    <cellStyle name="Accent1 73" xfId="1126"/>
    <cellStyle name="Accent1 74" xfId="1127"/>
    <cellStyle name="Accent1 75" xfId="1128"/>
    <cellStyle name="Accent1 76" xfId="1129"/>
    <cellStyle name="Accent1 77" xfId="1130"/>
    <cellStyle name="Accent1 78" xfId="1131"/>
    <cellStyle name="Accent1 79" xfId="1132"/>
    <cellStyle name="Accent1 8" xfId="356"/>
    <cellStyle name="Accent1 80" xfId="1134"/>
    <cellStyle name="Accent1 81" xfId="1135"/>
    <cellStyle name="Accent1 82" xfId="1136"/>
    <cellStyle name="Accent1 83" xfId="1137"/>
    <cellStyle name="Accent1 84" xfId="1138"/>
    <cellStyle name="Accent1 85" xfId="1139"/>
    <cellStyle name="Accent1 86" xfId="1140"/>
    <cellStyle name="Accent1 87" xfId="1141"/>
    <cellStyle name="Accent1 88" xfId="1142"/>
    <cellStyle name="Accent1 89" xfId="1143"/>
    <cellStyle name="Accent1 9" xfId="357"/>
    <cellStyle name="Accent1 90" xfId="1145"/>
    <cellStyle name="Accent1 91" xfId="1146"/>
    <cellStyle name="Accent1 92" xfId="1147"/>
    <cellStyle name="Accent1 93" xfId="1148"/>
    <cellStyle name="Accent1 94" xfId="1149"/>
    <cellStyle name="Accent1 95" xfId="1150"/>
    <cellStyle name="Accent1 96" xfId="1151"/>
    <cellStyle name="Accent1 97" xfId="1152"/>
    <cellStyle name="Accent1 98" xfId="1153"/>
    <cellStyle name="Accent1 99" xfId="1154"/>
    <cellStyle name="Accent2" xfId="26" builtinId="33" customBuiltin="1"/>
    <cellStyle name="Accent2 - 20%" xfId="27"/>
    <cellStyle name="Accent2 - 20% 2" xfId="1155"/>
    <cellStyle name="Accent2 - 40%" xfId="28"/>
    <cellStyle name="Accent2 - 40% 2" xfId="1156"/>
    <cellStyle name="Accent2 - 60%" xfId="29"/>
    <cellStyle name="Accent2 - 60% 2" xfId="1157"/>
    <cellStyle name="Accent2 10" xfId="358"/>
    <cellStyle name="Accent2 100" xfId="1159"/>
    <cellStyle name="Accent2 101" xfId="1160"/>
    <cellStyle name="Accent2 102" xfId="1161"/>
    <cellStyle name="Accent2 103" xfId="1162"/>
    <cellStyle name="Accent2 104" xfId="1163"/>
    <cellStyle name="Accent2 105" xfId="1164"/>
    <cellStyle name="Accent2 106" xfId="1165"/>
    <cellStyle name="Accent2 107" xfId="1166"/>
    <cellStyle name="Accent2 108" xfId="1167"/>
    <cellStyle name="Accent2 109" xfId="1168"/>
    <cellStyle name="Accent2 11" xfId="359"/>
    <cellStyle name="Accent2 110" xfId="1170"/>
    <cellStyle name="Accent2 111" xfId="1171"/>
    <cellStyle name="Accent2 112" xfId="1172"/>
    <cellStyle name="Accent2 113" xfId="1173"/>
    <cellStyle name="Accent2 114" xfId="1174"/>
    <cellStyle name="Accent2 115" xfId="1175"/>
    <cellStyle name="Accent2 116" xfId="1176"/>
    <cellStyle name="Accent2 117" xfId="1177"/>
    <cellStyle name="Accent2 118" xfId="1178"/>
    <cellStyle name="Accent2 119" xfId="1179"/>
    <cellStyle name="Accent2 12" xfId="360"/>
    <cellStyle name="Accent2 120" xfId="1181"/>
    <cellStyle name="Accent2 121" xfId="1182"/>
    <cellStyle name="Accent2 122" xfId="1183"/>
    <cellStyle name="Accent2 123" xfId="1184"/>
    <cellStyle name="Accent2 124" xfId="1185"/>
    <cellStyle name="Accent2 125" xfId="1186"/>
    <cellStyle name="Accent2 126" xfId="1187"/>
    <cellStyle name="Accent2 127" xfId="1188"/>
    <cellStyle name="Accent2 128" xfId="1189"/>
    <cellStyle name="Accent2 129" xfId="1190"/>
    <cellStyle name="Accent2 13" xfId="361"/>
    <cellStyle name="Accent2 130" xfId="1192"/>
    <cellStyle name="Accent2 131" xfId="1193"/>
    <cellStyle name="Accent2 132" xfId="1194"/>
    <cellStyle name="Accent2 133" xfId="1195"/>
    <cellStyle name="Accent2 134" xfId="1196"/>
    <cellStyle name="Accent2 135" xfId="1197"/>
    <cellStyle name="Accent2 136" xfId="1198"/>
    <cellStyle name="Accent2 137" xfId="1199"/>
    <cellStyle name="Accent2 138" xfId="1200"/>
    <cellStyle name="Accent2 139" xfId="1201"/>
    <cellStyle name="Accent2 14" xfId="362"/>
    <cellStyle name="Accent2 140" xfId="1203"/>
    <cellStyle name="Accent2 141" xfId="1204"/>
    <cellStyle name="Accent2 142" xfId="1205"/>
    <cellStyle name="Accent2 143" xfId="1206"/>
    <cellStyle name="Accent2 144" xfId="1207"/>
    <cellStyle name="Accent2 145" xfId="1208"/>
    <cellStyle name="Accent2 146" xfId="1209"/>
    <cellStyle name="Accent2 147" xfId="1210"/>
    <cellStyle name="Accent2 148" xfId="1211"/>
    <cellStyle name="Accent2 149" xfId="1212"/>
    <cellStyle name="Accent2 15" xfId="363"/>
    <cellStyle name="Accent2 150" xfId="1214"/>
    <cellStyle name="Accent2 151" xfId="1215"/>
    <cellStyle name="Accent2 152" xfId="1216"/>
    <cellStyle name="Accent2 153" xfId="1217"/>
    <cellStyle name="Accent2 154" xfId="1218"/>
    <cellStyle name="Accent2 155" xfId="1219"/>
    <cellStyle name="Accent2 156" xfId="1220"/>
    <cellStyle name="Accent2 157" xfId="1221"/>
    <cellStyle name="Accent2 158" xfId="1222"/>
    <cellStyle name="Accent2 159" xfId="1223"/>
    <cellStyle name="Accent2 16" xfId="364"/>
    <cellStyle name="Accent2 160" xfId="1225"/>
    <cellStyle name="Accent2 161" xfId="1226"/>
    <cellStyle name="Accent2 162" xfId="1227"/>
    <cellStyle name="Accent2 163" xfId="1228"/>
    <cellStyle name="Accent2 164" xfId="1229"/>
    <cellStyle name="Accent2 165" xfId="1230"/>
    <cellStyle name="Accent2 166" xfId="1231"/>
    <cellStyle name="Accent2 167" xfId="1232"/>
    <cellStyle name="Accent2 168" xfId="1233"/>
    <cellStyle name="Accent2 169" xfId="1234"/>
    <cellStyle name="Accent2 17" xfId="365"/>
    <cellStyle name="Accent2 170" xfId="1236"/>
    <cellStyle name="Accent2 171" xfId="1237"/>
    <cellStyle name="Accent2 172" xfId="1238"/>
    <cellStyle name="Accent2 173" xfId="1239"/>
    <cellStyle name="Accent2 174" xfId="1240"/>
    <cellStyle name="Accent2 175" xfId="1241"/>
    <cellStyle name="Accent2 176" xfId="1242"/>
    <cellStyle name="Accent2 177" xfId="1243"/>
    <cellStyle name="Accent2 178" xfId="1244"/>
    <cellStyle name="Accent2 179" xfId="1245"/>
    <cellStyle name="Accent2 18" xfId="366"/>
    <cellStyle name="Accent2 180" xfId="1247"/>
    <cellStyle name="Accent2 181" xfId="1248"/>
    <cellStyle name="Accent2 182" xfId="1249"/>
    <cellStyle name="Accent2 183" xfId="1250"/>
    <cellStyle name="Accent2 184" xfId="1251"/>
    <cellStyle name="Accent2 185" xfId="1252"/>
    <cellStyle name="Accent2 186" xfId="1253"/>
    <cellStyle name="Accent2 187" xfId="1254"/>
    <cellStyle name="Accent2 188" xfId="1255"/>
    <cellStyle name="Accent2 189" xfId="1256"/>
    <cellStyle name="Accent2 19" xfId="367"/>
    <cellStyle name="Accent2 190" xfId="1258"/>
    <cellStyle name="Accent2 191" xfId="1259"/>
    <cellStyle name="Accent2 192" xfId="1260"/>
    <cellStyle name="Accent2 193" xfId="1261"/>
    <cellStyle name="Accent2 194" xfId="1262"/>
    <cellStyle name="Accent2 195" xfId="1263"/>
    <cellStyle name="Accent2 196" xfId="1264"/>
    <cellStyle name="Accent2 197" xfId="1265"/>
    <cellStyle name="Accent2 198" xfId="1266"/>
    <cellStyle name="Accent2 199" xfId="1267"/>
    <cellStyle name="Accent2 2" xfId="368"/>
    <cellStyle name="Accent2 2 2" xfId="1268"/>
    <cellStyle name="Accent2 20" xfId="369"/>
    <cellStyle name="Accent2 200" xfId="1270"/>
    <cellStyle name="Accent2 201" xfId="1271"/>
    <cellStyle name="Accent2 202" xfId="1272"/>
    <cellStyle name="Accent2 203" xfId="1273"/>
    <cellStyle name="Accent2 204" xfId="1274"/>
    <cellStyle name="Accent2 205" xfId="1275"/>
    <cellStyle name="Accent2 206" xfId="1276"/>
    <cellStyle name="Accent2 207" xfId="1277"/>
    <cellStyle name="Accent2 208" xfId="1278"/>
    <cellStyle name="Accent2 209" xfId="1279"/>
    <cellStyle name="Accent2 21" xfId="370"/>
    <cellStyle name="Accent2 210" xfId="1281"/>
    <cellStyle name="Accent2 211" xfId="1282"/>
    <cellStyle name="Accent2 212" xfId="1283"/>
    <cellStyle name="Accent2 213" xfId="1284"/>
    <cellStyle name="Accent2 214" xfId="1285"/>
    <cellStyle name="Accent2 215" xfId="1286"/>
    <cellStyle name="Accent2 216" xfId="1287"/>
    <cellStyle name="Accent2 217" xfId="1288"/>
    <cellStyle name="Accent2 218" xfId="1289"/>
    <cellStyle name="Accent2 219" xfId="1290"/>
    <cellStyle name="Accent2 22" xfId="371"/>
    <cellStyle name="Accent2 220" xfId="1292"/>
    <cellStyle name="Accent2 221" xfId="1293"/>
    <cellStyle name="Accent2 222" xfId="1294"/>
    <cellStyle name="Accent2 223" xfId="1295"/>
    <cellStyle name="Accent2 224" xfId="1296"/>
    <cellStyle name="Accent2 225" xfId="1297"/>
    <cellStyle name="Accent2 23" xfId="372"/>
    <cellStyle name="Accent2 24" xfId="373"/>
    <cellStyle name="Accent2 25" xfId="374"/>
    <cellStyle name="Accent2 26" xfId="375"/>
    <cellStyle name="Accent2 27" xfId="376"/>
    <cellStyle name="Accent2 28" xfId="377"/>
    <cellStyle name="Accent2 29" xfId="378"/>
    <cellStyle name="Accent2 3" xfId="379"/>
    <cellStyle name="Accent2 30" xfId="1306"/>
    <cellStyle name="Accent2 31" xfId="1307"/>
    <cellStyle name="Accent2 32" xfId="1308"/>
    <cellStyle name="Accent2 33" xfId="1309"/>
    <cellStyle name="Accent2 34" xfId="1310"/>
    <cellStyle name="Accent2 35" xfId="1311"/>
    <cellStyle name="Accent2 36" xfId="1312"/>
    <cellStyle name="Accent2 37" xfId="1313"/>
    <cellStyle name="Accent2 38" xfId="1314"/>
    <cellStyle name="Accent2 39" xfId="1315"/>
    <cellStyle name="Accent2 4" xfId="380"/>
    <cellStyle name="Accent2 40" xfId="1317"/>
    <cellStyle name="Accent2 41" xfId="1318"/>
    <cellStyle name="Accent2 42" xfId="1319"/>
    <cellStyle name="Accent2 43" xfId="1320"/>
    <cellStyle name="Accent2 44" xfId="1321"/>
    <cellStyle name="Accent2 45" xfId="1322"/>
    <cellStyle name="Accent2 46" xfId="1323"/>
    <cellStyle name="Accent2 47" xfId="1324"/>
    <cellStyle name="Accent2 48" xfId="1325"/>
    <cellStyle name="Accent2 49" xfId="1326"/>
    <cellStyle name="Accent2 5" xfId="381"/>
    <cellStyle name="Accent2 50" xfId="1328"/>
    <cellStyle name="Accent2 51" xfId="1329"/>
    <cellStyle name="Accent2 52" xfId="1330"/>
    <cellStyle name="Accent2 53" xfId="1331"/>
    <cellStyle name="Accent2 54" xfId="1332"/>
    <cellStyle name="Accent2 55" xfId="1333"/>
    <cellStyle name="Accent2 56" xfId="1334"/>
    <cellStyle name="Accent2 57" xfId="1335"/>
    <cellStyle name="Accent2 58" xfId="1336"/>
    <cellStyle name="Accent2 59" xfId="1337"/>
    <cellStyle name="Accent2 6" xfId="382"/>
    <cellStyle name="Accent2 60" xfId="1339"/>
    <cellStyle name="Accent2 61" xfId="1340"/>
    <cellStyle name="Accent2 62" xfId="1341"/>
    <cellStyle name="Accent2 63" xfId="1342"/>
    <cellStyle name="Accent2 64" xfId="1343"/>
    <cellStyle name="Accent2 65" xfId="1344"/>
    <cellStyle name="Accent2 66" xfId="1345"/>
    <cellStyle name="Accent2 67" xfId="1346"/>
    <cellStyle name="Accent2 68" xfId="1347"/>
    <cellStyle name="Accent2 69" xfId="1348"/>
    <cellStyle name="Accent2 7" xfId="383"/>
    <cellStyle name="Accent2 70" xfId="1350"/>
    <cellStyle name="Accent2 71" xfId="1351"/>
    <cellStyle name="Accent2 72" xfId="1352"/>
    <cellStyle name="Accent2 73" xfId="1353"/>
    <cellStyle name="Accent2 74" xfId="1354"/>
    <cellStyle name="Accent2 75" xfId="1355"/>
    <cellStyle name="Accent2 76" xfId="1356"/>
    <cellStyle name="Accent2 77" xfId="1357"/>
    <cellStyle name="Accent2 78" xfId="1358"/>
    <cellStyle name="Accent2 79" xfId="1359"/>
    <cellStyle name="Accent2 8" xfId="384"/>
    <cellStyle name="Accent2 80" xfId="1361"/>
    <cellStyle name="Accent2 81" xfId="1362"/>
    <cellStyle name="Accent2 82" xfId="1363"/>
    <cellStyle name="Accent2 83" xfId="1364"/>
    <cellStyle name="Accent2 84" xfId="1365"/>
    <cellStyle name="Accent2 85" xfId="1366"/>
    <cellStyle name="Accent2 86" xfId="1367"/>
    <cellStyle name="Accent2 87" xfId="1368"/>
    <cellStyle name="Accent2 88" xfId="1369"/>
    <cellStyle name="Accent2 89" xfId="1370"/>
    <cellStyle name="Accent2 9" xfId="385"/>
    <cellStyle name="Accent2 90" xfId="1372"/>
    <cellStyle name="Accent2 91" xfId="1373"/>
    <cellStyle name="Accent2 92" xfId="1374"/>
    <cellStyle name="Accent2 93" xfId="1375"/>
    <cellStyle name="Accent2 94" xfId="1376"/>
    <cellStyle name="Accent2 95" xfId="1377"/>
    <cellStyle name="Accent2 96" xfId="1378"/>
    <cellStyle name="Accent2 97" xfId="1379"/>
    <cellStyle name="Accent2 98" xfId="1380"/>
    <cellStyle name="Accent2 99" xfId="1381"/>
    <cellStyle name="Accent3" xfId="30" builtinId="37" customBuiltin="1"/>
    <cellStyle name="Accent3 - 20%" xfId="31"/>
    <cellStyle name="Accent3 - 20% 2" xfId="1382"/>
    <cellStyle name="Accent3 - 40%" xfId="32"/>
    <cellStyle name="Accent3 - 40% 2" xfId="1383"/>
    <cellStyle name="Accent3 - 60%" xfId="33"/>
    <cellStyle name="Accent3 - 60% 2" xfId="1384"/>
    <cellStyle name="Accent3 10" xfId="386"/>
    <cellStyle name="Accent3 100" xfId="1386"/>
    <cellStyle name="Accent3 101" xfId="1387"/>
    <cellStyle name="Accent3 102" xfId="1388"/>
    <cellStyle name="Accent3 103" xfId="1389"/>
    <cellStyle name="Accent3 104" xfId="1390"/>
    <cellStyle name="Accent3 105" xfId="1391"/>
    <cellStyle name="Accent3 106" xfId="1392"/>
    <cellStyle name="Accent3 107" xfId="1393"/>
    <cellStyle name="Accent3 108" xfId="1394"/>
    <cellStyle name="Accent3 109" xfId="1395"/>
    <cellStyle name="Accent3 11" xfId="387"/>
    <cellStyle name="Accent3 110" xfId="1397"/>
    <cellStyle name="Accent3 111" xfId="1398"/>
    <cellStyle name="Accent3 112" xfId="1399"/>
    <cellStyle name="Accent3 113" xfId="1400"/>
    <cellStyle name="Accent3 114" xfId="1401"/>
    <cellStyle name="Accent3 115" xfId="1402"/>
    <cellStyle name="Accent3 116" xfId="1403"/>
    <cellStyle name="Accent3 117" xfId="1404"/>
    <cellStyle name="Accent3 118" xfId="1405"/>
    <cellStyle name="Accent3 119" xfId="1406"/>
    <cellStyle name="Accent3 12" xfId="388"/>
    <cellStyle name="Accent3 120" xfId="1408"/>
    <cellStyle name="Accent3 121" xfId="1409"/>
    <cellStyle name="Accent3 122" xfId="1410"/>
    <cellStyle name="Accent3 123" xfId="1411"/>
    <cellStyle name="Accent3 124" xfId="1412"/>
    <cellStyle name="Accent3 125" xfId="1413"/>
    <cellStyle name="Accent3 126" xfId="1414"/>
    <cellStyle name="Accent3 127" xfId="1415"/>
    <cellStyle name="Accent3 128" xfId="1416"/>
    <cellStyle name="Accent3 129" xfId="1417"/>
    <cellStyle name="Accent3 13" xfId="389"/>
    <cellStyle name="Accent3 130" xfId="1419"/>
    <cellStyle name="Accent3 131" xfId="1420"/>
    <cellStyle name="Accent3 132" xfId="1421"/>
    <cellStyle name="Accent3 133" xfId="1422"/>
    <cellStyle name="Accent3 134" xfId="1423"/>
    <cellStyle name="Accent3 135" xfId="1424"/>
    <cellStyle name="Accent3 136" xfId="1425"/>
    <cellStyle name="Accent3 137" xfId="1426"/>
    <cellStyle name="Accent3 138" xfId="1427"/>
    <cellStyle name="Accent3 139" xfId="1428"/>
    <cellStyle name="Accent3 14" xfId="390"/>
    <cellStyle name="Accent3 140" xfId="1430"/>
    <cellStyle name="Accent3 141" xfId="1431"/>
    <cellStyle name="Accent3 142" xfId="1432"/>
    <cellStyle name="Accent3 143" xfId="1433"/>
    <cellStyle name="Accent3 144" xfId="1434"/>
    <cellStyle name="Accent3 145" xfId="1435"/>
    <cellStyle name="Accent3 146" xfId="1436"/>
    <cellStyle name="Accent3 147" xfId="1437"/>
    <cellStyle name="Accent3 148" xfId="1438"/>
    <cellStyle name="Accent3 149" xfId="1439"/>
    <cellStyle name="Accent3 15" xfId="391"/>
    <cellStyle name="Accent3 150" xfId="1441"/>
    <cellStyle name="Accent3 151" xfId="1442"/>
    <cellStyle name="Accent3 152" xfId="1443"/>
    <cellStyle name="Accent3 153" xfId="1444"/>
    <cellStyle name="Accent3 154" xfId="1445"/>
    <cellStyle name="Accent3 155" xfId="1446"/>
    <cellStyle name="Accent3 156" xfId="1447"/>
    <cellStyle name="Accent3 157" xfId="1448"/>
    <cellStyle name="Accent3 158" xfId="1449"/>
    <cellStyle name="Accent3 159" xfId="1450"/>
    <cellStyle name="Accent3 16" xfId="392"/>
    <cellStyle name="Accent3 160" xfId="1452"/>
    <cellStyle name="Accent3 161" xfId="1453"/>
    <cellStyle name="Accent3 162" xfId="1454"/>
    <cellStyle name="Accent3 163" xfId="1455"/>
    <cellStyle name="Accent3 164" xfId="1456"/>
    <cellStyle name="Accent3 165" xfId="1457"/>
    <cellStyle name="Accent3 166" xfId="1458"/>
    <cellStyle name="Accent3 167" xfId="1459"/>
    <cellStyle name="Accent3 168" xfId="1460"/>
    <cellStyle name="Accent3 169" xfId="1461"/>
    <cellStyle name="Accent3 17" xfId="393"/>
    <cellStyle name="Accent3 170" xfId="1463"/>
    <cellStyle name="Accent3 171" xfId="1464"/>
    <cellStyle name="Accent3 172" xfId="1465"/>
    <cellStyle name="Accent3 173" xfId="1466"/>
    <cellStyle name="Accent3 174" xfId="1467"/>
    <cellStyle name="Accent3 175" xfId="1468"/>
    <cellStyle name="Accent3 176" xfId="1469"/>
    <cellStyle name="Accent3 177" xfId="1470"/>
    <cellStyle name="Accent3 178" xfId="1471"/>
    <cellStyle name="Accent3 179" xfId="1472"/>
    <cellStyle name="Accent3 18" xfId="394"/>
    <cellStyle name="Accent3 180" xfId="1474"/>
    <cellStyle name="Accent3 181" xfId="1475"/>
    <cellStyle name="Accent3 182" xfId="1476"/>
    <cellStyle name="Accent3 183" xfId="1477"/>
    <cellStyle name="Accent3 184" xfId="1478"/>
    <cellStyle name="Accent3 185" xfId="1479"/>
    <cellStyle name="Accent3 186" xfId="1480"/>
    <cellStyle name="Accent3 187" xfId="1481"/>
    <cellStyle name="Accent3 188" xfId="1482"/>
    <cellStyle name="Accent3 189" xfId="1483"/>
    <cellStyle name="Accent3 19" xfId="395"/>
    <cellStyle name="Accent3 190" xfId="1485"/>
    <cellStyle name="Accent3 191" xfId="1486"/>
    <cellStyle name="Accent3 192" xfId="1487"/>
    <cellStyle name="Accent3 193" xfId="1488"/>
    <cellStyle name="Accent3 194" xfId="1489"/>
    <cellStyle name="Accent3 195" xfId="1490"/>
    <cellStyle name="Accent3 196" xfId="1491"/>
    <cellStyle name="Accent3 197" xfId="1492"/>
    <cellStyle name="Accent3 198" xfId="1493"/>
    <cellStyle name="Accent3 199" xfId="1494"/>
    <cellStyle name="Accent3 2" xfId="396"/>
    <cellStyle name="Accent3 2 2" xfId="1495"/>
    <cellStyle name="Accent3 20" xfId="397"/>
    <cellStyle name="Accent3 200" xfId="1497"/>
    <cellStyle name="Accent3 201" xfId="1498"/>
    <cellStyle name="Accent3 202" xfId="1499"/>
    <cellStyle name="Accent3 203" xfId="1500"/>
    <cellStyle name="Accent3 204" xfId="1501"/>
    <cellStyle name="Accent3 205" xfId="1502"/>
    <cellStyle name="Accent3 206" xfId="1503"/>
    <cellStyle name="Accent3 207" xfId="1504"/>
    <cellStyle name="Accent3 208" xfId="1505"/>
    <cellStyle name="Accent3 209" xfId="1506"/>
    <cellStyle name="Accent3 21" xfId="398"/>
    <cellStyle name="Accent3 210" xfId="1508"/>
    <cellStyle name="Accent3 211" xfId="1509"/>
    <cellStyle name="Accent3 212" xfId="1510"/>
    <cellStyle name="Accent3 213" xfId="1511"/>
    <cellStyle name="Accent3 214" xfId="1512"/>
    <cellStyle name="Accent3 215" xfId="1513"/>
    <cellStyle name="Accent3 216" xfId="1514"/>
    <cellStyle name="Accent3 217" xfId="1515"/>
    <cellStyle name="Accent3 218" xfId="1516"/>
    <cellStyle name="Accent3 219" xfId="1517"/>
    <cellStyle name="Accent3 22" xfId="399"/>
    <cellStyle name="Accent3 220" xfId="1519"/>
    <cellStyle name="Accent3 221" xfId="1520"/>
    <cellStyle name="Accent3 222" xfId="1521"/>
    <cellStyle name="Accent3 223" xfId="1522"/>
    <cellStyle name="Accent3 224" xfId="1523"/>
    <cellStyle name="Accent3 225" xfId="1524"/>
    <cellStyle name="Accent3 23" xfId="400"/>
    <cellStyle name="Accent3 24" xfId="401"/>
    <cellStyle name="Accent3 25" xfId="402"/>
    <cellStyle name="Accent3 26" xfId="403"/>
    <cellStyle name="Accent3 27" xfId="404"/>
    <cellStyle name="Accent3 28" xfId="405"/>
    <cellStyle name="Accent3 29" xfId="406"/>
    <cellStyle name="Accent3 3" xfId="407"/>
    <cellStyle name="Accent3 30" xfId="1533"/>
    <cellStyle name="Accent3 31" xfId="1534"/>
    <cellStyle name="Accent3 32" xfId="1535"/>
    <cellStyle name="Accent3 33" xfId="1536"/>
    <cellStyle name="Accent3 34" xfId="1537"/>
    <cellStyle name="Accent3 35" xfId="1538"/>
    <cellStyle name="Accent3 36" xfId="1539"/>
    <cellStyle name="Accent3 37" xfId="1540"/>
    <cellStyle name="Accent3 38" xfId="1541"/>
    <cellStyle name="Accent3 39" xfId="1542"/>
    <cellStyle name="Accent3 4" xfId="408"/>
    <cellStyle name="Accent3 40" xfId="1544"/>
    <cellStyle name="Accent3 41" xfId="1545"/>
    <cellStyle name="Accent3 42" xfId="1546"/>
    <cellStyle name="Accent3 43" xfId="1547"/>
    <cellStyle name="Accent3 44" xfId="1548"/>
    <cellStyle name="Accent3 45" xfId="1549"/>
    <cellStyle name="Accent3 46" xfId="1550"/>
    <cellStyle name="Accent3 47" xfId="1551"/>
    <cellStyle name="Accent3 48" xfId="1552"/>
    <cellStyle name="Accent3 49" xfId="1553"/>
    <cellStyle name="Accent3 5" xfId="409"/>
    <cellStyle name="Accent3 50" xfId="1555"/>
    <cellStyle name="Accent3 51" xfId="1556"/>
    <cellStyle name="Accent3 52" xfId="1557"/>
    <cellStyle name="Accent3 53" xfId="1558"/>
    <cellStyle name="Accent3 54" xfId="1559"/>
    <cellStyle name="Accent3 55" xfId="1560"/>
    <cellStyle name="Accent3 56" xfId="1561"/>
    <cellStyle name="Accent3 57" xfId="1562"/>
    <cellStyle name="Accent3 58" xfId="1563"/>
    <cellStyle name="Accent3 59" xfId="1564"/>
    <cellStyle name="Accent3 6" xfId="410"/>
    <cellStyle name="Accent3 60" xfId="1566"/>
    <cellStyle name="Accent3 61" xfId="1567"/>
    <cellStyle name="Accent3 62" xfId="1568"/>
    <cellStyle name="Accent3 63" xfId="1569"/>
    <cellStyle name="Accent3 64" xfId="1570"/>
    <cellStyle name="Accent3 65" xfId="1571"/>
    <cellStyle name="Accent3 66" xfId="1572"/>
    <cellStyle name="Accent3 67" xfId="1573"/>
    <cellStyle name="Accent3 68" xfId="1574"/>
    <cellStyle name="Accent3 69" xfId="1575"/>
    <cellStyle name="Accent3 7" xfId="411"/>
    <cellStyle name="Accent3 70" xfId="1577"/>
    <cellStyle name="Accent3 71" xfId="1578"/>
    <cellStyle name="Accent3 72" xfId="1579"/>
    <cellStyle name="Accent3 73" xfId="1580"/>
    <cellStyle name="Accent3 74" xfId="1581"/>
    <cellStyle name="Accent3 75" xfId="1582"/>
    <cellStyle name="Accent3 76" xfId="1583"/>
    <cellStyle name="Accent3 77" xfId="1584"/>
    <cellStyle name="Accent3 78" xfId="1585"/>
    <cellStyle name="Accent3 79" xfId="1586"/>
    <cellStyle name="Accent3 8" xfId="412"/>
    <cellStyle name="Accent3 80" xfId="1588"/>
    <cellStyle name="Accent3 81" xfId="1589"/>
    <cellStyle name="Accent3 82" xfId="1590"/>
    <cellStyle name="Accent3 83" xfId="1591"/>
    <cellStyle name="Accent3 84" xfId="1592"/>
    <cellStyle name="Accent3 85" xfId="1593"/>
    <cellStyle name="Accent3 86" xfId="1594"/>
    <cellStyle name="Accent3 87" xfId="1595"/>
    <cellStyle name="Accent3 88" xfId="1596"/>
    <cellStyle name="Accent3 89" xfId="1597"/>
    <cellStyle name="Accent3 9" xfId="413"/>
    <cellStyle name="Accent3 90" xfId="1599"/>
    <cellStyle name="Accent3 91" xfId="1600"/>
    <cellStyle name="Accent3 92" xfId="1601"/>
    <cellStyle name="Accent3 93" xfId="1602"/>
    <cellStyle name="Accent3 94" xfId="1603"/>
    <cellStyle name="Accent3 95" xfId="1604"/>
    <cellStyle name="Accent3 96" xfId="1605"/>
    <cellStyle name="Accent3 97" xfId="1606"/>
    <cellStyle name="Accent3 98" xfId="1607"/>
    <cellStyle name="Accent3 99" xfId="1608"/>
    <cellStyle name="Accent4" xfId="34" builtinId="41" customBuiltin="1"/>
    <cellStyle name="Accent4 - 20%" xfId="35"/>
    <cellStyle name="Accent4 - 40%" xfId="36"/>
    <cellStyle name="Accent4 - 40% 2" xfId="1610"/>
    <cellStyle name="Accent4 - 60%" xfId="37"/>
    <cellStyle name="Accent4 - 60% 2" xfId="1611"/>
    <cellStyle name="Accent4 10" xfId="414"/>
    <cellStyle name="Accent4 100" xfId="1613"/>
    <cellStyle name="Accent4 101" xfId="1614"/>
    <cellStyle name="Accent4 102" xfId="1615"/>
    <cellStyle name="Accent4 103" xfId="1616"/>
    <cellStyle name="Accent4 104" xfId="1617"/>
    <cellStyle name="Accent4 105" xfId="1618"/>
    <cellStyle name="Accent4 106" xfId="1619"/>
    <cellStyle name="Accent4 107" xfId="1620"/>
    <cellStyle name="Accent4 108" xfId="1621"/>
    <cellStyle name="Accent4 109" xfId="1622"/>
    <cellStyle name="Accent4 11" xfId="415"/>
    <cellStyle name="Accent4 110" xfId="1624"/>
    <cellStyle name="Accent4 111" xfId="1625"/>
    <cellStyle name="Accent4 112" xfId="1626"/>
    <cellStyle name="Accent4 113" xfId="1627"/>
    <cellStyle name="Accent4 114" xfId="1628"/>
    <cellStyle name="Accent4 115" xfId="1629"/>
    <cellStyle name="Accent4 116" xfId="1630"/>
    <cellStyle name="Accent4 117" xfId="1631"/>
    <cellStyle name="Accent4 118" xfId="1632"/>
    <cellStyle name="Accent4 119" xfId="1633"/>
    <cellStyle name="Accent4 12" xfId="416"/>
    <cellStyle name="Accent4 120" xfId="1635"/>
    <cellStyle name="Accent4 121" xfId="1636"/>
    <cellStyle name="Accent4 122" xfId="1637"/>
    <cellStyle name="Accent4 123" xfId="1638"/>
    <cellStyle name="Accent4 124" xfId="1639"/>
    <cellStyle name="Accent4 125" xfId="1640"/>
    <cellStyle name="Accent4 126" xfId="1641"/>
    <cellStyle name="Accent4 127" xfId="1642"/>
    <cellStyle name="Accent4 128" xfId="1643"/>
    <cellStyle name="Accent4 129" xfId="1644"/>
    <cellStyle name="Accent4 13" xfId="417"/>
    <cellStyle name="Accent4 130" xfId="1646"/>
    <cellStyle name="Accent4 131" xfId="1647"/>
    <cellStyle name="Accent4 132" xfId="1648"/>
    <cellStyle name="Accent4 133" xfId="1649"/>
    <cellStyle name="Accent4 134" xfId="1650"/>
    <cellStyle name="Accent4 135" xfId="1651"/>
    <cellStyle name="Accent4 136" xfId="1652"/>
    <cellStyle name="Accent4 137" xfId="1653"/>
    <cellStyle name="Accent4 138" xfId="1654"/>
    <cellStyle name="Accent4 139" xfId="1655"/>
    <cellStyle name="Accent4 14" xfId="418"/>
    <cellStyle name="Accent4 140" xfId="1657"/>
    <cellStyle name="Accent4 141" xfId="1658"/>
    <cellStyle name="Accent4 142" xfId="1659"/>
    <cellStyle name="Accent4 143" xfId="1660"/>
    <cellStyle name="Accent4 144" xfId="1661"/>
    <cellStyle name="Accent4 145" xfId="1662"/>
    <cellStyle name="Accent4 146" xfId="1663"/>
    <cellStyle name="Accent4 147" xfId="1664"/>
    <cellStyle name="Accent4 148" xfId="1665"/>
    <cellStyle name="Accent4 149" xfId="1666"/>
    <cellStyle name="Accent4 15" xfId="419"/>
    <cellStyle name="Accent4 150" xfId="1668"/>
    <cellStyle name="Accent4 151" xfId="1669"/>
    <cellStyle name="Accent4 152" xfId="1670"/>
    <cellStyle name="Accent4 153" xfId="1671"/>
    <cellStyle name="Accent4 154" xfId="1672"/>
    <cellStyle name="Accent4 155" xfId="1673"/>
    <cellStyle name="Accent4 156" xfId="1674"/>
    <cellStyle name="Accent4 157" xfId="1675"/>
    <cellStyle name="Accent4 158" xfId="1676"/>
    <cellStyle name="Accent4 159" xfId="1677"/>
    <cellStyle name="Accent4 16" xfId="420"/>
    <cellStyle name="Accent4 160" xfId="1679"/>
    <cellStyle name="Accent4 161" xfId="1680"/>
    <cellStyle name="Accent4 162" xfId="1681"/>
    <cellStyle name="Accent4 163" xfId="1682"/>
    <cellStyle name="Accent4 164" xfId="1683"/>
    <cellStyle name="Accent4 165" xfId="1684"/>
    <cellStyle name="Accent4 166" xfId="1685"/>
    <cellStyle name="Accent4 167" xfId="1686"/>
    <cellStyle name="Accent4 168" xfId="1687"/>
    <cellStyle name="Accent4 169" xfId="1688"/>
    <cellStyle name="Accent4 17" xfId="421"/>
    <cellStyle name="Accent4 170" xfId="1690"/>
    <cellStyle name="Accent4 171" xfId="1691"/>
    <cellStyle name="Accent4 172" xfId="1692"/>
    <cellStyle name="Accent4 173" xfId="1693"/>
    <cellStyle name="Accent4 174" xfId="1694"/>
    <cellStyle name="Accent4 175" xfId="1695"/>
    <cellStyle name="Accent4 176" xfId="1696"/>
    <cellStyle name="Accent4 177" xfId="1697"/>
    <cellStyle name="Accent4 178" xfId="1698"/>
    <cellStyle name="Accent4 179" xfId="1699"/>
    <cellStyle name="Accent4 18" xfId="422"/>
    <cellStyle name="Accent4 180" xfId="1701"/>
    <cellStyle name="Accent4 181" xfId="1702"/>
    <cellStyle name="Accent4 182" xfId="1703"/>
    <cellStyle name="Accent4 183" xfId="1704"/>
    <cellStyle name="Accent4 184" xfId="1705"/>
    <cellStyle name="Accent4 185" xfId="1706"/>
    <cellStyle name="Accent4 186" xfId="1707"/>
    <cellStyle name="Accent4 187" xfId="1708"/>
    <cellStyle name="Accent4 188" xfId="1709"/>
    <cellStyle name="Accent4 189" xfId="1710"/>
    <cellStyle name="Accent4 19" xfId="423"/>
    <cellStyle name="Accent4 190" xfId="1712"/>
    <cellStyle name="Accent4 191" xfId="1713"/>
    <cellStyle name="Accent4 192" xfId="1714"/>
    <cellStyle name="Accent4 193" xfId="1715"/>
    <cellStyle name="Accent4 194" xfId="1716"/>
    <cellStyle name="Accent4 195" xfId="1717"/>
    <cellStyle name="Accent4 196" xfId="1718"/>
    <cellStyle name="Accent4 197" xfId="1719"/>
    <cellStyle name="Accent4 198" xfId="1720"/>
    <cellStyle name="Accent4 199" xfId="1721"/>
    <cellStyle name="Accent4 2" xfId="424"/>
    <cellStyle name="Accent4 2 2" xfId="1722"/>
    <cellStyle name="Accent4 20" xfId="425"/>
    <cellStyle name="Accent4 200" xfId="1724"/>
    <cellStyle name="Accent4 201" xfId="1725"/>
    <cellStyle name="Accent4 202" xfId="1726"/>
    <cellStyle name="Accent4 203" xfId="1727"/>
    <cellStyle name="Accent4 204" xfId="1728"/>
    <cellStyle name="Accent4 205" xfId="1729"/>
    <cellStyle name="Accent4 206" xfId="1730"/>
    <cellStyle name="Accent4 207" xfId="1731"/>
    <cellStyle name="Accent4 208" xfId="1732"/>
    <cellStyle name="Accent4 209" xfId="1733"/>
    <cellStyle name="Accent4 21" xfId="426"/>
    <cellStyle name="Accent4 210" xfId="1735"/>
    <cellStyle name="Accent4 211" xfId="1736"/>
    <cellStyle name="Accent4 212" xfId="1737"/>
    <cellStyle name="Accent4 213" xfId="1738"/>
    <cellStyle name="Accent4 214" xfId="1739"/>
    <cellStyle name="Accent4 215" xfId="1740"/>
    <cellStyle name="Accent4 216" xfId="1741"/>
    <cellStyle name="Accent4 217" xfId="1742"/>
    <cellStyle name="Accent4 218" xfId="1743"/>
    <cellStyle name="Accent4 219" xfId="1744"/>
    <cellStyle name="Accent4 22" xfId="427"/>
    <cellStyle name="Accent4 220" xfId="1746"/>
    <cellStyle name="Accent4 221" xfId="1747"/>
    <cellStyle name="Accent4 222" xfId="1748"/>
    <cellStyle name="Accent4 223" xfId="1749"/>
    <cellStyle name="Accent4 224" xfId="1750"/>
    <cellStyle name="Accent4 225" xfId="1751"/>
    <cellStyle name="Accent4 23" xfId="428"/>
    <cellStyle name="Accent4 24" xfId="429"/>
    <cellStyle name="Accent4 25" xfId="430"/>
    <cellStyle name="Accent4 26" xfId="431"/>
    <cellStyle name="Accent4 27" xfId="432"/>
    <cellStyle name="Accent4 28" xfId="433"/>
    <cellStyle name="Accent4 29" xfId="434"/>
    <cellStyle name="Accent4 3" xfId="435"/>
    <cellStyle name="Accent4 30" xfId="1760"/>
    <cellStyle name="Accent4 31" xfId="1761"/>
    <cellStyle name="Accent4 32" xfId="1762"/>
    <cellStyle name="Accent4 33" xfId="1763"/>
    <cellStyle name="Accent4 34" xfId="1764"/>
    <cellStyle name="Accent4 35" xfId="1765"/>
    <cellStyle name="Accent4 36" xfId="1766"/>
    <cellStyle name="Accent4 37" xfId="1767"/>
    <cellStyle name="Accent4 38" xfId="1768"/>
    <cellStyle name="Accent4 39" xfId="1769"/>
    <cellStyle name="Accent4 4" xfId="436"/>
    <cellStyle name="Accent4 40" xfId="1771"/>
    <cellStyle name="Accent4 41" xfId="1772"/>
    <cellStyle name="Accent4 42" xfId="1773"/>
    <cellStyle name="Accent4 43" xfId="1774"/>
    <cellStyle name="Accent4 44" xfId="1775"/>
    <cellStyle name="Accent4 45" xfId="1776"/>
    <cellStyle name="Accent4 46" xfId="1777"/>
    <cellStyle name="Accent4 47" xfId="1778"/>
    <cellStyle name="Accent4 48" xfId="1779"/>
    <cellStyle name="Accent4 49" xfId="1780"/>
    <cellStyle name="Accent4 5" xfId="437"/>
    <cellStyle name="Accent4 50" xfId="1782"/>
    <cellStyle name="Accent4 51" xfId="1783"/>
    <cellStyle name="Accent4 52" xfId="1784"/>
    <cellStyle name="Accent4 53" xfId="1785"/>
    <cellStyle name="Accent4 54" xfId="1786"/>
    <cellStyle name="Accent4 55" xfId="1787"/>
    <cellStyle name="Accent4 56" xfId="1788"/>
    <cellStyle name="Accent4 57" xfId="1789"/>
    <cellStyle name="Accent4 58" xfId="1790"/>
    <cellStyle name="Accent4 59" xfId="1791"/>
    <cellStyle name="Accent4 6" xfId="438"/>
    <cellStyle name="Accent4 60" xfId="1793"/>
    <cellStyle name="Accent4 61" xfId="1794"/>
    <cellStyle name="Accent4 62" xfId="1795"/>
    <cellStyle name="Accent4 63" xfId="1796"/>
    <cellStyle name="Accent4 64" xfId="1797"/>
    <cellStyle name="Accent4 65" xfId="1798"/>
    <cellStyle name="Accent4 66" xfId="1799"/>
    <cellStyle name="Accent4 67" xfId="1800"/>
    <cellStyle name="Accent4 68" xfId="1801"/>
    <cellStyle name="Accent4 69" xfId="1802"/>
    <cellStyle name="Accent4 7" xfId="439"/>
    <cellStyle name="Accent4 70" xfId="1804"/>
    <cellStyle name="Accent4 71" xfId="1805"/>
    <cellStyle name="Accent4 72" xfId="1806"/>
    <cellStyle name="Accent4 73" xfId="1807"/>
    <cellStyle name="Accent4 74" xfId="1808"/>
    <cellStyle name="Accent4 75" xfId="1809"/>
    <cellStyle name="Accent4 76" xfId="1810"/>
    <cellStyle name="Accent4 77" xfId="1811"/>
    <cellStyle name="Accent4 78" xfId="1812"/>
    <cellStyle name="Accent4 79" xfId="1813"/>
    <cellStyle name="Accent4 8" xfId="440"/>
    <cellStyle name="Accent4 80" xfId="1815"/>
    <cellStyle name="Accent4 81" xfId="1816"/>
    <cellStyle name="Accent4 82" xfId="1817"/>
    <cellStyle name="Accent4 83" xfId="1818"/>
    <cellStyle name="Accent4 84" xfId="1819"/>
    <cellStyle name="Accent4 85" xfId="1820"/>
    <cellStyle name="Accent4 86" xfId="1821"/>
    <cellStyle name="Accent4 87" xfId="1822"/>
    <cellStyle name="Accent4 88" xfId="1823"/>
    <cellStyle name="Accent4 89" xfId="1824"/>
    <cellStyle name="Accent4 9" xfId="441"/>
    <cellStyle name="Accent4 90" xfId="1826"/>
    <cellStyle name="Accent4 91" xfId="1827"/>
    <cellStyle name="Accent4 92" xfId="1828"/>
    <cellStyle name="Accent4 93" xfId="1829"/>
    <cellStyle name="Accent4 94" xfId="1830"/>
    <cellStyle name="Accent4 95" xfId="1831"/>
    <cellStyle name="Accent4 96" xfId="1832"/>
    <cellStyle name="Accent4 97" xfId="1833"/>
    <cellStyle name="Accent4 98" xfId="1834"/>
    <cellStyle name="Accent4 99" xfId="1835"/>
    <cellStyle name="Accent5" xfId="38" builtinId="45" customBuiltin="1"/>
    <cellStyle name="Accent5 - 20%" xfId="39"/>
    <cellStyle name="Accent5 - 20% 2" xfId="1836"/>
    <cellStyle name="Accent5 - 40%" xfId="40"/>
    <cellStyle name="Accent5 - 40% 2" xfId="1837"/>
    <cellStyle name="Accent5 - 60%" xfId="41"/>
    <cellStyle name="Accent5 - 60% 2" xfId="1838"/>
    <cellStyle name="Accent5 10" xfId="442"/>
    <cellStyle name="Accent5 100" xfId="1840"/>
    <cellStyle name="Accent5 101" xfId="1841"/>
    <cellStyle name="Accent5 102" xfId="1842"/>
    <cellStyle name="Accent5 103" xfId="1843"/>
    <cellStyle name="Accent5 104" xfId="1844"/>
    <cellStyle name="Accent5 105" xfId="1845"/>
    <cellStyle name="Accent5 106" xfId="1846"/>
    <cellStyle name="Accent5 107" xfId="1847"/>
    <cellStyle name="Accent5 108" xfId="1848"/>
    <cellStyle name="Accent5 109" xfId="1849"/>
    <cellStyle name="Accent5 11" xfId="443"/>
    <cellStyle name="Accent5 110" xfId="1851"/>
    <cellStyle name="Accent5 111" xfId="1852"/>
    <cellStyle name="Accent5 112" xfId="1853"/>
    <cellStyle name="Accent5 113" xfId="1854"/>
    <cellStyle name="Accent5 114" xfId="1855"/>
    <cellStyle name="Accent5 115" xfId="1856"/>
    <cellStyle name="Accent5 116" xfId="1857"/>
    <cellStyle name="Accent5 117" xfId="1858"/>
    <cellStyle name="Accent5 118" xfId="1859"/>
    <cellStyle name="Accent5 119" xfId="1860"/>
    <cellStyle name="Accent5 12" xfId="444"/>
    <cellStyle name="Accent5 120" xfId="1862"/>
    <cellStyle name="Accent5 121" xfId="1863"/>
    <cellStyle name="Accent5 122" xfId="1864"/>
    <cellStyle name="Accent5 123" xfId="1865"/>
    <cellStyle name="Accent5 124" xfId="1866"/>
    <cellStyle name="Accent5 125" xfId="1867"/>
    <cellStyle name="Accent5 126" xfId="1868"/>
    <cellStyle name="Accent5 127" xfId="1869"/>
    <cellStyle name="Accent5 128" xfId="1870"/>
    <cellStyle name="Accent5 129" xfId="1871"/>
    <cellStyle name="Accent5 13" xfId="445"/>
    <cellStyle name="Accent5 130" xfId="1873"/>
    <cellStyle name="Accent5 131" xfId="1874"/>
    <cellStyle name="Accent5 132" xfId="1875"/>
    <cellStyle name="Accent5 133" xfId="1876"/>
    <cellStyle name="Accent5 134" xfId="1877"/>
    <cellStyle name="Accent5 135" xfId="1878"/>
    <cellStyle name="Accent5 136" xfId="1879"/>
    <cellStyle name="Accent5 137" xfId="1880"/>
    <cellStyle name="Accent5 138" xfId="1881"/>
    <cellStyle name="Accent5 139" xfId="1882"/>
    <cellStyle name="Accent5 14" xfId="446"/>
    <cellStyle name="Accent5 140" xfId="1884"/>
    <cellStyle name="Accent5 141" xfId="1885"/>
    <cellStyle name="Accent5 142" xfId="1886"/>
    <cellStyle name="Accent5 143" xfId="1887"/>
    <cellStyle name="Accent5 144" xfId="1888"/>
    <cellStyle name="Accent5 145" xfId="1889"/>
    <cellStyle name="Accent5 146" xfId="1890"/>
    <cellStyle name="Accent5 147" xfId="1891"/>
    <cellStyle name="Accent5 148" xfId="1892"/>
    <cellStyle name="Accent5 149" xfId="1893"/>
    <cellStyle name="Accent5 15" xfId="447"/>
    <cellStyle name="Accent5 150" xfId="1895"/>
    <cellStyle name="Accent5 151" xfId="1896"/>
    <cellStyle name="Accent5 152" xfId="1897"/>
    <cellStyle name="Accent5 153" xfId="1898"/>
    <cellStyle name="Accent5 154" xfId="1899"/>
    <cellStyle name="Accent5 155" xfId="1900"/>
    <cellStyle name="Accent5 156" xfId="1901"/>
    <cellStyle name="Accent5 157" xfId="1902"/>
    <cellStyle name="Accent5 158" xfId="1903"/>
    <cellStyle name="Accent5 159" xfId="1904"/>
    <cellStyle name="Accent5 16" xfId="448"/>
    <cellStyle name="Accent5 160" xfId="1906"/>
    <cellStyle name="Accent5 161" xfId="1907"/>
    <cellStyle name="Accent5 162" xfId="1908"/>
    <cellStyle name="Accent5 163" xfId="1909"/>
    <cellStyle name="Accent5 164" xfId="1910"/>
    <cellStyle name="Accent5 165" xfId="1911"/>
    <cellStyle name="Accent5 166" xfId="1912"/>
    <cellStyle name="Accent5 167" xfId="1913"/>
    <cellStyle name="Accent5 168" xfId="1914"/>
    <cellStyle name="Accent5 169" xfId="1915"/>
    <cellStyle name="Accent5 17" xfId="449"/>
    <cellStyle name="Accent5 170" xfId="1917"/>
    <cellStyle name="Accent5 171" xfId="1918"/>
    <cellStyle name="Accent5 172" xfId="1919"/>
    <cellStyle name="Accent5 173" xfId="1920"/>
    <cellStyle name="Accent5 174" xfId="1921"/>
    <cellStyle name="Accent5 175" xfId="1922"/>
    <cellStyle name="Accent5 176" xfId="1923"/>
    <cellStyle name="Accent5 177" xfId="1924"/>
    <cellStyle name="Accent5 178" xfId="1925"/>
    <cellStyle name="Accent5 179" xfId="1926"/>
    <cellStyle name="Accent5 18" xfId="450"/>
    <cellStyle name="Accent5 180" xfId="1928"/>
    <cellStyle name="Accent5 181" xfId="1929"/>
    <cellStyle name="Accent5 182" xfId="1930"/>
    <cellStyle name="Accent5 183" xfId="1931"/>
    <cellStyle name="Accent5 184" xfId="1932"/>
    <cellStyle name="Accent5 185" xfId="1933"/>
    <cellStyle name="Accent5 186" xfId="1934"/>
    <cellStyle name="Accent5 187" xfId="1935"/>
    <cellStyle name="Accent5 188" xfId="1936"/>
    <cellStyle name="Accent5 189" xfId="1937"/>
    <cellStyle name="Accent5 19" xfId="451"/>
    <cellStyle name="Accent5 190" xfId="1939"/>
    <cellStyle name="Accent5 191" xfId="1940"/>
    <cellStyle name="Accent5 192" xfId="1941"/>
    <cellStyle name="Accent5 193" xfId="1942"/>
    <cellStyle name="Accent5 194" xfId="1943"/>
    <cellStyle name="Accent5 195" xfId="1944"/>
    <cellStyle name="Accent5 196" xfId="1945"/>
    <cellStyle name="Accent5 197" xfId="1946"/>
    <cellStyle name="Accent5 198" xfId="1947"/>
    <cellStyle name="Accent5 199" xfId="1948"/>
    <cellStyle name="Accent5 2" xfId="452"/>
    <cellStyle name="Accent5 2 2" xfId="1949"/>
    <cellStyle name="Accent5 20" xfId="453"/>
    <cellStyle name="Accent5 200" xfId="1951"/>
    <cellStyle name="Accent5 201" xfId="1952"/>
    <cellStyle name="Accent5 202" xfId="1953"/>
    <cellStyle name="Accent5 203" xfId="1954"/>
    <cellStyle name="Accent5 204" xfId="1955"/>
    <cellStyle name="Accent5 205" xfId="1956"/>
    <cellStyle name="Accent5 206" xfId="1957"/>
    <cellStyle name="Accent5 207" xfId="1958"/>
    <cellStyle name="Accent5 208" xfId="1959"/>
    <cellStyle name="Accent5 209" xfId="1960"/>
    <cellStyle name="Accent5 21" xfId="454"/>
    <cellStyle name="Accent5 210" xfId="1962"/>
    <cellStyle name="Accent5 211" xfId="1963"/>
    <cellStyle name="Accent5 212" xfId="1964"/>
    <cellStyle name="Accent5 213" xfId="1965"/>
    <cellStyle name="Accent5 214" xfId="1966"/>
    <cellStyle name="Accent5 215" xfId="1967"/>
    <cellStyle name="Accent5 216" xfId="1968"/>
    <cellStyle name="Accent5 217" xfId="1969"/>
    <cellStyle name="Accent5 218" xfId="1970"/>
    <cellStyle name="Accent5 219" xfId="1971"/>
    <cellStyle name="Accent5 22" xfId="455"/>
    <cellStyle name="Accent5 220" xfId="1973"/>
    <cellStyle name="Accent5 221" xfId="1974"/>
    <cellStyle name="Accent5 222" xfId="1975"/>
    <cellStyle name="Accent5 223" xfId="1976"/>
    <cellStyle name="Accent5 224" xfId="1977"/>
    <cellStyle name="Accent5 225" xfId="1978"/>
    <cellStyle name="Accent5 23" xfId="456"/>
    <cellStyle name="Accent5 24" xfId="457"/>
    <cellStyle name="Accent5 25" xfId="458"/>
    <cellStyle name="Accent5 26" xfId="459"/>
    <cellStyle name="Accent5 27" xfId="460"/>
    <cellStyle name="Accent5 28" xfId="461"/>
    <cellStyle name="Accent5 29" xfId="462"/>
    <cellStyle name="Accent5 3" xfId="463"/>
    <cellStyle name="Accent5 30" xfId="1987"/>
    <cellStyle name="Accent5 31" xfId="1988"/>
    <cellStyle name="Accent5 32" xfId="1989"/>
    <cellStyle name="Accent5 33" xfId="1990"/>
    <cellStyle name="Accent5 34" xfId="1991"/>
    <cellStyle name="Accent5 35" xfId="1992"/>
    <cellStyle name="Accent5 36" xfId="1993"/>
    <cellStyle name="Accent5 37" xfId="1994"/>
    <cellStyle name="Accent5 38" xfId="1995"/>
    <cellStyle name="Accent5 39" xfId="1996"/>
    <cellStyle name="Accent5 4" xfId="464"/>
    <cellStyle name="Accent5 40" xfId="1998"/>
    <cellStyle name="Accent5 41" xfId="1999"/>
    <cellStyle name="Accent5 42" xfId="2000"/>
    <cellStyle name="Accent5 43" xfId="2001"/>
    <cellStyle name="Accent5 44" xfId="2002"/>
    <cellStyle name="Accent5 45" xfId="2003"/>
    <cellStyle name="Accent5 46" xfId="2004"/>
    <cellStyle name="Accent5 47" xfId="2005"/>
    <cellStyle name="Accent5 48" xfId="2006"/>
    <cellStyle name="Accent5 49" xfId="2007"/>
    <cellStyle name="Accent5 5" xfId="465"/>
    <cellStyle name="Accent5 50" xfId="2009"/>
    <cellStyle name="Accent5 51" xfId="2010"/>
    <cellStyle name="Accent5 52" xfId="2011"/>
    <cellStyle name="Accent5 53" xfId="2012"/>
    <cellStyle name="Accent5 54" xfId="2013"/>
    <cellStyle name="Accent5 55" xfId="2014"/>
    <cellStyle name="Accent5 56" xfId="2015"/>
    <cellStyle name="Accent5 57" xfId="2016"/>
    <cellStyle name="Accent5 58" xfId="2017"/>
    <cellStyle name="Accent5 59" xfId="2018"/>
    <cellStyle name="Accent5 6" xfId="466"/>
    <cellStyle name="Accent5 60" xfId="2020"/>
    <cellStyle name="Accent5 61" xfId="2021"/>
    <cellStyle name="Accent5 62" xfId="2022"/>
    <cellStyle name="Accent5 63" xfId="2023"/>
    <cellStyle name="Accent5 64" xfId="2024"/>
    <cellStyle name="Accent5 65" xfId="2025"/>
    <cellStyle name="Accent5 66" xfId="2026"/>
    <cellStyle name="Accent5 67" xfId="2027"/>
    <cellStyle name="Accent5 68" xfId="2028"/>
    <cellStyle name="Accent5 69" xfId="2029"/>
    <cellStyle name="Accent5 7" xfId="467"/>
    <cellStyle name="Accent5 70" xfId="2031"/>
    <cellStyle name="Accent5 71" xfId="2032"/>
    <cellStyle name="Accent5 72" xfId="2033"/>
    <cellStyle name="Accent5 73" xfId="2034"/>
    <cellStyle name="Accent5 74" xfId="2035"/>
    <cellStyle name="Accent5 75" xfId="2036"/>
    <cellStyle name="Accent5 76" xfId="2037"/>
    <cellStyle name="Accent5 77" xfId="2038"/>
    <cellStyle name="Accent5 78" xfId="2039"/>
    <cellStyle name="Accent5 79" xfId="2040"/>
    <cellStyle name="Accent5 8" xfId="468"/>
    <cellStyle name="Accent5 80" xfId="2042"/>
    <cellStyle name="Accent5 81" xfId="2043"/>
    <cellStyle name="Accent5 82" xfId="2044"/>
    <cellStyle name="Accent5 83" xfId="2045"/>
    <cellStyle name="Accent5 84" xfId="2046"/>
    <cellStyle name="Accent5 85" xfId="2047"/>
    <cellStyle name="Accent5 86" xfId="2048"/>
    <cellStyle name="Accent5 87" xfId="2049"/>
    <cellStyle name="Accent5 88" xfId="2050"/>
    <cellStyle name="Accent5 89" xfId="2051"/>
    <cellStyle name="Accent5 9" xfId="469"/>
    <cellStyle name="Accent5 90" xfId="2053"/>
    <cellStyle name="Accent5 91" xfId="2054"/>
    <cellStyle name="Accent5 92" xfId="2055"/>
    <cellStyle name="Accent5 93" xfId="2056"/>
    <cellStyle name="Accent5 94" xfId="2057"/>
    <cellStyle name="Accent5 95" xfId="2058"/>
    <cellStyle name="Accent5 96" xfId="2059"/>
    <cellStyle name="Accent5 97" xfId="2060"/>
    <cellStyle name="Accent5 98" xfId="2061"/>
    <cellStyle name="Accent5 99" xfId="2062"/>
    <cellStyle name="Accent6" xfId="42" builtinId="49" customBuiltin="1"/>
    <cellStyle name="Accent6 - 20%" xfId="43"/>
    <cellStyle name="Accent6 - 40%" xfId="44"/>
    <cellStyle name="Accent6 - 60%" xfId="45"/>
    <cellStyle name="Accent6 - 60% 2" xfId="2065"/>
    <cellStyle name="Accent6 10" xfId="470"/>
    <cellStyle name="Accent6 100" xfId="2067"/>
    <cellStyle name="Accent6 101" xfId="2068"/>
    <cellStyle name="Accent6 102" xfId="2069"/>
    <cellStyle name="Accent6 103" xfId="2070"/>
    <cellStyle name="Accent6 104" xfId="2071"/>
    <cellStyle name="Accent6 105" xfId="2072"/>
    <cellStyle name="Accent6 106" xfId="2073"/>
    <cellStyle name="Accent6 107" xfId="2074"/>
    <cellStyle name="Accent6 108" xfId="2075"/>
    <cellStyle name="Accent6 109" xfId="2076"/>
    <cellStyle name="Accent6 11" xfId="471"/>
    <cellStyle name="Accent6 110" xfId="2078"/>
    <cellStyle name="Accent6 111" xfId="2079"/>
    <cellStyle name="Accent6 112" xfId="2080"/>
    <cellStyle name="Accent6 113" xfId="2081"/>
    <cellStyle name="Accent6 114" xfId="2082"/>
    <cellStyle name="Accent6 115" xfId="2083"/>
    <cellStyle name="Accent6 116" xfId="2084"/>
    <cellStyle name="Accent6 117" xfId="2085"/>
    <cellStyle name="Accent6 118" xfId="2086"/>
    <cellStyle name="Accent6 119" xfId="2087"/>
    <cellStyle name="Accent6 12" xfId="472"/>
    <cellStyle name="Accent6 120" xfId="2089"/>
    <cellStyle name="Accent6 121" xfId="2090"/>
    <cellStyle name="Accent6 122" xfId="2091"/>
    <cellStyle name="Accent6 123" xfId="2092"/>
    <cellStyle name="Accent6 124" xfId="2093"/>
    <cellStyle name="Accent6 125" xfId="2094"/>
    <cellStyle name="Accent6 126" xfId="2095"/>
    <cellStyle name="Accent6 127" xfId="2096"/>
    <cellStyle name="Accent6 128" xfId="2097"/>
    <cellStyle name="Accent6 129" xfId="2098"/>
    <cellStyle name="Accent6 13" xfId="473"/>
    <cellStyle name="Accent6 130" xfId="2100"/>
    <cellStyle name="Accent6 131" xfId="2101"/>
    <cellStyle name="Accent6 132" xfId="2102"/>
    <cellStyle name="Accent6 133" xfId="2103"/>
    <cellStyle name="Accent6 134" xfId="2104"/>
    <cellStyle name="Accent6 135" xfId="2105"/>
    <cellStyle name="Accent6 136" xfId="2106"/>
    <cellStyle name="Accent6 137" xfId="2107"/>
    <cellStyle name="Accent6 138" xfId="2108"/>
    <cellStyle name="Accent6 139" xfId="2109"/>
    <cellStyle name="Accent6 14" xfId="474"/>
    <cellStyle name="Accent6 140" xfId="2111"/>
    <cellStyle name="Accent6 141" xfId="2112"/>
    <cellStyle name="Accent6 142" xfId="2113"/>
    <cellStyle name="Accent6 143" xfId="2114"/>
    <cellStyle name="Accent6 144" xfId="2115"/>
    <cellStyle name="Accent6 145" xfId="2116"/>
    <cellStyle name="Accent6 146" xfId="2117"/>
    <cellStyle name="Accent6 147" xfId="2118"/>
    <cellStyle name="Accent6 148" xfId="2119"/>
    <cellStyle name="Accent6 149" xfId="2120"/>
    <cellStyle name="Accent6 15" xfId="475"/>
    <cellStyle name="Accent6 150" xfId="2122"/>
    <cellStyle name="Accent6 151" xfId="2123"/>
    <cellStyle name="Accent6 152" xfId="2124"/>
    <cellStyle name="Accent6 153" xfId="2125"/>
    <cellStyle name="Accent6 154" xfId="2126"/>
    <cellStyle name="Accent6 155" xfId="2127"/>
    <cellStyle name="Accent6 156" xfId="2128"/>
    <cellStyle name="Accent6 157" xfId="2129"/>
    <cellStyle name="Accent6 158" xfId="2130"/>
    <cellStyle name="Accent6 159" xfId="2131"/>
    <cellStyle name="Accent6 16" xfId="476"/>
    <cellStyle name="Accent6 160" xfId="2133"/>
    <cellStyle name="Accent6 161" xfId="2134"/>
    <cellStyle name="Accent6 162" xfId="2135"/>
    <cellStyle name="Accent6 163" xfId="2136"/>
    <cellStyle name="Accent6 164" xfId="2137"/>
    <cellStyle name="Accent6 165" xfId="2138"/>
    <cellStyle name="Accent6 166" xfId="2139"/>
    <cellStyle name="Accent6 167" xfId="2140"/>
    <cellStyle name="Accent6 168" xfId="2141"/>
    <cellStyle name="Accent6 169" xfId="2142"/>
    <cellStyle name="Accent6 17" xfId="477"/>
    <cellStyle name="Accent6 170" xfId="2144"/>
    <cellStyle name="Accent6 171" xfId="2145"/>
    <cellStyle name="Accent6 172" xfId="2146"/>
    <cellStyle name="Accent6 173" xfId="2147"/>
    <cellStyle name="Accent6 174" xfId="2148"/>
    <cellStyle name="Accent6 175" xfId="2149"/>
    <cellStyle name="Accent6 176" xfId="2150"/>
    <cellStyle name="Accent6 177" xfId="2151"/>
    <cellStyle name="Accent6 178" xfId="2152"/>
    <cellStyle name="Accent6 179" xfId="2153"/>
    <cellStyle name="Accent6 18" xfId="478"/>
    <cellStyle name="Accent6 180" xfId="2155"/>
    <cellStyle name="Accent6 181" xfId="2156"/>
    <cellStyle name="Accent6 182" xfId="2157"/>
    <cellStyle name="Accent6 183" xfId="2158"/>
    <cellStyle name="Accent6 184" xfId="2159"/>
    <cellStyle name="Accent6 185" xfId="2160"/>
    <cellStyle name="Accent6 186" xfId="2161"/>
    <cellStyle name="Accent6 187" xfId="2162"/>
    <cellStyle name="Accent6 188" xfId="2163"/>
    <cellStyle name="Accent6 189" xfId="2164"/>
    <cellStyle name="Accent6 19" xfId="479"/>
    <cellStyle name="Accent6 190" xfId="2166"/>
    <cellStyle name="Accent6 191" xfId="2167"/>
    <cellStyle name="Accent6 192" xfId="2168"/>
    <cellStyle name="Accent6 193" xfId="2169"/>
    <cellStyle name="Accent6 194" xfId="2170"/>
    <cellStyle name="Accent6 195" xfId="2171"/>
    <cellStyle name="Accent6 196" xfId="2172"/>
    <cellStyle name="Accent6 197" xfId="2173"/>
    <cellStyle name="Accent6 198" xfId="2174"/>
    <cellStyle name="Accent6 199" xfId="2175"/>
    <cellStyle name="Accent6 2" xfId="480"/>
    <cellStyle name="Accent6 2 2" xfId="2176"/>
    <cellStyle name="Accent6 20" xfId="481"/>
    <cellStyle name="Accent6 200" xfId="2178"/>
    <cellStyle name="Accent6 201" xfId="2179"/>
    <cellStyle name="Accent6 202" xfId="2180"/>
    <cellStyle name="Accent6 203" xfId="2181"/>
    <cellStyle name="Accent6 204" xfId="2182"/>
    <cellStyle name="Accent6 205" xfId="2183"/>
    <cellStyle name="Accent6 206" xfId="2184"/>
    <cellStyle name="Accent6 207" xfId="2185"/>
    <cellStyle name="Accent6 208" xfId="2186"/>
    <cellStyle name="Accent6 209" xfId="2187"/>
    <cellStyle name="Accent6 21" xfId="482"/>
    <cellStyle name="Accent6 210" xfId="2189"/>
    <cellStyle name="Accent6 211" xfId="2190"/>
    <cellStyle name="Accent6 212" xfId="2191"/>
    <cellStyle name="Accent6 213" xfId="2192"/>
    <cellStyle name="Accent6 214" xfId="2193"/>
    <cellStyle name="Accent6 215" xfId="2194"/>
    <cellStyle name="Accent6 216" xfId="2195"/>
    <cellStyle name="Accent6 217" xfId="2196"/>
    <cellStyle name="Accent6 218" xfId="2197"/>
    <cellStyle name="Accent6 219" xfId="2198"/>
    <cellStyle name="Accent6 22" xfId="483"/>
    <cellStyle name="Accent6 220" xfId="2200"/>
    <cellStyle name="Accent6 221" xfId="2201"/>
    <cellStyle name="Accent6 222" xfId="2202"/>
    <cellStyle name="Accent6 223" xfId="2203"/>
    <cellStyle name="Accent6 224" xfId="2204"/>
    <cellStyle name="Accent6 225" xfId="2205"/>
    <cellStyle name="Accent6 23" xfId="484"/>
    <cellStyle name="Accent6 24" xfId="485"/>
    <cellStyle name="Accent6 25" xfId="486"/>
    <cellStyle name="Accent6 26" xfId="487"/>
    <cellStyle name="Accent6 27" xfId="488"/>
    <cellStyle name="Accent6 28" xfId="489"/>
    <cellStyle name="Accent6 29" xfId="490"/>
    <cellStyle name="Accent6 3" xfId="491"/>
    <cellStyle name="Accent6 30" xfId="2214"/>
    <cellStyle name="Accent6 31" xfId="2215"/>
    <cellStyle name="Accent6 32" xfId="2216"/>
    <cellStyle name="Accent6 33" xfId="2217"/>
    <cellStyle name="Accent6 34" xfId="2218"/>
    <cellStyle name="Accent6 35" xfId="2219"/>
    <cellStyle name="Accent6 36" xfId="2220"/>
    <cellStyle name="Accent6 37" xfId="2221"/>
    <cellStyle name="Accent6 38" xfId="2222"/>
    <cellStyle name="Accent6 39" xfId="2223"/>
    <cellStyle name="Accent6 4" xfId="492"/>
    <cellStyle name="Accent6 40" xfId="2225"/>
    <cellStyle name="Accent6 41" xfId="2226"/>
    <cellStyle name="Accent6 42" xfId="2227"/>
    <cellStyle name="Accent6 43" xfId="2228"/>
    <cellStyle name="Accent6 44" xfId="2229"/>
    <cellStyle name="Accent6 45" xfId="2230"/>
    <cellStyle name="Accent6 46" xfId="2231"/>
    <cellStyle name="Accent6 47" xfId="2232"/>
    <cellStyle name="Accent6 48" xfId="2233"/>
    <cellStyle name="Accent6 49" xfId="2234"/>
    <cellStyle name="Accent6 5" xfId="493"/>
    <cellStyle name="Accent6 50" xfId="2236"/>
    <cellStyle name="Accent6 51" xfId="2237"/>
    <cellStyle name="Accent6 52" xfId="2238"/>
    <cellStyle name="Accent6 53" xfId="2239"/>
    <cellStyle name="Accent6 54" xfId="2240"/>
    <cellStyle name="Accent6 55" xfId="2241"/>
    <cellStyle name="Accent6 56" xfId="2242"/>
    <cellStyle name="Accent6 57" xfId="2243"/>
    <cellStyle name="Accent6 58" xfId="2244"/>
    <cellStyle name="Accent6 59" xfId="2245"/>
    <cellStyle name="Accent6 6" xfId="494"/>
    <cellStyle name="Accent6 60" xfId="2247"/>
    <cellStyle name="Accent6 61" xfId="2248"/>
    <cellStyle name="Accent6 62" xfId="2249"/>
    <cellStyle name="Accent6 63" xfId="2250"/>
    <cellStyle name="Accent6 64" xfId="2251"/>
    <cellStyle name="Accent6 65" xfId="2252"/>
    <cellStyle name="Accent6 66" xfId="2253"/>
    <cellStyle name="Accent6 67" xfId="2254"/>
    <cellStyle name="Accent6 68" xfId="2255"/>
    <cellStyle name="Accent6 69" xfId="2256"/>
    <cellStyle name="Accent6 7" xfId="495"/>
    <cellStyle name="Accent6 70" xfId="2258"/>
    <cellStyle name="Accent6 71" xfId="2259"/>
    <cellStyle name="Accent6 72" xfId="2260"/>
    <cellStyle name="Accent6 73" xfId="2261"/>
    <cellStyle name="Accent6 74" xfId="2262"/>
    <cellStyle name="Accent6 75" xfId="2263"/>
    <cellStyle name="Accent6 76" xfId="2264"/>
    <cellStyle name="Accent6 77" xfId="2265"/>
    <cellStyle name="Accent6 78" xfId="2266"/>
    <cellStyle name="Accent6 79" xfId="2267"/>
    <cellStyle name="Accent6 8" xfId="496"/>
    <cellStyle name="Accent6 80" xfId="2269"/>
    <cellStyle name="Accent6 81" xfId="2270"/>
    <cellStyle name="Accent6 82" xfId="2271"/>
    <cellStyle name="Accent6 83" xfId="2272"/>
    <cellStyle name="Accent6 84" xfId="2273"/>
    <cellStyle name="Accent6 85" xfId="2274"/>
    <cellStyle name="Accent6 86" xfId="2275"/>
    <cellStyle name="Accent6 87" xfId="2276"/>
    <cellStyle name="Accent6 88" xfId="2277"/>
    <cellStyle name="Accent6 89" xfId="2278"/>
    <cellStyle name="Accent6 9" xfId="497"/>
    <cellStyle name="Accent6 90" xfId="2280"/>
    <cellStyle name="Accent6 91" xfId="2281"/>
    <cellStyle name="Accent6 92" xfId="2282"/>
    <cellStyle name="Accent6 93" xfId="2283"/>
    <cellStyle name="Accent6 94" xfId="2284"/>
    <cellStyle name="Accent6 95" xfId="2285"/>
    <cellStyle name="Accent6 96" xfId="2286"/>
    <cellStyle name="Accent6 97" xfId="2287"/>
    <cellStyle name="Accent6 98" xfId="2288"/>
    <cellStyle name="Accent6 99" xfId="2289"/>
    <cellStyle name="Agara" xfId="46"/>
    <cellStyle name="Assumptions Center Currency" xfId="47"/>
    <cellStyle name="Assumptions Center Currency 2" xfId="2292"/>
    <cellStyle name="Assumptions Center Currency 2 2" xfId="7113"/>
    <cellStyle name="Assumptions Center Currency 2 2 2" xfId="19178"/>
    <cellStyle name="Assumptions Center Currency 2 3" xfId="7110"/>
    <cellStyle name="Assumptions Center Currency 2 3 2" xfId="19175"/>
    <cellStyle name="Assumptions Center Currency 2 4" xfId="15020"/>
    <cellStyle name="Assumptions Center Currency 2 5" xfId="24658"/>
    <cellStyle name="Assumptions Center Currency 2 6" xfId="28199"/>
    <cellStyle name="Assumptions Center Currency 3" xfId="2293"/>
    <cellStyle name="Assumptions Center Currency 3 2" xfId="7114"/>
    <cellStyle name="Assumptions Center Currency 3 2 2" xfId="19179"/>
    <cellStyle name="Assumptions Center Currency 3 3" xfId="7109"/>
    <cellStyle name="Assumptions Center Currency 3 3 2" xfId="19174"/>
    <cellStyle name="Assumptions Center Currency 3 4" xfId="15021"/>
    <cellStyle name="Assumptions Center Currency 3 5" xfId="22116"/>
    <cellStyle name="Assumptions Center Currency 3 6" xfId="28200"/>
    <cellStyle name="Assumptions Center Currency 4" xfId="7112"/>
    <cellStyle name="Assumptions Center Currency 4 2" xfId="19177"/>
    <cellStyle name="Assumptions Center Currency 5" xfId="7111"/>
    <cellStyle name="Assumptions Center Currency 5 2" xfId="19176"/>
    <cellStyle name="Assumptions Center Currency 6" xfId="2291"/>
    <cellStyle name="Assumptions Center Currency 7" xfId="15019"/>
    <cellStyle name="Assumptions Center Currency 8" xfId="22117"/>
    <cellStyle name="Assumptions Center Currency 9" xfId="28201"/>
    <cellStyle name="Assumptions Center Date" xfId="48"/>
    <cellStyle name="Assumptions Center Date 2" xfId="2295"/>
    <cellStyle name="Assumptions Center Date 2 2" xfId="7116"/>
    <cellStyle name="Assumptions Center Date 2 2 2" xfId="19181"/>
    <cellStyle name="Assumptions Center Date 2 3" xfId="7107"/>
    <cellStyle name="Assumptions Center Date 2 3 2" xfId="19172"/>
    <cellStyle name="Assumptions Center Date 2 4" xfId="15023"/>
    <cellStyle name="Assumptions Center Date 2 5" xfId="18485"/>
    <cellStyle name="Assumptions Center Date 2 6" xfId="28202"/>
    <cellStyle name="Assumptions Center Date 3" xfId="2296"/>
    <cellStyle name="Assumptions Center Date 3 2" xfId="7117"/>
    <cellStyle name="Assumptions Center Date 3 2 2" xfId="19182"/>
    <cellStyle name="Assumptions Center Date 3 3" xfId="7106"/>
    <cellStyle name="Assumptions Center Date 3 3 2" xfId="19171"/>
    <cellStyle name="Assumptions Center Date 3 4" xfId="15024"/>
    <cellStyle name="Assumptions Center Date 3 5" xfId="18486"/>
    <cellStyle name="Assumptions Center Date 3 6" xfId="28203"/>
    <cellStyle name="Assumptions Center Date 4" xfId="7115"/>
    <cellStyle name="Assumptions Center Date 4 2" xfId="19180"/>
    <cellStyle name="Assumptions Center Date 5" xfId="7108"/>
    <cellStyle name="Assumptions Center Date 5 2" xfId="19173"/>
    <cellStyle name="Assumptions Center Date 6" xfId="2294"/>
    <cellStyle name="Assumptions Center Date 7" xfId="15022"/>
    <cellStyle name="Assumptions Center Date 8" xfId="24657"/>
    <cellStyle name="Assumptions Center Date 9" xfId="28204"/>
    <cellStyle name="Assumptions Center Multiple" xfId="49"/>
    <cellStyle name="Assumptions Center Multiple 2" xfId="2298"/>
    <cellStyle name="Assumptions Center Multiple 2 2" xfId="7119"/>
    <cellStyle name="Assumptions Center Multiple 2 2 2" xfId="19184"/>
    <cellStyle name="Assumptions Center Multiple 2 3" xfId="7104"/>
    <cellStyle name="Assumptions Center Multiple 2 3 2" xfId="19169"/>
    <cellStyle name="Assumptions Center Multiple 2 4" xfId="15026"/>
    <cellStyle name="Assumptions Center Multiple 2 5" xfId="22120"/>
    <cellStyle name="Assumptions Center Multiple 2 6" xfId="28205"/>
    <cellStyle name="Assumptions Center Multiple 3" xfId="2299"/>
    <cellStyle name="Assumptions Center Multiple 3 2" xfId="7120"/>
    <cellStyle name="Assumptions Center Multiple 3 2 2" xfId="19185"/>
    <cellStyle name="Assumptions Center Multiple 3 3" xfId="7103"/>
    <cellStyle name="Assumptions Center Multiple 3 3 2" xfId="19168"/>
    <cellStyle name="Assumptions Center Multiple 3 4" xfId="15027"/>
    <cellStyle name="Assumptions Center Multiple 3 5" xfId="24661"/>
    <cellStyle name="Assumptions Center Multiple 3 6" xfId="28206"/>
    <cellStyle name="Assumptions Center Multiple 4" xfId="7118"/>
    <cellStyle name="Assumptions Center Multiple 4 2" xfId="19183"/>
    <cellStyle name="Assumptions Center Multiple 5" xfId="7105"/>
    <cellStyle name="Assumptions Center Multiple 5 2" xfId="19170"/>
    <cellStyle name="Assumptions Center Multiple 6" xfId="2297"/>
    <cellStyle name="Assumptions Center Multiple 7" xfId="15025"/>
    <cellStyle name="Assumptions Center Multiple 8" xfId="18487"/>
    <cellStyle name="Assumptions Center Multiple 9" xfId="28207"/>
    <cellStyle name="Assumptions Center Number" xfId="50"/>
    <cellStyle name="Assumptions Center Number 2" xfId="2301"/>
    <cellStyle name="Assumptions Center Number 2 2" xfId="7122"/>
    <cellStyle name="Assumptions Center Number 2 2 2" xfId="19187"/>
    <cellStyle name="Assumptions Center Number 2 3" xfId="7101"/>
    <cellStyle name="Assumptions Center Number 2 3 2" xfId="19166"/>
    <cellStyle name="Assumptions Center Number 2 4" xfId="15029"/>
    <cellStyle name="Assumptions Center Number 2 5" xfId="22121"/>
    <cellStyle name="Assumptions Center Number 2 6" xfId="28208"/>
    <cellStyle name="Assumptions Center Number 3" xfId="2302"/>
    <cellStyle name="Assumptions Center Number 3 2" xfId="7123"/>
    <cellStyle name="Assumptions Center Number 3 2 2" xfId="19188"/>
    <cellStyle name="Assumptions Center Number 3 3" xfId="7100"/>
    <cellStyle name="Assumptions Center Number 3 3 2" xfId="19165"/>
    <cellStyle name="Assumptions Center Number 3 4" xfId="15030"/>
    <cellStyle name="Assumptions Center Number 3 5" xfId="24662"/>
    <cellStyle name="Assumptions Center Number 3 6" xfId="28209"/>
    <cellStyle name="Assumptions Center Number 4" xfId="7121"/>
    <cellStyle name="Assumptions Center Number 4 2" xfId="19186"/>
    <cellStyle name="Assumptions Center Number 5" xfId="7102"/>
    <cellStyle name="Assumptions Center Number 5 2" xfId="19167"/>
    <cellStyle name="Assumptions Center Number 6" xfId="2300"/>
    <cellStyle name="Assumptions Center Number 7" xfId="15028"/>
    <cellStyle name="Assumptions Center Number 8" xfId="18488"/>
    <cellStyle name="Assumptions Center Number 9" xfId="28210"/>
    <cellStyle name="Assumptions Center Percentage" xfId="51"/>
    <cellStyle name="Assumptions Center Percentage 2" xfId="2304"/>
    <cellStyle name="Assumptions Center Percentage 2 2" xfId="7125"/>
    <cellStyle name="Assumptions Center Percentage 2 2 2" xfId="19190"/>
    <cellStyle name="Assumptions Center Percentage 2 3" xfId="7098"/>
    <cellStyle name="Assumptions Center Percentage 2 3 2" xfId="19163"/>
    <cellStyle name="Assumptions Center Percentage 2 4" xfId="15032"/>
    <cellStyle name="Assumptions Center Percentage 2 5" xfId="22122"/>
    <cellStyle name="Assumptions Center Percentage 2 6" xfId="28211"/>
    <cellStyle name="Assumptions Center Percentage 3" xfId="2305"/>
    <cellStyle name="Assumptions Center Percentage 3 2" xfId="7126"/>
    <cellStyle name="Assumptions Center Percentage 3 2 2" xfId="19191"/>
    <cellStyle name="Assumptions Center Percentage 3 3" xfId="7097"/>
    <cellStyle name="Assumptions Center Percentage 3 3 2" xfId="19162"/>
    <cellStyle name="Assumptions Center Percentage 3 4" xfId="15033"/>
    <cellStyle name="Assumptions Center Percentage 3 5" xfId="24663"/>
    <cellStyle name="Assumptions Center Percentage 3 6" xfId="28212"/>
    <cellStyle name="Assumptions Center Percentage 4" xfId="7124"/>
    <cellStyle name="Assumptions Center Percentage 4 2" xfId="19189"/>
    <cellStyle name="Assumptions Center Percentage 5" xfId="7099"/>
    <cellStyle name="Assumptions Center Percentage 5 2" xfId="19164"/>
    <cellStyle name="Assumptions Center Percentage 6" xfId="2303"/>
    <cellStyle name="Assumptions Center Percentage 7" xfId="15031"/>
    <cellStyle name="Assumptions Center Percentage 8" xfId="18489"/>
    <cellStyle name="Assumptions Center Percentage 9" xfId="28213"/>
    <cellStyle name="Assumptions Center Year" xfId="52"/>
    <cellStyle name="Assumptions Center Year 2" xfId="2307"/>
    <cellStyle name="Assumptions Center Year 2 2" xfId="7128"/>
    <cellStyle name="Assumptions Center Year 2 2 2" xfId="19193"/>
    <cellStyle name="Assumptions Center Year 2 3" xfId="7095"/>
    <cellStyle name="Assumptions Center Year 2 3 2" xfId="19160"/>
    <cellStyle name="Assumptions Center Year 2 4" xfId="15035"/>
    <cellStyle name="Assumptions Center Year 2 5" xfId="22123"/>
    <cellStyle name="Assumptions Center Year 2 6" xfId="28214"/>
    <cellStyle name="Assumptions Center Year 3" xfId="2308"/>
    <cellStyle name="Assumptions Center Year 3 2" xfId="7129"/>
    <cellStyle name="Assumptions Center Year 3 2 2" xfId="19194"/>
    <cellStyle name="Assumptions Center Year 3 3" xfId="7094"/>
    <cellStyle name="Assumptions Center Year 3 3 2" xfId="19159"/>
    <cellStyle name="Assumptions Center Year 3 4" xfId="15036"/>
    <cellStyle name="Assumptions Center Year 3 5" xfId="24664"/>
    <cellStyle name="Assumptions Center Year 3 6" xfId="28215"/>
    <cellStyle name="Assumptions Center Year 4" xfId="7127"/>
    <cellStyle name="Assumptions Center Year 4 2" xfId="19192"/>
    <cellStyle name="Assumptions Center Year 5" xfId="7096"/>
    <cellStyle name="Assumptions Center Year 5 2" xfId="19161"/>
    <cellStyle name="Assumptions Center Year 6" xfId="2306"/>
    <cellStyle name="Assumptions Center Year 7" xfId="15034"/>
    <cellStyle name="Assumptions Center Year 8" xfId="18490"/>
    <cellStyle name="Assumptions Center Year 9" xfId="28216"/>
    <cellStyle name="Assumptions Heading" xfId="53"/>
    <cellStyle name="Assumptions Heading 2" xfId="2310"/>
    <cellStyle name="Assumptions Heading 2 2" xfId="7131"/>
    <cellStyle name="Assumptions Heading 2 2 2" xfId="19196"/>
    <cellStyle name="Assumptions Heading 2 3" xfId="7092"/>
    <cellStyle name="Assumptions Heading 2 3 2" xfId="19157"/>
    <cellStyle name="Assumptions Heading 2 4" xfId="15038"/>
    <cellStyle name="Assumptions Heading 2 5" xfId="24660"/>
    <cellStyle name="Assumptions Heading 2 6" xfId="28217"/>
    <cellStyle name="Assumptions Heading 3" xfId="2311"/>
    <cellStyle name="Assumptions Heading 3 2" xfId="7132"/>
    <cellStyle name="Assumptions Heading 3 2 2" xfId="19197"/>
    <cellStyle name="Assumptions Heading 3 3" xfId="7091"/>
    <cellStyle name="Assumptions Heading 3 3 2" xfId="19156"/>
    <cellStyle name="Assumptions Heading 3 4" xfId="15039"/>
    <cellStyle name="Assumptions Heading 3 5" xfId="18491"/>
    <cellStyle name="Assumptions Heading 3 6" xfId="28218"/>
    <cellStyle name="Assumptions Heading 4" xfId="7130"/>
    <cellStyle name="Assumptions Heading 4 2" xfId="19195"/>
    <cellStyle name="Assumptions Heading 5" xfId="7093"/>
    <cellStyle name="Assumptions Heading 5 2" xfId="19158"/>
    <cellStyle name="Assumptions Heading 6" xfId="2309"/>
    <cellStyle name="Assumptions Heading 7" xfId="15037"/>
    <cellStyle name="Assumptions Heading 8" xfId="22119"/>
    <cellStyle name="Assumptions Heading 9" xfId="28219"/>
    <cellStyle name="Assumptions Right Currency" xfId="54"/>
    <cellStyle name="Assumptions Right Currency 2" xfId="2313"/>
    <cellStyle name="Assumptions Right Currency 2 2" xfId="7134"/>
    <cellStyle name="Assumptions Right Currency 2 2 2" xfId="19199"/>
    <cellStyle name="Assumptions Right Currency 2 3" xfId="7089"/>
    <cellStyle name="Assumptions Right Currency 2 3 2" xfId="19154"/>
    <cellStyle name="Assumptions Right Currency 2 4" xfId="15041"/>
    <cellStyle name="Assumptions Right Currency 2 5" xfId="24665"/>
    <cellStyle name="Assumptions Right Currency 2 6" xfId="28220"/>
    <cellStyle name="Assumptions Right Currency 3" xfId="2314"/>
    <cellStyle name="Assumptions Right Currency 3 2" xfId="7135"/>
    <cellStyle name="Assumptions Right Currency 3 2 2" xfId="19200"/>
    <cellStyle name="Assumptions Right Currency 3 3" xfId="7088"/>
    <cellStyle name="Assumptions Right Currency 3 3 2" xfId="19153"/>
    <cellStyle name="Assumptions Right Currency 3 4" xfId="15042"/>
    <cellStyle name="Assumptions Right Currency 3 5" xfId="18492"/>
    <cellStyle name="Assumptions Right Currency 3 6" xfId="28221"/>
    <cellStyle name="Assumptions Right Currency 4" xfId="7133"/>
    <cellStyle name="Assumptions Right Currency 4 2" xfId="19198"/>
    <cellStyle name="Assumptions Right Currency 5" xfId="7090"/>
    <cellStyle name="Assumptions Right Currency 5 2" xfId="19155"/>
    <cellStyle name="Assumptions Right Currency 6" xfId="2312"/>
    <cellStyle name="Assumptions Right Currency 7" xfId="15040"/>
    <cellStyle name="Assumptions Right Currency 8" xfId="22124"/>
    <cellStyle name="Assumptions Right Currency 9" xfId="28222"/>
    <cellStyle name="Assumptions Right Date" xfId="55"/>
    <cellStyle name="Assumptions Right Date 2" xfId="2316"/>
    <cellStyle name="Assumptions Right Date 2 2" xfId="7137"/>
    <cellStyle name="Assumptions Right Date 2 2 2" xfId="19202"/>
    <cellStyle name="Assumptions Right Date 2 3" xfId="7086"/>
    <cellStyle name="Assumptions Right Date 2 3 2" xfId="19151"/>
    <cellStyle name="Assumptions Right Date 2 4" xfId="15044"/>
    <cellStyle name="Assumptions Right Date 2 5" xfId="24666"/>
    <cellStyle name="Assumptions Right Date 2 6" xfId="28223"/>
    <cellStyle name="Assumptions Right Date 3" xfId="2317"/>
    <cellStyle name="Assumptions Right Date 3 2" xfId="7138"/>
    <cellStyle name="Assumptions Right Date 3 2 2" xfId="19203"/>
    <cellStyle name="Assumptions Right Date 3 3" xfId="7085"/>
    <cellStyle name="Assumptions Right Date 3 3 2" xfId="19150"/>
    <cellStyle name="Assumptions Right Date 3 4" xfId="15045"/>
    <cellStyle name="Assumptions Right Date 3 5" xfId="22118"/>
    <cellStyle name="Assumptions Right Date 3 6" xfId="28224"/>
    <cellStyle name="Assumptions Right Date 4" xfId="7136"/>
    <cellStyle name="Assumptions Right Date 4 2" xfId="19201"/>
    <cellStyle name="Assumptions Right Date 5" xfId="7087"/>
    <cellStyle name="Assumptions Right Date 5 2" xfId="19152"/>
    <cellStyle name="Assumptions Right Date 6" xfId="2315"/>
    <cellStyle name="Assumptions Right Date 7" xfId="15043"/>
    <cellStyle name="Assumptions Right Date 8" xfId="22125"/>
    <cellStyle name="Assumptions Right Date 9" xfId="28225"/>
    <cellStyle name="Assumptions Right Multiple" xfId="56"/>
    <cellStyle name="Assumptions Right Multiple 2" xfId="2319"/>
    <cellStyle name="Assumptions Right Multiple 2 2" xfId="7140"/>
    <cellStyle name="Assumptions Right Multiple 2 2 2" xfId="19205"/>
    <cellStyle name="Assumptions Right Multiple 2 3" xfId="7083"/>
    <cellStyle name="Assumptions Right Multiple 2 3 2" xfId="19148"/>
    <cellStyle name="Assumptions Right Multiple 2 4" xfId="15047"/>
    <cellStyle name="Assumptions Right Multiple 2 5" xfId="18493"/>
    <cellStyle name="Assumptions Right Multiple 2 6" xfId="28226"/>
    <cellStyle name="Assumptions Right Multiple 3" xfId="2320"/>
    <cellStyle name="Assumptions Right Multiple 3 2" xfId="7141"/>
    <cellStyle name="Assumptions Right Multiple 3 2 2" xfId="19206"/>
    <cellStyle name="Assumptions Right Multiple 3 3" xfId="7082"/>
    <cellStyle name="Assumptions Right Multiple 3 3 2" xfId="19147"/>
    <cellStyle name="Assumptions Right Multiple 3 4" xfId="15048"/>
    <cellStyle name="Assumptions Right Multiple 3 5" xfId="18494"/>
    <cellStyle name="Assumptions Right Multiple 3 6" xfId="28227"/>
    <cellStyle name="Assumptions Right Multiple 4" xfId="7139"/>
    <cellStyle name="Assumptions Right Multiple 4 2" xfId="19204"/>
    <cellStyle name="Assumptions Right Multiple 5" xfId="7084"/>
    <cellStyle name="Assumptions Right Multiple 5 2" xfId="19149"/>
    <cellStyle name="Assumptions Right Multiple 6" xfId="2318"/>
    <cellStyle name="Assumptions Right Multiple 7" xfId="15046"/>
    <cellStyle name="Assumptions Right Multiple 8" xfId="24659"/>
    <cellStyle name="Assumptions Right Multiple 9" xfId="28228"/>
    <cellStyle name="Assumptions Right Number" xfId="57"/>
    <cellStyle name="Assumptions Right Number 2" xfId="2322"/>
    <cellStyle name="Assumptions Right Number 2 2" xfId="7143"/>
    <cellStyle name="Assumptions Right Number 2 2 2" xfId="19208"/>
    <cellStyle name="Assumptions Right Number 2 3" xfId="7080"/>
    <cellStyle name="Assumptions Right Number 2 3 2" xfId="19145"/>
    <cellStyle name="Assumptions Right Number 2 4" xfId="15050"/>
    <cellStyle name="Assumptions Right Number 2 5" xfId="24667"/>
    <cellStyle name="Assumptions Right Number 2 6" xfId="28229"/>
    <cellStyle name="Assumptions Right Number 3" xfId="2323"/>
    <cellStyle name="Assumptions Right Number 3 2" xfId="7144"/>
    <cellStyle name="Assumptions Right Number 3 2 2" xfId="19209"/>
    <cellStyle name="Assumptions Right Number 3 3" xfId="7079"/>
    <cellStyle name="Assumptions Right Number 3 3 2" xfId="19144"/>
    <cellStyle name="Assumptions Right Number 3 4" xfId="15051"/>
    <cellStyle name="Assumptions Right Number 3 5" xfId="18495"/>
    <cellStyle name="Assumptions Right Number 3 6" xfId="28230"/>
    <cellStyle name="Assumptions Right Number 4" xfId="7142"/>
    <cellStyle name="Assumptions Right Number 4 2" xfId="19207"/>
    <cellStyle name="Assumptions Right Number 5" xfId="7081"/>
    <cellStyle name="Assumptions Right Number 5 2" xfId="19146"/>
    <cellStyle name="Assumptions Right Number 6" xfId="2321"/>
    <cellStyle name="Assumptions Right Number 7" xfId="15049"/>
    <cellStyle name="Assumptions Right Number 8" xfId="22126"/>
    <cellStyle name="Assumptions Right Number 9" xfId="28231"/>
    <cellStyle name="Assumptions Right Percentage" xfId="58"/>
    <cellStyle name="Assumptions Right Percentage 2" xfId="2325"/>
    <cellStyle name="Assumptions Right Percentage 2 2" xfId="7146"/>
    <cellStyle name="Assumptions Right Percentage 2 2 2" xfId="19211"/>
    <cellStyle name="Assumptions Right Percentage 2 3" xfId="7077"/>
    <cellStyle name="Assumptions Right Percentage 2 3 2" xfId="19142"/>
    <cellStyle name="Assumptions Right Percentage 2 4" xfId="15053"/>
    <cellStyle name="Assumptions Right Percentage 2 5" xfId="24668"/>
    <cellStyle name="Assumptions Right Percentage 2 6" xfId="28232"/>
    <cellStyle name="Assumptions Right Percentage 3" xfId="2326"/>
    <cellStyle name="Assumptions Right Percentage 3 2" xfId="7147"/>
    <cellStyle name="Assumptions Right Percentage 3 2 2" xfId="19212"/>
    <cellStyle name="Assumptions Right Percentage 3 3" xfId="7076"/>
    <cellStyle name="Assumptions Right Percentage 3 3 2" xfId="19141"/>
    <cellStyle name="Assumptions Right Percentage 3 4" xfId="15054"/>
    <cellStyle name="Assumptions Right Percentage 3 5" xfId="18496"/>
    <cellStyle name="Assumptions Right Percentage 3 6" xfId="28233"/>
    <cellStyle name="Assumptions Right Percentage 4" xfId="7145"/>
    <cellStyle name="Assumptions Right Percentage 4 2" xfId="19210"/>
    <cellStyle name="Assumptions Right Percentage 5" xfId="7078"/>
    <cellStyle name="Assumptions Right Percentage 5 2" xfId="19143"/>
    <cellStyle name="Assumptions Right Percentage 6" xfId="2324"/>
    <cellStyle name="Assumptions Right Percentage 7" xfId="15052"/>
    <cellStyle name="Assumptions Right Percentage 8" xfId="22127"/>
    <cellStyle name="Assumptions Right Percentage 9" xfId="28234"/>
    <cellStyle name="Assumptions Right Year" xfId="59"/>
    <cellStyle name="Assumptions Right Year 2" xfId="2328"/>
    <cellStyle name="Assumptions Right Year 2 2" xfId="7149"/>
    <cellStyle name="Assumptions Right Year 2 2 2" xfId="19214"/>
    <cellStyle name="Assumptions Right Year 2 3" xfId="7074"/>
    <cellStyle name="Assumptions Right Year 2 3 2" xfId="19139"/>
    <cellStyle name="Assumptions Right Year 2 4" xfId="15056"/>
    <cellStyle name="Assumptions Right Year 2 5" xfId="24669"/>
    <cellStyle name="Assumptions Right Year 2 6" xfId="28235"/>
    <cellStyle name="Assumptions Right Year 3" xfId="2329"/>
    <cellStyle name="Assumptions Right Year 3 2" xfId="7150"/>
    <cellStyle name="Assumptions Right Year 3 2 2" xfId="19215"/>
    <cellStyle name="Assumptions Right Year 3 3" xfId="7073"/>
    <cellStyle name="Assumptions Right Year 3 3 2" xfId="19138"/>
    <cellStyle name="Assumptions Right Year 3 4" xfId="15057"/>
    <cellStyle name="Assumptions Right Year 3 5" xfId="18497"/>
    <cellStyle name="Assumptions Right Year 3 6" xfId="28236"/>
    <cellStyle name="Assumptions Right Year 4" xfId="7148"/>
    <cellStyle name="Assumptions Right Year 4 2" xfId="19213"/>
    <cellStyle name="Assumptions Right Year 5" xfId="7075"/>
    <cellStyle name="Assumptions Right Year 5 2" xfId="19140"/>
    <cellStyle name="Assumptions Right Year 6" xfId="2327"/>
    <cellStyle name="Assumptions Right Year 7" xfId="15055"/>
    <cellStyle name="Assumptions Right Year 8" xfId="22128"/>
    <cellStyle name="Assumptions Right Year 9" xfId="28237"/>
    <cellStyle name="AutoFormat Options" xfId="498"/>
    <cellStyle name="B79812_.wvu.PrintTitlest" xfId="60"/>
    <cellStyle name="Bad" xfId="61" builtinId="27" customBuiltin="1"/>
    <cellStyle name="Bad 2" xfId="499"/>
    <cellStyle name="Bad 2 2" xfId="2331"/>
    <cellStyle name="Bad 3" xfId="2332"/>
    <cellStyle name="Black" xfId="62"/>
    <cellStyle name="Blockout" xfId="500"/>
    <cellStyle name="Blockout 2" xfId="2335"/>
    <cellStyle name="Blockout 2 2" xfId="28238"/>
    <cellStyle name="Blockout 3" xfId="2334"/>
    <cellStyle name="Blockout 4" xfId="28239"/>
    <cellStyle name="Blue" xfId="63"/>
    <cellStyle name="Calc Currency (0)" xfId="501"/>
    <cellStyle name="Calculation" xfId="64" builtinId="22" customBuiltin="1"/>
    <cellStyle name="Calculation 2" xfId="502"/>
    <cellStyle name="Calculation 2 10" xfId="2337"/>
    <cellStyle name="Calculation 2 11" xfId="18484"/>
    <cellStyle name="Calculation 2 12" xfId="24671"/>
    <cellStyle name="Calculation 2 13" xfId="28240"/>
    <cellStyle name="Calculation 2 2" xfId="2338"/>
    <cellStyle name="Calculation 2 2 10" xfId="28241"/>
    <cellStyle name="Calculation 2 2 2" xfId="2339"/>
    <cellStyle name="Calculation 2 2 2 2" xfId="2340"/>
    <cellStyle name="Calculation 2 2 2 2 2" xfId="2341"/>
    <cellStyle name="Calculation 2 2 2 2 2 2" xfId="7155"/>
    <cellStyle name="Calculation 2 2 2 2 2 2 2" xfId="23425"/>
    <cellStyle name="Calculation 2 2 2 2 2 3" xfId="7068"/>
    <cellStyle name="Calculation 2 2 2 2 2 3 2" xfId="20883"/>
    <cellStyle name="Calculation 2 2 2 2 2 4" xfId="22109"/>
    <cellStyle name="Calculation 2 2 2 2 2 5" xfId="18499"/>
    <cellStyle name="Calculation 2 2 2 2 2 6" xfId="28242"/>
    <cellStyle name="Calculation 2 2 2 2 3" xfId="7154"/>
    <cellStyle name="Calculation 2 2 2 2 3 2" xfId="20872"/>
    <cellStyle name="Calculation 2 2 2 2 4" xfId="7069"/>
    <cellStyle name="Calculation 2 2 2 2 4 2" xfId="16856"/>
    <cellStyle name="Calculation 2 2 2 2 5" xfId="24650"/>
    <cellStyle name="Calculation 2 2 2 2 6" xfId="24672"/>
    <cellStyle name="Calculation 2 2 2 2 7" xfId="28243"/>
    <cellStyle name="Calculation 2 2 2 3" xfId="2342"/>
    <cellStyle name="Calculation 2 2 2 3 2" xfId="7156"/>
    <cellStyle name="Calculation 2 2 2 3 2 2" xfId="20879"/>
    <cellStyle name="Calculation 2 2 2 3 3" xfId="7067"/>
    <cellStyle name="Calculation 2 2 2 3 3 2" xfId="23429"/>
    <cellStyle name="Calculation 2 2 2 3 4" xfId="18476"/>
    <cellStyle name="Calculation 2 2 2 3 5" xfId="22131"/>
    <cellStyle name="Calculation 2 2 2 3 6" xfId="28244"/>
    <cellStyle name="Calculation 2 2 2 4" xfId="7153"/>
    <cellStyle name="Calculation 2 2 2 4 2" xfId="23418"/>
    <cellStyle name="Calculation 2 2 2 5" xfId="7070"/>
    <cellStyle name="Calculation 2 2 2 5 2" xfId="23428"/>
    <cellStyle name="Calculation 2 2 2 6" xfId="18477"/>
    <cellStyle name="Calculation 2 2 2 7" xfId="22130"/>
    <cellStyle name="Calculation 2 2 2 8" xfId="28245"/>
    <cellStyle name="Calculation 2 2 3" xfId="2343"/>
    <cellStyle name="Calculation 2 2 3 2" xfId="2344"/>
    <cellStyle name="Calculation 2 2 3 2 2" xfId="2345"/>
    <cellStyle name="Calculation 2 2 3 2 2 2" xfId="7159"/>
    <cellStyle name="Calculation 2 2 3 2 2 2 2" xfId="20878"/>
    <cellStyle name="Calculation 2 2 3 2 2 3" xfId="7064"/>
    <cellStyle name="Calculation 2 2 3 2 2 3 2" xfId="16857"/>
    <cellStyle name="Calculation 2 2 3 2 2 4" xfId="24649"/>
    <cellStyle name="Calculation 2 2 3 2 2 5" xfId="22132"/>
    <cellStyle name="Calculation 2 2 3 2 2 6" xfId="28246"/>
    <cellStyle name="Calculation 2 2 3 2 3" xfId="7158"/>
    <cellStyle name="Calculation 2 2 3 2 3 2" xfId="23424"/>
    <cellStyle name="Calculation 2 2 3 2 4" xfId="7065"/>
    <cellStyle name="Calculation 2 2 3 2 4 2" xfId="23427"/>
    <cellStyle name="Calculation 2 2 3 2 5" xfId="22104"/>
    <cellStyle name="Calculation 2 2 3 2 6" xfId="18500"/>
    <cellStyle name="Calculation 2 2 3 2 7" xfId="28247"/>
    <cellStyle name="Calculation 2 2 3 3" xfId="2346"/>
    <cellStyle name="Calculation 2 2 3 3 2" xfId="7160"/>
    <cellStyle name="Calculation 2 2 3 3 2 2" xfId="16851"/>
    <cellStyle name="Calculation 2 2 3 3 3" xfId="7063"/>
    <cellStyle name="Calculation 2 2 3 3 3 2" xfId="20884"/>
    <cellStyle name="Calculation 2 2 3 3 4" xfId="22108"/>
    <cellStyle name="Calculation 2 2 3 3 5" xfId="24674"/>
    <cellStyle name="Calculation 2 2 3 3 6" xfId="28248"/>
    <cellStyle name="Calculation 2 2 3 4" xfId="7157"/>
    <cellStyle name="Calculation 2 2 3 4 2" xfId="16852"/>
    <cellStyle name="Calculation 2 2 3 5" xfId="7066"/>
    <cellStyle name="Calculation 2 2 3 5 2" xfId="20881"/>
    <cellStyle name="Calculation 2 2 3 6" xfId="24645"/>
    <cellStyle name="Calculation 2 2 3 7" xfId="24673"/>
    <cellStyle name="Calculation 2 2 3 8" xfId="28249"/>
    <cellStyle name="Calculation 2 2 4" xfId="2347"/>
    <cellStyle name="Calculation 2 2 4 2" xfId="2348"/>
    <cellStyle name="Calculation 2 2 4 2 2" xfId="7162"/>
    <cellStyle name="Calculation 2 2 4 2 2 2" xfId="20873"/>
    <cellStyle name="Calculation 2 2 4 2 3" xfId="7061"/>
    <cellStyle name="Calculation 2 2 4 2 3 2" xfId="16858"/>
    <cellStyle name="Calculation 2 2 4 2 4" xfId="24648"/>
    <cellStyle name="Calculation 2 2 4 2 5" xfId="24670"/>
    <cellStyle name="Calculation 2 2 4 2 6" xfId="28250"/>
    <cellStyle name="Calculation 2 2 4 3" xfId="7161"/>
    <cellStyle name="Calculation 2 2 4 3 2" xfId="23419"/>
    <cellStyle name="Calculation 2 2 4 4" xfId="7062"/>
    <cellStyle name="Calculation 2 2 4 4 2" xfId="23430"/>
    <cellStyle name="Calculation 2 2 4 5" xfId="18475"/>
    <cellStyle name="Calculation 2 2 4 6" xfId="22129"/>
    <cellStyle name="Calculation 2 2 4 7" xfId="28251"/>
    <cellStyle name="Calculation 2 2 5" xfId="2349"/>
    <cellStyle name="Calculation 2 2 5 2" xfId="7163"/>
    <cellStyle name="Calculation 2 2 5 2 2" xfId="23423"/>
    <cellStyle name="Calculation 2 2 5 3" xfId="7060"/>
    <cellStyle name="Calculation 2 2 5 3 2" xfId="20885"/>
    <cellStyle name="Calculation 2 2 5 4" xfId="22107"/>
    <cellStyle name="Calculation 2 2 5 5" xfId="18501"/>
    <cellStyle name="Calculation 2 2 5 6" xfId="28252"/>
    <cellStyle name="Calculation 2 2 6" xfId="7152"/>
    <cellStyle name="Calculation 2 2 6 2" xfId="16853"/>
    <cellStyle name="Calculation 2 2 7" xfId="7071"/>
    <cellStyle name="Calculation 2 2 7 2" xfId="20882"/>
    <cellStyle name="Calculation 2 2 8" xfId="18483"/>
    <cellStyle name="Calculation 2 2 9" xfId="18498"/>
    <cellStyle name="Calculation 2 3" xfId="2350"/>
    <cellStyle name="Calculation 2 3 10" xfId="28253"/>
    <cellStyle name="Calculation 2 3 2" xfId="2351"/>
    <cellStyle name="Calculation 2 3 2 2" xfId="2352"/>
    <cellStyle name="Calculation 2 3 2 2 2" xfId="2353"/>
    <cellStyle name="Calculation 2 3 2 2 2 2" xfId="7167"/>
    <cellStyle name="Calculation 2 3 2 2 2 2 2" xfId="20876"/>
    <cellStyle name="Calculation 2 3 2 2 2 3" xfId="7056"/>
    <cellStyle name="Calculation 2 3 2 2 2 3 2" xfId="16859"/>
    <cellStyle name="Calculation 2 3 2 2 2 4" xfId="18473"/>
    <cellStyle name="Calculation 2 3 2 2 2 5" xfId="22134"/>
    <cellStyle name="Calculation 2 3 2 2 2 6" xfId="28254"/>
    <cellStyle name="Calculation 2 3 2 2 3" xfId="7166"/>
    <cellStyle name="Calculation 2 3 2 2 3 2" xfId="23422"/>
    <cellStyle name="Calculation 2 3 2 2 4" xfId="7057"/>
    <cellStyle name="Calculation 2 3 2 2 4 2" xfId="23426"/>
    <cellStyle name="Calculation 2 3 2 2 5" xfId="22106"/>
    <cellStyle name="Calculation 2 3 2 2 6" xfId="18502"/>
    <cellStyle name="Calculation 2 3 2 2 7" xfId="28255"/>
    <cellStyle name="Calculation 2 3 2 3" xfId="2354"/>
    <cellStyle name="Calculation 2 3 2 3 2" xfId="7168"/>
    <cellStyle name="Calculation 2 3 2 3 2 2" xfId="16849"/>
    <cellStyle name="Calculation 2 3 2 3 3" xfId="7055"/>
    <cellStyle name="Calculation 2 3 2 3 3 2" xfId="16860"/>
    <cellStyle name="Calculation 2 3 2 3 4" xfId="24646"/>
    <cellStyle name="Calculation 2 3 2 3 5" xfId="24676"/>
    <cellStyle name="Calculation 2 3 2 3 6" xfId="28256"/>
    <cellStyle name="Calculation 2 3 2 4" xfId="7165"/>
    <cellStyle name="Calculation 2 3 2 4 2" xfId="16850"/>
    <cellStyle name="Calculation 2 3 2 5" xfId="7058"/>
    <cellStyle name="Calculation 2 3 2 5 2" xfId="20880"/>
    <cellStyle name="Calculation 2 3 2 6" xfId="24647"/>
    <cellStyle name="Calculation 2 3 2 7" xfId="24675"/>
    <cellStyle name="Calculation 2 3 2 8" xfId="28257"/>
    <cellStyle name="Calculation 2 3 3" xfId="2355"/>
    <cellStyle name="Calculation 2 3 3 2" xfId="2356"/>
    <cellStyle name="Calculation 2 3 3 2 2" xfId="2357"/>
    <cellStyle name="Calculation 2 3 3 2 2 2" xfId="7171"/>
    <cellStyle name="Calculation 2 3 3 2 2 2 2" xfId="16848"/>
    <cellStyle name="Calculation 2 3 3 2 2 3" xfId="7052"/>
    <cellStyle name="Calculation 2 3 3 2 2 3 2" xfId="23434"/>
    <cellStyle name="Calculation 2 3 3 2 2 4" xfId="18471"/>
    <cellStyle name="Calculation 2 3 3 2 2 5" xfId="18503"/>
    <cellStyle name="Calculation 2 3 3 2 2 6" xfId="28258"/>
    <cellStyle name="Calculation 2 3 3 2 3" xfId="7170"/>
    <cellStyle name="Calculation 2 3 3 2 3 2" xfId="20875"/>
    <cellStyle name="Calculation 2 3 3 2 4" xfId="7053"/>
    <cellStyle name="Calculation 2 3 3 2 4 2" xfId="20888"/>
    <cellStyle name="Calculation 2 3 3 2 5" xfId="18472"/>
    <cellStyle name="Calculation 2 3 3 2 6" xfId="24656"/>
    <cellStyle name="Calculation 2 3 3 2 7" xfId="28259"/>
    <cellStyle name="Calculation 2 3 3 3" xfId="2358"/>
    <cellStyle name="Calculation 2 3 3 3 2" xfId="7172"/>
    <cellStyle name="Calculation 2 3 3 3 2 2" xfId="23420"/>
    <cellStyle name="Calculation 2 3 3 3 3" xfId="7051"/>
    <cellStyle name="Calculation 2 3 3 3 3 2" xfId="16862"/>
    <cellStyle name="Calculation 2 3 3 3 4" xfId="24640"/>
    <cellStyle name="Calculation 2 3 3 3 5" xfId="18504"/>
    <cellStyle name="Calculation 2 3 3 3 6" xfId="28260"/>
    <cellStyle name="Calculation 2 3 3 4" xfId="7169"/>
    <cellStyle name="Calculation 2 3 3 4 2" xfId="23421"/>
    <cellStyle name="Calculation 2 3 3 5" xfId="7054"/>
    <cellStyle name="Calculation 2 3 3 5 2" xfId="16861"/>
    <cellStyle name="Calculation 2 3 3 6" xfId="22105"/>
    <cellStyle name="Calculation 2 3 3 7" xfId="22115"/>
    <cellStyle name="Calculation 2 3 3 8" xfId="28261"/>
    <cellStyle name="Calculation 2 3 4" xfId="2359"/>
    <cellStyle name="Calculation 2 3 4 2" xfId="2360"/>
    <cellStyle name="Calculation 2 3 4 2 2" xfId="7174"/>
    <cellStyle name="Calculation 2 3 4 2 2 2" xfId="16847"/>
    <cellStyle name="Calculation 2 3 4 2 3" xfId="7049"/>
    <cellStyle name="Calculation 2 3 4 2 3 2" xfId="23435"/>
    <cellStyle name="Calculation 2 3 4 2 4" xfId="24644"/>
    <cellStyle name="Calculation 2 3 4 2 5" xfId="18506"/>
    <cellStyle name="Calculation 2 3 4 2 6" xfId="28262"/>
    <cellStyle name="Calculation 2 3 4 3" xfId="7173"/>
    <cellStyle name="Calculation 2 3 4 3 2" xfId="20874"/>
    <cellStyle name="Calculation 2 3 4 4" xfId="7050"/>
    <cellStyle name="Calculation 2 3 4 4 2" xfId="20889"/>
    <cellStyle name="Calculation 2 3 4 5" xfId="22099"/>
    <cellStyle name="Calculation 2 3 4 6" xfId="18505"/>
    <cellStyle name="Calculation 2 3 4 7" xfId="28263"/>
    <cellStyle name="Calculation 2 3 5" xfId="2361"/>
    <cellStyle name="Calculation 2 3 5 2" xfId="7175"/>
    <cellStyle name="Calculation 2 3 5 2 2" xfId="16846"/>
    <cellStyle name="Calculation 2 3 5 3" xfId="7048"/>
    <cellStyle name="Calculation 2 3 5 3 2" xfId="16863"/>
    <cellStyle name="Calculation 2 3 5 4" xfId="22103"/>
    <cellStyle name="Calculation 2 3 5 5" xfId="18507"/>
    <cellStyle name="Calculation 2 3 5 6" xfId="28264"/>
    <cellStyle name="Calculation 2 3 6" xfId="7164"/>
    <cellStyle name="Calculation 2 3 6 2" xfId="20877"/>
    <cellStyle name="Calculation 2 3 7" xfId="7059"/>
    <cellStyle name="Calculation 2 3 7 2" xfId="23431"/>
    <cellStyle name="Calculation 2 3 8" xfId="18474"/>
    <cellStyle name="Calculation 2 3 9" xfId="22133"/>
    <cellStyle name="Calculation 2 4" xfId="2362"/>
    <cellStyle name="Calculation 2 4 10" xfId="28265"/>
    <cellStyle name="Calculation 2 4 2" xfId="2363"/>
    <cellStyle name="Calculation 2 4 2 2" xfId="2364"/>
    <cellStyle name="Calculation 2 4 2 2 2" xfId="2365"/>
    <cellStyle name="Calculation 2 4 2 2 2 2" xfId="7179"/>
    <cellStyle name="Calculation 2 4 2 2 2 2 2" xfId="23417"/>
    <cellStyle name="Calculation 2 4 2 2 2 3" xfId="7044"/>
    <cellStyle name="Calculation 2 4 2 2 2 3 2" xfId="20891"/>
    <cellStyle name="Calculation 2 4 2 2 2 4" xfId="18469"/>
    <cellStyle name="Calculation 2 4 2 2 2 5" xfId="18511"/>
    <cellStyle name="Calculation 2 4 2 2 2 6" xfId="28266"/>
    <cellStyle name="Calculation 2 4 2 2 3" xfId="7178"/>
    <cellStyle name="Calculation 2 4 2 2 3 2" xfId="20864"/>
    <cellStyle name="Calculation 2 4 2 2 4" xfId="7045"/>
    <cellStyle name="Calculation 2 4 2 2 4 2" xfId="16864"/>
    <cellStyle name="Calculation 2 4 2 2 5" xfId="22102"/>
    <cellStyle name="Calculation 2 4 2 2 6" xfId="18510"/>
    <cellStyle name="Calculation 2 4 2 2 7" xfId="28267"/>
    <cellStyle name="Calculation 2 4 2 3" xfId="2366"/>
    <cellStyle name="Calculation 2 4 2 3 2" xfId="7180"/>
    <cellStyle name="Calculation 2 4 2 3 2 2" xfId="20871"/>
    <cellStyle name="Calculation 2 4 2 3 3" xfId="7043"/>
    <cellStyle name="Calculation 2 4 2 3 3 2" xfId="23437"/>
    <cellStyle name="Calculation 2 4 2 3 4" xfId="24642"/>
    <cellStyle name="Calculation 2 4 2 3 5" xfId="18512"/>
    <cellStyle name="Calculation 2 4 2 3 6" xfId="28268"/>
    <cellStyle name="Calculation 2 4 2 4" xfId="7177"/>
    <cellStyle name="Calculation 2 4 2 4 2" xfId="23410"/>
    <cellStyle name="Calculation 2 4 2 5" xfId="7046"/>
    <cellStyle name="Calculation 2 4 2 5 2" xfId="23436"/>
    <cellStyle name="Calculation 2 4 2 6" xfId="24643"/>
    <cellStyle name="Calculation 2 4 2 7" xfId="18509"/>
    <cellStyle name="Calculation 2 4 2 8" xfId="28269"/>
    <cellStyle name="Calculation 2 4 3" xfId="2367"/>
    <cellStyle name="Calculation 2 4 3 2" xfId="2368"/>
    <cellStyle name="Calculation 2 4 3 2 2" xfId="2369"/>
    <cellStyle name="Calculation 2 4 3 2 2 2" xfId="7183"/>
    <cellStyle name="Calculation 2 4 3 2 2 2 2" xfId="20870"/>
    <cellStyle name="Calculation 2 4 3 2 2 3" xfId="7040"/>
    <cellStyle name="Calculation 2 4 3 2 2 3 2" xfId="16865"/>
    <cellStyle name="Calculation 2 4 3 2 2 4" xfId="24641"/>
    <cellStyle name="Calculation 2 4 3 2 2 5" xfId="18515"/>
    <cellStyle name="Calculation 2 4 3 2 2 6" xfId="28270"/>
    <cellStyle name="Calculation 2 4 3 2 3" xfId="7182"/>
    <cellStyle name="Calculation 2 4 3 2 3 2" xfId="23416"/>
    <cellStyle name="Calculation 2 4 3 2 4" xfId="7041"/>
    <cellStyle name="Calculation 2 4 3 2 4 2" xfId="23433"/>
    <cellStyle name="Calculation 2 4 3 2 5" xfId="18468"/>
    <cellStyle name="Calculation 2 4 3 2 6" xfId="18514"/>
    <cellStyle name="Calculation 2 4 3 2 7" xfId="28271"/>
    <cellStyle name="Calculation 2 4 3 3" xfId="2370"/>
    <cellStyle name="Calculation 2 4 3 3 2" xfId="7184"/>
    <cellStyle name="Calculation 2 4 3 3 2 2" xfId="16843"/>
    <cellStyle name="Calculation 2 4 3 3 3" xfId="7039"/>
    <cellStyle name="Calculation 2 4 3 3 3 2" xfId="20892"/>
    <cellStyle name="Calculation 2 4 3 3 4" xfId="22100"/>
    <cellStyle name="Calculation 2 4 3 3 5" xfId="18516"/>
    <cellStyle name="Calculation 2 4 3 3 6" xfId="28272"/>
    <cellStyle name="Calculation 2 4 3 4" xfId="7181"/>
    <cellStyle name="Calculation 2 4 3 4 2" xfId="16844"/>
    <cellStyle name="Calculation 2 4 3 5" xfId="7042"/>
    <cellStyle name="Calculation 2 4 3 5 2" xfId="20887"/>
    <cellStyle name="Calculation 2 4 3 6" xfId="22101"/>
    <cellStyle name="Calculation 2 4 3 7" xfId="18513"/>
    <cellStyle name="Calculation 2 4 3 8" xfId="28273"/>
    <cellStyle name="Calculation 2 4 4" xfId="2371"/>
    <cellStyle name="Calculation 2 4 4 2" xfId="2372"/>
    <cellStyle name="Calculation 2 4 4 2 2" xfId="7186"/>
    <cellStyle name="Calculation 2 4 4 2 2 2" xfId="20865"/>
    <cellStyle name="Calculation 2 4 4 2 3" xfId="7037"/>
    <cellStyle name="Calculation 2 4 4 2 3 2" xfId="16866"/>
    <cellStyle name="Calculation 2 4 4 2 4" xfId="18466"/>
    <cellStyle name="Calculation 2 4 4 2 5" xfId="18518"/>
    <cellStyle name="Calculation 2 4 4 2 6" xfId="28274"/>
    <cellStyle name="Calculation 2 4 4 3" xfId="7185"/>
    <cellStyle name="Calculation 2 4 4 3 2" xfId="23411"/>
    <cellStyle name="Calculation 2 4 4 4" xfId="7038"/>
    <cellStyle name="Calculation 2 4 4 4 2" xfId="23438"/>
    <cellStyle name="Calculation 2 4 4 5" xfId="18467"/>
    <cellStyle name="Calculation 2 4 4 6" xfId="18517"/>
    <cellStyle name="Calculation 2 4 4 7" xfId="28275"/>
    <cellStyle name="Calculation 2 4 5" xfId="2373"/>
    <cellStyle name="Calculation 2 4 5 2" xfId="7187"/>
    <cellStyle name="Calculation 2 4 5 2 2" xfId="23415"/>
    <cellStyle name="Calculation 2 4 5 3" xfId="7036"/>
    <cellStyle name="Calculation 2 4 5 3 2" xfId="20893"/>
    <cellStyle name="Calculation 2 4 5 4" xfId="24629"/>
    <cellStyle name="Calculation 2 4 5 5" xfId="18519"/>
    <cellStyle name="Calculation 2 4 5 6" xfId="28276"/>
    <cellStyle name="Calculation 2 4 6" xfId="7176"/>
    <cellStyle name="Calculation 2 4 6 2" xfId="16845"/>
    <cellStyle name="Calculation 2 4 7" xfId="7047"/>
    <cellStyle name="Calculation 2 4 7 2" xfId="20890"/>
    <cellStyle name="Calculation 2 4 8" xfId="18470"/>
    <cellStyle name="Calculation 2 4 9" xfId="18508"/>
    <cellStyle name="Calculation 2 5" xfId="2374"/>
    <cellStyle name="Calculation 2 5 10" xfId="28277"/>
    <cellStyle name="Calculation 2 5 2" xfId="2375"/>
    <cellStyle name="Calculation 2 5 2 2" xfId="2376"/>
    <cellStyle name="Calculation 2 5 2 2 2" xfId="2377"/>
    <cellStyle name="Calculation 2 5 2 2 2 2" xfId="7191"/>
    <cellStyle name="Calculation 2 5 2 2 2 2 2" xfId="20868"/>
    <cellStyle name="Calculation 2 5 2 2 2 3" xfId="7032"/>
    <cellStyle name="Calculation 2 5 2 2 2 3 2" xfId="16867"/>
    <cellStyle name="Calculation 2 5 2 2 2 4" xfId="18465"/>
    <cellStyle name="Calculation 2 5 2 2 2 5" xfId="18523"/>
    <cellStyle name="Calculation 2 5 2 2 2 6" xfId="28278"/>
    <cellStyle name="Calculation 2 5 2 2 3" xfId="7190"/>
    <cellStyle name="Calculation 2 5 2 2 3 2" xfId="23414"/>
    <cellStyle name="Calculation 2 5 2 2 4" xfId="7033"/>
    <cellStyle name="Calculation 2 5 2 2 4 2" xfId="23432"/>
    <cellStyle name="Calculation 2 5 2 2 5" xfId="22098"/>
    <cellStyle name="Calculation 2 5 2 2 6" xfId="18522"/>
    <cellStyle name="Calculation 2 5 2 2 7" xfId="28279"/>
    <cellStyle name="Calculation 2 5 2 3" xfId="2378"/>
    <cellStyle name="Calculation 2 5 2 3 2" xfId="7192"/>
    <cellStyle name="Calculation 2 5 2 3 2 2" xfId="16841"/>
    <cellStyle name="Calculation 2 5 2 3 3" xfId="7031"/>
    <cellStyle name="Calculation 2 5 2 3 3 2" xfId="16868"/>
    <cellStyle name="Calculation 2 5 2 3 4" xfId="24638"/>
    <cellStyle name="Calculation 2 5 2 3 5" xfId="18524"/>
    <cellStyle name="Calculation 2 5 2 3 6" xfId="28280"/>
    <cellStyle name="Calculation 2 5 2 4" xfId="7189"/>
    <cellStyle name="Calculation 2 5 2 4 2" xfId="16842"/>
    <cellStyle name="Calculation 2 5 2 5" xfId="7034"/>
    <cellStyle name="Calculation 2 5 2 5 2" xfId="20886"/>
    <cellStyle name="Calculation 2 5 2 6" xfId="24639"/>
    <cellStyle name="Calculation 2 5 2 7" xfId="18521"/>
    <cellStyle name="Calculation 2 5 2 8" xfId="28281"/>
    <cellStyle name="Calculation 2 5 3" xfId="2379"/>
    <cellStyle name="Calculation 2 5 3 2" xfId="2380"/>
    <cellStyle name="Calculation 2 5 3 2 2" xfId="2381"/>
    <cellStyle name="Calculation 2 5 3 2 2 2" xfId="7195"/>
    <cellStyle name="Calculation 2 5 3 2 2 2 2" xfId="16840"/>
    <cellStyle name="Calculation 2 5 3 2 2 3" xfId="7028"/>
    <cellStyle name="Calculation 2 5 3 2 2 3 2" xfId="23442"/>
    <cellStyle name="Calculation 2 5 3 2 2 4" xfId="24634"/>
    <cellStyle name="Calculation 2 5 3 2 2 5" xfId="18527"/>
    <cellStyle name="Calculation 2 5 3 2 2 6" xfId="28282"/>
    <cellStyle name="Calculation 2 5 3 2 3" xfId="7194"/>
    <cellStyle name="Calculation 2 5 3 2 3 2" xfId="20867"/>
    <cellStyle name="Calculation 2 5 3 2 4" xfId="7029"/>
    <cellStyle name="Calculation 2 5 3 2 4 2" xfId="20896"/>
    <cellStyle name="Calculation 2 5 3 2 5" xfId="18464"/>
    <cellStyle name="Calculation 2 5 3 2 6" xfId="18526"/>
    <cellStyle name="Calculation 2 5 3 2 7" xfId="28283"/>
    <cellStyle name="Calculation 2 5 3 3" xfId="2382"/>
    <cellStyle name="Calculation 2 5 3 3 2" xfId="7196"/>
    <cellStyle name="Calculation 2 5 3 3 2 2" xfId="23412"/>
    <cellStyle name="Calculation 2 5 3 3 3" xfId="7027"/>
    <cellStyle name="Calculation 2 5 3 3 3 2" xfId="16870"/>
    <cellStyle name="Calculation 2 5 3 3 4" xfId="22092"/>
    <cellStyle name="Calculation 2 5 3 3 5" xfId="18528"/>
    <cellStyle name="Calculation 2 5 3 3 6" xfId="28284"/>
    <cellStyle name="Calculation 2 5 3 4" xfId="7193"/>
    <cellStyle name="Calculation 2 5 3 4 2" xfId="23413"/>
    <cellStyle name="Calculation 2 5 3 5" xfId="7030"/>
    <cellStyle name="Calculation 2 5 3 5 2" xfId="16869"/>
    <cellStyle name="Calculation 2 5 3 6" xfId="22097"/>
    <cellStyle name="Calculation 2 5 3 7" xfId="18525"/>
    <cellStyle name="Calculation 2 5 3 8" xfId="28285"/>
    <cellStyle name="Calculation 2 5 4" xfId="2383"/>
    <cellStyle name="Calculation 2 5 4 2" xfId="2384"/>
    <cellStyle name="Calculation 2 5 4 2 2" xfId="7198"/>
    <cellStyle name="Calculation 2 5 4 2 2 2" xfId="16839"/>
    <cellStyle name="Calculation 2 5 4 2 3" xfId="7025"/>
    <cellStyle name="Calculation 2 5 4 2 3 2" xfId="23443"/>
    <cellStyle name="Calculation 2 5 4 2 4" xfId="22096"/>
    <cellStyle name="Calculation 2 5 4 2 5" xfId="18530"/>
    <cellStyle name="Calculation 2 5 4 2 6" xfId="28286"/>
    <cellStyle name="Calculation 2 5 4 3" xfId="7197"/>
    <cellStyle name="Calculation 2 5 4 3 2" xfId="20866"/>
    <cellStyle name="Calculation 2 5 4 4" xfId="7026"/>
    <cellStyle name="Calculation 2 5 4 4 2" xfId="20897"/>
    <cellStyle name="Calculation 2 5 4 5" xfId="24637"/>
    <cellStyle name="Calculation 2 5 4 6" xfId="18529"/>
    <cellStyle name="Calculation 2 5 4 7" xfId="28287"/>
    <cellStyle name="Calculation 2 5 5" xfId="2385"/>
    <cellStyle name="Calculation 2 5 5 2" xfId="7199"/>
    <cellStyle name="Calculation 2 5 5 2 2" xfId="16838"/>
    <cellStyle name="Calculation 2 5 5 3" xfId="7024"/>
    <cellStyle name="Calculation 2 5 5 3 2" xfId="16871"/>
    <cellStyle name="Calculation 2 5 5 4" xfId="18463"/>
    <cellStyle name="Calculation 2 5 5 5" xfId="18531"/>
    <cellStyle name="Calculation 2 5 5 6" xfId="28288"/>
    <cellStyle name="Calculation 2 5 6" xfId="7188"/>
    <cellStyle name="Calculation 2 5 6 2" xfId="20869"/>
    <cellStyle name="Calculation 2 5 7" xfId="7035"/>
    <cellStyle name="Calculation 2 5 7 2" xfId="23439"/>
    <cellStyle name="Calculation 2 5 8" xfId="22088"/>
    <cellStyle name="Calculation 2 5 9" xfId="18520"/>
    <cellStyle name="Calculation 2 6" xfId="2386"/>
    <cellStyle name="Calculation 2 6 2" xfId="2387"/>
    <cellStyle name="Calculation 2 6 2 2" xfId="7201"/>
    <cellStyle name="Calculation 2 6 2 2 2" xfId="23402"/>
    <cellStyle name="Calculation 2 6 2 3" xfId="7022"/>
    <cellStyle name="Calculation 2 6 2 3 2" xfId="23444"/>
    <cellStyle name="Calculation 2 6 2 4" xfId="22095"/>
    <cellStyle name="Calculation 2 6 2 5" xfId="18533"/>
    <cellStyle name="Calculation 2 6 2 6" xfId="28289"/>
    <cellStyle name="Calculation 2 6 3" xfId="7200"/>
    <cellStyle name="Calculation 2 6 3 2" xfId="16837"/>
    <cellStyle name="Calculation 2 6 4" xfId="7023"/>
    <cellStyle name="Calculation 2 6 4 2" xfId="20898"/>
    <cellStyle name="Calculation 2 6 5" xfId="24636"/>
    <cellStyle name="Calculation 2 6 6" xfId="18532"/>
    <cellStyle name="Calculation 2 6 7" xfId="28290"/>
    <cellStyle name="Calculation 2 7" xfId="2388"/>
    <cellStyle name="Calculation 2 7 2" xfId="7202"/>
    <cellStyle name="Calculation 2 7 2 2" xfId="20857"/>
    <cellStyle name="Calculation 2 7 3" xfId="7021"/>
    <cellStyle name="Calculation 2 7 3 2" xfId="16872"/>
    <cellStyle name="Calculation 2 7 4" xfId="18462"/>
    <cellStyle name="Calculation 2 7 5" xfId="18534"/>
    <cellStyle name="Calculation 2 7 6" xfId="28291"/>
    <cellStyle name="Calculation 2 8" xfId="7151"/>
    <cellStyle name="Calculation 2 8 2" xfId="16854"/>
    <cellStyle name="Calculation 2 9" xfId="7072"/>
    <cellStyle name="Calculation 2 9 2" xfId="16855"/>
    <cellStyle name="Calculation 3" xfId="2389"/>
    <cellStyle name="Calculation 4" xfId="2390"/>
    <cellStyle name="Calculation 4 2" xfId="2391"/>
    <cellStyle name="Calculation 4 2 10" xfId="28292"/>
    <cellStyle name="Calculation 4 2 2" xfId="2392"/>
    <cellStyle name="Calculation 4 2 2 2" xfId="7205"/>
    <cellStyle name="Calculation 4 2 2 2 2" xfId="16836"/>
    <cellStyle name="Calculation 4 2 2 3" xfId="7018"/>
    <cellStyle name="Calculation 4 2 2 3 2" xfId="20895"/>
    <cellStyle name="Calculation 4 2 2 4" xfId="24635"/>
    <cellStyle name="Calculation 4 2 2 5" xfId="18537"/>
    <cellStyle name="Calculation 4 2 2 6" xfId="28293"/>
    <cellStyle name="Calculation 4 2 3" xfId="2393"/>
    <cellStyle name="Calculation 4 2 3 2" xfId="7206"/>
    <cellStyle name="Calculation 4 2 3 2 2" xfId="23408"/>
    <cellStyle name="Calculation 4 2 3 3" xfId="7017"/>
    <cellStyle name="Calculation 4 2 3 3 2" xfId="23441"/>
    <cellStyle name="Calculation 4 2 3 4" xfId="22093"/>
    <cellStyle name="Calculation 4 2 3 5" xfId="18538"/>
    <cellStyle name="Calculation 4 2 3 6" xfId="28294"/>
    <cellStyle name="Calculation 4 2 4" xfId="2394"/>
    <cellStyle name="Calculation 4 2 4 2" xfId="7207"/>
    <cellStyle name="Calculation 4 2 4 2 2" xfId="20862"/>
    <cellStyle name="Calculation 4 2 4 3" xfId="7016"/>
    <cellStyle name="Calculation 4 2 4 3 2" xfId="16873"/>
    <cellStyle name="Calculation 4 2 4 4" xfId="18460"/>
    <cellStyle name="Calculation 4 2 4 5" xfId="18539"/>
    <cellStyle name="Calculation 4 2 4 6" xfId="28295"/>
    <cellStyle name="Calculation 4 2 5" xfId="2395"/>
    <cellStyle name="Calculation 4 2 5 2" xfId="7208"/>
    <cellStyle name="Calculation 4 2 5 2 2" xfId="16835"/>
    <cellStyle name="Calculation 4 2 5 3" xfId="7015"/>
    <cellStyle name="Calculation 4 2 5 3 2" xfId="20900"/>
    <cellStyle name="Calculation 4 2 5 4" xfId="18459"/>
    <cellStyle name="Calculation 4 2 5 5" xfId="18540"/>
    <cellStyle name="Calculation 4 2 5 6" xfId="28296"/>
    <cellStyle name="Calculation 4 2 6" xfId="7204"/>
    <cellStyle name="Calculation 4 2 6 2" xfId="20863"/>
    <cellStyle name="Calculation 4 2 7" xfId="7019"/>
    <cellStyle name="Calculation 4 2 7 2" xfId="23445"/>
    <cellStyle name="Calculation 4 2 8" xfId="18461"/>
    <cellStyle name="Calculation 4 2 9" xfId="18536"/>
    <cellStyle name="Calculation 4 3" xfId="2396"/>
    <cellStyle name="Calculation 4 3 2" xfId="7209"/>
    <cellStyle name="Calculation 4 3 2 2" xfId="23403"/>
    <cellStyle name="Calculation 4 3 3" xfId="7014"/>
    <cellStyle name="Calculation 4 3 3 2" xfId="23446"/>
    <cellStyle name="Calculation 4 3 4" xfId="24630"/>
    <cellStyle name="Calculation 4 3 5" xfId="18541"/>
    <cellStyle name="Calculation 4 3 6" xfId="28297"/>
    <cellStyle name="Calculation 4 4" xfId="2397"/>
    <cellStyle name="Calculation 4 4 2" xfId="7210"/>
    <cellStyle name="Calculation 4 4 2 2" xfId="20858"/>
    <cellStyle name="Calculation 4 4 3" xfId="7013"/>
    <cellStyle name="Calculation 4 4 3 2" xfId="16874"/>
    <cellStyle name="Calculation 4 4 4" xfId="22089"/>
    <cellStyle name="Calculation 4 4 5" xfId="18542"/>
    <cellStyle name="Calculation 4 4 6" xfId="28298"/>
    <cellStyle name="Calculation 4 5" xfId="7203"/>
    <cellStyle name="Calculation 4 5 2" xfId="23409"/>
    <cellStyle name="Calculation 4 6" xfId="7020"/>
    <cellStyle name="Calculation 4 6 2" xfId="20899"/>
    <cellStyle name="Calculation 4 7" xfId="22094"/>
    <cellStyle name="Calculation 4 8" xfId="18535"/>
    <cellStyle name="Calculation 4 9" xfId="28299"/>
    <cellStyle name="Calculation 5" xfId="2398"/>
    <cellStyle name="Calculation 5 10" xfId="28300"/>
    <cellStyle name="Calculation 5 2" xfId="2399"/>
    <cellStyle name="Calculation 5 2 2" xfId="7212"/>
    <cellStyle name="Calculation 5 2 2 2" xfId="20861"/>
    <cellStyle name="Calculation 5 2 3" xfId="7011"/>
    <cellStyle name="Calculation 5 2 3 2" xfId="23447"/>
    <cellStyle name="Calculation 5 2 4" xfId="22091"/>
    <cellStyle name="Calculation 5 2 5" xfId="18544"/>
    <cellStyle name="Calculation 5 2 6" xfId="28301"/>
    <cellStyle name="Calculation 5 3" xfId="2400"/>
    <cellStyle name="Calculation 5 3 2" xfId="7213"/>
    <cellStyle name="Calculation 5 3 2 2" xfId="16834"/>
    <cellStyle name="Calculation 5 3 3" xfId="7010"/>
    <cellStyle name="Calculation 5 3 3 2" xfId="20894"/>
    <cellStyle name="Calculation 5 3 4" xfId="18458"/>
    <cellStyle name="Calculation 5 3 5" xfId="18545"/>
    <cellStyle name="Calculation 5 3 6" xfId="28302"/>
    <cellStyle name="Calculation 5 4" xfId="2401"/>
    <cellStyle name="Calculation 5 4 2" xfId="7214"/>
    <cellStyle name="Calculation 5 4 2 2" xfId="23406"/>
    <cellStyle name="Calculation 5 4 3" xfId="7009"/>
    <cellStyle name="Calculation 5 4 3 2" xfId="23440"/>
    <cellStyle name="Calculation 5 4 4" xfId="24632"/>
    <cellStyle name="Calculation 5 4 5" xfId="18546"/>
    <cellStyle name="Calculation 5 4 6" xfId="28303"/>
    <cellStyle name="Calculation 5 5" xfId="2402"/>
    <cellStyle name="Calculation 5 5 2" xfId="7215"/>
    <cellStyle name="Calculation 5 5 2 2" xfId="20860"/>
    <cellStyle name="Calculation 5 5 3" xfId="7008"/>
    <cellStyle name="Calculation 5 5 3 2" xfId="16875"/>
    <cellStyle name="Calculation 5 5 4" xfId="22090"/>
    <cellStyle name="Calculation 5 5 5" xfId="18547"/>
    <cellStyle name="Calculation 5 5 6" xfId="28304"/>
    <cellStyle name="Calculation 5 6" xfId="7211"/>
    <cellStyle name="Calculation 5 6 2" xfId="23407"/>
    <cellStyle name="Calculation 5 7" xfId="7012"/>
    <cellStyle name="Calculation 5 7 2" xfId="20901"/>
    <cellStyle name="Calculation 5 8" xfId="24633"/>
    <cellStyle name="Calculation 5 9" xfId="18543"/>
    <cellStyle name="Calculation 6" xfId="2403"/>
    <cellStyle name="Calculation 6 2" xfId="7216"/>
    <cellStyle name="Calculation 6 2 2" xfId="16833"/>
    <cellStyle name="Calculation 6 3" xfId="7007"/>
    <cellStyle name="Calculation 6 3 2" xfId="16876"/>
    <cellStyle name="Calculation 6 4" xfId="18457"/>
    <cellStyle name="Calculation 6 5" xfId="22135"/>
    <cellStyle name="Calculation 6 6" xfId="28305"/>
    <cellStyle name="Calculation 7" xfId="2404"/>
    <cellStyle name="Calculation 7 2" xfId="7217"/>
    <cellStyle name="Calculation 7 2 2" xfId="23405"/>
    <cellStyle name="Calculation 7 3" xfId="7006"/>
    <cellStyle name="Calculation 7 3 2" xfId="16877"/>
    <cellStyle name="Calculation 7 4" xfId="24631"/>
    <cellStyle name="Calculation 7 5" xfId="24677"/>
    <cellStyle name="Calculation 7 6" xfId="28306"/>
    <cellStyle name="CaptionC" xfId="65"/>
    <cellStyle name="CaptionL" xfId="66"/>
    <cellStyle name="Cell Link" xfId="67"/>
    <cellStyle name="Cell Link 2" xfId="2408"/>
    <cellStyle name="Cell Link 3" xfId="2409"/>
    <cellStyle name="Cell Link 4" xfId="2407"/>
    <cellStyle name="Center Currency" xfId="68"/>
    <cellStyle name="Center Currency 2" xfId="2411"/>
    <cellStyle name="Center Currency 3" xfId="2412"/>
    <cellStyle name="Center Currency 4" xfId="2410"/>
    <cellStyle name="Center Date" xfId="69"/>
    <cellStyle name="Center Date 2" xfId="2414"/>
    <cellStyle name="Center Date 3" xfId="2415"/>
    <cellStyle name="Center Date 4" xfId="2413"/>
    <cellStyle name="Center Multiple" xfId="70"/>
    <cellStyle name="Center Multiple 2" xfId="2417"/>
    <cellStyle name="Center Multiple 3" xfId="2418"/>
    <cellStyle name="Center Multiple 4" xfId="2416"/>
    <cellStyle name="Center Number" xfId="71"/>
    <cellStyle name="Center Number 2" xfId="2420"/>
    <cellStyle name="Center Number 3" xfId="2421"/>
    <cellStyle name="Center Number 4" xfId="2419"/>
    <cellStyle name="Center Percentage" xfId="72"/>
    <cellStyle name="Center Percentage 2" xfId="2423"/>
    <cellStyle name="Center Percentage 3" xfId="2424"/>
    <cellStyle name="Center Percentage 4" xfId="2422"/>
    <cellStyle name="Center Year" xfId="73"/>
    <cellStyle name="Center Year 2" xfId="2426"/>
    <cellStyle name="Center Year 3" xfId="2427"/>
    <cellStyle name="Center Year 4" xfId="2425"/>
    <cellStyle name="Check Cell" xfId="74" builtinId="23" customBuiltin="1"/>
    <cellStyle name="Check Cell 2" xfId="503"/>
    <cellStyle name="Check Cell 2 2" xfId="2429"/>
    <cellStyle name="Check Cell 2 2 2" xfId="2430"/>
    <cellStyle name="Check Cell 2 2 2 2" xfId="504"/>
    <cellStyle name="Check Cell 3" xfId="2431"/>
    <cellStyle name="Comma" xfId="75" builtinId="3"/>
    <cellStyle name="Comma  - Style1" xfId="76"/>
    <cellStyle name="Comma  - Style2" xfId="77"/>
    <cellStyle name="Comma  - Style3" xfId="78"/>
    <cellStyle name="Comma  - Style4" xfId="79"/>
    <cellStyle name="Comma  - Style5" xfId="80"/>
    <cellStyle name="Comma  - Style6" xfId="81"/>
    <cellStyle name="Comma  - Style7" xfId="82"/>
    <cellStyle name="Comma  - Style8" xfId="83"/>
    <cellStyle name="Comma [0]7Z_87C" xfId="84"/>
    <cellStyle name="Comma [1]" xfId="85"/>
    <cellStyle name="Comma 0" xfId="86"/>
    <cellStyle name="Comma 1" xfId="87"/>
    <cellStyle name="Comma 10" xfId="505"/>
    <cellStyle name="Comma 11" xfId="506"/>
    <cellStyle name="Comma 12" xfId="507"/>
    <cellStyle name="Comma 13" xfId="508"/>
    <cellStyle name="Comma 14" xfId="509"/>
    <cellStyle name="Comma 15" xfId="284"/>
    <cellStyle name="Comma 16" xfId="17833"/>
    <cellStyle name="Comma 17" xfId="28307"/>
    <cellStyle name="Comma 2" xfId="88"/>
    <cellStyle name="Comma 2 2" xfId="510"/>
    <cellStyle name="Comma 2 2 2" xfId="2444"/>
    <cellStyle name="Comma 2 3" xfId="2445"/>
    <cellStyle name="Comma 2 4" xfId="813"/>
    <cellStyle name="Comma 2 5" xfId="28308"/>
    <cellStyle name="Comma 3" xfId="89"/>
    <cellStyle name="Comma 4" xfId="261"/>
    <cellStyle name="Comma 4 2" xfId="285"/>
    <cellStyle name="Comma 4 2 2" xfId="2448"/>
    <cellStyle name="Comma 4 3" xfId="2447"/>
    <cellStyle name="Comma 5" xfId="265"/>
    <cellStyle name="Comma 5 2" xfId="2449"/>
    <cellStyle name="Comma 5 3" xfId="28309"/>
    <cellStyle name="Comma 6" xfId="279"/>
    <cellStyle name="Comma 6 2" xfId="28198"/>
    <cellStyle name="Comma 7" xfId="511"/>
    <cellStyle name="Comma 8" xfId="512"/>
    <cellStyle name="Comma 9" xfId="513"/>
    <cellStyle name="Comma_Copy of ACS Powercor final 160710 - AMI - Services" xfId="266"/>
    <cellStyle name="Comma0" xfId="90"/>
    <cellStyle name="Copied" xfId="514"/>
    <cellStyle name="Currency" xfId="258" builtinId="4"/>
    <cellStyle name="Currency [$0]" xfId="91"/>
    <cellStyle name="Currency [$0] 2" xfId="515"/>
    <cellStyle name="Currency [£0]" xfId="92"/>
    <cellStyle name="Currency [£0] 2" xfId="516"/>
    <cellStyle name="Currency 11" xfId="93"/>
    <cellStyle name="Currency 11 2" xfId="2453"/>
    <cellStyle name="Currency 11 3" xfId="2454"/>
    <cellStyle name="Currency 11 4" xfId="814"/>
    <cellStyle name="Currency 2" xfId="94"/>
    <cellStyle name="Currency 2 2" xfId="2456"/>
    <cellStyle name="Currency 2 3" xfId="2457"/>
    <cellStyle name="Currency 2 4" xfId="2455"/>
    <cellStyle name="Currency 3" xfId="95"/>
    <cellStyle name="Currency 3 2" xfId="2459"/>
    <cellStyle name="Currency 3 3" xfId="2460"/>
    <cellStyle name="Currency 3 4" xfId="2458"/>
    <cellStyle name="Currency 4" xfId="96"/>
    <cellStyle name="Currency 4 2" xfId="2462"/>
    <cellStyle name="Currency 4 3" xfId="2463"/>
    <cellStyle name="Currency 4 4" xfId="2461"/>
    <cellStyle name="Currency 5" xfId="260"/>
    <cellStyle name="Currency 5 2" xfId="28310"/>
    <cellStyle name="Currency 6" xfId="262"/>
    <cellStyle name="Currency 6 2" xfId="2465"/>
    <cellStyle name="Currency 6 3" xfId="28311"/>
    <cellStyle name="Currency 7" xfId="267"/>
    <cellStyle name="Currency0" xfId="517"/>
    <cellStyle name="D4_B8B1_005004B79812_.wvu.PrintTitlest" xfId="97"/>
    <cellStyle name="Date" xfId="98"/>
    <cellStyle name="Date 2" xfId="2468"/>
    <cellStyle name="Date 3" xfId="2469"/>
    <cellStyle name="Date 4" xfId="2467"/>
    <cellStyle name="Emphasis 1" xfId="99"/>
    <cellStyle name="Emphasis 1 2" xfId="2470"/>
    <cellStyle name="Emphasis 2" xfId="100"/>
    <cellStyle name="Emphasis 2 2" xfId="2471"/>
    <cellStyle name="Emphasis 3" xfId="101"/>
    <cellStyle name="Emphasis 3 2" xfId="2472"/>
    <cellStyle name="Entered" xfId="518"/>
    <cellStyle name="Euro" xfId="102"/>
    <cellStyle name="Euro 2" xfId="519"/>
    <cellStyle name="Euro 3" xfId="2473"/>
    <cellStyle name="Explanatory Text" xfId="103" builtinId="53" customBuiltin="1"/>
    <cellStyle name="Explanatory Text 2" xfId="2474"/>
    <cellStyle name="Fixed" xfId="104"/>
    <cellStyle name="Fixed 2" xfId="2476"/>
    <cellStyle name="Fixed 3" xfId="2477"/>
    <cellStyle name="Fixed 4" xfId="2475"/>
    <cellStyle name="fred" xfId="105"/>
    <cellStyle name="fred 2" xfId="520"/>
    <cellStyle name="Fred%" xfId="106"/>
    <cellStyle name="Fred% 2" xfId="521"/>
    <cellStyle name="Gilsans" xfId="107"/>
    <cellStyle name="Gilsansl" xfId="108"/>
    <cellStyle name="Good" xfId="109" builtinId="26" customBuiltin="1"/>
    <cellStyle name="Good 2" xfId="522"/>
    <cellStyle name="Good 2 2" xfId="2482"/>
    <cellStyle name="Good 3" xfId="2483"/>
    <cellStyle name="Grey" xfId="110"/>
    <cellStyle name="Header1" xfId="111"/>
    <cellStyle name="Header1 2" xfId="7218"/>
    <cellStyle name="Header1 2 2" xfId="19283"/>
    <cellStyle name="Header1 3" xfId="7005"/>
    <cellStyle name="Header1 3 2" xfId="19070"/>
    <cellStyle name="Header1 4" xfId="2485"/>
    <cellStyle name="Header1 5" xfId="15213"/>
    <cellStyle name="Header1 6" xfId="24679"/>
    <cellStyle name="Header1 7" xfId="28312"/>
    <cellStyle name="Header2" xfId="112"/>
    <cellStyle name="Header2 2" xfId="2487"/>
    <cellStyle name="Header2 2 2" xfId="2488"/>
    <cellStyle name="Header2 2 2 2" xfId="15216"/>
    <cellStyle name="Header2 2 3" xfId="2489"/>
    <cellStyle name="Header2 2 3 2" xfId="15217"/>
    <cellStyle name="Header2 2 4" xfId="2490"/>
    <cellStyle name="Header2 2 4 2" xfId="15218"/>
    <cellStyle name="Header2 2 5" xfId="2491"/>
    <cellStyle name="Header2 2 5 2" xfId="15219"/>
    <cellStyle name="Header2 2 6" xfId="15215"/>
    <cellStyle name="Header2 3" xfId="2492"/>
    <cellStyle name="Header2 3 2" xfId="15220"/>
    <cellStyle name="Header2 4" xfId="2493"/>
    <cellStyle name="Header2 4 2" xfId="15221"/>
    <cellStyle name="Header2 5" xfId="15214"/>
    <cellStyle name="Heading 1" xfId="113" builtinId="16" customBuiltin="1"/>
    <cellStyle name="Heading 1 2" xfId="114"/>
    <cellStyle name="Heading 1 2 2" xfId="2494"/>
    <cellStyle name="Heading 1 3" xfId="115"/>
    <cellStyle name="Heading 1 4" xfId="2496"/>
    <cellStyle name="Heading 1 5" xfId="2497"/>
    <cellStyle name="Heading 2" xfId="116" builtinId="17" customBuiltin="1"/>
    <cellStyle name="Heading 2 2" xfId="117"/>
    <cellStyle name="Heading 2 2 2" xfId="2498"/>
    <cellStyle name="Heading 2 3" xfId="118"/>
    <cellStyle name="Heading 2 4" xfId="2500"/>
    <cellStyle name="Heading 2 5" xfId="2501"/>
    <cellStyle name="Heading 3" xfId="119" builtinId="18" customBuiltin="1"/>
    <cellStyle name="Heading 3 2" xfId="120"/>
    <cellStyle name="Heading 3 2 2" xfId="2503"/>
    <cellStyle name="Heading 3 2 2 2" xfId="2504"/>
    <cellStyle name="Heading 3 2 2 2 2" xfId="7221"/>
    <cellStyle name="Heading 3 2 2 2 2 2" xfId="19286"/>
    <cellStyle name="Heading 3 2 2 2 2 3" xfId="20859"/>
    <cellStyle name="Heading 3 2 2 3" xfId="7220"/>
    <cellStyle name="Heading 3 2 2 3 2" xfId="19285"/>
    <cellStyle name="Heading 3 2 2 3 3" xfId="23404"/>
    <cellStyle name="Heading 3 2 3" xfId="2505"/>
    <cellStyle name="Heading 3 2 3 2" xfId="7222"/>
    <cellStyle name="Heading 3 2 3 2 2" xfId="19287"/>
    <cellStyle name="Heading 3 2 3 2 3" xfId="16831"/>
    <cellStyle name="Heading 3 2 4" xfId="7219"/>
    <cellStyle name="Heading 3 2 4 2" xfId="19284"/>
    <cellStyle name="Heading 3 2 4 3" xfId="16832"/>
    <cellStyle name="Heading 3 2 5" xfId="2502"/>
    <cellStyle name="Heading 3 3" xfId="121"/>
    <cellStyle name="Heading 3 4" xfId="2507"/>
    <cellStyle name="Heading 3 4 2" xfId="7223"/>
    <cellStyle name="Heading 3 4 2 2" xfId="19288"/>
    <cellStyle name="Heading 3 4 2 3" xfId="16830"/>
    <cellStyle name="Heading 3 5" xfId="2508"/>
    <cellStyle name="Heading 4" xfId="122" builtinId="19" customBuiltin="1"/>
    <cellStyle name="Heading 4 2" xfId="123"/>
    <cellStyle name="Heading 4 2 2" xfId="2509"/>
    <cellStyle name="Heading 4 3" xfId="124"/>
    <cellStyle name="Heading 4 4" xfId="523"/>
    <cellStyle name="Heading 4 5" xfId="2512"/>
    <cellStyle name="Heading(4)" xfId="125"/>
    <cellStyle name="Heading2" xfId="126"/>
    <cellStyle name="Heading2 2" xfId="7224"/>
    <cellStyle name="Heading2 3" xfId="2514"/>
    <cellStyle name="Hyperlink" xfId="127" builtinId="8"/>
    <cellStyle name="Hyperlink 2" xfId="524"/>
    <cellStyle name="Hyperlink 2 2" xfId="525"/>
    <cellStyle name="Hyperlink 3" xfId="526"/>
    <cellStyle name="Hyperlink 3 2" xfId="2516"/>
    <cellStyle name="Hyperlink Arrow" xfId="128"/>
    <cellStyle name="Hyperlink Arrow 2" xfId="2517"/>
    <cellStyle name="Hyperlink Text" xfId="129"/>
    <cellStyle name="Hyperlink Text 2" xfId="527"/>
    <cellStyle name="Hyperlink Text 3" xfId="2518"/>
    <cellStyle name="Hyperlink_PAL Metering expenditure templates - iter1v1" xfId="281"/>
    <cellStyle name="import" xfId="528"/>
    <cellStyle name="import%" xfId="529"/>
    <cellStyle name="import_ICRC Electricity model 1-1  (1 Feb 2003) " xfId="530"/>
    <cellStyle name="Input" xfId="130" builtinId="20" customBuiltin="1"/>
    <cellStyle name="Input $" xfId="131"/>
    <cellStyle name="Input %" xfId="132"/>
    <cellStyle name="Input [yellow]" xfId="133"/>
    <cellStyle name="Input [yellow] 2" xfId="2522"/>
    <cellStyle name="Input [yellow] 2 2" xfId="2523"/>
    <cellStyle name="Input [yellow] 2 2 2" xfId="7002"/>
    <cellStyle name="Input [yellow] 2 2 2 2" xfId="20904"/>
    <cellStyle name="Input [yellow] 2 2 3" xfId="28313"/>
    <cellStyle name="Input [yellow] 2 3" xfId="7003"/>
    <cellStyle name="Input [yellow] 2 3 2" xfId="16878"/>
    <cellStyle name="Input [yellow] 2 4" xfId="28314"/>
    <cellStyle name="Input [yellow] 3" xfId="2524"/>
    <cellStyle name="Input [yellow] 3 2" xfId="7001"/>
    <cellStyle name="Input [yellow] 3 2 2" xfId="23451"/>
    <cellStyle name="Input [yellow] 3 3" xfId="28315"/>
    <cellStyle name="Input [yellow] 4" xfId="7004"/>
    <cellStyle name="Input [yellow] 4 2" xfId="23450"/>
    <cellStyle name="Input [yellow] 5" xfId="28316"/>
    <cellStyle name="Input 10" xfId="2525"/>
    <cellStyle name="Input 10 2" xfId="2526"/>
    <cellStyle name="Input 10 2 10" xfId="28317"/>
    <cellStyle name="Input 10 2 2" xfId="2527"/>
    <cellStyle name="Input 10 2 2 2" xfId="7227"/>
    <cellStyle name="Input 10 2 2 2 2" xfId="23401"/>
    <cellStyle name="Input 10 2 2 3" xfId="6998"/>
    <cellStyle name="Input 10 2 2 3 2" xfId="23452"/>
    <cellStyle name="Input 10 2 2 4" xfId="18455"/>
    <cellStyle name="Input 10 2 2 5" xfId="18549"/>
    <cellStyle name="Input 10 2 2 6" xfId="28318"/>
    <cellStyle name="Input 10 2 3" xfId="2528"/>
    <cellStyle name="Input 10 2 3 2" xfId="7228"/>
    <cellStyle name="Input 10 2 3 2 2" xfId="20856"/>
    <cellStyle name="Input 10 2 3 3" xfId="6997"/>
    <cellStyle name="Input 10 2 3 3 2" xfId="16880"/>
    <cellStyle name="Input 10 2 3 4" xfId="18454"/>
    <cellStyle name="Input 10 2 3 5" xfId="18550"/>
    <cellStyle name="Input 10 2 3 6" xfId="28319"/>
    <cellStyle name="Input 10 2 4" xfId="2529"/>
    <cellStyle name="Input 10 2 4 2" xfId="7229"/>
    <cellStyle name="Input 10 2 4 2 2" xfId="16829"/>
    <cellStyle name="Input 10 2 4 3" xfId="6996"/>
    <cellStyle name="Input 10 2 4 3 2" xfId="20906"/>
    <cellStyle name="Input 10 2 4 4" xfId="24616"/>
    <cellStyle name="Input 10 2 4 5" xfId="18551"/>
    <cellStyle name="Input 10 2 4 6" xfId="28320"/>
    <cellStyle name="Input 10 2 5" xfId="2530"/>
    <cellStyle name="Input 10 2 5 2" xfId="7230"/>
    <cellStyle name="Input 10 2 5 2 2" xfId="23400"/>
    <cellStyle name="Input 10 2 5 3" xfId="6995"/>
    <cellStyle name="Input 10 2 5 3 2" xfId="23453"/>
    <cellStyle name="Input 10 2 5 4" xfId="22074"/>
    <cellStyle name="Input 10 2 5 5" xfId="22139"/>
    <cellStyle name="Input 10 2 5 6" xfId="28321"/>
    <cellStyle name="Input 10 2 6" xfId="7226"/>
    <cellStyle name="Input 10 2 6 2" xfId="20849"/>
    <cellStyle name="Input 10 2 7" xfId="6999"/>
    <cellStyle name="Input 10 2 7 2" xfId="20905"/>
    <cellStyle name="Input 10 2 8" xfId="18456"/>
    <cellStyle name="Input 10 2 9" xfId="18548"/>
    <cellStyle name="Input 10 3" xfId="2531"/>
    <cellStyle name="Input 10 3 2" xfId="7231"/>
    <cellStyle name="Input 10 3 2 2" xfId="20855"/>
    <cellStyle name="Input 10 3 3" xfId="6994"/>
    <cellStyle name="Input 10 3 3 2" xfId="20903"/>
    <cellStyle name="Input 10 3 4" xfId="24628"/>
    <cellStyle name="Input 10 3 5" xfId="24683"/>
    <cellStyle name="Input 10 3 6" xfId="28322"/>
    <cellStyle name="Input 10 4" xfId="2532"/>
    <cellStyle name="Input 10 4 2" xfId="7232"/>
    <cellStyle name="Input 10 4 2 2" xfId="16828"/>
    <cellStyle name="Input 10 4 3" xfId="6993"/>
    <cellStyle name="Input 10 4 3 2" xfId="23449"/>
    <cellStyle name="Input 10 4 4" xfId="22086"/>
    <cellStyle name="Input 10 4 5" xfId="22138"/>
    <cellStyle name="Input 10 4 6" xfId="28323"/>
    <cellStyle name="Input 10 5" xfId="7225"/>
    <cellStyle name="Input 10 5 2" xfId="23394"/>
    <cellStyle name="Input 10 6" xfId="7000"/>
    <cellStyle name="Input 10 6 2" xfId="16879"/>
    <cellStyle name="Input 10 7" xfId="22087"/>
    <cellStyle name="Input 10 8" xfId="24678"/>
    <cellStyle name="Input 10 9" xfId="28324"/>
    <cellStyle name="Input 100" xfId="2533"/>
    <cellStyle name="Input 100 2" xfId="2534"/>
    <cellStyle name="Input 100 2 10" xfId="28325"/>
    <cellStyle name="Input 100 2 2" xfId="2535"/>
    <cellStyle name="Input 100 2 2 2" xfId="7235"/>
    <cellStyle name="Input 100 2 2 2 2" xfId="23399"/>
    <cellStyle name="Input 100 2 2 3" xfId="6990"/>
    <cellStyle name="Input 100 2 2 3 2" xfId="23454"/>
    <cellStyle name="Input 100 2 2 4" xfId="22085"/>
    <cellStyle name="Input 100 2 2 5" xfId="18553"/>
    <cellStyle name="Input 100 2 2 6" xfId="28326"/>
    <cellStyle name="Input 100 2 3" xfId="2536"/>
    <cellStyle name="Input 100 2 3 2" xfId="7236"/>
    <cellStyle name="Input 100 2 3 2 2" xfId="20854"/>
    <cellStyle name="Input 100 2 3 3" xfId="6989"/>
    <cellStyle name="Input 100 2 3 3 2" xfId="16882"/>
    <cellStyle name="Input 100 2 3 4" xfId="18452"/>
    <cellStyle name="Input 100 2 3 5" xfId="22141"/>
    <cellStyle name="Input 100 2 3 6" xfId="28327"/>
    <cellStyle name="Input 100 2 4" xfId="2537"/>
    <cellStyle name="Input 100 2 4 2" xfId="7237"/>
    <cellStyle name="Input 100 2 4 2 2" xfId="16827"/>
    <cellStyle name="Input 100 2 4 3" xfId="6988"/>
    <cellStyle name="Input 100 2 4 3 2" xfId="20908"/>
    <cellStyle name="Input 100 2 4 4" xfId="24622"/>
    <cellStyle name="Input 100 2 4 5" xfId="24685"/>
    <cellStyle name="Input 100 2 4 6" xfId="28328"/>
    <cellStyle name="Input 100 2 5" xfId="2538"/>
    <cellStyle name="Input 100 2 5 2" xfId="7238"/>
    <cellStyle name="Input 100 2 5 2 2" xfId="23398"/>
    <cellStyle name="Input 100 2 5 3" xfId="6987"/>
    <cellStyle name="Input 100 2 5 3 2" xfId="23455"/>
    <cellStyle name="Input 100 2 5 4" xfId="22080"/>
    <cellStyle name="Input 100 2 5 5" xfId="22140"/>
    <cellStyle name="Input 100 2 5 6" xfId="28329"/>
    <cellStyle name="Input 100 2 6" xfId="7234"/>
    <cellStyle name="Input 100 2 6 2" xfId="20850"/>
    <cellStyle name="Input 100 2 7" xfId="6991"/>
    <cellStyle name="Input 100 2 7 2" xfId="20907"/>
    <cellStyle name="Input 100 2 8" xfId="24627"/>
    <cellStyle name="Input 100 2 9" xfId="18552"/>
    <cellStyle name="Input 100 3" xfId="2539"/>
    <cellStyle name="Input 100 3 2" xfId="7239"/>
    <cellStyle name="Input 100 3 2 2" xfId="20853"/>
    <cellStyle name="Input 100 3 3" xfId="6986"/>
    <cellStyle name="Input 100 3 3 2" xfId="20902"/>
    <cellStyle name="Input 100 3 4" xfId="24626"/>
    <cellStyle name="Input 100 3 5" xfId="24684"/>
    <cellStyle name="Input 100 3 6" xfId="28330"/>
    <cellStyle name="Input 100 4" xfId="2540"/>
    <cellStyle name="Input 100 4 2" xfId="7240"/>
    <cellStyle name="Input 100 4 2 2" xfId="16826"/>
    <cellStyle name="Input 100 4 3" xfId="6985"/>
    <cellStyle name="Input 100 4 3 2" xfId="23448"/>
    <cellStyle name="Input 100 4 4" xfId="22084"/>
    <cellStyle name="Input 100 4 5" xfId="18554"/>
    <cellStyle name="Input 100 4 6" xfId="28331"/>
    <cellStyle name="Input 100 5" xfId="7233"/>
    <cellStyle name="Input 100 5 2" xfId="23395"/>
    <cellStyle name="Input 100 6" xfId="6992"/>
    <cellStyle name="Input 100 6 2" xfId="16881"/>
    <cellStyle name="Input 100 7" xfId="18453"/>
    <cellStyle name="Input 100 8" xfId="24682"/>
    <cellStyle name="Input 100 9" xfId="28332"/>
    <cellStyle name="Input 101" xfId="2541"/>
    <cellStyle name="Input 101 2" xfId="2542"/>
    <cellStyle name="Input 101 2 10" xfId="28333"/>
    <cellStyle name="Input 101 2 2" xfId="2543"/>
    <cellStyle name="Input 101 2 2 2" xfId="7243"/>
    <cellStyle name="Input 101 2 2 2 2" xfId="16825"/>
    <cellStyle name="Input 101 2 2 3" xfId="6982"/>
    <cellStyle name="Input 101 2 2 3 2" xfId="16885"/>
    <cellStyle name="Input 101 2 2 4" xfId="22083"/>
    <cellStyle name="Input 101 2 2 5" xfId="22137"/>
    <cellStyle name="Input 101 2 2 6" xfId="28334"/>
    <cellStyle name="Input 101 2 3" xfId="2544"/>
    <cellStyle name="Input 101 2 3 2" xfId="7244"/>
    <cellStyle name="Input 101 2 3 2 2" xfId="23396"/>
    <cellStyle name="Input 101 2 3 3" xfId="6981"/>
    <cellStyle name="Input 101 2 3 3 2" xfId="20911"/>
    <cellStyle name="Input 101 2 3 4" xfId="18450"/>
    <cellStyle name="Input 101 2 3 5" xfId="24681"/>
    <cellStyle name="Input 101 2 3 6" xfId="28335"/>
    <cellStyle name="Input 101 2 4" xfId="2545"/>
    <cellStyle name="Input 101 2 4 2" xfId="7245"/>
    <cellStyle name="Input 101 2 4 2 2" xfId="20851"/>
    <cellStyle name="Input 101 2 4 3" xfId="6980"/>
    <cellStyle name="Input 101 2 4 3 2" xfId="23458"/>
    <cellStyle name="Input 101 2 4 4" xfId="24624"/>
    <cellStyle name="Input 101 2 4 5" xfId="18555"/>
    <cellStyle name="Input 101 2 4 6" xfId="28336"/>
    <cellStyle name="Input 101 2 5" xfId="2546"/>
    <cellStyle name="Input 101 2 5 2" xfId="7246"/>
    <cellStyle name="Input 101 2 5 2 2" xfId="16824"/>
    <cellStyle name="Input 101 2 5 3" xfId="6979"/>
    <cellStyle name="Input 101 2 5 3 2" xfId="16886"/>
    <cellStyle name="Input 101 2 5 4" xfId="22082"/>
    <cellStyle name="Input 101 2 5 5" xfId="18556"/>
    <cellStyle name="Input 101 2 5 6" xfId="28337"/>
    <cellStyle name="Input 101 2 6" xfId="7242"/>
    <cellStyle name="Input 101 2 6 2" xfId="20852"/>
    <cellStyle name="Input 101 2 7" xfId="6983"/>
    <cellStyle name="Input 101 2 7 2" xfId="16884"/>
    <cellStyle name="Input 101 2 8" xfId="24625"/>
    <cellStyle name="Input 101 2 9" xfId="24686"/>
    <cellStyle name="Input 101 3" xfId="2547"/>
    <cellStyle name="Input 101 3 2" xfId="7247"/>
    <cellStyle name="Input 101 3 2 2" xfId="16823"/>
    <cellStyle name="Input 101 3 3" xfId="6978"/>
    <cellStyle name="Input 101 3 3 2" xfId="20912"/>
    <cellStyle name="Input 101 3 4" xfId="18449"/>
    <cellStyle name="Input 101 3 5" xfId="18557"/>
    <cellStyle name="Input 101 3 6" xfId="28338"/>
    <cellStyle name="Input 101 4" xfId="2548"/>
    <cellStyle name="Input 101 4 2" xfId="7248"/>
    <cellStyle name="Input 101 4 2 2" xfId="16822"/>
    <cellStyle name="Input 101 4 3" xfId="6977"/>
    <cellStyle name="Input 101 4 3 2" xfId="23459"/>
    <cellStyle name="Input 101 4 4" xfId="24623"/>
    <cellStyle name="Input 101 4 5" xfId="22145"/>
    <cellStyle name="Input 101 4 6" xfId="28339"/>
    <cellStyle name="Input 101 5" xfId="7241"/>
    <cellStyle name="Input 101 5 2" xfId="23397"/>
    <cellStyle name="Input 101 6" xfId="6984"/>
    <cellStyle name="Input 101 6 2" xfId="16883"/>
    <cellStyle name="Input 101 7" xfId="18451"/>
    <cellStyle name="Input 101 8" xfId="22142"/>
    <cellStyle name="Input 101 9" xfId="28340"/>
    <cellStyle name="Input 102" xfId="2549"/>
    <cellStyle name="Input 102 2" xfId="2550"/>
    <cellStyle name="Input 102 2 10" xfId="28341"/>
    <cellStyle name="Input 102 2 2" xfId="2551"/>
    <cellStyle name="Input 102 2 2 2" xfId="7251"/>
    <cellStyle name="Input 102 2 2 2 2" xfId="23393"/>
    <cellStyle name="Input 102 2 2 3" xfId="6974"/>
    <cellStyle name="Input 102 2 2 3 2" xfId="23460"/>
    <cellStyle name="Input 102 2 2 4" xfId="18447"/>
    <cellStyle name="Input 102 2 2 5" xfId="24688"/>
    <cellStyle name="Input 102 2 2 6" xfId="28342"/>
    <cellStyle name="Input 102 2 3" xfId="2552"/>
    <cellStyle name="Input 102 2 3 2" xfId="7252"/>
    <cellStyle name="Input 102 2 3 2 2" xfId="20848"/>
    <cellStyle name="Input 102 2 3 3" xfId="6973"/>
    <cellStyle name="Input 102 2 3 3 2" xfId="16888"/>
    <cellStyle name="Input 102 2 3 4" xfId="24617"/>
    <cellStyle name="Input 102 2 3 5" xfId="18558"/>
    <cellStyle name="Input 102 2 3 6" xfId="28343"/>
    <cellStyle name="Input 102 2 4" xfId="2553"/>
    <cellStyle name="Input 102 2 4 2" xfId="7253"/>
    <cellStyle name="Input 102 2 4 2 2" xfId="16821"/>
    <cellStyle name="Input 102 2 4 3" xfId="6972"/>
    <cellStyle name="Input 102 2 4 3 2" xfId="20914"/>
    <cellStyle name="Input 102 2 4 4" xfId="22075"/>
    <cellStyle name="Input 102 2 4 5" xfId="18559"/>
    <cellStyle name="Input 102 2 4 6" xfId="28344"/>
    <cellStyle name="Input 102 2 5" xfId="2554"/>
    <cellStyle name="Input 102 2 5 2" xfId="7254"/>
    <cellStyle name="Input 102 2 5 2 2" xfId="23392"/>
    <cellStyle name="Input 102 2 5 3" xfId="6971"/>
    <cellStyle name="Input 102 2 5 3 2" xfId="23461"/>
    <cellStyle name="Input 102 2 5 4" xfId="24621"/>
    <cellStyle name="Input 102 2 5 5" xfId="22147"/>
    <cellStyle name="Input 102 2 5 6" xfId="28345"/>
    <cellStyle name="Input 102 2 6" xfId="7250"/>
    <cellStyle name="Input 102 2 6 2" xfId="20841"/>
    <cellStyle name="Input 102 2 7" xfId="6975"/>
    <cellStyle name="Input 102 2 7 2" xfId="20913"/>
    <cellStyle name="Input 102 2 8" xfId="18448"/>
    <cellStyle name="Input 102 2 9" xfId="22144"/>
    <cellStyle name="Input 102 3" xfId="2555"/>
    <cellStyle name="Input 102 3 2" xfId="7255"/>
    <cellStyle name="Input 102 3 2 2" xfId="20847"/>
    <cellStyle name="Input 102 3 3" xfId="6970"/>
    <cellStyle name="Input 102 3 3 2" xfId="20910"/>
    <cellStyle name="Input 102 3 4" xfId="22079"/>
    <cellStyle name="Input 102 3 5" xfId="24691"/>
    <cellStyle name="Input 102 3 6" xfId="28346"/>
    <cellStyle name="Input 102 4" xfId="2556"/>
    <cellStyle name="Input 102 4 2" xfId="7256"/>
    <cellStyle name="Input 102 4 2 2" xfId="16820"/>
    <cellStyle name="Input 102 4 3" xfId="6969"/>
    <cellStyle name="Input 102 4 3 2" xfId="23457"/>
    <cellStyle name="Input 102 4 4" xfId="18446"/>
    <cellStyle name="Input 102 4 5" xfId="22146"/>
    <cellStyle name="Input 102 4 6" xfId="28347"/>
    <cellStyle name="Input 102 5" xfId="7249"/>
    <cellStyle name="Input 102 5 2" xfId="23386"/>
    <cellStyle name="Input 102 6" xfId="6976"/>
    <cellStyle name="Input 102 6 2" xfId="16887"/>
    <cellStyle name="Input 102 7" xfId="22081"/>
    <cellStyle name="Input 102 8" xfId="24689"/>
    <cellStyle name="Input 102 9" xfId="28348"/>
    <cellStyle name="Input 103" xfId="2557"/>
    <cellStyle name="Input 103 2" xfId="2558"/>
    <cellStyle name="Input 103 2 10" xfId="28349"/>
    <cellStyle name="Input 103 2 2" xfId="2559"/>
    <cellStyle name="Input 103 2 2 2" xfId="7259"/>
    <cellStyle name="Input 103 2 2 2 2" xfId="23391"/>
    <cellStyle name="Input 103 2 2 3" xfId="6966"/>
    <cellStyle name="Input 103 2 2 3 2" xfId="23462"/>
    <cellStyle name="Input 103 2 2 4" xfId="18445"/>
    <cellStyle name="Input 103 2 2 5" xfId="22148"/>
    <cellStyle name="Input 103 2 2 6" xfId="28350"/>
    <cellStyle name="Input 103 2 3" xfId="2560"/>
    <cellStyle name="Input 103 2 3 2" xfId="7260"/>
    <cellStyle name="Input 103 2 3 2 2" xfId="20846"/>
    <cellStyle name="Input 103 2 3 3" xfId="6965"/>
    <cellStyle name="Input 103 2 3 3 2" xfId="16890"/>
    <cellStyle name="Input 103 2 3 4" xfId="24619"/>
    <cellStyle name="Input 103 2 3 5" xfId="24692"/>
    <cellStyle name="Input 103 2 3 6" xfId="28351"/>
    <cellStyle name="Input 103 2 4" xfId="2561"/>
    <cellStyle name="Input 103 2 4 2" xfId="7261"/>
    <cellStyle name="Input 103 2 4 2 2" xfId="16819"/>
    <cellStyle name="Input 103 2 4 3" xfId="6964"/>
    <cellStyle name="Input 103 2 4 3 2" xfId="20916"/>
    <cellStyle name="Input 103 2 4 4" xfId="22077"/>
    <cellStyle name="Input 103 2 4 5" xfId="22143"/>
    <cellStyle name="Input 103 2 4 6" xfId="28352"/>
    <cellStyle name="Input 103 2 5" xfId="2562"/>
    <cellStyle name="Input 103 2 5 2" xfId="7262"/>
    <cellStyle name="Input 103 2 5 2 2" xfId="23390"/>
    <cellStyle name="Input 103 2 5 3" xfId="6963"/>
    <cellStyle name="Input 103 2 5 3 2" xfId="23463"/>
    <cellStyle name="Input 103 2 5 4" xfId="18444"/>
    <cellStyle name="Input 103 2 5 5" xfId="24687"/>
    <cellStyle name="Input 103 2 5 6" xfId="28353"/>
    <cellStyle name="Input 103 2 6" xfId="7258"/>
    <cellStyle name="Input 103 2 6 2" xfId="20842"/>
    <cellStyle name="Input 103 2 7" xfId="6967"/>
    <cellStyle name="Input 103 2 7 2" xfId="20915"/>
    <cellStyle name="Input 103 2 8" xfId="22078"/>
    <cellStyle name="Input 103 2 9" xfId="18560"/>
    <cellStyle name="Input 103 3" xfId="2563"/>
    <cellStyle name="Input 103 3 2" xfId="7263"/>
    <cellStyle name="Input 103 3 2 2" xfId="20845"/>
    <cellStyle name="Input 103 3 3" xfId="6962"/>
    <cellStyle name="Input 103 3 3 2" xfId="20909"/>
    <cellStyle name="Input 103 3 4" xfId="24618"/>
    <cellStyle name="Input 103 3 5" xfId="18561"/>
    <cellStyle name="Input 103 3 6" xfId="28354"/>
    <cellStyle name="Input 103 4" xfId="2564"/>
    <cellStyle name="Input 103 4 2" xfId="7264"/>
    <cellStyle name="Input 103 4 2 2" xfId="16818"/>
    <cellStyle name="Input 103 4 3" xfId="6961"/>
    <cellStyle name="Input 103 4 3 2" xfId="23456"/>
    <cellStyle name="Input 103 4 4" xfId="22076"/>
    <cellStyle name="Input 103 4 5" xfId="18562"/>
    <cellStyle name="Input 103 4 6" xfId="28355"/>
    <cellStyle name="Input 103 5" xfId="7257"/>
    <cellStyle name="Input 103 5 2" xfId="23387"/>
    <cellStyle name="Input 103 6" xfId="6968"/>
    <cellStyle name="Input 103 6 2" xfId="16889"/>
    <cellStyle name="Input 103 7" xfId="24620"/>
    <cellStyle name="Input 103 8" xfId="24690"/>
    <cellStyle name="Input 103 9" xfId="28356"/>
    <cellStyle name="Input 104" xfId="2565"/>
    <cellStyle name="Input 104 2" xfId="2566"/>
    <cellStyle name="Input 104 2 10" xfId="28357"/>
    <cellStyle name="Input 104 2 2" xfId="2567"/>
    <cellStyle name="Input 104 2 2 2" xfId="7267"/>
    <cellStyle name="Input 104 2 2 2 2" xfId="16817"/>
    <cellStyle name="Input 104 2 2 3" xfId="6958"/>
    <cellStyle name="Input 104 2 2 3 2" xfId="16893"/>
    <cellStyle name="Input 104 2 2 4" xfId="18441"/>
    <cellStyle name="Input 104 2 2 5" xfId="22149"/>
    <cellStyle name="Input 104 2 2 6" xfId="28358"/>
    <cellStyle name="Input 104 2 3" xfId="2568"/>
    <cellStyle name="Input 104 2 3 2" xfId="7268"/>
    <cellStyle name="Input 104 2 3 2 2" xfId="23388"/>
    <cellStyle name="Input 104 2 3 3" xfId="6957"/>
    <cellStyle name="Input 104 2 3 3 2" xfId="20919"/>
    <cellStyle name="Input 104 2 3 4" xfId="24614"/>
    <cellStyle name="Input 104 2 3 5" xfId="24693"/>
    <cellStyle name="Input 104 2 3 6" xfId="28359"/>
    <cellStyle name="Input 104 2 4" xfId="2569"/>
    <cellStyle name="Input 104 2 4 2" xfId="7269"/>
    <cellStyle name="Input 104 2 4 2 2" xfId="20843"/>
    <cellStyle name="Input 104 2 4 3" xfId="6956"/>
    <cellStyle name="Input 104 2 4 3 2" xfId="23466"/>
    <cellStyle name="Input 104 2 4 4" xfId="22072"/>
    <cellStyle name="Input 104 2 4 5" xfId="18563"/>
    <cellStyle name="Input 104 2 4 6" xfId="28360"/>
    <cellStyle name="Input 104 2 5" xfId="2570"/>
    <cellStyle name="Input 104 2 5 2" xfId="7270"/>
    <cellStyle name="Input 104 2 5 2 2" xfId="16816"/>
    <cellStyle name="Input 104 2 5 3" xfId="6955"/>
    <cellStyle name="Input 104 2 5 3 2" xfId="16894"/>
    <cellStyle name="Input 104 2 5 4" xfId="24615"/>
    <cellStyle name="Input 104 2 5 5" xfId="18564"/>
    <cellStyle name="Input 104 2 5 6" xfId="28361"/>
    <cellStyle name="Input 104 2 6" xfId="7266"/>
    <cellStyle name="Input 104 2 6 2" xfId="20844"/>
    <cellStyle name="Input 104 2 7" xfId="6959"/>
    <cellStyle name="Input 104 2 7 2" xfId="16892"/>
    <cellStyle name="Input 104 2 8" xfId="18442"/>
    <cellStyle name="Input 104 2 9" xfId="24694"/>
    <cellStyle name="Input 104 3" xfId="2571"/>
    <cellStyle name="Input 104 3 2" xfId="7271"/>
    <cellStyle name="Input 104 3 2 2" xfId="16815"/>
    <cellStyle name="Input 104 3 3" xfId="6954"/>
    <cellStyle name="Input 104 3 3 2" xfId="20920"/>
    <cellStyle name="Input 104 3 4" xfId="22073"/>
    <cellStyle name="Input 104 3 5" xfId="22152"/>
    <cellStyle name="Input 104 3 6" xfId="28362"/>
    <cellStyle name="Input 104 4" xfId="2572"/>
    <cellStyle name="Input 104 4 2" xfId="7272"/>
    <cellStyle name="Input 104 4 2 2" xfId="16814"/>
    <cellStyle name="Input 104 4 3" xfId="6953"/>
    <cellStyle name="Input 104 4 3 2" xfId="23467"/>
    <cellStyle name="Input 104 4 4" xfId="18440"/>
    <cellStyle name="Input 104 4 5" xfId="24696"/>
    <cellStyle name="Input 104 4 6" xfId="28363"/>
    <cellStyle name="Input 104 5" xfId="7265"/>
    <cellStyle name="Input 104 5 2" xfId="23389"/>
    <cellStyle name="Input 104 6" xfId="6960"/>
    <cellStyle name="Input 104 6 2" xfId="16891"/>
    <cellStyle name="Input 104 7" xfId="18443"/>
    <cellStyle name="Input 104 8" xfId="22150"/>
    <cellStyle name="Input 104 9" xfId="28364"/>
    <cellStyle name="Input 105" xfId="2573"/>
    <cellStyle name="Input 105 2" xfId="2574"/>
    <cellStyle name="Input 105 2 10" xfId="28365"/>
    <cellStyle name="Input 105 2 2" xfId="2575"/>
    <cellStyle name="Input 105 2 2 2" xfId="7275"/>
    <cellStyle name="Input 105 2 2 2 2" xfId="20833"/>
    <cellStyle name="Input 105 2 2 3" xfId="6950"/>
    <cellStyle name="Input 105 2 2 3 2" xfId="23468"/>
    <cellStyle name="Input 105 2 2 4" xfId="22043"/>
    <cellStyle name="Input 105 2 2 5" xfId="18565"/>
    <cellStyle name="Input 105 2 2 6" xfId="28366"/>
    <cellStyle name="Input 105 2 3" xfId="2576"/>
    <cellStyle name="Input 105 2 3 2" xfId="7276"/>
    <cellStyle name="Input 105 2 3 2 2" xfId="23385"/>
    <cellStyle name="Input 105 2 3 3" xfId="6949"/>
    <cellStyle name="Input 105 2 3 3 2" xfId="16896"/>
    <cellStyle name="Input 105 2 3 4" xfId="24613"/>
    <cellStyle name="Input 105 2 3 5" xfId="22153"/>
    <cellStyle name="Input 105 2 3 6" xfId="28367"/>
    <cellStyle name="Input 105 2 4" xfId="2577"/>
    <cellStyle name="Input 105 2 4 2" xfId="7277"/>
    <cellStyle name="Input 105 2 4 2 2" xfId="20840"/>
    <cellStyle name="Input 105 2 4 3" xfId="6948"/>
    <cellStyle name="Input 105 2 4 3 2" xfId="20922"/>
    <cellStyle name="Input 105 2 4 4" xfId="22071"/>
    <cellStyle name="Input 105 2 4 5" xfId="24697"/>
    <cellStyle name="Input 105 2 4 6" xfId="28368"/>
    <cellStyle name="Input 105 2 5" xfId="2578"/>
    <cellStyle name="Input 105 2 5 2" xfId="7278"/>
    <cellStyle name="Input 105 2 5 2 2" xfId="16812"/>
    <cellStyle name="Input 105 2 5 3" xfId="6947"/>
    <cellStyle name="Input 105 2 5 3 2" xfId="23469"/>
    <cellStyle name="Input 105 2 5 4" xfId="18438"/>
    <cellStyle name="Input 105 2 5 5" xfId="22136"/>
    <cellStyle name="Input 105 2 5 6" xfId="28369"/>
    <cellStyle name="Input 105 2 6" xfId="7274"/>
    <cellStyle name="Input 105 2 6 2" xfId="23378"/>
    <cellStyle name="Input 105 2 7" xfId="6951"/>
    <cellStyle name="Input 105 2 7 2" xfId="20921"/>
    <cellStyle name="Input 105 2 8" xfId="24585"/>
    <cellStyle name="Input 105 2 9" xfId="24695"/>
    <cellStyle name="Input 105 3" xfId="2579"/>
    <cellStyle name="Input 105 3 2" xfId="7279"/>
    <cellStyle name="Input 105 3 2 2" xfId="23384"/>
    <cellStyle name="Input 105 3 3" xfId="6946"/>
    <cellStyle name="Input 105 3 3 2" xfId="20918"/>
    <cellStyle name="Input 105 3 4" xfId="24612"/>
    <cellStyle name="Input 105 3 5" xfId="24680"/>
    <cellStyle name="Input 105 3 6" xfId="28370"/>
    <cellStyle name="Input 105 4" xfId="2580"/>
    <cellStyle name="Input 105 4 2" xfId="7280"/>
    <cellStyle name="Input 105 4 2 2" xfId="20839"/>
    <cellStyle name="Input 105 4 3" xfId="6945"/>
    <cellStyle name="Input 105 4 3 2" xfId="23465"/>
    <cellStyle name="Input 105 4 4" xfId="22070"/>
    <cellStyle name="Input 105 4 5" xfId="18566"/>
    <cellStyle name="Input 105 4 6" xfId="28371"/>
    <cellStyle name="Input 105 5" xfId="7273"/>
    <cellStyle name="Input 105 5 2" xfId="16813"/>
    <cellStyle name="Input 105 6" xfId="6952"/>
    <cellStyle name="Input 105 6 2" xfId="16895"/>
    <cellStyle name="Input 105 7" xfId="18439"/>
    <cellStyle name="Input 105 8" xfId="22151"/>
    <cellStyle name="Input 105 9" xfId="28372"/>
    <cellStyle name="Input 106" xfId="2581"/>
    <cellStyle name="Input 106 2" xfId="2582"/>
    <cellStyle name="Input 106 2 10" xfId="28373"/>
    <cellStyle name="Input 106 2 2" xfId="2583"/>
    <cellStyle name="Input 106 2 2 2" xfId="7283"/>
    <cellStyle name="Input 106 2 2 2 2" xfId="20834"/>
    <cellStyle name="Input 106 2 2 3" xfId="6942"/>
    <cellStyle name="Input 106 2 2 3 2" xfId="23470"/>
    <cellStyle name="Input 106 2 2 4" xfId="22065"/>
    <cellStyle name="Input 106 2 2 5" xfId="18569"/>
    <cellStyle name="Input 106 2 2 6" xfId="28374"/>
    <cellStyle name="Input 106 2 3" xfId="2584"/>
    <cellStyle name="Input 106 2 3 2" xfId="7284"/>
    <cellStyle name="Input 106 2 3 2 2" xfId="23383"/>
    <cellStyle name="Input 106 2 3 3" xfId="6941"/>
    <cellStyle name="Input 106 2 3 3 2" xfId="16898"/>
    <cellStyle name="Input 106 2 3 4" xfId="24611"/>
    <cellStyle name="Input 106 2 3 5" xfId="22157"/>
    <cellStyle name="Input 106 2 3 6" xfId="28375"/>
    <cellStyle name="Input 106 2 4" xfId="2585"/>
    <cellStyle name="Input 106 2 4 2" xfId="7285"/>
    <cellStyle name="Input 106 2 4 2 2" xfId="20838"/>
    <cellStyle name="Input 106 2 4 3" xfId="6940"/>
    <cellStyle name="Input 106 2 4 3 2" xfId="20924"/>
    <cellStyle name="Input 106 2 4 4" xfId="22069"/>
    <cellStyle name="Input 106 2 4 5" xfId="24701"/>
    <cellStyle name="Input 106 2 4 6" xfId="28376"/>
    <cellStyle name="Input 106 2 5" xfId="2586"/>
    <cellStyle name="Input 106 2 5 2" xfId="7286"/>
    <cellStyle name="Input 106 2 5 2 2" xfId="16810"/>
    <cellStyle name="Input 106 2 5 3" xfId="6939"/>
    <cellStyle name="Input 106 2 5 3 2" xfId="23471"/>
    <cellStyle name="Input 106 2 5 4" xfId="18436"/>
    <cellStyle name="Input 106 2 5 5" xfId="22156"/>
    <cellStyle name="Input 106 2 5 6" xfId="28377"/>
    <cellStyle name="Input 106 2 6" xfId="7282"/>
    <cellStyle name="Input 106 2 6 2" xfId="23379"/>
    <cellStyle name="Input 106 2 7" xfId="6943"/>
    <cellStyle name="Input 106 2 7 2" xfId="20923"/>
    <cellStyle name="Input 106 2 8" xfId="24607"/>
    <cellStyle name="Input 106 2 9" xfId="18568"/>
    <cellStyle name="Input 106 3" xfId="2587"/>
    <cellStyle name="Input 106 3 2" xfId="7287"/>
    <cellStyle name="Input 106 3 2 2" xfId="23382"/>
    <cellStyle name="Input 106 3 3" xfId="6938"/>
    <cellStyle name="Input 106 3 3 2" xfId="20917"/>
    <cellStyle name="Input 106 3 4" xfId="24610"/>
    <cellStyle name="Input 106 3 5" xfId="24700"/>
    <cellStyle name="Input 106 3 6" xfId="28378"/>
    <cellStyle name="Input 106 4" xfId="2588"/>
    <cellStyle name="Input 106 4 2" xfId="7288"/>
    <cellStyle name="Input 106 4 2 2" xfId="20837"/>
    <cellStyle name="Input 106 4 3" xfId="6937"/>
    <cellStyle name="Input 106 4 3 2" xfId="23464"/>
    <cellStyle name="Input 106 4 4" xfId="22068"/>
    <cellStyle name="Input 106 4 5" xfId="18570"/>
    <cellStyle name="Input 106 4 6" xfId="28379"/>
    <cellStyle name="Input 106 5" xfId="7281"/>
    <cellStyle name="Input 106 5 2" xfId="16811"/>
    <cellStyle name="Input 106 6" xfId="6944"/>
    <cellStyle name="Input 106 6 2" xfId="16897"/>
    <cellStyle name="Input 106 7" xfId="18437"/>
    <cellStyle name="Input 106 8" xfId="18567"/>
    <cellStyle name="Input 106 9" xfId="28380"/>
    <cellStyle name="Input 107" xfId="2589"/>
    <cellStyle name="Input 107 2" xfId="2590"/>
    <cellStyle name="Input 107 2 10" xfId="28381"/>
    <cellStyle name="Input 107 2 2" xfId="2591"/>
    <cellStyle name="Input 107 2 2 2" xfId="7291"/>
    <cellStyle name="Input 107 2 2 2 2" xfId="20836"/>
    <cellStyle name="Input 107 2 2 3" xfId="6934"/>
    <cellStyle name="Input 107 2 2 3 2" xfId="16901"/>
    <cellStyle name="Input 107 2 2 4" xfId="22067"/>
    <cellStyle name="Input 107 2 2 5" xfId="24703"/>
    <cellStyle name="Input 107 2 2 6" xfId="28382"/>
    <cellStyle name="Input 107 2 3" xfId="2592"/>
    <cellStyle name="Input 107 2 3 2" xfId="7292"/>
    <cellStyle name="Input 107 2 3 2 2" xfId="16808"/>
    <cellStyle name="Input 107 2 3 3" xfId="6933"/>
    <cellStyle name="Input 107 2 3 3 2" xfId="20927"/>
    <cellStyle name="Input 107 2 3 4" xfId="18434"/>
    <cellStyle name="Input 107 2 3 5" xfId="22158"/>
    <cellStyle name="Input 107 2 3 6" xfId="28383"/>
    <cellStyle name="Input 107 2 4" xfId="2593"/>
    <cellStyle name="Input 107 2 4 2" xfId="7293"/>
    <cellStyle name="Input 107 2 4 2 2" xfId="23380"/>
    <cellStyle name="Input 107 2 4 3" xfId="6932"/>
    <cellStyle name="Input 107 2 4 3 2" xfId="23474"/>
    <cellStyle name="Input 107 2 4 4" xfId="24608"/>
    <cellStyle name="Input 107 2 4 5" xfId="24702"/>
    <cellStyle name="Input 107 2 4 6" xfId="28384"/>
    <cellStyle name="Input 107 2 5" xfId="2594"/>
    <cellStyle name="Input 107 2 5 2" xfId="7294"/>
    <cellStyle name="Input 107 2 5 2 2" xfId="20835"/>
    <cellStyle name="Input 107 2 5 3" xfId="6931"/>
    <cellStyle name="Input 107 2 5 3 2" xfId="16902"/>
    <cellStyle name="Input 107 2 5 4" xfId="22066"/>
    <cellStyle name="Input 107 2 5 5" xfId="18572"/>
    <cellStyle name="Input 107 2 5 6" xfId="28385"/>
    <cellStyle name="Input 107 2 6" xfId="7290"/>
    <cellStyle name="Input 107 2 6 2" xfId="23381"/>
    <cellStyle name="Input 107 2 7" xfId="6935"/>
    <cellStyle name="Input 107 2 7 2" xfId="16900"/>
    <cellStyle name="Input 107 2 8" xfId="24609"/>
    <cellStyle name="Input 107 2 9" xfId="22159"/>
    <cellStyle name="Input 107 3" xfId="2595"/>
    <cellStyle name="Input 107 3 2" xfId="7295"/>
    <cellStyle name="Input 107 3 2 2" xfId="16807"/>
    <cellStyle name="Input 107 3 3" xfId="6930"/>
    <cellStyle name="Input 107 3 3 2" xfId="20928"/>
    <cellStyle name="Input 107 3 4" xfId="18433"/>
    <cellStyle name="Input 107 3 5" xfId="22160"/>
    <cellStyle name="Input 107 3 6" xfId="28386"/>
    <cellStyle name="Input 107 4" xfId="2596"/>
    <cellStyle name="Input 107 4 2" xfId="7296"/>
    <cellStyle name="Input 107 4 2 2" xfId="16806"/>
    <cellStyle name="Input 107 4 3" xfId="6929"/>
    <cellStyle name="Input 107 4 3 2" xfId="23475"/>
    <cellStyle name="Input 107 4 4" xfId="18432"/>
    <cellStyle name="Input 107 4 5" xfId="24704"/>
    <cellStyle name="Input 107 4 6" xfId="28387"/>
    <cellStyle name="Input 107 5" xfId="7289"/>
    <cellStyle name="Input 107 5 2" xfId="16809"/>
    <cellStyle name="Input 107 6" xfId="6936"/>
    <cellStyle name="Input 107 6 2" xfId="16899"/>
    <cellStyle name="Input 107 7" xfId="18435"/>
    <cellStyle name="Input 107 8" xfId="18571"/>
    <cellStyle name="Input 107 9" xfId="28388"/>
    <cellStyle name="Input 108" xfId="2597"/>
    <cellStyle name="Input 108 2" xfId="2598"/>
    <cellStyle name="Input 108 2 10" xfId="28389"/>
    <cellStyle name="Input 108 2 2" xfId="2599"/>
    <cellStyle name="Input 108 2 2 2" xfId="7299"/>
    <cellStyle name="Input 108 2 2 2 2" xfId="20825"/>
    <cellStyle name="Input 108 2 2 3" xfId="6926"/>
    <cellStyle name="Input 108 2 2 3 2" xfId="23476"/>
    <cellStyle name="Input 108 2 2 4" xfId="24606"/>
    <cellStyle name="Input 108 2 2 5" xfId="18573"/>
    <cellStyle name="Input 108 2 2 6" xfId="28390"/>
    <cellStyle name="Input 108 2 3" xfId="2600"/>
    <cellStyle name="Input 108 2 3 2" xfId="7300"/>
    <cellStyle name="Input 108 2 3 2 2" xfId="23377"/>
    <cellStyle name="Input 108 2 3 3" xfId="6925"/>
    <cellStyle name="Input 108 2 3 3 2" xfId="16904"/>
    <cellStyle name="Input 108 2 3 4" xfId="22064"/>
    <cellStyle name="Input 108 2 3 5" xfId="18574"/>
    <cellStyle name="Input 108 2 3 6" xfId="28391"/>
    <cellStyle name="Input 108 2 4" xfId="2601"/>
    <cellStyle name="Input 108 2 4 2" xfId="7301"/>
    <cellStyle name="Input 108 2 4 2 2" xfId="20832"/>
    <cellStyle name="Input 108 2 4 3" xfId="6924"/>
    <cellStyle name="Input 108 2 4 3 2" xfId="20930"/>
    <cellStyle name="Input 108 2 4 4" xfId="18431"/>
    <cellStyle name="Input 108 2 4 5" xfId="18575"/>
    <cellStyle name="Input 108 2 4 6" xfId="28392"/>
    <cellStyle name="Input 108 2 5" xfId="2602"/>
    <cellStyle name="Input 108 2 5 2" xfId="7302"/>
    <cellStyle name="Input 108 2 5 2 2" xfId="16804"/>
    <cellStyle name="Input 108 2 5 3" xfId="6923"/>
    <cellStyle name="Input 108 2 5 3 2" xfId="23477"/>
    <cellStyle name="Input 108 2 5 4" xfId="24605"/>
    <cellStyle name="Input 108 2 5 5" xfId="22163"/>
    <cellStyle name="Input 108 2 5 6" xfId="28393"/>
    <cellStyle name="Input 108 2 6" xfId="7298"/>
    <cellStyle name="Input 108 2 6 2" xfId="23370"/>
    <cellStyle name="Input 108 2 7" xfId="6927"/>
    <cellStyle name="Input 108 2 7 2" xfId="20929"/>
    <cellStyle name="Input 108 2 8" xfId="22060"/>
    <cellStyle name="Input 108 2 9" xfId="24699"/>
    <cellStyle name="Input 108 3" xfId="2603"/>
    <cellStyle name="Input 108 3 2" xfId="7303"/>
    <cellStyle name="Input 108 3 2 2" xfId="23376"/>
    <cellStyle name="Input 108 3 3" xfId="6922"/>
    <cellStyle name="Input 108 3 3 2" xfId="20926"/>
    <cellStyle name="Input 108 3 4" xfId="22063"/>
    <cellStyle name="Input 108 3 5" xfId="24707"/>
    <cellStyle name="Input 108 3 6" xfId="28394"/>
    <cellStyle name="Input 108 4" xfId="2604"/>
    <cellStyle name="Input 108 4 2" xfId="7304"/>
    <cellStyle name="Input 108 4 2 2" xfId="20831"/>
    <cellStyle name="Input 108 4 3" xfId="6921"/>
    <cellStyle name="Input 108 4 3 2" xfId="23473"/>
    <cellStyle name="Input 108 4 4" xfId="18430"/>
    <cellStyle name="Input 108 4 5" xfId="22162"/>
    <cellStyle name="Input 108 4 6" xfId="28395"/>
    <cellStyle name="Input 108 5" xfId="7297"/>
    <cellStyle name="Input 108 5 2" xfId="16805"/>
    <cellStyle name="Input 108 6" xfId="6928"/>
    <cellStyle name="Input 108 6 2" xfId="16903"/>
    <cellStyle name="Input 108 7" xfId="24602"/>
    <cellStyle name="Input 108 8" xfId="22155"/>
    <cellStyle name="Input 108 9" xfId="28396"/>
    <cellStyle name="Input 109" xfId="2605"/>
    <cellStyle name="Input 109 2" xfId="2606"/>
    <cellStyle name="Input 109 2 10" xfId="28397"/>
    <cellStyle name="Input 109 2 2" xfId="2607"/>
    <cellStyle name="Input 109 2 2 2" xfId="7307"/>
    <cellStyle name="Input 109 2 2 2 2" xfId="20826"/>
    <cellStyle name="Input 109 2 2 3" xfId="6918"/>
    <cellStyle name="Input 109 2 2 3 2" xfId="23478"/>
    <cellStyle name="Input 109 2 2 4" xfId="18429"/>
    <cellStyle name="Input 109 2 2 5" xfId="18577"/>
    <cellStyle name="Input 109 2 2 6" xfId="28398"/>
    <cellStyle name="Input 109 2 3" xfId="2608"/>
    <cellStyle name="Input 109 2 3 2" xfId="7308"/>
    <cellStyle name="Input 109 2 3 2 2" xfId="23375"/>
    <cellStyle name="Input 109 2 3 3" xfId="6917"/>
    <cellStyle name="Input 109 2 3 3 2" xfId="16906"/>
    <cellStyle name="Input 109 2 3 4" xfId="24603"/>
    <cellStyle name="Input 109 2 3 5" xfId="22165"/>
    <cellStyle name="Input 109 2 3 6" xfId="28399"/>
    <cellStyle name="Input 109 2 4" xfId="2609"/>
    <cellStyle name="Input 109 2 4 2" xfId="7309"/>
    <cellStyle name="Input 109 2 4 2 2" xfId="20830"/>
    <cellStyle name="Input 109 2 4 3" xfId="6916"/>
    <cellStyle name="Input 109 2 4 3 2" xfId="20932"/>
    <cellStyle name="Input 109 2 4 4" xfId="22061"/>
    <cellStyle name="Input 109 2 4 5" xfId="24709"/>
    <cellStyle name="Input 109 2 4 6" xfId="28400"/>
    <cellStyle name="Input 109 2 5" xfId="2610"/>
    <cellStyle name="Input 109 2 5 2" xfId="7310"/>
    <cellStyle name="Input 109 2 5 2 2" xfId="16802"/>
    <cellStyle name="Input 109 2 5 3" xfId="6915"/>
    <cellStyle name="Input 109 2 5 3 2" xfId="23479"/>
    <cellStyle name="Input 109 2 5 4" xfId="18428"/>
    <cellStyle name="Input 109 2 5 5" xfId="22164"/>
    <cellStyle name="Input 109 2 5 6" xfId="28401"/>
    <cellStyle name="Input 109 2 6" xfId="7306"/>
    <cellStyle name="Input 109 2 6 2" xfId="23371"/>
    <cellStyle name="Input 109 2 7" xfId="6919"/>
    <cellStyle name="Input 109 2 7 2" xfId="20931"/>
    <cellStyle name="Input 109 2 8" xfId="22062"/>
    <cellStyle name="Input 109 2 9" xfId="18576"/>
    <cellStyle name="Input 109 3" xfId="2611"/>
    <cellStyle name="Input 109 3 2" xfId="7311"/>
    <cellStyle name="Input 109 3 2 2" xfId="23374"/>
    <cellStyle name="Input 109 3 3" xfId="6914"/>
    <cellStyle name="Input 109 3 3 2" xfId="20925"/>
    <cellStyle name="Input 109 3 4" xfId="18427"/>
    <cellStyle name="Input 109 3 5" xfId="24708"/>
    <cellStyle name="Input 109 3 6" xfId="28402"/>
    <cellStyle name="Input 109 4" xfId="2612"/>
    <cellStyle name="Input 109 4 2" xfId="7312"/>
    <cellStyle name="Input 109 4 2 2" xfId="20829"/>
    <cellStyle name="Input 109 4 3" xfId="6913"/>
    <cellStyle name="Input 109 4 3 2" xfId="23472"/>
    <cellStyle name="Input 109 4 4" xfId="24594"/>
    <cellStyle name="Input 109 4 5" xfId="18578"/>
    <cellStyle name="Input 109 4 6" xfId="28403"/>
    <cellStyle name="Input 109 5" xfId="7305"/>
    <cellStyle name="Input 109 5 2" xfId="16803"/>
    <cellStyle name="Input 109 6" xfId="6920"/>
    <cellStyle name="Input 109 6 2" xfId="16905"/>
    <cellStyle name="Input 109 7" xfId="24604"/>
    <cellStyle name="Input 109 8" xfId="24706"/>
    <cellStyle name="Input 109 9" xfId="28404"/>
    <cellStyle name="Input 11" xfId="2613"/>
    <cellStyle name="Input 11 2" xfId="2614"/>
    <cellStyle name="Input 11 2 10" xfId="28405"/>
    <cellStyle name="Input 11 2 2" xfId="2615"/>
    <cellStyle name="Input 11 2 2 2" xfId="7315"/>
    <cellStyle name="Input 11 2 2 2 2" xfId="20828"/>
    <cellStyle name="Input 11 2 2 3" xfId="6910"/>
    <cellStyle name="Input 11 2 2 3 2" xfId="16909"/>
    <cellStyle name="Input 11 2 2 4" xfId="22059"/>
    <cellStyle name="Input 11 2 2 5" xfId="22161"/>
    <cellStyle name="Input 11 2 2 6" xfId="28406"/>
    <cellStyle name="Input 11 2 3" xfId="2616"/>
    <cellStyle name="Input 11 2 3 2" xfId="7316"/>
    <cellStyle name="Input 11 2 3 2 2" xfId="16800"/>
    <cellStyle name="Input 11 2 3 3" xfId="6909"/>
    <cellStyle name="Input 11 2 3 3 2" xfId="20935"/>
    <cellStyle name="Input 11 2 3 4" xfId="18426"/>
    <cellStyle name="Input 11 2 3 5" xfId="24705"/>
    <cellStyle name="Input 11 2 3 6" xfId="28407"/>
    <cellStyle name="Input 11 2 4" xfId="2617"/>
    <cellStyle name="Input 11 2 4 2" xfId="7317"/>
    <cellStyle name="Input 11 2 4 2 2" xfId="23372"/>
    <cellStyle name="Input 11 2 4 3" xfId="6908"/>
    <cellStyle name="Input 11 2 4 3 2" xfId="23482"/>
    <cellStyle name="Input 11 2 4 4" xfId="24600"/>
    <cellStyle name="Input 11 2 4 5" xfId="18579"/>
    <cellStyle name="Input 11 2 4 6" xfId="28408"/>
    <cellStyle name="Input 11 2 5" xfId="2618"/>
    <cellStyle name="Input 11 2 5 2" xfId="7318"/>
    <cellStyle name="Input 11 2 5 2 2" xfId="20827"/>
    <cellStyle name="Input 11 2 5 3" xfId="6907"/>
    <cellStyle name="Input 11 2 5 3 2" xfId="16910"/>
    <cellStyle name="Input 11 2 5 4" xfId="22058"/>
    <cellStyle name="Input 11 2 5 5" xfId="18580"/>
    <cellStyle name="Input 11 2 5 6" xfId="28409"/>
    <cellStyle name="Input 11 2 6" xfId="7314"/>
    <cellStyle name="Input 11 2 6 2" xfId="23373"/>
    <cellStyle name="Input 11 2 7" xfId="6911"/>
    <cellStyle name="Input 11 2 7 2" xfId="16908"/>
    <cellStyle name="Input 11 2 8" xfId="24601"/>
    <cellStyle name="Input 11 2 9" xfId="24710"/>
    <cellStyle name="Input 11 3" xfId="2619"/>
    <cellStyle name="Input 11 3 2" xfId="7319"/>
    <cellStyle name="Input 11 3 2 2" xfId="16799"/>
    <cellStyle name="Input 11 3 3" xfId="6906"/>
    <cellStyle name="Input 11 3 3 2" xfId="20936"/>
    <cellStyle name="Input 11 3 4" xfId="18425"/>
    <cellStyle name="Input 11 3 5" xfId="22168"/>
    <cellStyle name="Input 11 3 6" xfId="28410"/>
    <cellStyle name="Input 11 4" xfId="2620"/>
    <cellStyle name="Input 11 4 2" xfId="7320"/>
    <cellStyle name="Input 11 4 2 2" xfId="16798"/>
    <cellStyle name="Input 11 4 3" xfId="6905"/>
    <cellStyle name="Input 11 4 3 2" xfId="23483"/>
    <cellStyle name="Input 11 4 4" xfId="24595"/>
    <cellStyle name="Input 11 4 5" xfId="24712"/>
    <cellStyle name="Input 11 4 6" xfId="28411"/>
    <cellStyle name="Input 11 5" xfId="7313"/>
    <cellStyle name="Input 11 5 2" xfId="16801"/>
    <cellStyle name="Input 11 6" xfId="6912"/>
    <cellStyle name="Input 11 6 2" xfId="16907"/>
    <cellStyle name="Input 11 7" xfId="22052"/>
    <cellStyle name="Input 11 8" xfId="22166"/>
    <cellStyle name="Input 11 9" xfId="28412"/>
    <cellStyle name="Input 110" xfId="2621"/>
    <cellStyle name="Input 110 2" xfId="2622"/>
    <cellStyle name="Input 110 2 10" xfId="28413"/>
    <cellStyle name="Input 110 2 2" xfId="2623"/>
    <cellStyle name="Input 110 2 2 2" xfId="7323"/>
    <cellStyle name="Input 110 2 2 2 2" xfId="20817"/>
    <cellStyle name="Input 110 2 2 3" xfId="6902"/>
    <cellStyle name="Input 110 2 2 3 2" xfId="23484"/>
    <cellStyle name="Input 110 2 2 4" xfId="22057"/>
    <cellStyle name="Input 110 2 2 5" xfId="18581"/>
    <cellStyle name="Input 110 2 2 6" xfId="28414"/>
    <cellStyle name="Input 110 2 3" xfId="2624"/>
    <cellStyle name="Input 110 2 3 2" xfId="7324"/>
    <cellStyle name="Input 110 2 3 2 2" xfId="23369"/>
    <cellStyle name="Input 110 2 3 3" xfId="6901"/>
    <cellStyle name="Input 110 2 3 3 2" xfId="16912"/>
    <cellStyle name="Input 110 2 3 4" xfId="18424"/>
    <cellStyle name="Input 110 2 3 5" xfId="18582"/>
    <cellStyle name="Input 110 2 3 6" xfId="28415"/>
    <cellStyle name="Input 110 2 4" xfId="2625"/>
    <cellStyle name="Input 110 2 4 2" xfId="7325"/>
    <cellStyle name="Input 110 2 4 2 2" xfId="20824"/>
    <cellStyle name="Input 110 2 4 3" xfId="6900"/>
    <cellStyle name="Input 110 2 4 3 2" xfId="20938"/>
    <cellStyle name="Input 110 2 4 4" xfId="24598"/>
    <cellStyle name="Input 110 2 4 5" xfId="22170"/>
    <cellStyle name="Input 110 2 4 6" xfId="28416"/>
    <cellStyle name="Input 110 2 5" xfId="2626"/>
    <cellStyle name="Input 110 2 5 2" xfId="7326"/>
    <cellStyle name="Input 110 2 5 2 2" xfId="16796"/>
    <cellStyle name="Input 110 2 5 3" xfId="6899"/>
    <cellStyle name="Input 110 2 5 3 2" xfId="23485"/>
    <cellStyle name="Input 110 2 5 4" xfId="22056"/>
    <cellStyle name="Input 110 2 5 5" xfId="24714"/>
    <cellStyle name="Input 110 2 5 6" xfId="28417"/>
    <cellStyle name="Input 110 2 6" xfId="7322"/>
    <cellStyle name="Input 110 2 6 2" xfId="23362"/>
    <cellStyle name="Input 110 2 7" xfId="6903"/>
    <cellStyle name="Input 110 2 7 2" xfId="20937"/>
    <cellStyle name="Input 110 2 8" xfId="24599"/>
    <cellStyle name="Input 110 2 9" xfId="24711"/>
    <cellStyle name="Input 110 3" xfId="2627"/>
    <cellStyle name="Input 110 3 2" xfId="7327"/>
    <cellStyle name="Input 110 3 2 2" xfId="23368"/>
    <cellStyle name="Input 110 3 3" xfId="6898"/>
    <cellStyle name="Input 110 3 3 2" xfId="20934"/>
    <cellStyle name="Input 110 3 4" xfId="18423"/>
    <cellStyle name="Input 110 3 5" xfId="22169"/>
    <cellStyle name="Input 110 3 6" xfId="28418"/>
    <cellStyle name="Input 110 4" xfId="2628"/>
    <cellStyle name="Input 110 4 2" xfId="7328"/>
    <cellStyle name="Input 110 4 2 2" xfId="20823"/>
    <cellStyle name="Input 110 4 3" xfId="6897"/>
    <cellStyle name="Input 110 4 3 2" xfId="23481"/>
    <cellStyle name="Input 110 4 4" xfId="24597"/>
    <cellStyle name="Input 110 4 5" xfId="24713"/>
    <cellStyle name="Input 110 4 6" xfId="28419"/>
    <cellStyle name="Input 110 5" xfId="7321"/>
    <cellStyle name="Input 110 5 2" xfId="16797"/>
    <cellStyle name="Input 110 6" xfId="6904"/>
    <cellStyle name="Input 110 6 2" xfId="16911"/>
    <cellStyle name="Input 110 7" xfId="22053"/>
    <cellStyle name="Input 110 8" xfId="22167"/>
    <cellStyle name="Input 110 9" xfId="28420"/>
    <cellStyle name="Input 111" xfId="2629"/>
    <cellStyle name="Input 111 2" xfId="2630"/>
    <cellStyle name="Input 111 2 10" xfId="28421"/>
    <cellStyle name="Input 111 2 2" xfId="2631"/>
    <cellStyle name="Input 111 2 2 2" xfId="7331"/>
    <cellStyle name="Input 111 2 2 2 2" xfId="20818"/>
    <cellStyle name="Input 111 2 2 3" xfId="6894"/>
    <cellStyle name="Input 111 2 2 3 2" xfId="23486"/>
    <cellStyle name="Input 111 2 2 4" xfId="24596"/>
    <cellStyle name="Input 111 2 2 5" xfId="24715"/>
    <cellStyle name="Input 111 2 2 6" xfId="28422"/>
    <cellStyle name="Input 111 2 3" xfId="2632"/>
    <cellStyle name="Input 111 2 3 2" xfId="7332"/>
    <cellStyle name="Input 111 2 3 2 2" xfId="23367"/>
    <cellStyle name="Input 111 2 3 3" xfId="6893"/>
    <cellStyle name="Input 111 2 3 3 2" xfId="16914"/>
    <cellStyle name="Input 111 2 3 4" xfId="22054"/>
    <cellStyle name="Input 111 2 3 5" xfId="22154"/>
    <cellStyle name="Input 111 2 3 6" xfId="28423"/>
    <cellStyle name="Input 111 2 4" xfId="2633"/>
    <cellStyle name="Input 111 2 4 2" xfId="7333"/>
    <cellStyle name="Input 111 2 4 2 2" xfId="20822"/>
    <cellStyle name="Input 111 2 4 3" xfId="6892"/>
    <cellStyle name="Input 111 2 4 3 2" xfId="20940"/>
    <cellStyle name="Input 111 2 4 4" xfId="18421"/>
    <cellStyle name="Input 111 2 4 5" xfId="24698"/>
    <cellStyle name="Input 111 2 4 6" xfId="28424"/>
    <cellStyle name="Input 111 2 5" xfId="2634"/>
    <cellStyle name="Input 111 2 5 2" xfId="7334"/>
    <cellStyle name="Input 111 2 5 2 2" xfId="16794"/>
    <cellStyle name="Input 111 2 5 3" xfId="6891"/>
    <cellStyle name="Input 111 2 5 3 2" xfId="23487"/>
    <cellStyle name="Input 111 2 5 4" xfId="18420"/>
    <cellStyle name="Input 111 2 5 5" xfId="18584"/>
    <cellStyle name="Input 111 2 5 6" xfId="28425"/>
    <cellStyle name="Input 111 2 6" xfId="7330"/>
    <cellStyle name="Input 111 2 6 2" xfId="23363"/>
    <cellStyle name="Input 111 2 7" xfId="6895"/>
    <cellStyle name="Input 111 2 7 2" xfId="20939"/>
    <cellStyle name="Input 111 2 8" xfId="18422"/>
    <cellStyle name="Input 111 2 9" xfId="22171"/>
    <cellStyle name="Input 111 3" xfId="2635"/>
    <cellStyle name="Input 111 3 2" xfId="7335"/>
    <cellStyle name="Input 111 3 2 2" xfId="23366"/>
    <cellStyle name="Input 111 3 3" xfId="6890"/>
    <cellStyle name="Input 111 3 3 2" xfId="20933"/>
    <cellStyle name="Input 111 3 4" xfId="18419"/>
    <cellStyle name="Input 111 3 5" xfId="18585"/>
    <cellStyle name="Input 111 3 6" xfId="28426"/>
    <cellStyle name="Input 111 4" xfId="2636"/>
    <cellStyle name="Input 111 4 2" xfId="7336"/>
    <cellStyle name="Input 111 4 2 2" xfId="20821"/>
    <cellStyle name="Input 111 4 3" xfId="6889"/>
    <cellStyle name="Input 111 4 3 2" xfId="23480"/>
    <cellStyle name="Input 111 4 4" xfId="24586"/>
    <cellStyle name="Input 111 4 5" xfId="18586"/>
    <cellStyle name="Input 111 4 6" xfId="28427"/>
    <cellStyle name="Input 111 5" xfId="7329"/>
    <cellStyle name="Input 111 5 2" xfId="16795"/>
    <cellStyle name="Input 111 6" xfId="6896"/>
    <cellStyle name="Input 111 6 2" xfId="16913"/>
    <cellStyle name="Input 111 7" xfId="22055"/>
    <cellStyle name="Input 111 8" xfId="18583"/>
    <cellStyle name="Input 111 9" xfId="28428"/>
    <cellStyle name="Input 112" xfId="2637"/>
    <cellStyle name="Input 112 2" xfId="2638"/>
    <cellStyle name="Input 112 2 10" xfId="28429"/>
    <cellStyle name="Input 112 2 2" xfId="2639"/>
    <cellStyle name="Input 112 2 2 2" xfId="7339"/>
    <cellStyle name="Input 112 2 2 2 2" xfId="20820"/>
    <cellStyle name="Input 112 2 2 3" xfId="6886"/>
    <cellStyle name="Input 112 2 2 3 2" xfId="16917"/>
    <cellStyle name="Input 112 2 2 4" xfId="22051"/>
    <cellStyle name="Input 112 2 2 5" xfId="24719"/>
    <cellStyle name="Input 112 2 2 6" xfId="28430"/>
    <cellStyle name="Input 112 2 3" xfId="2640"/>
    <cellStyle name="Input 112 2 3 2" xfId="7340"/>
    <cellStyle name="Input 112 2 3 2 2" xfId="16792"/>
    <cellStyle name="Input 112 2 3 3" xfId="6885"/>
    <cellStyle name="Input 112 2 3 3 2" xfId="20943"/>
    <cellStyle name="Input 112 2 3 4" xfId="18418"/>
    <cellStyle name="Input 112 2 3 5" xfId="22174"/>
    <cellStyle name="Input 112 2 3 6" xfId="28431"/>
    <cellStyle name="Input 112 2 4" xfId="2641"/>
    <cellStyle name="Input 112 2 4 2" xfId="7341"/>
    <cellStyle name="Input 112 2 4 2 2" xfId="23364"/>
    <cellStyle name="Input 112 2 4 3" xfId="6884"/>
    <cellStyle name="Input 112 2 4 3 2" xfId="23490"/>
    <cellStyle name="Input 112 2 4 4" xfId="24592"/>
    <cellStyle name="Input 112 2 4 5" xfId="24718"/>
    <cellStyle name="Input 112 2 4 6" xfId="28432"/>
    <cellStyle name="Input 112 2 5" xfId="2642"/>
    <cellStyle name="Input 112 2 5 2" xfId="7342"/>
    <cellStyle name="Input 112 2 5 2 2" xfId="20819"/>
    <cellStyle name="Input 112 2 5 3" xfId="6883"/>
    <cellStyle name="Input 112 2 5 3 2" xfId="16918"/>
    <cellStyle name="Input 112 2 5 4" xfId="22050"/>
    <cellStyle name="Input 112 2 5 5" xfId="18588"/>
    <cellStyle name="Input 112 2 5 6" xfId="28433"/>
    <cellStyle name="Input 112 2 6" xfId="7338"/>
    <cellStyle name="Input 112 2 6 2" xfId="23365"/>
    <cellStyle name="Input 112 2 7" xfId="6887"/>
    <cellStyle name="Input 112 2 7 2" xfId="16916"/>
    <cellStyle name="Input 112 2 8" xfId="24593"/>
    <cellStyle name="Input 112 2 9" xfId="22175"/>
    <cellStyle name="Input 112 3" xfId="2643"/>
    <cellStyle name="Input 112 3 2" xfId="7343"/>
    <cellStyle name="Input 112 3 2 2" xfId="16791"/>
    <cellStyle name="Input 112 3 3" xfId="6882"/>
    <cellStyle name="Input 112 3 3 2" xfId="20944"/>
    <cellStyle name="Input 112 3 4" xfId="18417"/>
    <cellStyle name="Input 112 3 5" xfId="18589"/>
    <cellStyle name="Input 112 3 6" xfId="28434"/>
    <cellStyle name="Input 112 4" xfId="2644"/>
    <cellStyle name="Input 112 4 2" xfId="7344"/>
    <cellStyle name="Input 112 4 2 2" xfId="16790"/>
    <cellStyle name="Input 112 4 3" xfId="6881"/>
    <cellStyle name="Input 112 4 3 2" xfId="23491"/>
    <cellStyle name="Input 112 4 4" xfId="24587"/>
    <cellStyle name="Input 112 4 5" xfId="22177"/>
    <cellStyle name="Input 112 4 6" xfId="28435"/>
    <cellStyle name="Input 112 5" xfId="7337"/>
    <cellStyle name="Input 112 5 2" xfId="16793"/>
    <cellStyle name="Input 112 6" xfId="6888"/>
    <cellStyle name="Input 112 6 2" xfId="16915"/>
    <cellStyle name="Input 112 7" xfId="22044"/>
    <cellStyle name="Input 112 8" xfId="18587"/>
    <cellStyle name="Input 112 9" xfId="28436"/>
    <cellStyle name="Input 113" xfId="2645"/>
    <cellStyle name="Input 113 2" xfId="2646"/>
    <cellStyle name="Input 113 2 10" xfId="28437"/>
    <cellStyle name="Input 113 2 2" xfId="2647"/>
    <cellStyle name="Input 113 2 2 2" xfId="7347"/>
    <cellStyle name="Input 113 2 2 2 2" xfId="20809"/>
    <cellStyle name="Input 113 2 2 3" xfId="6878"/>
    <cellStyle name="Input 113 2 2 3 2" xfId="23492"/>
    <cellStyle name="Input 113 2 2 4" xfId="22049"/>
    <cellStyle name="Input 113 2 2 5" xfId="24720"/>
    <cellStyle name="Input 113 2 2 6" xfId="28438"/>
    <cellStyle name="Input 113 2 3" xfId="2648"/>
    <cellStyle name="Input 113 2 3 2" xfId="7348"/>
    <cellStyle name="Input 113 2 3 2 2" xfId="23361"/>
    <cellStyle name="Input 113 2 3 3" xfId="6877"/>
    <cellStyle name="Input 113 2 3 3 2" xfId="16920"/>
    <cellStyle name="Input 113 2 3 4" xfId="18416"/>
    <cellStyle name="Input 113 2 3 5" xfId="18590"/>
    <cellStyle name="Input 113 2 3 6" xfId="28439"/>
    <cellStyle name="Input 113 2 4" xfId="2649"/>
    <cellStyle name="Input 113 2 4 2" xfId="7349"/>
    <cellStyle name="Input 113 2 4 2 2" xfId="20816"/>
    <cellStyle name="Input 113 2 4 3" xfId="6876"/>
    <cellStyle name="Input 113 2 4 3 2" xfId="20946"/>
    <cellStyle name="Input 113 2 4 4" xfId="24590"/>
    <cellStyle name="Input 113 2 4 5" xfId="22178"/>
    <cellStyle name="Input 113 2 4 6" xfId="28440"/>
    <cellStyle name="Input 113 2 5" xfId="2650"/>
    <cellStyle name="Input 113 2 5 2" xfId="7350"/>
    <cellStyle name="Input 113 2 5 2 2" xfId="16788"/>
    <cellStyle name="Input 113 2 5 3" xfId="6875"/>
    <cellStyle name="Input 113 2 5 3 2" xfId="23493"/>
    <cellStyle name="Input 113 2 5 4" xfId="22048"/>
    <cellStyle name="Input 113 2 5 5" xfId="24722"/>
    <cellStyle name="Input 113 2 5 6" xfId="28441"/>
    <cellStyle name="Input 113 2 6" xfId="7346"/>
    <cellStyle name="Input 113 2 6 2" xfId="23354"/>
    <cellStyle name="Input 113 2 7" xfId="6879"/>
    <cellStyle name="Input 113 2 7 2" xfId="20945"/>
    <cellStyle name="Input 113 2 8" xfId="24591"/>
    <cellStyle name="Input 113 2 9" xfId="22176"/>
    <cellStyle name="Input 113 3" xfId="2651"/>
    <cellStyle name="Input 113 3 2" xfId="7351"/>
    <cellStyle name="Input 113 3 2 2" xfId="23360"/>
    <cellStyle name="Input 113 3 3" xfId="6874"/>
    <cellStyle name="Input 113 3 3 2" xfId="20942"/>
    <cellStyle name="Input 113 3 4" xfId="18415"/>
    <cellStyle name="Input 113 3 5" xfId="22173"/>
    <cellStyle name="Input 113 3 6" xfId="28442"/>
    <cellStyle name="Input 113 4" xfId="2652"/>
    <cellStyle name="Input 113 4 2" xfId="7352"/>
    <cellStyle name="Input 113 4 2 2" xfId="20815"/>
    <cellStyle name="Input 113 4 3" xfId="6873"/>
    <cellStyle name="Input 113 4 3 2" xfId="23489"/>
    <cellStyle name="Input 113 4 4" xfId="24589"/>
    <cellStyle name="Input 113 4 5" xfId="24717"/>
    <cellStyle name="Input 113 4 6" xfId="28443"/>
    <cellStyle name="Input 113 5" xfId="7345"/>
    <cellStyle name="Input 113 5 2" xfId="16789"/>
    <cellStyle name="Input 113 6" xfId="6880"/>
    <cellStyle name="Input 113 6 2" xfId="16919"/>
    <cellStyle name="Input 113 7" xfId="22045"/>
    <cellStyle name="Input 113 8" xfId="24721"/>
    <cellStyle name="Input 113 9" xfId="28444"/>
    <cellStyle name="Input 114" xfId="2653"/>
    <cellStyle name="Input 114 2" xfId="2654"/>
    <cellStyle name="Input 114 2 10" xfId="28445"/>
    <cellStyle name="Input 114 2 2" xfId="2655"/>
    <cellStyle name="Input 114 2 2 2" xfId="7355"/>
    <cellStyle name="Input 114 2 2 2 2" xfId="20810"/>
    <cellStyle name="Input 114 2 2 3" xfId="6870"/>
    <cellStyle name="Input 114 2 2 3 2" xfId="23494"/>
    <cellStyle name="Input 114 2 2 4" xfId="24588"/>
    <cellStyle name="Input 114 2 2 5" xfId="18593"/>
    <cellStyle name="Input 114 2 2 6" xfId="28446"/>
    <cellStyle name="Input 114 2 3" xfId="2656"/>
    <cellStyle name="Input 114 2 3 2" xfId="7356"/>
    <cellStyle name="Input 114 2 3 2 2" xfId="23359"/>
    <cellStyle name="Input 114 2 3 3" xfId="6869"/>
    <cellStyle name="Input 114 2 3 3 2" xfId="16922"/>
    <cellStyle name="Input 114 2 3 4" xfId="22046"/>
    <cellStyle name="Input 114 2 3 5" xfId="22181"/>
    <cellStyle name="Input 114 2 3 6" xfId="28447"/>
    <cellStyle name="Input 114 2 4" xfId="2657"/>
    <cellStyle name="Input 114 2 4 2" xfId="7357"/>
    <cellStyle name="Input 114 2 4 2 2" xfId="20814"/>
    <cellStyle name="Input 114 2 4 3" xfId="6868"/>
    <cellStyle name="Input 114 2 4 3 2" xfId="20948"/>
    <cellStyle name="Input 114 2 4 4" xfId="18413"/>
    <cellStyle name="Input 114 2 4 5" xfId="24725"/>
    <cellStyle name="Input 114 2 4 6" xfId="28448"/>
    <cellStyle name="Input 114 2 5" xfId="2658"/>
    <cellStyle name="Input 114 2 5 2" xfId="7358"/>
    <cellStyle name="Input 114 2 5 2 2" xfId="16786"/>
    <cellStyle name="Input 114 2 5 3" xfId="6867"/>
    <cellStyle name="Input 114 2 5 3 2" xfId="23495"/>
    <cellStyle name="Input 114 2 5 4" xfId="18412"/>
    <cellStyle name="Input 114 2 5 5" xfId="22180"/>
    <cellStyle name="Input 114 2 5 6" xfId="28449"/>
    <cellStyle name="Input 114 2 6" xfId="7354"/>
    <cellStyle name="Input 114 2 6 2" xfId="23355"/>
    <cellStyle name="Input 114 2 7" xfId="6871"/>
    <cellStyle name="Input 114 2 7 2" xfId="20947"/>
    <cellStyle name="Input 114 2 8" xfId="18414"/>
    <cellStyle name="Input 114 2 9" xfId="18592"/>
    <cellStyle name="Input 114 3" xfId="2659"/>
    <cellStyle name="Input 114 3 2" xfId="7359"/>
    <cellStyle name="Input 114 3 2 2" xfId="23358"/>
    <cellStyle name="Input 114 3 3" xfId="6866"/>
    <cellStyle name="Input 114 3 3 2" xfId="20941"/>
    <cellStyle name="Input 114 3 4" xfId="18411"/>
    <cellStyle name="Input 114 3 5" xfId="24724"/>
    <cellStyle name="Input 114 3 6" xfId="28450"/>
    <cellStyle name="Input 114 4" xfId="2660"/>
    <cellStyle name="Input 114 4 2" xfId="7360"/>
    <cellStyle name="Input 114 4 2 2" xfId="20813"/>
    <cellStyle name="Input 114 4 3" xfId="6865"/>
    <cellStyle name="Input 114 4 3 2" xfId="23488"/>
    <cellStyle name="Input 114 4 4" xfId="18410"/>
    <cellStyle name="Input 114 4 5" xfId="18594"/>
    <cellStyle name="Input 114 4 6" xfId="28451"/>
    <cellStyle name="Input 114 5" xfId="7353"/>
    <cellStyle name="Input 114 5 2" xfId="16787"/>
    <cellStyle name="Input 114 6" xfId="6872"/>
    <cellStyle name="Input 114 6 2" xfId="16921"/>
    <cellStyle name="Input 114 7" xfId="22047"/>
    <cellStyle name="Input 114 8" xfId="18591"/>
    <cellStyle name="Input 114 9" xfId="28452"/>
    <cellStyle name="Input 115" xfId="2661"/>
    <cellStyle name="Input 115 2" xfId="2662"/>
    <cellStyle name="Input 115 2 10" xfId="28453"/>
    <cellStyle name="Input 115 2 2" xfId="2663"/>
    <cellStyle name="Input 115 2 2 2" xfId="7363"/>
    <cellStyle name="Input 115 2 2 2 2" xfId="20812"/>
    <cellStyle name="Input 115 2 2 3" xfId="6862"/>
    <cellStyle name="Input 115 2 2 3 2" xfId="16925"/>
    <cellStyle name="Input 115 2 2 4" xfId="18409"/>
    <cellStyle name="Input 115 2 2 5" xfId="24727"/>
    <cellStyle name="Input 115 2 2 6" xfId="28454"/>
    <cellStyle name="Input 115 2 3" xfId="2664"/>
    <cellStyle name="Input 115 2 3 2" xfId="7364"/>
    <cellStyle name="Input 115 2 3 2 2" xfId="16784"/>
    <cellStyle name="Input 115 2 3 3" xfId="6861"/>
    <cellStyle name="Input 115 2 3 3 2" xfId="20951"/>
    <cellStyle name="Input 115 2 3 4" xfId="24579"/>
    <cellStyle name="Input 115 2 3 5" xfId="22182"/>
    <cellStyle name="Input 115 2 3 6" xfId="28455"/>
    <cellStyle name="Input 115 2 4" xfId="2665"/>
    <cellStyle name="Input 115 2 4 2" xfId="7365"/>
    <cellStyle name="Input 115 2 4 2 2" xfId="23356"/>
    <cellStyle name="Input 115 2 4 3" xfId="6860"/>
    <cellStyle name="Input 115 2 4 3 2" xfId="23498"/>
    <cellStyle name="Input 115 2 4 4" xfId="22037"/>
    <cellStyle name="Input 115 2 4 5" xfId="24726"/>
    <cellStyle name="Input 115 2 4 6" xfId="28456"/>
    <cellStyle name="Input 115 2 5" xfId="2666"/>
    <cellStyle name="Input 115 2 5 2" xfId="7366"/>
    <cellStyle name="Input 115 2 5 2 2" xfId="20811"/>
    <cellStyle name="Input 115 2 5 3" xfId="6859"/>
    <cellStyle name="Input 115 2 5 3 2" xfId="16926"/>
    <cellStyle name="Input 115 2 5 4" xfId="24583"/>
    <cellStyle name="Input 115 2 5 5" xfId="18596"/>
    <cellStyle name="Input 115 2 5 6" xfId="28457"/>
    <cellStyle name="Input 115 2 6" xfId="7362"/>
    <cellStyle name="Input 115 2 6 2" xfId="23357"/>
    <cellStyle name="Input 115 2 7" xfId="6863"/>
    <cellStyle name="Input 115 2 7 2" xfId="16924"/>
    <cellStyle name="Input 115 2 8" xfId="22042"/>
    <cellStyle name="Input 115 2 9" xfId="22183"/>
    <cellStyle name="Input 115 3" xfId="2667"/>
    <cellStyle name="Input 115 3 2" xfId="7367"/>
    <cellStyle name="Input 115 3 2 2" xfId="16783"/>
    <cellStyle name="Input 115 3 3" xfId="6858"/>
    <cellStyle name="Input 115 3 3 2" xfId="20952"/>
    <cellStyle name="Input 115 3 4" xfId="22041"/>
    <cellStyle name="Input 115 3 5" xfId="22184"/>
    <cellStyle name="Input 115 3 6" xfId="28458"/>
    <cellStyle name="Input 115 4" xfId="2668"/>
    <cellStyle name="Input 115 4 2" xfId="7368"/>
    <cellStyle name="Input 115 4 2 2" xfId="16782"/>
    <cellStyle name="Input 115 4 3" xfId="6857"/>
    <cellStyle name="Input 115 4 3 2" xfId="23499"/>
    <cellStyle name="Input 115 4 4" xfId="18408"/>
    <cellStyle name="Input 115 4 5" xfId="24728"/>
    <cellStyle name="Input 115 4 6" xfId="28459"/>
    <cellStyle name="Input 115 5" xfId="7361"/>
    <cellStyle name="Input 115 5 2" xfId="16785"/>
    <cellStyle name="Input 115 6" xfId="6864"/>
    <cellStyle name="Input 115 6 2" xfId="16923"/>
    <cellStyle name="Input 115 7" xfId="24584"/>
    <cellStyle name="Input 115 8" xfId="18595"/>
    <cellStyle name="Input 115 9" xfId="28460"/>
    <cellStyle name="Input 116" xfId="2669"/>
    <cellStyle name="Input 116 2" xfId="2670"/>
    <cellStyle name="Input 116 2 10" xfId="28461"/>
    <cellStyle name="Input 116 2 2" xfId="2671"/>
    <cellStyle name="Input 116 2 2 2" xfId="7371"/>
    <cellStyle name="Input 116 2 2 2 2" xfId="20801"/>
    <cellStyle name="Input 116 2 2 3" xfId="6854"/>
    <cellStyle name="Input 116 2 2 3 2" xfId="23500"/>
    <cellStyle name="Input 116 2 2 4" xfId="18407"/>
    <cellStyle name="Input 116 2 2 5" xfId="18597"/>
    <cellStyle name="Input 116 2 2 6" xfId="28462"/>
    <cellStyle name="Input 116 2 3" xfId="2672"/>
    <cellStyle name="Input 116 2 3 2" xfId="7372"/>
    <cellStyle name="Input 116 2 3 2 2" xfId="23353"/>
    <cellStyle name="Input 116 2 3 3" xfId="6853"/>
    <cellStyle name="Input 116 2 3 3 2" xfId="16928"/>
    <cellStyle name="Input 116 2 3 4" xfId="24581"/>
    <cellStyle name="Input 116 2 3 5" xfId="18598"/>
    <cellStyle name="Input 116 2 3 6" xfId="28463"/>
    <cellStyle name="Input 116 2 4" xfId="2673"/>
    <cellStyle name="Input 116 2 4 2" xfId="7373"/>
    <cellStyle name="Input 116 2 4 2 2" xfId="20808"/>
    <cellStyle name="Input 116 2 4 3" xfId="6852"/>
    <cellStyle name="Input 116 2 4 3 2" xfId="20954"/>
    <cellStyle name="Input 116 2 4 4" xfId="22039"/>
    <cellStyle name="Input 116 2 4 5" xfId="22186"/>
    <cellStyle name="Input 116 2 4 6" xfId="28464"/>
    <cellStyle name="Input 116 2 5" xfId="2674"/>
    <cellStyle name="Input 116 2 5 2" xfId="7374"/>
    <cellStyle name="Input 116 2 5 2 2" xfId="16780"/>
    <cellStyle name="Input 116 2 5 3" xfId="6851"/>
    <cellStyle name="Input 116 2 5 3 2" xfId="23501"/>
    <cellStyle name="Input 116 2 5 4" xfId="18406"/>
    <cellStyle name="Input 116 2 5 5" xfId="24730"/>
    <cellStyle name="Input 116 2 5 6" xfId="28465"/>
    <cellStyle name="Input 116 2 6" xfId="7370"/>
    <cellStyle name="Input 116 2 6 2" xfId="23346"/>
    <cellStyle name="Input 116 2 7" xfId="6855"/>
    <cellStyle name="Input 116 2 7 2" xfId="20953"/>
    <cellStyle name="Input 116 2 8" xfId="22040"/>
    <cellStyle name="Input 116 2 9" xfId="24723"/>
    <cellStyle name="Input 116 3" xfId="2675"/>
    <cellStyle name="Input 116 3 2" xfId="7375"/>
    <cellStyle name="Input 116 3 2 2" xfId="23352"/>
    <cellStyle name="Input 116 3 3" xfId="6850"/>
    <cellStyle name="Input 116 3 3 2" xfId="20950"/>
    <cellStyle name="Input 116 3 4" xfId="24580"/>
    <cellStyle name="Input 116 3 5" xfId="22185"/>
    <cellStyle name="Input 116 3 6" xfId="28466"/>
    <cellStyle name="Input 116 4" xfId="2676"/>
    <cellStyle name="Input 116 4 2" xfId="7376"/>
    <cellStyle name="Input 116 4 2 2" xfId="20807"/>
    <cellStyle name="Input 116 4 3" xfId="6849"/>
    <cellStyle name="Input 116 4 3 2" xfId="23497"/>
    <cellStyle name="Input 116 4 4" xfId="22038"/>
    <cellStyle name="Input 116 4 5" xfId="24729"/>
    <cellStyle name="Input 116 4 6" xfId="28467"/>
    <cellStyle name="Input 116 5" xfId="7369"/>
    <cellStyle name="Input 116 5 2" xfId="16781"/>
    <cellStyle name="Input 116 6" xfId="6856"/>
    <cellStyle name="Input 116 6 2" xfId="16927"/>
    <cellStyle name="Input 116 7" xfId="24582"/>
    <cellStyle name="Input 116 8" xfId="22179"/>
    <cellStyle name="Input 116 9" xfId="28468"/>
    <cellStyle name="Input 117" xfId="2677"/>
    <cellStyle name="Input 117 2" xfId="2678"/>
    <cellStyle name="Input 117 2 10" xfId="28469"/>
    <cellStyle name="Input 117 2 2" xfId="2679"/>
    <cellStyle name="Input 117 2 2 2" xfId="7379"/>
    <cellStyle name="Input 117 2 2 2 2" xfId="20802"/>
    <cellStyle name="Input 117 2 2 3" xfId="6846"/>
    <cellStyle name="Input 117 2 2 3 2" xfId="23502"/>
    <cellStyle name="Input 117 2 2 4" xfId="24574"/>
    <cellStyle name="Input 117 2 2 5" xfId="22188"/>
    <cellStyle name="Input 117 2 2 6" xfId="28470"/>
    <cellStyle name="Input 117 2 3" xfId="2680"/>
    <cellStyle name="Input 117 2 3 2" xfId="7380"/>
    <cellStyle name="Input 117 2 3 2 2" xfId="23351"/>
    <cellStyle name="Input 117 2 3 3" xfId="6845"/>
    <cellStyle name="Input 117 2 3 3 2" xfId="16930"/>
    <cellStyle name="Input 117 2 3 4" xfId="22032"/>
    <cellStyle name="Input 117 2 3 5" xfId="24732"/>
    <cellStyle name="Input 117 2 3 6" xfId="28471"/>
    <cellStyle name="Input 117 2 4" xfId="2681"/>
    <cellStyle name="Input 117 2 4 2" xfId="7381"/>
    <cellStyle name="Input 117 2 4 2 2" xfId="20806"/>
    <cellStyle name="Input 117 2 4 3" xfId="6844"/>
    <cellStyle name="Input 117 2 4 3 2" xfId="20956"/>
    <cellStyle name="Input 117 2 4 4" xfId="24578"/>
    <cellStyle name="Input 117 2 4 5" xfId="22187"/>
    <cellStyle name="Input 117 2 4 6" xfId="28472"/>
    <cellStyle name="Input 117 2 5" xfId="2682"/>
    <cellStyle name="Input 117 2 5 2" xfId="7382"/>
    <cellStyle name="Input 117 2 5 2 2" xfId="16778"/>
    <cellStyle name="Input 117 2 5 3" xfId="6843"/>
    <cellStyle name="Input 117 2 5 3 2" xfId="23503"/>
    <cellStyle name="Input 117 2 5 4" xfId="22036"/>
    <cellStyle name="Input 117 2 5 5" xfId="24731"/>
    <cellStyle name="Input 117 2 5 6" xfId="28473"/>
    <cellStyle name="Input 117 2 6" xfId="7378"/>
    <cellStyle name="Input 117 2 6 2" xfId="23347"/>
    <cellStyle name="Input 117 2 7" xfId="6847"/>
    <cellStyle name="Input 117 2 7 2" xfId="20955"/>
    <cellStyle name="Input 117 2 8" xfId="18404"/>
    <cellStyle name="Input 117 2 9" xfId="18600"/>
    <cellStyle name="Input 117 3" xfId="2683"/>
    <cellStyle name="Input 117 3 2" xfId="7383"/>
    <cellStyle name="Input 117 3 2 2" xfId="23350"/>
    <cellStyle name="Input 117 3 3" xfId="6842"/>
    <cellStyle name="Input 117 3 3 2" xfId="20949"/>
    <cellStyle name="Input 117 3 4" xfId="18403"/>
    <cellStyle name="Input 117 3 5" xfId="18601"/>
    <cellStyle name="Input 117 3 6" xfId="28474"/>
    <cellStyle name="Input 117 4" xfId="2684"/>
    <cellStyle name="Input 117 4 2" xfId="7384"/>
    <cellStyle name="Input 117 4 2 2" xfId="20805"/>
    <cellStyle name="Input 117 4 3" xfId="6841"/>
    <cellStyle name="Input 117 4 3 2" xfId="23496"/>
    <cellStyle name="Input 117 4 4" xfId="24577"/>
    <cellStyle name="Input 117 4 5" xfId="22189"/>
    <cellStyle name="Input 117 4 6" xfId="28475"/>
    <cellStyle name="Input 117 5" xfId="7377"/>
    <cellStyle name="Input 117 5 2" xfId="16779"/>
    <cellStyle name="Input 117 6" xfId="6848"/>
    <cellStyle name="Input 117 6 2" xfId="16929"/>
    <cellStyle name="Input 117 7" xfId="18405"/>
    <cellStyle name="Input 117 8" xfId="18599"/>
    <cellStyle name="Input 117 9" xfId="28476"/>
    <cellStyle name="Input 118" xfId="2685"/>
    <cellStyle name="Input 118 2" xfId="2686"/>
    <cellStyle name="Input 118 2 10" xfId="28477"/>
    <cellStyle name="Input 118 2 2" xfId="2687"/>
    <cellStyle name="Input 118 2 2 2" xfId="7387"/>
    <cellStyle name="Input 118 2 2 2 2" xfId="20804"/>
    <cellStyle name="Input 118 2 2 3" xfId="6838"/>
    <cellStyle name="Input 118 2 2 3 2" xfId="16933"/>
    <cellStyle name="Input 118 2 2 4" xfId="24576"/>
    <cellStyle name="Input 118 2 2 5" xfId="24716"/>
    <cellStyle name="Input 118 2 2 6" xfId="28478"/>
    <cellStyle name="Input 118 2 3" xfId="2688"/>
    <cellStyle name="Input 118 2 3 2" xfId="7388"/>
    <cellStyle name="Input 118 2 3 2 2" xfId="16776"/>
    <cellStyle name="Input 118 2 3 3" xfId="6837"/>
    <cellStyle name="Input 118 2 3 3 2" xfId="20959"/>
    <cellStyle name="Input 118 2 3 4" xfId="22034"/>
    <cellStyle name="Input 118 2 3 5" xfId="18602"/>
    <cellStyle name="Input 118 2 3 6" xfId="28479"/>
    <cellStyle name="Input 118 2 4" xfId="2689"/>
    <cellStyle name="Input 118 2 4 2" xfId="7389"/>
    <cellStyle name="Input 118 2 4 2 2" xfId="23348"/>
    <cellStyle name="Input 118 2 4 3" xfId="6836"/>
    <cellStyle name="Input 118 2 4 3 2" xfId="23506"/>
    <cellStyle name="Input 118 2 4 4" xfId="18401"/>
    <cellStyle name="Input 118 2 4 5" xfId="18603"/>
    <cellStyle name="Input 118 2 4 6" xfId="28480"/>
    <cellStyle name="Input 118 2 5" xfId="2690"/>
    <cellStyle name="Input 118 2 5 2" xfId="7390"/>
    <cellStyle name="Input 118 2 5 2 2" xfId="20803"/>
    <cellStyle name="Input 118 2 5 3" xfId="6835"/>
    <cellStyle name="Input 118 2 5 3 2" xfId="16934"/>
    <cellStyle name="Input 118 2 5 4" xfId="24575"/>
    <cellStyle name="Input 118 2 5 5" xfId="18604"/>
    <cellStyle name="Input 118 2 5 6" xfId="28481"/>
    <cellStyle name="Input 118 2 6" xfId="7386"/>
    <cellStyle name="Input 118 2 6 2" xfId="23349"/>
    <cellStyle name="Input 118 2 7" xfId="6839"/>
    <cellStyle name="Input 118 2 7 2" xfId="16932"/>
    <cellStyle name="Input 118 2 8" xfId="18402"/>
    <cellStyle name="Input 118 2 9" xfId="22172"/>
    <cellStyle name="Input 118 3" xfId="2691"/>
    <cellStyle name="Input 118 3 2" xfId="7391"/>
    <cellStyle name="Input 118 3 2 2" xfId="16775"/>
    <cellStyle name="Input 118 3 3" xfId="6834"/>
    <cellStyle name="Input 118 3 3 2" xfId="20960"/>
    <cellStyle name="Input 118 3 4" xfId="22033"/>
    <cellStyle name="Input 118 3 5" xfId="18605"/>
    <cellStyle name="Input 118 3 6" xfId="28482"/>
    <cellStyle name="Input 118 4" xfId="2692"/>
    <cellStyle name="Input 118 4 2" xfId="7392"/>
    <cellStyle name="Input 118 4 2 2" xfId="16774"/>
    <cellStyle name="Input 118 4 3" xfId="6833"/>
    <cellStyle name="Input 118 4 3 2" xfId="23507"/>
    <cellStyle name="Input 118 4 4" xfId="18400"/>
    <cellStyle name="Input 118 4 5" xfId="22193"/>
    <cellStyle name="Input 118 4 6" xfId="28483"/>
    <cellStyle name="Input 118 5" xfId="7385"/>
    <cellStyle name="Input 118 5 2" xfId="16777"/>
    <cellStyle name="Input 118 6" xfId="6840"/>
    <cellStyle name="Input 118 6 2" xfId="16931"/>
    <cellStyle name="Input 118 7" xfId="22035"/>
    <cellStyle name="Input 118 8" xfId="24733"/>
    <cellStyle name="Input 118 9" xfId="28484"/>
    <cellStyle name="Input 119" xfId="2693"/>
    <cellStyle name="Input 119 2" xfId="2694"/>
    <cellStyle name="Input 119 2 10" xfId="28485"/>
    <cellStyle name="Input 119 2 2" xfId="2695"/>
    <cellStyle name="Input 119 2 2 2" xfId="7395"/>
    <cellStyle name="Input 119 2 2 2 2" xfId="20793"/>
    <cellStyle name="Input 119 2 2 3" xfId="6830"/>
    <cellStyle name="Input 119 2 2 3 2" xfId="23508"/>
    <cellStyle name="Input 119 2 2 4" xfId="22019"/>
    <cellStyle name="Input 119 2 2 5" xfId="24736"/>
    <cellStyle name="Input 119 2 2 6" xfId="28486"/>
    <cellStyle name="Input 119 2 3" xfId="2696"/>
    <cellStyle name="Input 119 2 3 2" xfId="7396"/>
    <cellStyle name="Input 119 2 3 2 2" xfId="23345"/>
    <cellStyle name="Input 119 2 3 3" xfId="6829"/>
    <cellStyle name="Input 119 2 3 3 2" xfId="16936"/>
    <cellStyle name="Input 119 2 3 4" xfId="24573"/>
    <cellStyle name="Input 119 2 3 5" xfId="18606"/>
    <cellStyle name="Input 119 2 3 6" xfId="28487"/>
    <cellStyle name="Input 119 2 4" xfId="2697"/>
    <cellStyle name="Input 119 2 4 2" xfId="7397"/>
    <cellStyle name="Input 119 2 4 2 2" xfId="20800"/>
    <cellStyle name="Input 119 2 4 3" xfId="6828"/>
    <cellStyle name="Input 119 2 4 3 2" xfId="20962"/>
    <cellStyle name="Input 119 2 4 4" xfId="22031"/>
    <cellStyle name="Input 119 2 4 5" xfId="18607"/>
    <cellStyle name="Input 119 2 4 6" xfId="28488"/>
    <cellStyle name="Input 119 2 5" xfId="2698"/>
    <cellStyle name="Input 119 2 5 2" xfId="7398"/>
    <cellStyle name="Input 119 2 5 2 2" xfId="16772"/>
    <cellStyle name="Input 119 2 5 3" xfId="6827"/>
    <cellStyle name="Input 119 2 5 3 2" xfId="23509"/>
    <cellStyle name="Input 119 2 5 4" xfId="18398"/>
    <cellStyle name="Input 119 2 5 5" xfId="22195"/>
    <cellStyle name="Input 119 2 5 6" xfId="28489"/>
    <cellStyle name="Input 119 2 6" xfId="7394"/>
    <cellStyle name="Input 119 2 6 2" xfId="23338"/>
    <cellStyle name="Input 119 2 7" xfId="6831"/>
    <cellStyle name="Input 119 2 7 2" xfId="20961"/>
    <cellStyle name="Input 119 2 8" xfId="24561"/>
    <cellStyle name="Input 119 2 9" xfId="22192"/>
    <cellStyle name="Input 119 3" xfId="2699"/>
    <cellStyle name="Input 119 3 2" xfId="7399"/>
    <cellStyle name="Input 119 3 2 2" xfId="23344"/>
    <cellStyle name="Input 119 3 3" xfId="6826"/>
    <cellStyle name="Input 119 3 3 2" xfId="20958"/>
    <cellStyle name="Input 119 3 4" xfId="24572"/>
    <cellStyle name="Input 119 3 5" xfId="24739"/>
    <cellStyle name="Input 119 3 6" xfId="28490"/>
    <cellStyle name="Input 119 4" xfId="2700"/>
    <cellStyle name="Input 119 4 2" xfId="7400"/>
    <cellStyle name="Input 119 4 2 2" xfId="20799"/>
    <cellStyle name="Input 119 4 3" xfId="6825"/>
    <cellStyle name="Input 119 4 3 2" xfId="23505"/>
    <cellStyle name="Input 119 4 4" xfId="22030"/>
    <cellStyle name="Input 119 4 5" xfId="22194"/>
    <cellStyle name="Input 119 4 6" xfId="28491"/>
    <cellStyle name="Input 119 5" xfId="7393"/>
    <cellStyle name="Input 119 5 2" xfId="16773"/>
    <cellStyle name="Input 119 6" xfId="6832"/>
    <cellStyle name="Input 119 6 2" xfId="16935"/>
    <cellStyle name="Input 119 7" xfId="18399"/>
    <cellStyle name="Input 119 8" xfId="24737"/>
    <cellStyle name="Input 119 9" xfId="28492"/>
    <cellStyle name="Input 12" xfId="2701"/>
    <cellStyle name="Input 12 2" xfId="2702"/>
    <cellStyle name="Input 12 2 10" xfId="28493"/>
    <cellStyle name="Input 12 2 2" xfId="2703"/>
    <cellStyle name="Input 12 2 2 2" xfId="7403"/>
    <cellStyle name="Input 12 2 2 2 2" xfId="20794"/>
    <cellStyle name="Input 12 2 2 3" xfId="6822"/>
    <cellStyle name="Input 12 2 2 3 2" xfId="23510"/>
    <cellStyle name="Input 12 2 2 4" xfId="22025"/>
    <cellStyle name="Input 12 2 2 5" xfId="22196"/>
    <cellStyle name="Input 12 2 2 6" xfId="28494"/>
    <cellStyle name="Input 12 2 3" xfId="2704"/>
    <cellStyle name="Input 12 2 3 2" xfId="7404"/>
    <cellStyle name="Input 12 2 3 2 2" xfId="23343"/>
    <cellStyle name="Input 12 2 3 3" xfId="6821"/>
    <cellStyle name="Input 12 2 3 3 2" xfId="16938"/>
    <cellStyle name="Input 12 2 3 4" xfId="24571"/>
    <cellStyle name="Input 12 2 3 5" xfId="24740"/>
    <cellStyle name="Input 12 2 3 6" xfId="28495"/>
    <cellStyle name="Input 12 2 4" xfId="2705"/>
    <cellStyle name="Input 12 2 4 2" xfId="7405"/>
    <cellStyle name="Input 12 2 4 2 2" xfId="20798"/>
    <cellStyle name="Input 12 2 4 3" xfId="6820"/>
    <cellStyle name="Input 12 2 4 3 2" xfId="20964"/>
    <cellStyle name="Input 12 2 4 4" xfId="22029"/>
    <cellStyle name="Input 12 2 4 5" xfId="22191"/>
    <cellStyle name="Input 12 2 4 6" xfId="28496"/>
    <cellStyle name="Input 12 2 5" xfId="2706"/>
    <cellStyle name="Input 12 2 5 2" xfId="7406"/>
    <cellStyle name="Input 12 2 5 2 2" xfId="16770"/>
    <cellStyle name="Input 12 2 5 3" xfId="6819"/>
    <cellStyle name="Input 12 2 5 3 2" xfId="23511"/>
    <cellStyle name="Input 12 2 5 4" xfId="18396"/>
    <cellStyle name="Input 12 2 5 5" xfId="24735"/>
    <cellStyle name="Input 12 2 5 6" xfId="28497"/>
    <cellStyle name="Input 12 2 6" xfId="7402"/>
    <cellStyle name="Input 12 2 6 2" xfId="23339"/>
    <cellStyle name="Input 12 2 7" xfId="6823"/>
    <cellStyle name="Input 12 2 7 2" xfId="20963"/>
    <cellStyle name="Input 12 2 8" xfId="24567"/>
    <cellStyle name="Input 12 2 9" xfId="18608"/>
    <cellStyle name="Input 12 3" xfId="2707"/>
    <cellStyle name="Input 12 3 2" xfId="7407"/>
    <cellStyle name="Input 12 3 2 2" xfId="23342"/>
    <cellStyle name="Input 12 3 3" xfId="6818"/>
    <cellStyle name="Input 12 3 3 2" xfId="20957"/>
    <cellStyle name="Input 12 3 4" xfId="24570"/>
    <cellStyle name="Input 12 3 5" xfId="18609"/>
    <cellStyle name="Input 12 3 6" xfId="28498"/>
    <cellStyle name="Input 12 4" xfId="2708"/>
    <cellStyle name="Input 12 4 2" xfId="7408"/>
    <cellStyle name="Input 12 4 2 2" xfId="20797"/>
    <cellStyle name="Input 12 4 3" xfId="6817"/>
    <cellStyle name="Input 12 4 3 2" xfId="23504"/>
    <cellStyle name="Input 12 4 4" xfId="22028"/>
    <cellStyle name="Input 12 4 5" xfId="18610"/>
    <cellStyle name="Input 12 4 6" xfId="28499"/>
    <cellStyle name="Input 12 5" xfId="7401"/>
    <cellStyle name="Input 12 5 2" xfId="16771"/>
    <cellStyle name="Input 12 6" xfId="6824"/>
    <cellStyle name="Input 12 6 2" xfId="16937"/>
    <cellStyle name="Input 12 7" xfId="18397"/>
    <cellStyle name="Input 12 8" xfId="24738"/>
    <cellStyle name="Input 12 9" xfId="28500"/>
    <cellStyle name="Input 120" xfId="2709"/>
    <cellStyle name="Input 120 2" xfId="2710"/>
    <cellStyle name="Input 120 2 10" xfId="28501"/>
    <cellStyle name="Input 120 2 2" xfId="2711"/>
    <cellStyle name="Input 120 2 2 2" xfId="7411"/>
    <cellStyle name="Input 120 2 2 2 2" xfId="20796"/>
    <cellStyle name="Input 120 2 2 3" xfId="6814"/>
    <cellStyle name="Input 120 2 2 3 2" xfId="16941"/>
    <cellStyle name="Input 120 2 2 4" xfId="22027"/>
    <cellStyle name="Input 120 2 2 5" xfId="24743"/>
    <cellStyle name="Input 120 2 2 6" xfId="28502"/>
    <cellStyle name="Input 120 2 3" xfId="2712"/>
    <cellStyle name="Input 120 2 3 2" xfId="7412"/>
    <cellStyle name="Input 120 2 3 2 2" xfId="16768"/>
    <cellStyle name="Input 120 2 3 3" xfId="6813"/>
    <cellStyle name="Input 120 2 3 3 2" xfId="20967"/>
    <cellStyle name="Input 120 2 3 4" xfId="18394"/>
    <cellStyle name="Input 120 2 3 5" xfId="22198"/>
    <cellStyle name="Input 120 2 3 6" xfId="28503"/>
    <cellStyle name="Input 120 2 4" xfId="2713"/>
    <cellStyle name="Input 120 2 4 2" xfId="7413"/>
    <cellStyle name="Input 120 2 4 2 2" xfId="23340"/>
    <cellStyle name="Input 120 2 4 3" xfId="6812"/>
    <cellStyle name="Input 120 2 4 3 2" xfId="23514"/>
    <cellStyle name="Input 120 2 4 4" xfId="24568"/>
    <cellStyle name="Input 120 2 4 5" xfId="24742"/>
    <cellStyle name="Input 120 2 4 6" xfId="28504"/>
    <cellStyle name="Input 120 2 5" xfId="2714"/>
    <cellStyle name="Input 120 2 5 2" xfId="7414"/>
    <cellStyle name="Input 120 2 5 2 2" xfId="20795"/>
    <cellStyle name="Input 120 2 5 3" xfId="6811"/>
    <cellStyle name="Input 120 2 5 3 2" xfId="16942"/>
    <cellStyle name="Input 120 2 5 4" xfId="22026"/>
    <cellStyle name="Input 120 2 5 5" xfId="18612"/>
    <cellStyle name="Input 120 2 5 6" xfId="28505"/>
    <cellStyle name="Input 120 2 6" xfId="7410"/>
    <cellStyle name="Input 120 2 6 2" xfId="23341"/>
    <cellStyle name="Input 120 2 7" xfId="6815"/>
    <cellStyle name="Input 120 2 7 2" xfId="16940"/>
    <cellStyle name="Input 120 2 8" xfId="24569"/>
    <cellStyle name="Input 120 2 9" xfId="22199"/>
    <cellStyle name="Input 120 3" xfId="2715"/>
    <cellStyle name="Input 120 3 2" xfId="7415"/>
    <cellStyle name="Input 120 3 2 2" xfId="16767"/>
    <cellStyle name="Input 120 3 3" xfId="6810"/>
    <cellStyle name="Input 120 3 3 2" xfId="20968"/>
    <cellStyle name="Input 120 3 4" xfId="18393"/>
    <cellStyle name="Input 120 3 5" xfId="18613"/>
    <cellStyle name="Input 120 3 6" xfId="28506"/>
    <cellStyle name="Input 120 4" xfId="2716"/>
    <cellStyle name="Input 120 4 2" xfId="7416"/>
    <cellStyle name="Input 120 4 2 2" xfId="16766"/>
    <cellStyle name="Input 120 4 3" xfId="6809"/>
    <cellStyle name="Input 120 4 3 2" xfId="23515"/>
    <cellStyle name="Input 120 4 4" xfId="18392"/>
    <cellStyle name="Input 120 4 5" xfId="22201"/>
    <cellStyle name="Input 120 4 6" xfId="28507"/>
    <cellStyle name="Input 120 5" xfId="7409"/>
    <cellStyle name="Input 120 5 2" xfId="16769"/>
    <cellStyle name="Input 120 6" xfId="6816"/>
    <cellStyle name="Input 120 6 2" xfId="16939"/>
    <cellStyle name="Input 120 7" xfId="18395"/>
    <cellStyle name="Input 120 8" xfId="18611"/>
    <cellStyle name="Input 120 9" xfId="28508"/>
    <cellStyle name="Input 121" xfId="2717"/>
    <cellStyle name="Input 121 2" xfId="2718"/>
    <cellStyle name="Input 121 2 10" xfId="28509"/>
    <cellStyle name="Input 121 2 2" xfId="2719"/>
    <cellStyle name="Input 121 2 2 2" xfId="7419"/>
    <cellStyle name="Input 121 2 2 2 2" xfId="20785"/>
    <cellStyle name="Input 121 2 2 3" xfId="6806"/>
    <cellStyle name="Input 121 2 2 3 2" xfId="23516"/>
    <cellStyle name="Input 121 2 2 4" xfId="24566"/>
    <cellStyle name="Input 121 2 2 5" xfId="24744"/>
    <cellStyle name="Input 121 2 2 6" xfId="28510"/>
    <cellStyle name="Input 121 2 3" xfId="2720"/>
    <cellStyle name="Input 121 2 3 2" xfId="7420"/>
    <cellStyle name="Input 121 2 3 2 2" xfId="23337"/>
    <cellStyle name="Input 121 2 3 3" xfId="6805"/>
    <cellStyle name="Input 121 2 3 3 2" xfId="16944"/>
    <cellStyle name="Input 121 2 3 4" xfId="22024"/>
    <cellStyle name="Input 121 2 3 5" xfId="18614"/>
    <cellStyle name="Input 121 2 3 6" xfId="28511"/>
    <cellStyle name="Input 121 2 4" xfId="2721"/>
    <cellStyle name="Input 121 2 4 2" xfId="7421"/>
    <cellStyle name="Input 121 2 4 2 2" xfId="20792"/>
    <cellStyle name="Input 121 2 4 3" xfId="6804"/>
    <cellStyle name="Input 121 2 4 3 2" xfId="20970"/>
    <cellStyle name="Input 121 2 4 4" xfId="18391"/>
    <cellStyle name="Input 121 2 4 5" xfId="22202"/>
    <cellStyle name="Input 121 2 4 6" xfId="28512"/>
    <cellStyle name="Input 121 2 5" xfId="2722"/>
    <cellStyle name="Input 121 2 5 2" xfId="7422"/>
    <cellStyle name="Input 121 2 5 2 2" xfId="16764"/>
    <cellStyle name="Input 121 2 5 3" xfId="6803"/>
    <cellStyle name="Input 121 2 5 3 2" xfId="23517"/>
    <cellStyle name="Input 121 2 5 4" xfId="24565"/>
    <cellStyle name="Input 121 2 5 5" xfId="24746"/>
    <cellStyle name="Input 121 2 5 6" xfId="28513"/>
    <cellStyle name="Input 121 2 6" xfId="7418"/>
    <cellStyle name="Input 121 2 6 2" xfId="23330"/>
    <cellStyle name="Input 121 2 7" xfId="6807"/>
    <cellStyle name="Input 121 2 7 2" xfId="20969"/>
    <cellStyle name="Input 121 2 8" xfId="22020"/>
    <cellStyle name="Input 121 2 9" xfId="22200"/>
    <cellStyle name="Input 121 3" xfId="2723"/>
    <cellStyle name="Input 121 3 2" xfId="7423"/>
    <cellStyle name="Input 121 3 2 2" xfId="23336"/>
    <cellStyle name="Input 121 3 3" xfId="6802"/>
    <cellStyle name="Input 121 3 3 2" xfId="20966"/>
    <cellStyle name="Input 121 3 4" xfId="22023"/>
    <cellStyle name="Input 121 3 5" xfId="22197"/>
    <cellStyle name="Input 121 3 6" xfId="28514"/>
    <cellStyle name="Input 121 4" xfId="2724"/>
    <cellStyle name="Input 121 4 2" xfId="7424"/>
    <cellStyle name="Input 121 4 2 2" xfId="20791"/>
    <cellStyle name="Input 121 4 3" xfId="6801"/>
    <cellStyle name="Input 121 4 3 2" xfId="23513"/>
    <cellStyle name="Input 121 4 4" xfId="18390"/>
    <cellStyle name="Input 121 4 5" xfId="24741"/>
    <cellStyle name="Input 121 4 6" xfId="28515"/>
    <cellStyle name="Input 121 5" xfId="7417"/>
    <cellStyle name="Input 121 5 2" xfId="16765"/>
    <cellStyle name="Input 121 6" xfId="6808"/>
    <cellStyle name="Input 121 6 2" xfId="16943"/>
    <cellStyle name="Input 121 7" xfId="24562"/>
    <cellStyle name="Input 121 8" xfId="24745"/>
    <cellStyle name="Input 121 9" xfId="28516"/>
    <cellStyle name="Input 122" xfId="2725"/>
    <cellStyle name="Input 122 2" xfId="2726"/>
    <cellStyle name="Input 122 2 10" xfId="28517"/>
    <cellStyle name="Input 122 2 2" xfId="2727"/>
    <cellStyle name="Input 122 2 2 2" xfId="7427"/>
    <cellStyle name="Input 122 2 2 2 2" xfId="20786"/>
    <cellStyle name="Input 122 2 2 3" xfId="6798"/>
    <cellStyle name="Input 122 2 2 3 2" xfId="23518"/>
    <cellStyle name="Input 122 2 2 4" xfId="18389"/>
    <cellStyle name="Input 122 2 2 5" xfId="22204"/>
    <cellStyle name="Input 122 2 2 6" xfId="28518"/>
    <cellStyle name="Input 122 2 3" xfId="2728"/>
    <cellStyle name="Input 122 2 3 2" xfId="7428"/>
    <cellStyle name="Input 122 2 3 2 2" xfId="23335"/>
    <cellStyle name="Input 122 2 3 3" xfId="6797"/>
    <cellStyle name="Input 122 2 3 3 2" xfId="16946"/>
    <cellStyle name="Input 122 2 3 4" xfId="24563"/>
    <cellStyle name="Input 122 2 3 5" xfId="24748"/>
    <cellStyle name="Input 122 2 3 6" xfId="28519"/>
    <cellStyle name="Input 122 2 4" xfId="2729"/>
    <cellStyle name="Input 122 2 4 2" xfId="7429"/>
    <cellStyle name="Input 122 2 4 2 2" xfId="20790"/>
    <cellStyle name="Input 122 2 4 3" xfId="6796"/>
    <cellStyle name="Input 122 2 4 3 2" xfId="20972"/>
    <cellStyle name="Input 122 2 4 4" xfId="22021"/>
    <cellStyle name="Input 122 2 4 5" xfId="22203"/>
    <cellStyle name="Input 122 2 4 6" xfId="28520"/>
    <cellStyle name="Input 122 2 5" xfId="2730"/>
    <cellStyle name="Input 122 2 5 2" xfId="7430"/>
    <cellStyle name="Input 122 2 5 2 2" xfId="16762"/>
    <cellStyle name="Input 122 2 5 3" xfId="6795"/>
    <cellStyle name="Input 122 2 5 3 2" xfId="23519"/>
    <cellStyle name="Input 122 2 5 4" xfId="18388"/>
    <cellStyle name="Input 122 2 5 5" xfId="24747"/>
    <cellStyle name="Input 122 2 5 6" xfId="28521"/>
    <cellStyle name="Input 122 2 6" xfId="7426"/>
    <cellStyle name="Input 122 2 6 2" xfId="23331"/>
    <cellStyle name="Input 122 2 7" xfId="6799"/>
    <cellStyle name="Input 122 2 7 2" xfId="20971"/>
    <cellStyle name="Input 122 2 8" xfId="22022"/>
    <cellStyle name="Input 122 2 9" xfId="18616"/>
    <cellStyle name="Input 122 3" xfId="2731"/>
    <cellStyle name="Input 122 3 2" xfId="7431"/>
    <cellStyle name="Input 122 3 2 2" xfId="23334"/>
    <cellStyle name="Input 122 3 3" xfId="6794"/>
    <cellStyle name="Input 122 3 3 2" xfId="20965"/>
    <cellStyle name="Input 122 3 4" xfId="18387"/>
    <cellStyle name="Input 122 3 5" xfId="18617"/>
    <cellStyle name="Input 122 3 6" xfId="28522"/>
    <cellStyle name="Input 122 4" xfId="2732"/>
    <cellStyle name="Input 122 4 2" xfId="7432"/>
    <cellStyle name="Input 122 4 2 2" xfId="20789"/>
    <cellStyle name="Input 122 4 3" xfId="6793"/>
    <cellStyle name="Input 122 4 3 2" xfId="23512"/>
    <cellStyle name="Input 122 4 4" xfId="18386"/>
    <cellStyle name="Input 122 4 5" xfId="18618"/>
    <cellStyle name="Input 122 4 6" xfId="28523"/>
    <cellStyle name="Input 122 5" xfId="7425"/>
    <cellStyle name="Input 122 5 2" xfId="16763"/>
    <cellStyle name="Input 122 6" xfId="6800"/>
    <cellStyle name="Input 122 6 2" xfId="16945"/>
    <cellStyle name="Input 122 7" xfId="24564"/>
    <cellStyle name="Input 122 8" xfId="18615"/>
    <cellStyle name="Input 122 9" xfId="28524"/>
    <cellStyle name="Input 123" xfId="2733"/>
    <cellStyle name="Input 123 2" xfId="2734"/>
    <cellStyle name="Input 123 2 10" xfId="28525"/>
    <cellStyle name="Input 123 2 2" xfId="2735"/>
    <cellStyle name="Input 123 2 2 2" xfId="7435"/>
    <cellStyle name="Input 123 2 2 2 2" xfId="20788"/>
    <cellStyle name="Input 123 2 2 3" xfId="6790"/>
    <cellStyle name="Input 123 2 2 3 2" xfId="16949"/>
    <cellStyle name="Input 123 2 2 4" xfId="24560"/>
    <cellStyle name="Input 123 2 2 5" xfId="22205"/>
    <cellStyle name="Input 123 2 2 6" xfId="28526"/>
    <cellStyle name="Input 123 2 3" xfId="2736"/>
    <cellStyle name="Input 123 2 3 2" xfId="7436"/>
    <cellStyle name="Input 123 2 3 2 2" xfId="16760"/>
    <cellStyle name="Input 123 2 3 3" xfId="6789"/>
    <cellStyle name="Input 123 2 3 3 2" xfId="20975"/>
    <cellStyle name="Input 123 2 3 4" xfId="22018"/>
    <cellStyle name="Input 123 2 3 5" xfId="24749"/>
    <cellStyle name="Input 123 2 3 6" xfId="28527"/>
    <cellStyle name="Input 123 2 4" xfId="2737"/>
    <cellStyle name="Input 123 2 4 2" xfId="7437"/>
    <cellStyle name="Input 123 2 4 2 2" xfId="23332"/>
    <cellStyle name="Input 123 2 4 3" xfId="6788"/>
    <cellStyle name="Input 123 2 4 3 2" xfId="23522"/>
    <cellStyle name="Input 123 2 4 4" xfId="18385"/>
    <cellStyle name="Input 123 2 4 5" xfId="18619"/>
    <cellStyle name="Input 123 2 4 6" xfId="28528"/>
    <cellStyle name="Input 123 2 5" xfId="2738"/>
    <cellStyle name="Input 123 2 5 2" xfId="7438"/>
    <cellStyle name="Input 123 2 5 2 2" xfId="20787"/>
    <cellStyle name="Input 123 2 5 3" xfId="6787"/>
    <cellStyle name="Input 123 2 5 3 2" xfId="16950"/>
    <cellStyle name="Input 123 2 5 4" xfId="24559"/>
    <cellStyle name="Input 123 2 5 5" xfId="22207"/>
    <cellStyle name="Input 123 2 5 6" xfId="28529"/>
    <cellStyle name="Input 123 2 6" xfId="7434"/>
    <cellStyle name="Input 123 2 6 2" xfId="23333"/>
    <cellStyle name="Input 123 2 7" xfId="6791"/>
    <cellStyle name="Input 123 2 7 2" xfId="16948"/>
    <cellStyle name="Input 123 2 8" xfId="22006"/>
    <cellStyle name="Input 123 2 9" xfId="24750"/>
    <cellStyle name="Input 123 3" xfId="2739"/>
    <cellStyle name="Input 123 3 2" xfId="7439"/>
    <cellStyle name="Input 123 3 2 2" xfId="16759"/>
    <cellStyle name="Input 123 3 3" xfId="6786"/>
    <cellStyle name="Input 123 3 3 2" xfId="20976"/>
    <cellStyle name="Input 123 3 4" xfId="22017"/>
    <cellStyle name="Input 123 3 5" xfId="24751"/>
    <cellStyle name="Input 123 3 6" xfId="28530"/>
    <cellStyle name="Input 123 4" xfId="2740"/>
    <cellStyle name="Input 123 4 2" xfId="7440"/>
    <cellStyle name="Input 123 4 2 2" xfId="16758"/>
    <cellStyle name="Input 123 4 3" xfId="6785"/>
    <cellStyle name="Input 123 4 3 2" xfId="23523"/>
    <cellStyle name="Input 123 4 4" xfId="18384"/>
    <cellStyle name="Input 123 4 5" xfId="22190"/>
    <cellStyle name="Input 123 4 6" xfId="28531"/>
    <cellStyle name="Input 123 5" xfId="7433"/>
    <cellStyle name="Input 123 5 2" xfId="16761"/>
    <cellStyle name="Input 123 6" xfId="6792"/>
    <cellStyle name="Input 123 6 2" xfId="16947"/>
    <cellStyle name="Input 123 7" xfId="24548"/>
    <cellStyle name="Input 123 8" xfId="22206"/>
    <cellStyle name="Input 123 9" xfId="28532"/>
    <cellStyle name="Input 124" xfId="2741"/>
    <cellStyle name="Input 124 2" xfId="2742"/>
    <cellStyle name="Input 124 2 10" xfId="28533"/>
    <cellStyle name="Input 124 2 2" xfId="2743"/>
    <cellStyle name="Input 124 2 2 2" xfId="7443"/>
    <cellStyle name="Input 124 2 2 2 2" xfId="20777"/>
    <cellStyle name="Input 124 2 2 3" xfId="6782"/>
    <cellStyle name="Input 124 2 2 3 2" xfId="23524"/>
    <cellStyle name="Input 124 2 2 4" xfId="24558"/>
    <cellStyle name="Input 124 2 2 5" xfId="18621"/>
    <cellStyle name="Input 124 2 2 6" xfId="28534"/>
    <cellStyle name="Input 124 2 3" xfId="2744"/>
    <cellStyle name="Input 124 2 3 2" xfId="7444"/>
    <cellStyle name="Input 124 2 3 2 2" xfId="23329"/>
    <cellStyle name="Input 124 2 3 3" xfId="6781"/>
    <cellStyle name="Input 124 2 3 3 2" xfId="16952"/>
    <cellStyle name="Input 124 2 3 4" xfId="22016"/>
    <cellStyle name="Input 124 2 3 5" xfId="18622"/>
    <cellStyle name="Input 124 2 3 6" xfId="28535"/>
    <cellStyle name="Input 124 2 4" xfId="2745"/>
    <cellStyle name="Input 124 2 4 2" xfId="7445"/>
    <cellStyle name="Input 124 2 4 2 2" xfId="20784"/>
    <cellStyle name="Input 124 2 4 3" xfId="6780"/>
    <cellStyle name="Input 124 2 4 3 2" xfId="20978"/>
    <cellStyle name="Input 124 2 4 4" xfId="18383"/>
    <cellStyle name="Input 124 2 4 5" xfId="22210"/>
    <cellStyle name="Input 124 2 4 6" xfId="28536"/>
    <cellStyle name="Input 124 2 5" xfId="2746"/>
    <cellStyle name="Input 124 2 5 2" xfId="7446"/>
    <cellStyle name="Input 124 2 5 2 2" xfId="16756"/>
    <cellStyle name="Input 124 2 5 3" xfId="6779"/>
    <cellStyle name="Input 124 2 5 3 2" xfId="23525"/>
    <cellStyle name="Input 124 2 5 4" xfId="24557"/>
    <cellStyle name="Input 124 2 5 5" xfId="24754"/>
    <cellStyle name="Input 124 2 5 6" xfId="28537"/>
    <cellStyle name="Input 124 2 6" xfId="7442"/>
    <cellStyle name="Input 124 2 6 2" xfId="23322"/>
    <cellStyle name="Input 124 2 7" xfId="6783"/>
    <cellStyle name="Input 124 2 7 2" xfId="20977"/>
    <cellStyle name="Input 124 2 8" xfId="22012"/>
    <cellStyle name="Input 124 2 9" xfId="18620"/>
    <cellStyle name="Input 124 3" xfId="2747"/>
    <cellStyle name="Input 124 3 2" xfId="7447"/>
    <cellStyle name="Input 124 3 2 2" xfId="23328"/>
    <cellStyle name="Input 124 3 3" xfId="6778"/>
    <cellStyle name="Input 124 3 3 2" xfId="20974"/>
    <cellStyle name="Input 124 3 4" xfId="22015"/>
    <cellStyle name="Input 124 3 5" xfId="22209"/>
    <cellStyle name="Input 124 3 6" xfId="28538"/>
    <cellStyle name="Input 124 4" xfId="2748"/>
    <cellStyle name="Input 124 4 2" xfId="7448"/>
    <cellStyle name="Input 124 4 2 2" xfId="20783"/>
    <cellStyle name="Input 124 4 3" xfId="6777"/>
    <cellStyle name="Input 124 4 3 2" xfId="23521"/>
    <cellStyle name="Input 124 4 4" xfId="18382"/>
    <cellStyle name="Input 124 4 5" xfId="24753"/>
    <cellStyle name="Input 124 4 6" xfId="28539"/>
    <cellStyle name="Input 124 5" xfId="7441"/>
    <cellStyle name="Input 124 5 2" xfId="16757"/>
    <cellStyle name="Input 124 6" xfId="6784"/>
    <cellStyle name="Input 124 6 2" xfId="16951"/>
    <cellStyle name="Input 124 7" xfId="24554"/>
    <cellStyle name="Input 124 8" xfId="24734"/>
    <cellStyle name="Input 124 9" xfId="28540"/>
    <cellStyle name="Input 125" xfId="2749"/>
    <cellStyle name="Input 125 2" xfId="2750"/>
    <cellStyle name="Input 125 2 10" xfId="28541"/>
    <cellStyle name="Input 125 2 2" xfId="2751"/>
    <cellStyle name="Input 125 2 2 2" xfId="7451"/>
    <cellStyle name="Input 125 2 2 2 2" xfId="20778"/>
    <cellStyle name="Input 125 2 2 3" xfId="6774"/>
    <cellStyle name="Input 125 2 2 3 2" xfId="23526"/>
    <cellStyle name="Input 125 2 2 4" xfId="18381"/>
    <cellStyle name="Input 125 2 2 5" xfId="22212"/>
    <cellStyle name="Input 125 2 2 6" xfId="28542"/>
    <cellStyle name="Input 125 2 3" xfId="2752"/>
    <cellStyle name="Input 125 2 3 2" xfId="7452"/>
    <cellStyle name="Input 125 2 3 2 2" xfId="23327"/>
    <cellStyle name="Input 125 2 3 3" xfId="6773"/>
    <cellStyle name="Input 125 2 3 3 2" xfId="16954"/>
    <cellStyle name="Input 125 2 3 4" xfId="24555"/>
    <cellStyle name="Input 125 2 3 5" xfId="24756"/>
    <cellStyle name="Input 125 2 3 6" xfId="28543"/>
    <cellStyle name="Input 125 2 4" xfId="2753"/>
    <cellStyle name="Input 125 2 4 2" xfId="7453"/>
    <cellStyle name="Input 125 2 4 2 2" xfId="20782"/>
    <cellStyle name="Input 125 2 4 3" xfId="6772"/>
    <cellStyle name="Input 125 2 4 3 2" xfId="20980"/>
    <cellStyle name="Input 125 2 4 4" xfId="22013"/>
    <cellStyle name="Input 125 2 4 5" xfId="22211"/>
    <cellStyle name="Input 125 2 4 6" xfId="28544"/>
    <cellStyle name="Input 125 2 5" xfId="2754"/>
    <cellStyle name="Input 125 2 5 2" xfId="7454"/>
    <cellStyle name="Input 125 2 5 2 2" xfId="16754"/>
    <cellStyle name="Input 125 2 5 3" xfId="6771"/>
    <cellStyle name="Input 125 2 5 3 2" xfId="23527"/>
    <cellStyle name="Input 125 2 5 4" xfId="18380"/>
    <cellStyle name="Input 125 2 5 5" xfId="24755"/>
    <cellStyle name="Input 125 2 5 6" xfId="28545"/>
    <cellStyle name="Input 125 2 6" xfId="7450"/>
    <cellStyle name="Input 125 2 6 2" xfId="23323"/>
    <cellStyle name="Input 125 2 7" xfId="6775"/>
    <cellStyle name="Input 125 2 7 2" xfId="20979"/>
    <cellStyle name="Input 125 2 8" xfId="22014"/>
    <cellStyle name="Input 125 2 9" xfId="18624"/>
    <cellStyle name="Input 125 3" xfId="2755"/>
    <cellStyle name="Input 125 3 2" xfId="7455"/>
    <cellStyle name="Input 125 3 2 2" xfId="23326"/>
    <cellStyle name="Input 125 3 3" xfId="6770"/>
    <cellStyle name="Input 125 3 3 2" xfId="20973"/>
    <cellStyle name="Input 125 3 4" xfId="18379"/>
    <cellStyle name="Input 125 3 5" xfId="18625"/>
    <cellStyle name="Input 125 3 6" xfId="28546"/>
    <cellStyle name="Input 125 4" xfId="2756"/>
    <cellStyle name="Input 125 4 2" xfId="7456"/>
    <cellStyle name="Input 125 4 2 2" xfId="20781"/>
    <cellStyle name="Input 125 4 3" xfId="6769"/>
    <cellStyle name="Input 125 4 3 2" xfId="23520"/>
    <cellStyle name="Input 125 4 4" xfId="24549"/>
    <cellStyle name="Input 125 4 5" xfId="22213"/>
    <cellStyle name="Input 125 4 6" xfId="28547"/>
    <cellStyle name="Input 125 5" xfId="7449"/>
    <cellStyle name="Input 125 5 2" xfId="16755"/>
    <cellStyle name="Input 125 6" xfId="6776"/>
    <cellStyle name="Input 125 6 2" xfId="16953"/>
    <cellStyle name="Input 125 7" xfId="24556"/>
    <cellStyle name="Input 125 8" xfId="18623"/>
    <cellStyle name="Input 125 9" xfId="28548"/>
    <cellStyle name="Input 126" xfId="2757"/>
    <cellStyle name="Input 126 2" xfId="2758"/>
    <cellStyle name="Input 126 2 10" xfId="28549"/>
    <cellStyle name="Input 126 2 2" xfId="2759"/>
    <cellStyle name="Input 126 2 2 2" xfId="7459"/>
    <cellStyle name="Input 126 2 2 2 2" xfId="20780"/>
    <cellStyle name="Input 126 2 2 3" xfId="6766"/>
    <cellStyle name="Input 126 2 2 3 2" xfId="16957"/>
    <cellStyle name="Input 126 2 2 4" xfId="22011"/>
    <cellStyle name="Input 126 2 2 5" xfId="24752"/>
    <cellStyle name="Input 126 2 2 6" xfId="28550"/>
    <cellStyle name="Input 126 2 3" xfId="2760"/>
    <cellStyle name="Input 126 2 3 2" xfId="7460"/>
    <cellStyle name="Input 126 2 3 2 2" xfId="16752"/>
    <cellStyle name="Input 126 2 3 3" xfId="6765"/>
    <cellStyle name="Input 126 2 3 3 2" xfId="20983"/>
    <cellStyle name="Input 126 2 3 4" xfId="18378"/>
    <cellStyle name="Input 126 2 3 5" xfId="18626"/>
    <cellStyle name="Input 126 2 3 6" xfId="28551"/>
    <cellStyle name="Input 126 2 4" xfId="2761"/>
    <cellStyle name="Input 126 2 4 2" xfId="7461"/>
    <cellStyle name="Input 126 2 4 2 2" xfId="23324"/>
    <cellStyle name="Input 126 2 4 3" xfId="6764"/>
    <cellStyle name="Input 126 2 4 3 2" xfId="23530"/>
    <cellStyle name="Input 126 2 4 4" xfId="24552"/>
    <cellStyle name="Input 126 2 4 5" xfId="18627"/>
    <cellStyle name="Input 126 2 4 6" xfId="28552"/>
    <cellStyle name="Input 126 2 5" xfId="2762"/>
    <cellStyle name="Input 126 2 5 2" xfId="7462"/>
    <cellStyle name="Input 126 2 5 2 2" xfId="20779"/>
    <cellStyle name="Input 126 2 5 3" xfId="6763"/>
    <cellStyle name="Input 126 2 5 3 2" xfId="16958"/>
    <cellStyle name="Input 126 2 5 4" xfId="22010"/>
    <cellStyle name="Input 126 2 5 5" xfId="18628"/>
    <cellStyle name="Input 126 2 5 6" xfId="28553"/>
    <cellStyle name="Input 126 2 6" xfId="7458"/>
    <cellStyle name="Input 126 2 6 2" xfId="23325"/>
    <cellStyle name="Input 126 2 7" xfId="6767"/>
    <cellStyle name="Input 126 2 7 2" xfId="16956"/>
    <cellStyle name="Input 126 2 8" xfId="24553"/>
    <cellStyle name="Input 126 2 9" xfId="22208"/>
    <cellStyle name="Input 126 3" xfId="2763"/>
    <cellStyle name="Input 126 3 2" xfId="7463"/>
    <cellStyle name="Input 126 3 2 2" xfId="16751"/>
    <cellStyle name="Input 126 3 3" xfId="6762"/>
    <cellStyle name="Input 126 3 3 2" xfId="20984"/>
    <cellStyle name="Input 126 3 4" xfId="18377"/>
    <cellStyle name="Input 126 3 5" xfId="22216"/>
    <cellStyle name="Input 126 3 6" xfId="28554"/>
    <cellStyle name="Input 126 4" xfId="2764"/>
    <cellStyle name="Input 126 4 2" xfId="7464"/>
    <cellStyle name="Input 126 4 2 2" xfId="16750"/>
    <cellStyle name="Input 126 4 3" xfId="6761"/>
    <cellStyle name="Input 126 4 3 2" xfId="23531"/>
    <cellStyle name="Input 126 4 4" xfId="24551"/>
    <cellStyle name="Input 126 4 5" xfId="24760"/>
    <cellStyle name="Input 126 4 6" xfId="28555"/>
    <cellStyle name="Input 126 5" xfId="7457"/>
    <cellStyle name="Input 126 5 2" xfId="16753"/>
    <cellStyle name="Input 126 6" xfId="6768"/>
    <cellStyle name="Input 126 6 2" xfId="16955"/>
    <cellStyle name="Input 126 7" xfId="22007"/>
    <cellStyle name="Input 126 8" xfId="24757"/>
    <cellStyle name="Input 126 9" xfId="28556"/>
    <cellStyle name="Input 127" xfId="2765"/>
    <cellStyle name="Input 127 2" xfId="2766"/>
    <cellStyle name="Input 127 2 10" xfId="28557"/>
    <cellStyle name="Input 127 2 2" xfId="2767"/>
    <cellStyle name="Input 127 2 2 2" xfId="7467"/>
    <cellStyle name="Input 127 2 2 2 2" xfId="20769"/>
    <cellStyle name="Input 127 2 2 3" xfId="6758"/>
    <cellStyle name="Input 127 2 2 3 2" xfId="23532"/>
    <cellStyle name="Input 127 2 2 4" xfId="24550"/>
    <cellStyle name="Input 127 2 2 5" xfId="18629"/>
    <cellStyle name="Input 127 2 2 6" xfId="28558"/>
    <cellStyle name="Input 127 2 3" xfId="2768"/>
    <cellStyle name="Input 127 2 3 2" xfId="7468"/>
    <cellStyle name="Input 127 2 3 2 2" xfId="23321"/>
    <cellStyle name="Input 127 2 3 3" xfId="6757"/>
    <cellStyle name="Input 127 2 3 3 2" xfId="16960"/>
    <cellStyle name="Input 127 2 3 4" xfId="22008"/>
    <cellStyle name="Input 127 2 3 5" xfId="18630"/>
    <cellStyle name="Input 127 2 3 6" xfId="28559"/>
    <cellStyle name="Input 127 2 4" xfId="2769"/>
    <cellStyle name="Input 127 2 4 2" xfId="7469"/>
    <cellStyle name="Input 127 2 4 2 2" xfId="20776"/>
    <cellStyle name="Input 127 2 4 3" xfId="6756"/>
    <cellStyle name="Input 127 2 4 3 2" xfId="20986"/>
    <cellStyle name="Input 127 2 4 4" xfId="18375"/>
    <cellStyle name="Input 127 2 4 5" xfId="22218"/>
    <cellStyle name="Input 127 2 4 6" xfId="28560"/>
    <cellStyle name="Input 127 2 5" xfId="2770"/>
    <cellStyle name="Input 127 2 5 2" xfId="7470"/>
    <cellStyle name="Input 127 2 5 2 2" xfId="16748"/>
    <cellStyle name="Input 127 2 5 3" xfId="6755"/>
    <cellStyle name="Input 127 2 5 3 2" xfId="23533"/>
    <cellStyle name="Input 127 2 5 4" xfId="18374"/>
    <cellStyle name="Input 127 2 5 5" xfId="24762"/>
    <cellStyle name="Input 127 2 5 6" xfId="28561"/>
    <cellStyle name="Input 127 2 6" xfId="7466"/>
    <cellStyle name="Input 127 2 6 2" xfId="23314"/>
    <cellStyle name="Input 127 2 7" xfId="6759"/>
    <cellStyle name="Input 127 2 7 2" xfId="20985"/>
    <cellStyle name="Input 127 2 8" xfId="18376"/>
    <cellStyle name="Input 127 2 9" xfId="24759"/>
    <cellStyle name="Input 127 3" xfId="2771"/>
    <cellStyle name="Input 127 3 2" xfId="7471"/>
    <cellStyle name="Input 127 3 2 2" xfId="23320"/>
    <cellStyle name="Input 127 3 3" xfId="6754"/>
    <cellStyle name="Input 127 3 3 2" xfId="20982"/>
    <cellStyle name="Input 127 3 4" xfId="18373"/>
    <cellStyle name="Input 127 3 5" xfId="22217"/>
    <cellStyle name="Input 127 3 6" xfId="28562"/>
    <cellStyle name="Input 127 4" xfId="2772"/>
    <cellStyle name="Input 127 4 2" xfId="7472"/>
    <cellStyle name="Input 127 4 2 2" xfId="20775"/>
    <cellStyle name="Input 127 4 3" xfId="6753"/>
    <cellStyle name="Input 127 4 3 2" xfId="23529"/>
    <cellStyle name="Input 127 4 4" xfId="24535"/>
    <cellStyle name="Input 127 4 5" xfId="24761"/>
    <cellStyle name="Input 127 4 6" xfId="28563"/>
    <cellStyle name="Input 127 5" xfId="7465"/>
    <cellStyle name="Input 127 5 2" xfId="16749"/>
    <cellStyle name="Input 127 6" xfId="6760"/>
    <cellStyle name="Input 127 6 2" xfId="16959"/>
    <cellStyle name="Input 127 7" xfId="22009"/>
    <cellStyle name="Input 127 8" xfId="22215"/>
    <cellStyle name="Input 127 9" xfId="28564"/>
    <cellStyle name="Input 128" xfId="2773"/>
    <cellStyle name="Input 128 2" xfId="2774"/>
    <cellStyle name="Input 128 2 10" xfId="28565"/>
    <cellStyle name="Input 128 2 2" xfId="2775"/>
    <cellStyle name="Input 128 2 2 2" xfId="7475"/>
    <cellStyle name="Input 128 2 2 2 2" xfId="20770"/>
    <cellStyle name="Input 128 2 2 3" xfId="6750"/>
    <cellStyle name="Input 128 2 2 3 2" xfId="23534"/>
    <cellStyle name="Input 128 2 2 4" xfId="22005"/>
    <cellStyle name="Input 128 2 2 5" xfId="24763"/>
    <cellStyle name="Input 128 2 2 6" xfId="28566"/>
    <cellStyle name="Input 128 2 3" xfId="2776"/>
    <cellStyle name="Input 128 2 3 2" xfId="7476"/>
    <cellStyle name="Input 128 2 3 2 2" xfId="23319"/>
    <cellStyle name="Input 128 2 3 3" xfId="6749"/>
    <cellStyle name="Input 128 2 3 3 2" xfId="16962"/>
    <cellStyle name="Input 128 2 3 4" xfId="18372"/>
    <cellStyle name="Input 128 2 3 5" xfId="22214"/>
    <cellStyle name="Input 128 2 3 6" xfId="28567"/>
    <cellStyle name="Input 128 2 4" xfId="2777"/>
    <cellStyle name="Input 128 2 4 2" xfId="7477"/>
    <cellStyle name="Input 128 2 4 2 2" xfId="20774"/>
    <cellStyle name="Input 128 2 4 3" xfId="6748"/>
    <cellStyle name="Input 128 2 4 3 2" xfId="20988"/>
    <cellStyle name="Input 128 2 4 4" xfId="24546"/>
    <cellStyle name="Input 128 2 4 5" xfId="24758"/>
    <cellStyle name="Input 128 2 4 6" xfId="28568"/>
    <cellStyle name="Input 128 2 5" xfId="2778"/>
    <cellStyle name="Input 128 2 5 2" xfId="7478"/>
    <cellStyle name="Input 128 2 5 2 2" xfId="16746"/>
    <cellStyle name="Input 128 2 5 3" xfId="6747"/>
    <cellStyle name="Input 128 2 5 3 2" xfId="23535"/>
    <cellStyle name="Input 128 2 5 4" xfId="22004"/>
    <cellStyle name="Input 128 2 5 5" xfId="18632"/>
    <cellStyle name="Input 128 2 5 6" xfId="28569"/>
    <cellStyle name="Input 128 2 6" xfId="7474"/>
    <cellStyle name="Input 128 2 6 2" xfId="23315"/>
    <cellStyle name="Input 128 2 7" xfId="6751"/>
    <cellStyle name="Input 128 2 7 2" xfId="20987"/>
    <cellStyle name="Input 128 2 8" xfId="24547"/>
    <cellStyle name="Input 128 2 9" xfId="22219"/>
    <cellStyle name="Input 128 3" xfId="2779"/>
    <cellStyle name="Input 128 3 2" xfId="7479"/>
    <cellStyle name="Input 128 3 2 2" xfId="23318"/>
    <cellStyle name="Input 128 3 3" xfId="6746"/>
    <cellStyle name="Input 128 3 3 2" xfId="20981"/>
    <cellStyle name="Input 128 3 4" xfId="18371"/>
    <cellStyle name="Input 128 3 5" xfId="18633"/>
    <cellStyle name="Input 128 3 6" xfId="28570"/>
    <cellStyle name="Input 128 4" xfId="2780"/>
    <cellStyle name="Input 128 4 2" xfId="7480"/>
    <cellStyle name="Input 128 4 2 2" xfId="20773"/>
    <cellStyle name="Input 128 4 3" xfId="6745"/>
    <cellStyle name="Input 128 4 3 2" xfId="23528"/>
    <cellStyle name="Input 128 4 4" xfId="24541"/>
    <cellStyle name="Input 128 4 5" xfId="18634"/>
    <cellStyle name="Input 128 4 6" xfId="28571"/>
    <cellStyle name="Input 128 5" xfId="7473"/>
    <cellStyle name="Input 128 5 2" xfId="16747"/>
    <cellStyle name="Input 128 6" xfId="6752"/>
    <cellStyle name="Input 128 6 2" xfId="16961"/>
    <cellStyle name="Input 128 7" xfId="21993"/>
    <cellStyle name="Input 128 8" xfId="18631"/>
    <cellStyle name="Input 128 9" xfId="28572"/>
    <cellStyle name="Input 129" xfId="2781"/>
    <cellStyle name="Input 129 2" xfId="2782"/>
    <cellStyle name="Input 129 2 10" xfId="28573"/>
    <cellStyle name="Input 129 2 2" xfId="2783"/>
    <cellStyle name="Input 129 2 2 2" xfId="7483"/>
    <cellStyle name="Input 129 2 2 2 2" xfId="20772"/>
    <cellStyle name="Input 129 2 2 3" xfId="6742"/>
    <cellStyle name="Input 129 2 2 3 2" xfId="16965"/>
    <cellStyle name="Input 129 2 2 4" xfId="22003"/>
    <cellStyle name="Input 129 2 2 5" xfId="24766"/>
    <cellStyle name="Input 129 2 2 6" xfId="28574"/>
    <cellStyle name="Input 129 2 3" xfId="2784"/>
    <cellStyle name="Input 129 2 3 2" xfId="7484"/>
    <cellStyle name="Input 129 2 3 2 2" xfId="16744"/>
    <cellStyle name="Input 129 2 3 3" xfId="6741"/>
    <cellStyle name="Input 129 2 3 3 2" xfId="20991"/>
    <cellStyle name="Input 129 2 3 4" xfId="18370"/>
    <cellStyle name="Input 129 2 3 5" xfId="18636"/>
    <cellStyle name="Input 129 2 3 6" xfId="28575"/>
    <cellStyle name="Input 129 2 4" xfId="2785"/>
    <cellStyle name="Input 129 2 4 2" xfId="7485"/>
    <cellStyle name="Input 129 2 4 2 2" xfId="23316"/>
    <cellStyle name="Input 129 2 4 3" xfId="6740"/>
    <cellStyle name="Input 129 2 4 3 2" xfId="23538"/>
    <cellStyle name="Input 129 2 4 4" xfId="24544"/>
    <cellStyle name="Input 129 2 4 5" xfId="22223"/>
    <cellStyle name="Input 129 2 4 6" xfId="28576"/>
    <cellStyle name="Input 129 2 5" xfId="2786"/>
    <cellStyle name="Input 129 2 5 2" xfId="7486"/>
    <cellStyle name="Input 129 2 5 2 2" xfId="20771"/>
    <cellStyle name="Input 129 2 5 3" xfId="6739"/>
    <cellStyle name="Input 129 2 5 3 2" xfId="16966"/>
    <cellStyle name="Input 129 2 5 4" xfId="22002"/>
    <cellStyle name="Input 129 2 5 5" xfId="24767"/>
    <cellStyle name="Input 129 2 5 6" xfId="28577"/>
    <cellStyle name="Input 129 2 6" xfId="7482"/>
    <cellStyle name="Input 129 2 6 2" xfId="23317"/>
    <cellStyle name="Input 129 2 7" xfId="6743"/>
    <cellStyle name="Input 129 2 7 2" xfId="16964"/>
    <cellStyle name="Input 129 2 8" xfId="24545"/>
    <cellStyle name="Input 129 2 9" xfId="22222"/>
    <cellStyle name="Input 129 3" xfId="2787"/>
    <cellStyle name="Input 129 3 2" xfId="7487"/>
    <cellStyle name="Input 129 3 2 2" xfId="16743"/>
    <cellStyle name="Input 129 3 3" xfId="6738"/>
    <cellStyle name="Input 129 3 3 2" xfId="20992"/>
    <cellStyle name="Input 129 3 4" xfId="18369"/>
    <cellStyle name="Input 129 3 5" xfId="18637"/>
    <cellStyle name="Input 129 3 6" xfId="28578"/>
    <cellStyle name="Input 129 4" xfId="2788"/>
    <cellStyle name="Input 129 4 2" xfId="7488"/>
    <cellStyle name="Input 129 4 2 2" xfId="16742"/>
    <cellStyle name="Input 129 4 3" xfId="6737"/>
    <cellStyle name="Input 129 4 3 2" xfId="23539"/>
    <cellStyle name="Input 129 4 4" xfId="24543"/>
    <cellStyle name="Input 129 4 5" xfId="22224"/>
    <cellStyle name="Input 129 4 6" xfId="28579"/>
    <cellStyle name="Input 129 5" xfId="7481"/>
    <cellStyle name="Input 129 5 2" xfId="16745"/>
    <cellStyle name="Input 129 6" xfId="6744"/>
    <cellStyle name="Input 129 6 2" xfId="16963"/>
    <cellStyle name="Input 129 7" xfId="21999"/>
    <cellStyle name="Input 129 8" xfId="18635"/>
    <cellStyle name="Input 129 9" xfId="28580"/>
    <cellStyle name="Input 13" xfId="2789"/>
    <cellStyle name="Input 13 2" xfId="2790"/>
    <cellStyle name="Input 13 2 10" xfId="28581"/>
    <cellStyle name="Input 13 2 2" xfId="2791"/>
    <cellStyle name="Input 13 2 2 2" xfId="7491"/>
    <cellStyle name="Input 13 2 2 2 2" xfId="20761"/>
    <cellStyle name="Input 13 2 2 3" xfId="6734"/>
    <cellStyle name="Input 13 2 2 3 2" xfId="23540"/>
    <cellStyle name="Input 13 2 2 4" xfId="24542"/>
    <cellStyle name="Input 13 2 2 5" xfId="22225"/>
    <cellStyle name="Input 13 2 2 6" xfId="28582"/>
    <cellStyle name="Input 13 2 3" xfId="2792"/>
    <cellStyle name="Input 13 2 3 2" xfId="7492"/>
    <cellStyle name="Input 13 2 3 2 2" xfId="23313"/>
    <cellStyle name="Input 13 2 3 3" xfId="6733"/>
    <cellStyle name="Input 13 2 3 3 2" xfId="16968"/>
    <cellStyle name="Input 13 2 3 4" xfId="22000"/>
    <cellStyle name="Input 13 2 3 5" xfId="24769"/>
    <cellStyle name="Input 13 2 3 6" xfId="28583"/>
    <cellStyle name="Input 13 2 4" xfId="2793"/>
    <cellStyle name="Input 13 2 4 2" xfId="7493"/>
    <cellStyle name="Input 13 2 4 2 2" xfId="20768"/>
    <cellStyle name="Input 13 2 4 3" xfId="6732"/>
    <cellStyle name="Input 13 2 4 3 2" xfId="20994"/>
    <cellStyle name="Input 13 2 4 4" xfId="18367"/>
    <cellStyle name="Input 13 2 4 5" xfId="22221"/>
    <cellStyle name="Input 13 2 4 6" xfId="28584"/>
    <cellStyle name="Input 13 2 5" xfId="2794"/>
    <cellStyle name="Input 13 2 5 2" xfId="7494"/>
    <cellStyle name="Input 13 2 5 2 2" xfId="16740"/>
    <cellStyle name="Input 13 2 5 3" xfId="6731"/>
    <cellStyle name="Input 13 2 5 3 2" xfId="23541"/>
    <cellStyle name="Input 13 2 5 4" xfId="18366"/>
    <cellStyle name="Input 13 2 5 5" xfId="24765"/>
    <cellStyle name="Input 13 2 5 6" xfId="28585"/>
    <cellStyle name="Input 13 2 6" xfId="7490"/>
    <cellStyle name="Input 13 2 6 2" xfId="23306"/>
    <cellStyle name="Input 13 2 7" xfId="6735"/>
    <cellStyle name="Input 13 2 7 2" xfId="20993"/>
    <cellStyle name="Input 13 2 8" xfId="18368"/>
    <cellStyle name="Input 13 2 9" xfId="18638"/>
    <cellStyle name="Input 13 3" xfId="2795"/>
    <cellStyle name="Input 13 3 2" xfId="7495"/>
    <cellStyle name="Input 13 3 2 2" xfId="23312"/>
    <cellStyle name="Input 13 3 3" xfId="6730"/>
    <cellStyle name="Input 13 3 3 2" xfId="20990"/>
    <cellStyle name="Input 13 3 4" xfId="24536"/>
    <cellStyle name="Input 13 3 5" xfId="18639"/>
    <cellStyle name="Input 13 3 6" xfId="28586"/>
    <cellStyle name="Input 13 4" xfId="2796"/>
    <cellStyle name="Input 13 4 2" xfId="7496"/>
    <cellStyle name="Input 13 4 2 2" xfId="20767"/>
    <cellStyle name="Input 13 4 3" xfId="6729"/>
    <cellStyle name="Input 13 4 3 2" xfId="23537"/>
    <cellStyle name="Input 13 4 4" xfId="21994"/>
    <cellStyle name="Input 13 4 5" xfId="18640"/>
    <cellStyle name="Input 13 4 6" xfId="28587"/>
    <cellStyle name="Input 13 5" xfId="7489"/>
    <cellStyle name="Input 13 5 2" xfId="16741"/>
    <cellStyle name="Input 13 6" xfId="6736"/>
    <cellStyle name="Input 13 6 2" xfId="16967"/>
    <cellStyle name="Input 13 7" xfId="22001"/>
    <cellStyle name="Input 13 8" xfId="24768"/>
    <cellStyle name="Input 13 9" xfId="28588"/>
    <cellStyle name="Input 130" xfId="2797"/>
    <cellStyle name="Input 130 2" xfId="2798"/>
    <cellStyle name="Input 130 2 10" xfId="28589"/>
    <cellStyle name="Input 130 2 2" xfId="2799"/>
    <cellStyle name="Input 130 2 2 2" xfId="7499"/>
    <cellStyle name="Input 130 2 2 2 2" xfId="20762"/>
    <cellStyle name="Input 130 2 2 3" xfId="6726"/>
    <cellStyle name="Input 130 2 2 3 2" xfId="23542"/>
    <cellStyle name="Input 130 2 2 4" xfId="18365"/>
    <cellStyle name="Input 130 2 2 5" xfId="18641"/>
    <cellStyle name="Input 130 2 2 6" xfId="28590"/>
    <cellStyle name="Input 130 2 3" xfId="2800"/>
    <cellStyle name="Input 130 2 3 2" xfId="7500"/>
    <cellStyle name="Input 130 2 3 2 2" xfId="23311"/>
    <cellStyle name="Input 130 2 3 3" xfId="6725"/>
    <cellStyle name="Input 130 2 3 3 2" xfId="16970"/>
    <cellStyle name="Input 130 2 3 4" xfId="24539"/>
    <cellStyle name="Input 130 2 3 5" xfId="22228"/>
    <cellStyle name="Input 130 2 3 6" xfId="28591"/>
    <cellStyle name="Input 130 2 4" xfId="2801"/>
    <cellStyle name="Input 130 2 4 2" xfId="7501"/>
    <cellStyle name="Input 130 2 4 2 2" xfId="20766"/>
    <cellStyle name="Input 130 2 4 3" xfId="6724"/>
    <cellStyle name="Input 130 2 4 3 2" xfId="20996"/>
    <cellStyle name="Input 130 2 4 4" xfId="21997"/>
    <cellStyle name="Input 130 2 4 5" xfId="24772"/>
    <cellStyle name="Input 130 2 4 6" xfId="28592"/>
    <cellStyle name="Input 130 2 5" xfId="2802"/>
    <cellStyle name="Input 130 2 5 2" xfId="7502"/>
    <cellStyle name="Input 130 2 5 2 2" xfId="16738"/>
    <cellStyle name="Input 130 2 5 3" xfId="6723"/>
    <cellStyle name="Input 130 2 5 3 2" xfId="23543"/>
    <cellStyle name="Input 130 2 5 4" xfId="18364"/>
    <cellStyle name="Input 130 2 5 5" xfId="18642"/>
    <cellStyle name="Input 130 2 5 6" xfId="28593"/>
    <cellStyle name="Input 130 2 6" xfId="7498"/>
    <cellStyle name="Input 130 2 6 2" xfId="23307"/>
    <cellStyle name="Input 130 2 7" xfId="6727"/>
    <cellStyle name="Input 130 2 7 2" xfId="20995"/>
    <cellStyle name="Input 130 2 8" xfId="21998"/>
    <cellStyle name="Input 130 2 9" xfId="24771"/>
    <cellStyle name="Input 130 3" xfId="2803"/>
    <cellStyle name="Input 130 3 2" xfId="7503"/>
    <cellStyle name="Input 130 3 2 2" xfId="23310"/>
    <cellStyle name="Input 130 3 3" xfId="6722"/>
    <cellStyle name="Input 130 3 3 2" xfId="20989"/>
    <cellStyle name="Input 130 3 4" xfId="24538"/>
    <cellStyle name="Input 130 3 5" xfId="22229"/>
    <cellStyle name="Input 130 3 6" xfId="28594"/>
    <cellStyle name="Input 130 4" xfId="2804"/>
    <cellStyle name="Input 130 4 2" xfId="7504"/>
    <cellStyle name="Input 130 4 2 2" xfId="20765"/>
    <cellStyle name="Input 130 4 3" xfId="6721"/>
    <cellStyle name="Input 130 4 3 2" xfId="23536"/>
    <cellStyle name="Input 130 4 4" xfId="21996"/>
    <cellStyle name="Input 130 4 5" xfId="24773"/>
    <cellStyle name="Input 130 4 6" xfId="28595"/>
    <cellStyle name="Input 130 5" xfId="7497"/>
    <cellStyle name="Input 130 5 2" xfId="16739"/>
    <cellStyle name="Input 130 6" xfId="6728"/>
    <cellStyle name="Input 130 6 2" xfId="16969"/>
    <cellStyle name="Input 130 7" xfId="24540"/>
    <cellStyle name="Input 130 8" xfId="22227"/>
    <cellStyle name="Input 130 9" xfId="28596"/>
    <cellStyle name="Input 131" xfId="2805"/>
    <cellStyle name="Input 131 2" xfId="2806"/>
    <cellStyle name="Input 131 2 10" xfId="28597"/>
    <cellStyle name="Input 131 2 2" xfId="2807"/>
    <cellStyle name="Input 131 2 2 2" xfId="7507"/>
    <cellStyle name="Input 131 2 2 2 2" xfId="20764"/>
    <cellStyle name="Input 131 2 2 3" xfId="6718"/>
    <cellStyle name="Input 131 2 2 3 2" xfId="16973"/>
    <cellStyle name="Input 131 2 2 4" xfId="21995"/>
    <cellStyle name="Input 131 2 2 5" xfId="24774"/>
    <cellStyle name="Input 131 2 2 6" xfId="28598"/>
    <cellStyle name="Input 131 2 3" xfId="2808"/>
    <cellStyle name="Input 131 2 3 2" xfId="7508"/>
    <cellStyle name="Input 131 2 3 2 2" xfId="16736"/>
    <cellStyle name="Input 131 2 3 3" xfId="6717"/>
    <cellStyle name="Input 131 2 3 3 2" xfId="20999"/>
    <cellStyle name="Input 131 2 3 4" xfId="18362"/>
    <cellStyle name="Input 131 2 3 5" xfId="22226"/>
    <cellStyle name="Input 131 2 3 6" xfId="28599"/>
    <cellStyle name="Input 131 2 4" xfId="2809"/>
    <cellStyle name="Input 131 2 4 2" xfId="7509"/>
    <cellStyle name="Input 131 2 4 2 2" xfId="23308"/>
    <cellStyle name="Input 131 2 4 3" xfId="6716"/>
    <cellStyle name="Input 131 2 4 3 2" xfId="23546"/>
    <cellStyle name="Input 131 2 4 4" xfId="18361"/>
    <cellStyle name="Input 131 2 4 5" xfId="24770"/>
    <cellStyle name="Input 131 2 4 6" xfId="28600"/>
    <cellStyle name="Input 131 2 5" xfId="2810"/>
    <cellStyle name="Input 131 2 5 2" xfId="7510"/>
    <cellStyle name="Input 131 2 5 2 2" xfId="20763"/>
    <cellStyle name="Input 131 2 5 3" xfId="6715"/>
    <cellStyle name="Input 131 2 5 3 2" xfId="16974"/>
    <cellStyle name="Input 131 2 5 4" xfId="18360"/>
    <cellStyle name="Input 131 2 5 5" xfId="18644"/>
    <cellStyle name="Input 131 2 5 6" xfId="28601"/>
    <cellStyle name="Input 131 2 6" xfId="7506"/>
    <cellStyle name="Input 131 2 6 2" xfId="23309"/>
    <cellStyle name="Input 131 2 7" xfId="6719"/>
    <cellStyle name="Input 131 2 7 2" xfId="16972"/>
    <cellStyle name="Input 131 2 8" xfId="24537"/>
    <cellStyle name="Input 131 2 9" xfId="22230"/>
    <cellStyle name="Input 131 3" xfId="2811"/>
    <cellStyle name="Input 131 3 2" xfId="7511"/>
    <cellStyle name="Input 131 3 2 2" xfId="16735"/>
    <cellStyle name="Input 131 3 3" xfId="6714"/>
    <cellStyle name="Input 131 3 3 2" xfId="21000"/>
    <cellStyle name="Input 131 3 4" xfId="24522"/>
    <cellStyle name="Input 131 3 5" xfId="22231"/>
    <cellStyle name="Input 131 3 6" xfId="28602"/>
    <cellStyle name="Input 131 4" xfId="2812"/>
    <cellStyle name="Input 131 4 2" xfId="7512"/>
    <cellStyle name="Input 131 4 2 2" xfId="16734"/>
    <cellStyle name="Input 131 4 3" xfId="6713"/>
    <cellStyle name="Input 131 4 3 2" xfId="23547"/>
    <cellStyle name="Input 131 4 4" xfId="21980"/>
    <cellStyle name="Input 131 4 5" xfId="24775"/>
    <cellStyle name="Input 131 4 6" xfId="28603"/>
    <cellStyle name="Input 131 5" xfId="7505"/>
    <cellStyle name="Input 131 5 2" xfId="16737"/>
    <cellStyle name="Input 131 6" xfId="6720"/>
    <cellStyle name="Input 131 6 2" xfId="16971"/>
    <cellStyle name="Input 131 7" xfId="18363"/>
    <cellStyle name="Input 131 8" xfId="18643"/>
    <cellStyle name="Input 131 9" xfId="28604"/>
    <cellStyle name="Input 132" xfId="2813"/>
    <cellStyle name="Input 132 2" xfId="2814"/>
    <cellStyle name="Input 132 2 10" xfId="28605"/>
    <cellStyle name="Input 132 2 2" xfId="2815"/>
    <cellStyle name="Input 132 2 2 2" xfId="7515"/>
    <cellStyle name="Input 132 2 2 2 2" xfId="20753"/>
    <cellStyle name="Input 132 2 2 3" xfId="6710"/>
    <cellStyle name="Input 132 2 2 3 2" xfId="23548"/>
    <cellStyle name="Input 132 2 2 4" xfId="18359"/>
    <cellStyle name="Input 132 2 2 5" xfId="24776"/>
    <cellStyle name="Input 132 2 2 6" xfId="28606"/>
    <cellStyle name="Input 132 2 3" xfId="2816"/>
    <cellStyle name="Input 132 2 3 2" xfId="7516"/>
    <cellStyle name="Input 132 2 3 2 2" xfId="23305"/>
    <cellStyle name="Input 132 2 3 3" xfId="6709"/>
    <cellStyle name="Input 132 2 3 3 2" xfId="16976"/>
    <cellStyle name="Input 132 2 3 4" xfId="24533"/>
    <cellStyle name="Input 132 2 3 5" xfId="22220"/>
    <cellStyle name="Input 132 2 3 6" xfId="28607"/>
    <cellStyle name="Input 132 2 4" xfId="2817"/>
    <cellStyle name="Input 132 2 4 2" xfId="7517"/>
    <cellStyle name="Input 132 2 4 2 2" xfId="20760"/>
    <cellStyle name="Input 132 2 4 3" xfId="6708"/>
    <cellStyle name="Input 132 2 4 3 2" xfId="21002"/>
    <cellStyle name="Input 132 2 4 4" xfId="21991"/>
    <cellStyle name="Input 132 2 4 5" xfId="24764"/>
    <cellStyle name="Input 132 2 4 6" xfId="28608"/>
    <cellStyle name="Input 132 2 5" xfId="2818"/>
    <cellStyle name="Input 132 2 5 2" xfId="7518"/>
    <cellStyle name="Input 132 2 5 2 2" xfId="16732"/>
    <cellStyle name="Input 132 2 5 3" xfId="6707"/>
    <cellStyle name="Input 132 2 5 3 2" xfId="23549"/>
    <cellStyle name="Input 132 2 5 4" xfId="18358"/>
    <cellStyle name="Input 132 2 5 5" xfId="18646"/>
    <cellStyle name="Input 132 2 5 6" xfId="28609"/>
    <cellStyle name="Input 132 2 6" xfId="7514"/>
    <cellStyle name="Input 132 2 6 2" xfId="23298"/>
    <cellStyle name="Input 132 2 7" xfId="6711"/>
    <cellStyle name="Input 132 2 7 2" xfId="21001"/>
    <cellStyle name="Input 132 2 8" xfId="21992"/>
    <cellStyle name="Input 132 2 9" xfId="22232"/>
    <cellStyle name="Input 132 3" xfId="2819"/>
    <cellStyle name="Input 132 3 2" xfId="7519"/>
    <cellStyle name="Input 132 3 2 2" xfId="23304"/>
    <cellStyle name="Input 132 3 3" xfId="6706"/>
    <cellStyle name="Input 132 3 3 2" xfId="20998"/>
    <cellStyle name="Input 132 3 4" xfId="24528"/>
    <cellStyle name="Input 132 3 5" xfId="18647"/>
    <cellStyle name="Input 132 3 6" xfId="28610"/>
    <cellStyle name="Input 132 4" xfId="2820"/>
    <cellStyle name="Input 132 4 2" xfId="7520"/>
    <cellStyle name="Input 132 4 2 2" xfId="20759"/>
    <cellStyle name="Input 132 4 3" xfId="6705"/>
    <cellStyle name="Input 132 4 3 2" xfId="23545"/>
    <cellStyle name="Input 132 4 4" xfId="21986"/>
    <cellStyle name="Input 132 4 5" xfId="22234"/>
    <cellStyle name="Input 132 4 6" xfId="28611"/>
    <cellStyle name="Input 132 5" xfId="7513"/>
    <cellStyle name="Input 132 5 2" xfId="16733"/>
    <cellStyle name="Input 132 6" xfId="6712"/>
    <cellStyle name="Input 132 6 2" xfId="16975"/>
    <cellStyle name="Input 132 7" xfId="24534"/>
    <cellStyle name="Input 132 8" xfId="18645"/>
    <cellStyle name="Input 132 9" xfId="28612"/>
    <cellStyle name="Input 133" xfId="2821"/>
    <cellStyle name="Input 133 2" xfId="2822"/>
    <cellStyle name="Input 133 2 10" xfId="28613"/>
    <cellStyle name="Input 133 2 2" xfId="2823"/>
    <cellStyle name="Input 133 2 2 2" xfId="7523"/>
    <cellStyle name="Input 133 2 2 2 2" xfId="20754"/>
    <cellStyle name="Input 133 2 2 3" xfId="6702"/>
    <cellStyle name="Input 133 2 2 3 2" xfId="23550"/>
    <cellStyle name="Input 133 2 2 4" xfId="18357"/>
    <cellStyle name="Input 133 2 2 5" xfId="22235"/>
    <cellStyle name="Input 133 2 2 6" xfId="28614"/>
    <cellStyle name="Input 133 2 3" xfId="2824"/>
    <cellStyle name="Input 133 2 3 2" xfId="7524"/>
    <cellStyle name="Input 133 2 3 2 2" xfId="23303"/>
    <cellStyle name="Input 133 2 3 3" xfId="6701"/>
    <cellStyle name="Input 133 2 3 3 2" xfId="16978"/>
    <cellStyle name="Input 133 2 3 4" xfId="24531"/>
    <cellStyle name="Input 133 2 3 5" xfId="24779"/>
    <cellStyle name="Input 133 2 3 6" xfId="28615"/>
    <cellStyle name="Input 133 2 4" xfId="2825"/>
    <cellStyle name="Input 133 2 4 2" xfId="7525"/>
    <cellStyle name="Input 133 2 4 2 2" xfId="20758"/>
    <cellStyle name="Input 133 2 4 3" xfId="6700"/>
    <cellStyle name="Input 133 2 4 3 2" xfId="21004"/>
    <cellStyle name="Input 133 2 4 4" xfId="21989"/>
    <cellStyle name="Input 133 2 4 5" xfId="18649"/>
    <cellStyle name="Input 133 2 4 6" xfId="28616"/>
    <cellStyle name="Input 133 2 5" xfId="2826"/>
    <cellStyle name="Input 133 2 5 2" xfId="7526"/>
    <cellStyle name="Input 133 2 5 2 2" xfId="16730"/>
    <cellStyle name="Input 133 2 5 3" xfId="6699"/>
    <cellStyle name="Input 133 2 5 3 2" xfId="23551"/>
    <cellStyle name="Input 133 2 5 4" xfId="18356"/>
    <cellStyle name="Input 133 2 5 5" xfId="22236"/>
    <cellStyle name="Input 133 2 5 6" xfId="28617"/>
    <cellStyle name="Input 133 2 6" xfId="7522"/>
    <cellStyle name="Input 133 2 6 2" xfId="23299"/>
    <cellStyle name="Input 133 2 7" xfId="6703"/>
    <cellStyle name="Input 133 2 7 2" xfId="21003"/>
    <cellStyle name="Input 133 2 8" xfId="21990"/>
    <cellStyle name="Input 133 2 9" xfId="18648"/>
    <cellStyle name="Input 133 3" xfId="2827"/>
    <cellStyle name="Input 133 3 2" xfId="7527"/>
    <cellStyle name="Input 133 3 2 2" xfId="23302"/>
    <cellStyle name="Input 133 3 3" xfId="6698"/>
    <cellStyle name="Input 133 3 3 2" xfId="20997"/>
    <cellStyle name="Input 133 3 4" xfId="24530"/>
    <cellStyle name="Input 133 3 5" xfId="24780"/>
    <cellStyle name="Input 133 3 6" xfId="28618"/>
    <cellStyle name="Input 133 4" xfId="2828"/>
    <cellStyle name="Input 133 4 2" xfId="7528"/>
    <cellStyle name="Input 133 4 2 2" xfId="20757"/>
    <cellStyle name="Input 133 4 3" xfId="6697"/>
    <cellStyle name="Input 133 4 3 2" xfId="23544"/>
    <cellStyle name="Input 133 4 4" xfId="21988"/>
    <cellStyle name="Input 133 4 5" xfId="18650"/>
    <cellStyle name="Input 133 4 6" xfId="28619"/>
    <cellStyle name="Input 133 5" xfId="7521"/>
    <cellStyle name="Input 133 5 2" xfId="16731"/>
    <cellStyle name="Input 133 6" xfId="6704"/>
    <cellStyle name="Input 133 6 2" xfId="16977"/>
    <cellStyle name="Input 133 7" xfId="24532"/>
    <cellStyle name="Input 133 8" xfId="24778"/>
    <cellStyle name="Input 133 9" xfId="28620"/>
    <cellStyle name="Input 134" xfId="2829"/>
    <cellStyle name="Input 134 2" xfId="2830"/>
    <cellStyle name="Input 134 2 10" xfId="28621"/>
    <cellStyle name="Input 134 2 2" xfId="2831"/>
    <cellStyle name="Input 134 2 2 2" xfId="7531"/>
    <cellStyle name="Input 134 2 2 2 2" xfId="20756"/>
    <cellStyle name="Input 134 2 2 3" xfId="6694"/>
    <cellStyle name="Input 134 2 2 3 2" xfId="16981"/>
    <cellStyle name="Input 134 2 2 4" xfId="21987"/>
    <cellStyle name="Input 134 2 2 5" xfId="22233"/>
    <cellStyle name="Input 134 2 2 6" xfId="28622"/>
    <cellStyle name="Input 134 2 3" xfId="2832"/>
    <cellStyle name="Input 134 2 3 2" xfId="7532"/>
    <cellStyle name="Input 134 2 3 2 2" xfId="16728"/>
    <cellStyle name="Input 134 2 3 3" xfId="6693"/>
    <cellStyle name="Input 134 2 3 3 2" xfId="21007"/>
    <cellStyle name="Input 134 2 3 4" xfId="18354"/>
    <cellStyle name="Input 134 2 3 5" xfId="24777"/>
    <cellStyle name="Input 134 2 3 6" xfId="28623"/>
    <cellStyle name="Input 134 2 4" xfId="2833"/>
    <cellStyle name="Input 134 2 4 2" xfId="7533"/>
    <cellStyle name="Input 134 2 4 2 2" xfId="23300"/>
    <cellStyle name="Input 134 2 4 3" xfId="6692"/>
    <cellStyle name="Input 134 2 4 3 2" xfId="23554"/>
    <cellStyle name="Input 134 2 4 4" xfId="18353"/>
    <cellStyle name="Input 134 2 4 5" xfId="18651"/>
    <cellStyle name="Input 134 2 4 6" xfId="28624"/>
    <cellStyle name="Input 134 2 5" xfId="2834"/>
    <cellStyle name="Input 134 2 5 2" xfId="7534"/>
    <cellStyle name="Input 134 2 5 2 2" xfId="20755"/>
    <cellStyle name="Input 134 2 5 3" xfId="6691"/>
    <cellStyle name="Input 134 2 5 3 2" xfId="16982"/>
    <cellStyle name="Input 134 2 5 4" xfId="24523"/>
    <cellStyle name="Input 134 2 5 5" xfId="18652"/>
    <cellStyle name="Input 134 2 5 6" xfId="28625"/>
    <cellStyle name="Input 134 2 6" xfId="7530"/>
    <cellStyle name="Input 134 2 6 2" xfId="23301"/>
    <cellStyle name="Input 134 2 7" xfId="6695"/>
    <cellStyle name="Input 134 2 7 2" xfId="16980"/>
    <cellStyle name="Input 134 2 8" xfId="24529"/>
    <cellStyle name="Input 134 2 9" xfId="24781"/>
    <cellStyle name="Input 134 3" xfId="2835"/>
    <cellStyle name="Input 134 3 2" xfId="7535"/>
    <cellStyle name="Input 134 3 2 2" xfId="16727"/>
    <cellStyle name="Input 134 3 3" xfId="6690"/>
    <cellStyle name="Input 134 3 3 2" xfId="21008"/>
    <cellStyle name="Input 134 3 4" xfId="21981"/>
    <cellStyle name="Input 134 3 5" xfId="22238"/>
    <cellStyle name="Input 134 3 6" xfId="28626"/>
    <cellStyle name="Input 134 4" xfId="2836"/>
    <cellStyle name="Input 134 4 2" xfId="7536"/>
    <cellStyle name="Input 134 4 2 2" xfId="16726"/>
    <cellStyle name="Input 134 4 3" xfId="6689"/>
    <cellStyle name="Input 134 4 3 2" xfId="23555"/>
    <cellStyle name="Input 134 4 4" xfId="24527"/>
    <cellStyle name="Input 134 4 5" xfId="24782"/>
    <cellStyle name="Input 134 4 6" xfId="28627"/>
    <cellStyle name="Input 134 5" xfId="7529"/>
    <cellStyle name="Input 134 5 2" xfId="16729"/>
    <cellStyle name="Input 134 6" xfId="6696"/>
    <cellStyle name="Input 134 6 2" xfId="16979"/>
    <cellStyle name="Input 134 7" xfId="18355"/>
    <cellStyle name="Input 134 8" xfId="22237"/>
    <cellStyle name="Input 134 9" xfId="28628"/>
    <cellStyle name="Input 135" xfId="2837"/>
    <cellStyle name="Input 135 2" xfId="2838"/>
    <cellStyle name="Input 135 2 10" xfId="28629"/>
    <cellStyle name="Input 135 2 2" xfId="2839"/>
    <cellStyle name="Input 135 2 2 2" xfId="7539"/>
    <cellStyle name="Input 135 2 2 2 2" xfId="20745"/>
    <cellStyle name="Input 135 2 2 3" xfId="6686"/>
    <cellStyle name="Input 135 2 2 3 2" xfId="23556"/>
    <cellStyle name="Input 135 2 2 4" xfId="24526"/>
    <cellStyle name="Input 135 2 2 5" xfId="24783"/>
    <cellStyle name="Input 135 2 2 6" xfId="28630"/>
    <cellStyle name="Input 135 2 3" xfId="2840"/>
    <cellStyle name="Input 135 2 3 2" xfId="7540"/>
    <cellStyle name="Input 135 2 3 2 2" xfId="23297"/>
    <cellStyle name="Input 135 2 3 3" xfId="6685"/>
    <cellStyle name="Input 135 2 3 3 2" xfId="16984"/>
    <cellStyle name="Input 135 2 3 4" xfId="21984"/>
    <cellStyle name="Input 135 2 3 5" xfId="18654"/>
    <cellStyle name="Input 135 2 3 6" xfId="28631"/>
    <cellStyle name="Input 135 2 4" xfId="2841"/>
    <cellStyle name="Input 135 2 4 2" xfId="7541"/>
    <cellStyle name="Input 135 2 4 2 2" xfId="20752"/>
    <cellStyle name="Input 135 2 4 3" xfId="6684"/>
    <cellStyle name="Input 135 2 4 3 2" xfId="21010"/>
    <cellStyle name="Input 135 2 4 4" xfId="18351"/>
    <cellStyle name="Input 135 2 4 5" xfId="22240"/>
    <cellStyle name="Input 135 2 4 6" xfId="28632"/>
    <cellStyle name="Input 135 2 5" xfId="2842"/>
    <cellStyle name="Input 135 2 5 2" xfId="7542"/>
    <cellStyle name="Input 135 2 5 2 2" xfId="16724"/>
    <cellStyle name="Input 135 2 5 3" xfId="6683"/>
    <cellStyle name="Input 135 2 5 3 2" xfId="23557"/>
    <cellStyle name="Input 135 2 5 4" xfId="24525"/>
    <cellStyle name="Input 135 2 5 5" xfId="24784"/>
    <cellStyle name="Input 135 2 5 6" xfId="28633"/>
    <cellStyle name="Input 135 2 6" xfId="7538"/>
    <cellStyle name="Input 135 2 6 2" xfId="23290"/>
    <cellStyle name="Input 135 2 7" xfId="6687"/>
    <cellStyle name="Input 135 2 7 2" xfId="21009"/>
    <cellStyle name="Input 135 2 8" xfId="18352"/>
    <cellStyle name="Input 135 2 9" xfId="22239"/>
    <cellStyle name="Input 135 3" xfId="2843"/>
    <cellStyle name="Input 135 3 2" xfId="7543"/>
    <cellStyle name="Input 135 3 2 2" xfId="23296"/>
    <cellStyle name="Input 135 3 3" xfId="6682"/>
    <cellStyle name="Input 135 3 3 2" xfId="21006"/>
    <cellStyle name="Input 135 3 4" xfId="21983"/>
    <cellStyle name="Input 135 3 5" xfId="18655"/>
    <cellStyle name="Input 135 3 6" xfId="28634"/>
    <cellStyle name="Input 135 4" xfId="2844"/>
    <cellStyle name="Input 135 4 2" xfId="7544"/>
    <cellStyle name="Input 135 4 2 2" xfId="20751"/>
    <cellStyle name="Input 135 4 3" xfId="6681"/>
    <cellStyle name="Input 135 4 3 2" xfId="23553"/>
    <cellStyle name="Input 135 4 4" xfId="18350"/>
    <cellStyle name="Input 135 4 5" xfId="22241"/>
    <cellStyle name="Input 135 4 6" xfId="28635"/>
    <cellStyle name="Input 135 5" xfId="7537"/>
    <cellStyle name="Input 135 5 2" xfId="16725"/>
    <cellStyle name="Input 135 6" xfId="6688"/>
    <cellStyle name="Input 135 6 2" xfId="16983"/>
    <cellStyle name="Input 135 7" xfId="21985"/>
    <cellStyle name="Input 135 8" xfId="18653"/>
    <cellStyle name="Input 135 9" xfId="28636"/>
    <cellStyle name="Input 136" xfId="2845"/>
    <cellStyle name="Input 136 2" xfId="2846"/>
    <cellStyle name="Input 136 2 10" xfId="28637"/>
    <cellStyle name="Input 136 2 2" xfId="2847"/>
    <cellStyle name="Input 136 2 2 2" xfId="7547"/>
    <cellStyle name="Input 136 2 2 2 2" xfId="20746"/>
    <cellStyle name="Input 136 2 2 3" xfId="6678"/>
    <cellStyle name="Input 136 2 2 3 2" xfId="23558"/>
    <cellStyle name="Input 136 2 2 4" xfId="18349"/>
    <cellStyle name="Input 136 2 2 5" xfId="24952"/>
    <cellStyle name="Input 136 2 2 6" xfId="28638"/>
    <cellStyle name="Input 136 2 3" xfId="2848"/>
    <cellStyle name="Input 136 2 3 2" xfId="7548"/>
    <cellStyle name="Input 136 2 3 2 2" xfId="23295"/>
    <cellStyle name="Input 136 2 3 3" xfId="6677"/>
    <cellStyle name="Input 136 2 3 3 2" xfId="16986"/>
    <cellStyle name="Input 136 2 3 4" xfId="18348"/>
    <cellStyle name="Input 136 2 3 5" xfId="24953"/>
    <cellStyle name="Input 136 2 3 6" xfId="28639"/>
    <cellStyle name="Input 136 2 4" xfId="2849"/>
    <cellStyle name="Input 136 2 4 2" xfId="7549"/>
    <cellStyle name="Input 136 2 4 2 2" xfId="20750"/>
    <cellStyle name="Input 136 2 4 3" xfId="6676"/>
    <cellStyle name="Input 136 2 4 3 2" xfId="21012"/>
    <cellStyle name="Input 136 2 4 4" xfId="18347"/>
    <cellStyle name="Input 136 2 4 5" xfId="24954"/>
    <cellStyle name="Input 136 2 4 6" xfId="28640"/>
    <cellStyle name="Input 136 2 5" xfId="2850"/>
    <cellStyle name="Input 136 2 5 2" xfId="7550"/>
    <cellStyle name="Input 136 2 5 2 2" xfId="16722"/>
    <cellStyle name="Input 136 2 5 3" xfId="6675"/>
    <cellStyle name="Input 136 2 5 3 2" xfId="23559"/>
    <cellStyle name="Input 136 2 5 4" xfId="24509"/>
    <cellStyle name="Input 136 2 5 5" xfId="24955"/>
    <cellStyle name="Input 136 2 5 6" xfId="28641"/>
    <cellStyle name="Input 136 2 6" xfId="7546"/>
    <cellStyle name="Input 136 2 6 2" xfId="23291"/>
    <cellStyle name="Input 136 2 7" xfId="6679"/>
    <cellStyle name="Input 136 2 7 2" xfId="21011"/>
    <cellStyle name="Input 136 2 8" xfId="21982"/>
    <cellStyle name="Input 136 2 9" xfId="24951"/>
    <cellStyle name="Input 136 3" xfId="2851"/>
    <cellStyle name="Input 136 3 2" xfId="7551"/>
    <cellStyle name="Input 136 3 2 2" xfId="23294"/>
    <cellStyle name="Input 136 3 3" xfId="6674"/>
    <cellStyle name="Input 136 3 3 2" xfId="21005"/>
    <cellStyle name="Input 136 3 4" xfId="21967"/>
    <cellStyle name="Input 136 3 5" xfId="24956"/>
    <cellStyle name="Input 136 3 6" xfId="28642"/>
    <cellStyle name="Input 136 4" xfId="2852"/>
    <cellStyle name="Input 136 4 2" xfId="7552"/>
    <cellStyle name="Input 136 4 2 2" xfId="20749"/>
    <cellStyle name="Input 136 4 3" xfId="6673"/>
    <cellStyle name="Input 136 4 3 2" xfId="23552"/>
    <cellStyle name="Input 136 4 4" xfId="24521"/>
    <cellStyle name="Input 136 4 5" xfId="24957"/>
    <cellStyle name="Input 136 4 6" xfId="28643"/>
    <cellStyle name="Input 136 5" xfId="7545"/>
    <cellStyle name="Input 136 5 2" xfId="16723"/>
    <cellStyle name="Input 136 6" xfId="6680"/>
    <cellStyle name="Input 136 6 2" xfId="16985"/>
    <cellStyle name="Input 136 7" xfId="24524"/>
    <cellStyle name="Input 136 8" xfId="24785"/>
    <cellStyle name="Input 136 9" xfId="28644"/>
    <cellStyle name="Input 137" xfId="2853"/>
    <cellStyle name="Input 137 2" xfId="2854"/>
    <cellStyle name="Input 137 2 10" xfId="28645"/>
    <cellStyle name="Input 137 2 2" xfId="2855"/>
    <cellStyle name="Input 137 2 2 2" xfId="7555"/>
    <cellStyle name="Input 137 2 2 2 2" xfId="20748"/>
    <cellStyle name="Input 137 2 2 3" xfId="6670"/>
    <cellStyle name="Input 137 2 2 3 2" xfId="16989"/>
    <cellStyle name="Input 137 2 2 4" xfId="24520"/>
    <cellStyle name="Input 137 2 2 5" xfId="24960"/>
    <cellStyle name="Input 137 2 2 6" xfId="28646"/>
    <cellStyle name="Input 137 2 3" xfId="2856"/>
    <cellStyle name="Input 137 2 3 2" xfId="7556"/>
    <cellStyle name="Input 137 2 3 2 2" xfId="16720"/>
    <cellStyle name="Input 137 2 3 3" xfId="6669"/>
    <cellStyle name="Input 137 2 3 3 2" xfId="21015"/>
    <cellStyle name="Input 137 2 3 4" xfId="21978"/>
    <cellStyle name="Input 137 2 3 5" xfId="24961"/>
    <cellStyle name="Input 137 2 3 6" xfId="28647"/>
    <cellStyle name="Input 137 2 4" xfId="2857"/>
    <cellStyle name="Input 137 2 4 2" xfId="7557"/>
    <cellStyle name="Input 137 2 4 2 2" xfId="23292"/>
    <cellStyle name="Input 137 2 4 3" xfId="6668"/>
    <cellStyle name="Input 137 2 4 3 2" xfId="23562"/>
    <cellStyle name="Input 137 2 4 4" xfId="18345"/>
    <cellStyle name="Input 137 2 4 5" xfId="24962"/>
    <cellStyle name="Input 137 2 4 6" xfId="28648"/>
    <cellStyle name="Input 137 2 5" xfId="2858"/>
    <cellStyle name="Input 137 2 5 2" xfId="7558"/>
    <cellStyle name="Input 137 2 5 2 2" xfId="20747"/>
    <cellStyle name="Input 137 2 5 3" xfId="6667"/>
    <cellStyle name="Input 137 2 5 3 2" xfId="16990"/>
    <cellStyle name="Input 137 2 5 4" xfId="24515"/>
    <cellStyle name="Input 137 2 5 5" xfId="24963"/>
    <cellStyle name="Input 137 2 5 6" xfId="28649"/>
    <cellStyle name="Input 137 2 6" xfId="7554"/>
    <cellStyle name="Input 137 2 6 2" xfId="23293"/>
    <cellStyle name="Input 137 2 7" xfId="6671"/>
    <cellStyle name="Input 137 2 7 2" xfId="16988"/>
    <cellStyle name="Input 137 2 8" xfId="18346"/>
    <cellStyle name="Input 137 2 9" xfId="24959"/>
    <cellStyle name="Input 137 3" xfId="2859"/>
    <cellStyle name="Input 137 3 2" xfId="7559"/>
    <cellStyle name="Input 137 3 2 2" xfId="16719"/>
    <cellStyle name="Input 137 3 3" xfId="6666"/>
    <cellStyle name="Input 137 3 3 2" xfId="21016"/>
    <cellStyle name="Input 137 3 4" xfId="21973"/>
    <cellStyle name="Input 137 3 5" xfId="24964"/>
    <cellStyle name="Input 137 3 6" xfId="28650"/>
    <cellStyle name="Input 137 4" xfId="2860"/>
    <cellStyle name="Input 137 4 2" xfId="7560"/>
    <cellStyle name="Input 137 4 2 2" xfId="16718"/>
    <cellStyle name="Input 137 4 3" xfId="6665"/>
    <cellStyle name="Input 137 4 3 2" xfId="23563"/>
    <cellStyle name="Input 137 4 4" xfId="24519"/>
    <cellStyle name="Input 137 4 5" xfId="24965"/>
    <cellStyle name="Input 137 4 6" xfId="28651"/>
    <cellStyle name="Input 137 5" xfId="7553"/>
    <cellStyle name="Input 137 5 2" xfId="16721"/>
    <cellStyle name="Input 137 6" xfId="6672"/>
    <cellStyle name="Input 137 6 2" xfId="16987"/>
    <cellStyle name="Input 137 7" xfId="21979"/>
    <cellStyle name="Input 137 8" xfId="24958"/>
    <cellStyle name="Input 137 9" xfId="28652"/>
    <cellStyle name="Input 138" xfId="2861"/>
    <cellStyle name="Input 138 2" xfId="2862"/>
    <cellStyle name="Input 138 2 10" xfId="28653"/>
    <cellStyle name="Input 138 2 2" xfId="2863"/>
    <cellStyle name="Input 138 2 2 2" xfId="7563"/>
    <cellStyle name="Input 138 2 2 2 2" xfId="20737"/>
    <cellStyle name="Input 138 2 2 3" xfId="6662"/>
    <cellStyle name="Input 138 2 2 3 2" xfId="23564"/>
    <cellStyle name="Input 138 2 2 4" xfId="24518"/>
    <cellStyle name="Input 138 2 2 5" xfId="24968"/>
    <cellStyle name="Input 138 2 2 6" xfId="28654"/>
    <cellStyle name="Input 138 2 3" xfId="2864"/>
    <cellStyle name="Input 138 2 3 2" xfId="7564"/>
    <cellStyle name="Input 138 2 3 2 2" xfId="23289"/>
    <cellStyle name="Input 138 2 3 3" xfId="6661"/>
    <cellStyle name="Input 138 2 3 3 2" xfId="16992"/>
    <cellStyle name="Input 138 2 3 4" xfId="21976"/>
    <cellStyle name="Input 138 2 3 5" xfId="24969"/>
    <cellStyle name="Input 138 2 3 6" xfId="28655"/>
    <cellStyle name="Input 138 2 4" xfId="2865"/>
    <cellStyle name="Input 138 2 4 2" xfId="7565"/>
    <cellStyle name="Input 138 2 4 2 2" xfId="20744"/>
    <cellStyle name="Input 138 2 4 3" xfId="6660"/>
    <cellStyle name="Input 138 2 4 3 2" xfId="21018"/>
    <cellStyle name="Input 138 2 4 4" xfId="18343"/>
    <cellStyle name="Input 138 2 4 5" xfId="24970"/>
    <cellStyle name="Input 138 2 4 6" xfId="28656"/>
    <cellStyle name="Input 138 2 5" xfId="2866"/>
    <cellStyle name="Input 138 2 5 2" xfId="7566"/>
    <cellStyle name="Input 138 2 5 2 2" xfId="16716"/>
    <cellStyle name="Input 138 2 5 3" xfId="6659"/>
    <cellStyle name="Input 138 2 5 3 2" xfId="23565"/>
    <cellStyle name="Input 138 2 5 4" xfId="24517"/>
    <cellStyle name="Input 138 2 5 5" xfId="24971"/>
    <cellStyle name="Input 138 2 5 6" xfId="28657"/>
    <cellStyle name="Input 138 2 6" xfId="7562"/>
    <cellStyle name="Input 138 2 6 2" xfId="23282"/>
    <cellStyle name="Input 138 2 7" xfId="6663"/>
    <cellStyle name="Input 138 2 7 2" xfId="21017"/>
    <cellStyle name="Input 138 2 8" xfId="18344"/>
    <cellStyle name="Input 138 2 9" xfId="24967"/>
    <cellStyle name="Input 138 3" xfId="2867"/>
    <cellStyle name="Input 138 3 2" xfId="7567"/>
    <cellStyle name="Input 138 3 2 2" xfId="23288"/>
    <cellStyle name="Input 138 3 3" xfId="6658"/>
    <cellStyle name="Input 138 3 3 2" xfId="21014"/>
    <cellStyle name="Input 138 3 4" xfId="21975"/>
    <cellStyle name="Input 138 3 5" xfId="24972"/>
    <cellStyle name="Input 138 3 6" xfId="28658"/>
    <cellStyle name="Input 138 4" xfId="2868"/>
    <cellStyle name="Input 138 4 2" xfId="7568"/>
    <cellStyle name="Input 138 4 2 2" xfId="20743"/>
    <cellStyle name="Input 138 4 3" xfId="6657"/>
    <cellStyle name="Input 138 4 3 2" xfId="23561"/>
    <cellStyle name="Input 138 4 4" xfId="18342"/>
    <cellStyle name="Input 138 4 5" xfId="24973"/>
    <cellStyle name="Input 138 4 6" xfId="28659"/>
    <cellStyle name="Input 138 5" xfId="7561"/>
    <cellStyle name="Input 138 5 2" xfId="16717"/>
    <cellStyle name="Input 138 6" xfId="6664"/>
    <cellStyle name="Input 138 6 2" xfId="16991"/>
    <cellStyle name="Input 138 7" xfId="21977"/>
    <cellStyle name="Input 138 8" xfId="24966"/>
    <cellStyle name="Input 138 9" xfId="28660"/>
    <cellStyle name="Input 139" xfId="2869"/>
    <cellStyle name="Input 139 2" xfId="2870"/>
    <cellStyle name="Input 139 2 10" xfId="28661"/>
    <cellStyle name="Input 139 2 2" xfId="2871"/>
    <cellStyle name="Input 139 2 2 2" xfId="7571"/>
    <cellStyle name="Input 139 2 2 2 2" xfId="20738"/>
    <cellStyle name="Input 139 2 2 3" xfId="6654"/>
    <cellStyle name="Input 139 2 2 3 2" xfId="23566"/>
    <cellStyle name="Input 139 2 2 4" xfId="18341"/>
    <cellStyle name="Input 139 2 2 5" xfId="24976"/>
    <cellStyle name="Input 139 2 2 6" xfId="28662"/>
    <cellStyle name="Input 139 2 3" xfId="2872"/>
    <cellStyle name="Input 139 2 3 2" xfId="7572"/>
    <cellStyle name="Input 139 2 3 2 2" xfId="23287"/>
    <cellStyle name="Input 139 2 3 3" xfId="6653"/>
    <cellStyle name="Input 139 2 3 3 2" xfId="16994"/>
    <cellStyle name="Input 139 2 3 4" xfId="18340"/>
    <cellStyle name="Input 139 2 3 5" xfId="24977"/>
    <cellStyle name="Input 139 2 3 6" xfId="28663"/>
    <cellStyle name="Input 139 2 4" xfId="2873"/>
    <cellStyle name="Input 139 2 4 2" xfId="7573"/>
    <cellStyle name="Input 139 2 4 2 2" xfId="20742"/>
    <cellStyle name="Input 139 2 4 3" xfId="6652"/>
    <cellStyle name="Input 139 2 4 3 2" xfId="21020"/>
    <cellStyle name="Input 139 2 4 4" xfId="24510"/>
    <cellStyle name="Input 139 2 4 5" xfId="24978"/>
    <cellStyle name="Input 139 2 4 6" xfId="28664"/>
    <cellStyle name="Input 139 2 5" xfId="2874"/>
    <cellStyle name="Input 139 2 5 2" xfId="7574"/>
    <cellStyle name="Input 139 2 5 2 2" xfId="16714"/>
    <cellStyle name="Input 139 2 5 3" xfId="6651"/>
    <cellStyle name="Input 139 2 5 3 2" xfId="23567"/>
    <cellStyle name="Input 139 2 5 4" xfId="21968"/>
    <cellStyle name="Input 139 2 5 5" xfId="24979"/>
    <cellStyle name="Input 139 2 5 6" xfId="28665"/>
    <cellStyle name="Input 139 2 6" xfId="7570"/>
    <cellStyle name="Input 139 2 6 2" xfId="23283"/>
    <cellStyle name="Input 139 2 7" xfId="6655"/>
    <cellStyle name="Input 139 2 7 2" xfId="21019"/>
    <cellStyle name="Input 139 2 8" xfId="21974"/>
    <cellStyle name="Input 139 2 9" xfId="24975"/>
    <cellStyle name="Input 139 3" xfId="2875"/>
    <cellStyle name="Input 139 3 2" xfId="7575"/>
    <cellStyle name="Input 139 3 2 2" xfId="23286"/>
    <cellStyle name="Input 139 3 3" xfId="6650"/>
    <cellStyle name="Input 139 3 3 2" xfId="21013"/>
    <cellStyle name="Input 139 3 4" xfId="24514"/>
    <cellStyle name="Input 139 3 5" xfId="24980"/>
    <cellStyle name="Input 139 3 6" xfId="28666"/>
    <cellStyle name="Input 139 4" xfId="2876"/>
    <cellStyle name="Input 139 4 2" xfId="7576"/>
    <cellStyle name="Input 139 4 2 2" xfId="20741"/>
    <cellStyle name="Input 139 4 3" xfId="6649"/>
    <cellStyle name="Input 139 4 3 2" xfId="23560"/>
    <cellStyle name="Input 139 4 4" xfId="21972"/>
    <cellStyle name="Input 139 4 5" xfId="24981"/>
    <cellStyle name="Input 139 4 6" xfId="28667"/>
    <cellStyle name="Input 139 5" xfId="7569"/>
    <cellStyle name="Input 139 5 2" xfId="16715"/>
    <cellStyle name="Input 139 6" xfId="6656"/>
    <cellStyle name="Input 139 6 2" xfId="16993"/>
    <cellStyle name="Input 139 7" xfId="24516"/>
    <cellStyle name="Input 139 8" xfId="24974"/>
    <cellStyle name="Input 139 9" xfId="28668"/>
    <cellStyle name="Input 14" xfId="2877"/>
    <cellStyle name="Input 14 2" xfId="2878"/>
    <cellStyle name="Input 14 2 10" xfId="28669"/>
    <cellStyle name="Input 14 2 2" xfId="2879"/>
    <cellStyle name="Input 14 2 2 2" xfId="7579"/>
    <cellStyle name="Input 14 2 2 2 2" xfId="20740"/>
    <cellStyle name="Input 14 2 2 3" xfId="6646"/>
    <cellStyle name="Input 14 2 2 3 2" xfId="16997"/>
    <cellStyle name="Input 14 2 2 4" xfId="21971"/>
    <cellStyle name="Input 14 2 2 5" xfId="24984"/>
    <cellStyle name="Input 14 2 2 6" xfId="28670"/>
    <cellStyle name="Input 14 2 3" xfId="2880"/>
    <cellStyle name="Input 14 2 3 2" xfId="7580"/>
    <cellStyle name="Input 14 2 3 2 2" xfId="16712"/>
    <cellStyle name="Input 14 2 3 3" xfId="6645"/>
    <cellStyle name="Input 14 2 3 3 2" xfId="21023"/>
    <cellStyle name="Input 14 2 3 4" xfId="18338"/>
    <cellStyle name="Input 14 2 3 5" xfId="24985"/>
    <cellStyle name="Input 14 2 3 6" xfId="28671"/>
    <cellStyle name="Input 14 2 4" xfId="2881"/>
    <cellStyle name="Input 14 2 4 2" xfId="7581"/>
    <cellStyle name="Input 14 2 4 2 2" xfId="23284"/>
    <cellStyle name="Input 14 2 4 3" xfId="6644"/>
    <cellStyle name="Input 14 2 4 3 2" xfId="23570"/>
    <cellStyle name="Input 14 2 4 4" xfId="24512"/>
    <cellStyle name="Input 14 2 4 5" xfId="24986"/>
    <cellStyle name="Input 14 2 4 6" xfId="28672"/>
    <cellStyle name="Input 14 2 5" xfId="2882"/>
    <cellStyle name="Input 14 2 5 2" xfId="7582"/>
    <cellStyle name="Input 14 2 5 2 2" xfId="20739"/>
    <cellStyle name="Input 14 2 5 3" xfId="6643"/>
    <cellStyle name="Input 14 2 5 3 2" xfId="16998"/>
    <cellStyle name="Input 14 2 5 4" xfId="21970"/>
    <cellStyle name="Input 14 2 5 5" xfId="24987"/>
    <cellStyle name="Input 14 2 5 6" xfId="28673"/>
    <cellStyle name="Input 14 2 6" xfId="7578"/>
    <cellStyle name="Input 14 2 6 2" xfId="23285"/>
    <cellStyle name="Input 14 2 7" xfId="6647"/>
    <cellStyle name="Input 14 2 7 2" xfId="16996"/>
    <cellStyle name="Input 14 2 8" xfId="24513"/>
    <cellStyle name="Input 14 2 9" xfId="24983"/>
    <cellStyle name="Input 14 3" xfId="2883"/>
    <cellStyle name="Input 14 3 2" xfId="7583"/>
    <cellStyle name="Input 14 3 2 2" xfId="16711"/>
    <cellStyle name="Input 14 3 3" xfId="6642"/>
    <cellStyle name="Input 14 3 3 2" xfId="21024"/>
    <cellStyle name="Input 14 3 4" xfId="18337"/>
    <cellStyle name="Input 14 3 5" xfId="24988"/>
    <cellStyle name="Input 14 3 6" xfId="28674"/>
    <cellStyle name="Input 14 4" xfId="2884"/>
    <cellStyle name="Input 14 4 2" xfId="7584"/>
    <cellStyle name="Input 14 4 2 2" xfId="16710"/>
    <cellStyle name="Input 14 4 3" xfId="6641"/>
    <cellStyle name="Input 14 4 3 2" xfId="23571"/>
    <cellStyle name="Input 14 4 4" xfId="24511"/>
    <cellStyle name="Input 14 4 5" xfId="24989"/>
    <cellStyle name="Input 14 4 6" xfId="28675"/>
    <cellStyle name="Input 14 5" xfId="7577"/>
    <cellStyle name="Input 14 5 2" xfId="16713"/>
    <cellStyle name="Input 14 6" xfId="6648"/>
    <cellStyle name="Input 14 6 2" xfId="16995"/>
    <cellStyle name="Input 14 7" xfId="18339"/>
    <cellStyle name="Input 14 8" xfId="24982"/>
    <cellStyle name="Input 14 9" xfId="28676"/>
    <cellStyle name="Input 140" xfId="2885"/>
    <cellStyle name="Input 140 2" xfId="2886"/>
    <cellStyle name="Input 140 2 10" xfId="28677"/>
    <cellStyle name="Input 140 2 2" xfId="2887"/>
    <cellStyle name="Input 140 2 2 2" xfId="7587"/>
    <cellStyle name="Input 140 2 2 2 2" xfId="20729"/>
    <cellStyle name="Input 140 2 2 3" xfId="6638"/>
    <cellStyle name="Input 140 2 2 3 2" xfId="23572"/>
    <cellStyle name="Input 140 2 2 4" xfId="18335"/>
    <cellStyle name="Input 140 2 2 5" xfId="24992"/>
    <cellStyle name="Input 140 2 2 6" xfId="28678"/>
    <cellStyle name="Input 140 2 3" xfId="2888"/>
    <cellStyle name="Input 140 2 3 2" xfId="7588"/>
    <cellStyle name="Input 140 2 3 2 2" xfId="23281"/>
    <cellStyle name="Input 140 2 3 3" xfId="6637"/>
    <cellStyle name="Input 140 2 3 3 2" xfId="17000"/>
    <cellStyle name="Input 140 2 3 4" xfId="18334"/>
    <cellStyle name="Input 140 2 3 5" xfId="24993"/>
    <cellStyle name="Input 140 2 3 6" xfId="28679"/>
    <cellStyle name="Input 140 2 4" xfId="2889"/>
    <cellStyle name="Input 140 2 4 2" xfId="7589"/>
    <cellStyle name="Input 140 2 4 2 2" xfId="20736"/>
    <cellStyle name="Input 140 2 4 3" xfId="6636"/>
    <cellStyle name="Input 140 2 4 3 2" xfId="21026"/>
    <cellStyle name="Input 140 2 4 4" xfId="24507"/>
    <cellStyle name="Input 140 2 4 5" xfId="24994"/>
    <cellStyle name="Input 140 2 4 6" xfId="28680"/>
    <cellStyle name="Input 140 2 5" xfId="2890"/>
    <cellStyle name="Input 140 2 5 2" xfId="7590"/>
    <cellStyle name="Input 140 2 5 2 2" xfId="16708"/>
    <cellStyle name="Input 140 2 5 3" xfId="6635"/>
    <cellStyle name="Input 140 2 5 3 2" xfId="23573"/>
    <cellStyle name="Input 140 2 5 4" xfId="21965"/>
    <cellStyle name="Input 140 2 5 5" xfId="24995"/>
    <cellStyle name="Input 140 2 5 6" xfId="28681"/>
    <cellStyle name="Input 140 2 6" xfId="7586"/>
    <cellStyle name="Input 140 2 6 2" xfId="23274"/>
    <cellStyle name="Input 140 2 7" xfId="6639"/>
    <cellStyle name="Input 140 2 7 2" xfId="21025"/>
    <cellStyle name="Input 140 2 8" xfId="18336"/>
    <cellStyle name="Input 140 2 9" xfId="24991"/>
    <cellStyle name="Input 140 3" xfId="2891"/>
    <cellStyle name="Input 140 3 2" xfId="7591"/>
    <cellStyle name="Input 140 3 2 2" xfId="23280"/>
    <cellStyle name="Input 140 3 3" xfId="6634"/>
    <cellStyle name="Input 140 3 3 2" xfId="21022"/>
    <cellStyle name="Input 140 3 4" xfId="24508"/>
    <cellStyle name="Input 140 3 5" xfId="24996"/>
    <cellStyle name="Input 140 3 6" xfId="28682"/>
    <cellStyle name="Input 140 4" xfId="2892"/>
    <cellStyle name="Input 140 4 2" xfId="7592"/>
    <cellStyle name="Input 140 4 2 2" xfId="20735"/>
    <cellStyle name="Input 140 4 3" xfId="6633"/>
    <cellStyle name="Input 140 4 3 2" xfId="23569"/>
    <cellStyle name="Input 140 4 4" xfId="21966"/>
    <cellStyle name="Input 140 4 5" xfId="24997"/>
    <cellStyle name="Input 140 4 6" xfId="28683"/>
    <cellStyle name="Input 140 5" xfId="7585"/>
    <cellStyle name="Input 140 5 2" xfId="16709"/>
    <cellStyle name="Input 140 6" xfId="6640"/>
    <cellStyle name="Input 140 6 2" xfId="16999"/>
    <cellStyle name="Input 140 7" xfId="21969"/>
    <cellStyle name="Input 140 8" xfId="24990"/>
    <cellStyle name="Input 140 9" xfId="28684"/>
    <cellStyle name="Input 141" xfId="2893"/>
    <cellStyle name="Input 141 2" xfId="2894"/>
    <cellStyle name="Input 141 2 10" xfId="28685"/>
    <cellStyle name="Input 141 2 2" xfId="2895"/>
    <cellStyle name="Input 141 2 2 2" xfId="7595"/>
    <cellStyle name="Input 141 2 2 2 2" xfId="20730"/>
    <cellStyle name="Input 141 2 2 3" xfId="6630"/>
    <cellStyle name="Input 141 2 2 3 2" xfId="23574"/>
    <cellStyle name="Input 141 2 2 4" xfId="24478"/>
    <cellStyle name="Input 141 2 2 5" xfId="25000"/>
    <cellStyle name="Input 141 2 2 6" xfId="28686"/>
    <cellStyle name="Input 141 2 3" xfId="2896"/>
    <cellStyle name="Input 141 2 3 2" xfId="7596"/>
    <cellStyle name="Input 141 2 3 2 2" xfId="23279"/>
    <cellStyle name="Input 141 2 3 3" xfId="6629"/>
    <cellStyle name="Input 141 2 3 3 2" xfId="17002"/>
    <cellStyle name="Input 141 2 3 4" xfId="21936"/>
    <cellStyle name="Input 141 2 3 5" xfId="25001"/>
    <cellStyle name="Input 141 2 3 6" xfId="28687"/>
    <cellStyle name="Input 141 2 4" xfId="2897"/>
    <cellStyle name="Input 141 2 4 2" xfId="7597"/>
    <cellStyle name="Input 141 2 4 2 2" xfId="20734"/>
    <cellStyle name="Input 141 2 4 3" xfId="6628"/>
    <cellStyle name="Input 141 2 4 3 2" xfId="21028"/>
    <cellStyle name="Input 141 2 4 4" xfId="24506"/>
    <cellStyle name="Input 141 2 4 5" xfId="25002"/>
    <cellStyle name="Input 141 2 4 6" xfId="28688"/>
    <cellStyle name="Input 141 2 5" xfId="2898"/>
    <cellStyle name="Input 141 2 5 2" xfId="7598"/>
    <cellStyle name="Input 141 2 5 2 2" xfId="16706"/>
    <cellStyle name="Input 141 2 5 3" xfId="6627"/>
    <cellStyle name="Input 141 2 5 3 2" xfId="23575"/>
    <cellStyle name="Input 141 2 5 4" xfId="21964"/>
    <cellStyle name="Input 141 2 5 5" xfId="25003"/>
    <cellStyle name="Input 141 2 5 6" xfId="28689"/>
    <cellStyle name="Input 141 2 6" xfId="7594"/>
    <cellStyle name="Input 141 2 6 2" xfId="23275"/>
    <cellStyle name="Input 141 2 7" xfId="6631"/>
    <cellStyle name="Input 141 2 7 2" xfId="21027"/>
    <cellStyle name="Input 141 2 8" xfId="18332"/>
    <cellStyle name="Input 141 2 9" xfId="24999"/>
    <cellStyle name="Input 141 3" xfId="2899"/>
    <cellStyle name="Input 141 3 2" xfId="7599"/>
    <cellStyle name="Input 141 3 2 2" xfId="23278"/>
    <cellStyle name="Input 141 3 3" xfId="6626"/>
    <cellStyle name="Input 141 3 3 2" xfId="21021"/>
    <cellStyle name="Input 141 3 4" xfId="18331"/>
    <cellStyle name="Input 141 3 5" xfId="25004"/>
    <cellStyle name="Input 141 3 6" xfId="28690"/>
    <cellStyle name="Input 141 4" xfId="2900"/>
    <cellStyle name="Input 141 4 2" xfId="7600"/>
    <cellStyle name="Input 141 4 2 2" xfId="20733"/>
    <cellStyle name="Input 141 4 3" xfId="6625"/>
    <cellStyle name="Input 141 4 3 2" xfId="23568"/>
    <cellStyle name="Input 141 4 4" xfId="24505"/>
    <cellStyle name="Input 141 4 5" xfId="25005"/>
    <cellStyle name="Input 141 4 6" xfId="28691"/>
    <cellStyle name="Input 141 5" xfId="7593"/>
    <cellStyle name="Input 141 5 2" xfId="16707"/>
    <cellStyle name="Input 141 6" xfId="6632"/>
    <cellStyle name="Input 141 6 2" xfId="17001"/>
    <cellStyle name="Input 141 7" xfId="18333"/>
    <cellStyle name="Input 141 8" xfId="24998"/>
    <cellStyle name="Input 141 9" xfId="28692"/>
    <cellStyle name="Input 142" xfId="2901"/>
    <cellStyle name="Input 142 2" xfId="2902"/>
    <cellStyle name="Input 142 2 10" xfId="28693"/>
    <cellStyle name="Input 142 2 2" xfId="2903"/>
    <cellStyle name="Input 142 2 2 2" xfId="7603"/>
    <cellStyle name="Input 142 2 2 2 2" xfId="20732"/>
    <cellStyle name="Input 142 2 2 3" xfId="6622"/>
    <cellStyle name="Input 142 2 2 3 2" xfId="17005"/>
    <cellStyle name="Input 142 2 2 4" xfId="24500"/>
    <cellStyle name="Input 142 2 2 5" xfId="25008"/>
    <cellStyle name="Input 142 2 2 6" xfId="28694"/>
    <cellStyle name="Input 142 2 3" xfId="2904"/>
    <cellStyle name="Input 142 2 3 2" xfId="7604"/>
    <cellStyle name="Input 142 2 3 2 2" xfId="16704"/>
    <cellStyle name="Input 142 2 3 3" xfId="6621"/>
    <cellStyle name="Input 142 2 3 3 2" xfId="21031"/>
    <cellStyle name="Input 142 2 3 4" xfId="21958"/>
    <cellStyle name="Input 142 2 3 5" xfId="25009"/>
    <cellStyle name="Input 142 2 3 6" xfId="28695"/>
    <cellStyle name="Input 142 2 4" xfId="2905"/>
    <cellStyle name="Input 142 2 4 2" xfId="7605"/>
    <cellStyle name="Input 142 2 4 2 2" xfId="23276"/>
    <cellStyle name="Input 142 2 4 3" xfId="6620"/>
    <cellStyle name="Input 142 2 4 3 2" xfId="23578"/>
    <cellStyle name="Input 142 2 4 4" xfId="24504"/>
    <cellStyle name="Input 142 2 4 5" xfId="25010"/>
    <cellStyle name="Input 142 2 4 6" xfId="28696"/>
    <cellStyle name="Input 142 2 5" xfId="2906"/>
    <cellStyle name="Input 142 2 5 2" xfId="7606"/>
    <cellStyle name="Input 142 2 5 2 2" xfId="20731"/>
    <cellStyle name="Input 142 2 5 3" xfId="6619"/>
    <cellStyle name="Input 142 2 5 3 2" xfId="17006"/>
    <cellStyle name="Input 142 2 5 4" xfId="21962"/>
    <cellStyle name="Input 142 2 5 5" xfId="25011"/>
    <cellStyle name="Input 142 2 5 6" xfId="28697"/>
    <cellStyle name="Input 142 2 6" xfId="7602"/>
    <cellStyle name="Input 142 2 6 2" xfId="23277"/>
    <cellStyle name="Input 142 2 7" xfId="6623"/>
    <cellStyle name="Input 142 2 7 2" xfId="17004"/>
    <cellStyle name="Input 142 2 8" xfId="18330"/>
    <cellStyle name="Input 142 2 9" xfId="25007"/>
    <cellStyle name="Input 142 3" xfId="2907"/>
    <cellStyle name="Input 142 3 2" xfId="7607"/>
    <cellStyle name="Input 142 3 2 2" xfId="16703"/>
    <cellStyle name="Input 142 3 3" xfId="6618"/>
    <cellStyle name="Input 142 3 3 2" xfId="21032"/>
    <cellStyle name="Input 142 3 4" xfId="18329"/>
    <cellStyle name="Input 142 3 5" xfId="25012"/>
    <cellStyle name="Input 142 3 6" xfId="28698"/>
    <cellStyle name="Input 142 4" xfId="2908"/>
    <cellStyle name="Input 142 4 2" xfId="7608"/>
    <cellStyle name="Input 142 4 2 2" xfId="16702"/>
    <cellStyle name="Input 142 4 3" xfId="6617"/>
    <cellStyle name="Input 142 4 3 2" xfId="23579"/>
    <cellStyle name="Input 142 4 4" xfId="24503"/>
    <cellStyle name="Input 142 4 5" xfId="25013"/>
    <cellStyle name="Input 142 4 6" xfId="28699"/>
    <cellStyle name="Input 142 5" xfId="7601"/>
    <cellStyle name="Input 142 5 2" xfId="16705"/>
    <cellStyle name="Input 142 6" xfId="6624"/>
    <cellStyle name="Input 142 6 2" xfId="17003"/>
    <cellStyle name="Input 142 7" xfId="21963"/>
    <cellStyle name="Input 142 8" xfId="25006"/>
    <cellStyle name="Input 142 9" xfId="28700"/>
    <cellStyle name="Input 143" xfId="2909"/>
    <cellStyle name="Input 143 2" xfId="2910"/>
    <cellStyle name="Input 143 2 10" xfId="28701"/>
    <cellStyle name="Input 143 2 2" xfId="2911"/>
    <cellStyle name="Input 143 2 2 2" xfId="7611"/>
    <cellStyle name="Input 143 2 2 2 2" xfId="20721"/>
    <cellStyle name="Input 143 2 2 3" xfId="6614"/>
    <cellStyle name="Input 143 2 2 3 2" xfId="23580"/>
    <cellStyle name="Input 143 2 2 4" xfId="24502"/>
    <cellStyle name="Input 143 2 2 5" xfId="25016"/>
    <cellStyle name="Input 143 2 2 6" xfId="28702"/>
    <cellStyle name="Input 143 2 3" xfId="2912"/>
    <cellStyle name="Input 143 2 3 2" xfId="7612"/>
    <cellStyle name="Input 143 2 3 2 2" xfId="23273"/>
    <cellStyle name="Input 143 2 3 3" xfId="6613"/>
    <cellStyle name="Input 143 2 3 3 2" xfId="17008"/>
    <cellStyle name="Input 143 2 3 4" xfId="21960"/>
    <cellStyle name="Input 143 2 3 5" xfId="25017"/>
    <cellStyle name="Input 143 2 3 6" xfId="28703"/>
    <cellStyle name="Input 143 2 4" xfId="2913"/>
    <cellStyle name="Input 143 2 4 2" xfId="7613"/>
    <cellStyle name="Input 143 2 4 2 2" xfId="20728"/>
    <cellStyle name="Input 143 2 4 3" xfId="6612"/>
    <cellStyle name="Input 143 2 4 3 2" xfId="21034"/>
    <cellStyle name="Input 143 2 4 4" xfId="18327"/>
    <cellStyle name="Input 143 2 4 5" xfId="25018"/>
    <cellStyle name="Input 143 2 4 6" xfId="28704"/>
    <cellStyle name="Input 143 2 5" xfId="2914"/>
    <cellStyle name="Input 143 2 5 2" xfId="7614"/>
    <cellStyle name="Input 143 2 5 2 2" xfId="16700"/>
    <cellStyle name="Input 143 2 5 3" xfId="6611"/>
    <cellStyle name="Input 143 2 5 3 2" xfId="23581"/>
    <cellStyle name="Input 143 2 5 4" xfId="24501"/>
    <cellStyle name="Input 143 2 5 5" xfId="25019"/>
    <cellStyle name="Input 143 2 5 6" xfId="28705"/>
    <cellStyle name="Input 143 2 6" xfId="7610"/>
    <cellStyle name="Input 143 2 6 2" xfId="23266"/>
    <cellStyle name="Input 143 2 7" xfId="6615"/>
    <cellStyle name="Input 143 2 7 2" xfId="21033"/>
    <cellStyle name="Input 143 2 8" xfId="18328"/>
    <cellStyle name="Input 143 2 9" xfId="25015"/>
    <cellStyle name="Input 143 3" xfId="2915"/>
    <cellStyle name="Input 143 3 2" xfId="7615"/>
    <cellStyle name="Input 143 3 2 2" xfId="23272"/>
    <cellStyle name="Input 143 3 3" xfId="6610"/>
    <cellStyle name="Input 143 3 3 2" xfId="21030"/>
    <cellStyle name="Input 143 3 4" xfId="21959"/>
    <cellStyle name="Input 143 3 5" xfId="25020"/>
    <cellStyle name="Input 143 3 6" xfId="28706"/>
    <cellStyle name="Input 143 4" xfId="2916"/>
    <cellStyle name="Input 143 4 2" xfId="7616"/>
    <cellStyle name="Input 143 4 2 2" xfId="20727"/>
    <cellStyle name="Input 143 4 3" xfId="6609"/>
    <cellStyle name="Input 143 4 3 2" xfId="23577"/>
    <cellStyle name="Input 143 4 4" xfId="18326"/>
    <cellStyle name="Input 143 4 5" xfId="25021"/>
    <cellStyle name="Input 143 4 6" xfId="28707"/>
    <cellStyle name="Input 143 5" xfId="7609"/>
    <cellStyle name="Input 143 5 2" xfId="16701"/>
    <cellStyle name="Input 143 6" xfId="6616"/>
    <cellStyle name="Input 143 6 2" xfId="17007"/>
    <cellStyle name="Input 143 7" xfId="21961"/>
    <cellStyle name="Input 143 8" xfId="25014"/>
    <cellStyle name="Input 143 9" xfId="28708"/>
    <cellStyle name="Input 144" xfId="2917"/>
    <cellStyle name="Input 144 2" xfId="2918"/>
    <cellStyle name="Input 144 2 10" xfId="28709"/>
    <cellStyle name="Input 144 2 2" xfId="2919"/>
    <cellStyle name="Input 144 2 2 2" xfId="7619"/>
    <cellStyle name="Input 144 2 2 2 2" xfId="20722"/>
    <cellStyle name="Input 144 2 2 3" xfId="6606"/>
    <cellStyle name="Input 144 2 2 3 2" xfId="23582"/>
    <cellStyle name="Input 144 2 2 4" xfId="21953"/>
    <cellStyle name="Input 144 2 2 5" xfId="25024"/>
    <cellStyle name="Input 144 2 2 6" xfId="28710"/>
    <cellStyle name="Input 144 2 3" xfId="2920"/>
    <cellStyle name="Input 144 2 3 2" xfId="7620"/>
    <cellStyle name="Input 144 2 3 2 2" xfId="23271"/>
    <cellStyle name="Input 144 2 3 3" xfId="6605"/>
    <cellStyle name="Input 144 2 3 3 2" xfId="17010"/>
    <cellStyle name="Input 144 2 3 4" xfId="24499"/>
    <cellStyle name="Input 144 2 3 5" xfId="25025"/>
    <cellStyle name="Input 144 2 3 6" xfId="28711"/>
    <cellStyle name="Input 144 2 4" xfId="2921"/>
    <cellStyle name="Input 144 2 4 2" xfId="7621"/>
    <cellStyle name="Input 144 2 4 2 2" xfId="20726"/>
    <cellStyle name="Input 144 2 4 3" xfId="6604"/>
    <cellStyle name="Input 144 2 4 3 2" xfId="21036"/>
    <cellStyle name="Input 144 2 4 4" xfId="21957"/>
    <cellStyle name="Input 144 2 4 5" xfId="25026"/>
    <cellStyle name="Input 144 2 4 6" xfId="28712"/>
    <cellStyle name="Input 144 2 5" xfId="2922"/>
    <cellStyle name="Input 144 2 5 2" xfId="7622"/>
    <cellStyle name="Input 144 2 5 2 2" xfId="16698"/>
    <cellStyle name="Input 144 2 5 3" xfId="6603"/>
    <cellStyle name="Input 144 2 5 3 2" xfId="23583"/>
    <cellStyle name="Input 144 2 5 4" xfId="18324"/>
    <cellStyle name="Input 144 2 5 5" xfId="25027"/>
    <cellStyle name="Input 144 2 5 6" xfId="28713"/>
    <cellStyle name="Input 144 2 6" xfId="7618"/>
    <cellStyle name="Input 144 2 6 2" xfId="23267"/>
    <cellStyle name="Input 144 2 7" xfId="6607"/>
    <cellStyle name="Input 144 2 7 2" xfId="21035"/>
    <cellStyle name="Input 144 2 8" xfId="24495"/>
    <cellStyle name="Input 144 2 9" xfId="25023"/>
    <cellStyle name="Input 144 3" xfId="2923"/>
    <cellStyle name="Input 144 3 2" xfId="7623"/>
    <cellStyle name="Input 144 3 2 2" xfId="23270"/>
    <cellStyle name="Input 144 3 3" xfId="6602"/>
    <cellStyle name="Input 144 3 3 2" xfId="21029"/>
    <cellStyle name="Input 144 3 4" xfId="24498"/>
    <cellStyle name="Input 144 3 5" xfId="25028"/>
    <cellStyle name="Input 144 3 6" xfId="28714"/>
    <cellStyle name="Input 144 4" xfId="2924"/>
    <cellStyle name="Input 144 4 2" xfId="7624"/>
    <cellStyle name="Input 144 4 2 2" xfId="20725"/>
    <cellStyle name="Input 144 4 3" xfId="6601"/>
    <cellStyle name="Input 144 4 3 2" xfId="23576"/>
    <cellStyle name="Input 144 4 4" xfId="21956"/>
    <cellStyle name="Input 144 4 5" xfId="25029"/>
    <cellStyle name="Input 144 4 6" xfId="28715"/>
    <cellStyle name="Input 144 5" xfId="7617"/>
    <cellStyle name="Input 144 5 2" xfId="16699"/>
    <cellStyle name="Input 144 6" xfId="6608"/>
    <cellStyle name="Input 144 6 2" xfId="17009"/>
    <cellStyle name="Input 144 7" xfId="18325"/>
    <cellStyle name="Input 144 8" xfId="25022"/>
    <cellStyle name="Input 144 9" xfId="28716"/>
    <cellStyle name="Input 145" xfId="2925"/>
    <cellStyle name="Input 145 2" xfId="2926"/>
    <cellStyle name="Input 145 2 10" xfId="28717"/>
    <cellStyle name="Input 145 2 2" xfId="2927"/>
    <cellStyle name="Input 145 2 2 2" xfId="7627"/>
    <cellStyle name="Input 145 2 2 2 2" xfId="20724"/>
    <cellStyle name="Input 145 2 2 3" xfId="6598"/>
    <cellStyle name="Input 145 2 2 3 2" xfId="17013"/>
    <cellStyle name="Input 145 2 2 4" xfId="21955"/>
    <cellStyle name="Input 145 2 2 5" xfId="25032"/>
    <cellStyle name="Input 145 2 2 6" xfId="28718"/>
    <cellStyle name="Input 145 2 3" xfId="2928"/>
    <cellStyle name="Input 145 2 3 2" xfId="7628"/>
    <cellStyle name="Input 145 2 3 2 2" xfId="16696"/>
    <cellStyle name="Input 145 2 3 3" xfId="6597"/>
    <cellStyle name="Input 145 2 3 3 2" xfId="17014"/>
    <cellStyle name="Input 145 2 3 4" xfId="18322"/>
    <cellStyle name="Input 145 2 3 5" xfId="25033"/>
    <cellStyle name="Input 145 2 3 6" xfId="28719"/>
    <cellStyle name="Input 145 2 4" xfId="2929"/>
    <cellStyle name="Input 145 2 4 2" xfId="7629"/>
    <cellStyle name="Input 145 2 4 2 2" xfId="23268"/>
    <cellStyle name="Input 145 2 4 3" xfId="6596"/>
    <cellStyle name="Input 145 2 4 3 2" xfId="17015"/>
    <cellStyle name="Input 145 2 4 4" xfId="24496"/>
    <cellStyle name="Input 145 2 4 5" xfId="25034"/>
    <cellStyle name="Input 145 2 4 6" xfId="28720"/>
    <cellStyle name="Input 145 2 5" xfId="2930"/>
    <cellStyle name="Input 145 2 5 2" xfId="7630"/>
    <cellStyle name="Input 145 2 5 2 2" xfId="20723"/>
    <cellStyle name="Input 145 2 5 3" xfId="6595"/>
    <cellStyle name="Input 145 2 5 3 2" xfId="17016"/>
    <cellStyle name="Input 145 2 5 4" xfId="21954"/>
    <cellStyle name="Input 145 2 5 5" xfId="25035"/>
    <cellStyle name="Input 145 2 5 6" xfId="28721"/>
    <cellStyle name="Input 145 2 6" xfId="7626"/>
    <cellStyle name="Input 145 2 6 2" xfId="23269"/>
    <cellStyle name="Input 145 2 7" xfId="6599"/>
    <cellStyle name="Input 145 2 7 2" xfId="17012"/>
    <cellStyle name="Input 145 2 8" xfId="24497"/>
    <cellStyle name="Input 145 2 9" xfId="25031"/>
    <cellStyle name="Input 145 3" xfId="2931"/>
    <cellStyle name="Input 145 3 2" xfId="7631"/>
    <cellStyle name="Input 145 3 2 2" xfId="16695"/>
    <cellStyle name="Input 145 3 3" xfId="6594"/>
    <cellStyle name="Input 145 3 3 2" xfId="17017"/>
    <cellStyle name="Input 145 3 4" xfId="18321"/>
    <cellStyle name="Input 145 3 5" xfId="25036"/>
    <cellStyle name="Input 145 3 6" xfId="28722"/>
    <cellStyle name="Input 145 4" xfId="2932"/>
    <cellStyle name="Input 145 4 2" xfId="7632"/>
    <cellStyle name="Input 145 4 2 2" xfId="16694"/>
    <cellStyle name="Input 145 4 3" xfId="6593"/>
    <cellStyle name="Input 145 4 3 2" xfId="17018"/>
    <cellStyle name="Input 145 4 4" xfId="18320"/>
    <cellStyle name="Input 145 4 5" xfId="25037"/>
    <cellStyle name="Input 145 4 6" xfId="28723"/>
    <cellStyle name="Input 145 5" xfId="7625"/>
    <cellStyle name="Input 145 5 2" xfId="16697"/>
    <cellStyle name="Input 145 6" xfId="6600"/>
    <cellStyle name="Input 145 6 2" xfId="17011"/>
    <cellStyle name="Input 145 7" xfId="18323"/>
    <cellStyle name="Input 145 8" xfId="25030"/>
    <cellStyle name="Input 145 9" xfId="28724"/>
    <cellStyle name="Input 146" xfId="2933"/>
    <cellStyle name="Input 146 2" xfId="2934"/>
    <cellStyle name="Input 146 2 10" xfId="28725"/>
    <cellStyle name="Input 146 2 2" xfId="2935"/>
    <cellStyle name="Input 146 2 2 2" xfId="7635"/>
    <cellStyle name="Input 146 2 2 2 2" xfId="20713"/>
    <cellStyle name="Input 146 2 2 3" xfId="10765"/>
    <cellStyle name="Input 146 2 2 3 2" xfId="15647"/>
    <cellStyle name="Input 146 2 2 4" xfId="24494"/>
    <cellStyle name="Input 146 2 2 5" xfId="25040"/>
    <cellStyle name="Input 146 2 2 6" xfId="28726"/>
    <cellStyle name="Input 146 2 3" xfId="2936"/>
    <cellStyle name="Input 146 2 3 2" xfId="7636"/>
    <cellStyle name="Input 146 2 3 2 2" xfId="23265"/>
    <cellStyle name="Input 146 2 3 3" xfId="10766"/>
    <cellStyle name="Input 146 2 3 3 2" xfId="15646"/>
    <cellStyle name="Input 146 2 3 4" xfId="21952"/>
    <cellStyle name="Input 146 2 3 5" xfId="25041"/>
    <cellStyle name="Input 146 2 3 6" xfId="28727"/>
    <cellStyle name="Input 146 2 4" xfId="2937"/>
    <cellStyle name="Input 146 2 4 2" xfId="7637"/>
    <cellStyle name="Input 146 2 4 2 2" xfId="20720"/>
    <cellStyle name="Input 146 2 4 3" xfId="10767"/>
    <cellStyle name="Input 146 2 4 3 2" xfId="15645"/>
    <cellStyle name="Input 146 2 4 4" xfId="18319"/>
    <cellStyle name="Input 146 2 4 5" xfId="25042"/>
    <cellStyle name="Input 146 2 4 6" xfId="28728"/>
    <cellStyle name="Input 146 2 5" xfId="2938"/>
    <cellStyle name="Input 146 2 5 2" xfId="7638"/>
    <cellStyle name="Input 146 2 5 2 2" xfId="16692"/>
    <cellStyle name="Input 146 2 5 3" xfId="10768"/>
    <cellStyle name="Input 146 2 5 3 2" xfId="18681"/>
    <cellStyle name="Input 146 2 5 4" xfId="24493"/>
    <cellStyle name="Input 146 2 5 5" xfId="25043"/>
    <cellStyle name="Input 146 2 5 6" xfId="28729"/>
    <cellStyle name="Input 146 2 6" xfId="7634"/>
    <cellStyle name="Input 146 2 6 2" xfId="23258"/>
    <cellStyle name="Input 146 2 7" xfId="10764"/>
    <cellStyle name="Input 146 2 7 2" xfId="19684"/>
    <cellStyle name="Input 146 2 8" xfId="21945"/>
    <cellStyle name="Input 146 2 9" xfId="25039"/>
    <cellStyle name="Input 146 3" xfId="2939"/>
    <cellStyle name="Input 146 3 2" xfId="7639"/>
    <cellStyle name="Input 146 3 2 2" xfId="23264"/>
    <cellStyle name="Input 146 3 3" xfId="10769"/>
    <cellStyle name="Input 146 3 3 2" xfId="19674"/>
    <cellStyle name="Input 146 3 4" xfId="21951"/>
    <cellStyle name="Input 146 3 5" xfId="25044"/>
    <cellStyle name="Input 146 3 6" xfId="28730"/>
    <cellStyle name="Input 146 4" xfId="2940"/>
    <cellStyle name="Input 146 4 2" xfId="7640"/>
    <cellStyle name="Input 146 4 2 2" xfId="20719"/>
    <cellStyle name="Input 146 4 3" xfId="10770"/>
    <cellStyle name="Input 146 4 3 2" xfId="18674"/>
    <cellStyle name="Input 146 4 4" xfId="18318"/>
    <cellStyle name="Input 146 4 5" xfId="25045"/>
    <cellStyle name="Input 146 4 6" xfId="28731"/>
    <cellStyle name="Input 146 5" xfId="7633"/>
    <cellStyle name="Input 146 5 2" xfId="16693"/>
    <cellStyle name="Input 146 6" xfId="6592"/>
    <cellStyle name="Input 146 6 2" xfId="17019"/>
    <cellStyle name="Input 146 7" xfId="24487"/>
    <cellStyle name="Input 146 8" xfId="25038"/>
    <cellStyle name="Input 146 9" xfId="28732"/>
    <cellStyle name="Input 147" xfId="2941"/>
    <cellStyle name="Input 147 2" xfId="2942"/>
    <cellStyle name="Input 147 2 10" xfId="28733"/>
    <cellStyle name="Input 147 2 2" xfId="2943"/>
    <cellStyle name="Input 147 2 2 2" xfId="7643"/>
    <cellStyle name="Input 147 2 2 2 2" xfId="20714"/>
    <cellStyle name="Input 147 2 2 3" xfId="10773"/>
    <cellStyle name="Input 147 2 2 3 2" xfId="18675"/>
    <cellStyle name="Input 147 2 2 4" xfId="24492"/>
    <cellStyle name="Input 147 2 2 5" xfId="25048"/>
    <cellStyle name="Input 147 2 2 6" xfId="28734"/>
    <cellStyle name="Input 147 2 3" xfId="2944"/>
    <cellStyle name="Input 147 2 3 2" xfId="7644"/>
    <cellStyle name="Input 147 2 3 2 2" xfId="23263"/>
    <cellStyle name="Input 147 2 3 3" xfId="10774"/>
    <cellStyle name="Input 147 2 3 3 2" xfId="19680"/>
    <cellStyle name="Input 147 2 3 4" xfId="21950"/>
    <cellStyle name="Input 147 2 3 5" xfId="25049"/>
    <cellStyle name="Input 147 2 3 6" xfId="28735"/>
    <cellStyle name="Input 147 2 4" xfId="2945"/>
    <cellStyle name="Input 147 2 4 2" xfId="7645"/>
    <cellStyle name="Input 147 2 4 2 2" xfId="20718"/>
    <cellStyle name="Input 147 2 4 3" xfId="10775"/>
    <cellStyle name="Input 147 2 4 3 2" xfId="15643"/>
    <cellStyle name="Input 147 2 4 4" xfId="18317"/>
    <cellStyle name="Input 147 2 4 5" xfId="25050"/>
    <cellStyle name="Input 147 2 4 6" xfId="28736"/>
    <cellStyle name="Input 147 2 5" xfId="2946"/>
    <cellStyle name="Input 147 2 5 2" xfId="7646"/>
    <cellStyle name="Input 147 2 5 2 2" xfId="16690"/>
    <cellStyle name="Input 147 2 5 3" xfId="10776"/>
    <cellStyle name="Input 147 2 5 3 2" xfId="18680"/>
    <cellStyle name="Input 147 2 5 4" xfId="24491"/>
    <cellStyle name="Input 147 2 5 5" xfId="25051"/>
    <cellStyle name="Input 147 2 5 6" xfId="28737"/>
    <cellStyle name="Input 147 2 6" xfId="7642"/>
    <cellStyle name="Input 147 2 6 2" xfId="23259"/>
    <cellStyle name="Input 147 2 7" xfId="10772"/>
    <cellStyle name="Input 147 2 7 2" xfId="15644"/>
    <cellStyle name="Input 147 2 8" xfId="21946"/>
    <cellStyle name="Input 147 2 9" xfId="25047"/>
    <cellStyle name="Input 147 3" xfId="2947"/>
    <cellStyle name="Input 147 3 2" xfId="7647"/>
    <cellStyle name="Input 147 3 2 2" xfId="23262"/>
    <cellStyle name="Input 147 3 3" xfId="10777"/>
    <cellStyle name="Input 147 3 3 2" xfId="19675"/>
    <cellStyle name="Input 147 3 4" xfId="21949"/>
    <cellStyle name="Input 147 3 5" xfId="25052"/>
    <cellStyle name="Input 147 3 6" xfId="28738"/>
    <cellStyle name="Input 147 4" xfId="2948"/>
    <cellStyle name="Input 147 4 2" xfId="7648"/>
    <cellStyle name="Input 147 4 2 2" xfId="20717"/>
    <cellStyle name="Input 147 4 3" xfId="10778"/>
    <cellStyle name="Input 147 4 3 2" xfId="18676"/>
    <cellStyle name="Input 147 4 4" xfId="18316"/>
    <cellStyle name="Input 147 4 5" xfId="25053"/>
    <cellStyle name="Input 147 4 6" xfId="28739"/>
    <cellStyle name="Input 147 5" xfId="7641"/>
    <cellStyle name="Input 147 5 2" xfId="16691"/>
    <cellStyle name="Input 147 6" xfId="10771"/>
    <cellStyle name="Input 147 6 2" xfId="19681"/>
    <cellStyle name="Input 147 7" xfId="24488"/>
    <cellStyle name="Input 147 8" xfId="25046"/>
    <cellStyle name="Input 147 9" xfId="28740"/>
    <cellStyle name="Input 148" xfId="2949"/>
    <cellStyle name="Input 148 2" xfId="2950"/>
    <cellStyle name="Input 148 2 10" xfId="28741"/>
    <cellStyle name="Input 148 2 2" xfId="2951"/>
    <cellStyle name="Input 148 2 2 2" xfId="7651"/>
    <cellStyle name="Input 148 2 2 2 2" xfId="20716"/>
    <cellStyle name="Input 148 2 2 3" xfId="10781"/>
    <cellStyle name="Input 148 2 2 3 2" xfId="18677"/>
    <cellStyle name="Input 148 2 2 4" xfId="18315"/>
    <cellStyle name="Input 148 2 2 5" xfId="25056"/>
    <cellStyle name="Input 148 2 2 6" xfId="28742"/>
    <cellStyle name="Input 148 2 3" xfId="2952"/>
    <cellStyle name="Input 148 2 3 2" xfId="7652"/>
    <cellStyle name="Input 148 2 3 2 2" xfId="16688"/>
    <cellStyle name="Input 148 2 3 3" xfId="10782"/>
    <cellStyle name="Input 148 2 3 3 2" xfId="19678"/>
    <cellStyle name="Input 148 2 3 4" xfId="24489"/>
    <cellStyle name="Input 148 2 3 5" xfId="25057"/>
    <cellStyle name="Input 148 2 3 6" xfId="28743"/>
    <cellStyle name="Input 148 2 4" xfId="2953"/>
    <cellStyle name="Input 148 2 4 2" xfId="7653"/>
    <cellStyle name="Input 148 2 4 2 2" xfId="23260"/>
    <cellStyle name="Input 148 2 4 3" xfId="10783"/>
    <cellStyle name="Input 148 2 4 3 2" xfId="15641"/>
    <cellStyle name="Input 148 2 4 4" xfId="21947"/>
    <cellStyle name="Input 148 2 4 5" xfId="25058"/>
    <cellStyle name="Input 148 2 4 6" xfId="28744"/>
    <cellStyle name="Input 148 2 5" xfId="2954"/>
    <cellStyle name="Input 148 2 5 2" xfId="7654"/>
    <cellStyle name="Input 148 2 5 2 2" xfId="20715"/>
    <cellStyle name="Input 148 2 5 3" xfId="10784"/>
    <cellStyle name="Input 148 2 5 3 2" xfId="18678"/>
    <cellStyle name="Input 148 2 5 4" xfId="18314"/>
    <cellStyle name="Input 148 2 5 5" xfId="25059"/>
    <cellStyle name="Input 148 2 5 6" xfId="28745"/>
    <cellStyle name="Input 148 2 6" xfId="7650"/>
    <cellStyle name="Input 148 2 6 2" xfId="23261"/>
    <cellStyle name="Input 148 2 7" xfId="10780"/>
    <cellStyle name="Input 148 2 7 2" xfId="15642"/>
    <cellStyle name="Input 148 2 8" xfId="21948"/>
    <cellStyle name="Input 148 2 9" xfId="25055"/>
    <cellStyle name="Input 148 3" xfId="2955"/>
    <cellStyle name="Input 148 3 2" xfId="7655"/>
    <cellStyle name="Input 148 3 2 2" xfId="16687"/>
    <cellStyle name="Input 148 3 3" xfId="10785"/>
    <cellStyle name="Input 148 3 3 2" xfId="19677"/>
    <cellStyle name="Input 148 3 4" xfId="18313"/>
    <cellStyle name="Input 148 3 5" xfId="25060"/>
    <cellStyle name="Input 148 3 6" xfId="28746"/>
    <cellStyle name="Input 148 4" xfId="2956"/>
    <cellStyle name="Input 148 4 2" xfId="7656"/>
    <cellStyle name="Input 148 4 2 2" xfId="16686"/>
    <cellStyle name="Input 148 4 3" xfId="10786"/>
    <cellStyle name="Input 148 4 3 2" xfId="15640"/>
    <cellStyle name="Input 148 4 4" xfId="18312"/>
    <cellStyle name="Input 148 4 5" xfId="25061"/>
    <cellStyle name="Input 148 4 6" xfId="28747"/>
    <cellStyle name="Input 148 5" xfId="7649"/>
    <cellStyle name="Input 148 5 2" xfId="16689"/>
    <cellStyle name="Input 148 6" xfId="10779"/>
    <cellStyle name="Input 148 6 2" xfId="19679"/>
    <cellStyle name="Input 148 7" xfId="24490"/>
    <cellStyle name="Input 148 8" xfId="25054"/>
    <cellStyle name="Input 148 9" xfId="28748"/>
    <cellStyle name="Input 149" xfId="2957"/>
    <cellStyle name="Input 149 2" xfId="2958"/>
    <cellStyle name="Input 149 2 10" xfId="28749"/>
    <cellStyle name="Input 149 2 2" xfId="2959"/>
    <cellStyle name="Input 149 2 2 2" xfId="7659"/>
    <cellStyle name="Input 149 2 2 2 2" xfId="20705"/>
    <cellStyle name="Input 149 2 2 3" xfId="10789"/>
    <cellStyle name="Input 149 2 2 3 2" xfId="15639"/>
    <cellStyle name="Input 149 2 2 4" xfId="24486"/>
    <cellStyle name="Input 149 2 2 5" xfId="25064"/>
    <cellStyle name="Input 149 2 2 6" xfId="28750"/>
    <cellStyle name="Input 149 2 3" xfId="2960"/>
    <cellStyle name="Input 149 2 3 2" xfId="7660"/>
    <cellStyle name="Input 149 2 3 2 2" xfId="23257"/>
    <cellStyle name="Input 149 2 3 3" xfId="10790"/>
    <cellStyle name="Input 149 2 3 3 2" xfId="15638"/>
    <cellStyle name="Input 149 2 3 4" xfId="21944"/>
    <cellStyle name="Input 149 2 3 5" xfId="25065"/>
    <cellStyle name="Input 149 2 3 6" xfId="28751"/>
    <cellStyle name="Input 149 2 4" xfId="2961"/>
    <cellStyle name="Input 149 2 4 2" xfId="7661"/>
    <cellStyle name="Input 149 2 4 2 2" xfId="20712"/>
    <cellStyle name="Input 149 2 4 3" xfId="10791"/>
    <cellStyle name="Input 149 2 4 3 2" xfId="15637"/>
    <cellStyle name="Input 149 2 4 4" xfId="18311"/>
    <cellStyle name="Input 149 2 4 5" xfId="25066"/>
    <cellStyle name="Input 149 2 4 6" xfId="28752"/>
    <cellStyle name="Input 149 2 5" xfId="2962"/>
    <cellStyle name="Input 149 2 5 2" xfId="7662"/>
    <cellStyle name="Input 149 2 5 2 2" xfId="16684"/>
    <cellStyle name="Input 149 2 5 3" xfId="10792"/>
    <cellStyle name="Input 149 2 5 3 2" xfId="18689"/>
    <cellStyle name="Input 149 2 5 4" xfId="24485"/>
    <cellStyle name="Input 149 2 5 5" xfId="25067"/>
    <cellStyle name="Input 149 2 5 6" xfId="28753"/>
    <cellStyle name="Input 149 2 6" xfId="7658"/>
    <cellStyle name="Input 149 2 6 2" xfId="23250"/>
    <cellStyle name="Input 149 2 7" xfId="10788"/>
    <cellStyle name="Input 149 2 7 2" xfId="19676"/>
    <cellStyle name="Input 149 2 8" xfId="21937"/>
    <cellStyle name="Input 149 2 9" xfId="25063"/>
    <cellStyle name="Input 149 3" xfId="2963"/>
    <cellStyle name="Input 149 3 2" xfId="7663"/>
    <cellStyle name="Input 149 3 2 2" xfId="23256"/>
    <cellStyle name="Input 149 3 3" xfId="10793"/>
    <cellStyle name="Input 149 3 3 2" xfId="19666"/>
    <cellStyle name="Input 149 3 4" xfId="21943"/>
    <cellStyle name="Input 149 3 5" xfId="25068"/>
    <cellStyle name="Input 149 3 6" xfId="28754"/>
    <cellStyle name="Input 149 4" xfId="2964"/>
    <cellStyle name="Input 149 4 2" xfId="7664"/>
    <cellStyle name="Input 149 4 2 2" xfId="20711"/>
    <cellStyle name="Input 149 4 3" xfId="10794"/>
    <cellStyle name="Input 149 4 3 2" xfId="18682"/>
    <cellStyle name="Input 149 4 4" xfId="18310"/>
    <cellStyle name="Input 149 4 5" xfId="25069"/>
    <cellStyle name="Input 149 4 6" xfId="28755"/>
    <cellStyle name="Input 149 5" xfId="7657"/>
    <cellStyle name="Input 149 5 2" xfId="16685"/>
    <cellStyle name="Input 149 6" xfId="10787"/>
    <cellStyle name="Input 149 6 2" xfId="18679"/>
    <cellStyle name="Input 149 7" xfId="24479"/>
    <cellStyle name="Input 149 8" xfId="25062"/>
    <cellStyle name="Input 149 9" xfId="28756"/>
    <cellStyle name="Input 15" xfId="2965"/>
    <cellStyle name="Input 15 2" xfId="2966"/>
    <cellStyle name="Input 15 2 10" xfId="28757"/>
    <cellStyle name="Input 15 2 2" xfId="2967"/>
    <cellStyle name="Input 15 2 2 2" xfId="7667"/>
    <cellStyle name="Input 15 2 2 2 2" xfId="20706"/>
    <cellStyle name="Input 15 2 2 3" xfId="10797"/>
    <cellStyle name="Input 15 2 2 3 2" xfId="18683"/>
    <cellStyle name="Input 15 2 2 4" xfId="24484"/>
    <cellStyle name="Input 15 2 2 5" xfId="25072"/>
    <cellStyle name="Input 15 2 2 6" xfId="28758"/>
    <cellStyle name="Input 15 2 3" xfId="2968"/>
    <cellStyle name="Input 15 2 3 2" xfId="7668"/>
    <cellStyle name="Input 15 2 3 2 2" xfId="23255"/>
    <cellStyle name="Input 15 2 3 3" xfId="10798"/>
    <cellStyle name="Input 15 2 3 3 2" xfId="19672"/>
    <cellStyle name="Input 15 2 3 4" xfId="21942"/>
    <cellStyle name="Input 15 2 3 5" xfId="25073"/>
    <cellStyle name="Input 15 2 3 6" xfId="28759"/>
    <cellStyle name="Input 15 2 4" xfId="2969"/>
    <cellStyle name="Input 15 2 4 2" xfId="7669"/>
    <cellStyle name="Input 15 2 4 2 2" xfId="20710"/>
    <cellStyle name="Input 15 2 4 3" xfId="10799"/>
    <cellStyle name="Input 15 2 4 3 2" xfId="15635"/>
    <cellStyle name="Input 15 2 4 4" xfId="18309"/>
    <cellStyle name="Input 15 2 4 5" xfId="25074"/>
    <cellStyle name="Input 15 2 4 6" xfId="28760"/>
    <cellStyle name="Input 15 2 5" xfId="2970"/>
    <cellStyle name="Input 15 2 5 2" xfId="7670"/>
    <cellStyle name="Input 15 2 5 2 2" xfId="16682"/>
    <cellStyle name="Input 15 2 5 3" xfId="10800"/>
    <cellStyle name="Input 15 2 5 3 2" xfId="18688"/>
    <cellStyle name="Input 15 2 5 4" xfId="24483"/>
    <cellStyle name="Input 15 2 5 5" xfId="25075"/>
    <cellStyle name="Input 15 2 5 6" xfId="28761"/>
    <cellStyle name="Input 15 2 6" xfId="7666"/>
    <cellStyle name="Input 15 2 6 2" xfId="23251"/>
    <cellStyle name="Input 15 2 7" xfId="10796"/>
    <cellStyle name="Input 15 2 7 2" xfId="15636"/>
    <cellStyle name="Input 15 2 8" xfId="21938"/>
    <cellStyle name="Input 15 2 9" xfId="25071"/>
    <cellStyle name="Input 15 3" xfId="2971"/>
    <cellStyle name="Input 15 3 2" xfId="7671"/>
    <cellStyle name="Input 15 3 2 2" xfId="23254"/>
    <cellStyle name="Input 15 3 3" xfId="10801"/>
    <cellStyle name="Input 15 3 3 2" xfId="19667"/>
    <cellStyle name="Input 15 3 4" xfId="21941"/>
    <cellStyle name="Input 15 3 5" xfId="25076"/>
    <cellStyle name="Input 15 3 6" xfId="28762"/>
    <cellStyle name="Input 15 4" xfId="2972"/>
    <cellStyle name="Input 15 4 2" xfId="7672"/>
    <cellStyle name="Input 15 4 2 2" xfId="20709"/>
    <cellStyle name="Input 15 4 3" xfId="10802"/>
    <cellStyle name="Input 15 4 3 2" xfId="18684"/>
    <cellStyle name="Input 15 4 4" xfId="18308"/>
    <cellStyle name="Input 15 4 5" xfId="25077"/>
    <cellStyle name="Input 15 4 6" xfId="28763"/>
    <cellStyle name="Input 15 5" xfId="7665"/>
    <cellStyle name="Input 15 5 2" xfId="16683"/>
    <cellStyle name="Input 15 6" xfId="10795"/>
    <cellStyle name="Input 15 6 2" xfId="19673"/>
    <cellStyle name="Input 15 7" xfId="24480"/>
    <cellStyle name="Input 15 8" xfId="25070"/>
    <cellStyle name="Input 15 9" xfId="28764"/>
    <cellStyle name="Input 150" xfId="2973"/>
    <cellStyle name="Input 150 2" xfId="2974"/>
    <cellStyle name="Input 150 2 10" xfId="28765"/>
    <cellStyle name="Input 150 2 2" xfId="2975"/>
    <cellStyle name="Input 150 2 2 2" xfId="7675"/>
    <cellStyle name="Input 150 2 2 2 2" xfId="20708"/>
    <cellStyle name="Input 150 2 2 3" xfId="10805"/>
    <cellStyle name="Input 150 2 2 3 2" xfId="18685"/>
    <cellStyle name="Input 150 2 2 4" xfId="18307"/>
    <cellStyle name="Input 150 2 2 5" xfId="25080"/>
    <cellStyle name="Input 150 2 2 6" xfId="28766"/>
    <cellStyle name="Input 150 2 3" xfId="2976"/>
    <cellStyle name="Input 150 2 3 2" xfId="7676"/>
    <cellStyle name="Input 150 2 3 2 2" xfId="16680"/>
    <cellStyle name="Input 150 2 3 3" xfId="10806"/>
    <cellStyle name="Input 150 2 3 3 2" xfId="19670"/>
    <cellStyle name="Input 150 2 3 4" xfId="24481"/>
    <cellStyle name="Input 150 2 3 5" xfId="25081"/>
    <cellStyle name="Input 150 2 3 6" xfId="28767"/>
    <cellStyle name="Input 150 2 4" xfId="2977"/>
    <cellStyle name="Input 150 2 4 2" xfId="7677"/>
    <cellStyle name="Input 150 2 4 2 2" xfId="23252"/>
    <cellStyle name="Input 150 2 4 3" xfId="10807"/>
    <cellStyle name="Input 150 2 4 3 2" xfId="15633"/>
    <cellStyle name="Input 150 2 4 4" xfId="21939"/>
    <cellStyle name="Input 150 2 4 5" xfId="25082"/>
    <cellStyle name="Input 150 2 4 6" xfId="28768"/>
    <cellStyle name="Input 150 2 5" xfId="2978"/>
    <cellStyle name="Input 150 2 5 2" xfId="7678"/>
    <cellStyle name="Input 150 2 5 2 2" xfId="20707"/>
    <cellStyle name="Input 150 2 5 3" xfId="10808"/>
    <cellStyle name="Input 150 2 5 3 2" xfId="18686"/>
    <cellStyle name="Input 150 2 5 4" xfId="18306"/>
    <cellStyle name="Input 150 2 5 5" xfId="25083"/>
    <cellStyle name="Input 150 2 5 6" xfId="28769"/>
    <cellStyle name="Input 150 2 6" xfId="7674"/>
    <cellStyle name="Input 150 2 6 2" xfId="23253"/>
    <cellStyle name="Input 150 2 7" xfId="10804"/>
    <cellStyle name="Input 150 2 7 2" xfId="15634"/>
    <cellStyle name="Input 150 2 8" xfId="21940"/>
    <cellStyle name="Input 150 2 9" xfId="25079"/>
    <cellStyle name="Input 150 3" xfId="2979"/>
    <cellStyle name="Input 150 3 2" xfId="7679"/>
    <cellStyle name="Input 150 3 2 2" xfId="16679"/>
    <cellStyle name="Input 150 3 3" xfId="10809"/>
    <cellStyle name="Input 150 3 3 2" xfId="19669"/>
    <cellStyle name="Input 150 3 4" xfId="18305"/>
    <cellStyle name="Input 150 3 5" xfId="25084"/>
    <cellStyle name="Input 150 3 6" xfId="28770"/>
    <cellStyle name="Input 150 4" xfId="2980"/>
    <cellStyle name="Input 150 4 2" xfId="7680"/>
    <cellStyle name="Input 150 4 2 2" xfId="16678"/>
    <cellStyle name="Input 150 4 3" xfId="10810"/>
    <cellStyle name="Input 150 4 3 2" xfId="15632"/>
    <cellStyle name="Input 150 4 4" xfId="18304"/>
    <cellStyle name="Input 150 4 5" xfId="25085"/>
    <cellStyle name="Input 150 4 6" xfId="28771"/>
    <cellStyle name="Input 150 5" xfId="7673"/>
    <cellStyle name="Input 150 5 2" xfId="16681"/>
    <cellStyle name="Input 150 6" xfId="10803"/>
    <cellStyle name="Input 150 6 2" xfId="19671"/>
    <cellStyle name="Input 150 7" xfId="24482"/>
    <cellStyle name="Input 150 8" xfId="25078"/>
    <cellStyle name="Input 150 9" xfId="28772"/>
    <cellStyle name="Input 151" xfId="2981"/>
    <cellStyle name="Input 151 2" xfId="2982"/>
    <cellStyle name="Input 151 2 10" xfId="28773"/>
    <cellStyle name="Input 151 2 2" xfId="2983"/>
    <cellStyle name="Input 151 2 2 2" xfId="7683"/>
    <cellStyle name="Input 151 2 2 2 2" xfId="20697"/>
    <cellStyle name="Input 151 2 2 3" xfId="10813"/>
    <cellStyle name="Input 151 2 2 3 2" xfId="15631"/>
    <cellStyle name="Input 151 2 2 4" xfId="21935"/>
    <cellStyle name="Input 151 2 2 5" xfId="25088"/>
    <cellStyle name="Input 151 2 2 6" xfId="28774"/>
    <cellStyle name="Input 151 2 3" xfId="2984"/>
    <cellStyle name="Input 151 2 3 2" xfId="7684"/>
    <cellStyle name="Input 151 2 3 2 2" xfId="23249"/>
    <cellStyle name="Input 151 2 3 3" xfId="10814"/>
    <cellStyle name="Input 151 2 3 3 2" xfId="15630"/>
    <cellStyle name="Input 151 2 3 4" xfId="18302"/>
    <cellStyle name="Input 151 2 3 5" xfId="25089"/>
    <cellStyle name="Input 151 2 3 6" xfId="28775"/>
    <cellStyle name="Input 151 2 4" xfId="2985"/>
    <cellStyle name="Input 151 2 4 2" xfId="7685"/>
    <cellStyle name="Input 151 2 4 2 2" xfId="20704"/>
    <cellStyle name="Input 151 2 4 3" xfId="10815"/>
    <cellStyle name="Input 151 2 4 3 2" xfId="15629"/>
    <cellStyle name="Input 151 2 4 4" xfId="24472"/>
    <cellStyle name="Input 151 2 4 5" xfId="25090"/>
    <cellStyle name="Input 151 2 4 6" xfId="28776"/>
    <cellStyle name="Input 151 2 5" xfId="2986"/>
    <cellStyle name="Input 151 2 5 2" xfId="7686"/>
    <cellStyle name="Input 151 2 5 2 2" xfId="16676"/>
    <cellStyle name="Input 151 2 5 3" xfId="10816"/>
    <cellStyle name="Input 151 2 5 3 2" xfId="18697"/>
    <cellStyle name="Input 151 2 5 4" xfId="21930"/>
    <cellStyle name="Input 151 2 5 5" xfId="25091"/>
    <cellStyle name="Input 151 2 5 6" xfId="28777"/>
    <cellStyle name="Input 151 2 6" xfId="7682"/>
    <cellStyle name="Input 151 2 6 2" xfId="23242"/>
    <cellStyle name="Input 151 2 7" xfId="10812"/>
    <cellStyle name="Input 151 2 7 2" xfId="19668"/>
    <cellStyle name="Input 151 2 8" xfId="24477"/>
    <cellStyle name="Input 151 2 9" xfId="25087"/>
    <cellStyle name="Input 151 3" xfId="2987"/>
    <cellStyle name="Input 151 3 2" xfId="7687"/>
    <cellStyle name="Input 151 3 2 2" xfId="23248"/>
    <cellStyle name="Input 151 3 3" xfId="10817"/>
    <cellStyle name="Input 151 3 3 2" xfId="19658"/>
    <cellStyle name="Input 151 3 4" xfId="24476"/>
    <cellStyle name="Input 151 3 5" xfId="25092"/>
    <cellStyle name="Input 151 3 6" xfId="28778"/>
    <cellStyle name="Input 151 4" xfId="2988"/>
    <cellStyle name="Input 151 4 2" xfId="7688"/>
    <cellStyle name="Input 151 4 2 2" xfId="20703"/>
    <cellStyle name="Input 151 4 3" xfId="10818"/>
    <cellStyle name="Input 151 4 3 2" xfId="18690"/>
    <cellStyle name="Input 151 4 4" xfId="21934"/>
    <cellStyle name="Input 151 4 5" xfId="25093"/>
    <cellStyle name="Input 151 4 6" xfId="28779"/>
    <cellStyle name="Input 151 5" xfId="7681"/>
    <cellStyle name="Input 151 5 2" xfId="16677"/>
    <cellStyle name="Input 151 6" xfId="10811"/>
    <cellStyle name="Input 151 6 2" xfId="18687"/>
    <cellStyle name="Input 151 7" xfId="18303"/>
    <cellStyle name="Input 151 8" xfId="25086"/>
    <cellStyle name="Input 151 9" xfId="28780"/>
    <cellStyle name="Input 152" xfId="2989"/>
    <cellStyle name="Input 152 2" xfId="2990"/>
    <cellStyle name="Input 152 2 10" xfId="28781"/>
    <cellStyle name="Input 152 2 2" xfId="2991"/>
    <cellStyle name="Input 152 2 2 2" xfId="7691"/>
    <cellStyle name="Input 152 2 2 2 2" xfId="20698"/>
    <cellStyle name="Input 152 2 2 3" xfId="10821"/>
    <cellStyle name="Input 152 2 2 3 2" xfId="18691"/>
    <cellStyle name="Input 152 2 2 4" xfId="21933"/>
    <cellStyle name="Input 152 2 2 5" xfId="25096"/>
    <cellStyle name="Input 152 2 2 6" xfId="28782"/>
    <cellStyle name="Input 152 2 3" xfId="2992"/>
    <cellStyle name="Input 152 2 3 2" xfId="7692"/>
    <cellStyle name="Input 152 2 3 2 2" xfId="23247"/>
    <cellStyle name="Input 152 2 3 3" xfId="10822"/>
    <cellStyle name="Input 152 2 3 3 2" xfId="19664"/>
    <cellStyle name="Input 152 2 3 4" xfId="18300"/>
    <cellStyle name="Input 152 2 3 5" xfId="25097"/>
    <cellStyle name="Input 152 2 3 6" xfId="28783"/>
    <cellStyle name="Input 152 2 4" xfId="2993"/>
    <cellStyle name="Input 152 2 4 2" xfId="7693"/>
    <cellStyle name="Input 152 2 4 2 2" xfId="20702"/>
    <cellStyle name="Input 152 2 4 3" xfId="10823"/>
    <cellStyle name="Input 152 2 4 3 2" xfId="15627"/>
    <cellStyle name="Input 152 2 4 4" xfId="24474"/>
    <cellStyle name="Input 152 2 4 5" xfId="25098"/>
    <cellStyle name="Input 152 2 4 6" xfId="28784"/>
    <cellStyle name="Input 152 2 5" xfId="2994"/>
    <cellStyle name="Input 152 2 5 2" xfId="7694"/>
    <cellStyle name="Input 152 2 5 2 2" xfId="16674"/>
    <cellStyle name="Input 152 2 5 3" xfId="10824"/>
    <cellStyle name="Input 152 2 5 3 2" xfId="18696"/>
    <cellStyle name="Input 152 2 5 4" xfId="21932"/>
    <cellStyle name="Input 152 2 5 5" xfId="25099"/>
    <cellStyle name="Input 152 2 5 6" xfId="28785"/>
    <cellStyle name="Input 152 2 6" xfId="7690"/>
    <cellStyle name="Input 152 2 6 2" xfId="23243"/>
    <cellStyle name="Input 152 2 7" xfId="10820"/>
    <cellStyle name="Input 152 2 7 2" xfId="15628"/>
    <cellStyle name="Input 152 2 8" xfId="24475"/>
    <cellStyle name="Input 152 2 9" xfId="25095"/>
    <cellStyle name="Input 152 3" xfId="2995"/>
    <cellStyle name="Input 152 3 2" xfId="7695"/>
    <cellStyle name="Input 152 3 2 2" xfId="23246"/>
    <cellStyle name="Input 152 3 3" xfId="10825"/>
    <cellStyle name="Input 152 3 3 2" xfId="19659"/>
    <cellStyle name="Input 152 3 4" xfId="18299"/>
    <cellStyle name="Input 152 3 5" xfId="25100"/>
    <cellStyle name="Input 152 3 6" xfId="28786"/>
    <cellStyle name="Input 152 4" xfId="2996"/>
    <cellStyle name="Input 152 4 2" xfId="7696"/>
    <cellStyle name="Input 152 4 2 2" xfId="20701"/>
    <cellStyle name="Input 152 4 3" xfId="10826"/>
    <cellStyle name="Input 152 4 3 2" xfId="18692"/>
    <cellStyle name="Input 152 4 4" xfId="24473"/>
    <cellStyle name="Input 152 4 5" xfId="25101"/>
    <cellStyle name="Input 152 4 6" xfId="28787"/>
    <cellStyle name="Input 152 5" xfId="7689"/>
    <cellStyle name="Input 152 5 2" xfId="16675"/>
    <cellStyle name="Input 152 6" xfId="10819"/>
    <cellStyle name="Input 152 6 2" xfId="19665"/>
    <cellStyle name="Input 152 7" xfId="18301"/>
    <cellStyle name="Input 152 8" xfId="25094"/>
    <cellStyle name="Input 152 9" xfId="28788"/>
    <cellStyle name="Input 153" xfId="2997"/>
    <cellStyle name="Input 153 2" xfId="2998"/>
    <cellStyle name="Input 153 2 10" xfId="28789"/>
    <cellStyle name="Input 153 2 2" xfId="2999"/>
    <cellStyle name="Input 153 2 2 2" xfId="7699"/>
    <cellStyle name="Input 153 2 2 2 2" xfId="20700"/>
    <cellStyle name="Input 153 2 2 3" xfId="10829"/>
    <cellStyle name="Input 153 2 2 3 2" xfId="18693"/>
    <cellStyle name="Input 153 2 2 4" xfId="18297"/>
    <cellStyle name="Input 153 2 2 5" xfId="25104"/>
    <cellStyle name="Input 153 2 2 6" xfId="28790"/>
    <cellStyle name="Input 153 2 3" xfId="3000"/>
    <cellStyle name="Input 153 2 3 2" xfId="7700"/>
    <cellStyle name="Input 153 2 3 2 2" xfId="16672"/>
    <cellStyle name="Input 153 2 3 3" xfId="10830"/>
    <cellStyle name="Input 153 2 3 3 2" xfId="19662"/>
    <cellStyle name="Input 153 2 3 4" xfId="24467"/>
    <cellStyle name="Input 153 2 3 5" xfId="25105"/>
    <cellStyle name="Input 153 2 3 6" xfId="28791"/>
    <cellStyle name="Input 153 2 4" xfId="3001"/>
    <cellStyle name="Input 153 2 4 2" xfId="7701"/>
    <cellStyle name="Input 153 2 4 2 2" xfId="23244"/>
    <cellStyle name="Input 153 2 4 3" xfId="10831"/>
    <cellStyle name="Input 153 2 4 3 2" xfId="15625"/>
    <cellStyle name="Input 153 2 4 4" xfId="21925"/>
    <cellStyle name="Input 153 2 4 5" xfId="25106"/>
    <cellStyle name="Input 153 2 4 6" xfId="28792"/>
    <cellStyle name="Input 153 2 5" xfId="3002"/>
    <cellStyle name="Input 153 2 5 2" xfId="7702"/>
    <cellStyle name="Input 153 2 5 2 2" xfId="20699"/>
    <cellStyle name="Input 153 2 5 3" xfId="10832"/>
    <cellStyle name="Input 153 2 5 3 2" xfId="18694"/>
    <cellStyle name="Input 153 2 5 4" xfId="24471"/>
    <cellStyle name="Input 153 2 5 5" xfId="25107"/>
    <cellStyle name="Input 153 2 5 6" xfId="28793"/>
    <cellStyle name="Input 153 2 6" xfId="7698"/>
    <cellStyle name="Input 153 2 6 2" xfId="23245"/>
    <cellStyle name="Input 153 2 7" xfId="10828"/>
    <cellStyle name="Input 153 2 7 2" xfId="15626"/>
    <cellStyle name="Input 153 2 8" xfId="18298"/>
    <cellStyle name="Input 153 2 9" xfId="25103"/>
    <cellStyle name="Input 153 3" xfId="3003"/>
    <cellStyle name="Input 153 3 2" xfId="7703"/>
    <cellStyle name="Input 153 3 2 2" xfId="16671"/>
    <cellStyle name="Input 153 3 3" xfId="10833"/>
    <cellStyle name="Input 153 3 3 2" xfId="19661"/>
    <cellStyle name="Input 153 3 4" xfId="21929"/>
    <cellStyle name="Input 153 3 5" xfId="25108"/>
    <cellStyle name="Input 153 3 6" xfId="28794"/>
    <cellStyle name="Input 153 4" xfId="3004"/>
    <cellStyle name="Input 153 4 2" xfId="7704"/>
    <cellStyle name="Input 153 4 2 2" xfId="16670"/>
    <cellStyle name="Input 153 4 3" xfId="10834"/>
    <cellStyle name="Input 153 4 3 2" xfId="15624"/>
    <cellStyle name="Input 153 4 4" xfId="18296"/>
    <cellStyle name="Input 153 4 5" xfId="25109"/>
    <cellStyle name="Input 153 4 6" xfId="28795"/>
    <cellStyle name="Input 153 5" xfId="7697"/>
    <cellStyle name="Input 153 5 2" xfId="16673"/>
    <cellStyle name="Input 153 6" xfId="10827"/>
    <cellStyle name="Input 153 6 2" xfId="19663"/>
    <cellStyle name="Input 153 7" xfId="21931"/>
    <cellStyle name="Input 153 8" xfId="25102"/>
    <cellStyle name="Input 153 9" xfId="28796"/>
    <cellStyle name="Input 154" xfId="3005"/>
    <cellStyle name="Input 154 2" xfId="3006"/>
    <cellStyle name="Input 154 2 10" xfId="28797"/>
    <cellStyle name="Input 154 2 2" xfId="3007"/>
    <cellStyle name="Input 154 2 2 2" xfId="7707"/>
    <cellStyle name="Input 154 2 2 2 2" xfId="20689"/>
    <cellStyle name="Input 154 2 2 3" xfId="10837"/>
    <cellStyle name="Input 154 2 2 3 2" xfId="15623"/>
    <cellStyle name="Input 154 2 2 4" xfId="18295"/>
    <cellStyle name="Input 154 2 2 5" xfId="25112"/>
    <cellStyle name="Input 154 2 2 6" xfId="28798"/>
    <cellStyle name="Input 154 2 3" xfId="3008"/>
    <cellStyle name="Input 154 2 3 2" xfId="7708"/>
    <cellStyle name="Input 154 2 3 2 2" xfId="23241"/>
    <cellStyle name="Input 154 2 3 3" xfId="10838"/>
    <cellStyle name="Input 154 2 3 3 2" xfId="15622"/>
    <cellStyle name="Input 154 2 3 4" xfId="24469"/>
    <cellStyle name="Input 154 2 3 5" xfId="25113"/>
    <cellStyle name="Input 154 2 3 6" xfId="28799"/>
    <cellStyle name="Input 154 2 4" xfId="3009"/>
    <cellStyle name="Input 154 2 4 2" xfId="7709"/>
    <cellStyle name="Input 154 2 4 2 2" xfId="20696"/>
    <cellStyle name="Input 154 2 4 3" xfId="10839"/>
    <cellStyle name="Input 154 2 4 3 2" xfId="15621"/>
    <cellStyle name="Input 154 2 4 4" xfId="21927"/>
    <cellStyle name="Input 154 2 4 5" xfId="25114"/>
    <cellStyle name="Input 154 2 4 6" xfId="28800"/>
    <cellStyle name="Input 154 2 5" xfId="3010"/>
    <cellStyle name="Input 154 2 5 2" xfId="7710"/>
    <cellStyle name="Input 154 2 5 2 2" xfId="16668"/>
    <cellStyle name="Input 154 2 5 3" xfId="10840"/>
    <cellStyle name="Input 154 2 5 3 2" xfId="18705"/>
    <cellStyle name="Input 154 2 5 4" xfId="18294"/>
    <cellStyle name="Input 154 2 5 5" xfId="25115"/>
    <cellStyle name="Input 154 2 5 6" xfId="28801"/>
    <cellStyle name="Input 154 2 6" xfId="7706"/>
    <cellStyle name="Input 154 2 6 2" xfId="23234"/>
    <cellStyle name="Input 154 2 7" xfId="10836"/>
    <cellStyle name="Input 154 2 7 2" xfId="19660"/>
    <cellStyle name="Input 154 2 8" xfId="21928"/>
    <cellStyle name="Input 154 2 9" xfId="25111"/>
    <cellStyle name="Input 154 3" xfId="3011"/>
    <cellStyle name="Input 154 3 2" xfId="7711"/>
    <cellStyle name="Input 154 3 2 2" xfId="23240"/>
    <cellStyle name="Input 154 3 3" xfId="10841"/>
    <cellStyle name="Input 154 3 3 2" xfId="19650"/>
    <cellStyle name="Input 154 3 4" xfId="24468"/>
    <cellStyle name="Input 154 3 5" xfId="25116"/>
    <cellStyle name="Input 154 3 6" xfId="28802"/>
    <cellStyle name="Input 154 4" xfId="3012"/>
    <cellStyle name="Input 154 4 2" xfId="7712"/>
    <cellStyle name="Input 154 4 2 2" xfId="20695"/>
    <cellStyle name="Input 154 4 3" xfId="10842"/>
    <cellStyle name="Input 154 4 3 2" xfId="18698"/>
    <cellStyle name="Input 154 4 4" xfId="21926"/>
    <cellStyle name="Input 154 4 5" xfId="25117"/>
    <cellStyle name="Input 154 4 6" xfId="28803"/>
    <cellStyle name="Input 154 5" xfId="7705"/>
    <cellStyle name="Input 154 5 2" xfId="16669"/>
    <cellStyle name="Input 154 6" xfId="10835"/>
    <cellStyle name="Input 154 6 2" xfId="18695"/>
    <cellStyle name="Input 154 7" xfId="24470"/>
    <cellStyle name="Input 154 8" xfId="25110"/>
    <cellStyle name="Input 154 9" xfId="28804"/>
    <cellStyle name="Input 155" xfId="3013"/>
    <cellStyle name="Input 155 2" xfId="3014"/>
    <cellStyle name="Input 155 2 10" xfId="28805"/>
    <cellStyle name="Input 155 2 2" xfId="3015"/>
    <cellStyle name="Input 155 2 2 2" xfId="7715"/>
    <cellStyle name="Input 155 2 2 2 2" xfId="20690"/>
    <cellStyle name="Input 155 2 2 3" xfId="10845"/>
    <cellStyle name="Input 155 2 2 3 2" xfId="18699"/>
    <cellStyle name="Input 155 2 2 4" xfId="24454"/>
    <cellStyle name="Input 155 2 2 5" xfId="25120"/>
    <cellStyle name="Input 155 2 2 6" xfId="28806"/>
    <cellStyle name="Input 155 2 3" xfId="3016"/>
    <cellStyle name="Input 155 2 3 2" xfId="7716"/>
    <cellStyle name="Input 155 2 3 2 2" xfId="23239"/>
    <cellStyle name="Input 155 2 3 3" xfId="10846"/>
    <cellStyle name="Input 155 2 3 3 2" xfId="19656"/>
    <cellStyle name="Input 155 2 3 4" xfId="21912"/>
    <cellStyle name="Input 155 2 3 5" xfId="25121"/>
    <cellStyle name="Input 155 2 3 6" xfId="28807"/>
    <cellStyle name="Input 155 2 4" xfId="3017"/>
    <cellStyle name="Input 155 2 4 2" xfId="7717"/>
    <cellStyle name="Input 155 2 4 2 2" xfId="20694"/>
    <cellStyle name="Input 155 2 4 3" xfId="10847"/>
    <cellStyle name="Input 155 2 4 3 2" xfId="15619"/>
    <cellStyle name="Input 155 2 4 4" xfId="24466"/>
    <cellStyle name="Input 155 2 4 5" xfId="25122"/>
    <cellStyle name="Input 155 2 4 6" xfId="28808"/>
    <cellStyle name="Input 155 2 5" xfId="3018"/>
    <cellStyle name="Input 155 2 5 2" xfId="7718"/>
    <cellStyle name="Input 155 2 5 2 2" xfId="16666"/>
    <cellStyle name="Input 155 2 5 3" xfId="10848"/>
    <cellStyle name="Input 155 2 5 3 2" xfId="18704"/>
    <cellStyle name="Input 155 2 5 4" xfId="21924"/>
    <cellStyle name="Input 155 2 5 5" xfId="25123"/>
    <cellStyle name="Input 155 2 5 6" xfId="28809"/>
    <cellStyle name="Input 155 2 6" xfId="7714"/>
    <cellStyle name="Input 155 2 6 2" xfId="23235"/>
    <cellStyle name="Input 155 2 7" xfId="10844"/>
    <cellStyle name="Input 155 2 7 2" xfId="15620"/>
    <cellStyle name="Input 155 2 8" xfId="18292"/>
    <cellStyle name="Input 155 2 9" xfId="25119"/>
    <cellStyle name="Input 155 3" xfId="3019"/>
    <cellStyle name="Input 155 3 2" xfId="7719"/>
    <cellStyle name="Input 155 3 2 2" xfId="23238"/>
    <cellStyle name="Input 155 3 3" xfId="10849"/>
    <cellStyle name="Input 155 3 3 2" xfId="19651"/>
    <cellStyle name="Input 155 3 4" xfId="18291"/>
    <cellStyle name="Input 155 3 5" xfId="25124"/>
    <cellStyle name="Input 155 3 6" xfId="28810"/>
    <cellStyle name="Input 155 4" xfId="3020"/>
    <cellStyle name="Input 155 4 2" xfId="7720"/>
    <cellStyle name="Input 155 4 2 2" xfId="20693"/>
    <cellStyle name="Input 155 4 3" xfId="10850"/>
    <cellStyle name="Input 155 4 3 2" xfId="18700"/>
    <cellStyle name="Input 155 4 4" xfId="24465"/>
    <cellStyle name="Input 155 4 5" xfId="25125"/>
    <cellStyle name="Input 155 4 6" xfId="28811"/>
    <cellStyle name="Input 155 5" xfId="7713"/>
    <cellStyle name="Input 155 5 2" xfId="16667"/>
    <cellStyle name="Input 155 6" xfId="10843"/>
    <cellStyle name="Input 155 6 2" xfId="19657"/>
    <cellStyle name="Input 155 7" xfId="18293"/>
    <cellStyle name="Input 155 8" xfId="25118"/>
    <cellStyle name="Input 155 9" xfId="28812"/>
    <cellStyle name="Input 156" xfId="3021"/>
    <cellStyle name="Input 156 2" xfId="3022"/>
    <cellStyle name="Input 156 2 10" xfId="28813"/>
    <cellStyle name="Input 156 2 2" xfId="3023"/>
    <cellStyle name="Input 156 2 2 2" xfId="7723"/>
    <cellStyle name="Input 156 2 2 2 2" xfId="20692"/>
    <cellStyle name="Input 156 2 2 3" xfId="10853"/>
    <cellStyle name="Input 156 2 2 3 2" xfId="18701"/>
    <cellStyle name="Input 156 2 2 4" xfId="24460"/>
    <cellStyle name="Input 156 2 2 5" xfId="25128"/>
    <cellStyle name="Input 156 2 2 6" xfId="28814"/>
    <cellStyle name="Input 156 2 3" xfId="3024"/>
    <cellStyle name="Input 156 2 3 2" xfId="7724"/>
    <cellStyle name="Input 156 2 3 2 2" xfId="16664"/>
    <cellStyle name="Input 156 2 3 3" xfId="10854"/>
    <cellStyle name="Input 156 2 3 3 2" xfId="19654"/>
    <cellStyle name="Input 156 2 3 4" xfId="21918"/>
    <cellStyle name="Input 156 2 3 5" xfId="25129"/>
    <cellStyle name="Input 156 2 3 6" xfId="28815"/>
    <cellStyle name="Input 156 2 4" xfId="3025"/>
    <cellStyle name="Input 156 2 4 2" xfId="7725"/>
    <cellStyle name="Input 156 2 4 2 2" xfId="23236"/>
    <cellStyle name="Input 156 2 4 3" xfId="10855"/>
    <cellStyle name="Input 156 2 4 3 2" xfId="15617"/>
    <cellStyle name="Input 156 2 4 4" xfId="24464"/>
    <cellStyle name="Input 156 2 4 5" xfId="25130"/>
    <cellStyle name="Input 156 2 4 6" xfId="28816"/>
    <cellStyle name="Input 156 2 5" xfId="3026"/>
    <cellStyle name="Input 156 2 5 2" xfId="7726"/>
    <cellStyle name="Input 156 2 5 2 2" xfId="20691"/>
    <cellStyle name="Input 156 2 5 3" xfId="10856"/>
    <cellStyle name="Input 156 2 5 3 2" xfId="18702"/>
    <cellStyle name="Input 156 2 5 4" xfId="21922"/>
    <cellStyle name="Input 156 2 5 5" xfId="25131"/>
    <cellStyle name="Input 156 2 5 6" xfId="28817"/>
    <cellStyle name="Input 156 2 6" xfId="7722"/>
    <cellStyle name="Input 156 2 6 2" xfId="23237"/>
    <cellStyle name="Input 156 2 7" xfId="10852"/>
    <cellStyle name="Input 156 2 7 2" xfId="15618"/>
    <cellStyle name="Input 156 2 8" xfId="18290"/>
    <cellStyle name="Input 156 2 9" xfId="25127"/>
    <cellStyle name="Input 156 3" xfId="3027"/>
    <cellStyle name="Input 156 3 2" xfId="7727"/>
    <cellStyle name="Input 156 3 2 2" xfId="16663"/>
    <cellStyle name="Input 156 3 3" xfId="10857"/>
    <cellStyle name="Input 156 3 3 2" xfId="19653"/>
    <cellStyle name="Input 156 3 4" xfId="18289"/>
    <cellStyle name="Input 156 3 5" xfId="25132"/>
    <cellStyle name="Input 156 3 6" xfId="28818"/>
    <cellStyle name="Input 156 4" xfId="3028"/>
    <cellStyle name="Input 156 4 2" xfId="7728"/>
    <cellStyle name="Input 156 4 2 2" xfId="16662"/>
    <cellStyle name="Input 156 4 3" xfId="10858"/>
    <cellStyle name="Input 156 4 3 2" xfId="15616"/>
    <cellStyle name="Input 156 4 4" xfId="24463"/>
    <cellStyle name="Input 156 4 5" xfId="25133"/>
    <cellStyle name="Input 156 4 6" xfId="28819"/>
    <cellStyle name="Input 156 5" xfId="7721"/>
    <cellStyle name="Input 156 5 2" xfId="16665"/>
    <cellStyle name="Input 156 6" xfId="10851"/>
    <cellStyle name="Input 156 6 2" xfId="19655"/>
    <cellStyle name="Input 156 7" xfId="21923"/>
    <cellStyle name="Input 156 8" xfId="25126"/>
    <cellStyle name="Input 156 9" xfId="28820"/>
    <cellStyle name="Input 157" xfId="3029"/>
    <cellStyle name="Input 157 2" xfId="3030"/>
    <cellStyle name="Input 157 2 10" xfId="28821"/>
    <cellStyle name="Input 157 2 2" xfId="3031"/>
    <cellStyle name="Input 157 2 2 2" xfId="7731"/>
    <cellStyle name="Input 157 2 2 2 2" xfId="20681"/>
    <cellStyle name="Input 157 2 2 3" xfId="10861"/>
    <cellStyle name="Input 157 2 2 3 2" xfId="15615"/>
    <cellStyle name="Input 157 2 2 4" xfId="24462"/>
    <cellStyle name="Input 157 2 2 5" xfId="25136"/>
    <cellStyle name="Input 157 2 2 6" xfId="28822"/>
    <cellStyle name="Input 157 2 3" xfId="3032"/>
    <cellStyle name="Input 157 2 3 2" xfId="7732"/>
    <cellStyle name="Input 157 2 3 2 2" xfId="23233"/>
    <cellStyle name="Input 157 2 3 3" xfId="10862"/>
    <cellStyle name="Input 157 2 3 3 2" xfId="15614"/>
    <cellStyle name="Input 157 2 3 4" xfId="21920"/>
    <cellStyle name="Input 157 2 3 5" xfId="25137"/>
    <cellStyle name="Input 157 2 3 6" xfId="28823"/>
    <cellStyle name="Input 157 2 4" xfId="3033"/>
    <cellStyle name="Input 157 2 4 2" xfId="7733"/>
    <cellStyle name="Input 157 2 4 2 2" xfId="20688"/>
    <cellStyle name="Input 157 2 4 3" xfId="10863"/>
    <cellStyle name="Input 157 2 4 3 2" xfId="15613"/>
    <cellStyle name="Input 157 2 4 4" xfId="18287"/>
    <cellStyle name="Input 157 2 4 5" xfId="25138"/>
    <cellStyle name="Input 157 2 4 6" xfId="28824"/>
    <cellStyle name="Input 157 2 5" xfId="3034"/>
    <cellStyle name="Input 157 2 5 2" xfId="7734"/>
    <cellStyle name="Input 157 2 5 2 2" xfId="16660"/>
    <cellStyle name="Input 157 2 5 3" xfId="10864"/>
    <cellStyle name="Input 157 2 5 3 2" xfId="18713"/>
    <cellStyle name="Input 157 2 5 4" xfId="24461"/>
    <cellStyle name="Input 157 2 5 5" xfId="25139"/>
    <cellStyle name="Input 157 2 5 6" xfId="28825"/>
    <cellStyle name="Input 157 2 6" xfId="7730"/>
    <cellStyle name="Input 157 2 6 2" xfId="23226"/>
    <cellStyle name="Input 157 2 7" xfId="10860"/>
    <cellStyle name="Input 157 2 7 2" xfId="19652"/>
    <cellStyle name="Input 157 2 8" xfId="18288"/>
    <cellStyle name="Input 157 2 9" xfId="25135"/>
    <cellStyle name="Input 157 3" xfId="3035"/>
    <cellStyle name="Input 157 3 2" xfId="7735"/>
    <cellStyle name="Input 157 3 2 2" xfId="23232"/>
    <cellStyle name="Input 157 3 3" xfId="10865"/>
    <cellStyle name="Input 157 3 3 2" xfId="19642"/>
    <cellStyle name="Input 157 3 4" xfId="21919"/>
    <cellStyle name="Input 157 3 5" xfId="25140"/>
    <cellStyle name="Input 157 3 6" xfId="28826"/>
    <cellStyle name="Input 157 4" xfId="3036"/>
    <cellStyle name="Input 157 4 2" xfId="7736"/>
    <cellStyle name="Input 157 4 2 2" xfId="20687"/>
    <cellStyle name="Input 157 4 3" xfId="10866"/>
    <cellStyle name="Input 157 4 3 2" xfId="18706"/>
    <cellStyle name="Input 157 4 4" xfId="18286"/>
    <cellStyle name="Input 157 4 5" xfId="25141"/>
    <cellStyle name="Input 157 4 6" xfId="28827"/>
    <cellStyle name="Input 157 5" xfId="7729"/>
    <cellStyle name="Input 157 5 2" xfId="16661"/>
    <cellStyle name="Input 157 6" xfId="10859"/>
    <cellStyle name="Input 157 6 2" xfId="18703"/>
    <cellStyle name="Input 157 7" xfId="21921"/>
    <cellStyle name="Input 157 8" xfId="25134"/>
    <cellStyle name="Input 157 9" xfId="28828"/>
    <cellStyle name="Input 158" xfId="3037"/>
    <cellStyle name="Input 158 2" xfId="3038"/>
    <cellStyle name="Input 158 2 10" xfId="28829"/>
    <cellStyle name="Input 158 2 2" xfId="3039"/>
    <cellStyle name="Input 158 2 2 2" xfId="7739"/>
    <cellStyle name="Input 158 2 2 2 2" xfId="20682"/>
    <cellStyle name="Input 158 2 2 3" xfId="10869"/>
    <cellStyle name="Input 158 2 2 3 2" xfId="18707"/>
    <cellStyle name="Input 158 2 2 4" xfId="21913"/>
    <cellStyle name="Input 158 2 2 5" xfId="25144"/>
    <cellStyle name="Input 158 2 2 6" xfId="28830"/>
    <cellStyle name="Input 158 2 3" xfId="3040"/>
    <cellStyle name="Input 158 2 3 2" xfId="7740"/>
    <cellStyle name="Input 158 2 3 2 2" xfId="23231"/>
    <cellStyle name="Input 158 2 3 3" xfId="10870"/>
    <cellStyle name="Input 158 2 3 3 2" xfId="19648"/>
    <cellStyle name="Input 158 2 3 4" xfId="24459"/>
    <cellStyle name="Input 158 2 3 5" xfId="25145"/>
    <cellStyle name="Input 158 2 3 6" xfId="28831"/>
    <cellStyle name="Input 158 2 4" xfId="3041"/>
    <cellStyle name="Input 158 2 4 2" xfId="7741"/>
    <cellStyle name="Input 158 2 4 2 2" xfId="20686"/>
    <cellStyle name="Input 158 2 4 3" xfId="10871"/>
    <cellStyle name="Input 158 2 4 3 2" xfId="15611"/>
    <cellStyle name="Input 158 2 4 4" xfId="21917"/>
    <cellStyle name="Input 158 2 4 5" xfId="25146"/>
    <cellStyle name="Input 158 2 4 6" xfId="28832"/>
    <cellStyle name="Input 158 2 5" xfId="3042"/>
    <cellStyle name="Input 158 2 5 2" xfId="7742"/>
    <cellStyle name="Input 158 2 5 2 2" xfId="16658"/>
    <cellStyle name="Input 158 2 5 3" xfId="10872"/>
    <cellStyle name="Input 158 2 5 3 2" xfId="18712"/>
    <cellStyle name="Input 158 2 5 4" xfId="18284"/>
    <cellStyle name="Input 158 2 5 5" xfId="25147"/>
    <cellStyle name="Input 158 2 5 6" xfId="28833"/>
    <cellStyle name="Input 158 2 6" xfId="7738"/>
    <cellStyle name="Input 158 2 6 2" xfId="23227"/>
    <cellStyle name="Input 158 2 7" xfId="10868"/>
    <cellStyle name="Input 158 2 7 2" xfId="15612"/>
    <cellStyle name="Input 158 2 8" xfId="24455"/>
    <cellStyle name="Input 158 2 9" xfId="25143"/>
    <cellStyle name="Input 158 3" xfId="3043"/>
    <cellStyle name="Input 158 3 2" xfId="7743"/>
    <cellStyle name="Input 158 3 2 2" xfId="23230"/>
    <cellStyle name="Input 158 3 3" xfId="10873"/>
    <cellStyle name="Input 158 3 3 2" xfId="19643"/>
    <cellStyle name="Input 158 3 4" xfId="24458"/>
    <cellStyle name="Input 158 3 5" xfId="25148"/>
    <cellStyle name="Input 158 3 6" xfId="28834"/>
    <cellStyle name="Input 158 4" xfId="3044"/>
    <cellStyle name="Input 158 4 2" xfId="7744"/>
    <cellStyle name="Input 158 4 2 2" xfId="20685"/>
    <cellStyle name="Input 158 4 3" xfId="10874"/>
    <cellStyle name="Input 158 4 3 2" xfId="18708"/>
    <cellStyle name="Input 158 4 4" xfId="21916"/>
    <cellStyle name="Input 158 4 5" xfId="25149"/>
    <cellStyle name="Input 158 4 6" xfId="28835"/>
    <cellStyle name="Input 158 5" xfId="7737"/>
    <cellStyle name="Input 158 5 2" xfId="16659"/>
    <cellStyle name="Input 158 6" xfId="10867"/>
    <cellStyle name="Input 158 6 2" xfId="19649"/>
    <cellStyle name="Input 158 7" xfId="18285"/>
    <cellStyle name="Input 158 8" xfId="25142"/>
    <cellStyle name="Input 158 9" xfId="28836"/>
    <cellStyle name="Input 159" xfId="3045"/>
    <cellStyle name="Input 159 2" xfId="3046"/>
    <cellStyle name="Input 159 2 10" xfId="28837"/>
    <cellStyle name="Input 159 2 2" xfId="3047"/>
    <cellStyle name="Input 159 2 2 2" xfId="7747"/>
    <cellStyle name="Input 159 2 2 2 2" xfId="20684"/>
    <cellStyle name="Input 159 2 2 3" xfId="10877"/>
    <cellStyle name="Input 159 2 2 3 2" xfId="18709"/>
    <cellStyle name="Input 159 2 2 4" xfId="21915"/>
    <cellStyle name="Input 159 2 2 5" xfId="25152"/>
    <cellStyle name="Input 159 2 2 6" xfId="28838"/>
    <cellStyle name="Input 159 2 3" xfId="3048"/>
    <cellStyle name="Input 159 2 3 2" xfId="7748"/>
    <cellStyle name="Input 159 2 3 2 2" xfId="16656"/>
    <cellStyle name="Input 159 2 3 3" xfId="10878"/>
    <cellStyle name="Input 159 2 3 3 2" xfId="19646"/>
    <cellStyle name="Input 159 2 3 4" xfId="18282"/>
    <cellStyle name="Input 159 2 3 5" xfId="25153"/>
    <cellStyle name="Input 159 2 3 6" xfId="28839"/>
    <cellStyle name="Input 159 2 4" xfId="3049"/>
    <cellStyle name="Input 159 2 4 2" xfId="7749"/>
    <cellStyle name="Input 159 2 4 2 2" xfId="23228"/>
    <cellStyle name="Input 159 2 4 3" xfId="10879"/>
    <cellStyle name="Input 159 2 4 3 2" xfId="15609"/>
    <cellStyle name="Input 159 2 4 4" xfId="24456"/>
    <cellStyle name="Input 159 2 4 5" xfId="25154"/>
    <cellStyle name="Input 159 2 4 6" xfId="28840"/>
    <cellStyle name="Input 159 2 5" xfId="3050"/>
    <cellStyle name="Input 159 2 5 2" xfId="7750"/>
    <cellStyle name="Input 159 2 5 2 2" xfId="20683"/>
    <cellStyle name="Input 159 2 5 3" xfId="10880"/>
    <cellStyle name="Input 159 2 5 3 2" xfId="18710"/>
    <cellStyle name="Input 159 2 5 4" xfId="21914"/>
    <cellStyle name="Input 159 2 5 5" xfId="25155"/>
    <cellStyle name="Input 159 2 5 6" xfId="28841"/>
    <cellStyle name="Input 159 2 6" xfId="7746"/>
    <cellStyle name="Input 159 2 6 2" xfId="23229"/>
    <cellStyle name="Input 159 2 7" xfId="10876"/>
    <cellStyle name="Input 159 2 7 2" xfId="15610"/>
    <cellStyle name="Input 159 2 8" xfId="24457"/>
    <cellStyle name="Input 159 2 9" xfId="25151"/>
    <cellStyle name="Input 159 3" xfId="3051"/>
    <cellStyle name="Input 159 3 2" xfId="7751"/>
    <cellStyle name="Input 159 3 2 2" xfId="16655"/>
    <cellStyle name="Input 159 3 3" xfId="10881"/>
    <cellStyle name="Input 159 3 3 2" xfId="19645"/>
    <cellStyle name="Input 159 3 4" xfId="18281"/>
    <cellStyle name="Input 159 3 5" xfId="25156"/>
    <cellStyle name="Input 159 3 6" xfId="28842"/>
    <cellStyle name="Input 159 4" xfId="3052"/>
    <cellStyle name="Input 159 4 2" xfId="7752"/>
    <cellStyle name="Input 159 4 2 2" xfId="16654"/>
    <cellStyle name="Input 159 4 3" xfId="10882"/>
    <cellStyle name="Input 159 4 3 2" xfId="15608"/>
    <cellStyle name="Input 159 4 4" xfId="18280"/>
    <cellStyle name="Input 159 4 5" xfId="25157"/>
    <cellStyle name="Input 159 4 6" xfId="28843"/>
    <cellStyle name="Input 159 5" xfId="7745"/>
    <cellStyle name="Input 159 5 2" xfId="16657"/>
    <cellStyle name="Input 159 6" xfId="10875"/>
    <cellStyle name="Input 159 6 2" xfId="19647"/>
    <cellStyle name="Input 159 7" xfId="18283"/>
    <cellStyle name="Input 159 8" xfId="25150"/>
    <cellStyle name="Input 159 9" xfId="28844"/>
    <cellStyle name="Input 16" xfId="3053"/>
    <cellStyle name="Input 16 2" xfId="3054"/>
    <cellStyle name="Input 16 2 10" xfId="28845"/>
    <cellStyle name="Input 16 2 2" xfId="3055"/>
    <cellStyle name="Input 16 2 2 2" xfId="7755"/>
    <cellStyle name="Input 16 2 2 2 2" xfId="20673"/>
    <cellStyle name="Input 16 2 2 3" xfId="10885"/>
    <cellStyle name="Input 16 2 2 3 2" xfId="15607"/>
    <cellStyle name="Input 16 2 2 4" xfId="21899"/>
    <cellStyle name="Input 16 2 2 5" xfId="25160"/>
    <cellStyle name="Input 16 2 2 6" xfId="28846"/>
    <cellStyle name="Input 16 2 3" xfId="3056"/>
    <cellStyle name="Input 16 2 3 2" xfId="7756"/>
    <cellStyle name="Input 16 2 3 2 2" xfId="23225"/>
    <cellStyle name="Input 16 2 3 3" xfId="10886"/>
    <cellStyle name="Input 16 2 3 3 2" xfId="15606"/>
    <cellStyle name="Input 16 2 3 4" xfId="24453"/>
    <cellStyle name="Input 16 2 3 5" xfId="25161"/>
    <cellStyle name="Input 16 2 3 6" xfId="28847"/>
    <cellStyle name="Input 16 2 4" xfId="3057"/>
    <cellStyle name="Input 16 2 4 2" xfId="7757"/>
    <cellStyle name="Input 16 2 4 2 2" xfId="20680"/>
    <cellStyle name="Input 16 2 4 3" xfId="10887"/>
    <cellStyle name="Input 16 2 4 3 2" xfId="15605"/>
    <cellStyle name="Input 16 2 4 4" xfId="21911"/>
    <cellStyle name="Input 16 2 4 5" xfId="25162"/>
    <cellStyle name="Input 16 2 4 6" xfId="28848"/>
    <cellStyle name="Input 16 2 5" xfId="3058"/>
    <cellStyle name="Input 16 2 5 2" xfId="7758"/>
    <cellStyle name="Input 16 2 5 2 2" xfId="16652"/>
    <cellStyle name="Input 16 2 5 3" xfId="10888"/>
    <cellStyle name="Input 16 2 5 3 2" xfId="18721"/>
    <cellStyle name="Input 16 2 5 4" xfId="18278"/>
    <cellStyle name="Input 16 2 5 5" xfId="25163"/>
    <cellStyle name="Input 16 2 5 6" xfId="28849"/>
    <cellStyle name="Input 16 2 6" xfId="7754"/>
    <cellStyle name="Input 16 2 6 2" xfId="23218"/>
    <cellStyle name="Input 16 2 7" xfId="10884"/>
    <cellStyle name="Input 16 2 7 2" xfId="19644"/>
    <cellStyle name="Input 16 2 8" xfId="24441"/>
    <cellStyle name="Input 16 2 9" xfId="25159"/>
    <cellStyle name="Input 16 3" xfId="3059"/>
    <cellStyle name="Input 16 3 2" xfId="7759"/>
    <cellStyle name="Input 16 3 2 2" xfId="23224"/>
    <cellStyle name="Input 16 3 3" xfId="10889"/>
    <cellStyle name="Input 16 3 3 2" xfId="19634"/>
    <cellStyle name="Input 16 3 4" xfId="24452"/>
    <cellStyle name="Input 16 3 5" xfId="25164"/>
    <cellStyle name="Input 16 3 6" xfId="28850"/>
    <cellStyle name="Input 16 4" xfId="3060"/>
    <cellStyle name="Input 16 4 2" xfId="7760"/>
    <cellStyle name="Input 16 4 2 2" xfId="20679"/>
    <cellStyle name="Input 16 4 3" xfId="10890"/>
    <cellStyle name="Input 16 4 3 2" xfId="18714"/>
    <cellStyle name="Input 16 4 4" xfId="21910"/>
    <cellStyle name="Input 16 4 5" xfId="25165"/>
    <cellStyle name="Input 16 4 6" xfId="28851"/>
    <cellStyle name="Input 16 5" xfId="7753"/>
    <cellStyle name="Input 16 5 2" xfId="16653"/>
    <cellStyle name="Input 16 6" xfId="10883"/>
    <cellStyle name="Input 16 6 2" xfId="18711"/>
    <cellStyle name="Input 16 7" xfId="18279"/>
    <cellStyle name="Input 16 8" xfId="25158"/>
    <cellStyle name="Input 16 9" xfId="28852"/>
    <cellStyle name="Input 160" xfId="3061"/>
    <cellStyle name="Input 160 2" xfId="3062"/>
    <cellStyle name="Input 160 2 10" xfId="28853"/>
    <cellStyle name="Input 160 2 2" xfId="3063"/>
    <cellStyle name="Input 160 2 2 2" xfId="7763"/>
    <cellStyle name="Input 160 2 2 2 2" xfId="20674"/>
    <cellStyle name="Input 160 2 2 3" xfId="10893"/>
    <cellStyle name="Input 160 2 2 3 2" xfId="18715"/>
    <cellStyle name="Input 160 2 2 4" xfId="21905"/>
    <cellStyle name="Input 160 2 2 5" xfId="25168"/>
    <cellStyle name="Input 160 2 2 6" xfId="28854"/>
    <cellStyle name="Input 160 2 3" xfId="3064"/>
    <cellStyle name="Input 160 2 3 2" xfId="7764"/>
    <cellStyle name="Input 160 2 3 2 2" xfId="23223"/>
    <cellStyle name="Input 160 2 3 3" xfId="10894"/>
    <cellStyle name="Input 160 2 3 3 2" xfId="19640"/>
    <cellStyle name="Input 160 2 3 4" xfId="24451"/>
    <cellStyle name="Input 160 2 3 5" xfId="25169"/>
    <cellStyle name="Input 160 2 3 6" xfId="28855"/>
    <cellStyle name="Input 160 2 4" xfId="3065"/>
    <cellStyle name="Input 160 2 4 2" xfId="7765"/>
    <cellStyle name="Input 160 2 4 2 2" xfId="20678"/>
    <cellStyle name="Input 160 2 4 3" xfId="10895"/>
    <cellStyle name="Input 160 2 4 3 2" xfId="15603"/>
    <cellStyle name="Input 160 2 4 4" xfId="21909"/>
    <cellStyle name="Input 160 2 4 5" xfId="25170"/>
    <cellStyle name="Input 160 2 4 6" xfId="28856"/>
    <cellStyle name="Input 160 2 5" xfId="3066"/>
    <cellStyle name="Input 160 2 5 2" xfId="7766"/>
    <cellStyle name="Input 160 2 5 2 2" xfId="16650"/>
    <cellStyle name="Input 160 2 5 3" xfId="10896"/>
    <cellStyle name="Input 160 2 5 3 2" xfId="18720"/>
    <cellStyle name="Input 160 2 5 4" xfId="18276"/>
    <cellStyle name="Input 160 2 5 5" xfId="25171"/>
    <cellStyle name="Input 160 2 5 6" xfId="28857"/>
    <cellStyle name="Input 160 2 6" xfId="7762"/>
    <cellStyle name="Input 160 2 6 2" xfId="23219"/>
    <cellStyle name="Input 160 2 7" xfId="10892"/>
    <cellStyle name="Input 160 2 7 2" xfId="15604"/>
    <cellStyle name="Input 160 2 8" xfId="24447"/>
    <cellStyle name="Input 160 2 9" xfId="25167"/>
    <cellStyle name="Input 160 3" xfId="3067"/>
    <cellStyle name="Input 160 3 2" xfId="7767"/>
    <cellStyle name="Input 160 3 2 2" xfId="23222"/>
    <cellStyle name="Input 160 3 3" xfId="10897"/>
    <cellStyle name="Input 160 3 3 2" xfId="19635"/>
    <cellStyle name="Input 160 3 4" xfId="24450"/>
    <cellStyle name="Input 160 3 5" xfId="25172"/>
    <cellStyle name="Input 160 3 6" xfId="28858"/>
    <cellStyle name="Input 160 4" xfId="3068"/>
    <cellStyle name="Input 160 4 2" xfId="7768"/>
    <cellStyle name="Input 160 4 2 2" xfId="20677"/>
    <cellStyle name="Input 160 4 3" xfId="10898"/>
    <cellStyle name="Input 160 4 3 2" xfId="18716"/>
    <cellStyle name="Input 160 4 4" xfId="21908"/>
    <cellStyle name="Input 160 4 5" xfId="25173"/>
    <cellStyle name="Input 160 4 6" xfId="28859"/>
    <cellStyle name="Input 160 5" xfId="7761"/>
    <cellStyle name="Input 160 5 2" xfId="16651"/>
    <cellStyle name="Input 160 6" xfId="10891"/>
    <cellStyle name="Input 160 6 2" xfId="19641"/>
    <cellStyle name="Input 160 7" xfId="18277"/>
    <cellStyle name="Input 160 8" xfId="25166"/>
    <cellStyle name="Input 160 9" xfId="28860"/>
    <cellStyle name="Input 161" xfId="3069"/>
    <cellStyle name="Input 161 2" xfId="3070"/>
    <cellStyle name="Input 161 2 10" xfId="28861"/>
    <cellStyle name="Input 161 2 2" xfId="3071"/>
    <cellStyle name="Input 161 2 2 2" xfId="7771"/>
    <cellStyle name="Input 161 2 2 2 2" xfId="20676"/>
    <cellStyle name="Input 161 2 2 3" xfId="10901"/>
    <cellStyle name="Input 161 2 2 3 2" xfId="18717"/>
    <cellStyle name="Input 161 2 2 4" xfId="21907"/>
    <cellStyle name="Input 161 2 2 5" xfId="25176"/>
    <cellStyle name="Input 161 2 2 6" xfId="28862"/>
    <cellStyle name="Input 161 2 3" xfId="3072"/>
    <cellStyle name="Input 161 2 3 2" xfId="7772"/>
    <cellStyle name="Input 161 2 3 2 2" xfId="16648"/>
    <cellStyle name="Input 161 2 3 3" xfId="10902"/>
    <cellStyle name="Input 161 2 3 3 2" xfId="19638"/>
    <cellStyle name="Input 161 2 3 4" xfId="18274"/>
    <cellStyle name="Input 161 2 3 5" xfId="25177"/>
    <cellStyle name="Input 161 2 3 6" xfId="28863"/>
    <cellStyle name="Input 161 2 4" xfId="3073"/>
    <cellStyle name="Input 161 2 4 2" xfId="7773"/>
    <cellStyle name="Input 161 2 4 2 2" xfId="23220"/>
    <cellStyle name="Input 161 2 4 3" xfId="10903"/>
    <cellStyle name="Input 161 2 4 3 2" xfId="15601"/>
    <cellStyle name="Input 161 2 4 4" xfId="24448"/>
    <cellStyle name="Input 161 2 4 5" xfId="25178"/>
    <cellStyle name="Input 161 2 4 6" xfId="28864"/>
    <cellStyle name="Input 161 2 5" xfId="3074"/>
    <cellStyle name="Input 161 2 5 2" xfId="7774"/>
    <cellStyle name="Input 161 2 5 2 2" xfId="20675"/>
    <cellStyle name="Input 161 2 5 3" xfId="10904"/>
    <cellStyle name="Input 161 2 5 3 2" xfId="18718"/>
    <cellStyle name="Input 161 2 5 4" xfId="21906"/>
    <cellStyle name="Input 161 2 5 5" xfId="25179"/>
    <cellStyle name="Input 161 2 5 6" xfId="28865"/>
    <cellStyle name="Input 161 2 6" xfId="7770"/>
    <cellStyle name="Input 161 2 6 2" xfId="23221"/>
    <cellStyle name="Input 161 2 7" xfId="10900"/>
    <cellStyle name="Input 161 2 7 2" xfId="15602"/>
    <cellStyle name="Input 161 2 8" xfId="24449"/>
    <cellStyle name="Input 161 2 9" xfId="25175"/>
    <cellStyle name="Input 161 3" xfId="3075"/>
    <cellStyle name="Input 161 3 2" xfId="7775"/>
    <cellStyle name="Input 161 3 2 2" xfId="16647"/>
    <cellStyle name="Input 161 3 3" xfId="10905"/>
    <cellStyle name="Input 161 3 3 2" xfId="19637"/>
    <cellStyle name="Input 161 3 4" xfId="18273"/>
    <cellStyle name="Input 161 3 5" xfId="25180"/>
    <cellStyle name="Input 161 3 6" xfId="28866"/>
    <cellStyle name="Input 161 4" xfId="3076"/>
    <cellStyle name="Input 161 4 2" xfId="7776"/>
    <cellStyle name="Input 161 4 2 2" xfId="16646"/>
    <cellStyle name="Input 161 4 3" xfId="10906"/>
    <cellStyle name="Input 161 4 3 2" xfId="15600"/>
    <cellStyle name="Input 161 4 4" xfId="18272"/>
    <cellStyle name="Input 161 4 5" xfId="25181"/>
    <cellStyle name="Input 161 4 6" xfId="28867"/>
    <cellStyle name="Input 161 5" xfId="7769"/>
    <cellStyle name="Input 161 5 2" xfId="16649"/>
    <cellStyle name="Input 161 6" xfId="10899"/>
    <cellStyle name="Input 161 6 2" xfId="19639"/>
    <cellStyle name="Input 161 7" xfId="18275"/>
    <cellStyle name="Input 161 8" xfId="25174"/>
    <cellStyle name="Input 161 9" xfId="28868"/>
    <cellStyle name="Input 162" xfId="3077"/>
    <cellStyle name="Input 162 2" xfId="3078"/>
    <cellStyle name="Input 162 2 10" xfId="28869"/>
    <cellStyle name="Input 162 2 2" xfId="3079"/>
    <cellStyle name="Input 162 2 2 2" xfId="7779"/>
    <cellStyle name="Input 162 2 2 2 2" xfId="20665"/>
    <cellStyle name="Input 162 2 2 3" xfId="10909"/>
    <cellStyle name="Input 162 2 2 3 2" xfId="15599"/>
    <cellStyle name="Input 162 2 2 4" xfId="24446"/>
    <cellStyle name="Input 162 2 2 5" xfId="25184"/>
    <cellStyle name="Input 162 2 2 6" xfId="28870"/>
    <cellStyle name="Input 162 2 3" xfId="3080"/>
    <cellStyle name="Input 162 2 3 2" xfId="7780"/>
    <cellStyle name="Input 162 2 3 2 2" xfId="23217"/>
    <cellStyle name="Input 162 2 3 3" xfId="10910"/>
    <cellStyle name="Input 162 2 3 3 2" xfId="15598"/>
    <cellStyle name="Input 162 2 3 4" xfId="21904"/>
    <cellStyle name="Input 162 2 3 5" xfId="25185"/>
    <cellStyle name="Input 162 2 3 6" xfId="28871"/>
    <cellStyle name="Input 162 2 4" xfId="3081"/>
    <cellStyle name="Input 162 2 4 2" xfId="7781"/>
    <cellStyle name="Input 162 2 4 2 2" xfId="20672"/>
    <cellStyle name="Input 162 2 4 3" xfId="10911"/>
    <cellStyle name="Input 162 2 4 3 2" xfId="15597"/>
    <cellStyle name="Input 162 2 4 4" xfId="18271"/>
    <cellStyle name="Input 162 2 4 5" xfId="25186"/>
    <cellStyle name="Input 162 2 4 6" xfId="28872"/>
    <cellStyle name="Input 162 2 5" xfId="3082"/>
    <cellStyle name="Input 162 2 5 2" xfId="7782"/>
    <cellStyle name="Input 162 2 5 2 2" xfId="16644"/>
    <cellStyle name="Input 162 2 5 3" xfId="10912"/>
    <cellStyle name="Input 162 2 5 3 2" xfId="18729"/>
    <cellStyle name="Input 162 2 5 4" xfId="24445"/>
    <cellStyle name="Input 162 2 5 5" xfId="25187"/>
    <cellStyle name="Input 162 2 5 6" xfId="28873"/>
    <cellStyle name="Input 162 2 6" xfId="7778"/>
    <cellStyle name="Input 162 2 6 2" xfId="23210"/>
    <cellStyle name="Input 162 2 7" xfId="10908"/>
    <cellStyle name="Input 162 2 7 2" xfId="19636"/>
    <cellStyle name="Input 162 2 8" xfId="21900"/>
    <cellStyle name="Input 162 2 9" xfId="25183"/>
    <cellStyle name="Input 162 3" xfId="3083"/>
    <cellStyle name="Input 162 3 2" xfId="7783"/>
    <cellStyle name="Input 162 3 2 2" xfId="23216"/>
    <cellStyle name="Input 162 3 3" xfId="10913"/>
    <cellStyle name="Input 162 3 3 2" xfId="19626"/>
    <cellStyle name="Input 162 3 4" xfId="21903"/>
    <cellStyle name="Input 162 3 5" xfId="25188"/>
    <cellStyle name="Input 162 3 6" xfId="28874"/>
    <cellStyle name="Input 162 4" xfId="3084"/>
    <cellStyle name="Input 162 4 2" xfId="7784"/>
    <cellStyle name="Input 162 4 2 2" xfId="20671"/>
    <cellStyle name="Input 162 4 3" xfId="10914"/>
    <cellStyle name="Input 162 4 3 2" xfId="18722"/>
    <cellStyle name="Input 162 4 4" xfId="18270"/>
    <cellStyle name="Input 162 4 5" xfId="25189"/>
    <cellStyle name="Input 162 4 6" xfId="28875"/>
    <cellStyle name="Input 162 5" xfId="7777"/>
    <cellStyle name="Input 162 5 2" xfId="16645"/>
    <cellStyle name="Input 162 6" xfId="10907"/>
    <cellStyle name="Input 162 6 2" xfId="18719"/>
    <cellStyle name="Input 162 7" xfId="24442"/>
    <cellStyle name="Input 162 8" xfId="25182"/>
    <cellStyle name="Input 162 9" xfId="28876"/>
    <cellStyle name="Input 163" xfId="3085"/>
    <cellStyle name="Input 163 2" xfId="3086"/>
    <cellStyle name="Input 163 2 10" xfId="28877"/>
    <cellStyle name="Input 163 2 2" xfId="3087"/>
    <cellStyle name="Input 163 2 2 2" xfId="7787"/>
    <cellStyle name="Input 163 2 2 2 2" xfId="20666"/>
    <cellStyle name="Input 163 2 2 3" xfId="10917"/>
    <cellStyle name="Input 163 2 2 3 2" xfId="18723"/>
    <cellStyle name="Input 163 2 2 4" xfId="18269"/>
    <cellStyle name="Input 163 2 2 5" xfId="25192"/>
    <cellStyle name="Input 163 2 2 6" xfId="28878"/>
    <cellStyle name="Input 163 2 3" xfId="3088"/>
    <cellStyle name="Input 163 2 3 2" xfId="7788"/>
    <cellStyle name="Input 163 2 3 2 2" xfId="23215"/>
    <cellStyle name="Input 163 2 3 3" xfId="10918"/>
    <cellStyle name="Input 163 2 3 3 2" xfId="19632"/>
    <cellStyle name="Input 163 2 3 4" xfId="24443"/>
    <cellStyle name="Input 163 2 3 5" xfId="25193"/>
    <cellStyle name="Input 163 2 3 6" xfId="28879"/>
    <cellStyle name="Input 163 2 4" xfId="3089"/>
    <cellStyle name="Input 163 2 4 2" xfId="7789"/>
    <cellStyle name="Input 163 2 4 2 2" xfId="20670"/>
    <cellStyle name="Input 163 2 4 3" xfId="10919"/>
    <cellStyle name="Input 163 2 4 3 2" xfId="15595"/>
    <cellStyle name="Input 163 2 4 4" xfId="21901"/>
    <cellStyle name="Input 163 2 4 5" xfId="25194"/>
    <cellStyle name="Input 163 2 4 6" xfId="28880"/>
    <cellStyle name="Input 163 2 5" xfId="3090"/>
    <cellStyle name="Input 163 2 5 2" xfId="7790"/>
    <cellStyle name="Input 163 2 5 2 2" xfId="16642"/>
    <cellStyle name="Input 163 2 5 3" xfId="10920"/>
    <cellStyle name="Input 163 2 5 3 2" xfId="18728"/>
    <cellStyle name="Input 163 2 5 4" xfId="18268"/>
    <cellStyle name="Input 163 2 5 5" xfId="25195"/>
    <cellStyle name="Input 163 2 5 6" xfId="28881"/>
    <cellStyle name="Input 163 2 6" xfId="7786"/>
    <cellStyle name="Input 163 2 6 2" xfId="23211"/>
    <cellStyle name="Input 163 2 7" xfId="10916"/>
    <cellStyle name="Input 163 2 7 2" xfId="15596"/>
    <cellStyle name="Input 163 2 8" xfId="21902"/>
    <cellStyle name="Input 163 2 9" xfId="25191"/>
    <cellStyle name="Input 163 3" xfId="3091"/>
    <cellStyle name="Input 163 3 2" xfId="7791"/>
    <cellStyle name="Input 163 3 2 2" xfId="23214"/>
    <cellStyle name="Input 163 3 3" xfId="10921"/>
    <cellStyle name="Input 163 3 3 2" xfId="19627"/>
    <cellStyle name="Input 163 3 4" xfId="18267"/>
    <cellStyle name="Input 163 3 5" xfId="25196"/>
    <cellStyle name="Input 163 3 6" xfId="28882"/>
    <cellStyle name="Input 163 4" xfId="3092"/>
    <cellStyle name="Input 163 4 2" xfId="7792"/>
    <cellStyle name="Input 163 4 2 2" xfId="20669"/>
    <cellStyle name="Input 163 4 3" xfId="10922"/>
    <cellStyle name="Input 163 4 3 2" xfId="18724"/>
    <cellStyle name="Input 163 4 4" xfId="18266"/>
    <cellStyle name="Input 163 4 5" xfId="25197"/>
    <cellStyle name="Input 163 4 6" xfId="28883"/>
    <cellStyle name="Input 163 5" xfId="7785"/>
    <cellStyle name="Input 163 5 2" xfId="16643"/>
    <cellStyle name="Input 163 6" xfId="10915"/>
    <cellStyle name="Input 163 6 2" xfId="19633"/>
    <cellStyle name="Input 163 7" xfId="24444"/>
    <cellStyle name="Input 163 8" xfId="25190"/>
    <cellStyle name="Input 163 9" xfId="28884"/>
    <cellStyle name="Input 164" xfId="3093"/>
    <cellStyle name="Input 164 2" xfId="3094"/>
    <cellStyle name="Input 164 2 10" xfId="28885"/>
    <cellStyle name="Input 164 2 2" xfId="3095"/>
    <cellStyle name="Input 164 2 2 2" xfId="7795"/>
    <cellStyle name="Input 164 2 2 2 2" xfId="20668"/>
    <cellStyle name="Input 164 2 2 3" xfId="10925"/>
    <cellStyle name="Input 164 2 2 3 2" xfId="18725"/>
    <cellStyle name="Input 164 2 2 4" xfId="24440"/>
    <cellStyle name="Input 164 2 2 5" xfId="25200"/>
    <cellStyle name="Input 164 2 2 6" xfId="28886"/>
    <cellStyle name="Input 164 2 3" xfId="3096"/>
    <cellStyle name="Input 164 2 3 2" xfId="7796"/>
    <cellStyle name="Input 164 2 3 2 2" xfId="16640"/>
    <cellStyle name="Input 164 2 3 3" xfId="10926"/>
    <cellStyle name="Input 164 2 3 3 2" xfId="19630"/>
    <cellStyle name="Input 164 2 3 4" xfId="21898"/>
    <cellStyle name="Input 164 2 3 5" xfId="25201"/>
    <cellStyle name="Input 164 2 3 6" xfId="28887"/>
    <cellStyle name="Input 164 2 4" xfId="3097"/>
    <cellStyle name="Input 164 2 4 2" xfId="7797"/>
    <cellStyle name="Input 164 2 4 2 2" xfId="23212"/>
    <cellStyle name="Input 164 2 4 3" xfId="10927"/>
    <cellStyle name="Input 164 2 4 3 2" xfId="15593"/>
    <cellStyle name="Input 164 2 4 4" xfId="18265"/>
    <cellStyle name="Input 164 2 4 5" xfId="25202"/>
    <cellStyle name="Input 164 2 4 6" xfId="28888"/>
    <cellStyle name="Input 164 2 5" xfId="3098"/>
    <cellStyle name="Input 164 2 5 2" xfId="7798"/>
    <cellStyle name="Input 164 2 5 2 2" xfId="20667"/>
    <cellStyle name="Input 164 2 5 3" xfId="10928"/>
    <cellStyle name="Input 164 2 5 3 2" xfId="18726"/>
    <cellStyle name="Input 164 2 5 4" xfId="24439"/>
    <cellStyle name="Input 164 2 5 5" xfId="25203"/>
    <cellStyle name="Input 164 2 5 6" xfId="28889"/>
    <cellStyle name="Input 164 2 6" xfId="7794"/>
    <cellStyle name="Input 164 2 6 2" xfId="23213"/>
    <cellStyle name="Input 164 2 7" xfId="10924"/>
    <cellStyle name="Input 164 2 7 2" xfId="15594"/>
    <cellStyle name="Input 164 2 8" xfId="21886"/>
    <cellStyle name="Input 164 2 9" xfId="25199"/>
    <cellStyle name="Input 164 3" xfId="3099"/>
    <cellStyle name="Input 164 3 2" xfId="7799"/>
    <cellStyle name="Input 164 3 2 2" xfId="16639"/>
    <cellStyle name="Input 164 3 3" xfId="10929"/>
    <cellStyle name="Input 164 3 3 2" xfId="19629"/>
    <cellStyle name="Input 164 3 4" xfId="21897"/>
    <cellStyle name="Input 164 3 5" xfId="25204"/>
    <cellStyle name="Input 164 3 6" xfId="28890"/>
    <cellStyle name="Input 164 4" xfId="3100"/>
    <cellStyle name="Input 164 4 2" xfId="7800"/>
    <cellStyle name="Input 164 4 2 2" xfId="16638"/>
    <cellStyle name="Input 164 4 3" xfId="10930"/>
    <cellStyle name="Input 164 4 3 2" xfId="15592"/>
    <cellStyle name="Input 164 4 4" xfId="18264"/>
    <cellStyle name="Input 164 4 5" xfId="25205"/>
    <cellStyle name="Input 164 4 6" xfId="28891"/>
    <cellStyle name="Input 164 5" xfId="7793"/>
    <cellStyle name="Input 164 5 2" xfId="16641"/>
    <cellStyle name="Input 164 6" xfId="10923"/>
    <cellStyle name="Input 164 6 2" xfId="19631"/>
    <cellStyle name="Input 164 7" xfId="24428"/>
    <cellStyle name="Input 164 8" xfId="25198"/>
    <cellStyle name="Input 164 9" xfId="28892"/>
    <cellStyle name="Input 165" xfId="3101"/>
    <cellStyle name="Input 165 2" xfId="3102"/>
    <cellStyle name="Input 165 2 10" xfId="28893"/>
    <cellStyle name="Input 165 2 2" xfId="3103"/>
    <cellStyle name="Input 165 2 2 2" xfId="7803"/>
    <cellStyle name="Input 165 2 2 2 2" xfId="20657"/>
    <cellStyle name="Input 165 2 2 3" xfId="10933"/>
    <cellStyle name="Input 165 2 2 3 2" xfId="15591"/>
    <cellStyle name="Input 165 2 2 4" xfId="24438"/>
    <cellStyle name="Input 165 2 2 5" xfId="25208"/>
    <cellStyle name="Input 165 2 2 6" xfId="28894"/>
    <cellStyle name="Input 165 2 3" xfId="3104"/>
    <cellStyle name="Input 165 2 3 2" xfId="7804"/>
    <cellStyle name="Input 165 2 3 2 2" xfId="23209"/>
    <cellStyle name="Input 165 2 3 3" xfId="10934"/>
    <cellStyle name="Input 165 2 3 3 2" xfId="15590"/>
    <cellStyle name="Input 165 2 3 4" xfId="21896"/>
    <cellStyle name="Input 165 2 3 5" xfId="25209"/>
    <cellStyle name="Input 165 2 3 6" xfId="28895"/>
    <cellStyle name="Input 165 2 4" xfId="3105"/>
    <cellStyle name="Input 165 2 4 2" xfId="7805"/>
    <cellStyle name="Input 165 2 4 2 2" xfId="20664"/>
    <cellStyle name="Input 165 2 4 3" xfId="10935"/>
    <cellStyle name="Input 165 2 4 3 2" xfId="15589"/>
    <cellStyle name="Input 165 2 4 4" xfId="18263"/>
    <cellStyle name="Input 165 2 4 5" xfId="25210"/>
    <cellStyle name="Input 165 2 4 6" xfId="28896"/>
    <cellStyle name="Input 165 2 5" xfId="3106"/>
    <cellStyle name="Input 165 2 5 2" xfId="7806"/>
    <cellStyle name="Input 165 2 5 2 2" xfId="16636"/>
    <cellStyle name="Input 165 2 5 3" xfId="10936"/>
    <cellStyle name="Input 165 2 5 3 2" xfId="18737"/>
    <cellStyle name="Input 165 2 5 4" xfId="24437"/>
    <cellStyle name="Input 165 2 5 5" xfId="25211"/>
    <cellStyle name="Input 165 2 5 6" xfId="28897"/>
    <cellStyle name="Input 165 2 6" xfId="7802"/>
    <cellStyle name="Input 165 2 6 2" xfId="23202"/>
    <cellStyle name="Input 165 2 7" xfId="10932"/>
    <cellStyle name="Input 165 2 7 2" xfId="19628"/>
    <cellStyle name="Input 165 2 8" xfId="21892"/>
    <cellStyle name="Input 165 2 9" xfId="25207"/>
    <cellStyle name="Input 165 3" xfId="3107"/>
    <cellStyle name="Input 165 3 2" xfId="7807"/>
    <cellStyle name="Input 165 3 2 2" xfId="23208"/>
    <cellStyle name="Input 165 3 3" xfId="10937"/>
    <cellStyle name="Input 165 3 3 2" xfId="19618"/>
    <cellStyle name="Input 165 3 4" xfId="21895"/>
    <cellStyle name="Input 165 3 5" xfId="25212"/>
    <cellStyle name="Input 165 3 6" xfId="28898"/>
    <cellStyle name="Input 165 4" xfId="3108"/>
    <cellStyle name="Input 165 4 2" xfId="7808"/>
    <cellStyle name="Input 165 4 2 2" xfId="20663"/>
    <cellStyle name="Input 165 4 3" xfId="10938"/>
    <cellStyle name="Input 165 4 3 2" xfId="18730"/>
    <cellStyle name="Input 165 4 4" xfId="18262"/>
    <cellStyle name="Input 165 4 5" xfId="25213"/>
    <cellStyle name="Input 165 4 6" xfId="28899"/>
    <cellStyle name="Input 165 5" xfId="7801"/>
    <cellStyle name="Input 165 5 2" xfId="16637"/>
    <cellStyle name="Input 165 6" xfId="10931"/>
    <cellStyle name="Input 165 6 2" xfId="18727"/>
    <cellStyle name="Input 165 7" xfId="24434"/>
    <cellStyle name="Input 165 8" xfId="25206"/>
    <cellStyle name="Input 165 9" xfId="28900"/>
    <cellStyle name="Input 166" xfId="3109"/>
    <cellStyle name="Input 166 2" xfId="3110"/>
    <cellStyle name="Input 166 2 10" xfId="28901"/>
    <cellStyle name="Input 166 2 2" xfId="3111"/>
    <cellStyle name="Input 166 2 2 2" xfId="7811"/>
    <cellStyle name="Input 166 2 2 2 2" xfId="20658"/>
    <cellStyle name="Input 166 2 2 3" xfId="10941"/>
    <cellStyle name="Input 166 2 2 3 2" xfId="18731"/>
    <cellStyle name="Input 166 2 2 4" xfId="18261"/>
    <cellStyle name="Input 166 2 2 5" xfId="25216"/>
    <cellStyle name="Input 166 2 2 6" xfId="28902"/>
    <cellStyle name="Input 166 2 3" xfId="3112"/>
    <cellStyle name="Input 166 2 3 2" xfId="7812"/>
    <cellStyle name="Input 166 2 3 2 2" xfId="23207"/>
    <cellStyle name="Input 166 2 3 3" xfId="10942"/>
    <cellStyle name="Input 166 2 3 3 2" xfId="19624"/>
    <cellStyle name="Input 166 2 3 4" xfId="24435"/>
    <cellStyle name="Input 166 2 3 5" xfId="25217"/>
    <cellStyle name="Input 166 2 3 6" xfId="28903"/>
    <cellStyle name="Input 166 2 4" xfId="3113"/>
    <cellStyle name="Input 166 2 4 2" xfId="7813"/>
    <cellStyle name="Input 166 2 4 2 2" xfId="20662"/>
    <cellStyle name="Input 166 2 4 3" xfId="10943"/>
    <cellStyle name="Input 166 2 4 3 2" xfId="15587"/>
    <cellStyle name="Input 166 2 4 4" xfId="21893"/>
    <cellStyle name="Input 166 2 4 5" xfId="25218"/>
    <cellStyle name="Input 166 2 4 6" xfId="28904"/>
    <cellStyle name="Input 166 2 5" xfId="3114"/>
    <cellStyle name="Input 166 2 5 2" xfId="7814"/>
    <cellStyle name="Input 166 2 5 2 2" xfId="16634"/>
    <cellStyle name="Input 166 2 5 3" xfId="10944"/>
    <cellStyle name="Input 166 2 5 3 2" xfId="18736"/>
    <cellStyle name="Input 166 2 5 4" xfId="18260"/>
    <cellStyle name="Input 166 2 5 5" xfId="25219"/>
    <cellStyle name="Input 166 2 5 6" xfId="28905"/>
    <cellStyle name="Input 166 2 6" xfId="7810"/>
    <cellStyle name="Input 166 2 6 2" xfId="23203"/>
    <cellStyle name="Input 166 2 7" xfId="10940"/>
    <cellStyle name="Input 166 2 7 2" xfId="15588"/>
    <cellStyle name="Input 166 2 8" xfId="21894"/>
    <cellStyle name="Input 166 2 9" xfId="25215"/>
    <cellStyle name="Input 166 3" xfId="3115"/>
    <cellStyle name="Input 166 3 2" xfId="7815"/>
    <cellStyle name="Input 166 3 2 2" xfId="23206"/>
    <cellStyle name="Input 166 3 3" xfId="10945"/>
    <cellStyle name="Input 166 3 3 2" xfId="19619"/>
    <cellStyle name="Input 166 3 4" xfId="18259"/>
    <cellStyle name="Input 166 3 5" xfId="25220"/>
    <cellStyle name="Input 166 3 6" xfId="28906"/>
    <cellStyle name="Input 166 4" xfId="3116"/>
    <cellStyle name="Input 166 4 2" xfId="7816"/>
    <cellStyle name="Input 166 4 2 2" xfId="20661"/>
    <cellStyle name="Input 166 4 3" xfId="10946"/>
    <cellStyle name="Input 166 4 3 2" xfId="18732"/>
    <cellStyle name="Input 166 4 4" xfId="24429"/>
    <cellStyle name="Input 166 4 5" xfId="25221"/>
    <cellStyle name="Input 166 4 6" xfId="28907"/>
    <cellStyle name="Input 166 5" xfId="7809"/>
    <cellStyle name="Input 166 5 2" xfId="16635"/>
    <cellStyle name="Input 166 6" xfId="10939"/>
    <cellStyle name="Input 166 6 2" xfId="19625"/>
    <cellStyle name="Input 166 7" xfId="24436"/>
    <cellStyle name="Input 166 8" xfId="25214"/>
    <cellStyle name="Input 166 9" xfId="28908"/>
    <cellStyle name="Input 167" xfId="3117"/>
    <cellStyle name="Input 167 2" xfId="3118"/>
    <cellStyle name="Input 167 2 10" xfId="28909"/>
    <cellStyle name="Input 167 2 2" xfId="3119"/>
    <cellStyle name="Input 167 2 2 2" xfId="7819"/>
    <cellStyle name="Input 167 2 2 2 2" xfId="20660"/>
    <cellStyle name="Input 167 2 2 3" xfId="10949"/>
    <cellStyle name="Input 167 2 2 3 2" xfId="18733"/>
    <cellStyle name="Input 167 2 2 4" xfId="21891"/>
    <cellStyle name="Input 167 2 2 5" xfId="25224"/>
    <cellStyle name="Input 167 2 2 6" xfId="28910"/>
    <cellStyle name="Input 167 2 3" xfId="3120"/>
    <cellStyle name="Input 167 2 3 2" xfId="7820"/>
    <cellStyle name="Input 167 2 3 2 2" xfId="16632"/>
    <cellStyle name="Input 167 2 3 3" xfId="10950"/>
    <cellStyle name="Input 167 2 3 3 2" xfId="19622"/>
    <cellStyle name="Input 167 2 3 4" xfId="18258"/>
    <cellStyle name="Input 167 2 3 5" xfId="25225"/>
    <cellStyle name="Input 167 2 3 6" xfId="28911"/>
    <cellStyle name="Input 167 2 4" xfId="3121"/>
    <cellStyle name="Input 167 2 4 2" xfId="7821"/>
    <cellStyle name="Input 167 2 4 2 2" xfId="23204"/>
    <cellStyle name="Input 167 2 4 3" xfId="10951"/>
    <cellStyle name="Input 167 2 4 3 2" xfId="15585"/>
    <cellStyle name="Input 167 2 4 4" xfId="24432"/>
    <cellStyle name="Input 167 2 4 5" xfId="25226"/>
    <cellStyle name="Input 167 2 4 6" xfId="28912"/>
    <cellStyle name="Input 167 2 5" xfId="3122"/>
    <cellStyle name="Input 167 2 5 2" xfId="7822"/>
    <cellStyle name="Input 167 2 5 2 2" xfId="20659"/>
    <cellStyle name="Input 167 2 5 3" xfId="10952"/>
    <cellStyle name="Input 167 2 5 3 2" xfId="18734"/>
    <cellStyle name="Input 167 2 5 4" xfId="21890"/>
    <cellStyle name="Input 167 2 5 5" xfId="25227"/>
    <cellStyle name="Input 167 2 5 6" xfId="28913"/>
    <cellStyle name="Input 167 2 6" xfId="7818"/>
    <cellStyle name="Input 167 2 6 2" xfId="23205"/>
    <cellStyle name="Input 167 2 7" xfId="10948"/>
    <cellStyle name="Input 167 2 7 2" xfId="15586"/>
    <cellStyle name="Input 167 2 8" xfId="24433"/>
    <cellStyle name="Input 167 2 9" xfId="25223"/>
    <cellStyle name="Input 167 3" xfId="3123"/>
    <cellStyle name="Input 167 3 2" xfId="7823"/>
    <cellStyle name="Input 167 3 2 2" xfId="16631"/>
    <cellStyle name="Input 167 3 3" xfId="10953"/>
    <cellStyle name="Input 167 3 3 2" xfId="19621"/>
    <cellStyle name="Input 167 3 4" xfId="18257"/>
    <cellStyle name="Input 167 3 5" xfId="25228"/>
    <cellStyle name="Input 167 3 6" xfId="28914"/>
    <cellStyle name="Input 167 4" xfId="3124"/>
    <cellStyle name="Input 167 4 2" xfId="7824"/>
    <cellStyle name="Input 167 4 2 2" xfId="16630"/>
    <cellStyle name="Input 167 4 3" xfId="10954"/>
    <cellStyle name="Input 167 4 3 2" xfId="15584"/>
    <cellStyle name="Input 167 4 4" xfId="24431"/>
    <cellStyle name="Input 167 4 5" xfId="25229"/>
    <cellStyle name="Input 167 4 6" xfId="28915"/>
    <cellStyle name="Input 167 5" xfId="7817"/>
    <cellStyle name="Input 167 5 2" xfId="16633"/>
    <cellStyle name="Input 167 6" xfId="10947"/>
    <cellStyle name="Input 167 6 2" xfId="19623"/>
    <cellStyle name="Input 167 7" xfId="21887"/>
    <cellStyle name="Input 167 8" xfId="25222"/>
    <cellStyle name="Input 167 9" xfId="28916"/>
    <cellStyle name="Input 168" xfId="3125"/>
    <cellStyle name="Input 168 2" xfId="3126"/>
    <cellStyle name="Input 168 2 10" xfId="28917"/>
    <cellStyle name="Input 168 2 2" xfId="3127"/>
    <cellStyle name="Input 168 2 2 2" xfId="7827"/>
    <cellStyle name="Input 168 2 2 2 2" xfId="20649"/>
    <cellStyle name="Input 168 2 2 3" xfId="10957"/>
    <cellStyle name="Input 168 2 2 3 2" xfId="15583"/>
    <cellStyle name="Input 168 2 2 4" xfId="24430"/>
    <cellStyle name="Input 168 2 2 5" xfId="25232"/>
    <cellStyle name="Input 168 2 2 6" xfId="28918"/>
    <cellStyle name="Input 168 2 3" xfId="3128"/>
    <cellStyle name="Input 168 2 3 2" xfId="7828"/>
    <cellStyle name="Input 168 2 3 2 2" xfId="23201"/>
    <cellStyle name="Input 168 2 3 3" xfId="10958"/>
    <cellStyle name="Input 168 2 3 3 2" xfId="15582"/>
    <cellStyle name="Input 168 2 3 4" xfId="21888"/>
    <cellStyle name="Input 168 2 3 5" xfId="25233"/>
    <cellStyle name="Input 168 2 3 6" xfId="28919"/>
    <cellStyle name="Input 168 2 4" xfId="3129"/>
    <cellStyle name="Input 168 2 4 2" xfId="7829"/>
    <cellStyle name="Input 168 2 4 2 2" xfId="20656"/>
    <cellStyle name="Input 168 2 4 3" xfId="10959"/>
    <cellStyle name="Input 168 2 4 3 2" xfId="15581"/>
    <cellStyle name="Input 168 2 4 4" xfId="18255"/>
    <cellStyle name="Input 168 2 4 5" xfId="25234"/>
    <cellStyle name="Input 168 2 4 6" xfId="28920"/>
    <cellStyle name="Input 168 2 5" xfId="3130"/>
    <cellStyle name="Input 168 2 5 2" xfId="7830"/>
    <cellStyle name="Input 168 2 5 2 2" xfId="16628"/>
    <cellStyle name="Input 168 2 5 3" xfId="10960"/>
    <cellStyle name="Input 168 2 5 3 2" xfId="18745"/>
    <cellStyle name="Input 168 2 5 4" xfId="18254"/>
    <cellStyle name="Input 168 2 5 5" xfId="25235"/>
    <cellStyle name="Input 168 2 5 6" xfId="28921"/>
    <cellStyle name="Input 168 2 6" xfId="7826"/>
    <cellStyle name="Input 168 2 6 2" xfId="23194"/>
    <cellStyle name="Input 168 2 7" xfId="10956"/>
    <cellStyle name="Input 168 2 7 2" xfId="19620"/>
    <cellStyle name="Input 168 2 8" xfId="18256"/>
    <cellStyle name="Input 168 2 9" xfId="25231"/>
    <cellStyle name="Input 168 3" xfId="3131"/>
    <cellStyle name="Input 168 3 2" xfId="7831"/>
    <cellStyle name="Input 168 3 2 2" xfId="23200"/>
    <cellStyle name="Input 168 3 3" xfId="10961"/>
    <cellStyle name="Input 168 3 3 2" xfId="19610"/>
    <cellStyle name="Input 168 3 4" xfId="18253"/>
    <cellStyle name="Input 168 3 5" xfId="25236"/>
    <cellStyle name="Input 168 3 6" xfId="28922"/>
    <cellStyle name="Input 168 4" xfId="3132"/>
    <cellStyle name="Input 168 4 2" xfId="7832"/>
    <cellStyle name="Input 168 4 2 2" xfId="20655"/>
    <cellStyle name="Input 168 4 3" xfId="10962"/>
    <cellStyle name="Input 168 4 3 2" xfId="18738"/>
    <cellStyle name="Input 168 4 4" xfId="24415"/>
    <cellStyle name="Input 168 4 5" xfId="25237"/>
    <cellStyle name="Input 168 4 6" xfId="28923"/>
    <cellStyle name="Input 168 5" xfId="7825"/>
    <cellStyle name="Input 168 5 2" xfId="16629"/>
    <cellStyle name="Input 168 6" xfId="10955"/>
    <cellStyle name="Input 168 6 2" xfId="18735"/>
    <cellStyle name="Input 168 7" xfId="21889"/>
    <cellStyle name="Input 168 8" xfId="25230"/>
    <cellStyle name="Input 168 9" xfId="28924"/>
    <cellStyle name="Input 169" xfId="3133"/>
    <cellStyle name="Input 169 2" xfId="3134"/>
    <cellStyle name="Input 169 2 10" xfId="28925"/>
    <cellStyle name="Input 169 2 2" xfId="3135"/>
    <cellStyle name="Input 169 2 2 2" xfId="7835"/>
    <cellStyle name="Input 169 2 2 2 2" xfId="20650"/>
    <cellStyle name="Input 169 2 2 3" xfId="10965"/>
    <cellStyle name="Input 169 2 2 3 2" xfId="18739"/>
    <cellStyle name="Input 169 2 2 4" xfId="21885"/>
    <cellStyle name="Input 169 2 2 5" xfId="25240"/>
    <cellStyle name="Input 169 2 2 6" xfId="28926"/>
    <cellStyle name="Input 169 2 3" xfId="3136"/>
    <cellStyle name="Input 169 2 3 2" xfId="7836"/>
    <cellStyle name="Input 169 2 3 2 2" xfId="23199"/>
    <cellStyle name="Input 169 2 3 3" xfId="10966"/>
    <cellStyle name="Input 169 2 3 3 2" xfId="19616"/>
    <cellStyle name="Input 169 2 3 4" xfId="18252"/>
    <cellStyle name="Input 169 2 3 5" xfId="25241"/>
    <cellStyle name="Input 169 2 3 6" xfId="28927"/>
    <cellStyle name="Input 169 2 4" xfId="3137"/>
    <cellStyle name="Input 169 2 4 2" xfId="7837"/>
    <cellStyle name="Input 169 2 4 2 2" xfId="20654"/>
    <cellStyle name="Input 169 2 4 3" xfId="10967"/>
    <cellStyle name="Input 169 2 4 3 2" xfId="15579"/>
    <cellStyle name="Input 169 2 4 4" xfId="24426"/>
    <cellStyle name="Input 169 2 4 5" xfId="25242"/>
    <cellStyle name="Input 169 2 4 6" xfId="28928"/>
    <cellStyle name="Input 169 2 5" xfId="3138"/>
    <cellStyle name="Input 169 2 5 2" xfId="7838"/>
    <cellStyle name="Input 169 2 5 2 2" xfId="16626"/>
    <cellStyle name="Input 169 2 5 3" xfId="10968"/>
    <cellStyle name="Input 169 2 5 3 2" xfId="18744"/>
    <cellStyle name="Input 169 2 5 4" xfId="21884"/>
    <cellStyle name="Input 169 2 5 5" xfId="25243"/>
    <cellStyle name="Input 169 2 5 6" xfId="28929"/>
    <cellStyle name="Input 169 2 6" xfId="7834"/>
    <cellStyle name="Input 169 2 6 2" xfId="23195"/>
    <cellStyle name="Input 169 2 7" xfId="10964"/>
    <cellStyle name="Input 169 2 7 2" xfId="15580"/>
    <cellStyle name="Input 169 2 8" xfId="24427"/>
    <cellStyle name="Input 169 2 9" xfId="25239"/>
    <cellStyle name="Input 169 3" xfId="3139"/>
    <cellStyle name="Input 169 3 2" xfId="7839"/>
    <cellStyle name="Input 169 3 2 2" xfId="23198"/>
    <cellStyle name="Input 169 3 3" xfId="10969"/>
    <cellStyle name="Input 169 3 3 2" xfId="19611"/>
    <cellStyle name="Input 169 3 4" xfId="18251"/>
    <cellStyle name="Input 169 3 5" xfId="25244"/>
    <cellStyle name="Input 169 3 6" xfId="28930"/>
    <cellStyle name="Input 169 4" xfId="3140"/>
    <cellStyle name="Input 169 4 2" xfId="7840"/>
    <cellStyle name="Input 169 4 2 2" xfId="20653"/>
    <cellStyle name="Input 169 4 3" xfId="10970"/>
    <cellStyle name="Input 169 4 3 2" xfId="18740"/>
    <cellStyle name="Input 169 4 4" xfId="24421"/>
    <cellStyle name="Input 169 4 5" xfId="25245"/>
    <cellStyle name="Input 169 4 6" xfId="28931"/>
    <cellStyle name="Input 169 5" xfId="7833"/>
    <cellStyle name="Input 169 5 2" xfId="16627"/>
    <cellStyle name="Input 169 6" xfId="10963"/>
    <cellStyle name="Input 169 6 2" xfId="19617"/>
    <cellStyle name="Input 169 7" xfId="21873"/>
    <cellStyle name="Input 169 8" xfId="25238"/>
    <cellStyle name="Input 169 9" xfId="28932"/>
    <cellStyle name="Input 17" xfId="3141"/>
    <cellStyle name="Input 17 2" xfId="3142"/>
    <cellStyle name="Input 17 2 10" xfId="28933"/>
    <cellStyle name="Input 17 2 2" xfId="3143"/>
    <cellStyle name="Input 17 2 2 2" xfId="7843"/>
    <cellStyle name="Input 17 2 2 2 2" xfId="20652"/>
    <cellStyle name="Input 17 2 2 3" xfId="10973"/>
    <cellStyle name="Input 17 2 2 3 2" xfId="18741"/>
    <cellStyle name="Input 17 2 2 4" xfId="21883"/>
    <cellStyle name="Input 17 2 2 5" xfId="25248"/>
    <cellStyle name="Input 17 2 2 6" xfId="28934"/>
    <cellStyle name="Input 17 2 3" xfId="3144"/>
    <cellStyle name="Input 17 2 3 2" xfId="7844"/>
    <cellStyle name="Input 17 2 3 2 2" xfId="16624"/>
    <cellStyle name="Input 17 2 3 3" xfId="10974"/>
    <cellStyle name="Input 17 2 3 3 2" xfId="19614"/>
    <cellStyle name="Input 17 2 3 4" xfId="18250"/>
    <cellStyle name="Input 17 2 3 5" xfId="25249"/>
    <cellStyle name="Input 17 2 3 6" xfId="28935"/>
    <cellStyle name="Input 17 2 4" xfId="3145"/>
    <cellStyle name="Input 17 2 4 2" xfId="7845"/>
    <cellStyle name="Input 17 2 4 2 2" xfId="23196"/>
    <cellStyle name="Input 17 2 4 3" xfId="10975"/>
    <cellStyle name="Input 17 2 4 3 2" xfId="15577"/>
    <cellStyle name="Input 17 2 4 4" xfId="24424"/>
    <cellStyle name="Input 17 2 4 5" xfId="25250"/>
    <cellStyle name="Input 17 2 4 6" xfId="28936"/>
    <cellStyle name="Input 17 2 5" xfId="3146"/>
    <cellStyle name="Input 17 2 5 2" xfId="7846"/>
    <cellStyle name="Input 17 2 5 2 2" xfId="20651"/>
    <cellStyle name="Input 17 2 5 3" xfId="10976"/>
    <cellStyle name="Input 17 2 5 3 2" xfId="18742"/>
    <cellStyle name="Input 17 2 5 4" xfId="21882"/>
    <cellStyle name="Input 17 2 5 5" xfId="25251"/>
    <cellStyle name="Input 17 2 5 6" xfId="28937"/>
    <cellStyle name="Input 17 2 6" xfId="7842"/>
    <cellStyle name="Input 17 2 6 2" xfId="23197"/>
    <cellStyle name="Input 17 2 7" xfId="10972"/>
    <cellStyle name="Input 17 2 7 2" xfId="15578"/>
    <cellStyle name="Input 17 2 8" xfId="24425"/>
    <cellStyle name="Input 17 2 9" xfId="25247"/>
    <cellStyle name="Input 17 3" xfId="3147"/>
    <cellStyle name="Input 17 3 2" xfId="7847"/>
    <cellStyle name="Input 17 3 2 2" xfId="16623"/>
    <cellStyle name="Input 17 3 3" xfId="10977"/>
    <cellStyle name="Input 17 3 3 2" xfId="19613"/>
    <cellStyle name="Input 17 3 4" xfId="18249"/>
    <cellStyle name="Input 17 3 5" xfId="25252"/>
    <cellStyle name="Input 17 3 6" xfId="28938"/>
    <cellStyle name="Input 17 4" xfId="3148"/>
    <cellStyle name="Input 17 4 2" xfId="7848"/>
    <cellStyle name="Input 17 4 2 2" xfId="16622"/>
    <cellStyle name="Input 17 4 3" xfId="10978"/>
    <cellStyle name="Input 17 4 3 2" xfId="15576"/>
    <cellStyle name="Input 17 4 4" xfId="24423"/>
    <cellStyle name="Input 17 4 5" xfId="25253"/>
    <cellStyle name="Input 17 4 6" xfId="28939"/>
    <cellStyle name="Input 17 5" xfId="7841"/>
    <cellStyle name="Input 17 5 2" xfId="16625"/>
    <cellStyle name="Input 17 6" xfId="10971"/>
    <cellStyle name="Input 17 6 2" xfId="19615"/>
    <cellStyle name="Input 17 7" xfId="21879"/>
    <cellStyle name="Input 17 8" xfId="25246"/>
    <cellStyle name="Input 17 9" xfId="28940"/>
    <cellStyle name="Input 170" xfId="3149"/>
    <cellStyle name="Input 170 2" xfId="3150"/>
    <cellStyle name="Input 170 2 10" xfId="28941"/>
    <cellStyle name="Input 170 2 2" xfId="3151"/>
    <cellStyle name="Input 170 2 2 2" xfId="7851"/>
    <cellStyle name="Input 170 2 2 2 2" xfId="20641"/>
    <cellStyle name="Input 170 2 2 3" xfId="10981"/>
    <cellStyle name="Input 170 2 2 3 2" xfId="15575"/>
    <cellStyle name="Input 170 2 2 4" xfId="24422"/>
    <cellStyle name="Input 170 2 2 5" xfId="25256"/>
    <cellStyle name="Input 170 2 2 6" xfId="28942"/>
    <cellStyle name="Input 170 2 3" xfId="3152"/>
    <cellStyle name="Input 170 2 3 2" xfId="7852"/>
    <cellStyle name="Input 170 2 3 2 2" xfId="23193"/>
    <cellStyle name="Input 170 2 3 3" xfId="10982"/>
    <cellStyle name="Input 170 2 3 3 2" xfId="15574"/>
    <cellStyle name="Input 170 2 3 4" xfId="21880"/>
    <cellStyle name="Input 170 2 3 5" xfId="25257"/>
    <cellStyle name="Input 170 2 3 6" xfId="28943"/>
    <cellStyle name="Input 170 2 4" xfId="3153"/>
    <cellStyle name="Input 170 2 4 2" xfId="7853"/>
    <cellStyle name="Input 170 2 4 2 2" xfId="20648"/>
    <cellStyle name="Input 170 2 4 3" xfId="10983"/>
    <cellStyle name="Input 170 2 4 3 2" xfId="15573"/>
    <cellStyle name="Input 170 2 4 4" xfId="18247"/>
    <cellStyle name="Input 170 2 4 5" xfId="25258"/>
    <cellStyle name="Input 170 2 4 6" xfId="28944"/>
    <cellStyle name="Input 170 2 5" xfId="3154"/>
    <cellStyle name="Input 170 2 5 2" xfId="7854"/>
    <cellStyle name="Input 170 2 5 2 2" xfId="16620"/>
    <cellStyle name="Input 170 2 5 3" xfId="10984"/>
    <cellStyle name="Input 170 2 5 3 2" xfId="18753"/>
    <cellStyle name="Input 170 2 5 4" xfId="18246"/>
    <cellStyle name="Input 170 2 5 5" xfId="25259"/>
    <cellStyle name="Input 170 2 5 6" xfId="28945"/>
    <cellStyle name="Input 170 2 6" xfId="7850"/>
    <cellStyle name="Input 170 2 6 2" xfId="23186"/>
    <cellStyle name="Input 170 2 7" xfId="10980"/>
    <cellStyle name="Input 170 2 7 2" xfId="19612"/>
    <cellStyle name="Input 170 2 8" xfId="18248"/>
    <cellStyle name="Input 170 2 9" xfId="25255"/>
    <cellStyle name="Input 170 3" xfId="3155"/>
    <cellStyle name="Input 170 3 2" xfId="7855"/>
    <cellStyle name="Input 170 3 2 2" xfId="23192"/>
    <cellStyle name="Input 170 3 3" xfId="10985"/>
    <cellStyle name="Input 170 3 3 2" xfId="19602"/>
    <cellStyle name="Input 170 3 4" xfId="24416"/>
    <cellStyle name="Input 170 3 5" xfId="25260"/>
    <cellStyle name="Input 170 3 6" xfId="28946"/>
    <cellStyle name="Input 170 4" xfId="3156"/>
    <cellStyle name="Input 170 4 2" xfId="7856"/>
    <cellStyle name="Input 170 4 2 2" xfId="20647"/>
    <cellStyle name="Input 170 4 3" xfId="10986"/>
    <cellStyle name="Input 170 4 3 2" xfId="18746"/>
    <cellStyle name="Input 170 4 4" xfId="21874"/>
    <cellStyle name="Input 170 4 5" xfId="25261"/>
    <cellStyle name="Input 170 4 6" xfId="28947"/>
    <cellStyle name="Input 170 5" xfId="7849"/>
    <cellStyle name="Input 170 5 2" xfId="16621"/>
    <cellStyle name="Input 170 6" xfId="10979"/>
    <cellStyle name="Input 170 6 2" xfId="18743"/>
    <cellStyle name="Input 170 7" xfId="21881"/>
    <cellStyle name="Input 170 8" xfId="25254"/>
    <cellStyle name="Input 170 9" xfId="28948"/>
    <cellStyle name="Input 171" xfId="3157"/>
    <cellStyle name="Input 171 2" xfId="3158"/>
    <cellStyle name="Input 171 2 10" xfId="28949"/>
    <cellStyle name="Input 171 2 2" xfId="3159"/>
    <cellStyle name="Input 171 2 2 2" xfId="7859"/>
    <cellStyle name="Input 171 2 2 2 2" xfId="20642"/>
    <cellStyle name="Input 171 2 2 3" xfId="10989"/>
    <cellStyle name="Input 171 2 2 3 2" xfId="18747"/>
    <cellStyle name="Input 171 2 2 4" xfId="18245"/>
    <cellStyle name="Input 171 2 2 5" xfId="25264"/>
    <cellStyle name="Input 171 2 2 6" xfId="28950"/>
    <cellStyle name="Input 171 2 3" xfId="3160"/>
    <cellStyle name="Input 171 2 3 2" xfId="7860"/>
    <cellStyle name="Input 171 2 3 2 2" xfId="23191"/>
    <cellStyle name="Input 171 2 3 3" xfId="10990"/>
    <cellStyle name="Input 171 2 3 3 2" xfId="19608"/>
    <cellStyle name="Input 171 2 3 4" xfId="24419"/>
    <cellStyle name="Input 171 2 3 5" xfId="25265"/>
    <cellStyle name="Input 171 2 3 6" xfId="28951"/>
    <cellStyle name="Input 171 2 4" xfId="3161"/>
    <cellStyle name="Input 171 2 4 2" xfId="7861"/>
    <cellStyle name="Input 171 2 4 2 2" xfId="20646"/>
    <cellStyle name="Input 171 2 4 3" xfId="10991"/>
    <cellStyle name="Input 171 2 4 3 2" xfId="15571"/>
    <cellStyle name="Input 171 2 4 4" xfId="21877"/>
    <cellStyle name="Input 171 2 4 5" xfId="25266"/>
    <cellStyle name="Input 171 2 4 6" xfId="28952"/>
    <cellStyle name="Input 171 2 5" xfId="3162"/>
    <cellStyle name="Input 171 2 5 2" xfId="7862"/>
    <cellStyle name="Input 171 2 5 2 2" xfId="16618"/>
    <cellStyle name="Input 171 2 5 3" xfId="10992"/>
    <cellStyle name="Input 171 2 5 3 2" xfId="18752"/>
    <cellStyle name="Input 171 2 5 4" xfId="18244"/>
    <cellStyle name="Input 171 2 5 5" xfId="25267"/>
    <cellStyle name="Input 171 2 5 6" xfId="28953"/>
    <cellStyle name="Input 171 2 6" xfId="7858"/>
    <cellStyle name="Input 171 2 6 2" xfId="23187"/>
    <cellStyle name="Input 171 2 7" xfId="10988"/>
    <cellStyle name="Input 171 2 7 2" xfId="15572"/>
    <cellStyle name="Input 171 2 8" xfId="21878"/>
    <cellStyle name="Input 171 2 9" xfId="25263"/>
    <cellStyle name="Input 171 3" xfId="3163"/>
    <cellStyle name="Input 171 3 2" xfId="7863"/>
    <cellStyle name="Input 171 3 2 2" xfId="23190"/>
    <cellStyle name="Input 171 3 3" xfId="10993"/>
    <cellStyle name="Input 171 3 3 2" xfId="19603"/>
    <cellStyle name="Input 171 3 4" xfId="24418"/>
    <cellStyle name="Input 171 3 5" xfId="25268"/>
    <cellStyle name="Input 171 3 6" xfId="28954"/>
    <cellStyle name="Input 171 4" xfId="3164"/>
    <cellStyle name="Input 171 4 2" xfId="7864"/>
    <cellStyle name="Input 171 4 2 2" xfId="20645"/>
    <cellStyle name="Input 171 4 3" xfId="10994"/>
    <cellStyle name="Input 171 4 3 2" xfId="18748"/>
    <cellStyle name="Input 171 4 4" xfId="21876"/>
    <cellStyle name="Input 171 4 5" xfId="25269"/>
    <cellStyle name="Input 171 4 6" xfId="28955"/>
    <cellStyle name="Input 171 5" xfId="7857"/>
    <cellStyle name="Input 171 5 2" xfId="16619"/>
    <cellStyle name="Input 171 6" xfId="10987"/>
    <cellStyle name="Input 171 6 2" xfId="19609"/>
    <cellStyle name="Input 171 7" xfId="24420"/>
    <cellStyle name="Input 171 8" xfId="25262"/>
    <cellStyle name="Input 171 9" xfId="28956"/>
    <cellStyle name="Input 172" xfId="3165"/>
    <cellStyle name="Input 172 2" xfId="3166"/>
    <cellStyle name="Input 172 2 10" xfId="28957"/>
    <cellStyle name="Input 172 2 2" xfId="3167"/>
    <cellStyle name="Input 172 2 2 2" xfId="7867"/>
    <cellStyle name="Input 172 2 2 2 2" xfId="20644"/>
    <cellStyle name="Input 172 2 2 3" xfId="10997"/>
    <cellStyle name="Input 172 2 2 3 2" xfId="18749"/>
    <cellStyle name="Input 172 2 2 4" xfId="21875"/>
    <cellStyle name="Input 172 2 2 5" xfId="25272"/>
    <cellStyle name="Input 172 2 2 6" xfId="28958"/>
    <cellStyle name="Input 172 2 3" xfId="3168"/>
    <cellStyle name="Input 172 2 3 2" xfId="7868"/>
    <cellStyle name="Input 172 2 3 2 2" xfId="16616"/>
    <cellStyle name="Input 172 2 3 3" xfId="10998"/>
    <cellStyle name="Input 172 2 3 3 2" xfId="19606"/>
    <cellStyle name="Input 172 2 3 4" xfId="18242"/>
    <cellStyle name="Input 172 2 3 5" xfId="25273"/>
    <cellStyle name="Input 172 2 3 6" xfId="28959"/>
    <cellStyle name="Input 172 2 4" xfId="3169"/>
    <cellStyle name="Input 172 2 4 2" xfId="7869"/>
    <cellStyle name="Input 172 2 4 2 2" xfId="23188"/>
    <cellStyle name="Input 172 2 4 3" xfId="10999"/>
    <cellStyle name="Input 172 2 4 3 2" xfId="15569"/>
    <cellStyle name="Input 172 2 4 4" xfId="18241"/>
    <cellStyle name="Input 172 2 4 5" xfId="25274"/>
    <cellStyle name="Input 172 2 4 6" xfId="28960"/>
    <cellStyle name="Input 172 2 5" xfId="3170"/>
    <cellStyle name="Input 172 2 5 2" xfId="7870"/>
    <cellStyle name="Input 172 2 5 2 2" xfId="20643"/>
    <cellStyle name="Input 172 2 5 3" xfId="11000"/>
    <cellStyle name="Input 172 2 5 3 2" xfId="18750"/>
    <cellStyle name="Input 172 2 5 4" xfId="18240"/>
    <cellStyle name="Input 172 2 5 5" xfId="25275"/>
    <cellStyle name="Input 172 2 5 6" xfId="28961"/>
    <cellStyle name="Input 172 2 6" xfId="7866"/>
    <cellStyle name="Input 172 2 6 2" xfId="23189"/>
    <cellStyle name="Input 172 2 7" xfId="10996"/>
    <cellStyle name="Input 172 2 7 2" xfId="15570"/>
    <cellStyle name="Input 172 2 8" xfId="24417"/>
    <cellStyle name="Input 172 2 9" xfId="25271"/>
    <cellStyle name="Input 172 3" xfId="3171"/>
    <cellStyle name="Input 172 3 2" xfId="7871"/>
    <cellStyle name="Input 172 3 2 2" xfId="16615"/>
    <cellStyle name="Input 172 3 3" xfId="11001"/>
    <cellStyle name="Input 172 3 3 2" xfId="19605"/>
    <cellStyle name="Input 172 3 4" xfId="24402"/>
    <cellStyle name="Input 172 3 5" xfId="25276"/>
    <cellStyle name="Input 172 3 6" xfId="28962"/>
    <cellStyle name="Input 172 4" xfId="3172"/>
    <cellStyle name="Input 172 4 2" xfId="7872"/>
    <cellStyle name="Input 172 4 2 2" xfId="16614"/>
    <cellStyle name="Input 172 4 3" xfId="11002"/>
    <cellStyle name="Input 172 4 3 2" xfId="15568"/>
    <cellStyle name="Input 172 4 4" xfId="21860"/>
    <cellStyle name="Input 172 4 5" xfId="25277"/>
    <cellStyle name="Input 172 4 6" xfId="28963"/>
    <cellStyle name="Input 172 5" xfId="7865"/>
    <cellStyle name="Input 172 5 2" xfId="16617"/>
    <cellStyle name="Input 172 6" xfId="10995"/>
    <cellStyle name="Input 172 6 2" xfId="19607"/>
    <cellStyle name="Input 172 7" xfId="18243"/>
    <cellStyle name="Input 172 8" xfId="25270"/>
    <cellStyle name="Input 172 9" xfId="28964"/>
    <cellStyle name="Input 173" xfId="3173"/>
    <cellStyle name="Input 173 2" xfId="3174"/>
    <cellStyle name="Input 173 2 10" xfId="28965"/>
    <cellStyle name="Input 173 2 2" xfId="3175"/>
    <cellStyle name="Input 173 2 2 2" xfId="7875"/>
    <cellStyle name="Input 173 2 2 2 2" xfId="20633"/>
    <cellStyle name="Input 173 2 2 3" xfId="11005"/>
    <cellStyle name="Input 173 2 2 3 2" xfId="15567"/>
    <cellStyle name="Input 173 2 2 4" xfId="18239"/>
    <cellStyle name="Input 173 2 2 5" xfId="25280"/>
    <cellStyle name="Input 173 2 2 6" xfId="28966"/>
    <cellStyle name="Input 173 2 3" xfId="3176"/>
    <cellStyle name="Input 173 2 3 2" xfId="7876"/>
    <cellStyle name="Input 173 2 3 2 2" xfId="23185"/>
    <cellStyle name="Input 173 2 3 3" xfId="11006"/>
    <cellStyle name="Input 173 2 3 3 2" xfId="15566"/>
    <cellStyle name="Input 173 2 3 4" xfId="24413"/>
    <cellStyle name="Input 173 2 3 5" xfId="25281"/>
    <cellStyle name="Input 173 2 3 6" xfId="28967"/>
    <cellStyle name="Input 173 2 4" xfId="3177"/>
    <cellStyle name="Input 173 2 4 2" xfId="7877"/>
    <cellStyle name="Input 173 2 4 2 2" xfId="20640"/>
    <cellStyle name="Input 173 2 4 3" xfId="11007"/>
    <cellStyle name="Input 173 2 4 3 2" xfId="15565"/>
    <cellStyle name="Input 173 2 4 4" xfId="21871"/>
    <cellStyle name="Input 173 2 4 5" xfId="25282"/>
    <cellStyle name="Input 173 2 4 6" xfId="28968"/>
    <cellStyle name="Input 173 2 5" xfId="3178"/>
    <cellStyle name="Input 173 2 5 2" xfId="7878"/>
    <cellStyle name="Input 173 2 5 2 2" xfId="16612"/>
    <cellStyle name="Input 173 2 5 3" xfId="11008"/>
    <cellStyle name="Input 173 2 5 3 2" xfId="18761"/>
    <cellStyle name="Input 173 2 5 4" xfId="18238"/>
    <cellStyle name="Input 173 2 5 5" xfId="25283"/>
    <cellStyle name="Input 173 2 5 6" xfId="28969"/>
    <cellStyle name="Input 173 2 6" xfId="7874"/>
    <cellStyle name="Input 173 2 6 2" xfId="23178"/>
    <cellStyle name="Input 173 2 7" xfId="11004"/>
    <cellStyle name="Input 173 2 7 2" xfId="19604"/>
    <cellStyle name="Input 173 2 8" xfId="21872"/>
    <cellStyle name="Input 173 2 9" xfId="25279"/>
    <cellStyle name="Input 173 3" xfId="3179"/>
    <cellStyle name="Input 173 3 2" xfId="7879"/>
    <cellStyle name="Input 173 3 2 2" xfId="23184"/>
    <cellStyle name="Input 173 3 3" xfId="11009"/>
    <cellStyle name="Input 173 3 3 2" xfId="19594"/>
    <cellStyle name="Input 173 3 4" xfId="24408"/>
    <cellStyle name="Input 173 3 5" xfId="25284"/>
    <cellStyle name="Input 173 3 6" xfId="28970"/>
    <cellStyle name="Input 173 4" xfId="3180"/>
    <cellStyle name="Input 173 4 2" xfId="7880"/>
    <cellStyle name="Input 173 4 2 2" xfId="20639"/>
    <cellStyle name="Input 173 4 3" xfId="11010"/>
    <cellStyle name="Input 173 4 3 2" xfId="18754"/>
    <cellStyle name="Input 173 4 4" xfId="21866"/>
    <cellStyle name="Input 173 4 5" xfId="25285"/>
    <cellStyle name="Input 173 4 6" xfId="28971"/>
    <cellStyle name="Input 173 5" xfId="7873"/>
    <cellStyle name="Input 173 5 2" xfId="16613"/>
    <cellStyle name="Input 173 6" xfId="11003"/>
    <cellStyle name="Input 173 6 2" xfId="18751"/>
    <cellStyle name="Input 173 7" xfId="24414"/>
    <cellStyle name="Input 173 8" xfId="25278"/>
    <cellStyle name="Input 173 9" xfId="28972"/>
    <cellStyle name="Input 174" xfId="3181"/>
    <cellStyle name="Input 174 2" xfId="3182"/>
    <cellStyle name="Input 174 2 10" xfId="28973"/>
    <cellStyle name="Input 174 2 2" xfId="3183"/>
    <cellStyle name="Input 174 2 2 2" xfId="7883"/>
    <cellStyle name="Input 174 2 2 2 2" xfId="20634"/>
    <cellStyle name="Input 174 2 2 3" xfId="11013"/>
    <cellStyle name="Input 174 2 2 3 2" xfId="18755"/>
    <cellStyle name="Input 174 2 2 4" xfId="18237"/>
    <cellStyle name="Input 174 2 2 5" xfId="25288"/>
    <cellStyle name="Input 174 2 2 6" xfId="28974"/>
    <cellStyle name="Input 174 2 3" xfId="3184"/>
    <cellStyle name="Input 174 2 3 2" xfId="7884"/>
    <cellStyle name="Input 174 2 3 2 2" xfId="23183"/>
    <cellStyle name="Input 174 2 3 3" xfId="11014"/>
    <cellStyle name="Input 174 2 3 3 2" xfId="19600"/>
    <cellStyle name="Input 174 2 3 4" xfId="24411"/>
    <cellStyle name="Input 174 2 3 5" xfId="25289"/>
    <cellStyle name="Input 174 2 3 6" xfId="28975"/>
    <cellStyle name="Input 174 2 4" xfId="3185"/>
    <cellStyle name="Input 174 2 4 2" xfId="7885"/>
    <cellStyle name="Input 174 2 4 2 2" xfId="20638"/>
    <cellStyle name="Input 174 2 4 3" xfId="11015"/>
    <cellStyle name="Input 174 2 4 3 2" xfId="15563"/>
    <cellStyle name="Input 174 2 4 4" xfId="21869"/>
    <cellStyle name="Input 174 2 4 5" xfId="25290"/>
    <cellStyle name="Input 174 2 4 6" xfId="28976"/>
    <cellStyle name="Input 174 2 5" xfId="3186"/>
    <cellStyle name="Input 174 2 5 2" xfId="7886"/>
    <cellStyle name="Input 174 2 5 2 2" xfId="16610"/>
    <cellStyle name="Input 174 2 5 3" xfId="11016"/>
    <cellStyle name="Input 174 2 5 3 2" xfId="18760"/>
    <cellStyle name="Input 174 2 5 4" xfId="18236"/>
    <cellStyle name="Input 174 2 5 5" xfId="25291"/>
    <cellStyle name="Input 174 2 5 6" xfId="28977"/>
    <cellStyle name="Input 174 2 6" xfId="7882"/>
    <cellStyle name="Input 174 2 6 2" xfId="23179"/>
    <cellStyle name="Input 174 2 7" xfId="11012"/>
    <cellStyle name="Input 174 2 7 2" xfId="15564"/>
    <cellStyle name="Input 174 2 8" xfId="21870"/>
    <cellStyle name="Input 174 2 9" xfId="25287"/>
    <cellStyle name="Input 174 3" xfId="3187"/>
    <cellStyle name="Input 174 3 2" xfId="7887"/>
    <cellStyle name="Input 174 3 2 2" xfId="23182"/>
    <cellStyle name="Input 174 3 3" xfId="11017"/>
    <cellStyle name="Input 174 3 3 2" xfId="19595"/>
    <cellStyle name="Input 174 3 4" xfId="24410"/>
    <cellStyle name="Input 174 3 5" xfId="25292"/>
    <cellStyle name="Input 174 3 6" xfId="28978"/>
    <cellStyle name="Input 174 4" xfId="3188"/>
    <cellStyle name="Input 174 4 2" xfId="7888"/>
    <cellStyle name="Input 174 4 2 2" xfId="20637"/>
    <cellStyle name="Input 174 4 3" xfId="11018"/>
    <cellStyle name="Input 174 4 3 2" xfId="18756"/>
    <cellStyle name="Input 174 4 4" xfId="21868"/>
    <cellStyle name="Input 174 4 5" xfId="25293"/>
    <cellStyle name="Input 174 4 6" xfId="28979"/>
    <cellStyle name="Input 174 5" xfId="7881"/>
    <cellStyle name="Input 174 5 2" xfId="16611"/>
    <cellStyle name="Input 174 6" xfId="11011"/>
    <cellStyle name="Input 174 6 2" xfId="19601"/>
    <cellStyle name="Input 174 7" xfId="24412"/>
    <cellStyle name="Input 174 8" xfId="25286"/>
    <cellStyle name="Input 174 9" xfId="28980"/>
    <cellStyle name="Input 175" xfId="3189"/>
    <cellStyle name="Input 175 2" xfId="3190"/>
    <cellStyle name="Input 175 2 10" xfId="28981"/>
    <cellStyle name="Input 175 2 2" xfId="3191"/>
    <cellStyle name="Input 175 2 2 2" xfId="7891"/>
    <cellStyle name="Input 175 2 2 2 2" xfId="20636"/>
    <cellStyle name="Input 175 2 2 3" xfId="11021"/>
    <cellStyle name="Input 175 2 2 3 2" xfId="18757"/>
    <cellStyle name="Input 175 2 2 4" xfId="21867"/>
    <cellStyle name="Input 175 2 2 5" xfId="25296"/>
    <cellStyle name="Input 175 2 2 6" xfId="28982"/>
    <cellStyle name="Input 175 2 3" xfId="3192"/>
    <cellStyle name="Input 175 2 3 2" xfId="7892"/>
    <cellStyle name="Input 175 2 3 2 2" xfId="16608"/>
    <cellStyle name="Input 175 2 3 3" xfId="11022"/>
    <cellStyle name="Input 175 2 3 3 2" xfId="19598"/>
    <cellStyle name="Input 175 2 3 4" xfId="18234"/>
    <cellStyle name="Input 175 2 3 5" xfId="25297"/>
    <cellStyle name="Input 175 2 3 6" xfId="28983"/>
    <cellStyle name="Input 175 2 4" xfId="3193"/>
    <cellStyle name="Input 175 2 4 2" xfId="7893"/>
    <cellStyle name="Input 175 2 4 2 2" xfId="23180"/>
    <cellStyle name="Input 175 2 4 3" xfId="11023"/>
    <cellStyle name="Input 175 2 4 3 2" xfId="15561"/>
    <cellStyle name="Input 175 2 4 4" xfId="18233"/>
    <cellStyle name="Input 175 2 4 5" xfId="25298"/>
    <cellStyle name="Input 175 2 4 6" xfId="28984"/>
    <cellStyle name="Input 175 2 5" xfId="3194"/>
    <cellStyle name="Input 175 2 5 2" xfId="7894"/>
    <cellStyle name="Input 175 2 5 2 2" xfId="20635"/>
    <cellStyle name="Input 175 2 5 3" xfId="11024"/>
    <cellStyle name="Input 175 2 5 3 2" xfId="18758"/>
    <cellStyle name="Input 175 2 5 4" xfId="24403"/>
    <cellStyle name="Input 175 2 5 5" xfId="25299"/>
    <cellStyle name="Input 175 2 5 6" xfId="28985"/>
    <cellStyle name="Input 175 2 6" xfId="7890"/>
    <cellStyle name="Input 175 2 6 2" xfId="23181"/>
    <cellStyle name="Input 175 2 7" xfId="11020"/>
    <cellStyle name="Input 175 2 7 2" xfId="15562"/>
    <cellStyle name="Input 175 2 8" xfId="24409"/>
    <cellStyle name="Input 175 2 9" xfId="25295"/>
    <cellStyle name="Input 175 3" xfId="3195"/>
    <cellStyle name="Input 175 3 2" xfId="7895"/>
    <cellStyle name="Input 175 3 2 2" xfId="16607"/>
    <cellStyle name="Input 175 3 3" xfId="11025"/>
    <cellStyle name="Input 175 3 3 2" xfId="19597"/>
    <cellStyle name="Input 175 3 4" xfId="21861"/>
    <cellStyle name="Input 175 3 5" xfId="25300"/>
    <cellStyle name="Input 175 3 6" xfId="28986"/>
    <cellStyle name="Input 175 4" xfId="3196"/>
    <cellStyle name="Input 175 4 2" xfId="7896"/>
    <cellStyle name="Input 175 4 2 2" xfId="16606"/>
    <cellStyle name="Input 175 4 3" xfId="11026"/>
    <cellStyle name="Input 175 4 3 2" xfId="15560"/>
    <cellStyle name="Input 175 4 4" xfId="24407"/>
    <cellStyle name="Input 175 4 5" xfId="25301"/>
    <cellStyle name="Input 175 4 6" xfId="28987"/>
    <cellStyle name="Input 175 5" xfId="7889"/>
    <cellStyle name="Input 175 5 2" xfId="16609"/>
    <cellStyle name="Input 175 6" xfId="11019"/>
    <cellStyle name="Input 175 6 2" xfId="19599"/>
    <cellStyle name="Input 175 7" xfId="18235"/>
    <cellStyle name="Input 175 8" xfId="25294"/>
    <cellStyle name="Input 175 9" xfId="28988"/>
    <cellStyle name="Input 176" xfId="3197"/>
    <cellStyle name="Input 176 2" xfId="3198"/>
    <cellStyle name="Input 176 2 10" xfId="28989"/>
    <cellStyle name="Input 176 2 2" xfId="3199"/>
    <cellStyle name="Input 176 2 2 2" xfId="7899"/>
    <cellStyle name="Input 176 2 2 2 2" xfId="20625"/>
    <cellStyle name="Input 176 2 2 3" xfId="11029"/>
    <cellStyle name="Input 176 2 2 3 2" xfId="15559"/>
    <cellStyle name="Input 176 2 2 4" xfId="24406"/>
    <cellStyle name="Input 176 2 2 5" xfId="25304"/>
    <cellStyle name="Input 176 2 2 6" xfId="28990"/>
    <cellStyle name="Input 176 2 3" xfId="3200"/>
    <cellStyle name="Input 176 2 3 2" xfId="7900"/>
    <cellStyle name="Input 176 2 3 2 2" xfId="23177"/>
    <cellStyle name="Input 176 2 3 3" xfId="11030"/>
    <cellStyle name="Input 176 2 3 3 2" xfId="15558"/>
    <cellStyle name="Input 176 2 3 4" xfId="21864"/>
    <cellStyle name="Input 176 2 3 5" xfId="25305"/>
    <cellStyle name="Input 176 2 3 6" xfId="28991"/>
    <cellStyle name="Input 176 2 4" xfId="3201"/>
    <cellStyle name="Input 176 2 4 2" xfId="7901"/>
    <cellStyle name="Input 176 2 4 2 2" xfId="20632"/>
    <cellStyle name="Input 176 2 4 3" xfId="11031"/>
    <cellStyle name="Input 176 2 4 3 2" xfId="15557"/>
    <cellStyle name="Input 176 2 4 4" xfId="18231"/>
    <cellStyle name="Input 176 2 4 5" xfId="25306"/>
    <cellStyle name="Input 176 2 4 6" xfId="28992"/>
    <cellStyle name="Input 176 2 5" xfId="3202"/>
    <cellStyle name="Input 176 2 5 2" xfId="7902"/>
    <cellStyle name="Input 176 2 5 2 2" xfId="16604"/>
    <cellStyle name="Input 176 2 5 3" xfId="11032"/>
    <cellStyle name="Input 176 2 5 3 2" xfId="18769"/>
    <cellStyle name="Input 176 2 5 4" xfId="24405"/>
    <cellStyle name="Input 176 2 5 5" xfId="25307"/>
    <cellStyle name="Input 176 2 5 6" xfId="28993"/>
    <cellStyle name="Input 176 2 6" xfId="7898"/>
    <cellStyle name="Input 176 2 6 2" xfId="23170"/>
    <cellStyle name="Input 176 2 7" xfId="11028"/>
    <cellStyle name="Input 176 2 7 2" xfId="19596"/>
    <cellStyle name="Input 176 2 8" xfId="18232"/>
    <cellStyle name="Input 176 2 9" xfId="25303"/>
    <cellStyle name="Input 176 3" xfId="3203"/>
    <cellStyle name="Input 176 3 2" xfId="7903"/>
    <cellStyle name="Input 176 3 2 2" xfId="23176"/>
    <cellStyle name="Input 176 3 3" xfId="11033"/>
    <cellStyle name="Input 176 3 3 2" xfId="19586"/>
    <cellStyle name="Input 176 3 4" xfId="21863"/>
    <cellStyle name="Input 176 3 5" xfId="25308"/>
    <cellStyle name="Input 176 3 6" xfId="28994"/>
    <cellStyle name="Input 176 4" xfId="3204"/>
    <cellStyle name="Input 176 4 2" xfId="7904"/>
    <cellStyle name="Input 176 4 2 2" xfId="20631"/>
    <cellStyle name="Input 176 4 3" xfId="11034"/>
    <cellStyle name="Input 176 4 3 2" xfId="18762"/>
    <cellStyle name="Input 176 4 4" xfId="18230"/>
    <cellStyle name="Input 176 4 5" xfId="25309"/>
    <cellStyle name="Input 176 4 6" xfId="28995"/>
    <cellStyle name="Input 176 5" xfId="7897"/>
    <cellStyle name="Input 176 5 2" xfId="16605"/>
    <cellStyle name="Input 176 6" xfId="11027"/>
    <cellStyle name="Input 176 6 2" xfId="18759"/>
    <cellStyle name="Input 176 7" xfId="21865"/>
    <cellStyle name="Input 176 8" xfId="25302"/>
    <cellStyle name="Input 176 9" xfId="28996"/>
    <cellStyle name="Input 177" xfId="3205"/>
    <cellStyle name="Input 177 2" xfId="3206"/>
    <cellStyle name="Input 177 2 10" xfId="28997"/>
    <cellStyle name="Input 177 2 2" xfId="3207"/>
    <cellStyle name="Input 177 2 2 2" xfId="7907"/>
    <cellStyle name="Input 177 2 2 2 2" xfId="20626"/>
    <cellStyle name="Input 177 2 2 3" xfId="11037"/>
    <cellStyle name="Input 177 2 2 3 2" xfId="18763"/>
    <cellStyle name="Input 177 2 2 4" xfId="18229"/>
    <cellStyle name="Input 177 2 2 5" xfId="25312"/>
    <cellStyle name="Input 177 2 2 6" xfId="28998"/>
    <cellStyle name="Input 177 2 3" xfId="3208"/>
    <cellStyle name="Input 177 2 3 2" xfId="7908"/>
    <cellStyle name="Input 177 2 3 2 2" xfId="23175"/>
    <cellStyle name="Input 177 2 3 3" xfId="11038"/>
    <cellStyle name="Input 177 2 3 3 2" xfId="19592"/>
    <cellStyle name="Input 177 2 3 4" xfId="18228"/>
    <cellStyle name="Input 177 2 3 5" xfId="25313"/>
    <cellStyle name="Input 177 2 3 6" xfId="28999"/>
    <cellStyle name="Input 177 2 4" xfId="3209"/>
    <cellStyle name="Input 177 2 4 2" xfId="7909"/>
    <cellStyle name="Input 177 2 4 2 2" xfId="20630"/>
    <cellStyle name="Input 177 2 4 3" xfId="11039"/>
    <cellStyle name="Input 177 2 4 3 2" xfId="15555"/>
    <cellStyle name="Input 177 2 4 4" xfId="18227"/>
    <cellStyle name="Input 177 2 4 5" xfId="25314"/>
    <cellStyle name="Input 177 2 4 6" xfId="29000"/>
    <cellStyle name="Input 177 2 5" xfId="3210"/>
    <cellStyle name="Input 177 2 5 2" xfId="7910"/>
    <cellStyle name="Input 177 2 5 2 2" xfId="16602"/>
    <cellStyle name="Input 177 2 5 3" xfId="11040"/>
    <cellStyle name="Input 177 2 5 3 2" xfId="18768"/>
    <cellStyle name="Input 177 2 5 4" xfId="24400"/>
    <cellStyle name="Input 177 2 5 5" xfId="25315"/>
    <cellStyle name="Input 177 2 5 6" xfId="29001"/>
    <cellStyle name="Input 177 2 6" xfId="7906"/>
    <cellStyle name="Input 177 2 6 2" xfId="23171"/>
    <cellStyle name="Input 177 2 7" xfId="11036"/>
    <cellStyle name="Input 177 2 7 2" xfId="15556"/>
    <cellStyle name="Input 177 2 8" xfId="21862"/>
    <cellStyle name="Input 177 2 9" xfId="25311"/>
    <cellStyle name="Input 177 3" xfId="3211"/>
    <cellStyle name="Input 177 3 2" xfId="7911"/>
    <cellStyle name="Input 177 3 2 2" xfId="23174"/>
    <cellStyle name="Input 177 3 3" xfId="11041"/>
    <cellStyle name="Input 177 3 3 2" xfId="19587"/>
    <cellStyle name="Input 177 3 4" xfId="21858"/>
    <cellStyle name="Input 177 3 5" xfId="25316"/>
    <cellStyle name="Input 177 3 6" xfId="29002"/>
    <cellStyle name="Input 177 4" xfId="3212"/>
    <cellStyle name="Input 177 4 2" xfId="7912"/>
    <cellStyle name="Input 177 4 2 2" xfId="20629"/>
    <cellStyle name="Input 177 4 3" xfId="11042"/>
    <cellStyle name="Input 177 4 3 2" xfId="18764"/>
    <cellStyle name="Input 177 4 4" xfId="24401"/>
    <cellStyle name="Input 177 4 5" xfId="25317"/>
    <cellStyle name="Input 177 4 6" xfId="29003"/>
    <cellStyle name="Input 177 5" xfId="7905"/>
    <cellStyle name="Input 177 5 2" xfId="16603"/>
    <cellStyle name="Input 177 6" xfId="11035"/>
    <cellStyle name="Input 177 6 2" xfId="19593"/>
    <cellStyle name="Input 177 7" xfId="24404"/>
    <cellStyle name="Input 177 8" xfId="25310"/>
    <cellStyle name="Input 177 9" xfId="29004"/>
    <cellStyle name="Input 178" xfId="3213"/>
    <cellStyle name="Input 178 2" xfId="3214"/>
    <cellStyle name="Input 178 2 10" xfId="29005"/>
    <cellStyle name="Input 178 2 2" xfId="3215"/>
    <cellStyle name="Input 178 2 2 2" xfId="7915"/>
    <cellStyle name="Input 178 2 2 2 2" xfId="20628"/>
    <cellStyle name="Input 178 2 2 3" xfId="11045"/>
    <cellStyle name="Input 178 2 2 3 2" xfId="18765"/>
    <cellStyle name="Input 178 2 2 4" xfId="18225"/>
    <cellStyle name="Input 178 2 2 5" xfId="25320"/>
    <cellStyle name="Input 178 2 2 6" xfId="29006"/>
    <cellStyle name="Input 178 2 3" xfId="3216"/>
    <cellStyle name="Input 178 2 3 2" xfId="7916"/>
    <cellStyle name="Input 178 2 3 2 2" xfId="16600"/>
    <cellStyle name="Input 178 2 3 3" xfId="11046"/>
    <cellStyle name="Input 178 2 3 3 2" xfId="19590"/>
    <cellStyle name="Input 178 2 3 4" xfId="24371"/>
    <cellStyle name="Input 178 2 3 5" xfId="25321"/>
    <cellStyle name="Input 178 2 3 6" xfId="29007"/>
    <cellStyle name="Input 178 2 4" xfId="3217"/>
    <cellStyle name="Input 178 2 4 2" xfId="7917"/>
    <cellStyle name="Input 178 2 4 2 2" xfId="23172"/>
    <cellStyle name="Input 178 2 4 3" xfId="11047"/>
    <cellStyle name="Input 178 2 4 3 2" xfId="15553"/>
    <cellStyle name="Input 178 2 4 4" xfId="21829"/>
    <cellStyle name="Input 178 2 4 5" xfId="25322"/>
    <cellStyle name="Input 178 2 4 6" xfId="29008"/>
    <cellStyle name="Input 178 2 5" xfId="3218"/>
    <cellStyle name="Input 178 2 5 2" xfId="7918"/>
    <cellStyle name="Input 178 2 5 2 2" xfId="20627"/>
    <cellStyle name="Input 178 2 5 3" xfId="11048"/>
    <cellStyle name="Input 178 2 5 3 2" xfId="18766"/>
    <cellStyle name="Input 178 2 5 4" xfId="24399"/>
    <cellStyle name="Input 178 2 5 5" xfId="25323"/>
    <cellStyle name="Input 178 2 5 6" xfId="29009"/>
    <cellStyle name="Input 178 2 6" xfId="7914"/>
    <cellStyle name="Input 178 2 6 2" xfId="23173"/>
    <cellStyle name="Input 178 2 7" xfId="11044"/>
    <cellStyle name="Input 178 2 7 2" xfId="15554"/>
    <cellStyle name="Input 178 2 8" xfId="18226"/>
    <cellStyle name="Input 178 2 9" xfId="25319"/>
    <cellStyle name="Input 178 3" xfId="3219"/>
    <cellStyle name="Input 178 3 2" xfId="7919"/>
    <cellStyle name="Input 178 3 2 2" xfId="16599"/>
    <cellStyle name="Input 178 3 3" xfId="11049"/>
    <cellStyle name="Input 178 3 3 2" xfId="19589"/>
    <cellStyle name="Input 178 3 4" xfId="21857"/>
    <cellStyle name="Input 178 3 5" xfId="25324"/>
    <cellStyle name="Input 178 3 6" xfId="29010"/>
    <cellStyle name="Input 178 4" xfId="3220"/>
    <cellStyle name="Input 178 4 2" xfId="7920"/>
    <cellStyle name="Input 178 4 2 2" xfId="16598"/>
    <cellStyle name="Input 178 4 3" xfId="11050"/>
    <cellStyle name="Input 178 4 3 2" xfId="15552"/>
    <cellStyle name="Input 178 4 4" xfId="18224"/>
    <cellStyle name="Input 178 4 5" xfId="25325"/>
    <cellStyle name="Input 178 4 6" xfId="29011"/>
    <cellStyle name="Input 178 5" xfId="7913"/>
    <cellStyle name="Input 178 5 2" xfId="16601"/>
    <cellStyle name="Input 178 6" xfId="11043"/>
    <cellStyle name="Input 178 6 2" xfId="19591"/>
    <cellStyle name="Input 178 7" xfId="21859"/>
    <cellStyle name="Input 178 8" xfId="25318"/>
    <cellStyle name="Input 178 9" xfId="29012"/>
    <cellStyle name="Input 179" xfId="3221"/>
    <cellStyle name="Input 179 2" xfId="3222"/>
    <cellStyle name="Input 179 2 10" xfId="29013"/>
    <cellStyle name="Input 179 2 2" xfId="3223"/>
    <cellStyle name="Input 179 2 2 2" xfId="7923"/>
    <cellStyle name="Input 179 2 2 2 2" xfId="20617"/>
    <cellStyle name="Input 179 2 2 3" xfId="11053"/>
    <cellStyle name="Input 179 2 2 3 2" xfId="15551"/>
    <cellStyle name="Input 179 2 2 4" xfId="18223"/>
    <cellStyle name="Input 179 2 2 5" xfId="25328"/>
    <cellStyle name="Input 179 2 2 6" xfId="29014"/>
    <cellStyle name="Input 179 2 3" xfId="3224"/>
    <cellStyle name="Input 179 2 3 2" xfId="7924"/>
    <cellStyle name="Input 179 2 3 2 2" xfId="23169"/>
    <cellStyle name="Input 179 2 3 3" xfId="11054"/>
    <cellStyle name="Input 179 2 3 3 2" xfId="15550"/>
    <cellStyle name="Input 179 2 3 4" xfId="24393"/>
    <cellStyle name="Input 179 2 3 5" xfId="25329"/>
    <cellStyle name="Input 179 2 3 6" xfId="29015"/>
    <cellStyle name="Input 179 2 4" xfId="3225"/>
    <cellStyle name="Input 179 2 4 2" xfId="7925"/>
    <cellStyle name="Input 179 2 4 2 2" xfId="20624"/>
    <cellStyle name="Input 179 2 4 3" xfId="11055"/>
    <cellStyle name="Input 179 2 4 3 2" xfId="15549"/>
    <cellStyle name="Input 179 2 4 4" xfId="21851"/>
    <cellStyle name="Input 179 2 4 5" xfId="25330"/>
    <cellStyle name="Input 179 2 4 6" xfId="29016"/>
    <cellStyle name="Input 179 2 5" xfId="3226"/>
    <cellStyle name="Input 179 2 5 2" xfId="7926"/>
    <cellStyle name="Input 179 2 5 2 2" xfId="16596"/>
    <cellStyle name="Input 179 2 5 3" xfId="11056"/>
    <cellStyle name="Input 179 2 5 3 2" xfId="18777"/>
    <cellStyle name="Input 179 2 5 4" xfId="24397"/>
    <cellStyle name="Input 179 2 5 5" xfId="25331"/>
    <cellStyle name="Input 179 2 5 6" xfId="29017"/>
    <cellStyle name="Input 179 2 6" xfId="7922"/>
    <cellStyle name="Input 179 2 6 2" xfId="23162"/>
    <cellStyle name="Input 179 2 7" xfId="11052"/>
    <cellStyle name="Input 179 2 7 2" xfId="19588"/>
    <cellStyle name="Input 179 2 8" xfId="21856"/>
    <cellStyle name="Input 179 2 9" xfId="25327"/>
    <cellStyle name="Input 179 3" xfId="3227"/>
    <cellStyle name="Input 179 3 2" xfId="7927"/>
    <cellStyle name="Input 179 3 2 2" xfId="23168"/>
    <cellStyle name="Input 179 3 3" xfId="11057"/>
    <cellStyle name="Input 179 3 3 2" xfId="19578"/>
    <cellStyle name="Input 179 3 4" xfId="21855"/>
    <cellStyle name="Input 179 3 5" xfId="25332"/>
    <cellStyle name="Input 179 3 6" xfId="29018"/>
    <cellStyle name="Input 179 4" xfId="3228"/>
    <cellStyle name="Input 179 4 2" xfId="7928"/>
    <cellStyle name="Input 179 4 2 2" xfId="20623"/>
    <cellStyle name="Input 179 4 3" xfId="11058"/>
    <cellStyle name="Input 179 4 3 2" xfId="18770"/>
    <cellStyle name="Input 179 4 4" xfId="18222"/>
    <cellStyle name="Input 179 4 5" xfId="25333"/>
    <cellStyle name="Input 179 4 6" xfId="29019"/>
    <cellStyle name="Input 179 5" xfId="7921"/>
    <cellStyle name="Input 179 5 2" xfId="16597"/>
    <cellStyle name="Input 179 6" xfId="11051"/>
    <cellStyle name="Input 179 6 2" xfId="18767"/>
    <cellStyle name="Input 179 7" xfId="24398"/>
    <cellStyle name="Input 179 8" xfId="25326"/>
    <cellStyle name="Input 179 9" xfId="29020"/>
    <cellStyle name="Input 18" xfId="3229"/>
    <cellStyle name="Input 18 2" xfId="3230"/>
    <cellStyle name="Input 18 2 10" xfId="29021"/>
    <cellStyle name="Input 18 2 2" xfId="3231"/>
    <cellStyle name="Input 18 2 2 2" xfId="7931"/>
    <cellStyle name="Input 18 2 2 2 2" xfId="20618"/>
    <cellStyle name="Input 18 2 2 3" xfId="11061"/>
    <cellStyle name="Input 18 2 2 3 2" xfId="18771"/>
    <cellStyle name="Input 18 2 2 4" xfId="18221"/>
    <cellStyle name="Input 18 2 2 5" xfId="25336"/>
    <cellStyle name="Input 18 2 2 6" xfId="29022"/>
    <cellStyle name="Input 18 2 3" xfId="3232"/>
    <cellStyle name="Input 18 2 3 2" xfId="7932"/>
    <cellStyle name="Input 18 2 3 2 2" xfId="23167"/>
    <cellStyle name="Input 18 2 3 3" xfId="11062"/>
    <cellStyle name="Input 18 2 3 3 2" xfId="19584"/>
    <cellStyle name="Input 18 2 3 4" xfId="24395"/>
    <cellStyle name="Input 18 2 3 5" xfId="25337"/>
    <cellStyle name="Input 18 2 3 6" xfId="29023"/>
    <cellStyle name="Input 18 2 4" xfId="3233"/>
    <cellStyle name="Input 18 2 4 2" xfId="7933"/>
    <cellStyle name="Input 18 2 4 2 2" xfId="20622"/>
    <cellStyle name="Input 18 2 4 3" xfId="11063"/>
    <cellStyle name="Input 18 2 4 3 2" xfId="15547"/>
    <cellStyle name="Input 18 2 4 4" xfId="21853"/>
    <cellStyle name="Input 18 2 4 5" xfId="25338"/>
    <cellStyle name="Input 18 2 4 6" xfId="29024"/>
    <cellStyle name="Input 18 2 5" xfId="3234"/>
    <cellStyle name="Input 18 2 5 2" xfId="7934"/>
    <cellStyle name="Input 18 2 5 2 2" xfId="16594"/>
    <cellStyle name="Input 18 2 5 3" xfId="11064"/>
    <cellStyle name="Input 18 2 5 3 2" xfId="18776"/>
    <cellStyle name="Input 18 2 5 4" xfId="18220"/>
    <cellStyle name="Input 18 2 5 5" xfId="25339"/>
    <cellStyle name="Input 18 2 5 6" xfId="29025"/>
    <cellStyle name="Input 18 2 6" xfId="7930"/>
    <cellStyle name="Input 18 2 6 2" xfId="23163"/>
    <cellStyle name="Input 18 2 7" xfId="11060"/>
    <cellStyle name="Input 18 2 7 2" xfId="15548"/>
    <cellStyle name="Input 18 2 8" xfId="21854"/>
    <cellStyle name="Input 18 2 9" xfId="25335"/>
    <cellStyle name="Input 18 3" xfId="3235"/>
    <cellStyle name="Input 18 3 2" xfId="7935"/>
    <cellStyle name="Input 18 3 2 2" xfId="23166"/>
    <cellStyle name="Input 18 3 3" xfId="11065"/>
    <cellStyle name="Input 18 3 3 2" xfId="19579"/>
    <cellStyle name="Input 18 3 4" xfId="24394"/>
    <cellStyle name="Input 18 3 5" xfId="25340"/>
    <cellStyle name="Input 18 3 6" xfId="29026"/>
    <cellStyle name="Input 18 4" xfId="3236"/>
    <cellStyle name="Input 18 4 2" xfId="7936"/>
    <cellStyle name="Input 18 4 2 2" xfId="20621"/>
    <cellStyle name="Input 18 4 3" xfId="11066"/>
    <cellStyle name="Input 18 4 3 2" xfId="18772"/>
    <cellStyle name="Input 18 4 4" xfId="21852"/>
    <cellStyle name="Input 18 4 5" xfId="25341"/>
    <cellStyle name="Input 18 4 6" xfId="29027"/>
    <cellStyle name="Input 18 5" xfId="7929"/>
    <cellStyle name="Input 18 5 2" xfId="16595"/>
    <cellStyle name="Input 18 6" xfId="11059"/>
    <cellStyle name="Input 18 6 2" xfId="19585"/>
    <cellStyle name="Input 18 7" xfId="24396"/>
    <cellStyle name="Input 18 8" xfId="25334"/>
    <cellStyle name="Input 18 9" xfId="29028"/>
    <cellStyle name="Input 180" xfId="3237"/>
    <cellStyle name="Input 180 2" xfId="3238"/>
    <cellStyle name="Input 180 2 10" xfId="29029"/>
    <cellStyle name="Input 180 2 2" xfId="3239"/>
    <cellStyle name="Input 180 2 2 2" xfId="7939"/>
    <cellStyle name="Input 180 2 2 2 2" xfId="20620"/>
    <cellStyle name="Input 180 2 2 3" xfId="11069"/>
    <cellStyle name="Input 180 2 2 3 2" xfId="18773"/>
    <cellStyle name="Input 180 2 2 4" xfId="24388"/>
    <cellStyle name="Input 180 2 2 5" xfId="25344"/>
    <cellStyle name="Input 180 2 2 6" xfId="29030"/>
    <cellStyle name="Input 180 2 3" xfId="3240"/>
    <cellStyle name="Input 180 2 3 2" xfId="7940"/>
    <cellStyle name="Input 180 2 3 2 2" xfId="16592"/>
    <cellStyle name="Input 180 2 3 3" xfId="11070"/>
    <cellStyle name="Input 180 2 3 3 2" xfId="19582"/>
    <cellStyle name="Input 180 2 3 4" xfId="21846"/>
    <cellStyle name="Input 180 2 3 5" xfId="25345"/>
    <cellStyle name="Input 180 2 3 6" xfId="29031"/>
    <cellStyle name="Input 180 2 4" xfId="3241"/>
    <cellStyle name="Input 180 2 4 2" xfId="7941"/>
    <cellStyle name="Input 180 2 4 2 2" xfId="23164"/>
    <cellStyle name="Input 180 2 4 3" xfId="11071"/>
    <cellStyle name="Input 180 2 4 3 2" xfId="15545"/>
    <cellStyle name="Input 180 2 4 4" xfId="24392"/>
    <cellStyle name="Input 180 2 4 5" xfId="25346"/>
    <cellStyle name="Input 180 2 4 6" xfId="29032"/>
    <cellStyle name="Input 180 2 5" xfId="3242"/>
    <cellStyle name="Input 180 2 5 2" xfId="7942"/>
    <cellStyle name="Input 180 2 5 2 2" xfId="20619"/>
    <cellStyle name="Input 180 2 5 3" xfId="11072"/>
    <cellStyle name="Input 180 2 5 3 2" xfId="18774"/>
    <cellStyle name="Input 180 2 5 4" xfId="21850"/>
    <cellStyle name="Input 180 2 5 5" xfId="25347"/>
    <cellStyle name="Input 180 2 5 6" xfId="29033"/>
    <cellStyle name="Input 180 2 6" xfId="7938"/>
    <cellStyle name="Input 180 2 6 2" xfId="23165"/>
    <cellStyle name="Input 180 2 7" xfId="11068"/>
    <cellStyle name="Input 180 2 7 2" xfId="15546"/>
    <cellStyle name="Input 180 2 8" xfId="18218"/>
    <cellStyle name="Input 180 2 9" xfId="25343"/>
    <cellStyle name="Input 180 3" xfId="3243"/>
    <cellStyle name="Input 180 3 2" xfId="7943"/>
    <cellStyle name="Input 180 3 2 2" xfId="16591"/>
    <cellStyle name="Input 180 3 3" xfId="11073"/>
    <cellStyle name="Input 180 3 3 2" xfId="19581"/>
    <cellStyle name="Input 180 3 4" xfId="18217"/>
    <cellStyle name="Input 180 3 5" xfId="25348"/>
    <cellStyle name="Input 180 3 6" xfId="29034"/>
    <cellStyle name="Input 180 4" xfId="3244"/>
    <cellStyle name="Input 180 4 2" xfId="7944"/>
    <cellStyle name="Input 180 4 2 2" xfId="16590"/>
    <cellStyle name="Input 180 4 3" xfId="11074"/>
    <cellStyle name="Input 180 4 3 2" xfId="15544"/>
    <cellStyle name="Input 180 4 4" xfId="24391"/>
    <cellStyle name="Input 180 4 5" xfId="25349"/>
    <cellStyle name="Input 180 4 6" xfId="29035"/>
    <cellStyle name="Input 180 5" xfId="7937"/>
    <cellStyle name="Input 180 5 2" xfId="16593"/>
    <cellStyle name="Input 180 6" xfId="11067"/>
    <cellStyle name="Input 180 6 2" xfId="19583"/>
    <cellStyle name="Input 180 7" xfId="18219"/>
    <cellStyle name="Input 180 8" xfId="25342"/>
    <cellStyle name="Input 180 9" xfId="29036"/>
    <cellStyle name="Input 181" xfId="3245"/>
    <cellStyle name="Input 181 2" xfId="3246"/>
    <cellStyle name="Input 181 2 10" xfId="29037"/>
    <cellStyle name="Input 181 2 2" xfId="3247"/>
    <cellStyle name="Input 181 2 2 2" xfId="7947"/>
    <cellStyle name="Input 181 2 2 2 2" xfId="20609"/>
    <cellStyle name="Input 181 2 2 3" xfId="11077"/>
    <cellStyle name="Input 181 2 2 3 2" xfId="15543"/>
    <cellStyle name="Input 181 2 2 4" xfId="24390"/>
    <cellStyle name="Input 181 2 2 5" xfId="25352"/>
    <cellStyle name="Input 181 2 2 6" xfId="29038"/>
    <cellStyle name="Input 181 2 3" xfId="3248"/>
    <cellStyle name="Input 181 2 3 2" xfId="7948"/>
    <cellStyle name="Input 181 2 3 2 2" xfId="23161"/>
    <cellStyle name="Input 181 2 3 3" xfId="11078"/>
    <cellStyle name="Input 181 2 3 3 2" xfId="15542"/>
    <cellStyle name="Input 181 2 3 4" xfId="21848"/>
    <cellStyle name="Input 181 2 3 5" xfId="25353"/>
    <cellStyle name="Input 181 2 3 6" xfId="29039"/>
    <cellStyle name="Input 181 2 4" xfId="3249"/>
    <cellStyle name="Input 181 2 4 2" xfId="7949"/>
    <cellStyle name="Input 181 2 4 2 2" xfId="20616"/>
    <cellStyle name="Input 181 2 4 3" xfId="11079"/>
    <cellStyle name="Input 181 2 4 3 2" xfId="15541"/>
    <cellStyle name="Input 181 2 4 4" xfId="18215"/>
    <cellStyle name="Input 181 2 4 5" xfId="25354"/>
    <cellStyle name="Input 181 2 4 6" xfId="29040"/>
    <cellStyle name="Input 181 2 5" xfId="3250"/>
    <cellStyle name="Input 181 2 5 2" xfId="7950"/>
    <cellStyle name="Input 181 2 5 2 2" xfId="16588"/>
    <cellStyle name="Input 181 2 5 3" xfId="11080"/>
    <cellStyle name="Input 181 2 5 3 2" xfId="18785"/>
    <cellStyle name="Input 181 2 5 4" xfId="24389"/>
    <cellStyle name="Input 181 2 5 5" xfId="25355"/>
    <cellStyle name="Input 181 2 5 6" xfId="29041"/>
    <cellStyle name="Input 181 2 6" xfId="7946"/>
    <cellStyle name="Input 181 2 6 2" xfId="23154"/>
    <cellStyle name="Input 181 2 7" xfId="11076"/>
    <cellStyle name="Input 181 2 7 2" xfId="19580"/>
    <cellStyle name="Input 181 2 8" xfId="18216"/>
    <cellStyle name="Input 181 2 9" xfId="25351"/>
    <cellStyle name="Input 181 3" xfId="3251"/>
    <cellStyle name="Input 181 3 2" xfId="7951"/>
    <cellStyle name="Input 181 3 2 2" xfId="23160"/>
    <cellStyle name="Input 181 3 3" xfId="11081"/>
    <cellStyle name="Input 181 3 3 2" xfId="19570"/>
    <cellStyle name="Input 181 3 4" xfId="21847"/>
    <cellStyle name="Input 181 3 5" xfId="25356"/>
    <cellStyle name="Input 181 3 6" xfId="29042"/>
    <cellStyle name="Input 181 4" xfId="3252"/>
    <cellStyle name="Input 181 4 2" xfId="7952"/>
    <cellStyle name="Input 181 4 2 2" xfId="20615"/>
    <cellStyle name="Input 181 4 3" xfId="11082"/>
    <cellStyle name="Input 181 4 3 2" xfId="18778"/>
    <cellStyle name="Input 181 4 4" xfId="18214"/>
    <cellStyle name="Input 181 4 5" xfId="25357"/>
    <cellStyle name="Input 181 4 6" xfId="29043"/>
    <cellStyle name="Input 181 5" xfId="7945"/>
    <cellStyle name="Input 181 5 2" xfId="16589"/>
    <cellStyle name="Input 181 6" xfId="11075"/>
    <cellStyle name="Input 181 6 2" xfId="18775"/>
    <cellStyle name="Input 181 7" xfId="21849"/>
    <cellStyle name="Input 181 8" xfId="25350"/>
    <cellStyle name="Input 181 9" xfId="29044"/>
    <cellStyle name="Input 182" xfId="3253"/>
    <cellStyle name="Input 182 2" xfId="3254"/>
    <cellStyle name="Input 182 2 10" xfId="29045"/>
    <cellStyle name="Input 182 2 2" xfId="3255"/>
    <cellStyle name="Input 182 2 2 2" xfId="7955"/>
    <cellStyle name="Input 182 2 2 2 2" xfId="20610"/>
    <cellStyle name="Input 182 2 2 3" xfId="11085"/>
    <cellStyle name="Input 182 2 2 3 2" xfId="18779"/>
    <cellStyle name="Input 182 2 2 4" xfId="21838"/>
    <cellStyle name="Input 182 2 2 5" xfId="25360"/>
    <cellStyle name="Input 182 2 2 6" xfId="29046"/>
    <cellStyle name="Input 182 2 3" xfId="3256"/>
    <cellStyle name="Input 182 2 3 2" xfId="7956"/>
    <cellStyle name="Input 182 2 3 2 2" xfId="23159"/>
    <cellStyle name="Input 182 2 3 3" xfId="11086"/>
    <cellStyle name="Input 182 2 3 3 2" xfId="19576"/>
    <cellStyle name="Input 182 2 3 4" xfId="24387"/>
    <cellStyle name="Input 182 2 3 5" xfId="25361"/>
    <cellStyle name="Input 182 2 3 6" xfId="29047"/>
    <cellStyle name="Input 182 2 4" xfId="3257"/>
    <cellStyle name="Input 182 2 4 2" xfId="7957"/>
    <cellStyle name="Input 182 2 4 2 2" xfId="20614"/>
    <cellStyle name="Input 182 2 4 3" xfId="11087"/>
    <cellStyle name="Input 182 2 4 3 2" xfId="15539"/>
    <cellStyle name="Input 182 2 4 4" xfId="21845"/>
    <cellStyle name="Input 182 2 4 5" xfId="25362"/>
    <cellStyle name="Input 182 2 4 6" xfId="29048"/>
    <cellStyle name="Input 182 2 5" xfId="3258"/>
    <cellStyle name="Input 182 2 5 2" xfId="7958"/>
    <cellStyle name="Input 182 2 5 2 2" xfId="16586"/>
    <cellStyle name="Input 182 2 5 3" xfId="11088"/>
    <cellStyle name="Input 182 2 5 3 2" xfId="18784"/>
    <cellStyle name="Input 182 2 5 4" xfId="18212"/>
    <cellStyle name="Input 182 2 5 5" xfId="25363"/>
    <cellStyle name="Input 182 2 5 6" xfId="29049"/>
    <cellStyle name="Input 182 2 6" xfId="7954"/>
    <cellStyle name="Input 182 2 6 2" xfId="23155"/>
    <cellStyle name="Input 182 2 7" xfId="11084"/>
    <cellStyle name="Input 182 2 7 2" xfId="15540"/>
    <cellStyle name="Input 182 2 8" xfId="24380"/>
    <cellStyle name="Input 182 2 9" xfId="25359"/>
    <cellStyle name="Input 182 3" xfId="3259"/>
    <cellStyle name="Input 182 3 2" xfId="7959"/>
    <cellStyle name="Input 182 3 2 2" xfId="23158"/>
    <cellStyle name="Input 182 3 3" xfId="11089"/>
    <cellStyle name="Input 182 3 3 2" xfId="19571"/>
    <cellStyle name="Input 182 3 4" xfId="24386"/>
    <cellStyle name="Input 182 3 5" xfId="25364"/>
    <cellStyle name="Input 182 3 6" xfId="29050"/>
    <cellStyle name="Input 182 4" xfId="3260"/>
    <cellStyle name="Input 182 4 2" xfId="7960"/>
    <cellStyle name="Input 182 4 2 2" xfId="20613"/>
    <cellStyle name="Input 182 4 3" xfId="11090"/>
    <cellStyle name="Input 182 4 3 2" xfId="18780"/>
    <cellStyle name="Input 182 4 4" xfId="21844"/>
    <cellStyle name="Input 182 4 5" xfId="25365"/>
    <cellStyle name="Input 182 4 6" xfId="29051"/>
    <cellStyle name="Input 182 5" xfId="7953"/>
    <cellStyle name="Input 182 5 2" xfId="16587"/>
    <cellStyle name="Input 182 6" xfId="11083"/>
    <cellStyle name="Input 182 6 2" xfId="19577"/>
    <cellStyle name="Input 182 7" xfId="18213"/>
    <cellStyle name="Input 182 8" xfId="25358"/>
    <cellStyle name="Input 182 9" xfId="29052"/>
    <cellStyle name="Input 183" xfId="3261"/>
    <cellStyle name="Input 183 2" xfId="3262"/>
    <cellStyle name="Input 183 2 10" xfId="29053"/>
    <cellStyle name="Input 183 2 2" xfId="3263"/>
    <cellStyle name="Input 183 2 2 2" xfId="7963"/>
    <cellStyle name="Input 183 2 2 2 2" xfId="20612"/>
    <cellStyle name="Input 183 2 2 3" xfId="11093"/>
    <cellStyle name="Input 183 2 2 3 2" xfId="18781"/>
    <cellStyle name="Input 183 2 2 4" xfId="21839"/>
    <cellStyle name="Input 183 2 2 5" xfId="25368"/>
    <cellStyle name="Input 183 2 2 6" xfId="29054"/>
    <cellStyle name="Input 183 2 3" xfId="3264"/>
    <cellStyle name="Input 183 2 3 2" xfId="7964"/>
    <cellStyle name="Input 183 2 3 2 2" xfId="16584"/>
    <cellStyle name="Input 183 2 3 3" xfId="11094"/>
    <cellStyle name="Input 183 2 3 3 2" xfId="19574"/>
    <cellStyle name="Input 183 2 3 4" xfId="24385"/>
    <cellStyle name="Input 183 2 3 5" xfId="25369"/>
    <cellStyle name="Input 183 2 3 6" xfId="29055"/>
    <cellStyle name="Input 183 2 4" xfId="3265"/>
    <cellStyle name="Input 183 2 4 2" xfId="7965"/>
    <cellStyle name="Input 183 2 4 2 2" xfId="23156"/>
    <cellStyle name="Input 183 2 4 3" xfId="11095"/>
    <cellStyle name="Input 183 2 4 3 2" xfId="15537"/>
    <cellStyle name="Input 183 2 4 4" xfId="21843"/>
    <cellStyle name="Input 183 2 4 5" xfId="25370"/>
    <cellStyle name="Input 183 2 4 6" xfId="29056"/>
    <cellStyle name="Input 183 2 5" xfId="3266"/>
    <cellStyle name="Input 183 2 5 2" xfId="7966"/>
    <cellStyle name="Input 183 2 5 2 2" xfId="20611"/>
    <cellStyle name="Input 183 2 5 3" xfId="11096"/>
    <cellStyle name="Input 183 2 5 3 2" xfId="18782"/>
    <cellStyle name="Input 183 2 5 4" xfId="18210"/>
    <cellStyle name="Input 183 2 5 5" xfId="25371"/>
    <cellStyle name="Input 183 2 5 6" xfId="29057"/>
    <cellStyle name="Input 183 2 6" xfId="7962"/>
    <cellStyle name="Input 183 2 6 2" xfId="23157"/>
    <cellStyle name="Input 183 2 7" xfId="11092"/>
    <cellStyle name="Input 183 2 7 2" xfId="15538"/>
    <cellStyle name="Input 183 2 8" xfId="24381"/>
    <cellStyle name="Input 183 2 9" xfId="25367"/>
    <cellStyle name="Input 183 3" xfId="3267"/>
    <cellStyle name="Input 183 3 2" xfId="7967"/>
    <cellStyle name="Input 183 3 2 2" xfId="16583"/>
    <cellStyle name="Input 183 3 3" xfId="11097"/>
    <cellStyle name="Input 183 3 3 2" xfId="19573"/>
    <cellStyle name="Input 183 3 4" xfId="24384"/>
    <cellStyle name="Input 183 3 5" xfId="25372"/>
    <cellStyle name="Input 183 3 6" xfId="29058"/>
    <cellStyle name="Input 183 4" xfId="3268"/>
    <cellStyle name="Input 183 4 2" xfId="7968"/>
    <cellStyle name="Input 183 4 2 2" xfId="16582"/>
    <cellStyle name="Input 183 4 3" xfId="11098"/>
    <cellStyle name="Input 183 4 3 2" xfId="15536"/>
    <cellStyle name="Input 183 4 4" xfId="21842"/>
    <cellStyle name="Input 183 4 5" xfId="25373"/>
    <cellStyle name="Input 183 4 6" xfId="29059"/>
    <cellStyle name="Input 183 5" xfId="7961"/>
    <cellStyle name="Input 183 5 2" xfId="16585"/>
    <cellStyle name="Input 183 6" xfId="11091"/>
    <cellStyle name="Input 183 6 2" xfId="19575"/>
    <cellStyle name="Input 183 7" xfId="18211"/>
    <cellStyle name="Input 183 8" xfId="25366"/>
    <cellStyle name="Input 183 9" xfId="29060"/>
    <cellStyle name="Input 184" xfId="3269"/>
    <cellStyle name="Input 184 2" xfId="3270"/>
    <cellStyle name="Input 184 2 10" xfId="29061"/>
    <cellStyle name="Input 184 2 2" xfId="3271"/>
    <cellStyle name="Input 184 2 2 2" xfId="7971"/>
    <cellStyle name="Input 184 2 2 2 2" xfId="20601"/>
    <cellStyle name="Input 184 2 2 3" xfId="11101"/>
    <cellStyle name="Input 184 2 2 3 2" xfId="15535"/>
    <cellStyle name="Input 184 2 2 4" xfId="21841"/>
    <cellStyle name="Input 184 2 2 5" xfId="25376"/>
    <cellStyle name="Input 184 2 2 6" xfId="29062"/>
    <cellStyle name="Input 184 2 3" xfId="3272"/>
    <cellStyle name="Input 184 2 3 2" xfId="7972"/>
    <cellStyle name="Input 184 2 3 2 2" xfId="23153"/>
    <cellStyle name="Input 184 2 3 3" xfId="11102"/>
    <cellStyle name="Input 184 2 3 3 2" xfId="15534"/>
    <cellStyle name="Input 184 2 3 4" xfId="18208"/>
    <cellStyle name="Input 184 2 3 5" xfId="25377"/>
    <cellStyle name="Input 184 2 3 6" xfId="29063"/>
    <cellStyle name="Input 184 2 4" xfId="3273"/>
    <cellStyle name="Input 184 2 4 2" xfId="7973"/>
    <cellStyle name="Input 184 2 4 2 2" xfId="20608"/>
    <cellStyle name="Input 184 2 4 3" xfId="11103"/>
    <cellStyle name="Input 184 2 4 3 2" xfId="15533"/>
    <cellStyle name="Input 184 2 4 4" xfId="24382"/>
    <cellStyle name="Input 184 2 4 5" xfId="25378"/>
    <cellStyle name="Input 184 2 4 6" xfId="29064"/>
    <cellStyle name="Input 184 2 5" xfId="3274"/>
    <cellStyle name="Input 184 2 5 2" xfId="7974"/>
    <cellStyle name="Input 184 2 5 2 2" xfId="16580"/>
    <cellStyle name="Input 184 2 5 3" xfId="11104"/>
    <cellStyle name="Input 184 2 5 3 2" xfId="18793"/>
    <cellStyle name="Input 184 2 5 4" xfId="21840"/>
    <cellStyle name="Input 184 2 5 5" xfId="25379"/>
    <cellStyle name="Input 184 2 5 6" xfId="29065"/>
    <cellStyle name="Input 184 2 6" xfId="7970"/>
    <cellStyle name="Input 184 2 6 2" xfId="23146"/>
    <cellStyle name="Input 184 2 7" xfId="11100"/>
    <cellStyle name="Input 184 2 7 2" xfId="19572"/>
    <cellStyle name="Input 184 2 8" xfId="24383"/>
    <cellStyle name="Input 184 2 9" xfId="25375"/>
    <cellStyle name="Input 184 3" xfId="3275"/>
    <cellStyle name="Input 184 3 2" xfId="7975"/>
    <cellStyle name="Input 184 3 2 2" xfId="23152"/>
    <cellStyle name="Input 184 3 3" xfId="11105"/>
    <cellStyle name="Input 184 3 3 2" xfId="19562"/>
    <cellStyle name="Input 184 3 4" xfId="18207"/>
    <cellStyle name="Input 184 3 5" xfId="25380"/>
    <cellStyle name="Input 184 3 6" xfId="29066"/>
    <cellStyle name="Input 184 4" xfId="3276"/>
    <cellStyle name="Input 184 4 2" xfId="7976"/>
    <cellStyle name="Input 184 4 2 2" xfId="20607"/>
    <cellStyle name="Input 184 4 3" xfId="11106"/>
    <cellStyle name="Input 184 4 3 2" xfId="18786"/>
    <cellStyle name="Input 184 4 4" xfId="18206"/>
    <cellStyle name="Input 184 4 5" xfId="25381"/>
    <cellStyle name="Input 184 4 6" xfId="29067"/>
    <cellStyle name="Input 184 5" xfId="7969"/>
    <cellStyle name="Input 184 5 2" xfId="16581"/>
    <cellStyle name="Input 184 6" xfId="11099"/>
    <cellStyle name="Input 184 6 2" xfId="18783"/>
    <cellStyle name="Input 184 7" xfId="18209"/>
    <cellStyle name="Input 184 8" xfId="25374"/>
    <cellStyle name="Input 184 9" xfId="29068"/>
    <cellStyle name="Input 185" xfId="3277"/>
    <cellStyle name="Input 185 2" xfId="3278"/>
    <cellStyle name="Input 185 2 10" xfId="29069"/>
    <cellStyle name="Input 185 2 2" xfId="3279"/>
    <cellStyle name="Input 185 2 2 2" xfId="7979"/>
    <cellStyle name="Input 185 2 2 2 2" xfId="20602"/>
    <cellStyle name="Input 185 2 2 3" xfId="11109"/>
    <cellStyle name="Input 185 2 2 3 2" xfId="18787"/>
    <cellStyle name="Input 185 2 2 4" xfId="21830"/>
    <cellStyle name="Input 185 2 2 5" xfId="25384"/>
    <cellStyle name="Input 185 2 2 6" xfId="29070"/>
    <cellStyle name="Input 185 2 3" xfId="3280"/>
    <cellStyle name="Input 185 2 3 2" xfId="7980"/>
    <cellStyle name="Input 185 2 3 2 2" xfId="23151"/>
    <cellStyle name="Input 185 2 3 3" xfId="11110"/>
    <cellStyle name="Input 185 2 3 3 2" xfId="19568"/>
    <cellStyle name="Input 185 2 3 4" xfId="24379"/>
    <cellStyle name="Input 185 2 3 5" xfId="25385"/>
    <cellStyle name="Input 185 2 3 6" xfId="29071"/>
    <cellStyle name="Input 185 2 4" xfId="3281"/>
    <cellStyle name="Input 185 2 4 2" xfId="7981"/>
    <cellStyle name="Input 185 2 4 2 2" xfId="20606"/>
    <cellStyle name="Input 185 2 4 3" xfId="11111"/>
    <cellStyle name="Input 185 2 4 3 2" xfId="15531"/>
    <cellStyle name="Input 185 2 4 4" xfId="21837"/>
    <cellStyle name="Input 185 2 4 5" xfId="25386"/>
    <cellStyle name="Input 185 2 4 6" xfId="29072"/>
    <cellStyle name="Input 185 2 5" xfId="3282"/>
    <cellStyle name="Input 185 2 5 2" xfId="7982"/>
    <cellStyle name="Input 185 2 5 2 2" xfId="16578"/>
    <cellStyle name="Input 185 2 5 3" xfId="11112"/>
    <cellStyle name="Input 185 2 5 3 2" xfId="18792"/>
    <cellStyle name="Input 185 2 5 4" xfId="18204"/>
    <cellStyle name="Input 185 2 5 5" xfId="25387"/>
    <cellStyle name="Input 185 2 5 6" xfId="29073"/>
    <cellStyle name="Input 185 2 6" xfId="7978"/>
    <cellStyle name="Input 185 2 6 2" xfId="23147"/>
    <cellStyle name="Input 185 2 7" xfId="11108"/>
    <cellStyle name="Input 185 2 7 2" xfId="15532"/>
    <cellStyle name="Input 185 2 8" xfId="24372"/>
    <cellStyle name="Input 185 2 9" xfId="25383"/>
    <cellStyle name="Input 185 3" xfId="3283"/>
    <cellStyle name="Input 185 3 2" xfId="7983"/>
    <cellStyle name="Input 185 3 2 2" xfId="23150"/>
    <cellStyle name="Input 185 3 3" xfId="11113"/>
    <cellStyle name="Input 185 3 3 2" xfId="19563"/>
    <cellStyle name="Input 185 3 4" xfId="24378"/>
    <cellStyle name="Input 185 3 5" xfId="25388"/>
    <cellStyle name="Input 185 3 6" xfId="29074"/>
    <cellStyle name="Input 185 4" xfId="3284"/>
    <cellStyle name="Input 185 4 2" xfId="7984"/>
    <cellStyle name="Input 185 4 2 2" xfId="20605"/>
    <cellStyle name="Input 185 4 3" xfId="11114"/>
    <cellStyle name="Input 185 4 3 2" xfId="18788"/>
    <cellStyle name="Input 185 4 4" xfId="21836"/>
    <cellStyle name="Input 185 4 5" xfId="25389"/>
    <cellStyle name="Input 185 4 6" xfId="29075"/>
    <cellStyle name="Input 185 5" xfId="7977"/>
    <cellStyle name="Input 185 5 2" xfId="16579"/>
    <cellStyle name="Input 185 6" xfId="11107"/>
    <cellStyle name="Input 185 6 2" xfId="19569"/>
    <cellStyle name="Input 185 7" xfId="18205"/>
    <cellStyle name="Input 185 8" xfId="25382"/>
    <cellStyle name="Input 185 9" xfId="29076"/>
    <cellStyle name="Input 186" xfId="3285"/>
    <cellStyle name="Input 186 2" xfId="3286"/>
    <cellStyle name="Input 186 2 10" xfId="29077"/>
    <cellStyle name="Input 186 2 2" xfId="3287"/>
    <cellStyle name="Input 186 2 2 2" xfId="7987"/>
    <cellStyle name="Input 186 2 2 2 2" xfId="20604"/>
    <cellStyle name="Input 186 2 2 3" xfId="11117"/>
    <cellStyle name="Input 186 2 2 3 2" xfId="18789"/>
    <cellStyle name="Input 186 2 2 4" xfId="21831"/>
    <cellStyle name="Input 186 2 2 5" xfId="25392"/>
    <cellStyle name="Input 186 2 2 6" xfId="29078"/>
    <cellStyle name="Input 186 2 3" xfId="3288"/>
    <cellStyle name="Input 186 2 3 2" xfId="7988"/>
    <cellStyle name="Input 186 2 3 2 2" xfId="16576"/>
    <cellStyle name="Input 186 2 3 3" xfId="11118"/>
    <cellStyle name="Input 186 2 3 3 2" xfId="19566"/>
    <cellStyle name="Input 186 2 3 4" xfId="24377"/>
    <cellStyle name="Input 186 2 3 5" xfId="25393"/>
    <cellStyle name="Input 186 2 3 6" xfId="29079"/>
    <cellStyle name="Input 186 2 4" xfId="3289"/>
    <cellStyle name="Input 186 2 4 2" xfId="7989"/>
    <cellStyle name="Input 186 2 4 2 2" xfId="23148"/>
    <cellStyle name="Input 186 2 4 3" xfId="11119"/>
    <cellStyle name="Input 186 2 4 3 2" xfId="15529"/>
    <cellStyle name="Input 186 2 4 4" xfId="21835"/>
    <cellStyle name="Input 186 2 4 5" xfId="25394"/>
    <cellStyle name="Input 186 2 4 6" xfId="29080"/>
    <cellStyle name="Input 186 2 5" xfId="3290"/>
    <cellStyle name="Input 186 2 5 2" xfId="7990"/>
    <cellStyle name="Input 186 2 5 2 2" xfId="20603"/>
    <cellStyle name="Input 186 2 5 3" xfId="11120"/>
    <cellStyle name="Input 186 2 5 3 2" xfId="18790"/>
    <cellStyle name="Input 186 2 5 4" xfId="18202"/>
    <cellStyle name="Input 186 2 5 5" xfId="25395"/>
    <cellStyle name="Input 186 2 5 6" xfId="29081"/>
    <cellStyle name="Input 186 2 6" xfId="7986"/>
    <cellStyle name="Input 186 2 6 2" xfId="23149"/>
    <cellStyle name="Input 186 2 7" xfId="11116"/>
    <cellStyle name="Input 186 2 7 2" xfId="15530"/>
    <cellStyle name="Input 186 2 8" xfId="24373"/>
    <cellStyle name="Input 186 2 9" xfId="25391"/>
    <cellStyle name="Input 186 3" xfId="3291"/>
    <cellStyle name="Input 186 3 2" xfId="7991"/>
    <cellStyle name="Input 186 3 2 2" xfId="16575"/>
    <cellStyle name="Input 186 3 3" xfId="11121"/>
    <cellStyle name="Input 186 3 3 2" xfId="19565"/>
    <cellStyle name="Input 186 3 4" xfId="24376"/>
    <cellStyle name="Input 186 3 5" xfId="25396"/>
    <cellStyle name="Input 186 3 6" xfId="29082"/>
    <cellStyle name="Input 186 4" xfId="3292"/>
    <cellStyle name="Input 186 4 2" xfId="7992"/>
    <cellStyle name="Input 186 4 2 2" xfId="16574"/>
    <cellStyle name="Input 186 4 3" xfId="11122"/>
    <cellStyle name="Input 186 4 3 2" xfId="15528"/>
    <cellStyle name="Input 186 4 4" xfId="21834"/>
    <cellStyle name="Input 186 4 5" xfId="25397"/>
    <cellStyle name="Input 186 4 6" xfId="29083"/>
    <cellStyle name="Input 186 5" xfId="7985"/>
    <cellStyle name="Input 186 5 2" xfId="16577"/>
    <cellStyle name="Input 186 6" xfId="11115"/>
    <cellStyle name="Input 186 6 2" xfId="19567"/>
    <cellStyle name="Input 186 7" xfId="18203"/>
    <cellStyle name="Input 186 8" xfId="25390"/>
    <cellStyle name="Input 186 9" xfId="29084"/>
    <cellStyle name="Input 187" xfId="3293"/>
    <cellStyle name="Input 187 2" xfId="3294"/>
    <cellStyle name="Input 187 2 10" xfId="29085"/>
    <cellStyle name="Input 187 2 2" xfId="3295"/>
    <cellStyle name="Input 187 2 2 2" xfId="7995"/>
    <cellStyle name="Input 187 2 2 2 2" xfId="20593"/>
    <cellStyle name="Input 187 2 2 3" xfId="11125"/>
    <cellStyle name="Input 187 2 2 3 2" xfId="15527"/>
    <cellStyle name="Input 187 2 2 4" xfId="21833"/>
    <cellStyle name="Input 187 2 2 5" xfId="25400"/>
    <cellStyle name="Input 187 2 2 6" xfId="29086"/>
    <cellStyle name="Input 187 2 3" xfId="3296"/>
    <cellStyle name="Input 187 2 3 2" xfId="7996"/>
    <cellStyle name="Input 187 2 3 2 2" xfId="23145"/>
    <cellStyle name="Input 187 2 3 3" xfId="11126"/>
    <cellStyle name="Input 187 2 3 3 2" xfId="15526"/>
    <cellStyle name="Input 187 2 3 4" xfId="18200"/>
    <cellStyle name="Input 187 2 3 5" xfId="25401"/>
    <cellStyle name="Input 187 2 3 6" xfId="29087"/>
    <cellStyle name="Input 187 2 4" xfId="3297"/>
    <cellStyle name="Input 187 2 4 2" xfId="7997"/>
    <cellStyle name="Input 187 2 4 2 2" xfId="20600"/>
    <cellStyle name="Input 187 2 4 3" xfId="11127"/>
    <cellStyle name="Input 187 2 4 3 2" xfId="15525"/>
    <cellStyle name="Input 187 2 4 4" xfId="24374"/>
    <cellStyle name="Input 187 2 4 5" xfId="25402"/>
    <cellStyle name="Input 187 2 4 6" xfId="29088"/>
    <cellStyle name="Input 187 2 5" xfId="3298"/>
    <cellStyle name="Input 187 2 5 2" xfId="7998"/>
    <cellStyle name="Input 187 2 5 2 2" xfId="16572"/>
    <cellStyle name="Input 187 2 5 3" xfId="11128"/>
    <cellStyle name="Input 187 2 5 3 2" xfId="18801"/>
    <cellStyle name="Input 187 2 5 4" xfId="21832"/>
    <cellStyle name="Input 187 2 5 5" xfId="25403"/>
    <cellStyle name="Input 187 2 5 6" xfId="29089"/>
    <cellStyle name="Input 187 2 6" xfId="7994"/>
    <cellStyle name="Input 187 2 6 2" xfId="23138"/>
    <cellStyle name="Input 187 2 7" xfId="11124"/>
    <cellStyle name="Input 187 2 7 2" xfId="19564"/>
    <cellStyle name="Input 187 2 8" xfId="24375"/>
    <cellStyle name="Input 187 2 9" xfId="25399"/>
    <cellStyle name="Input 187 3" xfId="3299"/>
    <cellStyle name="Input 187 3 2" xfId="7999"/>
    <cellStyle name="Input 187 3 2 2" xfId="23144"/>
    <cellStyle name="Input 187 3 3" xfId="11129"/>
    <cellStyle name="Input 187 3 3 2" xfId="19554"/>
    <cellStyle name="Input 187 3 4" xfId="18199"/>
    <cellStyle name="Input 187 3 5" xfId="25404"/>
    <cellStyle name="Input 187 3 6" xfId="29090"/>
    <cellStyle name="Input 187 4" xfId="3300"/>
    <cellStyle name="Input 187 4 2" xfId="8000"/>
    <cellStyle name="Input 187 4 2 2" xfId="20599"/>
    <cellStyle name="Input 187 4 3" xfId="11130"/>
    <cellStyle name="Input 187 4 3 2" xfId="18794"/>
    <cellStyle name="Input 187 4 4" xfId="18198"/>
    <cellStyle name="Input 187 4 5" xfId="25405"/>
    <cellStyle name="Input 187 4 6" xfId="29091"/>
    <cellStyle name="Input 187 5" xfId="7993"/>
    <cellStyle name="Input 187 5 2" xfId="16573"/>
    <cellStyle name="Input 187 6" xfId="11123"/>
    <cellStyle name="Input 187 6 2" xfId="18791"/>
    <cellStyle name="Input 187 7" xfId="18201"/>
    <cellStyle name="Input 187 8" xfId="25398"/>
    <cellStyle name="Input 187 9" xfId="29092"/>
    <cellStyle name="Input 188" xfId="3301"/>
    <cellStyle name="Input 188 2" xfId="3302"/>
    <cellStyle name="Input 188 2 10" xfId="29093"/>
    <cellStyle name="Input 188 2 2" xfId="3303"/>
    <cellStyle name="Input 188 2 2 2" xfId="8003"/>
    <cellStyle name="Input 188 2 2 2 2" xfId="20594"/>
    <cellStyle name="Input 188 2 2 3" xfId="11133"/>
    <cellStyle name="Input 188 2 2 3 2" xfId="18795"/>
    <cellStyle name="Input 188 2 2 4" xfId="18195"/>
    <cellStyle name="Input 188 2 2 5" xfId="25408"/>
    <cellStyle name="Input 188 2 2 6" xfId="29094"/>
    <cellStyle name="Input 188 2 3" xfId="3304"/>
    <cellStyle name="Input 188 2 3 2" xfId="8004"/>
    <cellStyle name="Input 188 2 3 2 2" xfId="23143"/>
    <cellStyle name="Input 188 2 3 3" xfId="11134"/>
    <cellStyle name="Input 188 2 3 3 2" xfId="19560"/>
    <cellStyle name="Input 188 2 3 4" xfId="24370"/>
    <cellStyle name="Input 188 2 3 5" xfId="25409"/>
    <cellStyle name="Input 188 2 3 6" xfId="29095"/>
    <cellStyle name="Input 188 2 4" xfId="3305"/>
    <cellStyle name="Input 188 2 4 2" xfId="8005"/>
    <cellStyle name="Input 188 2 4 2 2" xfId="20598"/>
    <cellStyle name="Input 188 2 4 3" xfId="11135"/>
    <cellStyle name="Input 188 2 4 3 2" xfId="15523"/>
    <cellStyle name="Input 188 2 4 4" xfId="21828"/>
    <cellStyle name="Input 188 2 4 5" xfId="25410"/>
    <cellStyle name="Input 188 2 4 6" xfId="29096"/>
    <cellStyle name="Input 188 2 5" xfId="3306"/>
    <cellStyle name="Input 188 2 5 2" xfId="8006"/>
    <cellStyle name="Input 188 2 5 2 2" xfId="16570"/>
    <cellStyle name="Input 188 2 5 3" xfId="11136"/>
    <cellStyle name="Input 188 2 5 3 2" xfId="18800"/>
    <cellStyle name="Input 188 2 5 4" xfId="18194"/>
    <cellStyle name="Input 188 2 5 5" xfId="25411"/>
    <cellStyle name="Input 188 2 5 6" xfId="29097"/>
    <cellStyle name="Input 188 2 6" xfId="8002"/>
    <cellStyle name="Input 188 2 6 2" xfId="23139"/>
    <cellStyle name="Input 188 2 7" xfId="11132"/>
    <cellStyle name="Input 188 2 7 2" xfId="15524"/>
    <cellStyle name="Input 188 2 8" xfId="18196"/>
    <cellStyle name="Input 188 2 9" xfId="25407"/>
    <cellStyle name="Input 188 3" xfId="3307"/>
    <cellStyle name="Input 188 3 2" xfId="8007"/>
    <cellStyle name="Input 188 3 2 2" xfId="23142"/>
    <cellStyle name="Input 188 3 3" xfId="11137"/>
    <cellStyle name="Input 188 3 3 2" xfId="19555"/>
    <cellStyle name="Input 188 3 4" xfId="24365"/>
    <cellStyle name="Input 188 3 5" xfId="25412"/>
    <cellStyle name="Input 188 3 6" xfId="29098"/>
    <cellStyle name="Input 188 4" xfId="3308"/>
    <cellStyle name="Input 188 4 2" xfId="8008"/>
    <cellStyle name="Input 188 4 2 2" xfId="20597"/>
    <cellStyle name="Input 188 4 3" xfId="11138"/>
    <cellStyle name="Input 188 4 3 2" xfId="18796"/>
    <cellStyle name="Input 188 4 4" xfId="21823"/>
    <cellStyle name="Input 188 4 5" xfId="25413"/>
    <cellStyle name="Input 188 4 6" xfId="29099"/>
    <cellStyle name="Input 188 5" xfId="8001"/>
    <cellStyle name="Input 188 5 2" xfId="16571"/>
    <cellStyle name="Input 188 6" xfId="11131"/>
    <cellStyle name="Input 188 6 2" xfId="19561"/>
    <cellStyle name="Input 188 7" xfId="18197"/>
    <cellStyle name="Input 188 8" xfId="25406"/>
    <cellStyle name="Input 188 9" xfId="29100"/>
    <cellStyle name="Input 189" xfId="3309"/>
    <cellStyle name="Input 189 2" xfId="3310"/>
    <cellStyle name="Input 189 2 10" xfId="29101"/>
    <cellStyle name="Input 189 2 2" xfId="3311"/>
    <cellStyle name="Input 189 2 2 2" xfId="8011"/>
    <cellStyle name="Input 189 2 2 2 2" xfId="20596"/>
    <cellStyle name="Input 189 2 2 3" xfId="11141"/>
    <cellStyle name="Input 189 2 2 3 2" xfId="18797"/>
    <cellStyle name="Input 189 2 2 4" xfId="18193"/>
    <cellStyle name="Input 189 2 2 5" xfId="25416"/>
    <cellStyle name="Input 189 2 2 6" xfId="29102"/>
    <cellStyle name="Input 189 2 3" xfId="3312"/>
    <cellStyle name="Input 189 2 3 2" xfId="8012"/>
    <cellStyle name="Input 189 2 3 2 2" xfId="16568"/>
    <cellStyle name="Input 189 2 3 3" xfId="11142"/>
    <cellStyle name="Input 189 2 3 3 2" xfId="19558"/>
    <cellStyle name="Input 189 2 3 4" xfId="24368"/>
    <cellStyle name="Input 189 2 3 5" xfId="25417"/>
    <cellStyle name="Input 189 2 3 6" xfId="29103"/>
    <cellStyle name="Input 189 2 4" xfId="3313"/>
    <cellStyle name="Input 189 2 4 2" xfId="8013"/>
    <cellStyle name="Input 189 2 4 2 2" xfId="23140"/>
    <cellStyle name="Input 189 2 4 3" xfId="11143"/>
    <cellStyle name="Input 189 2 4 3 2" xfId="15521"/>
    <cellStyle name="Input 189 2 4 4" xfId="21826"/>
    <cellStyle name="Input 189 2 4 5" xfId="25418"/>
    <cellStyle name="Input 189 2 4 6" xfId="29104"/>
    <cellStyle name="Input 189 2 5" xfId="3314"/>
    <cellStyle name="Input 189 2 5 2" xfId="8014"/>
    <cellStyle name="Input 189 2 5 2 2" xfId="20595"/>
    <cellStyle name="Input 189 2 5 3" xfId="11144"/>
    <cellStyle name="Input 189 2 5 3 2" xfId="18798"/>
    <cellStyle name="Input 189 2 5 4" xfId="18192"/>
    <cellStyle name="Input 189 2 5 5" xfId="25419"/>
    <cellStyle name="Input 189 2 5 6" xfId="29105"/>
    <cellStyle name="Input 189 2 6" xfId="8010"/>
    <cellStyle name="Input 189 2 6 2" xfId="23141"/>
    <cellStyle name="Input 189 2 7" xfId="11140"/>
    <cellStyle name="Input 189 2 7 2" xfId="15522"/>
    <cellStyle name="Input 189 2 8" xfId="21827"/>
    <cellStyle name="Input 189 2 9" xfId="25415"/>
    <cellStyle name="Input 189 3" xfId="3315"/>
    <cellStyle name="Input 189 3 2" xfId="8015"/>
    <cellStyle name="Input 189 3 2 2" xfId="16567"/>
    <cellStyle name="Input 189 3 3" xfId="11145"/>
    <cellStyle name="Input 189 3 3 2" xfId="19557"/>
    <cellStyle name="Input 189 3 4" xfId="24367"/>
    <cellStyle name="Input 189 3 5" xfId="25420"/>
    <cellStyle name="Input 189 3 6" xfId="29106"/>
    <cellStyle name="Input 189 4" xfId="3316"/>
    <cellStyle name="Input 189 4 2" xfId="8016"/>
    <cellStyle name="Input 189 4 2 2" xfId="16566"/>
    <cellStyle name="Input 189 4 3" xfId="11146"/>
    <cellStyle name="Input 189 4 3 2" xfId="15520"/>
    <cellStyle name="Input 189 4 4" xfId="21825"/>
    <cellStyle name="Input 189 4 5" xfId="25421"/>
    <cellStyle name="Input 189 4 6" xfId="29107"/>
    <cellStyle name="Input 189 5" xfId="8009"/>
    <cellStyle name="Input 189 5 2" xfId="16569"/>
    <cellStyle name="Input 189 6" xfId="11139"/>
    <cellStyle name="Input 189 6 2" xfId="19559"/>
    <cellStyle name="Input 189 7" xfId="24369"/>
    <cellStyle name="Input 189 8" xfId="25414"/>
    <cellStyle name="Input 189 9" xfId="29108"/>
    <cellStyle name="Input 19" xfId="3317"/>
    <cellStyle name="Input 19 2" xfId="3318"/>
    <cellStyle name="Input 19 2 10" xfId="29109"/>
    <cellStyle name="Input 19 2 2" xfId="3319"/>
    <cellStyle name="Input 19 2 2 2" xfId="8019"/>
    <cellStyle name="Input 19 2 2 2 2" xfId="20585"/>
    <cellStyle name="Input 19 2 2 3" xfId="11149"/>
    <cellStyle name="Input 19 2 2 3 2" xfId="15519"/>
    <cellStyle name="Input 19 2 2 4" xfId="21824"/>
    <cellStyle name="Input 19 2 2 5" xfId="25424"/>
    <cellStyle name="Input 19 2 2 6" xfId="29110"/>
    <cellStyle name="Input 19 2 3" xfId="3320"/>
    <cellStyle name="Input 19 2 3 2" xfId="8020"/>
    <cellStyle name="Input 19 2 3 2 2" xfId="23137"/>
    <cellStyle name="Input 19 2 3 3" xfId="11150"/>
    <cellStyle name="Input 19 2 3 3 2" xfId="15518"/>
    <cellStyle name="Input 19 2 3 4" xfId="18190"/>
    <cellStyle name="Input 19 2 3 5" xfId="25425"/>
    <cellStyle name="Input 19 2 3 6" xfId="29111"/>
    <cellStyle name="Input 19 2 4" xfId="3321"/>
    <cellStyle name="Input 19 2 4 2" xfId="8021"/>
    <cellStyle name="Input 19 2 4 2 2" xfId="20592"/>
    <cellStyle name="Input 19 2 4 3" xfId="11151"/>
    <cellStyle name="Input 19 2 4 3 2" xfId="15517"/>
    <cellStyle name="Input 19 2 4 4" xfId="18189"/>
    <cellStyle name="Input 19 2 4 5" xfId="25426"/>
    <cellStyle name="Input 19 2 4 6" xfId="29112"/>
    <cellStyle name="Input 19 2 5" xfId="3322"/>
    <cellStyle name="Input 19 2 5 2" xfId="8022"/>
    <cellStyle name="Input 19 2 5 2 2" xfId="16564"/>
    <cellStyle name="Input 19 2 5 3" xfId="11152"/>
    <cellStyle name="Input 19 2 5 3 2" xfId="18809"/>
    <cellStyle name="Input 19 2 5 4" xfId="24360"/>
    <cellStyle name="Input 19 2 5 5" xfId="25427"/>
    <cellStyle name="Input 19 2 5 6" xfId="29113"/>
    <cellStyle name="Input 19 2 6" xfId="8018"/>
    <cellStyle name="Input 19 2 6 2" xfId="23130"/>
    <cellStyle name="Input 19 2 7" xfId="11148"/>
    <cellStyle name="Input 19 2 7 2" xfId="19556"/>
    <cellStyle name="Input 19 2 8" xfId="24366"/>
    <cellStyle name="Input 19 2 9" xfId="25423"/>
    <cellStyle name="Input 19 3" xfId="3323"/>
    <cellStyle name="Input 19 3 2" xfId="8023"/>
    <cellStyle name="Input 19 3 2 2" xfId="23136"/>
    <cellStyle name="Input 19 3 3" xfId="11153"/>
    <cellStyle name="Input 19 3 3 2" xfId="19546"/>
    <cellStyle name="Input 19 3 4" xfId="21818"/>
    <cellStyle name="Input 19 3 5" xfId="25428"/>
    <cellStyle name="Input 19 3 6" xfId="29114"/>
    <cellStyle name="Input 19 4" xfId="3324"/>
    <cellStyle name="Input 19 4 2" xfId="8024"/>
    <cellStyle name="Input 19 4 2 2" xfId="20591"/>
    <cellStyle name="Input 19 4 3" xfId="11154"/>
    <cellStyle name="Input 19 4 3 2" xfId="18802"/>
    <cellStyle name="Input 19 4 4" xfId="24364"/>
    <cellStyle name="Input 19 4 5" xfId="25429"/>
    <cellStyle name="Input 19 4 6" xfId="29115"/>
    <cellStyle name="Input 19 5" xfId="8017"/>
    <cellStyle name="Input 19 5 2" xfId="16565"/>
    <cellStyle name="Input 19 6" xfId="11147"/>
    <cellStyle name="Input 19 6 2" xfId="18799"/>
    <cellStyle name="Input 19 7" xfId="18191"/>
    <cellStyle name="Input 19 8" xfId="25422"/>
    <cellStyle name="Input 19 9" xfId="29116"/>
    <cellStyle name="Input 190" xfId="3325"/>
    <cellStyle name="Input 190 2" xfId="3326"/>
    <cellStyle name="Input 190 2 10" xfId="29117"/>
    <cellStyle name="Input 190 2 2" xfId="3327"/>
    <cellStyle name="Input 190 2 2 2" xfId="8027"/>
    <cellStyle name="Input 190 2 2 2 2" xfId="20586"/>
    <cellStyle name="Input 190 2 2 3" xfId="11157"/>
    <cellStyle name="Input 190 2 2 3 2" xfId="18803"/>
    <cellStyle name="Input 190 2 2 4" xfId="24363"/>
    <cellStyle name="Input 190 2 2 5" xfId="25432"/>
    <cellStyle name="Input 190 2 2 6" xfId="29118"/>
    <cellStyle name="Input 190 2 3" xfId="3328"/>
    <cellStyle name="Input 190 2 3 2" xfId="8028"/>
    <cellStyle name="Input 190 2 3 2 2" xfId="23135"/>
    <cellStyle name="Input 190 2 3 3" xfId="11158"/>
    <cellStyle name="Input 190 2 3 3 2" xfId="19552"/>
    <cellStyle name="Input 190 2 3 4" xfId="21821"/>
    <cellStyle name="Input 190 2 3 5" xfId="25433"/>
    <cellStyle name="Input 190 2 3 6" xfId="29119"/>
    <cellStyle name="Input 190 2 4" xfId="3329"/>
    <cellStyle name="Input 190 2 4 2" xfId="8029"/>
    <cellStyle name="Input 190 2 4 2 2" xfId="20590"/>
    <cellStyle name="Input 190 2 4 3" xfId="11159"/>
    <cellStyle name="Input 190 2 4 3 2" xfId="15515"/>
    <cellStyle name="Input 190 2 4 4" xfId="18187"/>
    <cellStyle name="Input 190 2 4 5" xfId="25434"/>
    <cellStyle name="Input 190 2 4 6" xfId="29120"/>
    <cellStyle name="Input 190 2 5" xfId="3330"/>
    <cellStyle name="Input 190 2 5 2" xfId="8030"/>
    <cellStyle name="Input 190 2 5 2 2" xfId="16562"/>
    <cellStyle name="Input 190 2 5 3" xfId="11160"/>
    <cellStyle name="Input 190 2 5 3 2" xfId="18808"/>
    <cellStyle name="Input 190 2 5 4" xfId="24362"/>
    <cellStyle name="Input 190 2 5 5" xfId="25435"/>
    <cellStyle name="Input 190 2 5 6" xfId="29121"/>
    <cellStyle name="Input 190 2 6" xfId="8026"/>
    <cellStyle name="Input 190 2 6 2" xfId="23131"/>
    <cellStyle name="Input 190 2 7" xfId="11156"/>
    <cellStyle name="Input 190 2 7 2" xfId="15516"/>
    <cellStyle name="Input 190 2 8" xfId="18188"/>
    <cellStyle name="Input 190 2 9" xfId="25431"/>
    <cellStyle name="Input 190 3" xfId="3331"/>
    <cellStyle name="Input 190 3 2" xfId="8031"/>
    <cellStyle name="Input 190 3 2 2" xfId="23134"/>
    <cellStyle name="Input 190 3 3" xfId="11161"/>
    <cellStyle name="Input 190 3 3 2" xfId="19547"/>
    <cellStyle name="Input 190 3 4" xfId="21820"/>
    <cellStyle name="Input 190 3 5" xfId="25436"/>
    <cellStyle name="Input 190 3 6" xfId="29122"/>
    <cellStyle name="Input 190 4" xfId="3332"/>
    <cellStyle name="Input 190 4 2" xfId="8032"/>
    <cellStyle name="Input 190 4 2 2" xfId="20589"/>
    <cellStyle name="Input 190 4 3" xfId="11162"/>
    <cellStyle name="Input 190 4 3 2" xfId="18804"/>
    <cellStyle name="Input 190 4 4" xfId="18186"/>
    <cellStyle name="Input 190 4 5" xfId="25437"/>
    <cellStyle name="Input 190 4 6" xfId="29123"/>
    <cellStyle name="Input 190 5" xfId="8025"/>
    <cellStyle name="Input 190 5 2" xfId="16563"/>
    <cellStyle name="Input 190 6" xfId="11155"/>
    <cellStyle name="Input 190 6 2" xfId="19553"/>
    <cellStyle name="Input 190 7" xfId="21822"/>
    <cellStyle name="Input 190 8" xfId="25430"/>
    <cellStyle name="Input 190 9" xfId="29124"/>
    <cellStyle name="Input 191" xfId="3333"/>
    <cellStyle name="Input 191 2" xfId="3334"/>
    <cellStyle name="Input 191 2 10" xfId="29125"/>
    <cellStyle name="Input 191 2 2" xfId="3335"/>
    <cellStyle name="Input 191 2 2 2" xfId="8035"/>
    <cellStyle name="Input 191 2 2 2 2" xfId="20588"/>
    <cellStyle name="Input 191 2 2 3" xfId="11165"/>
    <cellStyle name="Input 191 2 2 3 2" xfId="18805"/>
    <cellStyle name="Input 191 2 2 4" xfId="18185"/>
    <cellStyle name="Input 191 2 2 5" xfId="25440"/>
    <cellStyle name="Input 191 2 2 6" xfId="29126"/>
    <cellStyle name="Input 191 2 3" xfId="3336"/>
    <cellStyle name="Input 191 2 3 2" xfId="8036"/>
    <cellStyle name="Input 191 2 3 2 2" xfId="16560"/>
    <cellStyle name="Input 191 2 3 3" xfId="11166"/>
    <cellStyle name="Input 191 2 3 3 2" xfId="19550"/>
    <cellStyle name="Input 191 2 3 4" xfId="18184"/>
    <cellStyle name="Input 191 2 3 5" xfId="25441"/>
    <cellStyle name="Input 191 2 3 6" xfId="29127"/>
    <cellStyle name="Input 191 2 4" xfId="3337"/>
    <cellStyle name="Input 191 2 4 2" xfId="8037"/>
    <cellStyle name="Input 191 2 4 2 2" xfId="23132"/>
    <cellStyle name="Input 191 2 4 3" xfId="11167"/>
    <cellStyle name="Input 191 2 4 3 2" xfId="15513"/>
    <cellStyle name="Input 191 2 4 4" xfId="24347"/>
    <cellStyle name="Input 191 2 4 5" xfId="25442"/>
    <cellStyle name="Input 191 2 4 6" xfId="29128"/>
    <cellStyle name="Input 191 2 5" xfId="3338"/>
    <cellStyle name="Input 191 2 5 2" xfId="8038"/>
    <cellStyle name="Input 191 2 5 2 2" xfId="20587"/>
    <cellStyle name="Input 191 2 5 3" xfId="11168"/>
    <cellStyle name="Input 191 2 5 3 2" xfId="18806"/>
    <cellStyle name="Input 191 2 5 4" xfId="21805"/>
    <cellStyle name="Input 191 2 5 5" xfId="25443"/>
    <cellStyle name="Input 191 2 5 6" xfId="29129"/>
    <cellStyle name="Input 191 2 6" xfId="8034"/>
    <cellStyle name="Input 191 2 6 2" xfId="23133"/>
    <cellStyle name="Input 191 2 7" xfId="11164"/>
    <cellStyle name="Input 191 2 7 2" xfId="15514"/>
    <cellStyle name="Input 191 2 8" xfId="21819"/>
    <cellStyle name="Input 191 2 9" xfId="25439"/>
    <cellStyle name="Input 191 3" xfId="3339"/>
    <cellStyle name="Input 191 3 2" xfId="8039"/>
    <cellStyle name="Input 191 3 2 2" xfId="16559"/>
    <cellStyle name="Input 191 3 3" xfId="11169"/>
    <cellStyle name="Input 191 3 3 2" xfId="19549"/>
    <cellStyle name="Input 191 3 4" xfId="24359"/>
    <cellStyle name="Input 191 3 5" xfId="25444"/>
    <cellStyle name="Input 191 3 6" xfId="29130"/>
    <cellStyle name="Input 191 4" xfId="3340"/>
    <cellStyle name="Input 191 4 2" xfId="8040"/>
    <cellStyle name="Input 191 4 2 2" xfId="16558"/>
    <cellStyle name="Input 191 4 3" xfId="11170"/>
    <cellStyle name="Input 191 4 3 2" xfId="15512"/>
    <cellStyle name="Input 191 4 4" xfId="21817"/>
    <cellStyle name="Input 191 4 5" xfId="25445"/>
    <cellStyle name="Input 191 4 6" xfId="29131"/>
    <cellStyle name="Input 191 5" xfId="8033"/>
    <cellStyle name="Input 191 5 2" xfId="16561"/>
    <cellStyle name="Input 191 6" xfId="11163"/>
    <cellStyle name="Input 191 6 2" xfId="19551"/>
    <cellStyle name="Input 191 7" xfId="24361"/>
    <cellStyle name="Input 191 8" xfId="25438"/>
    <cellStyle name="Input 191 9" xfId="29132"/>
    <cellStyle name="Input 192" xfId="3341"/>
    <cellStyle name="Input 192 2" xfId="3342"/>
    <cellStyle name="Input 192 2 10" xfId="29133"/>
    <cellStyle name="Input 192 2 2" xfId="3343"/>
    <cellStyle name="Input 192 2 2 2" xfId="8043"/>
    <cellStyle name="Input 192 2 2 2 2" xfId="20577"/>
    <cellStyle name="Input 192 2 2 3" xfId="11173"/>
    <cellStyle name="Input 192 2 2 3 2" xfId="15511"/>
    <cellStyle name="Input 192 2 2 4" xfId="21816"/>
    <cellStyle name="Input 192 2 2 5" xfId="25448"/>
    <cellStyle name="Input 192 2 2 6" xfId="29134"/>
    <cellStyle name="Input 192 2 3" xfId="3344"/>
    <cellStyle name="Input 192 2 3 2" xfId="8044"/>
    <cellStyle name="Input 192 2 3 2 2" xfId="23129"/>
    <cellStyle name="Input 192 2 3 3" xfId="11174"/>
    <cellStyle name="Input 192 2 3 3 2" xfId="15510"/>
    <cellStyle name="Input 192 2 3 4" xfId="18182"/>
    <cellStyle name="Input 192 2 3 5" xfId="25449"/>
    <cellStyle name="Input 192 2 3 6" xfId="29135"/>
    <cellStyle name="Input 192 2 4" xfId="3345"/>
    <cellStyle name="Input 192 2 4 2" xfId="8045"/>
    <cellStyle name="Input 192 2 4 2 2" xfId="20584"/>
    <cellStyle name="Input 192 2 4 3" xfId="11175"/>
    <cellStyle name="Input 192 2 4 3 2" xfId="15509"/>
    <cellStyle name="Input 192 2 4 4" xfId="24353"/>
    <cellStyle name="Input 192 2 4 5" xfId="25450"/>
    <cellStyle name="Input 192 2 4 6" xfId="29136"/>
    <cellStyle name="Input 192 2 5" xfId="3346"/>
    <cellStyle name="Input 192 2 5 2" xfId="8046"/>
    <cellStyle name="Input 192 2 5 2 2" xfId="16556"/>
    <cellStyle name="Input 192 2 5 3" xfId="11176"/>
    <cellStyle name="Input 192 2 5 3 2" xfId="18817"/>
    <cellStyle name="Input 192 2 5 4" xfId="21811"/>
    <cellStyle name="Input 192 2 5 5" xfId="25451"/>
    <cellStyle name="Input 192 2 5 6" xfId="29137"/>
    <cellStyle name="Input 192 2 6" xfId="8042"/>
    <cellStyle name="Input 192 2 6 2" xfId="23122"/>
    <cellStyle name="Input 192 2 7" xfId="11172"/>
    <cellStyle name="Input 192 2 7 2" xfId="19548"/>
    <cellStyle name="Input 192 2 8" xfId="24358"/>
    <cellStyle name="Input 192 2 9" xfId="25447"/>
    <cellStyle name="Input 192 3" xfId="3347"/>
    <cellStyle name="Input 192 3 2" xfId="8047"/>
    <cellStyle name="Input 192 3 2 2" xfId="23128"/>
    <cellStyle name="Input 192 3 3" xfId="11177"/>
    <cellStyle name="Input 192 3 3 2" xfId="19538"/>
    <cellStyle name="Input 192 3 4" xfId="24357"/>
    <cellStyle name="Input 192 3 5" xfId="25452"/>
    <cellStyle name="Input 192 3 6" xfId="29138"/>
    <cellStyle name="Input 192 4" xfId="3348"/>
    <cellStyle name="Input 192 4 2" xfId="8048"/>
    <cellStyle name="Input 192 4 2 2" xfId="20583"/>
    <cellStyle name="Input 192 4 3" xfId="11178"/>
    <cellStyle name="Input 192 4 3 2" xfId="18810"/>
    <cellStyle name="Input 192 4 4" xfId="21815"/>
    <cellStyle name="Input 192 4 5" xfId="25453"/>
    <cellStyle name="Input 192 4 6" xfId="29139"/>
    <cellStyle name="Input 192 5" xfId="8041"/>
    <cellStyle name="Input 192 5 2" xfId="16557"/>
    <cellStyle name="Input 192 6" xfId="11171"/>
    <cellStyle name="Input 192 6 2" xfId="18807"/>
    <cellStyle name="Input 192 7" xfId="18183"/>
    <cellStyle name="Input 192 8" xfId="25446"/>
    <cellStyle name="Input 192 9" xfId="29140"/>
    <cellStyle name="Input 193" xfId="3349"/>
    <cellStyle name="Input 193 2" xfId="3350"/>
    <cellStyle name="Input 193 2 10" xfId="29141"/>
    <cellStyle name="Input 193 2 2" xfId="3351"/>
    <cellStyle name="Input 193 2 2 2" xfId="8051"/>
    <cellStyle name="Input 193 2 2 2 2" xfId="20578"/>
    <cellStyle name="Input 193 2 2 3" xfId="11181"/>
    <cellStyle name="Input 193 2 2 3 2" xfId="18811"/>
    <cellStyle name="Input 193 2 2 4" xfId="21814"/>
    <cellStyle name="Input 193 2 2 5" xfId="25456"/>
    <cellStyle name="Input 193 2 2 6" xfId="29142"/>
    <cellStyle name="Input 193 2 3" xfId="3352"/>
    <cellStyle name="Input 193 2 3 2" xfId="8052"/>
    <cellStyle name="Input 193 2 3 2 2" xfId="23127"/>
    <cellStyle name="Input 193 2 3 3" xfId="11182"/>
    <cellStyle name="Input 193 2 3 3 2" xfId="19544"/>
    <cellStyle name="Input 193 2 3 4" xfId="18180"/>
    <cellStyle name="Input 193 2 3 5" xfId="25457"/>
    <cellStyle name="Input 193 2 3 6" xfId="29143"/>
    <cellStyle name="Input 193 2 4" xfId="3353"/>
    <cellStyle name="Input 193 2 4 2" xfId="8053"/>
    <cellStyle name="Input 193 2 4 2 2" xfId="20582"/>
    <cellStyle name="Input 193 2 4 3" xfId="11183"/>
    <cellStyle name="Input 193 2 4 3 2" xfId="15507"/>
    <cellStyle name="Input 193 2 4 4" xfId="24355"/>
    <cellStyle name="Input 193 2 4 5" xfId="25458"/>
    <cellStyle name="Input 193 2 4 6" xfId="29144"/>
    <cellStyle name="Input 193 2 5" xfId="3354"/>
    <cellStyle name="Input 193 2 5 2" xfId="8054"/>
    <cellStyle name="Input 193 2 5 2 2" xfId="16554"/>
    <cellStyle name="Input 193 2 5 3" xfId="11184"/>
    <cellStyle name="Input 193 2 5 3 2" xfId="18816"/>
    <cellStyle name="Input 193 2 5 4" xfId="21813"/>
    <cellStyle name="Input 193 2 5 5" xfId="25459"/>
    <cellStyle name="Input 193 2 5 6" xfId="29145"/>
    <cellStyle name="Input 193 2 6" xfId="8050"/>
    <cellStyle name="Input 193 2 6 2" xfId="23123"/>
    <cellStyle name="Input 193 2 7" xfId="11180"/>
    <cellStyle name="Input 193 2 7 2" xfId="15508"/>
    <cellStyle name="Input 193 2 8" xfId="24356"/>
    <cellStyle name="Input 193 2 9" xfId="25455"/>
    <cellStyle name="Input 193 3" xfId="3355"/>
    <cellStyle name="Input 193 3 2" xfId="8055"/>
    <cellStyle name="Input 193 3 2 2" xfId="23126"/>
    <cellStyle name="Input 193 3 3" xfId="11185"/>
    <cellStyle name="Input 193 3 3 2" xfId="19539"/>
    <cellStyle name="Input 193 3 4" xfId="18179"/>
    <cellStyle name="Input 193 3 5" xfId="25460"/>
    <cellStyle name="Input 193 3 6" xfId="29146"/>
    <cellStyle name="Input 193 4" xfId="3356"/>
    <cellStyle name="Input 193 4 2" xfId="8056"/>
    <cellStyle name="Input 193 4 2 2" xfId="20581"/>
    <cellStyle name="Input 193 4 3" xfId="11186"/>
    <cellStyle name="Input 193 4 3 2" xfId="18812"/>
    <cellStyle name="Input 193 4 4" xfId="24354"/>
    <cellStyle name="Input 193 4 5" xfId="25461"/>
    <cellStyle name="Input 193 4 6" xfId="29147"/>
    <cellStyle name="Input 193 5" xfId="8049"/>
    <cellStyle name="Input 193 5 2" xfId="16555"/>
    <cellStyle name="Input 193 6" xfId="11179"/>
    <cellStyle name="Input 193 6 2" xfId="19545"/>
    <cellStyle name="Input 193 7" xfId="18181"/>
    <cellStyle name="Input 193 8" xfId="25454"/>
    <cellStyle name="Input 193 9" xfId="29148"/>
    <cellStyle name="Input 194" xfId="3357"/>
    <cellStyle name="Input 194 2" xfId="3358"/>
    <cellStyle name="Input 194 2 10" xfId="29149"/>
    <cellStyle name="Input 194 2 2" xfId="3359"/>
    <cellStyle name="Input 194 2 2 2" xfId="8059"/>
    <cellStyle name="Input 194 2 2 2 2" xfId="20580"/>
    <cellStyle name="Input 194 2 2 3" xfId="11189"/>
    <cellStyle name="Input 194 2 2 3 2" xfId="18813"/>
    <cellStyle name="Input 194 2 2 4" xfId="18177"/>
    <cellStyle name="Input 194 2 2 5" xfId="25464"/>
    <cellStyle name="Input 194 2 2 6" xfId="29150"/>
    <cellStyle name="Input 194 2 3" xfId="3360"/>
    <cellStyle name="Input 194 2 3 2" xfId="8060"/>
    <cellStyle name="Input 194 2 3 2 2" xfId="16552"/>
    <cellStyle name="Input 194 2 3 3" xfId="11190"/>
    <cellStyle name="Input 194 2 3 3 2" xfId="19542"/>
    <cellStyle name="Input 194 2 3 4" xfId="24348"/>
    <cellStyle name="Input 194 2 3 5" xfId="25465"/>
    <cellStyle name="Input 194 2 3 6" xfId="29151"/>
    <cellStyle name="Input 194 2 4" xfId="3361"/>
    <cellStyle name="Input 194 2 4 2" xfId="8061"/>
    <cellStyle name="Input 194 2 4 2 2" xfId="23124"/>
    <cellStyle name="Input 194 2 4 3" xfId="11191"/>
    <cellStyle name="Input 194 2 4 3 2" xfId="15505"/>
    <cellStyle name="Input 194 2 4 4" xfId="21806"/>
    <cellStyle name="Input 194 2 4 5" xfId="25466"/>
    <cellStyle name="Input 194 2 4 6" xfId="29152"/>
    <cellStyle name="Input 194 2 5" xfId="3362"/>
    <cellStyle name="Input 194 2 5 2" xfId="8062"/>
    <cellStyle name="Input 194 2 5 2 2" xfId="20579"/>
    <cellStyle name="Input 194 2 5 3" xfId="11192"/>
    <cellStyle name="Input 194 2 5 3 2" xfId="18814"/>
    <cellStyle name="Input 194 2 5 4" xfId="24352"/>
    <cellStyle name="Input 194 2 5 5" xfId="25467"/>
    <cellStyle name="Input 194 2 5 6" xfId="29153"/>
    <cellStyle name="Input 194 2 6" xfId="8058"/>
    <cellStyle name="Input 194 2 6 2" xfId="23125"/>
    <cellStyle name="Input 194 2 7" xfId="11188"/>
    <cellStyle name="Input 194 2 7 2" xfId="15506"/>
    <cellStyle name="Input 194 2 8" xfId="18178"/>
    <cellStyle name="Input 194 2 9" xfId="25463"/>
    <cellStyle name="Input 194 3" xfId="3363"/>
    <cellStyle name="Input 194 3 2" xfId="8063"/>
    <cellStyle name="Input 194 3 2 2" xfId="16551"/>
    <cellStyle name="Input 194 3 3" xfId="11193"/>
    <cellStyle name="Input 194 3 3 2" xfId="19541"/>
    <cellStyle name="Input 194 3 4" xfId="21810"/>
    <cellStyle name="Input 194 3 5" xfId="25468"/>
    <cellStyle name="Input 194 3 6" xfId="29154"/>
    <cellStyle name="Input 194 4" xfId="3364"/>
    <cellStyle name="Input 194 4 2" xfId="8064"/>
    <cellStyle name="Input 194 4 2 2" xfId="16550"/>
    <cellStyle name="Input 194 4 3" xfId="11194"/>
    <cellStyle name="Input 194 4 3 2" xfId="15504"/>
    <cellStyle name="Input 194 4 4" xfId="18176"/>
    <cellStyle name="Input 194 4 5" xfId="25469"/>
    <cellStyle name="Input 194 4 6" xfId="29155"/>
    <cellStyle name="Input 194 5" xfId="8057"/>
    <cellStyle name="Input 194 5 2" xfId="16553"/>
    <cellStyle name="Input 194 6" xfId="11187"/>
    <cellStyle name="Input 194 6 2" xfId="19543"/>
    <cellStyle name="Input 194 7" xfId="21812"/>
    <cellStyle name="Input 194 8" xfId="25462"/>
    <cellStyle name="Input 194 9" xfId="29156"/>
    <cellStyle name="Input 195" xfId="3365"/>
    <cellStyle name="Input 195 2" xfId="3366"/>
    <cellStyle name="Input 195 2 10" xfId="29157"/>
    <cellStyle name="Input 195 2 2" xfId="3367"/>
    <cellStyle name="Input 195 2 2 2" xfId="8067"/>
    <cellStyle name="Input 195 2 2 2 2" xfId="16547"/>
    <cellStyle name="Input 195 2 2 3" xfId="11197"/>
    <cellStyle name="Input 195 2 2 3 2" xfId="15503"/>
    <cellStyle name="Input 195 2 2 4" xfId="18175"/>
    <cellStyle name="Input 195 2 2 5" xfId="25472"/>
    <cellStyle name="Input 195 2 2 6" xfId="29158"/>
    <cellStyle name="Input 195 2 3" xfId="3368"/>
    <cellStyle name="Input 195 2 3 2" xfId="8068"/>
    <cellStyle name="Input 195 2 3 2 2" xfId="23114"/>
    <cellStyle name="Input 195 2 3 3" xfId="11198"/>
    <cellStyle name="Input 195 2 3 3 2" xfId="15502"/>
    <cellStyle name="Input 195 2 3 4" xfId="24350"/>
    <cellStyle name="Input 195 2 3 5" xfId="25473"/>
    <cellStyle name="Input 195 2 3 6" xfId="29159"/>
    <cellStyle name="Input 195 2 4" xfId="3369"/>
    <cellStyle name="Input 195 2 4 2" xfId="8069"/>
    <cellStyle name="Input 195 2 4 2 2" xfId="20569"/>
    <cellStyle name="Input 195 2 4 3" xfId="11199"/>
    <cellStyle name="Input 195 2 4 3 2" xfId="15501"/>
    <cellStyle name="Input 195 2 4 4" xfId="21808"/>
    <cellStyle name="Input 195 2 4 5" xfId="25474"/>
    <cellStyle name="Input 195 2 4 6" xfId="29160"/>
    <cellStyle name="Input 195 2 5" xfId="3370"/>
    <cellStyle name="Input 195 2 5 2" xfId="8070"/>
    <cellStyle name="Input 195 2 5 2 2" xfId="23121"/>
    <cellStyle name="Input 195 2 5 3" xfId="11200"/>
    <cellStyle name="Input 195 2 5 3 2" xfId="18825"/>
    <cellStyle name="Input 195 2 5 4" xfId="18174"/>
    <cellStyle name="Input 195 2 5 5" xfId="25475"/>
    <cellStyle name="Input 195 2 5 6" xfId="29161"/>
    <cellStyle name="Input 195 2 6" xfId="8066"/>
    <cellStyle name="Input 195 2 6 2" xfId="16548"/>
    <cellStyle name="Input 195 2 7" xfId="11196"/>
    <cellStyle name="Input 195 2 7 2" xfId="19540"/>
    <cellStyle name="Input 195 2 8" xfId="21809"/>
    <cellStyle name="Input 195 2 9" xfId="25471"/>
    <cellStyle name="Input 195 3" xfId="3371"/>
    <cellStyle name="Input 195 3 2" xfId="8071"/>
    <cellStyle name="Input 195 3 2 2" xfId="20576"/>
    <cellStyle name="Input 195 3 3" xfId="11201"/>
    <cellStyle name="Input 195 3 3 2" xfId="19530"/>
    <cellStyle name="Input 195 3 4" xfId="24349"/>
    <cellStyle name="Input 195 3 5" xfId="25476"/>
    <cellStyle name="Input 195 3 6" xfId="29162"/>
    <cellStyle name="Input 195 4" xfId="3372"/>
    <cellStyle name="Input 195 4 2" xfId="8072"/>
    <cellStyle name="Input 195 4 2 2" xfId="16546"/>
    <cellStyle name="Input 195 4 3" xfId="11202"/>
    <cellStyle name="Input 195 4 3 2" xfId="18818"/>
    <cellStyle name="Input 195 4 4" xfId="21807"/>
    <cellStyle name="Input 195 4 5" xfId="25477"/>
    <cellStyle name="Input 195 4 6" xfId="29163"/>
    <cellStyle name="Input 195 5" xfId="8065"/>
    <cellStyle name="Input 195 5 2" xfId="16549"/>
    <cellStyle name="Input 195 6" xfId="11195"/>
    <cellStyle name="Input 195 6 2" xfId="18815"/>
    <cellStyle name="Input 195 7" xfId="24351"/>
    <cellStyle name="Input 195 8" xfId="25470"/>
    <cellStyle name="Input 195 9" xfId="29164"/>
    <cellStyle name="Input 196" xfId="3373"/>
    <cellStyle name="Input 196 2" xfId="3374"/>
    <cellStyle name="Input 196 2 10" xfId="29165"/>
    <cellStyle name="Input 196 2 2" xfId="3375"/>
    <cellStyle name="Input 196 2 2 2" xfId="8075"/>
    <cellStyle name="Input 196 2 2 2 2" xfId="16545"/>
    <cellStyle name="Input 196 2 2 3" xfId="11205"/>
    <cellStyle name="Input 196 2 2 3 2" xfId="18819"/>
    <cellStyle name="Input 196 2 2 4" xfId="18171"/>
    <cellStyle name="Input 196 2 2 5" xfId="25480"/>
    <cellStyle name="Input 196 2 2 6" xfId="29166"/>
    <cellStyle name="Input 196 2 3" xfId="3376"/>
    <cellStyle name="Input 196 2 3 2" xfId="8076"/>
    <cellStyle name="Input 196 2 3 2 2" xfId="23115"/>
    <cellStyle name="Input 196 2 3 3" xfId="11206"/>
    <cellStyle name="Input 196 2 3 3 2" xfId="19536"/>
    <cellStyle name="Input 196 2 3 4" xfId="24334"/>
    <cellStyle name="Input 196 2 3 5" xfId="25481"/>
    <cellStyle name="Input 196 2 3 6" xfId="29167"/>
    <cellStyle name="Input 196 2 4" xfId="3377"/>
    <cellStyle name="Input 196 2 4 2" xfId="8077"/>
    <cellStyle name="Input 196 2 4 2 2" xfId="20570"/>
    <cellStyle name="Input 196 2 4 3" xfId="11207"/>
    <cellStyle name="Input 196 2 4 3 2" xfId="15499"/>
    <cellStyle name="Input 196 2 4 4" xfId="21792"/>
    <cellStyle name="Input 196 2 4 5" xfId="25482"/>
    <cellStyle name="Input 196 2 4 6" xfId="29168"/>
    <cellStyle name="Input 196 2 5" xfId="3378"/>
    <cellStyle name="Input 196 2 5 2" xfId="8078"/>
    <cellStyle name="Input 196 2 5 2 2" xfId="23119"/>
    <cellStyle name="Input 196 2 5 3" xfId="11208"/>
    <cellStyle name="Input 196 2 5 3 2" xfId="18824"/>
    <cellStyle name="Input 196 2 5 4" xfId="24346"/>
    <cellStyle name="Input 196 2 5 5" xfId="25483"/>
    <cellStyle name="Input 196 2 5 6" xfId="29169"/>
    <cellStyle name="Input 196 2 6" xfId="8074"/>
    <cellStyle name="Input 196 2 6 2" xfId="20575"/>
    <cellStyle name="Input 196 2 7" xfId="11204"/>
    <cellStyle name="Input 196 2 7 2" xfId="15500"/>
    <cellStyle name="Input 196 2 8" xfId="18172"/>
    <cellStyle name="Input 196 2 9" xfId="25479"/>
    <cellStyle name="Input 196 3" xfId="3379"/>
    <cellStyle name="Input 196 3 2" xfId="8079"/>
    <cellStyle name="Input 196 3 2 2" xfId="20574"/>
    <cellStyle name="Input 196 3 3" xfId="11209"/>
    <cellStyle name="Input 196 3 3 2" xfId="19531"/>
    <cellStyle name="Input 196 3 4" xfId="21804"/>
    <cellStyle name="Input 196 3 5" xfId="25484"/>
    <cellStyle name="Input 196 3 6" xfId="29170"/>
    <cellStyle name="Input 196 4" xfId="3380"/>
    <cellStyle name="Input 196 4 2" xfId="8080"/>
    <cellStyle name="Input 196 4 2 2" xfId="16544"/>
    <cellStyle name="Input 196 4 3" xfId="11210"/>
    <cellStyle name="Input 196 4 3 2" xfId="18820"/>
    <cellStyle name="Input 196 4 4" xfId="18170"/>
    <cellStyle name="Input 196 4 5" xfId="25485"/>
    <cellStyle name="Input 196 4 6" xfId="29171"/>
    <cellStyle name="Input 196 5" xfId="8073"/>
    <cellStyle name="Input 196 5 2" xfId="23120"/>
    <cellStyle name="Input 196 6" xfId="11203"/>
    <cellStyle name="Input 196 6 2" xfId="19537"/>
    <cellStyle name="Input 196 7" xfId="18173"/>
    <cellStyle name="Input 196 8" xfId="25478"/>
    <cellStyle name="Input 196 9" xfId="29172"/>
    <cellStyle name="Input 197" xfId="3381"/>
    <cellStyle name="Input 197 2" xfId="3382"/>
    <cellStyle name="Input 197 2 10" xfId="29173"/>
    <cellStyle name="Input 197 2 2" xfId="3383"/>
    <cellStyle name="Input 197 2 2 2" xfId="8083"/>
    <cellStyle name="Input 197 2 2 2 2" xfId="16543"/>
    <cellStyle name="Input 197 2 2 3" xfId="11213"/>
    <cellStyle name="Input 197 2 2 3 2" xfId="18821"/>
    <cellStyle name="Input 197 2 2 4" xfId="18169"/>
    <cellStyle name="Input 197 2 2 5" xfId="25488"/>
    <cellStyle name="Input 197 2 2 6" xfId="29174"/>
    <cellStyle name="Input 197 2 3" xfId="3384"/>
    <cellStyle name="Input 197 2 3 2" xfId="8084"/>
    <cellStyle name="Input 197 2 3 2 2" xfId="23117"/>
    <cellStyle name="Input 197 2 3 3" xfId="11214"/>
    <cellStyle name="Input 197 2 3 3 2" xfId="19534"/>
    <cellStyle name="Input 197 2 3 4" xfId="24340"/>
    <cellStyle name="Input 197 2 3 5" xfId="25489"/>
    <cellStyle name="Input 197 2 3 6" xfId="29175"/>
    <cellStyle name="Input 197 2 4" xfId="3385"/>
    <cellStyle name="Input 197 2 4 2" xfId="8085"/>
    <cellStyle name="Input 197 2 4 2 2" xfId="20572"/>
    <cellStyle name="Input 197 2 4 3" xfId="11215"/>
    <cellStyle name="Input 197 2 4 3 2" xfId="15497"/>
    <cellStyle name="Input 197 2 4 4" xfId="21798"/>
    <cellStyle name="Input 197 2 4 5" xfId="25490"/>
    <cellStyle name="Input 197 2 4 6" xfId="29176"/>
    <cellStyle name="Input 197 2 5" xfId="3386"/>
    <cellStyle name="Input 197 2 5 2" xfId="8086"/>
    <cellStyle name="Input 197 2 5 2 2" xfId="16542"/>
    <cellStyle name="Input 197 2 5 3" xfId="11216"/>
    <cellStyle name="Input 197 2 5 3 2" xfId="18822"/>
    <cellStyle name="Input 197 2 5 4" xfId="24344"/>
    <cellStyle name="Input 197 2 5 5" xfId="25491"/>
    <cellStyle name="Input 197 2 5 6" xfId="29177"/>
    <cellStyle name="Input 197 2 6" xfId="8082"/>
    <cellStyle name="Input 197 2 6 2" xfId="20573"/>
    <cellStyle name="Input 197 2 7" xfId="11212"/>
    <cellStyle name="Input 197 2 7 2" xfId="15498"/>
    <cellStyle name="Input 197 2 8" xfId="21803"/>
    <cellStyle name="Input 197 2 9" xfId="25487"/>
    <cellStyle name="Input 197 3" xfId="3387"/>
    <cellStyle name="Input 197 3 2" xfId="8087"/>
    <cellStyle name="Input 197 3 2 2" xfId="23116"/>
    <cellStyle name="Input 197 3 3" xfId="11217"/>
    <cellStyle name="Input 197 3 3 2" xfId="19533"/>
    <cellStyle name="Input 197 3 4" xfId="21802"/>
    <cellStyle name="Input 197 3 5" xfId="25492"/>
    <cellStyle name="Input 197 3 6" xfId="29178"/>
    <cellStyle name="Input 197 4" xfId="3388"/>
    <cellStyle name="Input 197 4 2" xfId="8088"/>
    <cellStyle name="Input 197 4 2 2" xfId="20571"/>
    <cellStyle name="Input 197 4 3" xfId="11218"/>
    <cellStyle name="Input 197 4 3 2" xfId="15496"/>
    <cellStyle name="Input 197 4 4" xfId="18168"/>
    <cellStyle name="Input 197 4 5" xfId="25493"/>
    <cellStyle name="Input 197 4 6" xfId="29179"/>
    <cellStyle name="Input 197 5" xfId="8081"/>
    <cellStyle name="Input 197 5 2" xfId="23118"/>
    <cellStyle name="Input 197 6" xfId="11211"/>
    <cellStyle name="Input 197 6 2" xfId="19535"/>
    <cellStyle name="Input 197 7" xfId="24345"/>
    <cellStyle name="Input 197 8" xfId="25486"/>
    <cellStyle name="Input 197 9" xfId="29180"/>
    <cellStyle name="Input 198" xfId="3389"/>
    <cellStyle name="Input 198 2" xfId="3390"/>
    <cellStyle name="Input 198 2 10" xfId="29181"/>
    <cellStyle name="Input 198 2 2" xfId="3391"/>
    <cellStyle name="Input 198 2 2 2" xfId="8091"/>
    <cellStyle name="Input 198 2 2 2 2" xfId="16539"/>
    <cellStyle name="Input 198 2 2 3" xfId="11221"/>
    <cellStyle name="Input 198 2 2 3 2" xfId="15495"/>
    <cellStyle name="Input 198 2 2 4" xfId="18167"/>
    <cellStyle name="Input 198 2 2 5" xfId="25496"/>
    <cellStyle name="Input 198 2 2 6" xfId="29182"/>
    <cellStyle name="Input 198 2 3" xfId="3392"/>
    <cellStyle name="Input 198 2 3 2" xfId="8092"/>
    <cellStyle name="Input 198 2 3 2 2" xfId="23106"/>
    <cellStyle name="Input 198 2 3 3" xfId="11222"/>
    <cellStyle name="Input 198 2 3 3 2" xfId="15494"/>
    <cellStyle name="Input 198 2 3 4" xfId="24342"/>
    <cellStyle name="Input 198 2 3 5" xfId="25497"/>
    <cellStyle name="Input 198 2 3 6" xfId="29183"/>
    <cellStyle name="Input 198 2 4" xfId="3393"/>
    <cellStyle name="Input 198 2 4 2" xfId="8093"/>
    <cellStyle name="Input 198 2 4 2 2" xfId="20561"/>
    <cellStyle name="Input 198 2 4 3" xfId="11223"/>
    <cellStyle name="Input 198 2 4 3 2" xfId="15493"/>
    <cellStyle name="Input 198 2 4 4" xfId="21800"/>
    <cellStyle name="Input 198 2 4 5" xfId="25498"/>
    <cellStyle name="Input 198 2 4 6" xfId="29184"/>
    <cellStyle name="Input 198 2 5" xfId="3394"/>
    <cellStyle name="Input 198 2 5 2" xfId="8094"/>
    <cellStyle name="Input 198 2 5 2 2" xfId="23113"/>
    <cellStyle name="Input 198 2 5 3" xfId="11224"/>
    <cellStyle name="Input 198 2 5 3 2" xfId="18833"/>
    <cellStyle name="Input 198 2 5 4" xfId="18166"/>
    <cellStyle name="Input 198 2 5 5" xfId="25499"/>
    <cellStyle name="Input 198 2 5 6" xfId="29185"/>
    <cellStyle name="Input 198 2 6" xfId="8090"/>
    <cellStyle name="Input 198 2 6 2" xfId="16540"/>
    <cellStyle name="Input 198 2 7" xfId="11220"/>
    <cellStyle name="Input 198 2 7 2" xfId="19532"/>
    <cellStyle name="Input 198 2 8" xfId="21801"/>
    <cellStyle name="Input 198 2 9" xfId="25495"/>
    <cellStyle name="Input 198 3" xfId="3395"/>
    <cellStyle name="Input 198 3 2" xfId="8095"/>
    <cellStyle name="Input 198 3 2 2" xfId="20568"/>
    <cellStyle name="Input 198 3 3" xfId="11225"/>
    <cellStyle name="Input 198 3 3 2" xfId="19522"/>
    <cellStyle name="Input 198 3 4" xfId="24341"/>
    <cellStyle name="Input 198 3 5" xfId="25500"/>
    <cellStyle name="Input 198 3 6" xfId="29186"/>
    <cellStyle name="Input 198 4" xfId="3396"/>
    <cellStyle name="Input 198 4 2" xfId="8096"/>
    <cellStyle name="Input 198 4 2 2" xfId="16538"/>
    <cellStyle name="Input 198 4 3" xfId="11226"/>
    <cellStyle name="Input 198 4 3 2" xfId="18826"/>
    <cellStyle name="Input 198 4 4" xfId="21799"/>
    <cellStyle name="Input 198 4 5" xfId="25501"/>
    <cellStyle name="Input 198 4 6" xfId="29187"/>
    <cellStyle name="Input 198 5" xfId="8089"/>
    <cellStyle name="Input 198 5 2" xfId="16541"/>
    <cellStyle name="Input 198 6" xfId="11219"/>
    <cellStyle name="Input 198 6 2" xfId="18823"/>
    <cellStyle name="Input 198 7" xfId="24343"/>
    <cellStyle name="Input 198 8" xfId="25494"/>
    <cellStyle name="Input 198 9" xfId="29188"/>
    <cellStyle name="Input 199" xfId="3397"/>
    <cellStyle name="Input 199 2" xfId="3398"/>
    <cellStyle name="Input 199 2 10" xfId="29189"/>
    <cellStyle name="Input 199 2 2" xfId="3399"/>
    <cellStyle name="Input 199 2 2 2" xfId="8099"/>
    <cellStyle name="Input 199 2 2 2 2" xfId="16537"/>
    <cellStyle name="Input 199 2 2 3" xfId="11229"/>
    <cellStyle name="Input 199 2 2 3 2" xfId="18827"/>
    <cellStyle name="Input 199 2 2 4" xfId="24335"/>
    <cellStyle name="Input 199 2 2 5" xfId="25504"/>
    <cellStyle name="Input 199 2 2 6" xfId="29190"/>
    <cellStyle name="Input 199 2 3" xfId="3400"/>
    <cellStyle name="Input 199 2 3 2" xfId="8100"/>
    <cellStyle name="Input 199 2 3 2 2" xfId="23107"/>
    <cellStyle name="Input 199 2 3 3" xfId="11230"/>
    <cellStyle name="Input 199 2 3 3 2" xfId="19528"/>
    <cellStyle name="Input 199 2 3 4" xfId="21793"/>
    <cellStyle name="Input 199 2 3 5" xfId="25505"/>
    <cellStyle name="Input 199 2 3 6" xfId="29191"/>
    <cellStyle name="Input 199 2 4" xfId="3401"/>
    <cellStyle name="Input 199 2 4 2" xfId="8101"/>
    <cellStyle name="Input 199 2 4 2 2" xfId="20562"/>
    <cellStyle name="Input 199 2 4 3" xfId="11231"/>
    <cellStyle name="Input 199 2 4 3 2" xfId="15491"/>
    <cellStyle name="Input 199 2 4 4" xfId="24339"/>
    <cellStyle name="Input 199 2 4 5" xfId="25506"/>
    <cellStyle name="Input 199 2 4 6" xfId="29192"/>
    <cellStyle name="Input 199 2 5" xfId="3402"/>
    <cellStyle name="Input 199 2 5 2" xfId="8102"/>
    <cellStyle name="Input 199 2 5 2 2" xfId="23111"/>
    <cellStyle name="Input 199 2 5 3" xfId="11232"/>
    <cellStyle name="Input 199 2 5 3 2" xfId="18832"/>
    <cellStyle name="Input 199 2 5 4" xfId="21797"/>
    <cellStyle name="Input 199 2 5 5" xfId="25507"/>
    <cellStyle name="Input 199 2 5 6" xfId="29193"/>
    <cellStyle name="Input 199 2 6" xfId="8098"/>
    <cellStyle name="Input 199 2 6 2" xfId="20567"/>
    <cellStyle name="Input 199 2 7" xfId="11228"/>
    <cellStyle name="Input 199 2 7 2" xfId="15492"/>
    <cellStyle name="Input 199 2 8" xfId="18164"/>
    <cellStyle name="Input 199 2 9" xfId="25503"/>
    <cellStyle name="Input 199 3" xfId="3403"/>
    <cellStyle name="Input 199 3 2" xfId="8103"/>
    <cellStyle name="Input 199 3 2 2" xfId="20566"/>
    <cellStyle name="Input 199 3 3" xfId="11233"/>
    <cellStyle name="Input 199 3 3 2" xfId="19523"/>
    <cellStyle name="Input 199 3 4" xfId="18163"/>
    <cellStyle name="Input 199 3 5" xfId="25508"/>
    <cellStyle name="Input 199 3 6" xfId="29194"/>
    <cellStyle name="Input 199 4" xfId="3404"/>
    <cellStyle name="Input 199 4 2" xfId="8104"/>
    <cellStyle name="Input 199 4 2 2" xfId="16536"/>
    <cellStyle name="Input 199 4 3" xfId="11234"/>
    <cellStyle name="Input 199 4 3 2" xfId="18828"/>
    <cellStyle name="Input 199 4 4" xfId="24338"/>
    <cellStyle name="Input 199 4 5" xfId="25509"/>
    <cellStyle name="Input 199 4 6" xfId="29195"/>
    <cellStyle name="Input 199 5" xfId="8097"/>
    <cellStyle name="Input 199 5 2" xfId="23112"/>
    <cellStyle name="Input 199 6" xfId="11227"/>
    <cellStyle name="Input 199 6 2" xfId="19529"/>
    <cellStyle name="Input 199 7" xfId="18165"/>
    <cellStyle name="Input 199 8" xfId="25502"/>
    <cellStyle name="Input 199 9" xfId="29196"/>
    <cellStyle name="Input 2" xfId="531"/>
    <cellStyle name="Input 2 10" xfId="3405"/>
    <cellStyle name="Input 2 11" xfId="21796"/>
    <cellStyle name="Input 2 12" xfId="25510"/>
    <cellStyle name="Input 2 13" xfId="29197"/>
    <cellStyle name="Input 2 2" xfId="3406"/>
    <cellStyle name="Input 2 2 10" xfId="29198"/>
    <cellStyle name="Input 2 2 2" xfId="3407"/>
    <cellStyle name="Input 2 2 2 2" xfId="3408"/>
    <cellStyle name="Input 2 2 2 2 2" xfId="3409"/>
    <cellStyle name="Input 2 2 2 2 2 2" xfId="8109"/>
    <cellStyle name="Input 2 2 2 2 2 2 2" xfId="20564"/>
    <cellStyle name="Input 2 2 2 2 2 3" xfId="11239"/>
    <cellStyle name="Input 2 2 2 2 2 3 2" xfId="15489"/>
    <cellStyle name="Input 2 2 2 2 2 4" xfId="18161"/>
    <cellStyle name="Input 2 2 2 2 2 5" xfId="25514"/>
    <cellStyle name="Input 2 2 2 2 2 6" xfId="29199"/>
    <cellStyle name="Input 2 2 2 2 3" xfId="8108"/>
    <cellStyle name="Input 2 2 2 2 3 2" xfId="23109"/>
    <cellStyle name="Input 2 2 2 2 4" xfId="11238"/>
    <cellStyle name="Input 2 2 2 2 4 2" xfId="19526"/>
    <cellStyle name="Input 2 2 2 2 5" xfId="21795"/>
    <cellStyle name="Input 2 2 2 2 6" xfId="25513"/>
    <cellStyle name="Input 2 2 2 2 7" xfId="29200"/>
    <cellStyle name="Input 2 2 2 3" xfId="3410"/>
    <cellStyle name="Input 2 2 2 3 2" xfId="8110"/>
    <cellStyle name="Input 2 2 2 3 2 2" xfId="16534"/>
    <cellStyle name="Input 2 2 2 3 3" xfId="11240"/>
    <cellStyle name="Input 2 2 2 3 3 2" xfId="18830"/>
    <cellStyle name="Input 2 2 2 3 4" xfId="24336"/>
    <cellStyle name="Input 2 2 2 3 5" xfId="25515"/>
    <cellStyle name="Input 2 2 2 3 6" xfId="29201"/>
    <cellStyle name="Input 2 2 2 4" xfId="8107"/>
    <cellStyle name="Input 2 2 2 4 2" xfId="16535"/>
    <cellStyle name="Input 2 2 2 5" xfId="11237"/>
    <cellStyle name="Input 2 2 2 5 2" xfId="18829"/>
    <cellStyle name="Input 2 2 2 6" xfId="24337"/>
    <cellStyle name="Input 2 2 2 7" xfId="25512"/>
    <cellStyle name="Input 2 2 2 8" xfId="29202"/>
    <cellStyle name="Input 2 2 3" xfId="3411"/>
    <cellStyle name="Input 2 2 3 2" xfId="3412"/>
    <cellStyle name="Input 2 2 3 2 2" xfId="3413"/>
    <cellStyle name="Input 2 2 3 2 2 2" xfId="8113"/>
    <cellStyle name="Input 2 2 3 2 2 2 2" xfId="16533"/>
    <cellStyle name="Input 2 2 3 2 2 3" xfId="11243"/>
    <cellStyle name="Input 2 2 3 2 2 3 2" xfId="18831"/>
    <cellStyle name="Input 2 2 3 2 2 4" xfId="18159"/>
    <cellStyle name="Input 2 2 3 2 2 5" xfId="25518"/>
    <cellStyle name="Input 2 2 3 2 2 6" xfId="29203"/>
    <cellStyle name="Input 2 2 3 2 3" xfId="8112"/>
    <cellStyle name="Input 2 2 3 2 3 2" xfId="20563"/>
    <cellStyle name="Input 2 2 3 2 4" xfId="11242"/>
    <cellStyle name="Input 2 2 3 2 4 2" xfId="15488"/>
    <cellStyle name="Input 2 2 3 2 5" xfId="18160"/>
    <cellStyle name="Input 2 2 3 2 6" xfId="25517"/>
    <cellStyle name="Input 2 2 3 2 7" xfId="29204"/>
    <cellStyle name="Input 2 2 3 3" xfId="3414"/>
    <cellStyle name="Input 2 2 3 3 2" xfId="8114"/>
    <cellStyle name="Input 2 2 3 3 2 2" xfId="16532"/>
    <cellStyle name="Input 2 2 3 3 3" xfId="11244"/>
    <cellStyle name="Input 2 2 3 3 3 2" xfId="19524"/>
    <cellStyle name="Input 2 2 3 3 4" xfId="18158"/>
    <cellStyle name="Input 2 2 3 3 5" xfId="25519"/>
    <cellStyle name="Input 2 2 3 3 6" xfId="29205"/>
    <cellStyle name="Input 2 2 3 4" xfId="8111"/>
    <cellStyle name="Input 2 2 3 4 2" xfId="23108"/>
    <cellStyle name="Input 2 2 3 5" xfId="11241"/>
    <cellStyle name="Input 2 2 3 5 2" xfId="19525"/>
    <cellStyle name="Input 2 2 3 6" xfId="21794"/>
    <cellStyle name="Input 2 2 3 7" xfId="25516"/>
    <cellStyle name="Input 2 2 3 8" xfId="29206"/>
    <cellStyle name="Input 2 2 4" xfId="3415"/>
    <cellStyle name="Input 2 2 4 2" xfId="3416"/>
    <cellStyle name="Input 2 2 4 2 2" xfId="8116"/>
    <cellStyle name="Input 2 2 4 2 2 2" xfId="23098"/>
    <cellStyle name="Input 2 2 4 2 3" xfId="11246"/>
    <cellStyle name="Input 2 2 4 2 3 2" xfId="15486"/>
    <cellStyle name="Input 2 2 4 2 4" xfId="21779"/>
    <cellStyle name="Input 2 2 4 2 5" xfId="25521"/>
    <cellStyle name="Input 2 2 4 2 6" xfId="29207"/>
    <cellStyle name="Input 2 2 4 3" xfId="8115"/>
    <cellStyle name="Input 2 2 4 3 2" xfId="16531"/>
    <cellStyle name="Input 2 2 4 4" xfId="11245"/>
    <cellStyle name="Input 2 2 4 4 2" xfId="15487"/>
    <cellStyle name="Input 2 2 4 5" xfId="24321"/>
    <cellStyle name="Input 2 2 4 6" xfId="25520"/>
    <cellStyle name="Input 2 2 4 7" xfId="29208"/>
    <cellStyle name="Input 2 2 5" xfId="3417"/>
    <cellStyle name="Input 2 2 5 2" xfId="8117"/>
    <cellStyle name="Input 2 2 5 2 2" xfId="20553"/>
    <cellStyle name="Input 2 2 5 3" xfId="11247"/>
    <cellStyle name="Input 2 2 5 3 2" xfId="15485"/>
    <cellStyle name="Input 2 2 5 4" xfId="24333"/>
    <cellStyle name="Input 2 2 5 5" xfId="25522"/>
    <cellStyle name="Input 2 2 5 6" xfId="29209"/>
    <cellStyle name="Input 2 2 6" xfId="8106"/>
    <cellStyle name="Input 2 2 6 2" xfId="20565"/>
    <cellStyle name="Input 2 2 7" xfId="11236"/>
    <cellStyle name="Input 2 2 7 2" xfId="15490"/>
    <cellStyle name="Input 2 2 8" xfId="18162"/>
    <cellStyle name="Input 2 2 9" xfId="25511"/>
    <cellStyle name="Input 2 3" xfId="3418"/>
    <cellStyle name="Input 2 3 10" xfId="29210"/>
    <cellStyle name="Input 2 3 2" xfId="3419"/>
    <cellStyle name="Input 2 3 2 2" xfId="3420"/>
    <cellStyle name="Input 2 3 2 2 2" xfId="3421"/>
    <cellStyle name="Input 2 3 2 2 2 2" xfId="8121"/>
    <cellStyle name="Input 2 3 2 2 2 2 2" xfId="23104"/>
    <cellStyle name="Input 2 3 2 2 2 3" xfId="11251"/>
    <cellStyle name="Input 2 3 2 2 2 3 2" xfId="19521"/>
    <cellStyle name="Input 2 3 2 2 2 4" xfId="21790"/>
    <cellStyle name="Input 2 3 2 2 2 5" xfId="25526"/>
    <cellStyle name="Input 2 3 2 2 2 6" xfId="29211"/>
    <cellStyle name="Input 2 3 2 2 3" xfId="8120"/>
    <cellStyle name="Input 2 3 2 2 3 2" xfId="16530"/>
    <cellStyle name="Input 2 3 2 2 4" xfId="11250"/>
    <cellStyle name="Input 2 3 2 2 4 2" xfId="18834"/>
    <cellStyle name="Input 2 3 2 2 5" xfId="24332"/>
    <cellStyle name="Input 2 3 2 2 6" xfId="25525"/>
    <cellStyle name="Input 2 3 2 2 7" xfId="29212"/>
    <cellStyle name="Input 2 3 2 3" xfId="3422"/>
    <cellStyle name="Input 2 3 2 3 2" xfId="8122"/>
    <cellStyle name="Input 2 3 2 3 2 2" xfId="20559"/>
    <cellStyle name="Input 2 3 2 3 3" xfId="11252"/>
    <cellStyle name="Input 2 3 2 3 3 2" xfId="15484"/>
    <cellStyle name="Input 2 3 2 3 4" xfId="18156"/>
    <cellStyle name="Input 2 3 2 3 5" xfId="25527"/>
    <cellStyle name="Input 2 3 2 3 6" xfId="29213"/>
    <cellStyle name="Input 2 3 2 4" xfId="8119"/>
    <cellStyle name="Input 2 3 2 4 2" xfId="20560"/>
    <cellStyle name="Input 2 3 2 5" xfId="11249"/>
    <cellStyle name="Input 2 3 2 5 2" xfId="19514"/>
    <cellStyle name="Input 2 3 2 6" xfId="18157"/>
    <cellStyle name="Input 2 3 2 7" xfId="25524"/>
    <cellStyle name="Input 2 3 2 8" xfId="29214"/>
    <cellStyle name="Input 2 3 3" xfId="3423"/>
    <cellStyle name="Input 2 3 3 2" xfId="3424"/>
    <cellStyle name="Input 2 3 3 2 2" xfId="3425"/>
    <cellStyle name="Input 2 3 3 2 2 2" xfId="8125"/>
    <cellStyle name="Input 2 3 3 2 2 2 2" xfId="20554"/>
    <cellStyle name="Input 2 3 3 2 2 3" xfId="11255"/>
    <cellStyle name="Input 2 3 3 2 2 3 2" xfId="15483"/>
    <cellStyle name="Input 2 3 3 2 2 4" xfId="24331"/>
    <cellStyle name="Input 2 3 3 2 2 5" xfId="25530"/>
    <cellStyle name="Input 2 3 3 2 2 6" xfId="29215"/>
    <cellStyle name="Input 2 3 3 2 3" xfId="8124"/>
    <cellStyle name="Input 2 3 3 2 3 2" xfId="23099"/>
    <cellStyle name="Input 2 3 3 2 4" xfId="11254"/>
    <cellStyle name="Input 2 3 3 2 4 2" xfId="19520"/>
    <cellStyle name="Input 2 3 3 2 5" xfId="21785"/>
    <cellStyle name="Input 2 3 3 2 6" xfId="25529"/>
    <cellStyle name="Input 2 3 3 2 7" xfId="29216"/>
    <cellStyle name="Input 2 3 3 3" xfId="3426"/>
    <cellStyle name="Input 2 3 3 3 2" xfId="8126"/>
    <cellStyle name="Input 2 3 3 3 2 2" xfId="23103"/>
    <cellStyle name="Input 2 3 3 3 3" xfId="11256"/>
    <cellStyle name="Input 2 3 3 3 3 2" xfId="18840"/>
    <cellStyle name="Input 2 3 3 3 4" xfId="21789"/>
    <cellStyle name="Input 2 3 3 3 5" xfId="25531"/>
    <cellStyle name="Input 2 3 3 3 6" xfId="29217"/>
    <cellStyle name="Input 2 3 3 4" xfId="8123"/>
    <cellStyle name="Input 2 3 3 4 2" xfId="16529"/>
    <cellStyle name="Input 2 3 3 5" xfId="11253"/>
    <cellStyle name="Input 2 3 3 5 2" xfId="18835"/>
    <cellStyle name="Input 2 3 3 6" xfId="24327"/>
    <cellStyle name="Input 2 3 3 7" xfId="25528"/>
    <cellStyle name="Input 2 3 3 8" xfId="29218"/>
    <cellStyle name="Input 2 3 4" xfId="3427"/>
    <cellStyle name="Input 2 3 4 2" xfId="3428"/>
    <cellStyle name="Input 2 3 4 2 2" xfId="8128"/>
    <cellStyle name="Input 2 3 4 2 2 2" xfId="16528"/>
    <cellStyle name="Input 2 3 4 2 3" xfId="11258"/>
    <cellStyle name="Input 2 3 4 2 3 2" xfId="18836"/>
    <cellStyle name="Input 2 3 4 2 4" xfId="24330"/>
    <cellStyle name="Input 2 3 4 2 5" xfId="25533"/>
    <cellStyle name="Input 2 3 4 2 6" xfId="29219"/>
    <cellStyle name="Input 2 3 4 3" xfId="8127"/>
    <cellStyle name="Input 2 3 4 3 2" xfId="20558"/>
    <cellStyle name="Input 2 3 4 4" xfId="11257"/>
    <cellStyle name="Input 2 3 4 4 2" xfId="19515"/>
    <cellStyle name="Input 2 3 4 5" xfId="18155"/>
    <cellStyle name="Input 2 3 4 6" xfId="25532"/>
    <cellStyle name="Input 2 3 4 7" xfId="29220"/>
    <cellStyle name="Input 2 3 5" xfId="3429"/>
    <cellStyle name="Input 2 3 5 2" xfId="8129"/>
    <cellStyle name="Input 2 3 5 2 2" xfId="23102"/>
    <cellStyle name="Input 2 3 5 3" xfId="11259"/>
    <cellStyle name="Input 2 3 5 3 2" xfId="19519"/>
    <cellStyle name="Input 2 3 5 4" xfId="21788"/>
    <cellStyle name="Input 2 3 5 5" xfId="25534"/>
    <cellStyle name="Input 2 3 5 6" xfId="29221"/>
    <cellStyle name="Input 2 3 6" xfId="8118"/>
    <cellStyle name="Input 2 3 6 2" xfId="23105"/>
    <cellStyle name="Input 2 3 7" xfId="11248"/>
    <cellStyle name="Input 2 3 7 2" xfId="18841"/>
    <cellStyle name="Input 2 3 8" xfId="21791"/>
    <cellStyle name="Input 2 3 9" xfId="25523"/>
    <cellStyle name="Input 2 4" xfId="3430"/>
    <cellStyle name="Input 2 4 10" xfId="29222"/>
    <cellStyle name="Input 2 4 2" xfId="3431"/>
    <cellStyle name="Input 2 4 2 2" xfId="3432"/>
    <cellStyle name="Input 2 4 2 2 2" xfId="3433"/>
    <cellStyle name="Input 2 4 2 2 2 2" xfId="8133"/>
    <cellStyle name="Input 2 4 2 2 2 2 2" xfId="20556"/>
    <cellStyle name="Input 2 4 2 2 2 3" xfId="11263"/>
    <cellStyle name="Input 2 4 2 2 2 3 2" xfId="15481"/>
    <cellStyle name="Input 2 4 2 2 2 4" xfId="18153"/>
    <cellStyle name="Input 2 4 2 2 2 5" xfId="25538"/>
    <cellStyle name="Input 2 4 2 2 2 6" xfId="29223"/>
    <cellStyle name="Input 2 4 2 2 3" xfId="8132"/>
    <cellStyle name="Input 2 4 2 2 3 2" xfId="23101"/>
    <cellStyle name="Input 2 4 2 2 4" xfId="11262"/>
    <cellStyle name="Input 2 4 2 2 4 2" xfId="19518"/>
    <cellStyle name="Input 2 4 2 2 5" xfId="21787"/>
    <cellStyle name="Input 2 4 2 2 6" xfId="25537"/>
    <cellStyle name="Input 2 4 2 2 7" xfId="29224"/>
    <cellStyle name="Input 2 4 2 3" xfId="3434"/>
    <cellStyle name="Input 2 4 2 3 2" xfId="8134"/>
    <cellStyle name="Input 2 4 2 3 2 2" xfId="16526"/>
    <cellStyle name="Input 2 4 2 3 3" xfId="11264"/>
    <cellStyle name="Input 2 4 2 3 3 2" xfId="18838"/>
    <cellStyle name="Input 2 4 2 3 4" xfId="24328"/>
    <cellStyle name="Input 2 4 2 3 5" xfId="25539"/>
    <cellStyle name="Input 2 4 2 3 6" xfId="29225"/>
    <cellStyle name="Input 2 4 2 4" xfId="8131"/>
    <cellStyle name="Input 2 4 2 4 2" xfId="16527"/>
    <cellStyle name="Input 2 4 2 5" xfId="11261"/>
    <cellStyle name="Input 2 4 2 5 2" xfId="18837"/>
    <cellStyle name="Input 2 4 2 6" xfId="24329"/>
    <cellStyle name="Input 2 4 2 7" xfId="25536"/>
    <cellStyle name="Input 2 4 2 8" xfId="29226"/>
    <cellStyle name="Input 2 4 3" xfId="3435"/>
    <cellStyle name="Input 2 4 3 2" xfId="3436"/>
    <cellStyle name="Input 2 4 3 2 2" xfId="3437"/>
    <cellStyle name="Input 2 4 3 2 2 2" xfId="8137"/>
    <cellStyle name="Input 2 4 3 2 2 2 2" xfId="16525"/>
    <cellStyle name="Input 2 4 3 2 2 3" xfId="11267"/>
    <cellStyle name="Input 2 4 3 2 2 3 2" xfId="18839"/>
    <cellStyle name="Input 2 4 3 2 2 4" xfId="18151"/>
    <cellStyle name="Input 2 4 3 2 2 5" xfId="25542"/>
    <cellStyle name="Input 2 4 3 2 2 6" xfId="29227"/>
    <cellStyle name="Input 2 4 3 2 3" xfId="8136"/>
    <cellStyle name="Input 2 4 3 2 3 2" xfId="20555"/>
    <cellStyle name="Input 2 4 3 2 4" xfId="11266"/>
    <cellStyle name="Input 2 4 3 2 4 2" xfId="15480"/>
    <cellStyle name="Input 2 4 3 2 5" xfId="18152"/>
    <cellStyle name="Input 2 4 3 2 6" xfId="25541"/>
    <cellStyle name="Input 2 4 3 2 7" xfId="29228"/>
    <cellStyle name="Input 2 4 3 3" xfId="3438"/>
    <cellStyle name="Input 2 4 3 3 2" xfId="8138"/>
    <cellStyle name="Input 2 4 3 3 2 2" xfId="16524"/>
    <cellStyle name="Input 2 4 3 3 3" xfId="11268"/>
    <cellStyle name="Input 2 4 3 3 3 2" xfId="19516"/>
    <cellStyle name="Input 2 4 3 3 4" xfId="24322"/>
    <cellStyle name="Input 2 4 3 3 5" xfId="25543"/>
    <cellStyle name="Input 2 4 3 3 6" xfId="29229"/>
    <cellStyle name="Input 2 4 3 4" xfId="8135"/>
    <cellStyle name="Input 2 4 3 4 2" xfId="23100"/>
    <cellStyle name="Input 2 4 3 5" xfId="11265"/>
    <cellStyle name="Input 2 4 3 5 2" xfId="19517"/>
    <cellStyle name="Input 2 4 3 6" xfId="21786"/>
    <cellStyle name="Input 2 4 3 7" xfId="25540"/>
    <cellStyle name="Input 2 4 3 8" xfId="29230"/>
    <cellStyle name="Input 2 4 4" xfId="3439"/>
    <cellStyle name="Input 2 4 4 2" xfId="3440"/>
    <cellStyle name="Input 2 4 4 2 2" xfId="8140"/>
    <cellStyle name="Input 2 4 4 2 2 2" xfId="23090"/>
    <cellStyle name="Input 2 4 4 2 3" xfId="11270"/>
    <cellStyle name="Input 2 4 4 2 3 2" xfId="15478"/>
    <cellStyle name="Input 2 4 4 2 4" xfId="24326"/>
    <cellStyle name="Input 2 4 4 2 5" xfId="25545"/>
    <cellStyle name="Input 2 4 4 2 6" xfId="29231"/>
    <cellStyle name="Input 2 4 4 3" xfId="8139"/>
    <cellStyle name="Input 2 4 4 3 2" xfId="16523"/>
    <cellStyle name="Input 2 4 4 4" xfId="11269"/>
    <cellStyle name="Input 2 4 4 4 2" xfId="15479"/>
    <cellStyle name="Input 2 4 4 5" xfId="21780"/>
    <cellStyle name="Input 2 4 4 6" xfId="25544"/>
    <cellStyle name="Input 2 4 4 7" xfId="29232"/>
    <cellStyle name="Input 2 4 5" xfId="3441"/>
    <cellStyle name="Input 2 4 5 2" xfId="8141"/>
    <cellStyle name="Input 2 4 5 2 2" xfId="20545"/>
    <cellStyle name="Input 2 4 5 3" xfId="11271"/>
    <cellStyle name="Input 2 4 5 3 2" xfId="15477"/>
    <cellStyle name="Input 2 4 5 4" xfId="21784"/>
    <cellStyle name="Input 2 4 5 5" xfId="25546"/>
    <cellStyle name="Input 2 4 5 6" xfId="29233"/>
    <cellStyle name="Input 2 4 6" xfId="8130"/>
    <cellStyle name="Input 2 4 6 2" xfId="20557"/>
    <cellStyle name="Input 2 4 7" xfId="11260"/>
    <cellStyle name="Input 2 4 7 2" xfId="15482"/>
    <cellStyle name="Input 2 4 8" xfId="18154"/>
    <cellStyle name="Input 2 4 9" xfId="25535"/>
    <cellStyle name="Input 2 5" xfId="3442"/>
    <cellStyle name="Input 2 5 10" xfId="29234"/>
    <cellStyle name="Input 2 5 2" xfId="3443"/>
    <cellStyle name="Input 2 5 2 2" xfId="3444"/>
    <cellStyle name="Input 2 5 2 2 2" xfId="3445"/>
    <cellStyle name="Input 2 5 2 2 2 2" xfId="8145"/>
    <cellStyle name="Input 2 5 2 2 2 2 2" xfId="23096"/>
    <cellStyle name="Input 2 5 2 2 2 3" xfId="11275"/>
    <cellStyle name="Input 2 5 2 2 2 3 2" xfId="19513"/>
    <cellStyle name="Input 2 5 2 2 2 4" xfId="18149"/>
    <cellStyle name="Input 2 5 2 2 2 5" xfId="25550"/>
    <cellStyle name="Input 2 5 2 2 2 6" xfId="29235"/>
    <cellStyle name="Input 2 5 2 2 3" xfId="8144"/>
    <cellStyle name="Input 2 5 2 2 3 2" xfId="16522"/>
    <cellStyle name="Input 2 5 2 2 4" xfId="11274"/>
    <cellStyle name="Input 2 5 2 2 4 2" xfId="18842"/>
    <cellStyle name="Input 2 5 2 2 5" xfId="21783"/>
    <cellStyle name="Input 2 5 2 2 6" xfId="25549"/>
    <cellStyle name="Input 2 5 2 2 7" xfId="29236"/>
    <cellStyle name="Input 2 5 2 3" xfId="3446"/>
    <cellStyle name="Input 2 5 2 3 2" xfId="8146"/>
    <cellStyle name="Input 2 5 2 3 2 2" xfId="20551"/>
    <cellStyle name="Input 2 5 2 3 3" xfId="11276"/>
    <cellStyle name="Input 2 5 2 3 3 2" xfId="15476"/>
    <cellStyle name="Input 2 5 2 3 4" xfId="24324"/>
    <cellStyle name="Input 2 5 2 3 5" xfId="25551"/>
    <cellStyle name="Input 2 5 2 3 6" xfId="29237"/>
    <cellStyle name="Input 2 5 2 4" xfId="8143"/>
    <cellStyle name="Input 2 5 2 4 2" xfId="20552"/>
    <cellStyle name="Input 2 5 2 5" xfId="11273"/>
    <cellStyle name="Input 2 5 2 5 2" xfId="19506"/>
    <cellStyle name="Input 2 5 2 6" xfId="24325"/>
    <cellStyle name="Input 2 5 2 7" xfId="25548"/>
    <cellStyle name="Input 2 5 2 8" xfId="29238"/>
    <cellStyle name="Input 2 5 3" xfId="3447"/>
    <cellStyle name="Input 2 5 3 2" xfId="3448"/>
    <cellStyle name="Input 2 5 3 2 2" xfId="3449"/>
    <cellStyle name="Input 2 5 3 2 2 2" xfId="8149"/>
    <cellStyle name="Input 2 5 3 2 2 2 2" xfId="20546"/>
    <cellStyle name="Input 2 5 3 2 2 3" xfId="11279"/>
    <cellStyle name="Input 2 5 3 2 2 3 2" xfId="15475"/>
    <cellStyle name="Input 2 5 3 2 2 4" xfId="24323"/>
    <cellStyle name="Input 2 5 3 2 2 5" xfId="25554"/>
    <cellStyle name="Input 2 5 3 2 2 6" xfId="29239"/>
    <cellStyle name="Input 2 5 3 2 3" xfId="8148"/>
    <cellStyle name="Input 2 5 3 2 3 2" xfId="23091"/>
    <cellStyle name="Input 2 5 3 2 4" xfId="11278"/>
    <cellStyle name="Input 2 5 3 2 4 2" xfId="19512"/>
    <cellStyle name="Input 2 5 3 2 5" xfId="18148"/>
    <cellStyle name="Input 2 5 3 2 6" xfId="25553"/>
    <cellStyle name="Input 2 5 3 2 7" xfId="29240"/>
    <cellStyle name="Input 2 5 3 3" xfId="3450"/>
    <cellStyle name="Input 2 5 3 3 2" xfId="8150"/>
    <cellStyle name="Input 2 5 3 3 2 2" xfId="23095"/>
    <cellStyle name="Input 2 5 3 3 3" xfId="11280"/>
    <cellStyle name="Input 2 5 3 3 3 2" xfId="18848"/>
    <cellStyle name="Input 2 5 3 3 4" xfId="21781"/>
    <cellStyle name="Input 2 5 3 3 5" xfId="25555"/>
    <cellStyle name="Input 2 5 3 3 6" xfId="29241"/>
    <cellStyle name="Input 2 5 3 4" xfId="8147"/>
    <cellStyle name="Input 2 5 3 4 2" xfId="16521"/>
    <cellStyle name="Input 2 5 3 5" xfId="11277"/>
    <cellStyle name="Input 2 5 3 5 2" xfId="18843"/>
    <cellStyle name="Input 2 5 3 6" xfId="21782"/>
    <cellStyle name="Input 2 5 3 7" xfId="25552"/>
    <cellStyle name="Input 2 5 3 8" xfId="29242"/>
    <cellStyle name="Input 2 5 4" xfId="3451"/>
    <cellStyle name="Input 2 5 4 2" xfId="3452"/>
    <cellStyle name="Input 2 5 4 2 2" xfId="8152"/>
    <cellStyle name="Input 2 5 4 2 2 2" xfId="16520"/>
    <cellStyle name="Input 2 5 4 2 3" xfId="11282"/>
    <cellStyle name="Input 2 5 4 2 3 2" xfId="18844"/>
    <cellStyle name="Input 2 5 4 2 4" xfId="18146"/>
    <cellStyle name="Input 2 5 4 2 5" xfId="25557"/>
    <cellStyle name="Input 2 5 4 2 6" xfId="29243"/>
    <cellStyle name="Input 2 5 4 3" xfId="8151"/>
    <cellStyle name="Input 2 5 4 3 2" xfId="20550"/>
    <cellStyle name="Input 2 5 4 4" xfId="11281"/>
    <cellStyle name="Input 2 5 4 4 2" xfId="19507"/>
    <cellStyle name="Input 2 5 4 5" xfId="18147"/>
    <cellStyle name="Input 2 5 4 6" xfId="25556"/>
    <cellStyle name="Input 2 5 4 7" xfId="29244"/>
    <cellStyle name="Input 2 5 5" xfId="3453"/>
    <cellStyle name="Input 2 5 5 2" xfId="8153"/>
    <cellStyle name="Input 2 5 5 2 2" xfId="23094"/>
    <cellStyle name="Input 2 5 5 3" xfId="11283"/>
    <cellStyle name="Input 2 5 5 3 2" xfId="19511"/>
    <cellStyle name="Input 2 5 5 4" xfId="18145"/>
    <cellStyle name="Input 2 5 5 5" xfId="25558"/>
    <cellStyle name="Input 2 5 5 6" xfId="29245"/>
    <cellStyle name="Input 2 5 6" xfId="8142"/>
    <cellStyle name="Input 2 5 6 2" xfId="23097"/>
    <cellStyle name="Input 2 5 7" xfId="11272"/>
    <cellStyle name="Input 2 5 7 2" xfId="18849"/>
    <cellStyle name="Input 2 5 8" xfId="18150"/>
    <cellStyle name="Input 2 5 9" xfId="25547"/>
    <cellStyle name="Input 2 6" xfId="3454"/>
    <cellStyle name="Input 2 6 2" xfId="3455"/>
    <cellStyle name="Input 2 6 2 2" xfId="8155"/>
    <cellStyle name="Input 2 6 2 2 2" xfId="16519"/>
    <cellStyle name="Input 2 6 2 3" xfId="11285"/>
    <cellStyle name="Input 2 6 2 3 2" xfId="18845"/>
    <cellStyle name="Input 2 6 2 4" xfId="21767"/>
    <cellStyle name="Input 2 6 2 5" xfId="25560"/>
    <cellStyle name="Input 2 6 2 6" xfId="29246"/>
    <cellStyle name="Input 2 6 3" xfId="8154"/>
    <cellStyle name="Input 2 6 3 2" xfId="20549"/>
    <cellStyle name="Input 2 6 4" xfId="11284"/>
    <cellStyle name="Input 2 6 4 2" xfId="15474"/>
    <cellStyle name="Input 2 6 5" xfId="24309"/>
    <cellStyle name="Input 2 6 6" xfId="25559"/>
    <cellStyle name="Input 2 6 7" xfId="29247"/>
    <cellStyle name="Input 2 7" xfId="3456"/>
    <cellStyle name="Input 2 7 2" xfId="8156"/>
    <cellStyle name="Input 2 7 2 2" xfId="23093"/>
    <cellStyle name="Input 2 7 3" xfId="11286"/>
    <cellStyle name="Input 2 7 3 2" xfId="19510"/>
    <cellStyle name="Input 2 7 4" xfId="24320"/>
    <cellStyle name="Input 2 7 5" xfId="25561"/>
    <cellStyle name="Input 2 7 6" xfId="29248"/>
    <cellStyle name="Input 2 8" xfId="8105"/>
    <cellStyle name="Input 2 8 2" xfId="23110"/>
    <cellStyle name="Input 2 9" xfId="11235"/>
    <cellStyle name="Input 2 9 2" xfId="19527"/>
    <cellStyle name="Input 20" xfId="3457"/>
    <cellStyle name="Input 20 2" xfId="3458"/>
    <cellStyle name="Input 20 2 10" xfId="29249"/>
    <cellStyle name="Input 20 2 2" xfId="3459"/>
    <cellStyle name="Input 20 2 2 2" xfId="8159"/>
    <cellStyle name="Input 20 2 2 2 2" xfId="23092"/>
    <cellStyle name="Input 20 2 2 3" xfId="11289"/>
    <cellStyle name="Input 20 2 2 3 2" xfId="19509"/>
    <cellStyle name="Input 20 2 2 4" xfId="24319"/>
    <cellStyle name="Input 20 2 2 5" xfId="25564"/>
    <cellStyle name="Input 20 2 2 6" xfId="29250"/>
    <cellStyle name="Input 20 2 3" xfId="3460"/>
    <cellStyle name="Input 20 2 3 2" xfId="8160"/>
    <cellStyle name="Input 20 2 3 2 2" xfId="20547"/>
    <cellStyle name="Input 20 2 3 3" xfId="11290"/>
    <cellStyle name="Input 20 2 3 3 2" xfId="15472"/>
    <cellStyle name="Input 20 2 3 4" xfId="21777"/>
    <cellStyle name="Input 20 2 3 5" xfId="25565"/>
    <cellStyle name="Input 20 2 3 6" xfId="29251"/>
    <cellStyle name="Input 20 2 4" xfId="3461"/>
    <cellStyle name="Input 20 2 4 2" xfId="8161"/>
    <cellStyle name="Input 20 2 4 2 2" xfId="16517"/>
    <cellStyle name="Input 20 2 4 3" xfId="11291"/>
    <cellStyle name="Input 20 2 4 3 2" xfId="18847"/>
    <cellStyle name="Input 20 2 4 4" xfId="18143"/>
    <cellStyle name="Input 20 2 4 5" xfId="25566"/>
    <cellStyle name="Input 20 2 4 6" xfId="29252"/>
    <cellStyle name="Input 20 2 5" xfId="3462"/>
    <cellStyle name="Input 20 2 5 2" xfId="8162"/>
    <cellStyle name="Input 20 2 5 2 2" xfId="16516"/>
    <cellStyle name="Input 20 2 5 3" xfId="11292"/>
    <cellStyle name="Input 20 2 5 3 2" xfId="19508"/>
    <cellStyle name="Input 20 2 5 4" xfId="24315"/>
    <cellStyle name="Input 20 2 5 5" xfId="25567"/>
    <cellStyle name="Input 20 2 5 6" xfId="29253"/>
    <cellStyle name="Input 20 2 6" xfId="8158"/>
    <cellStyle name="Input 20 2 6 2" xfId="16518"/>
    <cellStyle name="Input 20 2 7" xfId="11288"/>
    <cellStyle name="Input 20 2 7 2" xfId="18846"/>
    <cellStyle name="Input 20 2 8" xfId="18144"/>
    <cellStyle name="Input 20 2 9" xfId="25563"/>
    <cellStyle name="Input 20 3" xfId="3463"/>
    <cellStyle name="Input 20 3 2" xfId="8163"/>
    <cellStyle name="Input 20 3 2 2" xfId="16515"/>
    <cellStyle name="Input 20 3 3" xfId="11293"/>
    <cellStyle name="Input 20 3 3 2" xfId="15471"/>
    <cellStyle name="Input 20 3 4" xfId="21773"/>
    <cellStyle name="Input 20 3 5" xfId="25568"/>
    <cellStyle name="Input 20 3 6" xfId="29254"/>
    <cellStyle name="Input 20 4" xfId="3464"/>
    <cellStyle name="Input 20 4 2" xfId="8164"/>
    <cellStyle name="Input 20 4 2 2" xfId="23082"/>
    <cellStyle name="Input 20 4 3" xfId="11294"/>
    <cellStyle name="Input 20 4 3 2" xfId="15470"/>
    <cellStyle name="Input 20 4 4" xfId="24318"/>
    <cellStyle name="Input 20 4 5" xfId="25569"/>
    <cellStyle name="Input 20 4 6" xfId="29255"/>
    <cellStyle name="Input 20 5" xfId="8157"/>
    <cellStyle name="Input 20 5 2" xfId="20548"/>
    <cellStyle name="Input 20 6" xfId="11287"/>
    <cellStyle name="Input 20 6 2" xfId="15473"/>
    <cellStyle name="Input 20 7" xfId="21778"/>
    <cellStyle name="Input 20 8" xfId="25562"/>
    <cellStyle name="Input 20 9" xfId="29256"/>
    <cellStyle name="Input 200" xfId="3465"/>
    <cellStyle name="Input 200 2" xfId="3466"/>
    <cellStyle name="Input 200 2 10" xfId="29257"/>
    <cellStyle name="Input 200 2 2" xfId="3467"/>
    <cellStyle name="Input 200 2 2 2" xfId="8167"/>
    <cellStyle name="Input 200 2 2 2 2" xfId="20544"/>
    <cellStyle name="Input 200 2 2 3" xfId="11297"/>
    <cellStyle name="Input 200 2 2 3 2" xfId="19498"/>
    <cellStyle name="Input 200 2 2 4" xfId="24317"/>
    <cellStyle name="Input 200 2 2 5" xfId="25572"/>
    <cellStyle name="Input 200 2 2 6" xfId="29258"/>
    <cellStyle name="Input 200 2 3" xfId="3468"/>
    <cellStyle name="Input 200 2 3 2" xfId="8168"/>
    <cellStyle name="Input 200 2 3 2 2" xfId="16514"/>
    <cellStyle name="Input 200 2 3 3" xfId="11298"/>
    <cellStyle name="Input 200 2 3 3 2" xfId="18850"/>
    <cellStyle name="Input 200 2 3 4" xfId="21775"/>
    <cellStyle name="Input 200 2 3 5" xfId="25573"/>
    <cellStyle name="Input 200 2 3 6" xfId="29259"/>
    <cellStyle name="Input 200 2 4" xfId="3469"/>
    <cellStyle name="Input 200 2 4 2" xfId="8169"/>
    <cellStyle name="Input 200 2 4 2 2" xfId="23088"/>
    <cellStyle name="Input 200 2 4 3" xfId="11299"/>
    <cellStyle name="Input 200 2 4 3 2" xfId="19505"/>
    <cellStyle name="Input 200 2 4 4" xfId="18141"/>
    <cellStyle name="Input 200 2 4 5" xfId="25574"/>
    <cellStyle name="Input 200 2 4 6" xfId="29260"/>
    <cellStyle name="Input 200 2 5" xfId="3470"/>
    <cellStyle name="Input 200 2 5 2" xfId="8170"/>
    <cellStyle name="Input 200 2 5 2 2" xfId="20543"/>
    <cellStyle name="Input 200 2 5 3" xfId="11300"/>
    <cellStyle name="Input 200 2 5 3 2" xfId="15468"/>
    <cellStyle name="Input 200 2 5 4" xfId="24316"/>
    <cellStyle name="Input 200 2 5 5" xfId="25575"/>
    <cellStyle name="Input 200 2 5 6" xfId="29261"/>
    <cellStyle name="Input 200 2 6" xfId="8166"/>
    <cellStyle name="Input 200 2 6 2" xfId="23089"/>
    <cellStyle name="Input 200 2 7" xfId="11296"/>
    <cellStyle name="Input 200 2 7 2" xfId="18857"/>
    <cellStyle name="Input 200 2 8" xfId="18142"/>
    <cellStyle name="Input 200 2 9" xfId="25571"/>
    <cellStyle name="Input 200 3" xfId="3471"/>
    <cellStyle name="Input 200 3 2" xfId="8171"/>
    <cellStyle name="Input 200 3 2 2" xfId="16513"/>
    <cellStyle name="Input 200 3 3" xfId="11301"/>
    <cellStyle name="Input 200 3 3 2" xfId="18851"/>
    <cellStyle name="Input 200 3 4" xfId="21774"/>
    <cellStyle name="Input 200 3 5" xfId="25576"/>
    <cellStyle name="Input 200 3 6" xfId="29262"/>
    <cellStyle name="Input 200 4" xfId="3472"/>
    <cellStyle name="Input 200 4 2" xfId="8172"/>
    <cellStyle name="Input 200 4 2 2" xfId="23083"/>
    <cellStyle name="Input 200 4 3" xfId="11302"/>
    <cellStyle name="Input 200 4 3 2" xfId="19504"/>
    <cellStyle name="Input 200 4 4" xfId="18140"/>
    <cellStyle name="Input 200 4 5" xfId="25577"/>
    <cellStyle name="Input 200 4 6" xfId="29263"/>
    <cellStyle name="Input 200 5" xfId="8165"/>
    <cellStyle name="Input 200 5 2" xfId="20537"/>
    <cellStyle name="Input 200 6" xfId="11295"/>
    <cellStyle name="Input 200 6 2" xfId="15469"/>
    <cellStyle name="Input 200 7" xfId="21776"/>
    <cellStyle name="Input 200 8" xfId="25570"/>
    <cellStyle name="Input 200 9" xfId="29264"/>
    <cellStyle name="Input 201" xfId="3473"/>
    <cellStyle name="Input 202" xfId="3474"/>
    <cellStyle name="Input 203" xfId="3475"/>
    <cellStyle name="Input 204" xfId="3476"/>
    <cellStyle name="Input 205" xfId="3477"/>
    <cellStyle name="Input 205 2" xfId="3478"/>
    <cellStyle name="Input 205 2 10" xfId="29265"/>
    <cellStyle name="Input 205 2 2" xfId="3479"/>
    <cellStyle name="Input 205 2 2 2" xfId="8175"/>
    <cellStyle name="Input 205 2 2 2 2" xfId="20542"/>
    <cellStyle name="Input 205 2 2 3" xfId="11305"/>
    <cellStyle name="Input 205 2 2 3 2" xfId="19499"/>
    <cellStyle name="Input 205 2 2 4" xfId="24314"/>
    <cellStyle name="Input 205 2 2 5" xfId="25580"/>
    <cellStyle name="Input 205 2 2 6" xfId="29266"/>
    <cellStyle name="Input 205 2 3" xfId="3480"/>
    <cellStyle name="Input 205 2 3 2" xfId="8176"/>
    <cellStyle name="Input 205 2 3 2 2" xfId="16512"/>
    <cellStyle name="Input 205 2 3 3" xfId="11306"/>
    <cellStyle name="Input 205 2 3 3 2" xfId="18852"/>
    <cellStyle name="Input 205 2 3 4" xfId="21772"/>
    <cellStyle name="Input 205 2 3 5" xfId="25581"/>
    <cellStyle name="Input 205 2 3 6" xfId="29267"/>
    <cellStyle name="Input 205 2 4" xfId="3481"/>
    <cellStyle name="Input 205 2 4 2" xfId="8177"/>
    <cellStyle name="Input 205 2 4 2 2" xfId="23086"/>
    <cellStyle name="Input 205 2 4 3" xfId="11307"/>
    <cellStyle name="Input 205 2 4 3 2" xfId="19503"/>
    <cellStyle name="Input 205 2 4 4" xfId="18139"/>
    <cellStyle name="Input 205 2 4 5" xfId="25582"/>
    <cellStyle name="Input 205 2 4 6" xfId="29268"/>
    <cellStyle name="Input 205 2 5" xfId="3482"/>
    <cellStyle name="Input 205 2 5 2" xfId="8178"/>
    <cellStyle name="Input 205 2 5 2 2" xfId="20541"/>
    <cellStyle name="Input 205 2 5 3" xfId="11308"/>
    <cellStyle name="Input 205 2 5 3 2" xfId="15466"/>
    <cellStyle name="Input 205 2 5 4" xfId="24313"/>
    <cellStyle name="Input 205 2 5 5" xfId="25583"/>
    <cellStyle name="Input 205 2 5 6" xfId="29269"/>
    <cellStyle name="Input 205 2 6" xfId="8174"/>
    <cellStyle name="Input 205 2 6 2" xfId="23087"/>
    <cellStyle name="Input 205 2 7" xfId="11304"/>
    <cellStyle name="Input 205 2 7 2" xfId="18856"/>
    <cellStyle name="Input 205 2 8" xfId="21768"/>
    <cellStyle name="Input 205 2 9" xfId="25579"/>
    <cellStyle name="Input 205 3" xfId="3483"/>
    <cellStyle name="Input 205 3 2" xfId="8179"/>
    <cellStyle name="Input 205 3 2 2" xfId="16511"/>
    <cellStyle name="Input 205 3 3" xfId="11309"/>
    <cellStyle name="Input 205 3 3 2" xfId="18853"/>
    <cellStyle name="Input 205 3 4" xfId="21771"/>
    <cellStyle name="Input 205 3 5" xfId="25584"/>
    <cellStyle name="Input 205 3 6" xfId="29270"/>
    <cellStyle name="Input 205 4" xfId="3484"/>
    <cellStyle name="Input 205 4 2" xfId="8180"/>
    <cellStyle name="Input 205 4 2 2" xfId="23085"/>
    <cellStyle name="Input 205 4 3" xfId="11310"/>
    <cellStyle name="Input 205 4 3 2" xfId="19502"/>
    <cellStyle name="Input 205 4 4" xfId="18138"/>
    <cellStyle name="Input 205 4 5" xfId="25585"/>
    <cellStyle name="Input 205 4 6" xfId="29271"/>
    <cellStyle name="Input 205 5" xfId="8173"/>
    <cellStyle name="Input 205 5 2" xfId="20538"/>
    <cellStyle name="Input 205 6" xfId="11303"/>
    <cellStyle name="Input 205 6 2" xfId="15467"/>
    <cellStyle name="Input 205 7" xfId="24310"/>
    <cellStyle name="Input 205 8" xfId="25578"/>
    <cellStyle name="Input 205 9" xfId="29272"/>
    <cellStyle name="Input 206" xfId="3485"/>
    <cellStyle name="Input 206 2" xfId="3486"/>
    <cellStyle name="Input 206 2 10" xfId="29273"/>
    <cellStyle name="Input 206 2 2" xfId="3487"/>
    <cellStyle name="Input 206 2 2 2" xfId="8183"/>
    <cellStyle name="Input 206 2 2 2 2" xfId="23084"/>
    <cellStyle name="Input 206 2 2 3" xfId="11313"/>
    <cellStyle name="Input 206 2 2 3 2" xfId="19501"/>
    <cellStyle name="Input 206 2 2 4" xfId="18137"/>
    <cellStyle name="Input 206 2 2 5" xfId="25588"/>
    <cellStyle name="Input 206 2 2 6" xfId="29274"/>
    <cellStyle name="Input 206 2 3" xfId="3488"/>
    <cellStyle name="Input 206 2 3 2" xfId="8184"/>
    <cellStyle name="Input 206 2 3 2 2" xfId="20539"/>
    <cellStyle name="Input 206 2 3 3" xfId="11314"/>
    <cellStyle name="Input 206 2 3 3 2" xfId="15464"/>
    <cellStyle name="Input 206 2 3 4" xfId="24311"/>
    <cellStyle name="Input 206 2 3 5" xfId="25589"/>
    <cellStyle name="Input 206 2 3 6" xfId="29275"/>
    <cellStyle name="Input 206 2 4" xfId="3489"/>
    <cellStyle name="Input 206 2 4 2" xfId="8185"/>
    <cellStyle name="Input 206 2 4 2 2" xfId="16509"/>
    <cellStyle name="Input 206 2 4 3" xfId="11315"/>
    <cellStyle name="Input 206 2 4 3 2" xfId="18855"/>
    <cellStyle name="Input 206 2 4 4" xfId="21769"/>
    <cellStyle name="Input 206 2 4 5" xfId="25590"/>
    <cellStyle name="Input 206 2 4 6" xfId="29276"/>
    <cellStyle name="Input 206 2 5" xfId="3490"/>
    <cellStyle name="Input 206 2 5 2" xfId="8186"/>
    <cellStyle name="Input 206 2 5 2 2" xfId="16508"/>
    <cellStyle name="Input 206 2 5 3" xfId="11316"/>
    <cellStyle name="Input 206 2 5 3 2" xfId="19500"/>
    <cellStyle name="Input 206 2 5 4" xfId="18136"/>
    <cellStyle name="Input 206 2 5 5" xfId="25591"/>
    <cellStyle name="Input 206 2 5 6" xfId="29277"/>
    <cellStyle name="Input 206 2 6" xfId="8182"/>
    <cellStyle name="Input 206 2 6 2" xfId="16510"/>
    <cellStyle name="Input 206 2 7" xfId="11312"/>
    <cellStyle name="Input 206 2 7 2" xfId="18854"/>
    <cellStyle name="Input 206 2 8" xfId="21770"/>
    <cellStyle name="Input 206 2 9" xfId="25587"/>
    <cellStyle name="Input 206 3" xfId="3491"/>
    <cellStyle name="Input 206 3 2" xfId="8187"/>
    <cellStyle name="Input 206 3 2 2" xfId="16507"/>
    <cellStyle name="Input 206 3 3" xfId="11317"/>
    <cellStyle name="Input 206 3 3 2" xfId="15463"/>
    <cellStyle name="Input 206 3 4" xfId="18135"/>
    <cellStyle name="Input 206 3 5" xfId="25592"/>
    <cellStyle name="Input 206 3 6" xfId="29278"/>
    <cellStyle name="Input 206 4" xfId="3492"/>
    <cellStyle name="Input 206 4 2" xfId="8188"/>
    <cellStyle name="Input 206 4 2 2" xfId="23074"/>
    <cellStyle name="Input 206 4 3" xfId="11318"/>
    <cellStyle name="Input 206 4 3 2" xfId="15462"/>
    <cellStyle name="Input 206 4 4" xfId="18134"/>
    <cellStyle name="Input 206 4 5" xfId="25593"/>
    <cellStyle name="Input 206 4 6" xfId="29279"/>
    <cellStyle name="Input 206 5" xfId="8181"/>
    <cellStyle name="Input 206 5 2" xfId="20540"/>
    <cellStyle name="Input 206 6" xfId="11311"/>
    <cellStyle name="Input 206 6 2" xfId="15465"/>
    <cellStyle name="Input 206 7" xfId="24312"/>
    <cellStyle name="Input 206 8" xfId="25586"/>
    <cellStyle name="Input 206 9" xfId="29280"/>
    <cellStyle name="Input 207" xfId="3493"/>
    <cellStyle name="Input 207 2" xfId="3494"/>
    <cellStyle name="Input 207 2 10" xfId="29281"/>
    <cellStyle name="Input 207 2 2" xfId="3495"/>
    <cellStyle name="Input 207 2 2 2" xfId="8191"/>
    <cellStyle name="Input 207 2 2 2 2" xfId="20536"/>
    <cellStyle name="Input 207 2 2 3" xfId="11321"/>
    <cellStyle name="Input 207 2 2 3 2" xfId="19490"/>
    <cellStyle name="Input 207 2 2 4" xfId="24308"/>
    <cellStyle name="Input 207 2 2 5" xfId="25596"/>
    <cellStyle name="Input 207 2 2 6" xfId="29282"/>
    <cellStyle name="Input 207 2 3" xfId="3496"/>
    <cellStyle name="Input 207 2 3 2" xfId="8192"/>
    <cellStyle name="Input 207 2 3 2 2" xfId="16506"/>
    <cellStyle name="Input 207 2 3 3" xfId="11322"/>
    <cellStyle name="Input 207 2 3 3 2" xfId="18858"/>
    <cellStyle name="Input 207 2 3 4" xfId="21766"/>
    <cellStyle name="Input 207 2 3 5" xfId="25597"/>
    <cellStyle name="Input 207 2 3 6" xfId="29283"/>
    <cellStyle name="Input 207 2 4" xfId="3497"/>
    <cellStyle name="Input 207 2 4 2" xfId="8193"/>
    <cellStyle name="Input 207 2 4 2 2" xfId="23080"/>
    <cellStyle name="Input 207 2 4 3" xfId="11323"/>
    <cellStyle name="Input 207 2 4 3 2" xfId="19497"/>
    <cellStyle name="Input 207 2 4 4" xfId="18133"/>
    <cellStyle name="Input 207 2 4 5" xfId="25598"/>
    <cellStyle name="Input 207 2 4 6" xfId="29284"/>
    <cellStyle name="Input 207 2 5" xfId="3498"/>
    <cellStyle name="Input 207 2 5 2" xfId="8194"/>
    <cellStyle name="Input 207 2 5 2 2" xfId="20535"/>
    <cellStyle name="Input 207 2 5 3" xfId="11324"/>
    <cellStyle name="Input 207 2 5 3 2" xfId="15460"/>
    <cellStyle name="Input 207 2 5 4" xfId="24307"/>
    <cellStyle name="Input 207 2 5 5" xfId="25599"/>
    <cellStyle name="Input 207 2 5 6" xfId="29285"/>
    <cellStyle name="Input 207 2 6" xfId="8190"/>
    <cellStyle name="Input 207 2 6 2" xfId="23081"/>
    <cellStyle name="Input 207 2 7" xfId="11320"/>
    <cellStyle name="Input 207 2 7 2" xfId="18865"/>
    <cellStyle name="Input 207 2 8" xfId="21754"/>
    <cellStyle name="Input 207 2 9" xfId="25595"/>
    <cellStyle name="Input 207 3" xfId="3499"/>
    <cellStyle name="Input 207 3 2" xfId="8195"/>
    <cellStyle name="Input 207 3 2 2" xfId="16505"/>
    <cellStyle name="Input 207 3 3" xfId="11325"/>
    <cellStyle name="Input 207 3 3 2" xfId="18859"/>
    <cellStyle name="Input 207 3 4" xfId="21765"/>
    <cellStyle name="Input 207 3 5" xfId="25600"/>
    <cellStyle name="Input 207 3 6" xfId="29286"/>
    <cellStyle name="Input 207 4" xfId="3500"/>
    <cellStyle name="Input 207 4 2" xfId="8196"/>
    <cellStyle name="Input 207 4 2 2" xfId="23075"/>
    <cellStyle name="Input 207 4 3" xfId="11326"/>
    <cellStyle name="Input 207 4 3 2" xfId="19496"/>
    <cellStyle name="Input 207 4 4" xfId="18132"/>
    <cellStyle name="Input 207 4 5" xfId="25601"/>
    <cellStyle name="Input 207 4 6" xfId="29287"/>
    <cellStyle name="Input 207 5" xfId="8189"/>
    <cellStyle name="Input 207 5 2" xfId="20529"/>
    <cellStyle name="Input 207 6" xfId="11319"/>
    <cellStyle name="Input 207 6 2" xfId="15461"/>
    <cellStyle name="Input 207 7" xfId="24296"/>
    <cellStyle name="Input 207 8" xfId="25594"/>
    <cellStyle name="Input 207 9" xfId="29288"/>
    <cellStyle name="Input 208" xfId="3501"/>
    <cellStyle name="Input 208 2" xfId="3502"/>
    <cellStyle name="Input 208 2 10" xfId="29289"/>
    <cellStyle name="Input 208 2 2" xfId="3503"/>
    <cellStyle name="Input 208 2 2 2" xfId="8199"/>
    <cellStyle name="Input 208 2 2 2 2" xfId="20534"/>
    <cellStyle name="Input 208 2 2 3" xfId="11329"/>
    <cellStyle name="Input 208 2 2 3 2" xfId="19491"/>
    <cellStyle name="Input 208 2 2 4" xfId="24306"/>
    <cellStyle name="Input 208 2 2 5" xfId="25604"/>
    <cellStyle name="Input 208 2 2 6" xfId="29290"/>
    <cellStyle name="Input 208 2 3" xfId="3504"/>
    <cellStyle name="Input 208 2 3 2" xfId="8200"/>
    <cellStyle name="Input 208 2 3 2 2" xfId="16504"/>
    <cellStyle name="Input 208 2 3 3" xfId="11330"/>
    <cellStyle name="Input 208 2 3 3 2" xfId="18860"/>
    <cellStyle name="Input 208 2 3 4" xfId="21764"/>
    <cellStyle name="Input 208 2 3 5" xfId="25605"/>
    <cellStyle name="Input 208 2 3 6" xfId="29291"/>
    <cellStyle name="Input 208 2 4" xfId="3505"/>
    <cellStyle name="Input 208 2 4 2" xfId="8201"/>
    <cellStyle name="Input 208 2 4 2 2" xfId="23078"/>
    <cellStyle name="Input 208 2 4 3" xfId="11331"/>
    <cellStyle name="Input 208 2 4 3 2" xfId="19495"/>
    <cellStyle name="Input 208 2 4 4" xfId="18131"/>
    <cellStyle name="Input 208 2 4 5" xfId="25606"/>
    <cellStyle name="Input 208 2 4 6" xfId="29292"/>
    <cellStyle name="Input 208 2 5" xfId="3506"/>
    <cellStyle name="Input 208 2 5 2" xfId="8202"/>
    <cellStyle name="Input 208 2 5 2 2" xfId="20533"/>
    <cellStyle name="Input 208 2 5 3" xfId="11332"/>
    <cellStyle name="Input 208 2 5 3 2" xfId="15458"/>
    <cellStyle name="Input 208 2 5 4" xfId="24305"/>
    <cellStyle name="Input 208 2 5 5" xfId="25607"/>
    <cellStyle name="Input 208 2 5 6" xfId="29293"/>
    <cellStyle name="Input 208 2 6" xfId="8198"/>
    <cellStyle name="Input 208 2 6 2" xfId="23079"/>
    <cellStyle name="Input 208 2 7" xfId="11328"/>
    <cellStyle name="Input 208 2 7 2" xfId="18864"/>
    <cellStyle name="Input 208 2 8" xfId="21760"/>
    <cellStyle name="Input 208 2 9" xfId="25603"/>
    <cellStyle name="Input 208 3" xfId="3507"/>
    <cellStyle name="Input 208 3 2" xfId="8203"/>
    <cellStyle name="Input 208 3 2 2" xfId="16503"/>
    <cellStyle name="Input 208 3 3" xfId="11333"/>
    <cellStyle name="Input 208 3 3 2" xfId="18861"/>
    <cellStyle name="Input 208 3 4" xfId="21763"/>
    <cellStyle name="Input 208 3 5" xfId="25608"/>
    <cellStyle name="Input 208 3 6" xfId="29294"/>
    <cellStyle name="Input 208 4" xfId="3508"/>
    <cellStyle name="Input 208 4 2" xfId="8204"/>
    <cellStyle name="Input 208 4 2 2" xfId="23077"/>
    <cellStyle name="Input 208 4 3" xfId="11334"/>
    <cellStyle name="Input 208 4 3 2" xfId="19494"/>
    <cellStyle name="Input 208 4 4" xfId="18130"/>
    <cellStyle name="Input 208 4 5" xfId="25609"/>
    <cellStyle name="Input 208 4 6" xfId="29295"/>
    <cellStyle name="Input 208 5" xfId="8197"/>
    <cellStyle name="Input 208 5 2" xfId="20530"/>
    <cellStyle name="Input 208 6" xfId="11327"/>
    <cellStyle name="Input 208 6 2" xfId="15459"/>
    <cellStyle name="Input 208 7" xfId="24302"/>
    <cellStyle name="Input 208 8" xfId="25602"/>
    <cellStyle name="Input 208 9" xfId="29296"/>
    <cellStyle name="Input 209" xfId="3509"/>
    <cellStyle name="Input 209 2" xfId="3510"/>
    <cellStyle name="Input 209 2 10" xfId="29297"/>
    <cellStyle name="Input 209 2 2" xfId="3511"/>
    <cellStyle name="Input 209 2 2 2" xfId="8207"/>
    <cellStyle name="Input 209 2 2 2 2" xfId="23076"/>
    <cellStyle name="Input 209 2 2 3" xfId="11337"/>
    <cellStyle name="Input 209 2 2 3 2" xfId="19493"/>
    <cellStyle name="Input 209 2 2 4" xfId="18129"/>
    <cellStyle name="Input 209 2 2 5" xfId="25612"/>
    <cellStyle name="Input 209 2 2 6" xfId="29298"/>
    <cellStyle name="Input 209 2 3" xfId="3512"/>
    <cellStyle name="Input 209 2 3 2" xfId="8208"/>
    <cellStyle name="Input 209 2 3 2 2" xfId="20531"/>
    <cellStyle name="Input 209 2 3 3" xfId="11338"/>
    <cellStyle name="Input 209 2 3 3 2" xfId="15456"/>
    <cellStyle name="Input 209 2 3 4" xfId="24303"/>
    <cellStyle name="Input 209 2 3 5" xfId="25613"/>
    <cellStyle name="Input 209 2 3 6" xfId="29299"/>
    <cellStyle name="Input 209 2 4" xfId="3513"/>
    <cellStyle name="Input 209 2 4 2" xfId="8209"/>
    <cellStyle name="Input 209 2 4 2 2" xfId="16501"/>
    <cellStyle name="Input 209 2 4 3" xfId="11339"/>
    <cellStyle name="Input 209 2 4 3 2" xfId="18863"/>
    <cellStyle name="Input 209 2 4 4" xfId="21761"/>
    <cellStyle name="Input 209 2 4 5" xfId="25614"/>
    <cellStyle name="Input 209 2 4 6" xfId="29300"/>
    <cellStyle name="Input 209 2 5" xfId="3514"/>
    <cellStyle name="Input 209 2 5 2" xfId="8210"/>
    <cellStyle name="Input 209 2 5 2 2" xfId="16500"/>
    <cellStyle name="Input 209 2 5 3" xfId="11340"/>
    <cellStyle name="Input 209 2 5 3 2" xfId="19492"/>
    <cellStyle name="Input 209 2 5 4" xfId="18128"/>
    <cellStyle name="Input 209 2 5 5" xfId="25615"/>
    <cellStyle name="Input 209 2 5 6" xfId="29301"/>
    <cellStyle name="Input 209 2 6" xfId="8206"/>
    <cellStyle name="Input 209 2 6 2" xfId="16502"/>
    <cellStyle name="Input 209 2 7" xfId="11336"/>
    <cellStyle name="Input 209 2 7 2" xfId="18862"/>
    <cellStyle name="Input 209 2 8" xfId="21762"/>
    <cellStyle name="Input 209 2 9" xfId="25611"/>
    <cellStyle name="Input 209 3" xfId="3515"/>
    <cellStyle name="Input 209 3 2" xfId="8211"/>
    <cellStyle name="Input 209 3 2 2" xfId="16499"/>
    <cellStyle name="Input 209 3 3" xfId="11341"/>
    <cellStyle name="Input 209 3 3 2" xfId="15455"/>
    <cellStyle name="Input 209 3 4" xfId="18127"/>
    <cellStyle name="Input 209 3 5" xfId="25616"/>
    <cellStyle name="Input 209 3 6" xfId="29302"/>
    <cellStyle name="Input 209 4" xfId="3516"/>
    <cellStyle name="Input 209 4 2" xfId="8212"/>
    <cellStyle name="Input 209 4 2 2" xfId="23066"/>
    <cellStyle name="Input 209 4 3" xfId="11342"/>
    <cellStyle name="Input 209 4 3 2" xfId="15454"/>
    <cellStyle name="Input 209 4 4" xfId="24297"/>
    <cellStyle name="Input 209 4 5" xfId="25617"/>
    <cellStyle name="Input 209 4 6" xfId="29303"/>
    <cellStyle name="Input 209 5" xfId="8205"/>
    <cellStyle name="Input 209 5 2" xfId="20532"/>
    <cellStyle name="Input 209 6" xfId="11335"/>
    <cellStyle name="Input 209 6 2" xfId="15457"/>
    <cellStyle name="Input 209 7" xfId="24304"/>
    <cellStyle name="Input 209 8" xfId="25610"/>
    <cellStyle name="Input 209 9" xfId="29304"/>
    <cellStyle name="Input 21" xfId="3517"/>
    <cellStyle name="Input 21 2" xfId="3518"/>
    <cellStyle name="Input 21 2 10" xfId="29305"/>
    <cellStyle name="Input 21 2 2" xfId="3519"/>
    <cellStyle name="Input 21 2 2 2" xfId="8215"/>
    <cellStyle name="Input 21 2 2 2 2" xfId="20528"/>
    <cellStyle name="Input 21 2 2 3" xfId="11345"/>
    <cellStyle name="Input 21 2 2 3 2" xfId="19482"/>
    <cellStyle name="Input 21 2 2 4" xfId="21759"/>
    <cellStyle name="Input 21 2 2 5" xfId="25620"/>
    <cellStyle name="Input 21 2 2 6" xfId="29306"/>
    <cellStyle name="Input 21 2 3" xfId="3520"/>
    <cellStyle name="Input 21 2 3 2" xfId="8216"/>
    <cellStyle name="Input 21 2 3 2 2" xfId="16498"/>
    <cellStyle name="Input 21 2 3 3" xfId="11346"/>
    <cellStyle name="Input 21 2 3 3 2" xfId="18866"/>
    <cellStyle name="Input 21 2 3 4" xfId="18126"/>
    <cellStyle name="Input 21 2 3 5" xfId="25621"/>
    <cellStyle name="Input 21 2 3 6" xfId="29307"/>
    <cellStyle name="Input 21 2 4" xfId="3521"/>
    <cellStyle name="Input 21 2 4 2" xfId="8217"/>
    <cellStyle name="Input 21 2 4 2 2" xfId="23072"/>
    <cellStyle name="Input 21 2 4 3" xfId="11347"/>
    <cellStyle name="Input 21 2 4 3 2" xfId="19489"/>
    <cellStyle name="Input 21 2 4 4" xfId="24300"/>
    <cellStyle name="Input 21 2 4 5" xfId="25622"/>
    <cellStyle name="Input 21 2 4 6" xfId="29308"/>
    <cellStyle name="Input 21 2 5" xfId="3522"/>
    <cellStyle name="Input 21 2 5 2" xfId="8218"/>
    <cellStyle name="Input 21 2 5 2 2" xfId="20527"/>
    <cellStyle name="Input 21 2 5 3" xfId="11348"/>
    <cellStyle name="Input 21 2 5 3 2" xfId="15452"/>
    <cellStyle name="Input 21 2 5 4" xfId="21758"/>
    <cellStyle name="Input 21 2 5 5" xfId="25623"/>
    <cellStyle name="Input 21 2 5 6" xfId="29309"/>
    <cellStyle name="Input 21 2 6" xfId="8214"/>
    <cellStyle name="Input 21 2 6 2" xfId="23073"/>
    <cellStyle name="Input 21 2 7" xfId="11344"/>
    <cellStyle name="Input 21 2 7 2" xfId="18873"/>
    <cellStyle name="Input 21 2 8" xfId="24301"/>
    <cellStyle name="Input 21 2 9" xfId="25619"/>
    <cellStyle name="Input 21 3" xfId="3523"/>
    <cellStyle name="Input 21 3 2" xfId="8219"/>
    <cellStyle name="Input 21 3 2 2" xfId="16497"/>
    <cellStyle name="Input 21 3 3" xfId="11349"/>
    <cellStyle name="Input 21 3 3 2" xfId="18867"/>
    <cellStyle name="Input 21 3 4" xfId="18125"/>
    <cellStyle name="Input 21 3 5" xfId="25624"/>
    <cellStyle name="Input 21 3 6" xfId="29310"/>
    <cellStyle name="Input 21 4" xfId="3524"/>
    <cellStyle name="Input 21 4 2" xfId="8220"/>
    <cellStyle name="Input 21 4 2 2" xfId="23067"/>
    <cellStyle name="Input 21 4 3" xfId="11350"/>
    <cellStyle name="Input 21 4 3 2" xfId="19488"/>
    <cellStyle name="Input 21 4 4" xfId="24299"/>
    <cellStyle name="Input 21 4 5" xfId="25625"/>
    <cellStyle name="Input 21 4 6" xfId="29311"/>
    <cellStyle name="Input 21 5" xfId="8213"/>
    <cellStyle name="Input 21 5 2" xfId="20521"/>
    <cellStyle name="Input 21 6" xfId="11343"/>
    <cellStyle name="Input 21 6 2" xfId="15453"/>
    <cellStyle name="Input 21 7" xfId="21755"/>
    <cellStyle name="Input 21 8" xfId="25618"/>
    <cellStyle name="Input 21 9" xfId="29312"/>
    <cellStyle name="Input 210" xfId="3525"/>
    <cellStyle name="Input 210 2" xfId="3526"/>
    <cellStyle name="Input 210 2 10" xfId="29313"/>
    <cellStyle name="Input 210 2 2" xfId="3527"/>
    <cellStyle name="Input 210 2 2 2" xfId="8223"/>
    <cellStyle name="Input 210 2 2 2 2" xfId="20526"/>
    <cellStyle name="Input 210 2 2 3" xfId="11353"/>
    <cellStyle name="Input 210 2 2 3 2" xfId="19483"/>
    <cellStyle name="Input 210 2 2 4" xfId="24298"/>
    <cellStyle name="Input 210 2 2 5" xfId="25628"/>
    <cellStyle name="Input 210 2 2 6" xfId="29314"/>
    <cellStyle name="Input 210 2 3" xfId="3528"/>
    <cellStyle name="Input 210 2 3 2" xfId="8224"/>
    <cellStyle name="Input 210 2 3 2 2" xfId="16496"/>
    <cellStyle name="Input 210 2 3 3" xfId="11354"/>
    <cellStyle name="Input 210 2 3 3 2" xfId="18868"/>
    <cellStyle name="Input 210 2 3 4" xfId="21756"/>
    <cellStyle name="Input 210 2 3 5" xfId="25629"/>
    <cellStyle name="Input 210 2 3 6" xfId="29315"/>
    <cellStyle name="Input 210 2 4" xfId="3529"/>
    <cellStyle name="Input 210 2 4 2" xfId="8225"/>
    <cellStyle name="Input 210 2 4 2 2" xfId="23070"/>
    <cellStyle name="Input 210 2 4 3" xfId="11355"/>
    <cellStyle name="Input 210 2 4 3 2" xfId="19487"/>
    <cellStyle name="Input 210 2 4 4" xfId="18123"/>
    <cellStyle name="Input 210 2 4 5" xfId="25630"/>
    <cellStyle name="Input 210 2 4 6" xfId="29316"/>
    <cellStyle name="Input 210 2 5" xfId="3530"/>
    <cellStyle name="Input 210 2 5 2" xfId="8226"/>
    <cellStyle name="Input 210 2 5 2 2" xfId="20525"/>
    <cellStyle name="Input 210 2 5 3" xfId="11356"/>
    <cellStyle name="Input 210 2 5 3 2" xfId="15450"/>
    <cellStyle name="Input 210 2 5 4" xfId="18122"/>
    <cellStyle name="Input 210 2 5 5" xfId="25631"/>
    <cellStyle name="Input 210 2 5 6" xfId="29317"/>
    <cellStyle name="Input 210 2 6" xfId="8222"/>
    <cellStyle name="Input 210 2 6 2" xfId="23071"/>
    <cellStyle name="Input 210 2 7" xfId="11352"/>
    <cellStyle name="Input 210 2 7 2" xfId="18872"/>
    <cellStyle name="Input 210 2 8" xfId="18124"/>
    <cellStyle name="Input 210 2 9" xfId="25627"/>
    <cellStyle name="Input 210 3" xfId="3531"/>
    <cellStyle name="Input 210 3 2" xfId="8227"/>
    <cellStyle name="Input 210 3 2 2" xfId="16495"/>
    <cellStyle name="Input 210 3 3" xfId="11357"/>
    <cellStyle name="Input 210 3 3 2" xfId="18869"/>
    <cellStyle name="Input 210 3 4" xfId="18121"/>
    <cellStyle name="Input 210 3 5" xfId="25632"/>
    <cellStyle name="Input 210 3 6" xfId="29318"/>
    <cellStyle name="Input 210 4" xfId="3532"/>
    <cellStyle name="Input 210 4 2" xfId="8228"/>
    <cellStyle name="Input 210 4 2 2" xfId="23069"/>
    <cellStyle name="Input 210 4 3" xfId="11358"/>
    <cellStyle name="Input 210 4 3 2" xfId="19486"/>
    <cellStyle name="Input 210 4 4" xfId="24294"/>
    <cellStyle name="Input 210 4 5" xfId="25633"/>
    <cellStyle name="Input 210 4 6" xfId="29319"/>
    <cellStyle name="Input 210 5" xfId="8221"/>
    <cellStyle name="Input 210 5 2" xfId="20522"/>
    <cellStyle name="Input 210 6" xfId="11351"/>
    <cellStyle name="Input 210 6 2" xfId="15451"/>
    <cellStyle name="Input 210 7" xfId="21757"/>
    <cellStyle name="Input 210 8" xfId="25626"/>
    <cellStyle name="Input 210 9" xfId="29320"/>
    <cellStyle name="Input 211" xfId="3533"/>
    <cellStyle name="Input 211 2" xfId="3534"/>
    <cellStyle name="Input 211 2 10" xfId="29321"/>
    <cellStyle name="Input 211 2 2" xfId="3535"/>
    <cellStyle name="Input 211 2 2 2" xfId="8231"/>
    <cellStyle name="Input 211 2 2 2 2" xfId="23068"/>
    <cellStyle name="Input 211 2 2 3" xfId="11361"/>
    <cellStyle name="Input 211 2 2 3 2" xfId="19485"/>
    <cellStyle name="Input 211 2 2 4" xfId="21753"/>
    <cellStyle name="Input 211 2 2 5" xfId="25636"/>
    <cellStyle name="Input 211 2 2 6" xfId="29322"/>
    <cellStyle name="Input 211 2 3" xfId="3536"/>
    <cellStyle name="Input 211 2 3 2" xfId="8232"/>
    <cellStyle name="Input 211 2 3 2 2" xfId="20523"/>
    <cellStyle name="Input 211 2 3 3" xfId="11362"/>
    <cellStyle name="Input 211 2 3 3 2" xfId="15448"/>
    <cellStyle name="Input 211 2 3 4" xfId="18120"/>
    <cellStyle name="Input 211 2 3 5" xfId="25637"/>
    <cellStyle name="Input 211 2 3 6" xfId="29323"/>
    <cellStyle name="Input 211 2 4" xfId="3537"/>
    <cellStyle name="Input 211 2 4 2" xfId="8233"/>
    <cellStyle name="Input 211 2 4 2 2" xfId="16493"/>
    <cellStyle name="Input 211 2 4 3" xfId="11363"/>
    <cellStyle name="Input 211 2 4 3 2" xfId="18871"/>
    <cellStyle name="Input 211 2 4 4" xfId="18119"/>
    <cellStyle name="Input 211 2 4 5" xfId="25638"/>
    <cellStyle name="Input 211 2 4 6" xfId="29324"/>
    <cellStyle name="Input 211 2 5" xfId="3538"/>
    <cellStyle name="Input 211 2 5 2" xfId="8234"/>
    <cellStyle name="Input 211 2 5 2 2" xfId="16492"/>
    <cellStyle name="Input 211 2 5 3" xfId="11364"/>
    <cellStyle name="Input 211 2 5 3 2" xfId="19484"/>
    <cellStyle name="Input 211 2 5 4" xfId="24265"/>
    <cellStyle name="Input 211 2 5 5" xfId="25639"/>
    <cellStyle name="Input 211 2 5 6" xfId="29325"/>
    <cellStyle name="Input 211 2 6" xfId="8230"/>
    <cellStyle name="Input 211 2 6 2" xfId="16494"/>
    <cellStyle name="Input 211 2 7" xfId="11360"/>
    <cellStyle name="Input 211 2 7 2" xfId="18870"/>
    <cellStyle name="Input 211 2 8" xfId="24295"/>
    <cellStyle name="Input 211 2 9" xfId="25635"/>
    <cellStyle name="Input 211 3" xfId="3539"/>
    <cellStyle name="Input 211 3 2" xfId="8235"/>
    <cellStyle name="Input 211 3 2 2" xfId="16491"/>
    <cellStyle name="Input 211 3 3" xfId="11365"/>
    <cellStyle name="Input 211 3 3 2" xfId="15447"/>
    <cellStyle name="Input 211 3 4" xfId="21723"/>
    <cellStyle name="Input 211 3 5" xfId="25640"/>
    <cellStyle name="Input 211 3 6" xfId="29326"/>
    <cellStyle name="Input 211 4" xfId="3540"/>
    <cellStyle name="Input 211 4 2" xfId="8236"/>
    <cellStyle name="Input 211 4 2 2" xfId="23058"/>
    <cellStyle name="Input 211 4 3" xfId="11366"/>
    <cellStyle name="Input 211 4 3 2" xfId="15446"/>
    <cellStyle name="Input 211 4 4" xfId="24293"/>
    <cellStyle name="Input 211 4 5" xfId="25641"/>
    <cellStyle name="Input 211 4 6" xfId="29327"/>
    <cellStyle name="Input 211 5" xfId="8229"/>
    <cellStyle name="Input 211 5 2" xfId="20524"/>
    <cellStyle name="Input 211 6" xfId="11359"/>
    <cellStyle name="Input 211 6 2" xfId="15449"/>
    <cellStyle name="Input 211 7" xfId="21752"/>
    <cellStyle name="Input 211 8" xfId="25634"/>
    <cellStyle name="Input 211 9" xfId="29328"/>
    <cellStyle name="Input 212" xfId="3541"/>
    <cellStyle name="Input 212 2" xfId="3542"/>
    <cellStyle name="Input 212 2 10" xfId="29329"/>
    <cellStyle name="Input 212 2 2" xfId="3543"/>
    <cellStyle name="Input 212 2 2 2" xfId="8239"/>
    <cellStyle name="Input 212 2 2 2 2" xfId="20520"/>
    <cellStyle name="Input 212 2 2 3" xfId="11369"/>
    <cellStyle name="Input 212 2 2 3 2" xfId="19474"/>
    <cellStyle name="Input 212 2 2 4" xfId="24292"/>
    <cellStyle name="Input 212 2 2 5" xfId="25644"/>
    <cellStyle name="Input 212 2 2 6" xfId="29330"/>
    <cellStyle name="Input 212 2 3" xfId="3544"/>
    <cellStyle name="Input 212 2 3 2" xfId="8240"/>
    <cellStyle name="Input 212 2 3 2 2" xfId="16490"/>
    <cellStyle name="Input 212 2 3 3" xfId="11370"/>
    <cellStyle name="Input 212 2 3 3 2" xfId="18874"/>
    <cellStyle name="Input 212 2 3 4" xfId="21750"/>
    <cellStyle name="Input 212 2 3 5" xfId="25645"/>
    <cellStyle name="Input 212 2 3 6" xfId="29331"/>
    <cellStyle name="Input 212 2 4" xfId="3545"/>
    <cellStyle name="Input 212 2 4 2" xfId="8241"/>
    <cellStyle name="Input 212 2 4 2 2" xfId="23064"/>
    <cellStyle name="Input 212 2 4 3" xfId="11371"/>
    <cellStyle name="Input 212 2 4 3 2" xfId="19481"/>
    <cellStyle name="Input 212 2 4 4" xfId="18117"/>
    <cellStyle name="Input 212 2 4 5" xfId="25646"/>
    <cellStyle name="Input 212 2 4 6" xfId="29332"/>
    <cellStyle name="Input 212 2 5" xfId="3546"/>
    <cellStyle name="Input 212 2 5 2" xfId="8242"/>
    <cellStyle name="Input 212 2 5 2 2" xfId="20519"/>
    <cellStyle name="Input 212 2 5 3" xfId="11372"/>
    <cellStyle name="Input 212 2 5 3 2" xfId="15444"/>
    <cellStyle name="Input 212 2 5 4" xfId="24287"/>
    <cellStyle name="Input 212 2 5 5" xfId="25647"/>
    <cellStyle name="Input 212 2 5 6" xfId="29333"/>
    <cellStyle name="Input 212 2 6" xfId="8238"/>
    <cellStyle name="Input 212 2 6 2" xfId="23065"/>
    <cellStyle name="Input 212 2 7" xfId="11368"/>
    <cellStyle name="Input 212 2 7 2" xfId="18881"/>
    <cellStyle name="Input 212 2 8" xfId="18118"/>
    <cellStyle name="Input 212 2 9" xfId="25643"/>
    <cellStyle name="Input 212 3" xfId="3547"/>
    <cellStyle name="Input 212 3 2" xfId="8243"/>
    <cellStyle name="Input 212 3 2 2" xfId="16489"/>
    <cellStyle name="Input 212 3 3" xfId="11373"/>
    <cellStyle name="Input 212 3 3 2" xfId="18875"/>
    <cellStyle name="Input 212 3 4" xfId="21745"/>
    <cellStyle name="Input 212 3 5" xfId="25648"/>
    <cellStyle name="Input 212 3 6" xfId="29334"/>
    <cellStyle name="Input 212 4" xfId="3548"/>
    <cellStyle name="Input 212 4 2" xfId="8244"/>
    <cellStyle name="Input 212 4 2 2" xfId="23059"/>
    <cellStyle name="Input 212 4 3" xfId="11374"/>
    <cellStyle name="Input 212 4 3 2" xfId="19480"/>
    <cellStyle name="Input 212 4 4" xfId="24291"/>
    <cellStyle name="Input 212 4 5" xfId="25649"/>
    <cellStyle name="Input 212 4 6" xfId="29335"/>
    <cellStyle name="Input 212 5" xfId="8237"/>
    <cellStyle name="Input 212 5 2" xfId="20513"/>
    <cellStyle name="Input 212 6" xfId="11367"/>
    <cellStyle name="Input 212 6 2" xfId="15445"/>
    <cellStyle name="Input 212 7" xfId="21751"/>
    <cellStyle name="Input 212 8" xfId="25642"/>
    <cellStyle name="Input 212 9" xfId="29336"/>
    <cellStyle name="Input 213" xfId="3549"/>
    <cellStyle name="Input 213 2" xfId="3550"/>
    <cellStyle name="Input 213 2 10" xfId="29337"/>
    <cellStyle name="Input 213 2 2" xfId="3551"/>
    <cellStyle name="Input 213 2 2 2" xfId="8247"/>
    <cellStyle name="Input 213 2 2 2 2" xfId="20518"/>
    <cellStyle name="Input 213 2 2 3" xfId="11377"/>
    <cellStyle name="Input 213 2 2 3 2" xfId="19475"/>
    <cellStyle name="Input 213 2 2 4" xfId="24290"/>
    <cellStyle name="Input 213 2 2 5" xfId="25652"/>
    <cellStyle name="Input 213 2 2 6" xfId="29338"/>
    <cellStyle name="Input 213 2 3" xfId="3552"/>
    <cellStyle name="Input 213 2 3 2" xfId="8248"/>
    <cellStyle name="Input 213 2 3 2 2" xfId="16488"/>
    <cellStyle name="Input 213 2 3 3" xfId="11378"/>
    <cellStyle name="Input 213 2 3 3 2" xfId="18876"/>
    <cellStyle name="Input 213 2 3 4" xfId="21748"/>
    <cellStyle name="Input 213 2 3 5" xfId="25653"/>
    <cellStyle name="Input 213 2 3 6" xfId="29339"/>
    <cellStyle name="Input 213 2 4" xfId="3553"/>
    <cellStyle name="Input 213 2 4 2" xfId="8249"/>
    <cellStyle name="Input 213 2 4 2 2" xfId="23062"/>
    <cellStyle name="Input 213 2 4 3" xfId="11379"/>
    <cellStyle name="Input 213 2 4 3 2" xfId="19479"/>
    <cellStyle name="Input 213 2 4 4" xfId="18115"/>
    <cellStyle name="Input 213 2 4 5" xfId="25654"/>
    <cellStyle name="Input 213 2 4 6" xfId="29340"/>
    <cellStyle name="Input 213 2 5" xfId="3554"/>
    <cellStyle name="Input 213 2 5 2" xfId="8250"/>
    <cellStyle name="Input 213 2 5 2 2" xfId="20517"/>
    <cellStyle name="Input 213 2 5 3" xfId="11380"/>
    <cellStyle name="Input 213 2 5 3 2" xfId="15442"/>
    <cellStyle name="Input 213 2 5 4" xfId="24289"/>
    <cellStyle name="Input 213 2 5 5" xfId="25655"/>
    <cellStyle name="Input 213 2 5 6" xfId="29341"/>
    <cellStyle name="Input 213 2 6" xfId="8246"/>
    <cellStyle name="Input 213 2 6 2" xfId="23063"/>
    <cellStyle name="Input 213 2 7" xfId="11376"/>
    <cellStyle name="Input 213 2 7 2" xfId="18880"/>
    <cellStyle name="Input 213 2 8" xfId="18116"/>
    <cellStyle name="Input 213 2 9" xfId="25651"/>
    <cellStyle name="Input 213 3" xfId="3555"/>
    <cellStyle name="Input 213 3 2" xfId="8251"/>
    <cellStyle name="Input 213 3 2 2" xfId="16487"/>
    <cellStyle name="Input 213 3 3" xfId="11381"/>
    <cellStyle name="Input 213 3 3 2" xfId="18877"/>
    <cellStyle name="Input 213 3 4" xfId="21747"/>
    <cellStyle name="Input 213 3 5" xfId="25656"/>
    <cellStyle name="Input 213 3 6" xfId="29342"/>
    <cellStyle name="Input 213 4" xfId="3556"/>
    <cellStyle name="Input 213 4 2" xfId="8252"/>
    <cellStyle name="Input 213 4 2 2" xfId="23061"/>
    <cellStyle name="Input 213 4 3" xfId="11382"/>
    <cellStyle name="Input 213 4 3 2" xfId="19478"/>
    <cellStyle name="Input 213 4 4" xfId="18114"/>
    <cellStyle name="Input 213 4 5" xfId="25657"/>
    <cellStyle name="Input 213 4 6" xfId="29343"/>
    <cellStyle name="Input 213 5" xfId="8245"/>
    <cellStyle name="Input 213 5 2" xfId="20514"/>
    <cellStyle name="Input 213 6" xfId="11375"/>
    <cellStyle name="Input 213 6 2" xfId="15443"/>
    <cellStyle name="Input 213 7" xfId="21749"/>
    <cellStyle name="Input 213 8" xfId="25650"/>
    <cellStyle name="Input 213 9" xfId="29344"/>
    <cellStyle name="Input 214" xfId="3557"/>
    <cellStyle name="Input 214 2" xfId="3558"/>
    <cellStyle name="Input 214 2 10" xfId="29345"/>
    <cellStyle name="Input 214 2 2" xfId="3559"/>
    <cellStyle name="Input 214 2 2 2" xfId="8255"/>
    <cellStyle name="Input 214 2 2 2 2" xfId="23060"/>
    <cellStyle name="Input 214 2 2 3" xfId="11385"/>
    <cellStyle name="Input 214 2 2 3 2" xfId="19477"/>
    <cellStyle name="Input 214 2 2 4" xfId="18113"/>
    <cellStyle name="Input 214 2 2 5" xfId="25660"/>
    <cellStyle name="Input 214 2 2 6" xfId="29346"/>
    <cellStyle name="Input 214 2 3" xfId="3560"/>
    <cellStyle name="Input 214 2 3 2" xfId="8256"/>
    <cellStyle name="Input 214 2 3 2 2" xfId="20515"/>
    <cellStyle name="Input 214 2 3 3" xfId="11386"/>
    <cellStyle name="Input 214 2 3 3 2" xfId="15440"/>
    <cellStyle name="Input 214 2 3 4" xfId="18112"/>
    <cellStyle name="Input 214 2 3 5" xfId="25661"/>
    <cellStyle name="Input 214 2 3 6" xfId="29347"/>
    <cellStyle name="Input 214 2 4" xfId="3561"/>
    <cellStyle name="Input 214 2 4 2" xfId="8257"/>
    <cellStyle name="Input 214 2 4 2 2" xfId="16485"/>
    <cellStyle name="Input 214 2 4 3" xfId="11387"/>
    <cellStyle name="Input 214 2 4 3 2" xfId="18879"/>
    <cellStyle name="Input 214 2 4 4" xfId="24282"/>
    <cellStyle name="Input 214 2 4 5" xfId="25662"/>
    <cellStyle name="Input 214 2 4 6" xfId="29348"/>
    <cellStyle name="Input 214 2 5" xfId="3562"/>
    <cellStyle name="Input 214 2 5 2" xfId="8258"/>
    <cellStyle name="Input 214 2 5 2 2" xfId="16484"/>
    <cellStyle name="Input 214 2 5 3" xfId="11388"/>
    <cellStyle name="Input 214 2 5 3 2" xfId="19476"/>
    <cellStyle name="Input 214 2 5 4" xfId="21740"/>
    <cellStyle name="Input 214 2 5 5" xfId="25663"/>
    <cellStyle name="Input 214 2 5 6" xfId="29349"/>
    <cellStyle name="Input 214 2 6" xfId="8254"/>
    <cellStyle name="Input 214 2 6 2" xfId="16486"/>
    <cellStyle name="Input 214 2 7" xfId="11384"/>
    <cellStyle name="Input 214 2 7 2" xfId="18878"/>
    <cellStyle name="Input 214 2 8" xfId="21746"/>
    <cellStyle name="Input 214 2 9" xfId="25659"/>
    <cellStyle name="Input 214 3" xfId="3563"/>
    <cellStyle name="Input 214 3 2" xfId="8259"/>
    <cellStyle name="Input 214 3 2 2" xfId="16483"/>
    <cellStyle name="Input 214 3 3" xfId="11389"/>
    <cellStyle name="Input 214 3 3 2" xfId="15439"/>
    <cellStyle name="Input 214 3 4" xfId="24286"/>
    <cellStyle name="Input 214 3 5" xfId="25664"/>
    <cellStyle name="Input 214 3 6" xfId="29350"/>
    <cellStyle name="Input 214 4" xfId="3564"/>
    <cellStyle name="Input 214 4 2" xfId="8260"/>
    <cellStyle name="Input 214 4 2 2" xfId="23050"/>
    <cellStyle name="Input 214 4 3" xfId="11390"/>
    <cellStyle name="Input 214 4 3 2" xfId="15438"/>
    <cellStyle name="Input 214 4 4" xfId="21744"/>
    <cellStyle name="Input 214 4 5" xfId="25665"/>
    <cellStyle name="Input 214 4 6" xfId="29351"/>
    <cellStyle name="Input 214 5" xfId="8253"/>
    <cellStyle name="Input 214 5 2" xfId="20516"/>
    <cellStyle name="Input 214 6" xfId="11383"/>
    <cellStyle name="Input 214 6 2" xfId="15441"/>
    <cellStyle name="Input 214 7" xfId="24288"/>
    <cellStyle name="Input 214 8" xfId="25658"/>
    <cellStyle name="Input 214 9" xfId="29352"/>
    <cellStyle name="Input 215" xfId="3565"/>
    <cellStyle name="Input 215 2" xfId="3566"/>
    <cellStyle name="Input 215 2 10" xfId="29353"/>
    <cellStyle name="Input 215 2 2" xfId="3567"/>
    <cellStyle name="Input 215 2 2 2" xfId="8263"/>
    <cellStyle name="Input 215 2 2 2 2" xfId="20512"/>
    <cellStyle name="Input 215 2 2 3" xfId="11393"/>
    <cellStyle name="Input 215 2 2 3 2" xfId="19466"/>
    <cellStyle name="Input 215 2 2 4" xfId="21743"/>
    <cellStyle name="Input 215 2 2 5" xfId="25668"/>
    <cellStyle name="Input 215 2 2 6" xfId="29354"/>
    <cellStyle name="Input 215 2 3" xfId="3568"/>
    <cellStyle name="Input 215 2 3 2" xfId="8264"/>
    <cellStyle name="Input 215 2 3 2 2" xfId="16482"/>
    <cellStyle name="Input 215 2 3 3" xfId="11394"/>
    <cellStyle name="Input 215 2 3 3 2" xfId="18882"/>
    <cellStyle name="Input 215 2 3 4" xfId="18110"/>
    <cellStyle name="Input 215 2 3 5" xfId="25669"/>
    <cellStyle name="Input 215 2 3 6" xfId="29355"/>
    <cellStyle name="Input 215 2 4" xfId="3569"/>
    <cellStyle name="Input 215 2 4 2" xfId="8265"/>
    <cellStyle name="Input 215 2 4 2 2" xfId="23056"/>
    <cellStyle name="Input 215 2 4 3" xfId="11395"/>
    <cellStyle name="Input 215 2 4 3 2" xfId="19473"/>
    <cellStyle name="Input 215 2 4 4" xfId="24284"/>
    <cellStyle name="Input 215 2 4 5" xfId="25670"/>
    <cellStyle name="Input 215 2 4 6" xfId="29356"/>
    <cellStyle name="Input 215 2 5" xfId="3570"/>
    <cellStyle name="Input 215 2 5 2" xfId="8266"/>
    <cellStyle name="Input 215 2 5 2 2" xfId="20511"/>
    <cellStyle name="Input 215 2 5 3" xfId="11396"/>
    <cellStyle name="Input 215 2 5 3 2" xfId="15436"/>
    <cellStyle name="Input 215 2 5 4" xfId="21742"/>
    <cellStyle name="Input 215 2 5 5" xfId="25671"/>
    <cellStyle name="Input 215 2 5 6" xfId="29357"/>
    <cellStyle name="Input 215 2 6" xfId="8262"/>
    <cellStyle name="Input 215 2 6 2" xfId="23057"/>
    <cellStyle name="Input 215 2 7" xfId="11392"/>
    <cellStyle name="Input 215 2 7 2" xfId="18889"/>
    <cellStyle name="Input 215 2 8" xfId="24285"/>
    <cellStyle name="Input 215 2 9" xfId="25667"/>
    <cellStyle name="Input 215 3" xfId="3571"/>
    <cellStyle name="Input 215 3 2" xfId="8267"/>
    <cellStyle name="Input 215 3 2 2" xfId="16481"/>
    <cellStyle name="Input 215 3 3" xfId="11397"/>
    <cellStyle name="Input 215 3 3 2" xfId="18883"/>
    <cellStyle name="Input 215 3 4" xfId="18109"/>
    <cellStyle name="Input 215 3 5" xfId="25672"/>
    <cellStyle name="Input 215 3 6" xfId="29358"/>
    <cellStyle name="Input 215 4" xfId="3572"/>
    <cellStyle name="Input 215 4 2" xfId="8268"/>
    <cellStyle name="Input 215 4 2 2" xfId="23051"/>
    <cellStyle name="Input 215 4 3" xfId="11398"/>
    <cellStyle name="Input 215 4 3 2" xfId="19472"/>
    <cellStyle name="Input 215 4 4" xfId="24283"/>
    <cellStyle name="Input 215 4 5" xfId="25673"/>
    <cellStyle name="Input 215 4 6" xfId="29359"/>
    <cellStyle name="Input 215 5" xfId="8261"/>
    <cellStyle name="Input 215 5 2" xfId="20505"/>
    <cellStyle name="Input 215 6" xfId="11391"/>
    <cellStyle name="Input 215 6 2" xfId="15437"/>
    <cellStyle name="Input 215 7" xfId="18111"/>
    <cellStyle name="Input 215 8" xfId="25666"/>
    <cellStyle name="Input 215 9" xfId="29360"/>
    <cellStyle name="Input 216" xfId="3573"/>
    <cellStyle name="Input 216 2" xfId="3574"/>
    <cellStyle name="Input 216 2 10" xfId="29361"/>
    <cellStyle name="Input 216 2 2" xfId="3575"/>
    <cellStyle name="Input 216 2 2 2" xfId="8271"/>
    <cellStyle name="Input 216 2 2 2 2" xfId="20510"/>
    <cellStyle name="Input 216 2 2 3" xfId="11401"/>
    <cellStyle name="Input 216 2 2 3 2" xfId="19467"/>
    <cellStyle name="Input 216 2 2 4" xfId="18107"/>
    <cellStyle name="Input 216 2 2 5" xfId="25676"/>
    <cellStyle name="Input 216 2 2 6" xfId="29362"/>
    <cellStyle name="Input 216 2 3" xfId="3576"/>
    <cellStyle name="Input 216 2 3 2" xfId="8272"/>
    <cellStyle name="Input 216 2 3 2 2" xfId="16480"/>
    <cellStyle name="Input 216 2 3 3" xfId="11402"/>
    <cellStyle name="Input 216 2 3 3 2" xfId="18884"/>
    <cellStyle name="Input 216 2 3 4" xfId="24274"/>
    <cellStyle name="Input 216 2 3 5" xfId="25677"/>
    <cellStyle name="Input 216 2 3 6" xfId="29363"/>
    <cellStyle name="Input 216 2 4" xfId="3577"/>
    <cellStyle name="Input 216 2 4 2" xfId="8273"/>
    <cellStyle name="Input 216 2 4 2 2" xfId="23054"/>
    <cellStyle name="Input 216 2 4 3" xfId="11403"/>
    <cellStyle name="Input 216 2 4 3 2" xfId="19471"/>
    <cellStyle name="Input 216 2 4 4" xfId="21732"/>
    <cellStyle name="Input 216 2 4 5" xfId="25678"/>
    <cellStyle name="Input 216 2 4 6" xfId="29364"/>
    <cellStyle name="Input 216 2 5" xfId="3578"/>
    <cellStyle name="Input 216 2 5 2" xfId="8274"/>
    <cellStyle name="Input 216 2 5 2 2" xfId="20509"/>
    <cellStyle name="Input 216 2 5 3" xfId="11404"/>
    <cellStyle name="Input 216 2 5 3 2" xfId="15434"/>
    <cellStyle name="Input 216 2 5 4" xfId="24281"/>
    <cellStyle name="Input 216 2 5 5" xfId="25679"/>
    <cellStyle name="Input 216 2 5 6" xfId="29365"/>
    <cellStyle name="Input 216 2 6" xfId="8270"/>
    <cellStyle name="Input 216 2 6 2" xfId="23055"/>
    <cellStyle name="Input 216 2 7" xfId="11400"/>
    <cellStyle name="Input 216 2 7 2" xfId="18888"/>
    <cellStyle name="Input 216 2 8" xfId="18108"/>
    <cellStyle name="Input 216 2 9" xfId="25675"/>
    <cellStyle name="Input 216 3" xfId="3579"/>
    <cellStyle name="Input 216 3 2" xfId="8275"/>
    <cellStyle name="Input 216 3 2 2" xfId="16479"/>
    <cellStyle name="Input 216 3 3" xfId="11405"/>
    <cellStyle name="Input 216 3 3 2" xfId="18885"/>
    <cellStyle name="Input 216 3 4" xfId="21739"/>
    <cellStyle name="Input 216 3 5" xfId="25680"/>
    <cellStyle name="Input 216 3 6" xfId="29366"/>
    <cellStyle name="Input 216 4" xfId="3580"/>
    <cellStyle name="Input 216 4 2" xfId="8276"/>
    <cellStyle name="Input 216 4 2 2" xfId="23053"/>
    <cellStyle name="Input 216 4 3" xfId="11406"/>
    <cellStyle name="Input 216 4 3 2" xfId="19470"/>
    <cellStyle name="Input 216 4 4" xfId="18106"/>
    <cellStyle name="Input 216 4 5" xfId="25681"/>
    <cellStyle name="Input 216 4 6" xfId="29367"/>
    <cellStyle name="Input 216 5" xfId="8269"/>
    <cellStyle name="Input 216 5 2" xfId="20506"/>
    <cellStyle name="Input 216 6" xfId="11399"/>
    <cellStyle name="Input 216 6 2" xfId="15435"/>
    <cellStyle name="Input 216 7" xfId="21741"/>
    <cellStyle name="Input 216 8" xfId="25674"/>
    <cellStyle name="Input 216 9" xfId="29368"/>
    <cellStyle name="Input 217" xfId="3581"/>
    <cellStyle name="Input 217 2" xfId="3582"/>
    <cellStyle name="Input 217 2 10" xfId="29369"/>
    <cellStyle name="Input 217 2 2" xfId="3583"/>
    <cellStyle name="Input 217 2 2 2" xfId="8279"/>
    <cellStyle name="Input 217 2 2 2 2" xfId="23052"/>
    <cellStyle name="Input 217 2 2 3" xfId="11409"/>
    <cellStyle name="Input 217 2 2 3 2" xfId="19469"/>
    <cellStyle name="Input 217 2 2 4" xfId="18105"/>
    <cellStyle name="Input 217 2 2 5" xfId="25684"/>
    <cellStyle name="Input 217 2 2 6" xfId="29370"/>
    <cellStyle name="Input 217 2 3" xfId="3584"/>
    <cellStyle name="Input 217 2 3 2" xfId="8280"/>
    <cellStyle name="Input 217 2 3 2 2" xfId="20507"/>
    <cellStyle name="Input 217 2 3 3" xfId="11410"/>
    <cellStyle name="Input 217 2 3 3 2" xfId="15432"/>
    <cellStyle name="Input 217 2 3 4" xfId="24275"/>
    <cellStyle name="Input 217 2 3 5" xfId="25685"/>
    <cellStyle name="Input 217 2 3 6" xfId="29371"/>
    <cellStyle name="Input 217 2 4" xfId="3585"/>
    <cellStyle name="Input 217 2 4 2" xfId="8281"/>
    <cellStyle name="Input 217 2 4 2 2" xfId="16477"/>
    <cellStyle name="Input 217 2 4 3" xfId="11411"/>
    <cellStyle name="Input 217 2 4 3 2" xfId="18887"/>
    <cellStyle name="Input 217 2 4 4" xfId="21733"/>
    <cellStyle name="Input 217 2 4 5" xfId="25686"/>
    <cellStyle name="Input 217 2 4 6" xfId="29372"/>
    <cellStyle name="Input 217 2 5" xfId="3586"/>
    <cellStyle name="Input 217 2 5 2" xfId="8282"/>
    <cellStyle name="Input 217 2 5 2 2" xfId="16476"/>
    <cellStyle name="Input 217 2 5 3" xfId="11412"/>
    <cellStyle name="Input 217 2 5 3 2" xfId="19468"/>
    <cellStyle name="Input 217 2 5 4" xfId="24279"/>
    <cellStyle name="Input 217 2 5 5" xfId="25687"/>
    <cellStyle name="Input 217 2 5 6" xfId="29373"/>
    <cellStyle name="Input 217 2 6" xfId="8278"/>
    <cellStyle name="Input 217 2 6 2" xfId="16478"/>
    <cellStyle name="Input 217 2 7" xfId="11408"/>
    <cellStyle name="Input 217 2 7 2" xfId="18886"/>
    <cellStyle name="Input 217 2 8" xfId="21738"/>
    <cellStyle name="Input 217 2 9" xfId="25683"/>
    <cellStyle name="Input 217 3" xfId="3587"/>
    <cellStyle name="Input 217 3 2" xfId="8283"/>
    <cellStyle name="Input 217 3 2 2" xfId="16475"/>
    <cellStyle name="Input 217 3 3" xfId="11413"/>
    <cellStyle name="Input 217 3 3 2" xfId="15431"/>
    <cellStyle name="Input 217 3 4" xfId="21737"/>
    <cellStyle name="Input 217 3 5" xfId="25688"/>
    <cellStyle name="Input 217 3 6" xfId="29374"/>
    <cellStyle name="Input 217 4" xfId="3588"/>
    <cellStyle name="Input 217 4 2" xfId="8284"/>
    <cellStyle name="Input 217 4 2 2" xfId="23042"/>
    <cellStyle name="Input 217 4 3" xfId="11414"/>
    <cellStyle name="Input 217 4 3 2" xfId="15430"/>
    <cellStyle name="Input 217 4 4" xfId="18104"/>
    <cellStyle name="Input 217 4 5" xfId="25689"/>
    <cellStyle name="Input 217 4 6" xfId="29375"/>
    <cellStyle name="Input 217 5" xfId="8277"/>
    <cellStyle name="Input 217 5 2" xfId="20508"/>
    <cellStyle name="Input 217 6" xfId="11407"/>
    <cellStyle name="Input 217 6 2" xfId="15433"/>
    <cellStyle name="Input 217 7" xfId="24280"/>
    <cellStyle name="Input 217 8" xfId="25682"/>
    <cellStyle name="Input 217 9" xfId="29376"/>
    <cellStyle name="Input 218" xfId="3589"/>
    <cellStyle name="Input 218 2" xfId="3590"/>
    <cellStyle name="Input 218 2 10" xfId="29377"/>
    <cellStyle name="Input 218 2 2" xfId="3591"/>
    <cellStyle name="Input 218 2 2 2" xfId="8287"/>
    <cellStyle name="Input 218 2 2 2 2" xfId="20504"/>
    <cellStyle name="Input 218 2 2 3" xfId="11417"/>
    <cellStyle name="Input 218 2 2 3 2" xfId="19458"/>
    <cellStyle name="Input 218 2 2 4" xfId="18103"/>
    <cellStyle name="Input 218 2 2 5" xfId="25692"/>
    <cellStyle name="Input 218 2 2 6" xfId="29378"/>
    <cellStyle name="Input 218 2 3" xfId="3592"/>
    <cellStyle name="Input 218 2 3 2" xfId="8288"/>
    <cellStyle name="Input 218 2 3 2 2" xfId="16474"/>
    <cellStyle name="Input 218 2 3 3" xfId="11418"/>
    <cellStyle name="Input 218 2 3 3 2" xfId="18890"/>
    <cellStyle name="Input 218 2 3 4" xfId="24277"/>
    <cellStyle name="Input 218 2 3 5" xfId="25693"/>
    <cellStyle name="Input 218 2 3 6" xfId="29379"/>
    <cellStyle name="Input 218 2 4" xfId="3593"/>
    <cellStyle name="Input 218 2 4 2" xfId="8289"/>
    <cellStyle name="Input 218 2 4 2 2" xfId="23048"/>
    <cellStyle name="Input 218 2 4 3" xfId="11419"/>
    <cellStyle name="Input 218 2 4 3 2" xfId="19465"/>
    <cellStyle name="Input 218 2 4 4" xfId="21735"/>
    <cellStyle name="Input 218 2 4 5" xfId="25694"/>
    <cellStyle name="Input 218 2 4 6" xfId="29380"/>
    <cellStyle name="Input 218 2 5" xfId="3594"/>
    <cellStyle name="Input 218 2 5 2" xfId="8290"/>
    <cellStyle name="Input 218 2 5 2 2" xfId="20503"/>
    <cellStyle name="Input 218 2 5 3" xfId="11420"/>
    <cellStyle name="Input 218 2 5 3 2" xfId="15428"/>
    <cellStyle name="Input 218 2 5 4" xfId="18102"/>
    <cellStyle name="Input 218 2 5 5" xfId="25695"/>
    <cellStyle name="Input 218 2 5 6" xfId="29381"/>
    <cellStyle name="Input 218 2 6" xfId="8286"/>
    <cellStyle name="Input 218 2 6 2" xfId="23049"/>
    <cellStyle name="Input 218 2 7" xfId="11416"/>
    <cellStyle name="Input 218 2 7 2" xfId="18897"/>
    <cellStyle name="Input 218 2 8" xfId="21736"/>
    <cellStyle name="Input 218 2 9" xfId="25691"/>
    <cellStyle name="Input 218 3" xfId="3595"/>
    <cellStyle name="Input 218 3 2" xfId="8291"/>
    <cellStyle name="Input 218 3 2 2" xfId="16473"/>
    <cellStyle name="Input 218 3 3" xfId="11421"/>
    <cellStyle name="Input 218 3 3 2" xfId="18891"/>
    <cellStyle name="Input 218 3 4" xfId="24276"/>
    <cellStyle name="Input 218 3 5" xfId="25696"/>
    <cellStyle name="Input 218 3 6" xfId="29382"/>
    <cellStyle name="Input 218 4" xfId="3596"/>
    <cellStyle name="Input 218 4 2" xfId="8292"/>
    <cellStyle name="Input 218 4 2 2" xfId="23043"/>
    <cellStyle name="Input 218 4 3" xfId="11422"/>
    <cellStyle name="Input 218 4 3 2" xfId="19464"/>
    <cellStyle name="Input 218 4 4" xfId="21734"/>
    <cellStyle name="Input 218 4 5" xfId="25697"/>
    <cellStyle name="Input 218 4 6" xfId="29383"/>
    <cellStyle name="Input 218 5" xfId="8285"/>
    <cellStyle name="Input 218 5 2" xfId="20497"/>
    <cellStyle name="Input 218 6" xfId="11415"/>
    <cellStyle name="Input 218 6 2" xfId="15429"/>
    <cellStyle name="Input 218 7" xfId="24278"/>
    <cellStyle name="Input 218 8" xfId="25690"/>
    <cellStyle name="Input 218 9" xfId="29384"/>
    <cellStyle name="Input 219" xfId="3597"/>
    <cellStyle name="Input 219 2" xfId="3598"/>
    <cellStyle name="Input 219 2 10" xfId="29385"/>
    <cellStyle name="Input 219 2 2" xfId="3599"/>
    <cellStyle name="Input 219 2 2 2" xfId="8295"/>
    <cellStyle name="Input 219 2 2 2 2" xfId="20502"/>
    <cellStyle name="Input 219 2 2 3" xfId="11425"/>
    <cellStyle name="Input 219 2 2 3 2" xfId="19459"/>
    <cellStyle name="Input 219 2 2 4" xfId="18099"/>
    <cellStyle name="Input 219 2 2 5" xfId="25700"/>
    <cellStyle name="Input 219 2 2 6" xfId="29386"/>
    <cellStyle name="Input 219 2 3" xfId="3600"/>
    <cellStyle name="Input 219 2 3 2" xfId="8296"/>
    <cellStyle name="Input 219 2 3 2 2" xfId="16472"/>
    <cellStyle name="Input 219 2 3 3" xfId="11426"/>
    <cellStyle name="Input 219 2 3 3 2" xfId="18892"/>
    <cellStyle name="Input 219 2 3 4" xfId="24266"/>
    <cellStyle name="Input 219 2 3 5" xfId="25701"/>
    <cellStyle name="Input 219 2 3 6" xfId="29387"/>
    <cellStyle name="Input 219 2 4" xfId="3601"/>
    <cellStyle name="Input 219 2 4 2" xfId="8297"/>
    <cellStyle name="Input 219 2 4 2 2" xfId="23046"/>
    <cellStyle name="Input 219 2 4 3" xfId="11427"/>
    <cellStyle name="Input 219 2 4 3 2" xfId="19463"/>
    <cellStyle name="Input 219 2 4 4" xfId="21724"/>
    <cellStyle name="Input 219 2 4 5" xfId="25702"/>
    <cellStyle name="Input 219 2 4 6" xfId="29388"/>
    <cellStyle name="Input 219 2 5" xfId="3602"/>
    <cellStyle name="Input 219 2 5 2" xfId="8298"/>
    <cellStyle name="Input 219 2 5 2 2" xfId="20501"/>
    <cellStyle name="Input 219 2 5 3" xfId="11428"/>
    <cellStyle name="Input 219 2 5 3 2" xfId="15426"/>
    <cellStyle name="Input 219 2 5 4" xfId="24273"/>
    <cellStyle name="Input 219 2 5 5" xfId="25703"/>
    <cellStyle name="Input 219 2 5 6" xfId="29389"/>
    <cellStyle name="Input 219 2 6" xfId="8294"/>
    <cellStyle name="Input 219 2 6 2" xfId="23047"/>
    <cellStyle name="Input 219 2 7" xfId="11424"/>
    <cellStyle name="Input 219 2 7 2" xfId="18896"/>
    <cellStyle name="Input 219 2 8" xfId="18100"/>
    <cellStyle name="Input 219 2 9" xfId="25699"/>
    <cellStyle name="Input 219 3" xfId="3603"/>
    <cellStyle name="Input 219 3 2" xfId="8299"/>
    <cellStyle name="Input 219 3 2 2" xfId="16471"/>
    <cellStyle name="Input 219 3 3" xfId="11429"/>
    <cellStyle name="Input 219 3 3 2" xfId="18893"/>
    <cellStyle name="Input 219 3 4" xfId="21731"/>
    <cellStyle name="Input 219 3 5" xfId="25704"/>
    <cellStyle name="Input 219 3 6" xfId="29390"/>
    <cellStyle name="Input 219 4" xfId="3604"/>
    <cellStyle name="Input 219 4 2" xfId="8300"/>
    <cellStyle name="Input 219 4 2 2" xfId="23045"/>
    <cellStyle name="Input 219 4 3" xfId="11430"/>
    <cellStyle name="Input 219 4 3 2" xfId="19462"/>
    <cellStyle name="Input 219 4 4" xfId="18098"/>
    <cellStyle name="Input 219 4 5" xfId="25705"/>
    <cellStyle name="Input 219 4 6" xfId="29391"/>
    <cellStyle name="Input 219 5" xfId="8293"/>
    <cellStyle name="Input 219 5 2" xfId="20498"/>
    <cellStyle name="Input 219 6" xfId="11423"/>
    <cellStyle name="Input 219 6 2" xfId="15427"/>
    <cellStyle name="Input 219 7" xfId="18101"/>
    <cellStyle name="Input 219 8" xfId="25698"/>
    <cellStyle name="Input 219 9" xfId="29392"/>
    <cellStyle name="Input 22" xfId="3605"/>
    <cellStyle name="Input 22 2" xfId="3606"/>
    <cellStyle name="Input 22 2 10" xfId="29393"/>
    <cellStyle name="Input 22 2 2" xfId="3607"/>
    <cellStyle name="Input 22 2 2 2" xfId="8303"/>
    <cellStyle name="Input 22 2 2 2 2" xfId="23044"/>
    <cellStyle name="Input 22 2 2 3" xfId="11433"/>
    <cellStyle name="Input 22 2 2 3 2" xfId="19461"/>
    <cellStyle name="Input 22 2 2 4" xfId="18097"/>
    <cellStyle name="Input 22 2 2 5" xfId="25708"/>
    <cellStyle name="Input 22 2 2 6" xfId="29394"/>
    <cellStyle name="Input 22 2 3" xfId="3608"/>
    <cellStyle name="Input 22 2 3 2" xfId="8304"/>
    <cellStyle name="Input 22 2 3 2 2" xfId="20499"/>
    <cellStyle name="Input 22 2 3 3" xfId="11434"/>
    <cellStyle name="Input 22 2 3 3 2" xfId="15424"/>
    <cellStyle name="Input 22 2 3 4" xfId="24267"/>
    <cellStyle name="Input 22 2 3 5" xfId="25709"/>
    <cellStyle name="Input 22 2 3 6" xfId="29395"/>
    <cellStyle name="Input 22 2 4" xfId="3609"/>
    <cellStyle name="Input 22 2 4 2" xfId="8305"/>
    <cellStyle name="Input 22 2 4 2 2" xfId="16469"/>
    <cellStyle name="Input 22 2 4 3" xfId="11435"/>
    <cellStyle name="Input 22 2 4 3 2" xfId="18895"/>
    <cellStyle name="Input 22 2 4 4" xfId="21725"/>
    <cellStyle name="Input 22 2 4 5" xfId="25710"/>
    <cellStyle name="Input 22 2 4 6" xfId="29396"/>
    <cellStyle name="Input 22 2 5" xfId="3610"/>
    <cellStyle name="Input 22 2 5 2" xfId="8306"/>
    <cellStyle name="Input 22 2 5 2 2" xfId="16468"/>
    <cellStyle name="Input 22 2 5 3" xfId="11436"/>
    <cellStyle name="Input 22 2 5 3 2" xfId="19460"/>
    <cellStyle name="Input 22 2 5 4" xfId="24271"/>
    <cellStyle name="Input 22 2 5 5" xfId="25711"/>
    <cellStyle name="Input 22 2 5 6" xfId="29397"/>
    <cellStyle name="Input 22 2 6" xfId="8302"/>
    <cellStyle name="Input 22 2 6 2" xfId="16470"/>
    <cellStyle name="Input 22 2 7" xfId="11432"/>
    <cellStyle name="Input 22 2 7 2" xfId="18894"/>
    <cellStyle name="Input 22 2 8" xfId="21730"/>
    <cellStyle name="Input 22 2 9" xfId="25707"/>
    <cellStyle name="Input 22 3" xfId="3611"/>
    <cellStyle name="Input 22 3 2" xfId="8307"/>
    <cellStyle name="Input 22 3 2 2" xfId="16467"/>
    <cellStyle name="Input 22 3 3" xfId="11437"/>
    <cellStyle name="Input 22 3 3 2" xfId="15423"/>
    <cellStyle name="Input 22 3 4" xfId="21729"/>
    <cellStyle name="Input 22 3 5" xfId="25712"/>
    <cellStyle name="Input 22 3 6" xfId="29398"/>
    <cellStyle name="Input 22 4" xfId="3612"/>
    <cellStyle name="Input 22 4 2" xfId="8308"/>
    <cellStyle name="Input 22 4 2 2" xfId="23034"/>
    <cellStyle name="Input 22 4 3" xfId="11438"/>
    <cellStyle name="Input 22 4 3 2" xfId="15422"/>
    <cellStyle name="Input 22 4 4" xfId="18096"/>
    <cellStyle name="Input 22 4 5" xfId="25713"/>
    <cellStyle name="Input 22 4 6" xfId="29399"/>
    <cellStyle name="Input 22 5" xfId="8301"/>
    <cellStyle name="Input 22 5 2" xfId="20500"/>
    <cellStyle name="Input 22 6" xfId="11431"/>
    <cellStyle name="Input 22 6 2" xfId="15425"/>
    <cellStyle name="Input 22 7" xfId="24272"/>
    <cellStyle name="Input 22 8" xfId="25706"/>
    <cellStyle name="Input 22 9" xfId="29400"/>
    <cellStyle name="Input 220" xfId="3613"/>
    <cellStyle name="Input 220 2" xfId="3614"/>
    <cellStyle name="Input 220 2 10" xfId="29401"/>
    <cellStyle name="Input 220 2 2" xfId="3615"/>
    <cellStyle name="Input 220 2 2 2" xfId="8311"/>
    <cellStyle name="Input 220 2 2 2 2" xfId="20496"/>
    <cellStyle name="Input 220 2 2 3" xfId="11441"/>
    <cellStyle name="Input 220 2 2 3 2" xfId="19450"/>
    <cellStyle name="Input 220 2 2 4" xfId="18095"/>
    <cellStyle name="Input 220 2 2 5" xfId="25716"/>
    <cellStyle name="Input 220 2 2 6" xfId="29402"/>
    <cellStyle name="Input 220 2 3" xfId="3616"/>
    <cellStyle name="Input 220 2 3 2" xfId="8312"/>
    <cellStyle name="Input 220 2 3 2 2" xfId="16466"/>
    <cellStyle name="Input 220 2 3 3" xfId="11442"/>
    <cellStyle name="Input 220 2 3 3 2" xfId="18898"/>
    <cellStyle name="Input 220 2 3 4" xfId="24269"/>
    <cellStyle name="Input 220 2 3 5" xfId="25717"/>
    <cellStyle name="Input 220 2 3 6" xfId="29403"/>
    <cellStyle name="Input 220 2 4" xfId="3617"/>
    <cellStyle name="Input 220 2 4 2" xfId="8313"/>
    <cellStyle name="Input 220 2 4 2 2" xfId="23040"/>
    <cellStyle name="Input 220 2 4 3" xfId="11443"/>
    <cellStyle name="Input 220 2 4 3 2" xfId="19457"/>
    <cellStyle name="Input 220 2 4 4" xfId="21727"/>
    <cellStyle name="Input 220 2 4 5" xfId="25718"/>
    <cellStyle name="Input 220 2 4 6" xfId="29404"/>
    <cellStyle name="Input 220 2 5" xfId="3618"/>
    <cellStyle name="Input 220 2 5 2" xfId="8314"/>
    <cellStyle name="Input 220 2 5 2 2" xfId="20495"/>
    <cellStyle name="Input 220 2 5 3" xfId="11444"/>
    <cellStyle name="Input 220 2 5 3 2" xfId="15420"/>
    <cellStyle name="Input 220 2 5 4" xfId="18094"/>
    <cellStyle name="Input 220 2 5 5" xfId="25719"/>
    <cellStyle name="Input 220 2 5 6" xfId="29405"/>
    <cellStyle name="Input 220 2 6" xfId="8310"/>
    <cellStyle name="Input 220 2 6 2" xfId="23041"/>
    <cellStyle name="Input 220 2 7" xfId="11440"/>
    <cellStyle name="Input 220 2 7 2" xfId="18905"/>
    <cellStyle name="Input 220 2 8" xfId="21728"/>
    <cellStyle name="Input 220 2 9" xfId="25715"/>
    <cellStyle name="Input 220 3" xfId="3619"/>
    <cellStyle name="Input 220 3 2" xfId="8315"/>
    <cellStyle name="Input 220 3 2 2" xfId="16465"/>
    <cellStyle name="Input 220 3 3" xfId="11445"/>
    <cellStyle name="Input 220 3 3 2" xfId="18899"/>
    <cellStyle name="Input 220 3 4" xfId="24268"/>
    <cellStyle name="Input 220 3 5" xfId="25720"/>
    <cellStyle name="Input 220 3 6" xfId="29406"/>
    <cellStyle name="Input 220 4" xfId="3620"/>
    <cellStyle name="Input 220 4 2" xfId="8316"/>
    <cellStyle name="Input 220 4 2 2" xfId="23035"/>
    <cellStyle name="Input 220 4 3" xfId="11446"/>
    <cellStyle name="Input 220 4 3 2" xfId="19456"/>
    <cellStyle name="Input 220 4 4" xfId="21726"/>
    <cellStyle name="Input 220 4 5" xfId="25721"/>
    <cellStyle name="Input 220 4 6" xfId="29407"/>
    <cellStyle name="Input 220 5" xfId="8309"/>
    <cellStyle name="Input 220 5 2" xfId="20489"/>
    <cellStyle name="Input 220 6" xfId="11439"/>
    <cellStyle name="Input 220 6 2" xfId="15421"/>
    <cellStyle name="Input 220 7" xfId="24270"/>
    <cellStyle name="Input 220 8" xfId="25714"/>
    <cellStyle name="Input 220 9" xfId="29408"/>
    <cellStyle name="Input 221" xfId="3621"/>
    <cellStyle name="Input 222" xfId="3622"/>
    <cellStyle name="Input 223" xfId="3623"/>
    <cellStyle name="Input 223 2" xfId="3624"/>
    <cellStyle name="Input 223 2 10" xfId="29409"/>
    <cellStyle name="Input 223 2 2" xfId="3625"/>
    <cellStyle name="Input 223 2 2 2" xfId="8319"/>
    <cellStyle name="Input 223 2 2 2 2" xfId="20494"/>
    <cellStyle name="Input 223 2 2 3" xfId="11449"/>
    <cellStyle name="Input 223 2 2 3 2" xfId="19451"/>
    <cellStyle name="Input 223 2 2 4" xfId="18091"/>
    <cellStyle name="Input 223 2 2 5" xfId="25724"/>
    <cellStyle name="Input 223 2 2 6" xfId="29410"/>
    <cellStyle name="Input 223 2 3" xfId="3626"/>
    <cellStyle name="Input 223 2 3 2" xfId="8320"/>
    <cellStyle name="Input 223 2 3 2 2" xfId="16464"/>
    <cellStyle name="Input 223 2 3 3" xfId="11450"/>
    <cellStyle name="Input 223 2 3 3 2" xfId="18900"/>
    <cellStyle name="Input 223 2 3 4" xfId="18090"/>
    <cellStyle name="Input 223 2 3 5" xfId="25725"/>
    <cellStyle name="Input 223 2 3 6" xfId="29411"/>
    <cellStyle name="Input 223 2 4" xfId="3627"/>
    <cellStyle name="Input 223 2 4 2" xfId="8321"/>
    <cellStyle name="Input 223 2 4 2 2" xfId="23038"/>
    <cellStyle name="Input 223 2 4 3" xfId="11451"/>
    <cellStyle name="Input 223 2 4 3 2" xfId="19455"/>
    <cellStyle name="Input 223 2 4 4" xfId="24257"/>
    <cellStyle name="Input 223 2 4 5" xfId="25726"/>
    <cellStyle name="Input 223 2 4 6" xfId="29412"/>
    <cellStyle name="Input 223 2 5" xfId="3628"/>
    <cellStyle name="Input 223 2 5 2" xfId="8322"/>
    <cellStyle name="Input 223 2 5 2 2" xfId="20493"/>
    <cellStyle name="Input 223 2 5 3" xfId="11452"/>
    <cellStyle name="Input 223 2 5 3 2" xfId="15418"/>
    <cellStyle name="Input 223 2 5 4" xfId="21715"/>
    <cellStyle name="Input 223 2 5 5" xfId="25727"/>
    <cellStyle name="Input 223 2 5 6" xfId="29413"/>
    <cellStyle name="Input 223 2 6" xfId="8318"/>
    <cellStyle name="Input 223 2 6 2" xfId="23039"/>
    <cellStyle name="Input 223 2 7" xfId="11448"/>
    <cellStyle name="Input 223 2 7 2" xfId="18904"/>
    <cellStyle name="Input 223 2 8" xfId="18092"/>
    <cellStyle name="Input 223 2 9" xfId="25723"/>
    <cellStyle name="Input 223 3" xfId="3629"/>
    <cellStyle name="Input 223 3 2" xfId="8323"/>
    <cellStyle name="Input 223 3 2 2" xfId="16463"/>
    <cellStyle name="Input 223 3 3" xfId="11453"/>
    <cellStyle name="Input 223 3 3 2" xfId="18901"/>
    <cellStyle name="Input 223 3 4" xfId="24264"/>
    <cellStyle name="Input 223 3 5" xfId="25728"/>
    <cellStyle name="Input 223 3 6" xfId="29414"/>
    <cellStyle name="Input 223 4" xfId="3630"/>
    <cellStyle name="Input 223 4 2" xfId="8324"/>
    <cellStyle name="Input 223 4 2 2" xfId="23037"/>
    <cellStyle name="Input 223 4 3" xfId="11454"/>
    <cellStyle name="Input 223 4 3 2" xfId="19454"/>
    <cellStyle name="Input 223 4 4" xfId="21722"/>
    <cellStyle name="Input 223 4 5" xfId="25729"/>
    <cellStyle name="Input 223 4 6" xfId="29415"/>
    <cellStyle name="Input 223 5" xfId="8317"/>
    <cellStyle name="Input 223 5 2" xfId="20490"/>
    <cellStyle name="Input 223 6" xfId="11447"/>
    <cellStyle name="Input 223 6 2" xfId="15419"/>
    <cellStyle name="Input 223 7" xfId="18093"/>
    <cellStyle name="Input 223 8" xfId="25722"/>
    <cellStyle name="Input 223 9" xfId="29416"/>
    <cellStyle name="Input 224" xfId="3631"/>
    <cellStyle name="Input 224 2" xfId="3632"/>
    <cellStyle name="Input 224 2 10" xfId="29417"/>
    <cellStyle name="Input 224 2 2" xfId="3633"/>
    <cellStyle name="Input 224 2 2 2" xfId="8327"/>
    <cellStyle name="Input 224 2 2 2 2" xfId="23036"/>
    <cellStyle name="Input 224 2 2 3" xfId="11457"/>
    <cellStyle name="Input 224 2 2 3 2" xfId="19453"/>
    <cellStyle name="Input 224 2 2 4" xfId="21721"/>
    <cellStyle name="Input 224 2 2 5" xfId="25732"/>
    <cellStyle name="Input 224 2 2 6" xfId="29418"/>
    <cellStyle name="Input 224 2 3" xfId="3634"/>
    <cellStyle name="Input 224 2 3 2" xfId="8328"/>
    <cellStyle name="Input 224 2 3 2 2" xfId="20491"/>
    <cellStyle name="Input 224 2 3 3" xfId="11458"/>
    <cellStyle name="Input 224 2 3 3 2" xfId="15416"/>
    <cellStyle name="Input 224 2 3 4" xfId="18088"/>
    <cellStyle name="Input 224 2 3 5" xfId="25733"/>
    <cellStyle name="Input 224 2 3 6" xfId="29419"/>
    <cellStyle name="Input 224 2 4" xfId="3635"/>
    <cellStyle name="Input 224 2 4 2" xfId="8329"/>
    <cellStyle name="Input 224 2 4 2 2" xfId="16461"/>
    <cellStyle name="Input 224 2 4 3" xfId="11459"/>
    <cellStyle name="Input 224 2 4 3 2" xfId="18903"/>
    <cellStyle name="Input 224 2 4 4" xfId="24258"/>
    <cellStyle name="Input 224 2 4 5" xfId="25734"/>
    <cellStyle name="Input 224 2 4 6" xfId="29420"/>
    <cellStyle name="Input 224 2 5" xfId="3636"/>
    <cellStyle name="Input 224 2 5 2" xfId="8330"/>
    <cellStyle name="Input 224 2 5 2 2" xfId="16460"/>
    <cellStyle name="Input 224 2 5 3" xfId="11460"/>
    <cellStyle name="Input 224 2 5 3 2" xfId="19452"/>
    <cellStyle name="Input 224 2 5 4" xfId="21716"/>
    <cellStyle name="Input 224 2 5 5" xfId="25735"/>
    <cellStyle name="Input 224 2 5 6" xfId="29421"/>
    <cellStyle name="Input 224 2 6" xfId="8326"/>
    <cellStyle name="Input 224 2 6 2" xfId="16462"/>
    <cellStyle name="Input 224 2 7" xfId="11456"/>
    <cellStyle name="Input 224 2 7 2" xfId="18902"/>
    <cellStyle name="Input 224 2 8" xfId="24263"/>
    <cellStyle name="Input 224 2 9" xfId="25731"/>
    <cellStyle name="Input 224 3" xfId="3637"/>
    <cellStyle name="Input 224 3 2" xfId="8331"/>
    <cellStyle name="Input 224 3 2 2" xfId="16459"/>
    <cellStyle name="Input 224 3 3" xfId="11461"/>
    <cellStyle name="Input 224 3 3 2" xfId="15415"/>
    <cellStyle name="Input 224 3 4" xfId="24262"/>
    <cellStyle name="Input 224 3 5" xfId="25736"/>
    <cellStyle name="Input 224 3 6" xfId="29422"/>
    <cellStyle name="Input 224 4" xfId="3638"/>
    <cellStyle name="Input 224 4 2" xfId="8332"/>
    <cellStyle name="Input 224 4 2 2" xfId="23026"/>
    <cellStyle name="Input 224 4 3" xfId="11462"/>
    <cellStyle name="Input 224 4 3 2" xfId="15414"/>
    <cellStyle name="Input 224 4 4" xfId="21720"/>
    <cellStyle name="Input 224 4 5" xfId="25737"/>
    <cellStyle name="Input 224 4 6" xfId="29423"/>
    <cellStyle name="Input 224 5" xfId="8325"/>
    <cellStyle name="Input 224 5 2" xfId="20492"/>
    <cellStyle name="Input 224 6" xfId="11455"/>
    <cellStyle name="Input 224 6 2" xfId="15417"/>
    <cellStyle name="Input 224 7" xfId="18089"/>
    <cellStyle name="Input 224 8" xfId="25730"/>
    <cellStyle name="Input 224 9" xfId="29424"/>
    <cellStyle name="Input 225" xfId="3639"/>
    <cellStyle name="Input 225 2" xfId="3640"/>
    <cellStyle name="Input 225 2 10" xfId="29425"/>
    <cellStyle name="Input 225 2 2" xfId="3641"/>
    <cellStyle name="Input 225 2 2 2" xfId="8335"/>
    <cellStyle name="Input 225 2 2 2 2" xfId="20488"/>
    <cellStyle name="Input 225 2 2 3" xfId="11465"/>
    <cellStyle name="Input 225 2 2 3 2" xfId="19442"/>
    <cellStyle name="Input 225 2 2 4" xfId="21719"/>
    <cellStyle name="Input 225 2 2 5" xfId="25740"/>
    <cellStyle name="Input 225 2 2 6" xfId="29426"/>
    <cellStyle name="Input 225 2 3" xfId="3642"/>
    <cellStyle name="Input 225 2 3 2" xfId="8336"/>
    <cellStyle name="Input 225 2 3 2 2" xfId="16458"/>
    <cellStyle name="Input 225 2 3 3" xfId="11466"/>
    <cellStyle name="Input 225 2 3 3 2" xfId="18906"/>
    <cellStyle name="Input 225 2 3 4" xfId="18086"/>
    <cellStyle name="Input 225 2 3 5" xfId="25741"/>
    <cellStyle name="Input 225 2 3 6" xfId="29427"/>
    <cellStyle name="Input 225 2 4" xfId="3643"/>
    <cellStyle name="Input 225 2 4 2" xfId="8337"/>
    <cellStyle name="Input 225 2 4 2 2" xfId="23032"/>
    <cellStyle name="Input 225 2 4 3" xfId="11467"/>
    <cellStyle name="Input 225 2 4 3 2" xfId="19449"/>
    <cellStyle name="Input 225 2 4 4" xfId="24260"/>
    <cellStyle name="Input 225 2 4 5" xfId="25742"/>
    <cellStyle name="Input 225 2 4 6" xfId="29428"/>
    <cellStyle name="Input 225 2 5" xfId="3644"/>
    <cellStyle name="Input 225 2 5 2" xfId="8338"/>
    <cellStyle name="Input 225 2 5 2 2" xfId="20487"/>
    <cellStyle name="Input 225 2 5 3" xfId="11468"/>
    <cellStyle name="Input 225 2 5 3 2" xfId="15412"/>
    <cellStyle name="Input 225 2 5 4" xfId="21718"/>
    <cellStyle name="Input 225 2 5 5" xfId="25743"/>
    <cellStyle name="Input 225 2 5 6" xfId="29429"/>
    <cellStyle name="Input 225 2 6" xfId="8334"/>
    <cellStyle name="Input 225 2 6 2" xfId="23033"/>
    <cellStyle name="Input 225 2 7" xfId="11464"/>
    <cellStyle name="Input 225 2 7 2" xfId="18913"/>
    <cellStyle name="Input 225 2 8" xfId="24261"/>
    <cellStyle name="Input 225 2 9" xfId="25739"/>
    <cellStyle name="Input 225 3" xfId="3645"/>
    <cellStyle name="Input 225 3 2" xfId="8339"/>
    <cellStyle name="Input 225 3 2 2" xfId="16457"/>
    <cellStyle name="Input 225 3 3" xfId="11469"/>
    <cellStyle name="Input 225 3 3 2" xfId="18907"/>
    <cellStyle name="Input 225 3 4" xfId="18085"/>
    <cellStyle name="Input 225 3 5" xfId="25744"/>
    <cellStyle name="Input 225 3 6" xfId="29430"/>
    <cellStyle name="Input 225 4" xfId="3646"/>
    <cellStyle name="Input 225 4 2" xfId="8340"/>
    <cellStyle name="Input 225 4 2 2" xfId="23027"/>
    <cellStyle name="Input 225 4 3" xfId="11470"/>
    <cellStyle name="Input 225 4 3 2" xfId="19448"/>
    <cellStyle name="Input 225 4 4" xfId="24259"/>
    <cellStyle name="Input 225 4 5" xfId="25745"/>
    <cellStyle name="Input 225 4 6" xfId="29431"/>
    <cellStyle name="Input 225 5" xfId="8333"/>
    <cellStyle name="Input 225 5 2" xfId="20481"/>
    <cellStyle name="Input 225 6" xfId="11463"/>
    <cellStyle name="Input 225 6 2" xfId="15413"/>
    <cellStyle name="Input 225 7" xfId="18087"/>
    <cellStyle name="Input 225 8" xfId="25738"/>
    <cellStyle name="Input 225 9" xfId="29432"/>
    <cellStyle name="Input 226" xfId="3647"/>
    <cellStyle name="Input 226 10" xfId="29433"/>
    <cellStyle name="Input 226 2" xfId="3648"/>
    <cellStyle name="Input 226 2 2" xfId="8342"/>
    <cellStyle name="Input 226 2 2 2" xfId="23031"/>
    <cellStyle name="Input 226 2 3" xfId="11472"/>
    <cellStyle name="Input 226 2 3 2" xfId="18912"/>
    <cellStyle name="Input 226 2 4" xfId="18084"/>
    <cellStyle name="Input 226 2 5" xfId="25747"/>
    <cellStyle name="Input 226 2 6" xfId="29434"/>
    <cellStyle name="Input 226 3" xfId="3649"/>
    <cellStyle name="Input 226 3 2" xfId="8343"/>
    <cellStyle name="Input 226 3 2 2" xfId="20486"/>
    <cellStyle name="Input 226 3 3" xfId="11473"/>
    <cellStyle name="Input 226 3 3 2" xfId="19443"/>
    <cellStyle name="Input 226 3 4" xfId="18083"/>
    <cellStyle name="Input 226 3 5" xfId="25748"/>
    <cellStyle name="Input 226 3 6" xfId="29435"/>
    <cellStyle name="Input 226 4" xfId="3650"/>
    <cellStyle name="Input 226 4 2" xfId="8344"/>
    <cellStyle name="Input 226 4 2 2" xfId="16456"/>
    <cellStyle name="Input 226 4 3" xfId="11474"/>
    <cellStyle name="Input 226 4 3 2" xfId="18908"/>
    <cellStyle name="Input 226 4 4" xfId="18082"/>
    <cellStyle name="Input 226 4 5" xfId="25749"/>
    <cellStyle name="Input 226 4 6" xfId="29436"/>
    <cellStyle name="Input 226 5" xfId="3651"/>
    <cellStyle name="Input 226 5 2" xfId="8345"/>
    <cellStyle name="Input 226 5 2 2" xfId="23030"/>
    <cellStyle name="Input 226 5 3" xfId="11475"/>
    <cellStyle name="Input 226 5 3 2" xfId="19447"/>
    <cellStyle name="Input 226 5 4" xfId="24249"/>
    <cellStyle name="Input 226 5 5" xfId="25750"/>
    <cellStyle name="Input 226 5 6" xfId="29437"/>
    <cellStyle name="Input 226 6" xfId="8341"/>
    <cellStyle name="Input 226 6 2" xfId="20482"/>
    <cellStyle name="Input 226 7" xfId="11471"/>
    <cellStyle name="Input 226 7 2" xfId="15411"/>
    <cellStyle name="Input 226 8" xfId="21717"/>
    <cellStyle name="Input 226 9" xfId="25746"/>
    <cellStyle name="Input 227" xfId="3652"/>
    <cellStyle name="Input 227 10" xfId="29438"/>
    <cellStyle name="Input 227 2" xfId="3653"/>
    <cellStyle name="Input 227 2 2" xfId="8347"/>
    <cellStyle name="Input 227 2 2 2" xfId="16455"/>
    <cellStyle name="Input 227 2 3" xfId="11477"/>
    <cellStyle name="Input 227 2 3 2" xfId="18909"/>
    <cellStyle name="Input 227 2 4" xfId="24256"/>
    <cellStyle name="Input 227 2 5" xfId="25752"/>
    <cellStyle name="Input 227 2 6" xfId="29439"/>
    <cellStyle name="Input 227 3" xfId="3654"/>
    <cellStyle name="Input 227 3 2" xfId="8348"/>
    <cellStyle name="Input 227 3 2 2" xfId="23029"/>
    <cellStyle name="Input 227 3 3" xfId="11478"/>
    <cellStyle name="Input 227 3 3 2" xfId="19446"/>
    <cellStyle name="Input 227 3 4" xfId="21714"/>
    <cellStyle name="Input 227 3 5" xfId="25753"/>
    <cellStyle name="Input 227 3 6" xfId="29440"/>
    <cellStyle name="Input 227 4" xfId="3655"/>
    <cellStyle name="Input 227 4 2" xfId="8349"/>
    <cellStyle name="Input 227 4 2 2" xfId="20484"/>
    <cellStyle name="Input 227 4 3" xfId="11479"/>
    <cellStyle name="Input 227 4 3 2" xfId="15409"/>
    <cellStyle name="Input 227 4 4" xfId="18081"/>
    <cellStyle name="Input 227 4 5" xfId="25754"/>
    <cellStyle name="Input 227 4 6" xfId="29441"/>
    <cellStyle name="Input 227 5" xfId="3656"/>
    <cellStyle name="Input 227 5 2" xfId="8350"/>
    <cellStyle name="Input 227 5 2 2" xfId="16454"/>
    <cellStyle name="Input 227 5 3" xfId="11480"/>
    <cellStyle name="Input 227 5 3 2" xfId="18910"/>
    <cellStyle name="Input 227 5 4" xfId="24255"/>
    <cellStyle name="Input 227 5 5" xfId="25755"/>
    <cellStyle name="Input 227 5 6" xfId="29442"/>
    <cellStyle name="Input 227 6" xfId="8346"/>
    <cellStyle name="Input 227 6 2" xfId="20485"/>
    <cellStyle name="Input 227 7" xfId="11476"/>
    <cellStyle name="Input 227 7 2" xfId="15410"/>
    <cellStyle name="Input 227 8" xfId="21707"/>
    <cellStyle name="Input 227 9" xfId="25751"/>
    <cellStyle name="Input 228" xfId="3657"/>
    <cellStyle name="Input 228 2" xfId="8351"/>
    <cellStyle name="Input 228 2 2" xfId="23028"/>
    <cellStyle name="Input 228 3" xfId="11481"/>
    <cellStyle name="Input 228 3 2" xfId="19445"/>
    <cellStyle name="Input 228 4" xfId="21713"/>
    <cellStyle name="Input 228 5" xfId="25756"/>
    <cellStyle name="Input 228 6" xfId="29443"/>
    <cellStyle name="Input 229" xfId="3658"/>
    <cellStyle name="Input 229 2" xfId="8352"/>
    <cellStyle name="Input 229 2 2" xfId="20483"/>
    <cellStyle name="Input 229 3" xfId="11482"/>
    <cellStyle name="Input 229 3 2" xfId="15408"/>
    <cellStyle name="Input 229 4" xfId="18080"/>
    <cellStyle name="Input 229 5" xfId="25757"/>
    <cellStyle name="Input 229 6" xfId="29444"/>
    <cellStyle name="Input 23" xfId="3659"/>
    <cellStyle name="Input 23 2" xfId="3660"/>
    <cellStyle name="Input 23 2 10" xfId="29445"/>
    <cellStyle name="Input 23 2 2" xfId="3661"/>
    <cellStyle name="Input 23 2 2 2" xfId="8355"/>
    <cellStyle name="Input 23 2 2 2 2" xfId="16451"/>
    <cellStyle name="Input 23 2 2 3" xfId="11485"/>
    <cellStyle name="Input 23 2 2 3 2" xfId="15407"/>
    <cellStyle name="Input 23 2 2 4" xfId="24254"/>
    <cellStyle name="Input 23 2 2 5" xfId="25760"/>
    <cellStyle name="Input 23 2 2 6" xfId="29446"/>
    <cellStyle name="Input 23 2 3" xfId="3662"/>
    <cellStyle name="Input 23 2 3 2" xfId="8356"/>
    <cellStyle name="Input 23 2 3 2 2" xfId="23018"/>
    <cellStyle name="Input 23 2 3 3" xfId="11486"/>
    <cellStyle name="Input 23 2 3 3 2" xfId="15406"/>
    <cellStyle name="Input 23 2 3 4" xfId="21712"/>
    <cellStyle name="Input 23 2 3 5" xfId="25761"/>
    <cellStyle name="Input 23 2 3 6" xfId="29447"/>
    <cellStyle name="Input 23 2 4" xfId="3663"/>
    <cellStyle name="Input 23 2 4 2" xfId="8357"/>
    <cellStyle name="Input 23 2 4 2 2" xfId="20473"/>
    <cellStyle name="Input 23 2 4 3" xfId="11487"/>
    <cellStyle name="Input 23 2 4 3 2" xfId="15405"/>
    <cellStyle name="Input 23 2 4 4" xfId="18079"/>
    <cellStyle name="Input 23 2 4 5" xfId="25762"/>
    <cellStyle name="Input 23 2 4 6" xfId="29448"/>
    <cellStyle name="Input 23 2 5" xfId="3664"/>
    <cellStyle name="Input 23 2 5 2" xfId="8358"/>
    <cellStyle name="Input 23 2 5 2 2" xfId="23025"/>
    <cellStyle name="Input 23 2 5 3" xfId="11488"/>
    <cellStyle name="Input 23 2 5 3 2" xfId="18921"/>
    <cellStyle name="Input 23 2 5 4" xfId="24253"/>
    <cellStyle name="Input 23 2 5 5" xfId="25763"/>
    <cellStyle name="Input 23 2 5 6" xfId="29449"/>
    <cellStyle name="Input 23 2 6" xfId="8354"/>
    <cellStyle name="Input 23 2 6 2" xfId="16452"/>
    <cellStyle name="Input 23 2 7" xfId="11484"/>
    <cellStyle name="Input 23 2 7 2" xfId="19444"/>
    <cellStyle name="Input 23 2 8" xfId="21708"/>
    <cellStyle name="Input 23 2 9" xfId="25759"/>
    <cellStyle name="Input 23 3" xfId="3665"/>
    <cellStyle name="Input 23 3 2" xfId="8359"/>
    <cellStyle name="Input 23 3 2 2" xfId="20480"/>
    <cellStyle name="Input 23 3 3" xfId="11489"/>
    <cellStyle name="Input 23 3 3 2" xfId="19434"/>
    <cellStyle name="Input 23 3 4" xfId="21711"/>
    <cellStyle name="Input 23 3 5" xfId="25764"/>
    <cellStyle name="Input 23 3 6" xfId="29450"/>
    <cellStyle name="Input 23 4" xfId="3666"/>
    <cellStyle name="Input 23 4 2" xfId="8360"/>
    <cellStyle name="Input 23 4 2 2" xfId="16450"/>
    <cellStyle name="Input 23 4 3" xfId="11490"/>
    <cellStyle name="Input 23 4 3 2" xfId="18914"/>
    <cellStyle name="Input 23 4 4" xfId="18078"/>
    <cellStyle name="Input 23 4 5" xfId="25765"/>
    <cellStyle name="Input 23 4 6" xfId="29451"/>
    <cellStyle name="Input 23 5" xfId="8353"/>
    <cellStyle name="Input 23 5 2" xfId="16453"/>
    <cellStyle name="Input 23 6" xfId="11483"/>
    <cellStyle name="Input 23 6 2" xfId="18911"/>
    <cellStyle name="Input 23 7" xfId="24250"/>
    <cellStyle name="Input 23 8" xfId="25758"/>
    <cellStyle name="Input 23 9" xfId="29452"/>
    <cellStyle name="Input 230" xfId="3667"/>
    <cellStyle name="Input 230 2" xfId="8361"/>
    <cellStyle name="Input 230 2 2" xfId="23024"/>
    <cellStyle name="Input 230 3" xfId="11491"/>
    <cellStyle name="Input 230 3 2" xfId="19441"/>
    <cellStyle name="Input 230 4" xfId="24252"/>
    <cellStyle name="Input 230 5" xfId="25766"/>
    <cellStyle name="Input 230 6" xfId="29453"/>
    <cellStyle name="Input 231" xfId="3668"/>
    <cellStyle name="Input 231 2" xfId="8362"/>
    <cellStyle name="Input 231 2 2" xfId="20479"/>
    <cellStyle name="Input 231 3" xfId="11492"/>
    <cellStyle name="Input 231 3 2" xfId="15404"/>
    <cellStyle name="Input 231 4" xfId="21710"/>
    <cellStyle name="Input 231 5" xfId="25767"/>
    <cellStyle name="Input 231 6" xfId="29454"/>
    <cellStyle name="Input 24" xfId="3669"/>
    <cellStyle name="Input 24 2" xfId="3670"/>
    <cellStyle name="Input 24 2 10" xfId="29455"/>
    <cellStyle name="Input 24 2 2" xfId="3671"/>
    <cellStyle name="Input 24 2 2 2" xfId="8365"/>
    <cellStyle name="Input 24 2 2 2 2" xfId="20474"/>
    <cellStyle name="Input 24 2 2 3" xfId="11495"/>
    <cellStyle name="Input 24 2 2 3 2" xfId="15403"/>
    <cellStyle name="Input 24 2 2 4" xfId="21709"/>
    <cellStyle name="Input 24 2 2 5" xfId="25770"/>
    <cellStyle name="Input 24 2 2 6" xfId="29456"/>
    <cellStyle name="Input 24 2 3" xfId="3672"/>
    <cellStyle name="Input 24 2 3 2" xfId="8366"/>
    <cellStyle name="Input 24 2 3 2 2" xfId="23023"/>
    <cellStyle name="Input 24 2 3 3" xfId="11496"/>
    <cellStyle name="Input 24 2 3 3 2" xfId="18920"/>
    <cellStyle name="Input 24 2 3 4" xfId="18076"/>
    <cellStyle name="Input 24 2 3 5" xfId="25771"/>
    <cellStyle name="Input 24 2 3 6" xfId="29457"/>
    <cellStyle name="Input 24 2 4" xfId="3673"/>
    <cellStyle name="Input 24 2 4 2" xfId="8367"/>
    <cellStyle name="Input 24 2 4 2 2" xfId="20478"/>
    <cellStyle name="Input 24 2 4 3" xfId="11497"/>
    <cellStyle name="Input 24 2 4 3 2" xfId="19435"/>
    <cellStyle name="Input 24 2 4 4" xfId="18075"/>
    <cellStyle name="Input 24 2 4 5" xfId="25772"/>
    <cellStyle name="Input 24 2 4 6" xfId="29458"/>
    <cellStyle name="Input 24 2 5" xfId="3674"/>
    <cellStyle name="Input 24 2 5 2" xfId="8368"/>
    <cellStyle name="Input 24 2 5 2 2" xfId="16448"/>
    <cellStyle name="Input 24 2 5 3" xfId="11498"/>
    <cellStyle name="Input 24 2 5 3 2" xfId="18916"/>
    <cellStyle name="Input 24 2 5 4" xfId="18074"/>
    <cellStyle name="Input 24 2 5 5" xfId="25773"/>
    <cellStyle name="Input 24 2 5 6" xfId="29459"/>
    <cellStyle name="Input 24 2 6" xfId="8364"/>
    <cellStyle name="Input 24 2 6 2" xfId="23019"/>
    <cellStyle name="Input 24 2 7" xfId="11494"/>
    <cellStyle name="Input 24 2 7 2" xfId="19440"/>
    <cellStyle name="Input 24 2 8" xfId="24251"/>
    <cellStyle name="Input 24 2 9" xfId="25769"/>
    <cellStyle name="Input 24 3" xfId="3675"/>
    <cellStyle name="Input 24 3 2" xfId="8369"/>
    <cellStyle name="Input 24 3 2 2" xfId="23022"/>
    <cellStyle name="Input 24 3 3" xfId="11499"/>
    <cellStyle name="Input 24 3 3 2" xfId="19439"/>
    <cellStyle name="Input 24 3 4" xfId="18073"/>
    <cellStyle name="Input 24 3 5" xfId="25774"/>
    <cellStyle name="Input 24 3 6" xfId="29460"/>
    <cellStyle name="Input 24 4" xfId="3676"/>
    <cellStyle name="Input 24 4 2" xfId="8370"/>
    <cellStyle name="Input 24 4 2 2" xfId="20477"/>
    <cellStyle name="Input 24 4 3" xfId="11500"/>
    <cellStyle name="Input 24 4 3 2" xfId="15402"/>
    <cellStyle name="Input 24 4 4" xfId="18072"/>
    <cellStyle name="Input 24 4 5" xfId="25775"/>
    <cellStyle name="Input 24 4 6" xfId="29461"/>
    <cellStyle name="Input 24 5" xfId="8363"/>
    <cellStyle name="Input 24 5 2" xfId="16449"/>
    <cellStyle name="Input 24 6" xfId="11493"/>
    <cellStyle name="Input 24 6 2" xfId="18915"/>
    <cellStyle name="Input 24 7" xfId="18077"/>
    <cellStyle name="Input 24 8" xfId="25768"/>
    <cellStyle name="Input 24 9" xfId="29462"/>
    <cellStyle name="Input 25" xfId="3677"/>
    <cellStyle name="Input 25 2" xfId="3678"/>
    <cellStyle name="Input 25 2 10" xfId="29463"/>
    <cellStyle name="Input 25 2 2" xfId="3679"/>
    <cellStyle name="Input 25 2 2 2" xfId="8373"/>
    <cellStyle name="Input 25 2 2 2 2" xfId="20476"/>
    <cellStyle name="Input 25 2 2 3" xfId="11503"/>
    <cellStyle name="Input 25 2 2 3 2" xfId="15401"/>
    <cellStyle name="Input 25 2 2 4" xfId="21699"/>
    <cellStyle name="Input 25 2 2 5" xfId="25778"/>
    <cellStyle name="Input 25 2 2 6" xfId="29464"/>
    <cellStyle name="Input 25 2 3" xfId="3680"/>
    <cellStyle name="Input 25 2 3 2" xfId="8374"/>
    <cellStyle name="Input 25 2 3 2 2" xfId="16446"/>
    <cellStyle name="Input 25 2 3 3" xfId="11504"/>
    <cellStyle name="Input 25 2 3 3 2" xfId="18918"/>
    <cellStyle name="Input 25 2 3 4" xfId="24248"/>
    <cellStyle name="Input 25 2 3 5" xfId="25779"/>
    <cellStyle name="Input 25 2 3 6" xfId="29465"/>
    <cellStyle name="Input 25 2 4" xfId="3681"/>
    <cellStyle name="Input 25 2 4 2" xfId="8375"/>
    <cellStyle name="Input 25 2 4 2 2" xfId="23020"/>
    <cellStyle name="Input 25 2 4 3" xfId="11505"/>
    <cellStyle name="Input 25 2 4 3 2" xfId="19437"/>
    <cellStyle name="Input 25 2 4 4" xfId="21706"/>
    <cellStyle name="Input 25 2 4 5" xfId="25780"/>
    <cellStyle name="Input 25 2 4 6" xfId="29466"/>
    <cellStyle name="Input 25 2 5" xfId="3682"/>
    <cellStyle name="Input 25 2 5 2" xfId="8376"/>
    <cellStyle name="Input 25 2 5 2 2" xfId="20475"/>
    <cellStyle name="Input 25 2 5 3" xfId="11506"/>
    <cellStyle name="Input 25 2 5 3 2" xfId="15400"/>
    <cellStyle name="Input 25 2 5 4" xfId="18070"/>
    <cellStyle name="Input 25 2 5 5" xfId="25781"/>
    <cellStyle name="Input 25 2 5 6" xfId="29467"/>
    <cellStyle name="Input 25 2 6" xfId="8372"/>
    <cellStyle name="Input 25 2 6 2" xfId="23021"/>
    <cellStyle name="Input 25 2 7" xfId="11502"/>
    <cellStyle name="Input 25 2 7 2" xfId="19438"/>
    <cellStyle name="Input 25 2 8" xfId="24241"/>
    <cellStyle name="Input 25 2 9" xfId="25777"/>
    <cellStyle name="Input 25 3" xfId="3683"/>
    <cellStyle name="Input 25 3 2" xfId="8377"/>
    <cellStyle name="Input 25 3 2 2" xfId="16445"/>
    <cellStyle name="Input 25 3 3" xfId="11507"/>
    <cellStyle name="Input 25 3 3 2" xfId="18919"/>
    <cellStyle name="Input 25 3 4" xfId="24247"/>
    <cellStyle name="Input 25 3 5" xfId="25782"/>
    <cellStyle name="Input 25 3 6" xfId="29468"/>
    <cellStyle name="Input 25 4" xfId="3684"/>
    <cellStyle name="Input 25 4 2" xfId="8378"/>
    <cellStyle name="Input 25 4 2 2" xfId="16444"/>
    <cellStyle name="Input 25 4 3" xfId="11508"/>
    <cellStyle name="Input 25 4 3 2" xfId="19436"/>
    <cellStyle name="Input 25 4 4" xfId="21705"/>
    <cellStyle name="Input 25 4 5" xfId="25783"/>
    <cellStyle name="Input 25 4 6" xfId="29469"/>
    <cellStyle name="Input 25 5" xfId="8371"/>
    <cellStyle name="Input 25 5 2" xfId="16447"/>
    <cellStyle name="Input 25 6" xfId="11501"/>
    <cellStyle name="Input 25 6 2" xfId="18917"/>
    <cellStyle name="Input 25 7" xfId="18071"/>
    <cellStyle name="Input 25 8" xfId="25776"/>
    <cellStyle name="Input 25 9" xfId="29470"/>
    <cellStyle name="Input 26" xfId="3685"/>
    <cellStyle name="Input 26 2" xfId="3686"/>
    <cellStyle name="Input 26 2 10" xfId="29471"/>
    <cellStyle name="Input 26 2 2" xfId="3687"/>
    <cellStyle name="Input 26 2 2 2" xfId="8381"/>
    <cellStyle name="Input 26 2 2 2 2" xfId="20465"/>
    <cellStyle name="Input 26 2 2 3" xfId="11511"/>
    <cellStyle name="Input 26 2 2 3 2" xfId="15397"/>
    <cellStyle name="Input 26 2 2 4" xfId="21700"/>
    <cellStyle name="Input 26 2 2 5" xfId="25786"/>
    <cellStyle name="Input 26 2 2 6" xfId="29472"/>
    <cellStyle name="Input 26 2 3" xfId="3688"/>
    <cellStyle name="Input 26 2 3 2" xfId="8382"/>
    <cellStyle name="Input 26 2 3 2 2" xfId="23017"/>
    <cellStyle name="Input 26 2 3 3" xfId="11512"/>
    <cellStyle name="Input 26 2 3 3 2" xfId="18929"/>
    <cellStyle name="Input 26 2 3 4" xfId="24246"/>
    <cellStyle name="Input 26 2 3 5" xfId="25787"/>
    <cellStyle name="Input 26 2 3 6" xfId="29473"/>
    <cellStyle name="Input 26 2 4" xfId="3689"/>
    <cellStyle name="Input 26 2 4 2" xfId="8383"/>
    <cellStyle name="Input 26 2 4 2 2" xfId="20472"/>
    <cellStyle name="Input 26 2 4 3" xfId="11513"/>
    <cellStyle name="Input 26 2 4 3 2" xfId="19426"/>
    <cellStyle name="Input 26 2 4 4" xfId="21704"/>
    <cellStyle name="Input 26 2 4 5" xfId="25788"/>
    <cellStyle name="Input 26 2 4 6" xfId="29474"/>
    <cellStyle name="Input 26 2 5" xfId="3690"/>
    <cellStyle name="Input 26 2 5 2" xfId="8384"/>
    <cellStyle name="Input 26 2 5 2 2" xfId="16442"/>
    <cellStyle name="Input 26 2 5 3" xfId="11514"/>
    <cellStyle name="Input 26 2 5 3 2" xfId="18922"/>
    <cellStyle name="Input 26 2 5 4" xfId="18068"/>
    <cellStyle name="Input 26 2 5 5" xfId="25789"/>
    <cellStyle name="Input 26 2 5 6" xfId="29475"/>
    <cellStyle name="Input 26 2 6" xfId="8380"/>
    <cellStyle name="Input 26 2 6 2" xfId="23010"/>
    <cellStyle name="Input 26 2 7" xfId="11510"/>
    <cellStyle name="Input 26 2 7 2" xfId="15398"/>
    <cellStyle name="Input 26 2 8" xfId="24242"/>
    <cellStyle name="Input 26 2 9" xfId="25785"/>
    <cellStyle name="Input 26 3" xfId="3691"/>
    <cellStyle name="Input 26 3 2" xfId="8385"/>
    <cellStyle name="Input 26 3 2 2" xfId="23016"/>
    <cellStyle name="Input 26 3 3" xfId="11515"/>
    <cellStyle name="Input 26 3 3 2" xfId="19433"/>
    <cellStyle name="Input 26 3 4" xfId="24245"/>
    <cellStyle name="Input 26 3 5" xfId="25790"/>
    <cellStyle name="Input 26 3 6" xfId="29476"/>
    <cellStyle name="Input 26 4" xfId="3692"/>
    <cellStyle name="Input 26 4 2" xfId="8386"/>
    <cellStyle name="Input 26 4 2 2" xfId="20471"/>
    <cellStyle name="Input 26 4 3" xfId="11516"/>
    <cellStyle name="Input 26 4 3 2" xfId="15396"/>
    <cellStyle name="Input 26 4 4" xfId="21703"/>
    <cellStyle name="Input 26 4 5" xfId="25791"/>
    <cellStyle name="Input 26 4 6" xfId="29477"/>
    <cellStyle name="Input 26 5" xfId="8379"/>
    <cellStyle name="Input 26 5 2" xfId="16443"/>
    <cellStyle name="Input 26 6" xfId="11509"/>
    <cellStyle name="Input 26 6 2" xfId="15399"/>
    <cellStyle name="Input 26 7" xfId="18069"/>
    <cellStyle name="Input 26 8" xfId="25784"/>
    <cellStyle name="Input 26 9" xfId="29478"/>
    <cellStyle name="Input 27" xfId="3693"/>
    <cellStyle name="Input 27 2" xfId="3694"/>
    <cellStyle name="Input 27 2 10" xfId="29479"/>
    <cellStyle name="Input 27 2 2" xfId="3695"/>
    <cellStyle name="Input 27 2 2 2" xfId="8389"/>
    <cellStyle name="Input 27 2 2 2 2" xfId="20466"/>
    <cellStyle name="Input 27 2 2 3" xfId="11519"/>
    <cellStyle name="Input 27 2 2 3 2" xfId="15395"/>
    <cellStyle name="Input 27 2 2 4" xfId="21702"/>
    <cellStyle name="Input 27 2 2 5" xfId="25794"/>
    <cellStyle name="Input 27 2 2 6" xfId="29480"/>
    <cellStyle name="Input 27 2 3" xfId="3696"/>
    <cellStyle name="Input 27 2 3 2" xfId="8390"/>
    <cellStyle name="Input 27 2 3 2 2" xfId="23015"/>
    <cellStyle name="Input 27 2 3 3" xfId="11520"/>
    <cellStyle name="Input 27 2 3 3 2" xfId="18928"/>
    <cellStyle name="Input 27 2 3 4" xfId="18066"/>
    <cellStyle name="Input 27 2 3 5" xfId="25795"/>
    <cellStyle name="Input 27 2 3 6" xfId="29481"/>
    <cellStyle name="Input 27 2 4" xfId="3697"/>
    <cellStyle name="Input 27 2 4 2" xfId="8391"/>
    <cellStyle name="Input 27 2 4 2 2" xfId="20470"/>
    <cellStyle name="Input 27 2 4 3" xfId="11521"/>
    <cellStyle name="Input 27 2 4 3 2" xfId="19427"/>
    <cellStyle name="Input 27 2 4 4" xfId="24243"/>
    <cellStyle name="Input 27 2 4 5" xfId="25796"/>
    <cellStyle name="Input 27 2 4 6" xfId="29482"/>
    <cellStyle name="Input 27 2 5" xfId="3698"/>
    <cellStyle name="Input 27 2 5 2" xfId="8392"/>
    <cellStyle name="Input 27 2 5 2 2" xfId="16440"/>
    <cellStyle name="Input 27 2 5 3" xfId="11522"/>
    <cellStyle name="Input 27 2 5 3 2" xfId="18924"/>
    <cellStyle name="Input 27 2 5 4" xfId="21701"/>
    <cellStyle name="Input 27 2 5 5" xfId="25797"/>
    <cellStyle name="Input 27 2 5 6" xfId="29483"/>
    <cellStyle name="Input 27 2 6" xfId="8388"/>
    <cellStyle name="Input 27 2 6 2" xfId="23011"/>
    <cellStyle name="Input 27 2 7" xfId="11518"/>
    <cellStyle name="Input 27 2 7 2" xfId="19432"/>
    <cellStyle name="Input 27 2 8" xfId="24244"/>
    <cellStyle name="Input 27 2 9" xfId="25793"/>
    <cellStyle name="Input 27 3" xfId="3699"/>
    <cellStyle name="Input 27 3 2" xfId="8393"/>
    <cellStyle name="Input 27 3 2 2" xfId="23014"/>
    <cellStyle name="Input 27 3 3" xfId="11523"/>
    <cellStyle name="Input 27 3 3 2" xfId="19431"/>
    <cellStyle name="Input 27 3 4" xfId="18065"/>
    <cellStyle name="Input 27 3 5" xfId="25798"/>
    <cellStyle name="Input 27 3 6" xfId="29484"/>
    <cellStyle name="Input 27 4" xfId="3700"/>
    <cellStyle name="Input 27 4 2" xfId="8394"/>
    <cellStyle name="Input 27 4 2 2" xfId="20469"/>
    <cellStyle name="Input 27 4 3" xfId="11524"/>
    <cellStyle name="Input 27 4 3 2" xfId="15394"/>
    <cellStyle name="Input 27 4 4" xfId="18064"/>
    <cellStyle name="Input 27 4 5" xfId="25799"/>
    <cellStyle name="Input 27 4 6" xfId="29485"/>
    <cellStyle name="Input 27 5" xfId="8387"/>
    <cellStyle name="Input 27 5 2" xfId="16441"/>
    <cellStyle name="Input 27 6" xfId="11517"/>
    <cellStyle name="Input 27 6 2" xfId="18923"/>
    <cellStyle name="Input 27 7" xfId="18067"/>
    <cellStyle name="Input 27 8" xfId="25792"/>
    <cellStyle name="Input 27 9" xfId="29486"/>
    <cellStyle name="Input 28" xfId="3701"/>
    <cellStyle name="Input 28 2" xfId="3702"/>
    <cellStyle name="Input 28 2 10" xfId="29487"/>
    <cellStyle name="Input 28 2 2" xfId="3703"/>
    <cellStyle name="Input 28 2 2 2" xfId="8397"/>
    <cellStyle name="Input 28 2 2 2 2" xfId="20468"/>
    <cellStyle name="Input 28 2 2 3" xfId="11527"/>
    <cellStyle name="Input 28 2 2 3 2" xfId="15393"/>
    <cellStyle name="Input 28 2 2 4" xfId="21691"/>
    <cellStyle name="Input 28 2 2 5" xfId="25802"/>
    <cellStyle name="Input 28 2 2 6" xfId="29488"/>
    <cellStyle name="Input 28 2 3" xfId="3704"/>
    <cellStyle name="Input 28 2 3 2" xfId="8398"/>
    <cellStyle name="Input 28 2 3 2 2" xfId="16438"/>
    <cellStyle name="Input 28 2 3 3" xfId="11528"/>
    <cellStyle name="Input 28 2 3 3 2" xfId="18926"/>
    <cellStyle name="Input 28 2 3 4" xfId="24240"/>
    <cellStyle name="Input 28 2 3 5" xfId="25803"/>
    <cellStyle name="Input 28 2 3 6" xfId="29489"/>
    <cellStyle name="Input 28 2 4" xfId="3705"/>
    <cellStyle name="Input 28 2 4 2" xfId="8399"/>
    <cellStyle name="Input 28 2 4 2 2" xfId="23012"/>
    <cellStyle name="Input 28 2 4 3" xfId="11529"/>
    <cellStyle name="Input 28 2 4 3 2" xfId="19429"/>
    <cellStyle name="Input 28 2 4 4" xfId="21698"/>
    <cellStyle name="Input 28 2 4 5" xfId="25804"/>
    <cellStyle name="Input 28 2 4 6" xfId="29490"/>
    <cellStyle name="Input 28 2 5" xfId="3706"/>
    <cellStyle name="Input 28 2 5 2" xfId="8400"/>
    <cellStyle name="Input 28 2 5 2 2" xfId="20467"/>
    <cellStyle name="Input 28 2 5 3" xfId="11530"/>
    <cellStyle name="Input 28 2 5 3 2" xfId="15392"/>
    <cellStyle name="Input 28 2 5 4" xfId="18062"/>
    <cellStyle name="Input 28 2 5 5" xfId="25805"/>
    <cellStyle name="Input 28 2 5 6" xfId="29491"/>
    <cellStyle name="Input 28 2 6" xfId="8396"/>
    <cellStyle name="Input 28 2 6 2" xfId="23013"/>
    <cellStyle name="Input 28 2 7" xfId="11526"/>
    <cellStyle name="Input 28 2 7 2" xfId="19430"/>
    <cellStyle name="Input 28 2 8" xfId="24233"/>
    <cellStyle name="Input 28 2 9" xfId="25801"/>
    <cellStyle name="Input 28 3" xfId="3707"/>
    <cellStyle name="Input 28 3 2" xfId="8401"/>
    <cellStyle name="Input 28 3 2 2" xfId="16437"/>
    <cellStyle name="Input 28 3 3" xfId="11531"/>
    <cellStyle name="Input 28 3 3 2" xfId="18927"/>
    <cellStyle name="Input 28 3 4" xfId="24239"/>
    <cellStyle name="Input 28 3 5" xfId="25806"/>
    <cellStyle name="Input 28 3 6" xfId="29492"/>
    <cellStyle name="Input 28 4" xfId="3708"/>
    <cellStyle name="Input 28 4 2" xfId="8402"/>
    <cellStyle name="Input 28 4 2 2" xfId="16436"/>
    <cellStyle name="Input 28 4 3" xfId="11532"/>
    <cellStyle name="Input 28 4 3 2" xfId="19428"/>
    <cellStyle name="Input 28 4 4" xfId="21697"/>
    <cellStyle name="Input 28 4 5" xfId="25807"/>
    <cellStyle name="Input 28 4 6" xfId="29493"/>
    <cellStyle name="Input 28 5" xfId="8395"/>
    <cellStyle name="Input 28 5 2" xfId="16439"/>
    <cellStyle name="Input 28 6" xfId="11525"/>
    <cellStyle name="Input 28 6 2" xfId="18925"/>
    <cellStyle name="Input 28 7" xfId="18063"/>
    <cellStyle name="Input 28 8" xfId="25800"/>
    <cellStyle name="Input 28 9" xfId="29494"/>
    <cellStyle name="Input 29" xfId="3709"/>
    <cellStyle name="Input 29 2" xfId="3710"/>
    <cellStyle name="Input 29 2 10" xfId="29495"/>
    <cellStyle name="Input 29 2 2" xfId="3711"/>
    <cellStyle name="Input 29 2 2 2" xfId="8405"/>
    <cellStyle name="Input 29 2 2 2 2" xfId="20457"/>
    <cellStyle name="Input 29 2 2 3" xfId="11535"/>
    <cellStyle name="Input 29 2 2 3 2" xfId="15389"/>
    <cellStyle name="Input 29 2 2 4" xfId="21692"/>
    <cellStyle name="Input 29 2 2 5" xfId="25810"/>
    <cellStyle name="Input 29 2 2 6" xfId="29496"/>
    <cellStyle name="Input 29 2 3" xfId="3712"/>
    <cellStyle name="Input 29 2 3 2" xfId="8406"/>
    <cellStyle name="Input 29 2 3 2 2" xfId="23009"/>
    <cellStyle name="Input 29 2 3 3" xfId="11536"/>
    <cellStyle name="Input 29 2 3 3 2" xfId="18937"/>
    <cellStyle name="Input 29 2 3 4" xfId="24238"/>
    <cellStyle name="Input 29 2 3 5" xfId="25811"/>
    <cellStyle name="Input 29 2 3 6" xfId="29497"/>
    <cellStyle name="Input 29 2 4" xfId="3713"/>
    <cellStyle name="Input 29 2 4 2" xfId="8407"/>
    <cellStyle name="Input 29 2 4 2 2" xfId="20464"/>
    <cellStyle name="Input 29 2 4 3" xfId="11537"/>
    <cellStyle name="Input 29 2 4 3 2" xfId="19418"/>
    <cellStyle name="Input 29 2 4 4" xfId="21696"/>
    <cellStyle name="Input 29 2 4 5" xfId="25812"/>
    <cellStyle name="Input 29 2 4 6" xfId="29498"/>
    <cellStyle name="Input 29 2 5" xfId="3714"/>
    <cellStyle name="Input 29 2 5 2" xfId="8408"/>
    <cellStyle name="Input 29 2 5 2 2" xfId="16434"/>
    <cellStyle name="Input 29 2 5 3" xfId="11538"/>
    <cellStyle name="Input 29 2 5 3 2" xfId="18930"/>
    <cellStyle name="Input 29 2 5 4" xfId="18060"/>
    <cellStyle name="Input 29 2 5 5" xfId="25813"/>
    <cellStyle name="Input 29 2 5 6" xfId="29499"/>
    <cellStyle name="Input 29 2 6" xfId="8404"/>
    <cellStyle name="Input 29 2 6 2" xfId="23002"/>
    <cellStyle name="Input 29 2 7" xfId="11534"/>
    <cellStyle name="Input 29 2 7 2" xfId="15390"/>
    <cellStyle name="Input 29 2 8" xfId="24234"/>
    <cellStyle name="Input 29 2 9" xfId="25809"/>
    <cellStyle name="Input 29 3" xfId="3715"/>
    <cellStyle name="Input 29 3 2" xfId="8409"/>
    <cellStyle name="Input 29 3 2 2" xfId="23008"/>
    <cellStyle name="Input 29 3 3" xfId="11539"/>
    <cellStyle name="Input 29 3 3 2" xfId="19425"/>
    <cellStyle name="Input 29 3 4" xfId="24237"/>
    <cellStyle name="Input 29 3 5" xfId="25814"/>
    <cellStyle name="Input 29 3 6" xfId="29500"/>
    <cellStyle name="Input 29 4" xfId="3716"/>
    <cellStyle name="Input 29 4 2" xfId="8410"/>
    <cellStyle name="Input 29 4 2 2" xfId="20463"/>
    <cellStyle name="Input 29 4 3" xfId="11540"/>
    <cellStyle name="Input 29 4 3 2" xfId="15388"/>
    <cellStyle name="Input 29 4 4" xfId="21695"/>
    <cellStyle name="Input 29 4 5" xfId="25815"/>
    <cellStyle name="Input 29 4 6" xfId="29501"/>
    <cellStyle name="Input 29 5" xfId="8403"/>
    <cellStyle name="Input 29 5 2" xfId="16435"/>
    <cellStyle name="Input 29 6" xfId="11533"/>
    <cellStyle name="Input 29 6 2" xfId="15391"/>
    <cellStyle name="Input 29 7" xfId="18061"/>
    <cellStyle name="Input 29 8" xfId="25808"/>
    <cellStyle name="Input 29 9" xfId="29502"/>
    <cellStyle name="Input 3" xfId="3717"/>
    <cellStyle name="Input 3 2" xfId="3718"/>
    <cellStyle name="Input 3 2 10" xfId="29503"/>
    <cellStyle name="Input 3 2 2" xfId="3719"/>
    <cellStyle name="Input 3 2 2 2" xfId="8413"/>
    <cellStyle name="Input 3 2 2 2 2" xfId="20458"/>
    <cellStyle name="Input 3 2 2 3" xfId="11543"/>
    <cellStyle name="Input 3 2 2 3 2" xfId="15387"/>
    <cellStyle name="Input 3 2 2 4" xfId="21694"/>
    <cellStyle name="Input 3 2 2 5" xfId="25818"/>
    <cellStyle name="Input 3 2 2 6" xfId="29504"/>
    <cellStyle name="Input 3 2 3" xfId="3720"/>
    <cellStyle name="Input 3 2 3 2" xfId="8414"/>
    <cellStyle name="Input 3 2 3 2 2" xfId="23007"/>
    <cellStyle name="Input 3 2 3 3" xfId="11544"/>
    <cellStyle name="Input 3 2 3 3 2" xfId="18936"/>
    <cellStyle name="Input 3 2 3 4" xfId="18058"/>
    <cellStyle name="Input 3 2 3 5" xfId="25819"/>
    <cellStyle name="Input 3 2 3 6" xfId="29505"/>
    <cellStyle name="Input 3 2 4" xfId="3721"/>
    <cellStyle name="Input 3 2 4 2" xfId="8415"/>
    <cellStyle name="Input 3 2 4 2 2" xfId="20462"/>
    <cellStyle name="Input 3 2 4 3" xfId="11545"/>
    <cellStyle name="Input 3 2 4 3 2" xfId="19419"/>
    <cellStyle name="Input 3 2 4 4" xfId="24235"/>
    <cellStyle name="Input 3 2 4 5" xfId="25820"/>
    <cellStyle name="Input 3 2 4 6" xfId="29506"/>
    <cellStyle name="Input 3 2 5" xfId="3722"/>
    <cellStyle name="Input 3 2 5 2" xfId="8416"/>
    <cellStyle name="Input 3 2 5 2 2" xfId="16432"/>
    <cellStyle name="Input 3 2 5 3" xfId="11546"/>
    <cellStyle name="Input 3 2 5 3 2" xfId="18932"/>
    <cellStyle name="Input 3 2 5 4" xfId="21693"/>
    <cellStyle name="Input 3 2 5 5" xfId="25821"/>
    <cellStyle name="Input 3 2 5 6" xfId="29507"/>
    <cellStyle name="Input 3 2 6" xfId="8412"/>
    <cellStyle name="Input 3 2 6 2" xfId="23003"/>
    <cellStyle name="Input 3 2 7" xfId="11542"/>
    <cellStyle name="Input 3 2 7 2" xfId="19424"/>
    <cellStyle name="Input 3 2 8" xfId="24236"/>
    <cellStyle name="Input 3 2 9" xfId="25817"/>
    <cellStyle name="Input 3 3" xfId="3723"/>
    <cellStyle name="Input 3 3 2" xfId="8417"/>
    <cellStyle name="Input 3 3 2 2" xfId="23006"/>
    <cellStyle name="Input 3 3 3" xfId="11547"/>
    <cellStyle name="Input 3 3 3 2" xfId="19423"/>
    <cellStyle name="Input 3 3 4" xfId="18057"/>
    <cellStyle name="Input 3 3 5" xfId="25822"/>
    <cellStyle name="Input 3 3 6" xfId="29508"/>
    <cellStyle name="Input 3 4" xfId="3724"/>
    <cellStyle name="Input 3 4 2" xfId="8418"/>
    <cellStyle name="Input 3 4 2 2" xfId="20461"/>
    <cellStyle name="Input 3 4 3" xfId="11548"/>
    <cellStyle name="Input 3 4 3 2" xfId="15386"/>
    <cellStyle name="Input 3 4 4" xfId="18056"/>
    <cellStyle name="Input 3 4 5" xfId="25823"/>
    <cellStyle name="Input 3 4 6" xfId="29509"/>
    <cellStyle name="Input 3 5" xfId="8411"/>
    <cellStyle name="Input 3 5 2" xfId="16433"/>
    <cellStyle name="Input 3 6" xfId="11541"/>
    <cellStyle name="Input 3 6 2" xfId="18931"/>
    <cellStyle name="Input 3 7" xfId="18059"/>
    <cellStyle name="Input 3 8" xfId="25816"/>
    <cellStyle name="Input 3 9" xfId="29510"/>
    <cellStyle name="Input 30" xfId="3725"/>
    <cellStyle name="Input 30 2" xfId="3726"/>
    <cellStyle name="Input 30 2 10" xfId="29511"/>
    <cellStyle name="Input 30 2 2" xfId="3727"/>
    <cellStyle name="Input 30 2 2 2" xfId="8421"/>
    <cellStyle name="Input 30 2 2 2 2" xfId="20460"/>
    <cellStyle name="Input 30 2 2 3" xfId="11551"/>
    <cellStyle name="Input 30 2 2 3 2" xfId="15385"/>
    <cellStyle name="Input 30 2 2 4" xfId="24214"/>
    <cellStyle name="Input 30 2 2 5" xfId="25826"/>
    <cellStyle name="Input 30 2 2 6" xfId="29512"/>
    <cellStyle name="Input 30 2 3" xfId="3728"/>
    <cellStyle name="Input 30 2 3 2" xfId="8422"/>
    <cellStyle name="Input 30 2 3 2 2" xfId="16430"/>
    <cellStyle name="Input 30 2 3 3" xfId="11552"/>
    <cellStyle name="Input 30 2 3 3 2" xfId="18934"/>
    <cellStyle name="Input 30 2 3 4" xfId="21672"/>
    <cellStyle name="Input 30 2 3 5" xfId="25827"/>
    <cellStyle name="Input 30 2 3 6" xfId="29513"/>
    <cellStyle name="Input 30 2 4" xfId="3729"/>
    <cellStyle name="Input 30 2 4 2" xfId="8423"/>
    <cellStyle name="Input 30 2 4 2 2" xfId="23004"/>
    <cellStyle name="Input 30 2 4 3" xfId="11553"/>
    <cellStyle name="Input 30 2 4 3 2" xfId="19421"/>
    <cellStyle name="Input 30 2 4 4" xfId="24231"/>
    <cellStyle name="Input 30 2 4 5" xfId="25828"/>
    <cellStyle name="Input 30 2 4 6" xfId="29514"/>
    <cellStyle name="Input 30 2 5" xfId="3730"/>
    <cellStyle name="Input 30 2 5 2" xfId="8424"/>
    <cellStyle name="Input 30 2 5 2 2" xfId="20459"/>
    <cellStyle name="Input 30 2 5 3" xfId="11554"/>
    <cellStyle name="Input 30 2 5 3 2" xfId="15384"/>
    <cellStyle name="Input 30 2 5 4" xfId="21689"/>
    <cellStyle name="Input 30 2 5 5" xfId="25829"/>
    <cellStyle name="Input 30 2 5 6" xfId="29515"/>
    <cellStyle name="Input 30 2 6" xfId="8420"/>
    <cellStyle name="Input 30 2 6 2" xfId="23005"/>
    <cellStyle name="Input 30 2 7" xfId="11550"/>
    <cellStyle name="Input 30 2 7 2" xfId="19422"/>
    <cellStyle name="Input 30 2 8" xfId="18054"/>
    <cellStyle name="Input 30 2 9" xfId="25825"/>
    <cellStyle name="Input 30 3" xfId="3731"/>
    <cellStyle name="Input 30 3 2" xfId="8425"/>
    <cellStyle name="Input 30 3 2 2" xfId="16429"/>
    <cellStyle name="Input 30 3 3" xfId="11555"/>
    <cellStyle name="Input 30 3 3 2" xfId="18935"/>
    <cellStyle name="Input 30 3 4" xfId="24232"/>
    <cellStyle name="Input 30 3 5" xfId="25830"/>
    <cellStyle name="Input 30 3 6" xfId="29516"/>
    <cellStyle name="Input 30 4" xfId="3732"/>
    <cellStyle name="Input 30 4 2" xfId="8426"/>
    <cellStyle name="Input 30 4 2 2" xfId="16428"/>
    <cellStyle name="Input 30 4 3" xfId="11556"/>
    <cellStyle name="Input 30 4 3 2" xfId="19420"/>
    <cellStyle name="Input 30 4 4" xfId="21690"/>
    <cellStyle name="Input 30 4 5" xfId="25831"/>
    <cellStyle name="Input 30 4 6" xfId="29517"/>
    <cellStyle name="Input 30 5" xfId="8419"/>
    <cellStyle name="Input 30 5 2" xfId="16431"/>
    <cellStyle name="Input 30 6" xfId="11549"/>
    <cellStyle name="Input 30 6 2" xfId="18933"/>
    <cellStyle name="Input 30 7" xfId="18055"/>
    <cellStyle name="Input 30 8" xfId="25824"/>
    <cellStyle name="Input 30 9" xfId="29518"/>
    <cellStyle name="Input 31" xfId="3733"/>
    <cellStyle name="Input 31 2" xfId="3734"/>
    <cellStyle name="Input 31 2 10" xfId="29519"/>
    <cellStyle name="Input 31 2 2" xfId="3735"/>
    <cellStyle name="Input 31 2 2 2" xfId="8429"/>
    <cellStyle name="Input 31 2 2 2 2" xfId="20449"/>
    <cellStyle name="Input 31 2 2 3" xfId="11559"/>
    <cellStyle name="Input 31 2 2 3 2" xfId="15381"/>
    <cellStyle name="Input 31 2 2 4" xfId="24223"/>
    <cellStyle name="Input 31 2 2 5" xfId="25834"/>
    <cellStyle name="Input 31 2 2 6" xfId="29520"/>
    <cellStyle name="Input 31 2 3" xfId="3736"/>
    <cellStyle name="Input 31 2 3 2" xfId="8430"/>
    <cellStyle name="Input 31 2 3 2 2" xfId="23001"/>
    <cellStyle name="Input 31 2 3 3" xfId="11560"/>
    <cellStyle name="Input 31 2 3 3 2" xfId="18945"/>
    <cellStyle name="Input 31 2 3 4" xfId="21681"/>
    <cellStyle name="Input 31 2 3 5" xfId="25835"/>
    <cellStyle name="Input 31 2 3 6" xfId="29521"/>
    <cellStyle name="Input 31 2 4" xfId="3737"/>
    <cellStyle name="Input 31 2 4 2" xfId="8431"/>
    <cellStyle name="Input 31 2 4 2 2" xfId="20456"/>
    <cellStyle name="Input 31 2 4 3" xfId="11561"/>
    <cellStyle name="Input 31 2 4 3 2" xfId="19410"/>
    <cellStyle name="Input 31 2 4 4" xfId="24230"/>
    <cellStyle name="Input 31 2 4 5" xfId="25836"/>
    <cellStyle name="Input 31 2 4 6" xfId="29522"/>
    <cellStyle name="Input 31 2 5" xfId="3738"/>
    <cellStyle name="Input 31 2 5 2" xfId="8432"/>
    <cellStyle name="Input 31 2 5 2 2" xfId="16426"/>
    <cellStyle name="Input 31 2 5 3" xfId="11562"/>
    <cellStyle name="Input 31 2 5 3 2" xfId="18938"/>
    <cellStyle name="Input 31 2 5 4" xfId="21688"/>
    <cellStyle name="Input 31 2 5 5" xfId="25837"/>
    <cellStyle name="Input 31 2 5 6" xfId="29523"/>
    <cellStyle name="Input 31 2 6" xfId="8428"/>
    <cellStyle name="Input 31 2 6 2" xfId="22994"/>
    <cellStyle name="Input 31 2 7" xfId="11558"/>
    <cellStyle name="Input 31 2 7 2" xfId="15382"/>
    <cellStyle name="Input 31 2 8" xfId="18052"/>
    <cellStyle name="Input 31 2 9" xfId="25833"/>
    <cellStyle name="Input 31 3" xfId="3739"/>
    <cellStyle name="Input 31 3 2" xfId="8433"/>
    <cellStyle name="Input 31 3 2 2" xfId="23000"/>
    <cellStyle name="Input 31 3 3" xfId="11563"/>
    <cellStyle name="Input 31 3 3 2" xfId="19417"/>
    <cellStyle name="Input 31 3 4" xfId="18051"/>
    <cellStyle name="Input 31 3 5" xfId="25838"/>
    <cellStyle name="Input 31 3 6" xfId="29524"/>
    <cellStyle name="Input 31 4" xfId="3740"/>
    <cellStyle name="Input 31 4 2" xfId="8434"/>
    <cellStyle name="Input 31 4 2 2" xfId="20455"/>
    <cellStyle name="Input 31 4 3" xfId="11564"/>
    <cellStyle name="Input 31 4 3 2" xfId="15380"/>
    <cellStyle name="Input 31 4 4" xfId="24229"/>
    <cellStyle name="Input 31 4 5" xfId="25839"/>
    <cellStyle name="Input 31 4 6" xfId="29525"/>
    <cellStyle name="Input 31 5" xfId="8427"/>
    <cellStyle name="Input 31 5 2" xfId="16427"/>
    <cellStyle name="Input 31 6" xfId="11557"/>
    <cellStyle name="Input 31 6 2" xfId="15383"/>
    <cellStyle name="Input 31 7" xfId="18053"/>
    <cellStyle name="Input 31 8" xfId="25832"/>
    <cellStyle name="Input 31 9" xfId="29526"/>
    <cellStyle name="Input 32" xfId="3741"/>
    <cellStyle name="Input 32 2" xfId="3742"/>
    <cellStyle name="Input 32 2 10" xfId="29527"/>
    <cellStyle name="Input 32 2 2" xfId="3743"/>
    <cellStyle name="Input 32 2 2 2" xfId="8437"/>
    <cellStyle name="Input 32 2 2 2 2" xfId="20450"/>
    <cellStyle name="Input 32 2 2 3" xfId="11567"/>
    <cellStyle name="Input 32 2 2 3 2" xfId="15379"/>
    <cellStyle name="Input 32 2 2 4" xfId="24224"/>
    <cellStyle name="Input 32 2 2 5" xfId="25842"/>
    <cellStyle name="Input 32 2 2 6" xfId="29528"/>
    <cellStyle name="Input 32 2 3" xfId="3744"/>
    <cellStyle name="Input 32 2 3 2" xfId="8438"/>
    <cellStyle name="Input 32 2 3 2 2" xfId="22999"/>
    <cellStyle name="Input 32 2 3 3" xfId="11568"/>
    <cellStyle name="Input 32 2 3 3 2" xfId="18944"/>
    <cellStyle name="Input 32 2 3 4" xfId="21682"/>
    <cellStyle name="Input 32 2 3 5" xfId="25843"/>
    <cellStyle name="Input 32 2 3 6" xfId="29529"/>
    <cellStyle name="Input 32 2 4" xfId="3745"/>
    <cellStyle name="Input 32 2 4 2" xfId="8439"/>
    <cellStyle name="Input 32 2 4 2 2" xfId="20454"/>
    <cellStyle name="Input 32 2 4 3" xfId="11569"/>
    <cellStyle name="Input 32 2 4 3 2" xfId="19411"/>
    <cellStyle name="Input 32 2 4 4" xfId="24228"/>
    <cellStyle name="Input 32 2 4 5" xfId="25844"/>
    <cellStyle name="Input 32 2 4 6" xfId="29530"/>
    <cellStyle name="Input 32 2 5" xfId="3746"/>
    <cellStyle name="Input 32 2 5 2" xfId="8440"/>
    <cellStyle name="Input 32 2 5 2 2" xfId="16424"/>
    <cellStyle name="Input 32 2 5 3" xfId="11570"/>
    <cellStyle name="Input 32 2 5 3 2" xfId="18940"/>
    <cellStyle name="Input 32 2 5 4" xfId="21686"/>
    <cellStyle name="Input 32 2 5 5" xfId="25845"/>
    <cellStyle name="Input 32 2 5 6" xfId="29531"/>
    <cellStyle name="Input 32 2 6" xfId="8436"/>
    <cellStyle name="Input 32 2 6 2" xfId="22995"/>
    <cellStyle name="Input 32 2 7" xfId="11566"/>
    <cellStyle name="Input 32 2 7 2" xfId="19416"/>
    <cellStyle name="Input 32 2 8" xfId="18050"/>
    <cellStyle name="Input 32 2 9" xfId="25841"/>
    <cellStyle name="Input 32 3" xfId="3747"/>
    <cellStyle name="Input 32 3 2" xfId="8441"/>
    <cellStyle name="Input 32 3 2 2" xfId="22998"/>
    <cellStyle name="Input 32 3 3" xfId="11571"/>
    <cellStyle name="Input 32 3 3 2" xfId="19415"/>
    <cellStyle name="Input 32 3 4" xfId="18049"/>
    <cellStyle name="Input 32 3 5" xfId="25846"/>
    <cellStyle name="Input 32 3 6" xfId="29532"/>
    <cellStyle name="Input 32 4" xfId="3748"/>
    <cellStyle name="Input 32 4 2" xfId="8442"/>
    <cellStyle name="Input 32 4 2 2" xfId="20453"/>
    <cellStyle name="Input 32 4 3" xfId="11572"/>
    <cellStyle name="Input 32 4 3 2" xfId="15378"/>
    <cellStyle name="Input 32 4 4" xfId="24227"/>
    <cellStyle name="Input 32 4 5" xfId="25847"/>
    <cellStyle name="Input 32 4 6" xfId="29533"/>
    <cellStyle name="Input 32 5" xfId="8435"/>
    <cellStyle name="Input 32 5 2" xfId="16425"/>
    <cellStyle name="Input 32 6" xfId="11565"/>
    <cellStyle name="Input 32 6 2" xfId="18939"/>
    <cellStyle name="Input 32 7" xfId="21687"/>
    <cellStyle name="Input 32 8" xfId="25840"/>
    <cellStyle name="Input 32 9" xfId="29534"/>
    <cellStyle name="Input 33" xfId="3749"/>
    <cellStyle name="Input 33 2" xfId="3750"/>
    <cellStyle name="Input 33 2 10" xfId="29535"/>
    <cellStyle name="Input 33 2 2" xfId="3751"/>
    <cellStyle name="Input 33 2 2 2" xfId="8445"/>
    <cellStyle name="Input 33 2 2 2 2" xfId="20452"/>
    <cellStyle name="Input 33 2 2 3" xfId="11575"/>
    <cellStyle name="Input 33 2 2 3 2" xfId="15377"/>
    <cellStyle name="Input 33 2 2 4" xfId="24226"/>
    <cellStyle name="Input 33 2 2 5" xfId="25850"/>
    <cellStyle name="Input 33 2 2 6" xfId="29536"/>
    <cellStyle name="Input 33 2 3" xfId="3752"/>
    <cellStyle name="Input 33 2 3 2" xfId="8446"/>
    <cellStyle name="Input 33 2 3 2 2" xfId="16422"/>
    <cellStyle name="Input 33 2 3 3" xfId="11576"/>
    <cellStyle name="Input 33 2 3 3 2" xfId="18942"/>
    <cellStyle name="Input 33 2 3 4" xfId="21684"/>
    <cellStyle name="Input 33 2 3 5" xfId="25851"/>
    <cellStyle name="Input 33 2 3 6" xfId="29537"/>
    <cellStyle name="Input 33 2 4" xfId="3753"/>
    <cellStyle name="Input 33 2 4 2" xfId="8447"/>
    <cellStyle name="Input 33 2 4 2 2" xfId="22996"/>
    <cellStyle name="Input 33 2 4 3" xfId="11577"/>
    <cellStyle name="Input 33 2 4 3 2" xfId="19413"/>
    <cellStyle name="Input 33 2 4 4" xfId="18047"/>
    <cellStyle name="Input 33 2 4 5" xfId="25852"/>
    <cellStyle name="Input 33 2 4 6" xfId="29538"/>
    <cellStyle name="Input 33 2 5" xfId="3754"/>
    <cellStyle name="Input 33 2 5 2" xfId="8448"/>
    <cellStyle name="Input 33 2 5 2 2" xfId="20451"/>
    <cellStyle name="Input 33 2 5 3" xfId="11578"/>
    <cellStyle name="Input 33 2 5 3 2" xfId="15376"/>
    <cellStyle name="Input 33 2 5 4" xfId="24225"/>
    <cellStyle name="Input 33 2 5 5" xfId="25853"/>
    <cellStyle name="Input 33 2 5 6" xfId="29539"/>
    <cellStyle name="Input 33 2 6" xfId="8444"/>
    <cellStyle name="Input 33 2 6 2" xfId="22997"/>
    <cellStyle name="Input 33 2 7" xfId="11574"/>
    <cellStyle name="Input 33 2 7 2" xfId="19414"/>
    <cellStyle name="Input 33 2 8" xfId="18048"/>
    <cellStyle name="Input 33 2 9" xfId="25849"/>
    <cellStyle name="Input 33 3" xfId="3755"/>
    <cellStyle name="Input 33 3 2" xfId="8449"/>
    <cellStyle name="Input 33 3 2 2" xfId="16421"/>
    <cellStyle name="Input 33 3 3" xfId="11579"/>
    <cellStyle name="Input 33 3 3 2" xfId="18943"/>
    <cellStyle name="Input 33 3 4" xfId="21683"/>
    <cellStyle name="Input 33 3 5" xfId="25854"/>
    <cellStyle name="Input 33 3 6" xfId="29540"/>
    <cellStyle name="Input 33 4" xfId="3756"/>
    <cellStyle name="Input 33 4 2" xfId="8450"/>
    <cellStyle name="Input 33 4 2 2" xfId="16420"/>
    <cellStyle name="Input 33 4 3" xfId="11580"/>
    <cellStyle name="Input 33 4 3 2" xfId="19412"/>
    <cellStyle name="Input 33 4 4" xfId="18046"/>
    <cellStyle name="Input 33 4 5" xfId="25855"/>
    <cellStyle name="Input 33 4 6" xfId="29541"/>
    <cellStyle name="Input 33 5" xfId="8443"/>
    <cellStyle name="Input 33 5 2" xfId="16423"/>
    <cellStyle name="Input 33 6" xfId="11573"/>
    <cellStyle name="Input 33 6 2" xfId="18941"/>
    <cellStyle name="Input 33 7" xfId="21685"/>
    <cellStyle name="Input 33 8" xfId="25848"/>
    <cellStyle name="Input 33 9" xfId="29542"/>
    <cellStyle name="Input 34" xfId="3757"/>
    <cellStyle name="Input 34 2" xfId="3758"/>
    <cellStyle name="Input 34 2 10" xfId="29543"/>
    <cellStyle name="Input 34 2 2" xfId="3759"/>
    <cellStyle name="Input 34 2 2 2" xfId="8453"/>
    <cellStyle name="Input 34 2 2 2 2" xfId="20441"/>
    <cellStyle name="Input 34 2 2 3" xfId="11583"/>
    <cellStyle name="Input 34 2 2 3 2" xfId="15373"/>
    <cellStyle name="Input 34 2 2 4" xfId="24215"/>
    <cellStyle name="Input 34 2 2 5" xfId="25858"/>
    <cellStyle name="Input 34 2 2 6" xfId="29544"/>
    <cellStyle name="Input 34 2 3" xfId="3760"/>
    <cellStyle name="Input 34 2 3 2" xfId="8454"/>
    <cellStyle name="Input 34 2 3 2 2" xfId="22993"/>
    <cellStyle name="Input 34 2 3 3" xfId="11584"/>
    <cellStyle name="Input 34 2 3 3 2" xfId="18953"/>
    <cellStyle name="Input 34 2 3 4" xfId="21673"/>
    <cellStyle name="Input 34 2 3 5" xfId="25859"/>
    <cellStyle name="Input 34 2 3 6" xfId="29545"/>
    <cellStyle name="Input 34 2 4" xfId="3761"/>
    <cellStyle name="Input 34 2 4 2" xfId="8455"/>
    <cellStyle name="Input 34 2 4 2 2" xfId="20448"/>
    <cellStyle name="Input 34 2 4 3" xfId="11585"/>
    <cellStyle name="Input 34 2 4 3 2" xfId="19402"/>
    <cellStyle name="Input 34 2 4 4" xfId="24222"/>
    <cellStyle name="Input 34 2 4 5" xfId="25860"/>
    <cellStyle name="Input 34 2 4 6" xfId="29546"/>
    <cellStyle name="Input 34 2 5" xfId="3762"/>
    <cellStyle name="Input 34 2 5 2" xfId="8456"/>
    <cellStyle name="Input 34 2 5 2 2" xfId="16418"/>
    <cellStyle name="Input 34 2 5 3" xfId="11586"/>
    <cellStyle name="Input 34 2 5 3 2" xfId="18946"/>
    <cellStyle name="Input 34 2 5 4" xfId="21680"/>
    <cellStyle name="Input 34 2 5 5" xfId="25861"/>
    <cellStyle name="Input 34 2 5 6" xfId="29547"/>
    <cellStyle name="Input 34 2 6" xfId="8452"/>
    <cellStyle name="Input 34 2 6 2" xfId="22986"/>
    <cellStyle name="Input 34 2 7" xfId="11582"/>
    <cellStyle name="Input 34 2 7 2" xfId="15374"/>
    <cellStyle name="Input 34 2 8" xfId="18044"/>
    <cellStyle name="Input 34 2 9" xfId="25857"/>
    <cellStyle name="Input 34 3" xfId="3763"/>
    <cellStyle name="Input 34 3 2" xfId="8457"/>
    <cellStyle name="Input 34 3 2 2" xfId="22992"/>
    <cellStyle name="Input 34 3 3" xfId="11587"/>
    <cellStyle name="Input 34 3 3 2" xfId="19409"/>
    <cellStyle name="Input 34 3 4" xfId="18043"/>
    <cellStyle name="Input 34 3 5" xfId="25862"/>
    <cellStyle name="Input 34 3 6" xfId="29548"/>
    <cellStyle name="Input 34 4" xfId="3764"/>
    <cellStyle name="Input 34 4 2" xfId="8458"/>
    <cellStyle name="Input 34 4 2 2" xfId="20447"/>
    <cellStyle name="Input 34 4 3" xfId="11588"/>
    <cellStyle name="Input 34 4 3 2" xfId="15372"/>
    <cellStyle name="Input 34 4 4" xfId="24221"/>
    <cellStyle name="Input 34 4 5" xfId="25863"/>
    <cellStyle name="Input 34 4 6" xfId="29549"/>
    <cellStyle name="Input 34 5" xfId="8451"/>
    <cellStyle name="Input 34 5 2" xfId="16419"/>
    <cellStyle name="Input 34 6" xfId="11581"/>
    <cellStyle name="Input 34 6 2" xfId="15375"/>
    <cellStyle name="Input 34 7" xfId="18045"/>
    <cellStyle name="Input 34 8" xfId="25856"/>
    <cellStyle name="Input 34 9" xfId="29550"/>
    <cellStyle name="Input 35" xfId="3765"/>
    <cellStyle name="Input 35 2" xfId="3766"/>
    <cellStyle name="Input 35 2 10" xfId="29551"/>
    <cellStyle name="Input 35 2 2" xfId="3767"/>
    <cellStyle name="Input 35 2 2 2" xfId="8461"/>
    <cellStyle name="Input 35 2 2 2 2" xfId="20442"/>
    <cellStyle name="Input 35 2 2 3" xfId="11591"/>
    <cellStyle name="Input 35 2 2 3 2" xfId="15371"/>
    <cellStyle name="Input 35 2 2 4" xfId="24216"/>
    <cellStyle name="Input 35 2 2 5" xfId="25866"/>
    <cellStyle name="Input 35 2 2 6" xfId="29552"/>
    <cellStyle name="Input 35 2 3" xfId="3768"/>
    <cellStyle name="Input 35 2 3 2" xfId="8462"/>
    <cellStyle name="Input 35 2 3 2 2" xfId="22991"/>
    <cellStyle name="Input 35 2 3 3" xfId="11592"/>
    <cellStyle name="Input 35 2 3 3 2" xfId="18952"/>
    <cellStyle name="Input 35 2 3 4" xfId="21674"/>
    <cellStyle name="Input 35 2 3 5" xfId="25867"/>
    <cellStyle name="Input 35 2 3 6" xfId="29553"/>
    <cellStyle name="Input 35 2 4" xfId="3769"/>
    <cellStyle name="Input 35 2 4 2" xfId="8463"/>
    <cellStyle name="Input 35 2 4 2 2" xfId="20446"/>
    <cellStyle name="Input 35 2 4 3" xfId="11593"/>
    <cellStyle name="Input 35 2 4 3 2" xfId="19403"/>
    <cellStyle name="Input 35 2 4 4" xfId="24220"/>
    <cellStyle name="Input 35 2 4 5" xfId="25868"/>
    <cellStyle name="Input 35 2 4 6" xfId="29554"/>
    <cellStyle name="Input 35 2 5" xfId="3770"/>
    <cellStyle name="Input 35 2 5 2" xfId="8464"/>
    <cellStyle name="Input 35 2 5 2 2" xfId="16416"/>
    <cellStyle name="Input 35 2 5 3" xfId="11594"/>
    <cellStyle name="Input 35 2 5 3 2" xfId="18948"/>
    <cellStyle name="Input 35 2 5 4" xfId="21678"/>
    <cellStyle name="Input 35 2 5 5" xfId="25869"/>
    <cellStyle name="Input 35 2 5 6" xfId="29555"/>
    <cellStyle name="Input 35 2 6" xfId="8460"/>
    <cellStyle name="Input 35 2 6 2" xfId="22987"/>
    <cellStyle name="Input 35 2 7" xfId="11590"/>
    <cellStyle name="Input 35 2 7 2" xfId="19408"/>
    <cellStyle name="Input 35 2 8" xfId="18042"/>
    <cellStyle name="Input 35 2 9" xfId="25865"/>
    <cellStyle name="Input 35 3" xfId="3771"/>
    <cellStyle name="Input 35 3 2" xfId="8465"/>
    <cellStyle name="Input 35 3 2 2" xfId="22990"/>
    <cellStyle name="Input 35 3 3" xfId="11595"/>
    <cellStyle name="Input 35 3 3 2" xfId="19407"/>
    <cellStyle name="Input 35 3 4" xfId="18041"/>
    <cellStyle name="Input 35 3 5" xfId="25870"/>
    <cellStyle name="Input 35 3 6" xfId="29556"/>
    <cellStyle name="Input 35 4" xfId="3772"/>
    <cellStyle name="Input 35 4 2" xfId="8466"/>
    <cellStyle name="Input 35 4 2 2" xfId="20445"/>
    <cellStyle name="Input 35 4 3" xfId="11596"/>
    <cellStyle name="Input 35 4 3 2" xfId="15370"/>
    <cellStyle name="Input 35 4 4" xfId="24219"/>
    <cellStyle name="Input 35 4 5" xfId="25871"/>
    <cellStyle name="Input 35 4 6" xfId="29557"/>
    <cellStyle name="Input 35 5" xfId="8459"/>
    <cellStyle name="Input 35 5 2" xfId="16417"/>
    <cellStyle name="Input 35 6" xfId="11589"/>
    <cellStyle name="Input 35 6 2" xfId="18947"/>
    <cellStyle name="Input 35 7" xfId="21679"/>
    <cellStyle name="Input 35 8" xfId="25864"/>
    <cellStyle name="Input 35 9" xfId="29558"/>
    <cellStyle name="Input 36" xfId="3773"/>
    <cellStyle name="Input 36 2" xfId="3774"/>
    <cellStyle name="Input 36 2 10" xfId="29559"/>
    <cellStyle name="Input 36 2 2" xfId="3775"/>
    <cellStyle name="Input 36 2 2 2" xfId="8469"/>
    <cellStyle name="Input 36 2 2 2 2" xfId="20444"/>
    <cellStyle name="Input 36 2 2 3" xfId="11599"/>
    <cellStyle name="Input 36 2 2 3 2" xfId="15369"/>
    <cellStyle name="Input 36 2 2 4" xfId="24218"/>
    <cellStyle name="Input 36 2 2 5" xfId="25874"/>
    <cellStyle name="Input 36 2 2 6" xfId="29560"/>
    <cellStyle name="Input 36 2 3" xfId="3776"/>
    <cellStyle name="Input 36 2 3 2" xfId="8470"/>
    <cellStyle name="Input 36 2 3 2 2" xfId="16414"/>
    <cellStyle name="Input 36 2 3 3" xfId="11600"/>
    <cellStyle name="Input 36 2 3 3 2" xfId="18950"/>
    <cellStyle name="Input 36 2 3 4" xfId="21676"/>
    <cellStyle name="Input 36 2 3 5" xfId="25875"/>
    <cellStyle name="Input 36 2 3 6" xfId="29561"/>
    <cellStyle name="Input 36 2 4" xfId="3777"/>
    <cellStyle name="Input 36 2 4 2" xfId="8471"/>
    <cellStyle name="Input 36 2 4 2 2" xfId="22988"/>
    <cellStyle name="Input 36 2 4 3" xfId="11601"/>
    <cellStyle name="Input 36 2 4 3 2" xfId="19405"/>
    <cellStyle name="Input 36 2 4 4" xfId="18039"/>
    <cellStyle name="Input 36 2 4 5" xfId="25876"/>
    <cellStyle name="Input 36 2 4 6" xfId="29562"/>
    <cellStyle name="Input 36 2 5" xfId="3778"/>
    <cellStyle name="Input 36 2 5 2" xfId="8472"/>
    <cellStyle name="Input 36 2 5 2 2" xfId="20443"/>
    <cellStyle name="Input 36 2 5 3" xfId="11602"/>
    <cellStyle name="Input 36 2 5 3 2" xfId="15368"/>
    <cellStyle name="Input 36 2 5 4" xfId="24217"/>
    <cellStyle name="Input 36 2 5 5" xfId="25877"/>
    <cellStyle name="Input 36 2 5 6" xfId="29563"/>
    <cellStyle name="Input 36 2 6" xfId="8468"/>
    <cellStyle name="Input 36 2 6 2" xfId="22989"/>
    <cellStyle name="Input 36 2 7" xfId="11598"/>
    <cellStyle name="Input 36 2 7 2" xfId="19406"/>
    <cellStyle name="Input 36 2 8" xfId="18040"/>
    <cellStyle name="Input 36 2 9" xfId="25873"/>
    <cellStyle name="Input 36 3" xfId="3779"/>
    <cellStyle name="Input 36 3 2" xfId="8473"/>
    <cellStyle name="Input 36 3 2 2" xfId="16413"/>
    <cellStyle name="Input 36 3 3" xfId="11603"/>
    <cellStyle name="Input 36 3 3 2" xfId="18951"/>
    <cellStyle name="Input 36 3 4" xfId="21675"/>
    <cellStyle name="Input 36 3 5" xfId="25878"/>
    <cellStyle name="Input 36 3 6" xfId="29564"/>
    <cellStyle name="Input 36 4" xfId="3780"/>
    <cellStyle name="Input 36 4 2" xfId="8474"/>
    <cellStyle name="Input 36 4 2 2" xfId="16412"/>
    <cellStyle name="Input 36 4 3" xfId="11604"/>
    <cellStyle name="Input 36 4 3 2" xfId="19404"/>
    <cellStyle name="Input 36 4 4" xfId="18038"/>
    <cellStyle name="Input 36 4 5" xfId="25879"/>
    <cellStyle name="Input 36 4 6" xfId="29565"/>
    <cellStyle name="Input 36 5" xfId="8467"/>
    <cellStyle name="Input 36 5 2" xfId="16415"/>
    <cellStyle name="Input 36 6" xfId="11597"/>
    <cellStyle name="Input 36 6 2" xfId="18949"/>
    <cellStyle name="Input 36 7" xfId="21677"/>
    <cellStyle name="Input 36 8" xfId="25872"/>
    <cellStyle name="Input 36 9" xfId="29566"/>
    <cellStyle name="Input 37" xfId="3781"/>
    <cellStyle name="Input 37 2" xfId="3782"/>
    <cellStyle name="Input 37 2 10" xfId="29567"/>
    <cellStyle name="Input 37 2 2" xfId="3783"/>
    <cellStyle name="Input 37 2 2 2" xfId="8477"/>
    <cellStyle name="Input 37 2 2 2 2" xfId="20433"/>
    <cellStyle name="Input 37 2 2 3" xfId="11607"/>
    <cellStyle name="Input 37 2 2 3 2" xfId="15365"/>
    <cellStyle name="Input 37 2 2 4" xfId="18035"/>
    <cellStyle name="Input 37 2 2 5" xfId="25882"/>
    <cellStyle name="Input 37 2 2 6" xfId="29568"/>
    <cellStyle name="Input 37 2 3" xfId="3784"/>
    <cellStyle name="Input 37 2 3 2" xfId="8478"/>
    <cellStyle name="Input 37 2 3 2 2" xfId="22985"/>
    <cellStyle name="Input 37 2 3 3" xfId="11608"/>
    <cellStyle name="Input 37 2 3 3 2" xfId="18961"/>
    <cellStyle name="Input 37 2 3 4" xfId="24206"/>
    <cellStyle name="Input 37 2 3 5" xfId="25883"/>
    <cellStyle name="Input 37 2 3 6" xfId="29569"/>
    <cellStyle name="Input 37 2 4" xfId="3785"/>
    <cellStyle name="Input 37 2 4 2" xfId="8479"/>
    <cellStyle name="Input 37 2 4 2 2" xfId="20440"/>
    <cellStyle name="Input 37 2 4 3" xfId="11609"/>
    <cellStyle name="Input 37 2 4 3 2" xfId="19394"/>
    <cellStyle name="Input 37 2 4 4" xfId="21664"/>
    <cellStyle name="Input 37 2 4 5" xfId="25884"/>
    <cellStyle name="Input 37 2 4 6" xfId="29570"/>
    <cellStyle name="Input 37 2 5" xfId="3786"/>
    <cellStyle name="Input 37 2 5 2" xfId="8480"/>
    <cellStyle name="Input 37 2 5 2 2" xfId="16410"/>
    <cellStyle name="Input 37 2 5 3" xfId="11610"/>
    <cellStyle name="Input 37 2 5 3 2" xfId="18954"/>
    <cellStyle name="Input 37 2 5 4" xfId="24213"/>
    <cellStyle name="Input 37 2 5 5" xfId="25885"/>
    <cellStyle name="Input 37 2 5 6" xfId="29571"/>
    <cellStyle name="Input 37 2 6" xfId="8476"/>
    <cellStyle name="Input 37 2 6 2" xfId="22978"/>
    <cellStyle name="Input 37 2 7" xfId="11606"/>
    <cellStyle name="Input 37 2 7 2" xfId="15366"/>
    <cellStyle name="Input 37 2 8" xfId="18036"/>
    <cellStyle name="Input 37 2 9" xfId="25881"/>
    <cellStyle name="Input 37 3" xfId="3787"/>
    <cellStyle name="Input 37 3 2" xfId="8481"/>
    <cellStyle name="Input 37 3 2 2" xfId="22984"/>
    <cellStyle name="Input 37 3 3" xfId="11611"/>
    <cellStyle name="Input 37 3 3 2" xfId="19401"/>
    <cellStyle name="Input 37 3 4" xfId="21671"/>
    <cellStyle name="Input 37 3 5" xfId="25886"/>
    <cellStyle name="Input 37 3 6" xfId="29572"/>
    <cellStyle name="Input 37 4" xfId="3788"/>
    <cellStyle name="Input 37 4 2" xfId="8482"/>
    <cellStyle name="Input 37 4 2 2" xfId="20439"/>
    <cellStyle name="Input 37 4 3" xfId="11612"/>
    <cellStyle name="Input 37 4 3 2" xfId="15364"/>
    <cellStyle name="Input 37 4 4" xfId="18034"/>
    <cellStyle name="Input 37 4 5" xfId="25887"/>
    <cellStyle name="Input 37 4 6" xfId="29573"/>
    <cellStyle name="Input 37 5" xfId="8475"/>
    <cellStyle name="Input 37 5 2" xfId="16411"/>
    <cellStyle name="Input 37 6" xfId="11605"/>
    <cellStyle name="Input 37 6 2" xfId="15367"/>
    <cellStyle name="Input 37 7" xfId="18037"/>
    <cellStyle name="Input 37 8" xfId="25880"/>
    <cellStyle name="Input 37 9" xfId="29574"/>
    <cellStyle name="Input 38" xfId="3789"/>
    <cellStyle name="Input 38 2" xfId="3790"/>
    <cellStyle name="Input 38 2 10" xfId="29575"/>
    <cellStyle name="Input 38 2 2" xfId="3791"/>
    <cellStyle name="Input 38 2 2 2" xfId="8485"/>
    <cellStyle name="Input 38 2 2 2 2" xfId="20434"/>
    <cellStyle name="Input 38 2 2 3" xfId="11615"/>
    <cellStyle name="Input 38 2 2 3 2" xfId="15363"/>
    <cellStyle name="Input 38 2 2 4" xfId="18033"/>
    <cellStyle name="Input 38 2 2 5" xfId="25890"/>
    <cellStyle name="Input 38 2 2 6" xfId="29576"/>
    <cellStyle name="Input 38 2 3" xfId="3792"/>
    <cellStyle name="Input 38 2 3 2" xfId="8486"/>
    <cellStyle name="Input 38 2 3 2 2" xfId="22983"/>
    <cellStyle name="Input 38 2 3 3" xfId="11616"/>
    <cellStyle name="Input 38 2 3 3 2" xfId="18960"/>
    <cellStyle name="Input 38 2 3 4" xfId="24207"/>
    <cellStyle name="Input 38 2 3 5" xfId="25891"/>
    <cellStyle name="Input 38 2 3 6" xfId="29577"/>
    <cellStyle name="Input 38 2 4" xfId="3793"/>
    <cellStyle name="Input 38 2 4 2" xfId="8487"/>
    <cellStyle name="Input 38 2 4 2 2" xfId="20438"/>
    <cellStyle name="Input 38 2 4 3" xfId="11617"/>
    <cellStyle name="Input 38 2 4 3 2" xfId="19395"/>
    <cellStyle name="Input 38 2 4 4" xfId="21665"/>
    <cellStyle name="Input 38 2 4 5" xfId="25892"/>
    <cellStyle name="Input 38 2 4 6" xfId="29578"/>
    <cellStyle name="Input 38 2 5" xfId="3794"/>
    <cellStyle name="Input 38 2 5 2" xfId="8488"/>
    <cellStyle name="Input 38 2 5 2 2" xfId="16408"/>
    <cellStyle name="Input 38 2 5 3" xfId="11618"/>
    <cellStyle name="Input 38 2 5 3 2" xfId="18956"/>
    <cellStyle name="Input 38 2 5 4" xfId="24211"/>
    <cellStyle name="Input 38 2 5 5" xfId="25893"/>
    <cellStyle name="Input 38 2 5 6" xfId="29579"/>
    <cellStyle name="Input 38 2 6" xfId="8484"/>
    <cellStyle name="Input 38 2 6 2" xfId="22979"/>
    <cellStyle name="Input 38 2 7" xfId="11614"/>
    <cellStyle name="Input 38 2 7 2" xfId="19400"/>
    <cellStyle name="Input 38 2 8" xfId="21670"/>
    <cellStyle name="Input 38 2 9" xfId="25889"/>
    <cellStyle name="Input 38 3" xfId="3795"/>
    <cellStyle name="Input 38 3 2" xfId="8489"/>
    <cellStyle name="Input 38 3 2 2" xfId="22982"/>
    <cellStyle name="Input 38 3 3" xfId="11619"/>
    <cellStyle name="Input 38 3 3 2" xfId="19399"/>
    <cellStyle name="Input 38 3 4" xfId="21669"/>
    <cellStyle name="Input 38 3 5" xfId="25894"/>
    <cellStyle name="Input 38 3 6" xfId="29580"/>
    <cellStyle name="Input 38 4" xfId="3796"/>
    <cellStyle name="Input 38 4 2" xfId="8490"/>
    <cellStyle name="Input 38 4 2 2" xfId="20437"/>
    <cellStyle name="Input 38 4 3" xfId="11620"/>
    <cellStyle name="Input 38 4 3 2" xfId="15362"/>
    <cellStyle name="Input 38 4 4" xfId="18032"/>
    <cellStyle name="Input 38 4 5" xfId="25895"/>
    <cellStyle name="Input 38 4 6" xfId="29581"/>
    <cellStyle name="Input 38 5" xfId="8483"/>
    <cellStyle name="Input 38 5 2" xfId="16409"/>
    <cellStyle name="Input 38 6" xfId="11613"/>
    <cellStyle name="Input 38 6 2" xfId="18955"/>
    <cellStyle name="Input 38 7" xfId="24212"/>
    <cellStyle name="Input 38 8" xfId="25888"/>
    <cellStyle name="Input 38 9" xfId="29582"/>
    <cellStyle name="Input 39" xfId="3797"/>
    <cellStyle name="Input 39 2" xfId="3798"/>
    <cellStyle name="Input 39 2 10" xfId="29583"/>
    <cellStyle name="Input 39 2 2" xfId="3799"/>
    <cellStyle name="Input 39 2 2 2" xfId="8493"/>
    <cellStyle name="Input 39 2 2 2 2" xfId="20436"/>
    <cellStyle name="Input 39 2 2 3" xfId="11623"/>
    <cellStyle name="Input 39 2 2 3 2" xfId="15361"/>
    <cellStyle name="Input 39 2 2 4" xfId="18031"/>
    <cellStyle name="Input 39 2 2 5" xfId="25898"/>
    <cellStyle name="Input 39 2 2 6" xfId="29584"/>
    <cellStyle name="Input 39 2 3" xfId="3800"/>
    <cellStyle name="Input 39 2 3 2" xfId="8494"/>
    <cellStyle name="Input 39 2 3 2 2" xfId="16406"/>
    <cellStyle name="Input 39 2 3 3" xfId="11624"/>
    <cellStyle name="Input 39 2 3 3 2" xfId="18958"/>
    <cellStyle name="Input 39 2 3 4" xfId="24209"/>
    <cellStyle name="Input 39 2 3 5" xfId="25899"/>
    <cellStyle name="Input 39 2 3 6" xfId="29585"/>
    <cellStyle name="Input 39 2 4" xfId="3801"/>
    <cellStyle name="Input 39 2 4 2" xfId="8495"/>
    <cellStyle name="Input 39 2 4 2 2" xfId="22980"/>
    <cellStyle name="Input 39 2 4 3" xfId="11625"/>
    <cellStyle name="Input 39 2 4 3 2" xfId="19397"/>
    <cellStyle name="Input 39 2 4 4" xfId="21667"/>
    <cellStyle name="Input 39 2 4 5" xfId="25900"/>
    <cellStyle name="Input 39 2 4 6" xfId="29586"/>
    <cellStyle name="Input 39 2 5" xfId="3802"/>
    <cellStyle name="Input 39 2 5 2" xfId="8496"/>
    <cellStyle name="Input 39 2 5 2 2" xfId="20435"/>
    <cellStyle name="Input 39 2 5 3" xfId="11626"/>
    <cellStyle name="Input 39 2 5 3 2" xfId="15360"/>
    <cellStyle name="Input 39 2 5 4" xfId="18030"/>
    <cellStyle name="Input 39 2 5 5" xfId="25901"/>
    <cellStyle name="Input 39 2 5 6" xfId="29587"/>
    <cellStyle name="Input 39 2 6" xfId="8492"/>
    <cellStyle name="Input 39 2 6 2" xfId="22981"/>
    <cellStyle name="Input 39 2 7" xfId="11622"/>
    <cellStyle name="Input 39 2 7 2" xfId="19398"/>
    <cellStyle name="Input 39 2 8" xfId="21668"/>
    <cellStyle name="Input 39 2 9" xfId="25897"/>
    <cellStyle name="Input 39 3" xfId="3803"/>
    <cellStyle name="Input 39 3 2" xfId="8497"/>
    <cellStyle name="Input 39 3 2 2" xfId="16405"/>
    <cellStyle name="Input 39 3 3" xfId="11627"/>
    <cellStyle name="Input 39 3 3 2" xfId="18959"/>
    <cellStyle name="Input 39 3 4" xfId="24208"/>
    <cellStyle name="Input 39 3 5" xfId="25902"/>
    <cellStyle name="Input 39 3 6" xfId="29588"/>
    <cellStyle name="Input 39 4" xfId="3804"/>
    <cellStyle name="Input 39 4 2" xfId="8498"/>
    <cellStyle name="Input 39 4 2 2" xfId="16404"/>
    <cellStyle name="Input 39 4 3" xfId="11628"/>
    <cellStyle name="Input 39 4 3 2" xfId="19396"/>
    <cellStyle name="Input 39 4 4" xfId="21666"/>
    <cellStyle name="Input 39 4 5" xfId="25903"/>
    <cellStyle name="Input 39 4 6" xfId="29589"/>
    <cellStyle name="Input 39 5" xfId="8491"/>
    <cellStyle name="Input 39 5 2" xfId="16407"/>
    <cellStyle name="Input 39 6" xfId="11621"/>
    <cellStyle name="Input 39 6 2" xfId="18957"/>
    <cellStyle name="Input 39 7" xfId="24210"/>
    <cellStyle name="Input 39 8" xfId="25896"/>
    <cellStyle name="Input 39 9" xfId="29590"/>
    <cellStyle name="Input 4" xfId="3805"/>
    <cellStyle name="Input 4 2" xfId="3806"/>
    <cellStyle name="Input 4 2 10" xfId="29591"/>
    <cellStyle name="Input 4 2 2" xfId="3807"/>
    <cellStyle name="Input 4 2 2 2" xfId="8501"/>
    <cellStyle name="Input 4 2 2 2 2" xfId="20425"/>
    <cellStyle name="Input 4 2 2 3" xfId="11631"/>
    <cellStyle name="Input 4 2 2 3 2" xfId="15357"/>
    <cellStyle name="Input 4 2 2 4" xfId="18027"/>
    <cellStyle name="Input 4 2 2 5" xfId="25906"/>
    <cellStyle name="Input 4 2 2 6" xfId="29592"/>
    <cellStyle name="Input 4 2 3" xfId="3808"/>
    <cellStyle name="Input 4 2 3 2" xfId="8502"/>
    <cellStyle name="Input 4 2 3 2 2" xfId="22977"/>
    <cellStyle name="Input 4 2 3 3" xfId="11632"/>
    <cellStyle name="Input 4 2 3 3 2" xfId="18969"/>
    <cellStyle name="Input 4 2 3 4" xfId="24199"/>
    <cellStyle name="Input 4 2 3 5" xfId="25907"/>
    <cellStyle name="Input 4 2 3 6" xfId="29593"/>
    <cellStyle name="Input 4 2 4" xfId="3809"/>
    <cellStyle name="Input 4 2 4 2" xfId="8503"/>
    <cellStyle name="Input 4 2 4 2 2" xfId="20432"/>
    <cellStyle name="Input 4 2 4 3" xfId="11633"/>
    <cellStyle name="Input 4 2 4 3 2" xfId="19386"/>
    <cellStyle name="Input 4 2 4 4" xfId="21657"/>
    <cellStyle name="Input 4 2 4 5" xfId="25908"/>
    <cellStyle name="Input 4 2 4 6" xfId="29594"/>
    <cellStyle name="Input 4 2 5" xfId="3810"/>
    <cellStyle name="Input 4 2 5 2" xfId="8504"/>
    <cellStyle name="Input 4 2 5 2 2" xfId="16402"/>
    <cellStyle name="Input 4 2 5 3" xfId="11634"/>
    <cellStyle name="Input 4 2 5 3 2" xfId="18962"/>
    <cellStyle name="Input 4 2 5 4" xfId="24205"/>
    <cellStyle name="Input 4 2 5 5" xfId="25909"/>
    <cellStyle name="Input 4 2 5 6" xfId="29595"/>
    <cellStyle name="Input 4 2 6" xfId="8500"/>
    <cellStyle name="Input 4 2 6 2" xfId="22970"/>
    <cellStyle name="Input 4 2 7" xfId="11630"/>
    <cellStyle name="Input 4 2 7 2" xfId="15358"/>
    <cellStyle name="Input 4 2 8" xfId="18028"/>
    <cellStyle name="Input 4 2 9" xfId="25905"/>
    <cellStyle name="Input 4 3" xfId="3811"/>
    <cellStyle name="Input 4 3 2" xfId="8505"/>
    <cellStyle name="Input 4 3 2 2" xfId="22976"/>
    <cellStyle name="Input 4 3 3" xfId="11635"/>
    <cellStyle name="Input 4 3 3 2" xfId="19393"/>
    <cellStyle name="Input 4 3 4" xfId="21663"/>
    <cellStyle name="Input 4 3 5" xfId="25910"/>
    <cellStyle name="Input 4 3 6" xfId="29596"/>
    <cellStyle name="Input 4 4" xfId="3812"/>
    <cellStyle name="Input 4 4 2" xfId="8506"/>
    <cellStyle name="Input 4 4 2 2" xfId="20431"/>
    <cellStyle name="Input 4 4 3" xfId="11636"/>
    <cellStyle name="Input 4 4 3 2" xfId="15356"/>
    <cellStyle name="Input 4 4 4" xfId="18026"/>
    <cellStyle name="Input 4 4 5" xfId="25911"/>
    <cellStyle name="Input 4 4 6" xfId="29597"/>
    <cellStyle name="Input 4 5" xfId="8499"/>
    <cellStyle name="Input 4 5 2" xfId="16403"/>
    <cellStyle name="Input 4 6" xfId="11629"/>
    <cellStyle name="Input 4 6 2" xfId="15359"/>
    <cellStyle name="Input 4 7" xfId="18029"/>
    <cellStyle name="Input 4 8" xfId="25904"/>
    <cellStyle name="Input 4 9" xfId="29598"/>
    <cellStyle name="Input 40" xfId="3813"/>
    <cellStyle name="Input 40 2" xfId="3814"/>
    <cellStyle name="Input 40 2 10" xfId="29599"/>
    <cellStyle name="Input 40 2 2" xfId="3815"/>
    <cellStyle name="Input 40 2 2 2" xfId="8509"/>
    <cellStyle name="Input 40 2 2 2 2" xfId="20426"/>
    <cellStyle name="Input 40 2 2 3" xfId="11639"/>
    <cellStyle name="Input 40 2 2 3 2" xfId="15355"/>
    <cellStyle name="Input 40 2 2 4" xfId="18025"/>
    <cellStyle name="Input 40 2 2 5" xfId="25914"/>
    <cellStyle name="Input 40 2 2 6" xfId="29600"/>
    <cellStyle name="Input 40 2 3" xfId="3816"/>
    <cellStyle name="Input 40 2 3 2" xfId="8510"/>
    <cellStyle name="Input 40 2 3 2 2" xfId="22975"/>
    <cellStyle name="Input 40 2 3 3" xfId="11640"/>
    <cellStyle name="Input 40 2 3 3 2" xfId="18968"/>
    <cellStyle name="Input 40 2 3 4" xfId="24200"/>
    <cellStyle name="Input 40 2 3 5" xfId="25915"/>
    <cellStyle name="Input 40 2 3 6" xfId="29601"/>
    <cellStyle name="Input 40 2 4" xfId="3817"/>
    <cellStyle name="Input 40 2 4 2" xfId="8511"/>
    <cellStyle name="Input 40 2 4 2 2" xfId="20430"/>
    <cellStyle name="Input 40 2 4 3" xfId="11641"/>
    <cellStyle name="Input 40 2 4 3 2" xfId="19387"/>
    <cellStyle name="Input 40 2 4 4" xfId="21658"/>
    <cellStyle name="Input 40 2 4 5" xfId="25916"/>
    <cellStyle name="Input 40 2 4 6" xfId="29602"/>
    <cellStyle name="Input 40 2 5" xfId="3818"/>
    <cellStyle name="Input 40 2 5 2" xfId="8512"/>
    <cellStyle name="Input 40 2 5 2 2" xfId="16400"/>
    <cellStyle name="Input 40 2 5 3" xfId="11642"/>
    <cellStyle name="Input 40 2 5 3 2" xfId="18964"/>
    <cellStyle name="Input 40 2 5 4" xfId="24203"/>
    <cellStyle name="Input 40 2 5 5" xfId="25917"/>
    <cellStyle name="Input 40 2 5 6" xfId="29603"/>
    <cellStyle name="Input 40 2 6" xfId="8508"/>
    <cellStyle name="Input 40 2 6 2" xfId="22971"/>
    <cellStyle name="Input 40 2 7" xfId="11638"/>
    <cellStyle name="Input 40 2 7 2" xfId="19392"/>
    <cellStyle name="Input 40 2 8" xfId="21662"/>
    <cellStyle name="Input 40 2 9" xfId="25913"/>
    <cellStyle name="Input 40 3" xfId="3819"/>
    <cellStyle name="Input 40 3 2" xfId="8513"/>
    <cellStyle name="Input 40 3 2 2" xfId="22974"/>
    <cellStyle name="Input 40 3 3" xfId="11643"/>
    <cellStyle name="Input 40 3 3 2" xfId="19391"/>
    <cellStyle name="Input 40 3 4" xfId="21661"/>
    <cellStyle name="Input 40 3 5" xfId="25918"/>
    <cellStyle name="Input 40 3 6" xfId="29604"/>
    <cellStyle name="Input 40 4" xfId="3820"/>
    <cellStyle name="Input 40 4 2" xfId="8514"/>
    <cellStyle name="Input 40 4 2 2" xfId="20429"/>
    <cellStyle name="Input 40 4 3" xfId="11644"/>
    <cellStyle name="Input 40 4 3 2" xfId="15354"/>
    <cellStyle name="Input 40 4 4" xfId="18024"/>
    <cellStyle name="Input 40 4 5" xfId="25919"/>
    <cellStyle name="Input 40 4 6" xfId="29605"/>
    <cellStyle name="Input 40 5" xfId="8507"/>
    <cellStyle name="Input 40 5 2" xfId="16401"/>
    <cellStyle name="Input 40 6" xfId="11637"/>
    <cellStyle name="Input 40 6 2" xfId="18963"/>
    <cellStyle name="Input 40 7" xfId="24204"/>
    <cellStyle name="Input 40 8" xfId="25912"/>
    <cellStyle name="Input 40 9" xfId="29606"/>
    <cellStyle name="Input 41" xfId="3821"/>
    <cellStyle name="Input 42" xfId="3822"/>
    <cellStyle name="Input 43" xfId="3823"/>
    <cellStyle name="Input 43 2" xfId="3824"/>
    <cellStyle name="Input 43 2 10" xfId="29607"/>
    <cellStyle name="Input 43 2 2" xfId="3825"/>
    <cellStyle name="Input 43 2 2 2" xfId="8517"/>
    <cellStyle name="Input 43 2 2 2 2" xfId="20428"/>
    <cellStyle name="Input 43 2 2 3" xfId="11647"/>
    <cellStyle name="Input 43 2 2 3 2" xfId="15353"/>
    <cellStyle name="Input 43 2 2 4" xfId="21660"/>
    <cellStyle name="Input 43 2 2 5" xfId="25922"/>
    <cellStyle name="Input 43 2 2 6" xfId="29608"/>
    <cellStyle name="Input 43 2 3" xfId="3826"/>
    <cellStyle name="Input 43 2 3 2" xfId="8518"/>
    <cellStyle name="Input 43 2 3 2 2" xfId="16398"/>
    <cellStyle name="Input 43 2 3 3" xfId="11648"/>
    <cellStyle name="Input 43 2 3 3 2" xfId="18966"/>
    <cellStyle name="Input 43 2 3 4" xfId="18022"/>
    <cellStyle name="Input 43 2 3 5" xfId="25923"/>
    <cellStyle name="Input 43 2 3 6" xfId="29609"/>
    <cellStyle name="Input 43 2 4" xfId="3827"/>
    <cellStyle name="Input 43 2 4 2" xfId="8519"/>
    <cellStyle name="Input 43 2 4 2 2" xfId="22972"/>
    <cellStyle name="Input 43 2 4 3" xfId="11649"/>
    <cellStyle name="Input 43 2 4 3 2" xfId="19389"/>
    <cellStyle name="Input 43 2 4 4" xfId="24201"/>
    <cellStyle name="Input 43 2 4 5" xfId="25924"/>
    <cellStyle name="Input 43 2 4 6" xfId="29610"/>
    <cellStyle name="Input 43 2 5" xfId="3828"/>
    <cellStyle name="Input 43 2 5 2" xfId="8520"/>
    <cellStyle name="Input 43 2 5 2 2" xfId="20427"/>
    <cellStyle name="Input 43 2 5 3" xfId="11650"/>
    <cellStyle name="Input 43 2 5 3 2" xfId="15352"/>
    <cellStyle name="Input 43 2 5 4" xfId="21659"/>
    <cellStyle name="Input 43 2 5 5" xfId="25925"/>
    <cellStyle name="Input 43 2 5 6" xfId="29611"/>
    <cellStyle name="Input 43 2 6" xfId="8516"/>
    <cellStyle name="Input 43 2 6 2" xfId="22973"/>
    <cellStyle name="Input 43 2 7" xfId="11646"/>
    <cellStyle name="Input 43 2 7 2" xfId="19390"/>
    <cellStyle name="Input 43 2 8" xfId="24202"/>
    <cellStyle name="Input 43 2 9" xfId="25921"/>
    <cellStyle name="Input 43 3" xfId="3829"/>
    <cellStyle name="Input 43 3 2" xfId="8521"/>
    <cellStyle name="Input 43 3 2 2" xfId="16397"/>
    <cellStyle name="Input 43 3 3" xfId="11651"/>
    <cellStyle name="Input 43 3 3 2" xfId="18967"/>
    <cellStyle name="Input 43 3 4" xfId="18021"/>
    <cellStyle name="Input 43 3 5" xfId="25926"/>
    <cellStyle name="Input 43 3 6" xfId="29612"/>
    <cellStyle name="Input 43 4" xfId="3830"/>
    <cellStyle name="Input 43 4 2" xfId="8522"/>
    <cellStyle name="Input 43 4 2 2" xfId="16396"/>
    <cellStyle name="Input 43 4 3" xfId="11652"/>
    <cellStyle name="Input 43 4 3 2" xfId="19388"/>
    <cellStyle name="Input 43 4 4" xfId="18020"/>
    <cellStyle name="Input 43 4 5" xfId="25927"/>
    <cellStyle name="Input 43 4 6" xfId="29613"/>
    <cellStyle name="Input 43 5" xfId="8515"/>
    <cellStyle name="Input 43 5 2" xfId="16399"/>
    <cellStyle name="Input 43 6" xfId="11645"/>
    <cellStyle name="Input 43 6 2" xfId="18965"/>
    <cellStyle name="Input 43 7" xfId="18023"/>
    <cellStyle name="Input 43 8" xfId="25920"/>
    <cellStyle name="Input 43 9" xfId="29614"/>
    <cellStyle name="Input 44" xfId="3831"/>
    <cellStyle name="Input 44 2" xfId="3832"/>
    <cellStyle name="Input 44 2 10" xfId="29615"/>
    <cellStyle name="Input 44 2 2" xfId="3833"/>
    <cellStyle name="Input 44 2 2 2" xfId="8525"/>
    <cellStyle name="Input 44 2 2 2 2" xfId="20424"/>
    <cellStyle name="Input 44 2 2 3" xfId="11655"/>
    <cellStyle name="Input 44 2 2 3 2" xfId="15349"/>
    <cellStyle name="Input 44 2 2 4" xfId="18017"/>
    <cellStyle name="Input 44 2 2 5" xfId="25930"/>
    <cellStyle name="Input 44 2 2 6" xfId="29616"/>
    <cellStyle name="Input 44 2 3" xfId="3834"/>
    <cellStyle name="Input 44 2 3 2" xfId="8526"/>
    <cellStyle name="Input 44 2 3 2 2" xfId="16394"/>
    <cellStyle name="Input 44 2 3 3" xfId="11656"/>
    <cellStyle name="Input 44 2 3 3 2" xfId="18977"/>
    <cellStyle name="Input 44 2 3 4" xfId="24191"/>
    <cellStyle name="Input 44 2 3 5" xfId="25931"/>
    <cellStyle name="Input 44 2 3 6" xfId="29617"/>
    <cellStyle name="Input 44 2 4" xfId="3835"/>
    <cellStyle name="Input 44 2 4 2" xfId="8527"/>
    <cellStyle name="Input 44 2 4 2 2" xfId="22968"/>
    <cellStyle name="Input 44 2 4 3" xfId="11657"/>
    <cellStyle name="Input 44 2 4 3 2" xfId="19378"/>
    <cellStyle name="Input 44 2 4 4" xfId="21649"/>
    <cellStyle name="Input 44 2 4 5" xfId="25932"/>
    <cellStyle name="Input 44 2 4 6" xfId="29618"/>
    <cellStyle name="Input 44 2 5" xfId="3836"/>
    <cellStyle name="Input 44 2 5 2" xfId="8528"/>
    <cellStyle name="Input 44 2 5 2 2" xfId="20423"/>
    <cellStyle name="Input 44 2 5 3" xfId="11658"/>
    <cellStyle name="Input 44 2 5 3 2" xfId="18970"/>
    <cellStyle name="Input 44 2 5 4" xfId="24198"/>
    <cellStyle name="Input 44 2 5 5" xfId="25933"/>
    <cellStyle name="Input 44 2 5 6" xfId="29619"/>
    <cellStyle name="Input 44 2 6" xfId="8524"/>
    <cellStyle name="Input 44 2 6 2" xfId="22969"/>
    <cellStyle name="Input 44 2 7" xfId="11654"/>
    <cellStyle name="Input 44 2 7 2" xfId="15350"/>
    <cellStyle name="Input 44 2 8" xfId="18018"/>
    <cellStyle name="Input 44 2 9" xfId="25929"/>
    <cellStyle name="Input 44 3" xfId="3837"/>
    <cellStyle name="Input 44 3 2" xfId="8529"/>
    <cellStyle name="Input 44 3 2 2" xfId="16393"/>
    <cellStyle name="Input 44 3 3" xfId="11659"/>
    <cellStyle name="Input 44 3 3 2" xfId="19385"/>
    <cellStyle name="Input 44 3 4" xfId="21656"/>
    <cellStyle name="Input 44 3 5" xfId="25934"/>
    <cellStyle name="Input 44 3 6" xfId="29620"/>
    <cellStyle name="Input 44 4" xfId="3838"/>
    <cellStyle name="Input 44 4 2" xfId="8530"/>
    <cellStyle name="Input 44 4 2 2" xfId="22960"/>
    <cellStyle name="Input 44 4 3" xfId="11660"/>
    <cellStyle name="Input 44 4 3 2" xfId="15348"/>
    <cellStyle name="Input 44 4 4" xfId="18016"/>
    <cellStyle name="Input 44 4 5" xfId="25935"/>
    <cellStyle name="Input 44 4 6" xfId="29621"/>
    <cellStyle name="Input 44 5" xfId="8523"/>
    <cellStyle name="Input 44 5 2" xfId="16395"/>
    <cellStyle name="Input 44 6" xfId="11653"/>
    <cellStyle name="Input 44 6 2" xfId="15351"/>
    <cellStyle name="Input 44 7" xfId="18019"/>
    <cellStyle name="Input 44 8" xfId="25928"/>
    <cellStyle name="Input 44 9" xfId="29622"/>
    <cellStyle name="Input 45" xfId="3839"/>
    <cellStyle name="Input 45 2" xfId="3840"/>
    <cellStyle name="Input 45 2 10" xfId="29623"/>
    <cellStyle name="Input 45 2 2" xfId="3841"/>
    <cellStyle name="Input 45 2 2 2" xfId="8533"/>
    <cellStyle name="Input 45 2 2 2 2" xfId="20422"/>
    <cellStyle name="Input 45 2 2 3" xfId="11663"/>
    <cellStyle name="Input 45 2 2 3 2" xfId="15347"/>
    <cellStyle name="Input 45 2 2 4" xfId="18015"/>
    <cellStyle name="Input 45 2 2 5" xfId="25938"/>
    <cellStyle name="Input 45 2 2 6" xfId="29624"/>
    <cellStyle name="Input 45 2 3" xfId="3842"/>
    <cellStyle name="Input 45 2 3 2" xfId="8534"/>
    <cellStyle name="Input 45 2 3 2 2" xfId="16392"/>
    <cellStyle name="Input 45 2 3 3" xfId="11664"/>
    <cellStyle name="Input 45 2 3 3 2" xfId="18976"/>
    <cellStyle name="Input 45 2 3 4" xfId="24192"/>
    <cellStyle name="Input 45 2 3 5" xfId="25939"/>
    <cellStyle name="Input 45 2 3 6" xfId="29625"/>
    <cellStyle name="Input 45 2 4" xfId="3843"/>
    <cellStyle name="Input 45 2 4 2" xfId="8535"/>
    <cellStyle name="Input 45 2 4 2 2" xfId="22966"/>
    <cellStyle name="Input 45 2 4 3" xfId="11665"/>
    <cellStyle name="Input 45 2 4 3 2" xfId="19379"/>
    <cellStyle name="Input 45 2 4 4" xfId="21650"/>
    <cellStyle name="Input 45 2 4 5" xfId="25940"/>
    <cellStyle name="Input 45 2 4 6" xfId="29626"/>
    <cellStyle name="Input 45 2 5" xfId="3844"/>
    <cellStyle name="Input 45 2 5 2" xfId="8536"/>
    <cellStyle name="Input 45 2 5 2 2" xfId="20421"/>
    <cellStyle name="Input 45 2 5 3" xfId="11666"/>
    <cellStyle name="Input 45 2 5 3 2" xfId="18972"/>
    <cellStyle name="Input 45 2 5 4" xfId="24196"/>
    <cellStyle name="Input 45 2 5 5" xfId="25941"/>
    <cellStyle name="Input 45 2 5 6" xfId="29627"/>
    <cellStyle name="Input 45 2 6" xfId="8532"/>
    <cellStyle name="Input 45 2 6 2" xfId="22967"/>
    <cellStyle name="Input 45 2 7" xfId="11662"/>
    <cellStyle name="Input 45 2 7 2" xfId="19384"/>
    <cellStyle name="Input 45 2 8" xfId="21655"/>
    <cellStyle name="Input 45 2 9" xfId="25937"/>
    <cellStyle name="Input 45 3" xfId="3845"/>
    <cellStyle name="Input 45 3 2" xfId="8537"/>
    <cellStyle name="Input 45 3 2 2" xfId="16391"/>
    <cellStyle name="Input 45 3 3" xfId="11667"/>
    <cellStyle name="Input 45 3 3 2" xfId="19383"/>
    <cellStyle name="Input 45 3 4" xfId="21654"/>
    <cellStyle name="Input 45 3 5" xfId="25942"/>
    <cellStyle name="Input 45 3 6" xfId="29628"/>
    <cellStyle name="Input 45 4" xfId="3846"/>
    <cellStyle name="Input 45 4 2" xfId="8538"/>
    <cellStyle name="Input 45 4 2 2" xfId="22961"/>
    <cellStyle name="Input 45 4 3" xfId="11668"/>
    <cellStyle name="Input 45 4 3 2" xfId="15346"/>
    <cellStyle name="Input 45 4 4" xfId="18014"/>
    <cellStyle name="Input 45 4 5" xfId="25943"/>
    <cellStyle name="Input 45 4 6" xfId="29629"/>
    <cellStyle name="Input 45 5" xfId="8531"/>
    <cellStyle name="Input 45 5 2" xfId="20415"/>
    <cellStyle name="Input 45 6" xfId="11661"/>
    <cellStyle name="Input 45 6 2" xfId="18971"/>
    <cellStyle name="Input 45 7" xfId="24197"/>
    <cellStyle name="Input 45 8" xfId="25936"/>
    <cellStyle name="Input 45 9" xfId="29630"/>
    <cellStyle name="Input 46" xfId="3847"/>
    <cellStyle name="Input 46 2" xfId="3848"/>
    <cellStyle name="Input 46 2 10" xfId="29631"/>
    <cellStyle name="Input 46 2 2" xfId="3849"/>
    <cellStyle name="Input 46 2 2 2" xfId="8541"/>
    <cellStyle name="Input 46 2 2 2 2" xfId="20420"/>
    <cellStyle name="Input 46 2 2 3" xfId="11671"/>
    <cellStyle name="Input 46 2 2 3 2" xfId="15345"/>
    <cellStyle name="Input 46 2 2 4" xfId="18013"/>
    <cellStyle name="Input 46 2 2 5" xfId="25946"/>
    <cellStyle name="Input 46 2 2 6" xfId="29632"/>
    <cellStyle name="Input 46 2 3" xfId="3850"/>
    <cellStyle name="Input 46 2 3 2" xfId="8542"/>
    <cellStyle name="Input 46 2 3 2 2" xfId="16390"/>
    <cellStyle name="Input 46 2 3 3" xfId="11672"/>
    <cellStyle name="Input 46 2 3 3 2" xfId="18974"/>
    <cellStyle name="Input 46 2 3 4" xfId="24194"/>
    <cellStyle name="Input 46 2 3 5" xfId="25947"/>
    <cellStyle name="Input 46 2 3 6" xfId="29633"/>
    <cellStyle name="Input 46 2 4" xfId="3851"/>
    <cellStyle name="Input 46 2 4 2" xfId="8543"/>
    <cellStyle name="Input 46 2 4 2 2" xfId="22964"/>
    <cellStyle name="Input 46 2 4 3" xfId="11673"/>
    <cellStyle name="Input 46 2 4 3 2" xfId="19381"/>
    <cellStyle name="Input 46 2 4 4" xfId="21652"/>
    <cellStyle name="Input 46 2 4 5" xfId="25948"/>
    <cellStyle name="Input 46 2 4 6" xfId="29634"/>
    <cellStyle name="Input 46 2 5" xfId="3852"/>
    <cellStyle name="Input 46 2 5 2" xfId="8544"/>
    <cellStyle name="Input 46 2 5 2 2" xfId="20419"/>
    <cellStyle name="Input 46 2 5 3" xfId="11674"/>
    <cellStyle name="Input 46 2 5 3 2" xfId="15344"/>
    <cellStyle name="Input 46 2 5 4" xfId="18012"/>
    <cellStyle name="Input 46 2 5 5" xfId="25949"/>
    <cellStyle name="Input 46 2 5 6" xfId="29635"/>
    <cellStyle name="Input 46 2 6" xfId="8540"/>
    <cellStyle name="Input 46 2 6 2" xfId="22965"/>
    <cellStyle name="Input 46 2 7" xfId="11670"/>
    <cellStyle name="Input 46 2 7 2" xfId="19382"/>
    <cellStyle name="Input 46 2 8" xfId="21653"/>
    <cellStyle name="Input 46 2 9" xfId="25945"/>
    <cellStyle name="Input 46 3" xfId="3853"/>
    <cellStyle name="Input 46 3 2" xfId="8545"/>
    <cellStyle name="Input 46 3 2 2" xfId="16389"/>
    <cellStyle name="Input 46 3 3" xfId="11675"/>
    <cellStyle name="Input 46 3 3 2" xfId="18975"/>
    <cellStyle name="Input 46 3 4" xfId="24193"/>
    <cellStyle name="Input 46 3 5" xfId="25950"/>
    <cellStyle name="Input 46 3 6" xfId="29636"/>
    <cellStyle name="Input 46 4" xfId="3854"/>
    <cellStyle name="Input 46 4 2" xfId="8546"/>
    <cellStyle name="Input 46 4 2 2" xfId="22963"/>
    <cellStyle name="Input 46 4 3" xfId="11676"/>
    <cellStyle name="Input 46 4 3 2" xfId="19380"/>
    <cellStyle name="Input 46 4 4" xfId="21651"/>
    <cellStyle name="Input 46 4 5" xfId="25951"/>
    <cellStyle name="Input 46 4 6" xfId="29637"/>
    <cellStyle name="Input 46 5" xfId="8539"/>
    <cellStyle name="Input 46 5 2" xfId="20416"/>
    <cellStyle name="Input 46 6" xfId="11669"/>
    <cellStyle name="Input 46 6 2" xfId="18973"/>
    <cellStyle name="Input 46 7" xfId="24195"/>
    <cellStyle name="Input 46 8" xfId="25944"/>
    <cellStyle name="Input 46 9" xfId="29638"/>
    <cellStyle name="Input 47" xfId="3855"/>
    <cellStyle name="Input 47 2" xfId="3856"/>
    <cellStyle name="Input 47 2 10" xfId="29639"/>
    <cellStyle name="Input 47 2 2" xfId="3857"/>
    <cellStyle name="Input 47 2 2 2" xfId="8549"/>
    <cellStyle name="Input 47 2 2 2 2" xfId="22962"/>
    <cellStyle name="Input 47 2 2 3" xfId="11679"/>
    <cellStyle name="Input 47 2 2 3 2" xfId="15341"/>
    <cellStyle name="Input 47 2 2 4" xfId="18009"/>
    <cellStyle name="Input 47 2 2 5" xfId="25954"/>
    <cellStyle name="Input 47 2 2 6" xfId="29640"/>
    <cellStyle name="Input 47 2 3" xfId="3858"/>
    <cellStyle name="Input 47 2 3 2" xfId="8550"/>
    <cellStyle name="Input 47 2 3 2 2" xfId="20417"/>
    <cellStyle name="Input 47 2 3 3" xfId="11680"/>
    <cellStyle name="Input 47 2 3 3 2" xfId="18985"/>
    <cellStyle name="Input 47 2 3 4" xfId="24183"/>
    <cellStyle name="Input 47 2 3 5" xfId="25955"/>
    <cellStyle name="Input 47 2 3 6" xfId="29641"/>
    <cellStyle name="Input 47 2 4" xfId="3859"/>
    <cellStyle name="Input 47 2 4 2" xfId="8551"/>
    <cellStyle name="Input 47 2 4 2 2" xfId="16387"/>
    <cellStyle name="Input 47 2 4 3" xfId="11681"/>
    <cellStyle name="Input 47 2 4 3 2" xfId="19370"/>
    <cellStyle name="Input 47 2 4 4" xfId="21641"/>
    <cellStyle name="Input 47 2 4 5" xfId="25956"/>
    <cellStyle name="Input 47 2 4 6" xfId="29642"/>
    <cellStyle name="Input 47 2 5" xfId="3860"/>
    <cellStyle name="Input 47 2 5 2" xfId="8552"/>
    <cellStyle name="Input 47 2 5 2 2" xfId="16386"/>
    <cellStyle name="Input 47 2 5 3" xfId="11682"/>
    <cellStyle name="Input 47 2 5 3 2" xfId="18978"/>
    <cellStyle name="Input 47 2 5 4" xfId="24190"/>
    <cellStyle name="Input 47 2 5 5" xfId="25957"/>
    <cellStyle name="Input 47 2 5 6" xfId="29643"/>
    <cellStyle name="Input 47 2 6" xfId="8548"/>
    <cellStyle name="Input 47 2 6 2" xfId="16388"/>
    <cellStyle name="Input 47 2 7" xfId="11678"/>
    <cellStyle name="Input 47 2 7 2" xfId="15342"/>
    <cellStyle name="Input 47 2 8" xfId="18010"/>
    <cellStyle name="Input 47 2 9" xfId="25953"/>
    <cellStyle name="Input 47 3" xfId="3861"/>
    <cellStyle name="Input 47 3 2" xfId="8553"/>
    <cellStyle name="Input 47 3 2 2" xfId="16385"/>
    <cellStyle name="Input 47 3 3" xfId="11683"/>
    <cellStyle name="Input 47 3 3 2" xfId="19377"/>
    <cellStyle name="Input 47 3 4" xfId="21648"/>
    <cellStyle name="Input 47 3 5" xfId="25958"/>
    <cellStyle name="Input 47 3 6" xfId="29644"/>
    <cellStyle name="Input 47 4" xfId="3862"/>
    <cellStyle name="Input 47 4 2" xfId="8554"/>
    <cellStyle name="Input 47 4 2 2" xfId="22959"/>
    <cellStyle name="Input 47 4 3" xfId="11684"/>
    <cellStyle name="Input 47 4 3 2" xfId="15340"/>
    <cellStyle name="Input 47 4 4" xfId="18008"/>
    <cellStyle name="Input 47 4 5" xfId="25959"/>
    <cellStyle name="Input 47 4 6" xfId="29645"/>
    <cellStyle name="Input 47 5" xfId="8547"/>
    <cellStyle name="Input 47 5 2" xfId="20418"/>
    <cellStyle name="Input 47 6" xfId="11677"/>
    <cellStyle name="Input 47 6 2" xfId="15343"/>
    <cellStyle name="Input 47 7" xfId="18011"/>
    <cellStyle name="Input 47 8" xfId="25952"/>
    <cellStyle name="Input 47 9" xfId="29646"/>
    <cellStyle name="Input 48" xfId="3863"/>
    <cellStyle name="Input 48 2" xfId="3864"/>
    <cellStyle name="Input 48 2 10" xfId="29647"/>
    <cellStyle name="Input 48 2 2" xfId="3865"/>
    <cellStyle name="Input 48 2 2 2" xfId="8557"/>
    <cellStyle name="Input 48 2 2 2 2" xfId="22958"/>
    <cellStyle name="Input 48 2 2 3" xfId="11687"/>
    <cellStyle name="Input 48 2 2 3 2" xfId="15339"/>
    <cellStyle name="Input 48 2 2 4" xfId="18007"/>
    <cellStyle name="Input 48 2 2 5" xfId="25962"/>
    <cellStyle name="Input 48 2 2 6" xfId="29648"/>
    <cellStyle name="Input 48 2 3" xfId="3866"/>
    <cellStyle name="Input 48 2 3 2" xfId="8558"/>
    <cellStyle name="Input 48 2 3 2 2" xfId="20413"/>
    <cellStyle name="Input 48 2 3 3" xfId="11688"/>
    <cellStyle name="Input 48 2 3 3 2" xfId="18984"/>
    <cellStyle name="Input 48 2 3 4" xfId="24184"/>
    <cellStyle name="Input 48 2 3 5" xfId="25963"/>
    <cellStyle name="Input 48 2 3 6" xfId="29649"/>
    <cellStyle name="Input 48 2 4" xfId="3867"/>
    <cellStyle name="Input 48 2 4 2" xfId="8559"/>
    <cellStyle name="Input 48 2 4 2 2" xfId="16383"/>
    <cellStyle name="Input 48 2 4 3" xfId="11689"/>
    <cellStyle name="Input 48 2 4 3 2" xfId="19371"/>
    <cellStyle name="Input 48 2 4 4" xfId="21642"/>
    <cellStyle name="Input 48 2 4 5" xfId="25964"/>
    <cellStyle name="Input 48 2 4 6" xfId="29650"/>
    <cellStyle name="Input 48 2 5" xfId="3868"/>
    <cellStyle name="Input 48 2 5 2" xfId="8560"/>
    <cellStyle name="Input 48 2 5 2 2" xfId="22953"/>
    <cellStyle name="Input 48 2 5 3" xfId="11690"/>
    <cellStyle name="Input 48 2 5 3 2" xfId="18980"/>
    <cellStyle name="Input 48 2 5 4" xfId="24188"/>
    <cellStyle name="Input 48 2 5 5" xfId="25965"/>
    <cellStyle name="Input 48 2 5 6" xfId="29651"/>
    <cellStyle name="Input 48 2 6" xfId="8556"/>
    <cellStyle name="Input 48 2 6 2" xfId="16384"/>
    <cellStyle name="Input 48 2 7" xfId="11686"/>
    <cellStyle name="Input 48 2 7 2" xfId="19376"/>
    <cellStyle name="Input 48 2 8" xfId="21647"/>
    <cellStyle name="Input 48 2 9" xfId="25961"/>
    <cellStyle name="Input 48 3" xfId="3869"/>
    <cellStyle name="Input 48 3 2" xfId="8561"/>
    <cellStyle name="Input 48 3 2 2" xfId="20408"/>
    <cellStyle name="Input 48 3 3" xfId="11691"/>
    <cellStyle name="Input 48 3 3 2" xfId="19375"/>
    <cellStyle name="Input 48 3 4" xfId="21646"/>
    <cellStyle name="Input 48 3 5" xfId="25966"/>
    <cellStyle name="Input 48 3 6" xfId="29652"/>
    <cellStyle name="Input 48 4" xfId="3870"/>
    <cellStyle name="Input 48 4 2" xfId="8562"/>
    <cellStyle name="Input 48 4 2 2" xfId="22957"/>
    <cellStyle name="Input 48 4 3" xfId="11692"/>
    <cellStyle name="Input 48 4 3 2" xfId="15338"/>
    <cellStyle name="Input 48 4 4" xfId="18006"/>
    <cellStyle name="Input 48 4 5" xfId="25967"/>
    <cellStyle name="Input 48 4 6" xfId="29653"/>
    <cellStyle name="Input 48 5" xfId="8555"/>
    <cellStyle name="Input 48 5 2" xfId="20414"/>
    <cellStyle name="Input 48 6" xfId="11685"/>
    <cellStyle name="Input 48 6 2" xfId="18979"/>
    <cellStyle name="Input 48 7" xfId="24189"/>
    <cellStyle name="Input 48 8" xfId="25960"/>
    <cellStyle name="Input 48 9" xfId="29654"/>
    <cellStyle name="Input 49" xfId="3871"/>
    <cellStyle name="Input 49 2" xfId="3872"/>
    <cellStyle name="Input 49 2 10" xfId="29655"/>
    <cellStyle name="Input 49 2 2" xfId="3873"/>
    <cellStyle name="Input 49 2 2 2" xfId="8565"/>
    <cellStyle name="Input 49 2 2 2 2" xfId="22956"/>
    <cellStyle name="Input 49 2 2 3" xfId="11695"/>
    <cellStyle name="Input 49 2 2 3 2" xfId="15337"/>
    <cellStyle name="Input 49 2 2 4" xfId="18005"/>
    <cellStyle name="Input 49 2 2 5" xfId="25970"/>
    <cellStyle name="Input 49 2 2 6" xfId="29656"/>
    <cellStyle name="Input 49 2 3" xfId="3874"/>
    <cellStyle name="Input 49 2 3 2" xfId="8566"/>
    <cellStyle name="Input 49 2 3 2 2" xfId="20411"/>
    <cellStyle name="Input 49 2 3 3" xfId="11696"/>
    <cellStyle name="Input 49 2 3 3 2" xfId="18982"/>
    <cellStyle name="Input 49 2 3 4" xfId="24186"/>
    <cellStyle name="Input 49 2 3 5" xfId="25971"/>
    <cellStyle name="Input 49 2 3 6" xfId="29657"/>
    <cellStyle name="Input 49 2 4" xfId="3875"/>
    <cellStyle name="Input 49 2 4 2" xfId="8567"/>
    <cellStyle name="Input 49 2 4 2 2" xfId="16381"/>
    <cellStyle name="Input 49 2 4 3" xfId="11697"/>
    <cellStyle name="Input 49 2 4 3 2" xfId="19373"/>
    <cellStyle name="Input 49 2 4 4" xfId="21644"/>
    <cellStyle name="Input 49 2 4 5" xfId="25972"/>
    <cellStyle name="Input 49 2 4 6" xfId="29658"/>
    <cellStyle name="Input 49 2 5" xfId="3876"/>
    <cellStyle name="Input 49 2 5 2" xfId="8568"/>
    <cellStyle name="Input 49 2 5 2 2" xfId="22955"/>
    <cellStyle name="Input 49 2 5 3" xfId="11698"/>
    <cellStyle name="Input 49 2 5 3 2" xfId="15336"/>
    <cellStyle name="Input 49 2 5 4" xfId="18004"/>
    <cellStyle name="Input 49 2 5 5" xfId="25973"/>
    <cellStyle name="Input 49 2 5 6" xfId="29659"/>
    <cellStyle name="Input 49 2 6" xfId="8564"/>
    <cellStyle name="Input 49 2 6 2" xfId="16382"/>
    <cellStyle name="Input 49 2 7" xfId="11694"/>
    <cellStyle name="Input 49 2 7 2" xfId="19374"/>
    <cellStyle name="Input 49 2 8" xfId="21645"/>
    <cellStyle name="Input 49 2 9" xfId="25969"/>
    <cellStyle name="Input 49 3" xfId="3877"/>
    <cellStyle name="Input 49 3 2" xfId="8569"/>
    <cellStyle name="Input 49 3 2 2" xfId="20410"/>
    <cellStyle name="Input 49 3 3" xfId="11699"/>
    <cellStyle name="Input 49 3 3 2" xfId="18983"/>
    <cellStyle name="Input 49 3 4" xfId="24185"/>
    <cellStyle name="Input 49 3 5" xfId="25974"/>
    <cellStyle name="Input 49 3 6" xfId="29660"/>
    <cellStyle name="Input 49 4" xfId="3878"/>
    <cellStyle name="Input 49 4 2" xfId="8570"/>
    <cellStyle name="Input 49 4 2 2" xfId="16380"/>
    <cellStyle name="Input 49 4 3" xfId="11700"/>
    <cellStyle name="Input 49 4 3 2" xfId="19372"/>
    <cellStyle name="Input 49 4 4" xfId="21643"/>
    <cellStyle name="Input 49 4 5" xfId="25975"/>
    <cellStyle name="Input 49 4 6" xfId="29661"/>
    <cellStyle name="Input 49 5" xfId="8563"/>
    <cellStyle name="Input 49 5 2" xfId="20412"/>
    <cellStyle name="Input 49 6" xfId="11693"/>
    <cellStyle name="Input 49 6 2" xfId="18981"/>
    <cellStyle name="Input 49 7" xfId="24187"/>
    <cellStyle name="Input 49 8" xfId="25968"/>
    <cellStyle name="Input 49 9" xfId="29662"/>
    <cellStyle name="Input 5" xfId="3879"/>
    <cellStyle name="Input 5 2" xfId="3880"/>
    <cellStyle name="Input 5 2 10" xfId="29663"/>
    <cellStyle name="Input 5 2 2" xfId="3881"/>
    <cellStyle name="Input 5 2 2 2" xfId="8573"/>
    <cellStyle name="Input 5 2 2 2 2" xfId="16379"/>
    <cellStyle name="Input 5 2 2 3" xfId="11703"/>
    <cellStyle name="Input 5 2 2 3 2" xfId="15333"/>
    <cellStyle name="Input 5 2 2 4" xfId="18001"/>
    <cellStyle name="Input 5 2 2 5" xfId="25978"/>
    <cellStyle name="Input 5 2 2 6" xfId="29664"/>
    <cellStyle name="Input 5 2 3" xfId="3882"/>
    <cellStyle name="Input 5 2 3 2" xfId="8574"/>
    <cellStyle name="Input 5 2 3 2 2" xfId="16378"/>
    <cellStyle name="Input 5 2 3 3" xfId="11704"/>
    <cellStyle name="Input 5 2 3 3 2" xfId="18993"/>
    <cellStyle name="Input 5 2 3 4" xfId="18000"/>
    <cellStyle name="Input 5 2 3 5" xfId="25979"/>
    <cellStyle name="Input 5 2 3 6" xfId="29665"/>
    <cellStyle name="Input 5 2 4" xfId="3883"/>
    <cellStyle name="Input 5 2 4 2" xfId="8575"/>
    <cellStyle name="Input 5 2 4 2 2" xfId="22948"/>
    <cellStyle name="Input 5 2 4 3" xfId="11705"/>
    <cellStyle name="Input 5 2 4 3 2" xfId="19362"/>
    <cellStyle name="Input 5 2 4 4" xfId="24175"/>
    <cellStyle name="Input 5 2 4 5" xfId="25980"/>
    <cellStyle name="Input 5 2 4 6" xfId="29666"/>
    <cellStyle name="Input 5 2 5" xfId="3884"/>
    <cellStyle name="Input 5 2 5 2" xfId="8576"/>
    <cellStyle name="Input 5 2 5 2 2" xfId="20403"/>
    <cellStyle name="Input 5 2 5 3" xfId="11706"/>
    <cellStyle name="Input 5 2 5 3 2" xfId="18986"/>
    <cellStyle name="Input 5 2 5 4" xfId="21633"/>
    <cellStyle name="Input 5 2 5 5" xfId="25981"/>
    <cellStyle name="Input 5 2 5 6" xfId="29667"/>
    <cellStyle name="Input 5 2 6" xfId="8572"/>
    <cellStyle name="Input 5 2 6 2" xfId="20409"/>
    <cellStyle name="Input 5 2 7" xfId="11702"/>
    <cellStyle name="Input 5 2 7 2" xfId="15334"/>
    <cellStyle name="Input 5 2 8" xfId="18002"/>
    <cellStyle name="Input 5 2 9" xfId="25977"/>
    <cellStyle name="Input 5 3" xfId="3885"/>
    <cellStyle name="Input 5 3 2" xfId="8577"/>
    <cellStyle name="Input 5 3 2 2" xfId="22952"/>
    <cellStyle name="Input 5 3 3" xfId="11707"/>
    <cellStyle name="Input 5 3 3 2" xfId="19369"/>
    <cellStyle name="Input 5 3 4" xfId="24182"/>
    <cellStyle name="Input 5 3 5" xfId="25982"/>
    <cellStyle name="Input 5 3 6" xfId="29668"/>
    <cellStyle name="Input 5 4" xfId="3886"/>
    <cellStyle name="Input 5 4 2" xfId="8578"/>
    <cellStyle name="Input 5 4 2 2" xfId="20407"/>
    <cellStyle name="Input 5 4 3" xfId="11708"/>
    <cellStyle name="Input 5 4 3 2" xfId="15332"/>
    <cellStyle name="Input 5 4 4" xfId="21640"/>
    <cellStyle name="Input 5 4 5" xfId="25983"/>
    <cellStyle name="Input 5 4 6" xfId="29669"/>
    <cellStyle name="Input 5 5" xfId="8571"/>
    <cellStyle name="Input 5 5 2" xfId="22954"/>
    <cellStyle name="Input 5 6" xfId="11701"/>
    <cellStyle name="Input 5 6 2" xfId="15335"/>
    <cellStyle name="Input 5 7" xfId="18003"/>
    <cellStyle name="Input 5 8" xfId="25976"/>
    <cellStyle name="Input 5 9" xfId="29670"/>
    <cellStyle name="Input 50" xfId="3887"/>
    <cellStyle name="Input 50 2" xfId="3888"/>
    <cellStyle name="Input 50 2 10" xfId="29671"/>
    <cellStyle name="Input 50 2 2" xfId="3889"/>
    <cellStyle name="Input 50 2 2 2" xfId="8581"/>
    <cellStyle name="Input 50 2 2 2 2" xfId="20406"/>
    <cellStyle name="Input 50 2 2 3" xfId="11711"/>
    <cellStyle name="Input 50 2 2 3 2" xfId="15331"/>
    <cellStyle name="Input 50 2 2 4" xfId="21639"/>
    <cellStyle name="Input 50 2 2 5" xfId="25986"/>
    <cellStyle name="Input 50 2 2 6" xfId="29672"/>
    <cellStyle name="Input 50 2 3" xfId="3890"/>
    <cellStyle name="Input 50 2 3 2" xfId="8582"/>
    <cellStyle name="Input 50 2 3 2 2" xfId="16376"/>
    <cellStyle name="Input 50 2 3 3" xfId="11712"/>
    <cellStyle name="Input 50 2 3 3 2" xfId="18992"/>
    <cellStyle name="Input 50 2 3 4" xfId="17998"/>
    <cellStyle name="Input 50 2 3 5" xfId="25987"/>
    <cellStyle name="Input 50 2 3 6" xfId="29673"/>
    <cellStyle name="Input 50 2 4" xfId="3891"/>
    <cellStyle name="Input 50 2 4 2" xfId="8583"/>
    <cellStyle name="Input 50 2 4 2 2" xfId="22950"/>
    <cellStyle name="Input 50 2 4 3" xfId="11713"/>
    <cellStyle name="Input 50 2 4 3 2" xfId="19363"/>
    <cellStyle name="Input 50 2 4 4" xfId="24176"/>
    <cellStyle name="Input 50 2 4 5" xfId="25988"/>
    <cellStyle name="Input 50 2 4 6" xfId="29674"/>
    <cellStyle name="Input 50 2 5" xfId="3892"/>
    <cellStyle name="Input 50 2 5 2" xfId="8584"/>
    <cellStyle name="Input 50 2 5 2 2" xfId="20405"/>
    <cellStyle name="Input 50 2 5 3" xfId="11714"/>
    <cellStyle name="Input 50 2 5 3 2" xfId="18988"/>
    <cellStyle name="Input 50 2 5 4" xfId="21634"/>
    <cellStyle name="Input 50 2 5 5" xfId="25989"/>
    <cellStyle name="Input 50 2 5 6" xfId="29675"/>
    <cellStyle name="Input 50 2 6" xfId="8580"/>
    <cellStyle name="Input 50 2 6 2" xfId="22951"/>
    <cellStyle name="Input 50 2 7" xfId="11710"/>
    <cellStyle name="Input 50 2 7 2" xfId="19368"/>
    <cellStyle name="Input 50 2 8" xfId="24181"/>
    <cellStyle name="Input 50 2 9" xfId="25985"/>
    <cellStyle name="Input 50 3" xfId="3893"/>
    <cellStyle name="Input 50 3 2" xfId="8585"/>
    <cellStyle name="Input 50 3 2 2" xfId="16375"/>
    <cellStyle name="Input 50 3 3" xfId="11715"/>
    <cellStyle name="Input 50 3 3 2" xfId="19367"/>
    <cellStyle name="Input 50 3 4" xfId="24180"/>
    <cellStyle name="Input 50 3 5" xfId="25990"/>
    <cellStyle name="Input 50 3 6" xfId="29676"/>
    <cellStyle name="Input 50 4" xfId="3894"/>
    <cellStyle name="Input 50 4 2" xfId="8586"/>
    <cellStyle name="Input 50 4 2 2" xfId="22949"/>
    <cellStyle name="Input 50 4 3" xfId="11716"/>
    <cellStyle name="Input 50 4 3 2" xfId="15330"/>
    <cellStyle name="Input 50 4 4" xfId="21638"/>
    <cellStyle name="Input 50 4 5" xfId="25991"/>
    <cellStyle name="Input 50 4 6" xfId="29677"/>
    <cellStyle name="Input 50 5" xfId="8579"/>
    <cellStyle name="Input 50 5 2" xfId="16377"/>
    <cellStyle name="Input 50 6" xfId="11709"/>
    <cellStyle name="Input 50 6 2" xfId="18987"/>
    <cellStyle name="Input 50 7" xfId="17999"/>
    <cellStyle name="Input 50 8" xfId="25984"/>
    <cellStyle name="Input 50 9" xfId="29678"/>
    <cellStyle name="Input 51" xfId="3895"/>
    <cellStyle name="Input 51 2" xfId="3896"/>
    <cellStyle name="Input 51 2 10" xfId="29679"/>
    <cellStyle name="Input 51 2 2" xfId="3897"/>
    <cellStyle name="Input 51 2 2 2" xfId="8589"/>
    <cellStyle name="Input 51 2 2 2 2" xfId="16373"/>
    <cellStyle name="Input 51 2 2 3" xfId="11719"/>
    <cellStyle name="Input 51 2 2 3 2" xfId="15329"/>
    <cellStyle name="Input 51 2 2 4" xfId="21637"/>
    <cellStyle name="Input 51 2 2 5" xfId="25994"/>
    <cellStyle name="Input 51 2 2 6" xfId="29680"/>
    <cellStyle name="Input 51 2 3" xfId="3898"/>
    <cellStyle name="Input 51 2 3 2" xfId="8590"/>
    <cellStyle name="Input 51 2 3 2 2" xfId="22940"/>
    <cellStyle name="Input 51 2 3 3" xfId="11720"/>
    <cellStyle name="Input 51 2 3 3 2" xfId="18990"/>
    <cellStyle name="Input 51 2 3 4" xfId="17996"/>
    <cellStyle name="Input 51 2 3 5" xfId="25995"/>
    <cellStyle name="Input 51 2 3 6" xfId="29681"/>
    <cellStyle name="Input 51 2 4" xfId="3899"/>
    <cellStyle name="Input 51 2 4 2" xfId="8591"/>
    <cellStyle name="Input 51 2 4 2 2" xfId="20395"/>
    <cellStyle name="Input 51 2 4 3" xfId="11721"/>
    <cellStyle name="Input 51 2 4 3 2" xfId="19365"/>
    <cellStyle name="Input 51 2 4 4" xfId="24178"/>
    <cellStyle name="Input 51 2 4 5" xfId="25996"/>
    <cellStyle name="Input 51 2 4 6" xfId="29682"/>
    <cellStyle name="Input 51 2 5" xfId="3900"/>
    <cellStyle name="Input 51 2 5 2" xfId="8592"/>
    <cellStyle name="Input 51 2 5 2 2" xfId="22947"/>
    <cellStyle name="Input 51 2 5 3" xfId="11722"/>
    <cellStyle name="Input 51 2 5 3 2" xfId="15328"/>
    <cellStyle name="Input 51 2 5 4" xfId="21636"/>
    <cellStyle name="Input 51 2 5 5" xfId="25997"/>
    <cellStyle name="Input 51 2 5 6" xfId="29683"/>
    <cellStyle name="Input 51 2 6" xfId="8588"/>
    <cellStyle name="Input 51 2 6 2" xfId="16374"/>
    <cellStyle name="Input 51 2 7" xfId="11718"/>
    <cellStyle name="Input 51 2 7 2" xfId="19366"/>
    <cellStyle name="Input 51 2 8" xfId="24179"/>
    <cellStyle name="Input 51 2 9" xfId="25993"/>
    <cellStyle name="Input 51 3" xfId="3901"/>
    <cellStyle name="Input 51 3 2" xfId="8593"/>
    <cellStyle name="Input 51 3 2 2" xfId="20402"/>
    <cellStyle name="Input 51 3 3" xfId="11723"/>
    <cellStyle name="Input 51 3 3 2" xfId="18991"/>
    <cellStyle name="Input 51 3 4" xfId="17995"/>
    <cellStyle name="Input 51 3 5" xfId="25998"/>
    <cellStyle name="Input 51 3 6" xfId="29684"/>
    <cellStyle name="Input 51 4" xfId="3902"/>
    <cellStyle name="Input 51 4 2" xfId="8594"/>
    <cellStyle name="Input 51 4 2 2" xfId="16372"/>
    <cellStyle name="Input 51 4 3" xfId="11724"/>
    <cellStyle name="Input 51 4 3 2" xfId="19364"/>
    <cellStyle name="Input 51 4 4" xfId="24177"/>
    <cellStyle name="Input 51 4 5" xfId="25999"/>
    <cellStyle name="Input 51 4 6" xfId="29685"/>
    <cellStyle name="Input 51 5" xfId="8587"/>
    <cellStyle name="Input 51 5 2" xfId="20404"/>
    <cellStyle name="Input 51 6" xfId="11717"/>
    <cellStyle name="Input 51 6 2" xfId="18989"/>
    <cellStyle name="Input 51 7" xfId="17997"/>
    <cellStyle name="Input 51 8" xfId="25992"/>
    <cellStyle name="Input 51 9" xfId="29686"/>
    <cellStyle name="Input 52" xfId="3903"/>
    <cellStyle name="Input 52 2" xfId="3904"/>
    <cellStyle name="Input 52 2 10" xfId="29687"/>
    <cellStyle name="Input 52 2 2" xfId="3905"/>
    <cellStyle name="Input 52 2 2 2" xfId="8597"/>
    <cellStyle name="Input 52 2 2 2 2" xfId="16371"/>
    <cellStyle name="Input 52 2 2 3" xfId="11727"/>
    <cellStyle name="Input 52 2 2 3 2" xfId="15325"/>
    <cellStyle name="Input 52 2 2 4" xfId="17993"/>
    <cellStyle name="Input 52 2 2 5" xfId="26002"/>
    <cellStyle name="Input 52 2 2 6" xfId="29688"/>
    <cellStyle name="Input 52 2 3" xfId="3906"/>
    <cellStyle name="Input 52 2 3 2" xfId="8598"/>
    <cellStyle name="Input 52 2 3 2 2" xfId="22941"/>
    <cellStyle name="Input 52 2 3 3" xfId="11728"/>
    <cellStyle name="Input 52 2 3 3 2" xfId="19001"/>
    <cellStyle name="Input 52 2 3 4" xfId="17992"/>
    <cellStyle name="Input 52 2 3 5" xfId="26003"/>
    <cellStyle name="Input 52 2 3 6" xfId="29689"/>
    <cellStyle name="Input 52 2 4" xfId="3907"/>
    <cellStyle name="Input 52 2 4 2" xfId="8599"/>
    <cellStyle name="Input 52 2 4 2 2" xfId="20396"/>
    <cellStyle name="Input 52 2 4 3" xfId="11729"/>
    <cellStyle name="Input 52 2 4 3 2" xfId="19354"/>
    <cellStyle name="Input 52 2 4 4" xfId="24167"/>
    <cellStyle name="Input 52 2 4 5" xfId="26004"/>
    <cellStyle name="Input 52 2 4 6" xfId="29690"/>
    <cellStyle name="Input 52 2 5" xfId="3908"/>
    <cellStyle name="Input 52 2 5 2" xfId="8600"/>
    <cellStyle name="Input 52 2 5 2 2" xfId="22945"/>
    <cellStyle name="Input 52 2 5 3" xfId="11730"/>
    <cellStyle name="Input 52 2 5 3 2" xfId="18994"/>
    <cellStyle name="Input 52 2 5 4" xfId="21625"/>
    <cellStyle name="Input 52 2 5 5" xfId="26005"/>
    <cellStyle name="Input 52 2 5 6" xfId="29691"/>
    <cellStyle name="Input 52 2 6" xfId="8596"/>
    <cellStyle name="Input 52 2 6 2" xfId="20401"/>
    <cellStyle name="Input 52 2 7" xfId="11726"/>
    <cellStyle name="Input 52 2 7 2" xfId="15326"/>
    <cellStyle name="Input 52 2 8" xfId="17994"/>
    <cellStyle name="Input 52 2 9" xfId="26001"/>
    <cellStyle name="Input 52 3" xfId="3909"/>
    <cellStyle name="Input 52 3 2" xfId="8601"/>
    <cellStyle name="Input 52 3 2 2" xfId="20400"/>
    <cellStyle name="Input 52 3 3" xfId="11731"/>
    <cellStyle name="Input 52 3 3 2" xfId="19361"/>
    <cellStyle name="Input 52 3 4" xfId="24174"/>
    <cellStyle name="Input 52 3 5" xfId="26006"/>
    <cellStyle name="Input 52 3 6" xfId="29692"/>
    <cellStyle name="Input 52 4" xfId="3910"/>
    <cellStyle name="Input 52 4 2" xfId="8602"/>
    <cellStyle name="Input 52 4 2 2" xfId="16370"/>
    <cellStyle name="Input 52 4 3" xfId="11732"/>
    <cellStyle name="Input 52 4 3 2" xfId="15324"/>
    <cellStyle name="Input 52 4 4" xfId="21632"/>
    <cellStyle name="Input 52 4 5" xfId="26007"/>
    <cellStyle name="Input 52 4 6" xfId="29693"/>
    <cellStyle name="Input 52 5" xfId="8595"/>
    <cellStyle name="Input 52 5 2" xfId="22946"/>
    <cellStyle name="Input 52 6" xfId="11725"/>
    <cellStyle name="Input 52 6 2" xfId="15327"/>
    <cellStyle name="Input 52 7" xfId="21635"/>
    <cellStyle name="Input 52 8" xfId="26000"/>
    <cellStyle name="Input 52 9" xfId="29694"/>
    <cellStyle name="Input 53" xfId="3911"/>
    <cellStyle name="Input 53 2" xfId="3912"/>
    <cellStyle name="Input 53 2 10" xfId="29695"/>
    <cellStyle name="Input 53 2 2" xfId="3913"/>
    <cellStyle name="Input 53 2 2 2" xfId="8605"/>
    <cellStyle name="Input 53 2 2 2 2" xfId="16369"/>
    <cellStyle name="Input 53 2 2 3" xfId="11735"/>
    <cellStyle name="Input 53 2 2 3 2" xfId="15323"/>
    <cellStyle name="Input 53 2 2 4" xfId="21631"/>
    <cellStyle name="Input 53 2 2 5" xfId="26010"/>
    <cellStyle name="Input 53 2 2 6" xfId="29696"/>
    <cellStyle name="Input 53 2 3" xfId="3914"/>
    <cellStyle name="Input 53 2 3 2" xfId="8606"/>
    <cellStyle name="Input 53 2 3 2 2" xfId="22943"/>
    <cellStyle name="Input 53 2 3 3" xfId="11736"/>
    <cellStyle name="Input 53 2 3 3 2" xfId="19000"/>
    <cellStyle name="Input 53 2 3 4" xfId="17990"/>
    <cellStyle name="Input 53 2 3 5" xfId="26011"/>
    <cellStyle name="Input 53 2 3 6" xfId="29697"/>
    <cellStyle name="Input 53 2 4" xfId="3915"/>
    <cellStyle name="Input 53 2 4 2" xfId="8607"/>
    <cellStyle name="Input 53 2 4 2 2" xfId="20398"/>
    <cellStyle name="Input 53 2 4 3" xfId="11737"/>
    <cellStyle name="Input 53 2 4 3 2" xfId="19355"/>
    <cellStyle name="Input 53 2 4 4" xfId="24168"/>
    <cellStyle name="Input 53 2 4 5" xfId="26012"/>
    <cellStyle name="Input 53 2 4 6" xfId="29698"/>
    <cellStyle name="Input 53 2 5" xfId="3916"/>
    <cellStyle name="Input 53 2 5 2" xfId="8608"/>
    <cellStyle name="Input 53 2 5 2 2" xfId="16368"/>
    <cellStyle name="Input 53 2 5 3" xfId="11738"/>
    <cellStyle name="Input 53 2 5 3 2" xfId="18996"/>
    <cellStyle name="Input 53 2 5 4" xfId="21626"/>
    <cellStyle name="Input 53 2 5 5" xfId="26013"/>
    <cellStyle name="Input 53 2 5 6" xfId="29699"/>
    <cellStyle name="Input 53 2 6" xfId="8604"/>
    <cellStyle name="Input 53 2 6 2" xfId="20399"/>
    <cellStyle name="Input 53 2 7" xfId="11734"/>
    <cellStyle name="Input 53 2 7 2" xfId="19360"/>
    <cellStyle name="Input 53 2 8" xfId="24173"/>
    <cellStyle name="Input 53 2 9" xfId="26009"/>
    <cellStyle name="Input 53 3" xfId="3917"/>
    <cellStyle name="Input 53 3 2" xfId="8609"/>
    <cellStyle name="Input 53 3 2 2" xfId="22942"/>
    <cellStyle name="Input 53 3 3" xfId="11739"/>
    <cellStyle name="Input 53 3 3 2" xfId="19359"/>
    <cellStyle name="Input 53 3 4" xfId="24172"/>
    <cellStyle name="Input 53 3 5" xfId="26014"/>
    <cellStyle name="Input 53 3 6" xfId="29700"/>
    <cellStyle name="Input 53 4" xfId="3918"/>
    <cellStyle name="Input 53 4 2" xfId="8610"/>
    <cellStyle name="Input 53 4 2 2" xfId="20397"/>
    <cellStyle name="Input 53 4 3" xfId="11740"/>
    <cellStyle name="Input 53 4 3 2" xfId="15322"/>
    <cellStyle name="Input 53 4 4" xfId="21630"/>
    <cellStyle name="Input 53 4 5" xfId="26015"/>
    <cellStyle name="Input 53 4 6" xfId="29701"/>
    <cellStyle name="Input 53 5" xfId="8603"/>
    <cellStyle name="Input 53 5 2" xfId="22944"/>
    <cellStyle name="Input 53 6" xfId="11733"/>
    <cellStyle name="Input 53 6 2" xfId="18995"/>
    <cellStyle name="Input 53 7" xfId="17991"/>
    <cellStyle name="Input 53 8" xfId="26008"/>
    <cellStyle name="Input 53 9" xfId="29702"/>
    <cellStyle name="Input 54" xfId="3919"/>
    <cellStyle name="Input 54 2" xfId="3920"/>
    <cellStyle name="Input 54 2 10" xfId="29703"/>
    <cellStyle name="Input 54 2 2" xfId="3921"/>
    <cellStyle name="Input 54 2 2 2" xfId="8613"/>
    <cellStyle name="Input 54 2 2 2 2" xfId="16365"/>
    <cellStyle name="Input 54 2 2 3" xfId="11743"/>
    <cellStyle name="Input 54 2 2 3 2" xfId="15321"/>
    <cellStyle name="Input 54 2 2 4" xfId="21629"/>
    <cellStyle name="Input 54 2 2 5" xfId="26018"/>
    <cellStyle name="Input 54 2 2 6" xfId="29704"/>
    <cellStyle name="Input 54 2 3" xfId="3922"/>
    <cellStyle name="Input 54 2 3 2" xfId="8614"/>
    <cellStyle name="Input 54 2 3 2 2" xfId="22932"/>
    <cellStyle name="Input 54 2 3 3" xfId="11744"/>
    <cellStyle name="Input 54 2 3 3 2" xfId="18998"/>
    <cellStyle name="Input 54 2 3 4" xfId="17988"/>
    <cellStyle name="Input 54 2 3 5" xfId="26019"/>
    <cellStyle name="Input 54 2 3 6" xfId="29705"/>
    <cellStyle name="Input 54 2 4" xfId="3923"/>
    <cellStyle name="Input 54 2 4 2" xfId="8615"/>
    <cellStyle name="Input 54 2 4 2 2" xfId="20387"/>
    <cellStyle name="Input 54 2 4 3" xfId="11745"/>
    <cellStyle name="Input 54 2 4 3 2" xfId="19357"/>
    <cellStyle name="Input 54 2 4 4" xfId="24170"/>
    <cellStyle name="Input 54 2 4 5" xfId="26020"/>
    <cellStyle name="Input 54 2 4 6" xfId="29706"/>
    <cellStyle name="Input 54 2 5" xfId="3924"/>
    <cellStyle name="Input 54 2 5 2" xfId="8616"/>
    <cellStyle name="Input 54 2 5 2 2" xfId="22939"/>
    <cellStyle name="Input 54 2 5 3" xfId="11746"/>
    <cellStyle name="Input 54 2 5 3 2" xfId="15320"/>
    <cellStyle name="Input 54 2 5 4" xfId="21628"/>
    <cellStyle name="Input 54 2 5 5" xfId="26021"/>
    <cellStyle name="Input 54 2 5 6" xfId="29707"/>
    <cellStyle name="Input 54 2 6" xfId="8612"/>
    <cellStyle name="Input 54 2 6 2" xfId="16366"/>
    <cellStyle name="Input 54 2 7" xfId="11742"/>
    <cellStyle name="Input 54 2 7 2" xfId="19358"/>
    <cellStyle name="Input 54 2 8" xfId="24171"/>
    <cellStyle name="Input 54 2 9" xfId="26017"/>
    <cellStyle name="Input 54 3" xfId="3925"/>
    <cellStyle name="Input 54 3 2" xfId="8617"/>
    <cellStyle name="Input 54 3 2 2" xfId="20394"/>
    <cellStyle name="Input 54 3 3" xfId="11747"/>
    <cellStyle name="Input 54 3 3 2" xfId="18999"/>
    <cellStyle name="Input 54 3 4" xfId="17987"/>
    <cellStyle name="Input 54 3 5" xfId="26022"/>
    <cellStyle name="Input 54 3 6" xfId="29708"/>
    <cellStyle name="Input 54 4" xfId="3926"/>
    <cellStyle name="Input 54 4 2" xfId="8618"/>
    <cellStyle name="Input 54 4 2 2" xfId="16364"/>
    <cellStyle name="Input 54 4 3" xfId="11748"/>
    <cellStyle name="Input 54 4 3 2" xfId="19356"/>
    <cellStyle name="Input 54 4 4" xfId="24169"/>
    <cellStyle name="Input 54 4 5" xfId="26023"/>
    <cellStyle name="Input 54 4 6" xfId="29709"/>
    <cellStyle name="Input 54 5" xfId="8611"/>
    <cellStyle name="Input 54 5 2" xfId="16367"/>
    <cellStyle name="Input 54 6" xfId="11741"/>
    <cellStyle name="Input 54 6 2" xfId="18997"/>
    <cellStyle name="Input 54 7" xfId="17989"/>
    <cellStyle name="Input 54 8" xfId="26016"/>
    <cellStyle name="Input 54 9" xfId="29710"/>
    <cellStyle name="Input 55" xfId="3927"/>
    <cellStyle name="Input 55 2" xfId="3928"/>
    <cellStyle name="Input 55 2 10" xfId="29711"/>
    <cellStyle name="Input 55 2 2" xfId="3929"/>
    <cellStyle name="Input 55 2 2 2" xfId="8621"/>
    <cellStyle name="Input 55 2 2 2 2" xfId="16363"/>
    <cellStyle name="Input 55 2 2 3" xfId="11751"/>
    <cellStyle name="Input 55 2 2 3 2" xfId="15317"/>
    <cellStyle name="Input 55 2 2 4" xfId="17985"/>
    <cellStyle name="Input 55 2 2 5" xfId="26026"/>
    <cellStyle name="Input 55 2 2 6" xfId="29712"/>
    <cellStyle name="Input 55 2 3" xfId="3930"/>
    <cellStyle name="Input 55 2 3 2" xfId="8622"/>
    <cellStyle name="Input 55 2 3 2 2" xfId="22933"/>
    <cellStyle name="Input 55 2 3 3" xfId="11752"/>
    <cellStyle name="Input 55 2 3 3 2" xfId="19009"/>
    <cellStyle name="Input 55 2 3 4" xfId="17984"/>
    <cellStyle name="Input 55 2 3 5" xfId="26027"/>
    <cellStyle name="Input 55 2 3 6" xfId="29713"/>
    <cellStyle name="Input 55 2 4" xfId="3931"/>
    <cellStyle name="Input 55 2 4 2" xfId="8623"/>
    <cellStyle name="Input 55 2 4 2 2" xfId="20388"/>
    <cellStyle name="Input 55 2 4 3" xfId="11753"/>
    <cellStyle name="Input 55 2 4 3 2" xfId="19346"/>
    <cellStyle name="Input 55 2 4 4" xfId="24137"/>
    <cellStyle name="Input 55 2 4 5" xfId="26028"/>
    <cellStyle name="Input 55 2 4 6" xfId="29714"/>
    <cellStyle name="Input 55 2 5" xfId="3932"/>
    <cellStyle name="Input 55 2 5 2" xfId="8624"/>
    <cellStyle name="Input 55 2 5 2 2" xfId="22937"/>
    <cellStyle name="Input 55 2 5 3" xfId="11754"/>
    <cellStyle name="Input 55 2 5 3 2" xfId="19002"/>
    <cellStyle name="Input 55 2 5 4" xfId="21595"/>
    <cellStyle name="Input 55 2 5 5" xfId="26029"/>
    <cellStyle name="Input 55 2 5 6" xfId="29715"/>
    <cellStyle name="Input 55 2 6" xfId="8620"/>
    <cellStyle name="Input 55 2 6 2" xfId="20393"/>
    <cellStyle name="Input 55 2 7" xfId="11750"/>
    <cellStyle name="Input 55 2 7 2" xfId="15318"/>
    <cellStyle name="Input 55 2 8" xfId="17986"/>
    <cellStyle name="Input 55 2 9" xfId="26025"/>
    <cellStyle name="Input 55 3" xfId="3933"/>
    <cellStyle name="Input 55 3 2" xfId="8625"/>
    <cellStyle name="Input 55 3 2 2" xfId="20392"/>
    <cellStyle name="Input 55 3 3" xfId="11755"/>
    <cellStyle name="Input 55 3 3 2" xfId="19353"/>
    <cellStyle name="Input 55 3 4" xfId="24165"/>
    <cellStyle name="Input 55 3 5" xfId="26030"/>
    <cellStyle name="Input 55 3 6" xfId="29716"/>
    <cellStyle name="Input 55 4" xfId="3934"/>
    <cellStyle name="Input 55 4 2" xfId="8626"/>
    <cellStyle name="Input 55 4 2 2" xfId="16362"/>
    <cellStyle name="Input 55 4 3" xfId="11756"/>
    <cellStyle name="Input 55 4 3 2" xfId="15316"/>
    <cellStyle name="Input 55 4 4" xfId="21623"/>
    <cellStyle name="Input 55 4 5" xfId="26031"/>
    <cellStyle name="Input 55 4 6" xfId="29717"/>
    <cellStyle name="Input 55 5" xfId="8619"/>
    <cellStyle name="Input 55 5 2" xfId="22938"/>
    <cellStyle name="Input 55 6" xfId="11749"/>
    <cellStyle name="Input 55 6 2" xfId="15319"/>
    <cellStyle name="Input 55 7" xfId="21627"/>
    <cellStyle name="Input 55 8" xfId="26024"/>
    <cellStyle name="Input 55 9" xfId="29718"/>
    <cellStyle name="Input 56" xfId="3935"/>
    <cellStyle name="Input 56 2" xfId="3936"/>
    <cellStyle name="Input 56 2 10" xfId="29719"/>
    <cellStyle name="Input 56 2 2" xfId="3937"/>
    <cellStyle name="Input 56 2 2 2" xfId="8629"/>
    <cellStyle name="Input 56 2 2 2 2" xfId="16361"/>
    <cellStyle name="Input 56 2 2 3" xfId="11759"/>
    <cellStyle name="Input 56 2 2 3 2" xfId="15315"/>
    <cellStyle name="Input 56 2 2 4" xfId="21622"/>
    <cellStyle name="Input 56 2 2 5" xfId="26034"/>
    <cellStyle name="Input 56 2 2 6" xfId="29720"/>
    <cellStyle name="Input 56 2 3" xfId="3938"/>
    <cellStyle name="Input 56 2 3 2" xfId="8630"/>
    <cellStyle name="Input 56 2 3 2 2" xfId="22935"/>
    <cellStyle name="Input 56 2 3 3" xfId="11760"/>
    <cellStyle name="Input 56 2 3 3 2" xfId="19008"/>
    <cellStyle name="Input 56 2 3 4" xfId="17981"/>
    <cellStyle name="Input 56 2 3 5" xfId="26035"/>
    <cellStyle name="Input 56 2 3 6" xfId="29721"/>
    <cellStyle name="Input 56 2 4" xfId="3939"/>
    <cellStyle name="Input 56 2 4 2" xfId="8631"/>
    <cellStyle name="Input 56 2 4 2 2" xfId="20390"/>
    <cellStyle name="Input 56 2 4 3" xfId="11761"/>
    <cellStyle name="Input 56 2 4 3 2" xfId="19347"/>
    <cellStyle name="Input 56 2 4 4" xfId="24159"/>
    <cellStyle name="Input 56 2 4 5" xfId="26036"/>
    <cellStyle name="Input 56 2 4 6" xfId="29722"/>
    <cellStyle name="Input 56 2 5" xfId="3940"/>
    <cellStyle name="Input 56 2 5 2" xfId="8632"/>
    <cellStyle name="Input 56 2 5 2 2" xfId="16360"/>
    <cellStyle name="Input 56 2 5 3" xfId="11762"/>
    <cellStyle name="Input 56 2 5 3 2" xfId="19004"/>
    <cellStyle name="Input 56 2 5 4" xfId="21617"/>
    <cellStyle name="Input 56 2 5 5" xfId="26037"/>
    <cellStyle name="Input 56 2 5 6" xfId="29723"/>
    <cellStyle name="Input 56 2 6" xfId="8628"/>
    <cellStyle name="Input 56 2 6 2" xfId="20391"/>
    <cellStyle name="Input 56 2 7" xfId="11758"/>
    <cellStyle name="Input 56 2 7 2" xfId="19352"/>
    <cellStyle name="Input 56 2 8" xfId="24164"/>
    <cellStyle name="Input 56 2 9" xfId="26033"/>
    <cellStyle name="Input 56 3" xfId="3941"/>
    <cellStyle name="Input 56 3 2" xfId="8633"/>
    <cellStyle name="Input 56 3 2 2" xfId="22934"/>
    <cellStyle name="Input 56 3 3" xfId="11763"/>
    <cellStyle name="Input 56 3 3 2" xfId="19351"/>
    <cellStyle name="Input 56 3 4" xfId="24163"/>
    <cellStyle name="Input 56 3 5" xfId="26038"/>
    <cellStyle name="Input 56 3 6" xfId="29724"/>
    <cellStyle name="Input 56 4" xfId="3942"/>
    <cellStyle name="Input 56 4 2" xfId="8634"/>
    <cellStyle name="Input 56 4 2 2" xfId="20389"/>
    <cellStyle name="Input 56 4 3" xfId="11764"/>
    <cellStyle name="Input 56 4 3 2" xfId="15314"/>
    <cellStyle name="Input 56 4 4" xfId="21621"/>
    <cellStyle name="Input 56 4 5" xfId="26039"/>
    <cellStyle name="Input 56 4 6" xfId="29725"/>
    <cellStyle name="Input 56 5" xfId="8627"/>
    <cellStyle name="Input 56 5 2" xfId="22936"/>
    <cellStyle name="Input 56 6" xfId="11757"/>
    <cellStyle name="Input 56 6 2" xfId="19003"/>
    <cellStyle name="Input 56 7" xfId="17982"/>
    <cellStyle name="Input 56 8" xfId="26032"/>
    <cellStyle name="Input 56 9" xfId="29726"/>
    <cellStyle name="Input 57" xfId="3943"/>
    <cellStyle name="Input 57 2" xfId="3944"/>
    <cellStyle name="Input 57 2 10" xfId="29727"/>
    <cellStyle name="Input 57 2 2" xfId="3945"/>
    <cellStyle name="Input 57 2 2 2" xfId="8637"/>
    <cellStyle name="Input 57 2 2 2 2" xfId="16357"/>
    <cellStyle name="Input 57 2 2 3" xfId="11767"/>
    <cellStyle name="Input 57 2 2 3 2" xfId="15313"/>
    <cellStyle name="Input 57 2 2 4" xfId="21620"/>
    <cellStyle name="Input 57 2 2 5" xfId="26042"/>
    <cellStyle name="Input 57 2 2 6" xfId="29728"/>
    <cellStyle name="Input 57 2 3" xfId="3946"/>
    <cellStyle name="Input 57 2 3 2" xfId="8638"/>
    <cellStyle name="Input 57 2 3 2 2" xfId="22924"/>
    <cellStyle name="Input 57 2 3 3" xfId="11768"/>
    <cellStyle name="Input 57 2 3 3 2" xfId="19006"/>
    <cellStyle name="Input 57 2 3 4" xfId="17979"/>
    <cellStyle name="Input 57 2 3 5" xfId="26043"/>
    <cellStyle name="Input 57 2 3 6" xfId="29729"/>
    <cellStyle name="Input 57 2 4" xfId="3947"/>
    <cellStyle name="Input 57 2 4 2" xfId="8639"/>
    <cellStyle name="Input 57 2 4 2 2" xfId="20379"/>
    <cellStyle name="Input 57 2 4 3" xfId="11769"/>
    <cellStyle name="Input 57 2 4 3 2" xfId="19349"/>
    <cellStyle name="Input 57 2 4 4" xfId="24161"/>
    <cellStyle name="Input 57 2 4 5" xfId="26044"/>
    <cellStyle name="Input 57 2 4 6" xfId="29730"/>
    <cellStyle name="Input 57 2 5" xfId="3948"/>
    <cellStyle name="Input 57 2 5 2" xfId="8640"/>
    <cellStyle name="Input 57 2 5 2 2" xfId="22931"/>
    <cellStyle name="Input 57 2 5 3" xfId="11770"/>
    <cellStyle name="Input 57 2 5 3 2" xfId="15312"/>
    <cellStyle name="Input 57 2 5 4" xfId="21619"/>
    <cellStyle name="Input 57 2 5 5" xfId="26045"/>
    <cellStyle name="Input 57 2 5 6" xfId="29731"/>
    <cellStyle name="Input 57 2 6" xfId="8636"/>
    <cellStyle name="Input 57 2 6 2" xfId="16358"/>
    <cellStyle name="Input 57 2 7" xfId="11766"/>
    <cellStyle name="Input 57 2 7 2" xfId="19350"/>
    <cellStyle name="Input 57 2 8" xfId="24162"/>
    <cellStyle name="Input 57 2 9" xfId="26041"/>
    <cellStyle name="Input 57 3" xfId="3949"/>
    <cellStyle name="Input 57 3 2" xfId="8641"/>
    <cellStyle name="Input 57 3 2 2" xfId="20386"/>
    <cellStyle name="Input 57 3 3" xfId="11771"/>
    <cellStyle name="Input 57 3 3 2" xfId="19007"/>
    <cellStyle name="Input 57 3 4" xfId="17978"/>
    <cellStyle name="Input 57 3 5" xfId="26046"/>
    <cellStyle name="Input 57 3 6" xfId="29732"/>
    <cellStyle name="Input 57 4" xfId="3950"/>
    <cellStyle name="Input 57 4 2" xfId="8642"/>
    <cellStyle name="Input 57 4 2 2" xfId="16356"/>
    <cellStyle name="Input 57 4 3" xfId="11772"/>
    <cellStyle name="Input 57 4 3 2" xfId="19348"/>
    <cellStyle name="Input 57 4 4" xfId="24160"/>
    <cellStyle name="Input 57 4 5" xfId="26047"/>
    <cellStyle name="Input 57 4 6" xfId="29733"/>
    <cellStyle name="Input 57 5" xfId="8635"/>
    <cellStyle name="Input 57 5 2" xfId="16359"/>
    <cellStyle name="Input 57 6" xfId="11765"/>
    <cellStyle name="Input 57 6 2" xfId="19005"/>
    <cellStyle name="Input 57 7" xfId="17980"/>
    <cellStyle name="Input 57 8" xfId="26040"/>
    <cellStyle name="Input 57 9" xfId="29734"/>
    <cellStyle name="Input 58" xfId="3951"/>
    <cellStyle name="Input 58 2" xfId="3952"/>
    <cellStyle name="Input 58 2 10" xfId="29735"/>
    <cellStyle name="Input 58 2 2" xfId="3953"/>
    <cellStyle name="Input 58 2 2 2" xfId="8645"/>
    <cellStyle name="Input 58 2 2 2 2" xfId="16355"/>
    <cellStyle name="Input 58 2 2 3" xfId="11775"/>
    <cellStyle name="Input 58 2 2 3 2" xfId="15309"/>
    <cellStyle name="Input 58 2 2 4" xfId="17976"/>
    <cellStyle name="Input 58 2 2 5" xfId="26050"/>
    <cellStyle name="Input 58 2 2 6" xfId="29736"/>
    <cellStyle name="Input 58 2 3" xfId="3954"/>
    <cellStyle name="Input 58 2 3 2" xfId="8646"/>
    <cellStyle name="Input 58 2 3 2 2" xfId="22925"/>
    <cellStyle name="Input 58 2 3 3" xfId="11776"/>
    <cellStyle name="Input 58 2 3 3 2" xfId="19017"/>
    <cellStyle name="Input 58 2 3 4" xfId="24154"/>
    <cellStyle name="Input 58 2 3 5" xfId="26051"/>
    <cellStyle name="Input 58 2 3 6" xfId="29737"/>
    <cellStyle name="Input 58 2 4" xfId="3955"/>
    <cellStyle name="Input 58 2 4 2" xfId="8647"/>
    <cellStyle name="Input 58 2 4 2 2" xfId="20380"/>
    <cellStyle name="Input 58 2 4 3" xfId="11777"/>
    <cellStyle name="Input 58 2 4 3 2" xfId="19338"/>
    <cellStyle name="Input 58 2 4 4" xfId="21612"/>
    <cellStyle name="Input 58 2 4 5" xfId="26052"/>
    <cellStyle name="Input 58 2 4 6" xfId="29738"/>
    <cellStyle name="Input 58 2 5" xfId="3956"/>
    <cellStyle name="Input 58 2 5 2" xfId="8648"/>
    <cellStyle name="Input 58 2 5 2 2" xfId="22929"/>
    <cellStyle name="Input 58 2 5 3" xfId="11778"/>
    <cellStyle name="Input 58 2 5 3 2" xfId="19010"/>
    <cellStyle name="Input 58 2 5 4" xfId="24158"/>
    <cellStyle name="Input 58 2 5 5" xfId="26053"/>
    <cellStyle name="Input 58 2 5 6" xfId="29739"/>
    <cellStyle name="Input 58 2 6" xfId="8644"/>
    <cellStyle name="Input 58 2 6 2" xfId="20385"/>
    <cellStyle name="Input 58 2 7" xfId="11774"/>
    <cellStyle name="Input 58 2 7 2" xfId="15310"/>
    <cellStyle name="Input 58 2 8" xfId="17977"/>
    <cellStyle name="Input 58 2 9" xfId="26049"/>
    <cellStyle name="Input 58 3" xfId="3957"/>
    <cellStyle name="Input 58 3 2" xfId="8649"/>
    <cellStyle name="Input 58 3 2 2" xfId="20384"/>
    <cellStyle name="Input 58 3 3" xfId="11779"/>
    <cellStyle name="Input 58 3 3 2" xfId="19345"/>
    <cellStyle name="Input 58 3 4" xfId="21616"/>
    <cellStyle name="Input 58 3 5" xfId="26054"/>
    <cellStyle name="Input 58 3 6" xfId="29740"/>
    <cellStyle name="Input 58 4" xfId="3958"/>
    <cellStyle name="Input 58 4 2" xfId="8650"/>
    <cellStyle name="Input 58 4 2 2" xfId="16354"/>
    <cellStyle name="Input 58 4 3" xfId="11780"/>
    <cellStyle name="Input 58 4 3 2" xfId="15308"/>
    <cellStyle name="Input 58 4 4" xfId="17975"/>
    <cellStyle name="Input 58 4 5" xfId="26055"/>
    <cellStyle name="Input 58 4 6" xfId="29741"/>
    <cellStyle name="Input 58 5" xfId="8643"/>
    <cellStyle name="Input 58 5 2" xfId="22930"/>
    <cellStyle name="Input 58 6" xfId="11773"/>
    <cellStyle name="Input 58 6 2" xfId="15311"/>
    <cellStyle name="Input 58 7" xfId="21618"/>
    <cellStyle name="Input 58 8" xfId="26048"/>
    <cellStyle name="Input 58 9" xfId="29742"/>
    <cellStyle name="Input 59" xfId="3959"/>
    <cellStyle name="Input 59 2" xfId="3960"/>
    <cellStyle name="Input 59 2 10" xfId="29743"/>
    <cellStyle name="Input 59 2 2" xfId="3961"/>
    <cellStyle name="Input 59 2 2 2" xfId="8653"/>
    <cellStyle name="Input 59 2 2 2 2" xfId="16353"/>
    <cellStyle name="Input 59 2 2 3" xfId="11783"/>
    <cellStyle name="Input 59 2 2 3 2" xfId="15307"/>
    <cellStyle name="Input 59 2 2 4" xfId="17974"/>
    <cellStyle name="Input 59 2 2 5" xfId="26058"/>
    <cellStyle name="Input 59 2 2 6" xfId="29744"/>
    <cellStyle name="Input 59 2 3" xfId="3962"/>
    <cellStyle name="Input 59 2 3 2" xfId="8654"/>
    <cellStyle name="Input 59 2 3 2 2" xfId="22927"/>
    <cellStyle name="Input 59 2 3 3" xfId="11784"/>
    <cellStyle name="Input 59 2 3 3 2" xfId="19016"/>
    <cellStyle name="Input 59 2 3 4" xfId="24156"/>
    <cellStyle name="Input 59 2 3 5" xfId="26059"/>
    <cellStyle name="Input 59 2 3 6" xfId="29745"/>
    <cellStyle name="Input 59 2 4" xfId="3963"/>
    <cellStyle name="Input 59 2 4 2" xfId="8655"/>
    <cellStyle name="Input 59 2 4 2 2" xfId="20382"/>
    <cellStyle name="Input 59 2 4 3" xfId="11785"/>
    <cellStyle name="Input 59 2 4 3 2" xfId="19339"/>
    <cellStyle name="Input 59 2 4 4" xfId="21614"/>
    <cellStyle name="Input 59 2 4 5" xfId="26060"/>
    <cellStyle name="Input 59 2 4 6" xfId="29746"/>
    <cellStyle name="Input 59 2 5" xfId="3964"/>
    <cellStyle name="Input 59 2 5 2" xfId="8656"/>
    <cellStyle name="Input 59 2 5 2 2" xfId="16352"/>
    <cellStyle name="Input 59 2 5 3" xfId="11786"/>
    <cellStyle name="Input 59 2 5 3 2" xfId="19012"/>
    <cellStyle name="Input 59 2 5 4" xfId="17973"/>
    <cellStyle name="Input 59 2 5 5" xfId="26061"/>
    <cellStyle name="Input 59 2 5 6" xfId="29747"/>
    <cellStyle name="Input 59 2 6" xfId="8652"/>
    <cellStyle name="Input 59 2 6 2" xfId="20383"/>
    <cellStyle name="Input 59 2 7" xfId="11782"/>
    <cellStyle name="Input 59 2 7 2" xfId="19344"/>
    <cellStyle name="Input 59 2 8" xfId="21615"/>
    <cellStyle name="Input 59 2 9" xfId="26057"/>
    <cellStyle name="Input 59 3" xfId="3965"/>
    <cellStyle name="Input 59 3 2" xfId="8657"/>
    <cellStyle name="Input 59 3 2 2" xfId="22926"/>
    <cellStyle name="Input 59 3 3" xfId="11787"/>
    <cellStyle name="Input 59 3 3 2" xfId="19343"/>
    <cellStyle name="Input 59 3 4" xfId="24155"/>
    <cellStyle name="Input 59 3 5" xfId="26062"/>
    <cellStyle name="Input 59 3 6" xfId="29748"/>
    <cellStyle name="Input 59 4" xfId="3966"/>
    <cellStyle name="Input 59 4 2" xfId="8658"/>
    <cellStyle name="Input 59 4 2 2" xfId="20381"/>
    <cellStyle name="Input 59 4 3" xfId="11788"/>
    <cellStyle name="Input 59 4 3 2" xfId="15306"/>
    <cellStyle name="Input 59 4 4" xfId="21613"/>
    <cellStyle name="Input 59 4 5" xfId="26063"/>
    <cellStyle name="Input 59 4 6" xfId="29749"/>
    <cellStyle name="Input 59 5" xfId="8651"/>
    <cellStyle name="Input 59 5 2" xfId="22928"/>
    <cellStyle name="Input 59 6" xfId="11781"/>
    <cellStyle name="Input 59 6 2" xfId="19011"/>
    <cellStyle name="Input 59 7" xfId="24157"/>
    <cellStyle name="Input 59 8" xfId="26056"/>
    <cellStyle name="Input 59 9" xfId="29750"/>
    <cellStyle name="Input 6" xfId="3967"/>
    <cellStyle name="Input 6 2" xfId="3968"/>
    <cellStyle name="Input 6 2 10" xfId="29751"/>
    <cellStyle name="Input 6 2 2" xfId="3969"/>
    <cellStyle name="Input 6 2 2 2" xfId="8661"/>
    <cellStyle name="Input 6 2 2 2 2" xfId="16349"/>
    <cellStyle name="Input 6 2 2 3" xfId="11791"/>
    <cellStyle name="Input 6 2 2 3 2" xfId="15305"/>
    <cellStyle name="Input 6 2 2 4" xfId="24146"/>
    <cellStyle name="Input 6 2 2 5" xfId="26066"/>
    <cellStyle name="Input 6 2 2 6" xfId="29752"/>
    <cellStyle name="Input 6 2 3" xfId="3970"/>
    <cellStyle name="Input 6 2 3 2" xfId="8662"/>
    <cellStyle name="Input 6 2 3 2 2" xfId="16348"/>
    <cellStyle name="Input 6 2 3 3" xfId="11792"/>
    <cellStyle name="Input 6 2 3 3 2" xfId="19014"/>
    <cellStyle name="Input 6 2 3 4" xfId="21604"/>
    <cellStyle name="Input 6 2 3 5" xfId="26067"/>
    <cellStyle name="Input 6 2 3 6" xfId="29753"/>
    <cellStyle name="Input 6 2 4" xfId="3971"/>
    <cellStyle name="Input 6 2 4 2" xfId="8663"/>
    <cellStyle name="Input 6 2 4 2 2" xfId="16347"/>
    <cellStyle name="Input 6 2 4 3" xfId="11793"/>
    <cellStyle name="Input 6 2 4 3 2" xfId="19341"/>
    <cellStyle name="Input 6 2 4 4" xfId="24153"/>
    <cellStyle name="Input 6 2 4 5" xfId="26068"/>
    <cellStyle name="Input 6 2 4 6" xfId="29754"/>
    <cellStyle name="Input 6 2 5" xfId="3972"/>
    <cellStyle name="Input 6 2 5 2" xfId="8664"/>
    <cellStyle name="Input 6 2 5 2 2" xfId="22916"/>
    <cellStyle name="Input 6 2 5 3" xfId="11794"/>
    <cellStyle name="Input 6 2 5 3 2" xfId="15304"/>
    <cellStyle name="Input 6 2 5 4" xfId="21611"/>
    <cellStyle name="Input 6 2 5 5" xfId="26069"/>
    <cellStyle name="Input 6 2 5 6" xfId="29755"/>
    <cellStyle name="Input 6 2 6" xfId="8660"/>
    <cellStyle name="Input 6 2 6 2" xfId="16350"/>
    <cellStyle name="Input 6 2 7" xfId="11790"/>
    <cellStyle name="Input 6 2 7 2" xfId="19342"/>
    <cellStyle name="Input 6 2 8" xfId="17971"/>
    <cellStyle name="Input 6 2 9" xfId="26065"/>
    <cellStyle name="Input 6 3" xfId="3973"/>
    <cellStyle name="Input 6 3 2" xfId="8665"/>
    <cellStyle name="Input 6 3 2 2" xfId="20371"/>
    <cellStyle name="Input 6 3 3" xfId="11795"/>
    <cellStyle name="Input 6 3 3 2" xfId="19015"/>
    <cellStyle name="Input 6 3 4" xfId="17970"/>
    <cellStyle name="Input 6 3 5" xfId="26070"/>
    <cellStyle name="Input 6 3 6" xfId="29756"/>
    <cellStyle name="Input 6 4" xfId="3974"/>
    <cellStyle name="Input 6 4 2" xfId="8666"/>
    <cellStyle name="Input 6 4 2 2" xfId="22923"/>
    <cellStyle name="Input 6 4 3" xfId="11796"/>
    <cellStyle name="Input 6 4 3 2" xfId="19340"/>
    <cellStyle name="Input 6 4 4" xfId="24152"/>
    <cellStyle name="Input 6 4 5" xfId="26071"/>
    <cellStyle name="Input 6 4 6" xfId="29757"/>
    <cellStyle name="Input 6 5" xfId="8659"/>
    <cellStyle name="Input 6 5 2" xfId="16351"/>
    <cellStyle name="Input 6 6" xfId="11789"/>
    <cellStyle name="Input 6 6 2" xfId="19013"/>
    <cellStyle name="Input 6 7" xfId="17972"/>
    <cellStyle name="Input 6 8" xfId="26064"/>
    <cellStyle name="Input 6 9" xfId="29758"/>
    <cellStyle name="Input 60" xfId="3975"/>
    <cellStyle name="Input 60 2" xfId="3976"/>
    <cellStyle name="Input 60 2 10" xfId="29759"/>
    <cellStyle name="Input 60 2 2" xfId="3977"/>
    <cellStyle name="Input 60 2 2 2" xfId="8669"/>
    <cellStyle name="Input 60 2 2 2 2" xfId="22922"/>
    <cellStyle name="Input 60 2 2 3" xfId="11799"/>
    <cellStyle name="Input 60 2 2 3 2" xfId="15301"/>
    <cellStyle name="Input 60 2 2 4" xfId="24147"/>
    <cellStyle name="Input 60 2 2 5" xfId="26074"/>
    <cellStyle name="Input 60 2 2 6" xfId="29760"/>
    <cellStyle name="Input 60 2 3" xfId="3978"/>
    <cellStyle name="Input 60 2 3 2" xfId="8670"/>
    <cellStyle name="Input 60 2 3 2 2" xfId="20377"/>
    <cellStyle name="Input 60 2 3 3" xfId="11800"/>
    <cellStyle name="Input 60 2 3 3 2" xfId="19025"/>
    <cellStyle name="Input 60 2 3 4" xfId="21605"/>
    <cellStyle name="Input 60 2 3 5" xfId="26075"/>
    <cellStyle name="Input 60 2 3 6" xfId="29761"/>
    <cellStyle name="Input 60 2 4" xfId="3979"/>
    <cellStyle name="Input 60 2 4 2" xfId="8671"/>
    <cellStyle name="Input 60 2 4 2 2" xfId="16345"/>
    <cellStyle name="Input 60 2 4 3" xfId="11801"/>
    <cellStyle name="Input 60 2 4 3 2" xfId="19330"/>
    <cellStyle name="Input 60 2 4 4" xfId="24151"/>
    <cellStyle name="Input 60 2 4 5" xfId="26076"/>
    <cellStyle name="Input 60 2 4 6" xfId="29762"/>
    <cellStyle name="Input 60 2 5" xfId="3980"/>
    <cellStyle name="Input 60 2 5 2" xfId="8672"/>
    <cellStyle name="Input 60 2 5 2 2" xfId="22917"/>
    <cellStyle name="Input 60 2 5 3" xfId="11802"/>
    <cellStyle name="Input 60 2 5 3 2" xfId="19018"/>
    <cellStyle name="Input 60 2 5 4" xfId="21609"/>
    <cellStyle name="Input 60 2 5 5" xfId="26077"/>
    <cellStyle name="Input 60 2 5 6" xfId="29763"/>
    <cellStyle name="Input 60 2 6" xfId="8668"/>
    <cellStyle name="Input 60 2 6 2" xfId="16346"/>
    <cellStyle name="Input 60 2 7" xfId="11798"/>
    <cellStyle name="Input 60 2 7 2" xfId="15302"/>
    <cellStyle name="Input 60 2 8" xfId="17969"/>
    <cellStyle name="Input 60 2 9" xfId="26073"/>
    <cellStyle name="Input 60 3" xfId="3981"/>
    <cellStyle name="Input 60 3 2" xfId="8673"/>
    <cellStyle name="Input 60 3 2 2" xfId="20372"/>
    <cellStyle name="Input 60 3 3" xfId="11803"/>
    <cellStyle name="Input 60 3 3 2" xfId="19337"/>
    <cellStyle name="Input 60 3 4" xfId="17968"/>
    <cellStyle name="Input 60 3 5" xfId="26078"/>
    <cellStyle name="Input 60 3 6" xfId="29764"/>
    <cellStyle name="Input 60 4" xfId="3982"/>
    <cellStyle name="Input 60 4 2" xfId="8674"/>
    <cellStyle name="Input 60 4 2 2" xfId="22921"/>
    <cellStyle name="Input 60 4 3" xfId="11804"/>
    <cellStyle name="Input 60 4 3 2" xfId="15300"/>
    <cellStyle name="Input 60 4 4" xfId="24150"/>
    <cellStyle name="Input 60 4 5" xfId="26079"/>
    <cellStyle name="Input 60 4 6" xfId="29765"/>
    <cellStyle name="Input 60 5" xfId="8667"/>
    <cellStyle name="Input 60 5 2" xfId="20378"/>
    <cellStyle name="Input 60 6" xfId="11797"/>
    <cellStyle name="Input 60 6 2" xfId="15303"/>
    <cellStyle name="Input 60 7" xfId="21610"/>
    <cellStyle name="Input 60 8" xfId="26072"/>
    <cellStyle name="Input 60 9" xfId="29766"/>
    <cellStyle name="Input 61" xfId="3983"/>
    <cellStyle name="Input 61 2" xfId="3984"/>
    <cellStyle name="Input 61 2 10" xfId="29767"/>
    <cellStyle name="Input 61 2 2" xfId="3985"/>
    <cellStyle name="Input 61 2 2 2" xfId="8677"/>
    <cellStyle name="Input 61 2 2 2 2" xfId="22920"/>
    <cellStyle name="Input 61 2 2 3" xfId="11807"/>
    <cellStyle name="Input 61 2 2 3 2" xfId="15299"/>
    <cellStyle name="Input 61 2 2 4" xfId="24149"/>
    <cellStyle name="Input 61 2 2 5" xfId="26082"/>
    <cellStyle name="Input 61 2 2 6" xfId="29768"/>
    <cellStyle name="Input 61 2 3" xfId="3986"/>
    <cellStyle name="Input 61 2 3 2" xfId="8678"/>
    <cellStyle name="Input 61 2 3 2 2" xfId="20375"/>
    <cellStyle name="Input 61 2 3 3" xfId="11808"/>
    <cellStyle name="Input 61 2 3 3 2" xfId="19024"/>
    <cellStyle name="Input 61 2 3 4" xfId="21607"/>
    <cellStyle name="Input 61 2 3 5" xfId="26083"/>
    <cellStyle name="Input 61 2 3 6" xfId="29769"/>
    <cellStyle name="Input 61 2 4" xfId="3987"/>
    <cellStyle name="Input 61 2 4 2" xfId="8679"/>
    <cellStyle name="Input 61 2 4 2 2" xfId="16343"/>
    <cellStyle name="Input 61 2 4 3" xfId="11809"/>
    <cellStyle name="Input 61 2 4 3 2" xfId="19331"/>
    <cellStyle name="Input 61 2 4 4" xfId="17966"/>
    <cellStyle name="Input 61 2 4 5" xfId="26084"/>
    <cellStyle name="Input 61 2 4 6" xfId="29770"/>
    <cellStyle name="Input 61 2 5" xfId="3988"/>
    <cellStyle name="Input 61 2 5 2" xfId="8680"/>
    <cellStyle name="Input 61 2 5 2 2" xfId="22919"/>
    <cellStyle name="Input 61 2 5 3" xfId="11810"/>
    <cellStyle name="Input 61 2 5 3 2" xfId="19020"/>
    <cellStyle name="Input 61 2 5 4" xfId="24148"/>
    <cellStyle name="Input 61 2 5 5" xfId="26085"/>
    <cellStyle name="Input 61 2 5 6" xfId="29771"/>
    <cellStyle name="Input 61 2 6" xfId="8676"/>
    <cellStyle name="Input 61 2 6 2" xfId="16344"/>
    <cellStyle name="Input 61 2 7" xfId="11806"/>
    <cellStyle name="Input 61 2 7 2" xfId="19336"/>
    <cellStyle name="Input 61 2 8" xfId="17967"/>
    <cellStyle name="Input 61 2 9" xfId="26081"/>
    <cellStyle name="Input 61 3" xfId="3989"/>
    <cellStyle name="Input 61 3 2" xfId="8681"/>
    <cellStyle name="Input 61 3 2 2" xfId="20374"/>
    <cellStyle name="Input 61 3 3" xfId="11811"/>
    <cellStyle name="Input 61 3 3 2" xfId="19335"/>
    <cellStyle name="Input 61 3 4" xfId="21606"/>
    <cellStyle name="Input 61 3 5" xfId="26086"/>
    <cellStyle name="Input 61 3 6" xfId="29772"/>
    <cellStyle name="Input 61 4" xfId="3990"/>
    <cellStyle name="Input 61 4 2" xfId="8682"/>
    <cellStyle name="Input 61 4 2 2" xfId="16342"/>
    <cellStyle name="Input 61 4 3" xfId="11812"/>
    <cellStyle name="Input 61 4 3 2" xfId="15298"/>
    <cellStyle name="Input 61 4 4" xfId="17965"/>
    <cellStyle name="Input 61 4 5" xfId="26087"/>
    <cellStyle name="Input 61 4 6" xfId="29773"/>
    <cellStyle name="Input 61 5" xfId="8675"/>
    <cellStyle name="Input 61 5 2" xfId="20376"/>
    <cellStyle name="Input 61 6" xfId="11805"/>
    <cellStyle name="Input 61 6 2" xfId="19019"/>
    <cellStyle name="Input 61 7" xfId="21608"/>
    <cellStyle name="Input 61 8" xfId="26080"/>
    <cellStyle name="Input 61 9" xfId="29774"/>
    <cellStyle name="Input 62" xfId="3991"/>
    <cellStyle name="Input 62 2" xfId="3992"/>
    <cellStyle name="Input 62 2 10" xfId="29775"/>
    <cellStyle name="Input 62 2 2" xfId="3993"/>
    <cellStyle name="Input 62 2 2 2" xfId="8685"/>
    <cellStyle name="Input 62 2 2 2 2" xfId="16341"/>
    <cellStyle name="Input 62 2 2 3" xfId="11815"/>
    <cellStyle name="Input 62 2 2 3 2" xfId="15297"/>
    <cellStyle name="Input 62 2 2 4" xfId="24138"/>
    <cellStyle name="Input 62 2 2 5" xfId="26090"/>
    <cellStyle name="Input 62 2 2 6" xfId="29776"/>
    <cellStyle name="Input 62 2 3" xfId="3994"/>
    <cellStyle name="Input 62 2 3 2" xfId="8686"/>
    <cellStyle name="Input 62 2 3 2 2" xfId="16340"/>
    <cellStyle name="Input 62 2 3 3" xfId="11816"/>
    <cellStyle name="Input 62 2 3 3 2" xfId="19022"/>
    <cellStyle name="Input 62 2 3 4" xfId="21596"/>
    <cellStyle name="Input 62 2 3 5" xfId="26091"/>
    <cellStyle name="Input 62 2 3 6" xfId="29777"/>
    <cellStyle name="Input 62 2 4" xfId="3995"/>
    <cellStyle name="Input 62 2 4 2" xfId="8687"/>
    <cellStyle name="Input 62 2 4 2 2" xfId="16339"/>
    <cellStyle name="Input 62 2 4 3" xfId="11817"/>
    <cellStyle name="Input 62 2 4 3 2" xfId="19333"/>
    <cellStyle name="Input 62 2 4 4" xfId="24145"/>
    <cellStyle name="Input 62 2 4 5" xfId="26092"/>
    <cellStyle name="Input 62 2 4 6" xfId="29778"/>
    <cellStyle name="Input 62 2 5" xfId="3996"/>
    <cellStyle name="Input 62 2 5 2" xfId="8688"/>
    <cellStyle name="Input 62 2 5 2 2" xfId="22908"/>
    <cellStyle name="Input 62 2 5 3" xfId="11818"/>
    <cellStyle name="Input 62 2 5 3 2" xfId="15296"/>
    <cellStyle name="Input 62 2 5 4" xfId="21603"/>
    <cellStyle name="Input 62 2 5 5" xfId="26093"/>
    <cellStyle name="Input 62 2 5 6" xfId="29779"/>
    <cellStyle name="Input 62 2 6" xfId="8684"/>
    <cellStyle name="Input 62 2 6 2" xfId="20373"/>
    <cellStyle name="Input 62 2 7" xfId="11814"/>
    <cellStyle name="Input 62 2 7 2" xfId="19334"/>
    <cellStyle name="Input 62 2 8" xfId="17963"/>
    <cellStyle name="Input 62 2 9" xfId="26089"/>
    <cellStyle name="Input 62 3" xfId="3997"/>
    <cellStyle name="Input 62 3 2" xfId="8689"/>
    <cellStyle name="Input 62 3 2 2" xfId="20363"/>
    <cellStyle name="Input 62 3 3" xfId="11819"/>
    <cellStyle name="Input 62 3 3 2" xfId="19023"/>
    <cellStyle name="Input 62 3 4" xfId="17962"/>
    <cellStyle name="Input 62 3 5" xfId="26094"/>
    <cellStyle name="Input 62 3 6" xfId="29780"/>
    <cellStyle name="Input 62 4" xfId="3998"/>
    <cellStyle name="Input 62 4 2" xfId="8690"/>
    <cellStyle name="Input 62 4 2 2" xfId="22915"/>
    <cellStyle name="Input 62 4 3" xfId="11820"/>
    <cellStyle name="Input 62 4 3 2" xfId="19332"/>
    <cellStyle name="Input 62 4 4" xfId="24144"/>
    <cellStyle name="Input 62 4 5" xfId="26095"/>
    <cellStyle name="Input 62 4 6" xfId="29781"/>
    <cellStyle name="Input 62 5" xfId="8683"/>
    <cellStyle name="Input 62 5 2" xfId="22918"/>
    <cellStyle name="Input 62 6" xfId="11813"/>
    <cellStyle name="Input 62 6 2" xfId="19021"/>
    <cellStyle name="Input 62 7" xfId="17964"/>
    <cellStyle name="Input 62 8" xfId="26088"/>
    <cellStyle name="Input 62 9" xfId="29782"/>
    <cellStyle name="Input 63" xfId="3999"/>
    <cellStyle name="Input 63 2" xfId="4000"/>
    <cellStyle name="Input 63 2 10" xfId="29783"/>
    <cellStyle name="Input 63 2 2" xfId="4001"/>
    <cellStyle name="Input 63 2 2 2" xfId="8693"/>
    <cellStyle name="Input 63 2 2 2 2" xfId="22914"/>
    <cellStyle name="Input 63 2 2 3" xfId="11823"/>
    <cellStyle name="Input 63 2 2 3 2" xfId="15293"/>
    <cellStyle name="Input 63 2 2 4" xfId="24139"/>
    <cellStyle name="Input 63 2 2 5" xfId="26098"/>
    <cellStyle name="Input 63 2 2 6" xfId="29784"/>
    <cellStyle name="Input 63 2 3" xfId="4002"/>
    <cellStyle name="Input 63 2 3 2" xfId="8694"/>
    <cellStyle name="Input 63 2 3 2 2" xfId="20369"/>
    <cellStyle name="Input 63 2 3 3" xfId="11824"/>
    <cellStyle name="Input 63 2 3 3 2" xfId="19033"/>
    <cellStyle name="Input 63 2 3 4" xfId="21597"/>
    <cellStyle name="Input 63 2 3 5" xfId="26099"/>
    <cellStyle name="Input 63 2 3 6" xfId="29785"/>
    <cellStyle name="Input 63 2 4" xfId="4003"/>
    <cellStyle name="Input 63 2 4 2" xfId="8695"/>
    <cellStyle name="Input 63 2 4 2 2" xfId="16337"/>
    <cellStyle name="Input 63 2 4 3" xfId="11825"/>
    <cellStyle name="Input 63 2 4 3 2" xfId="19322"/>
    <cellStyle name="Input 63 2 4 4" xfId="24143"/>
    <cellStyle name="Input 63 2 4 5" xfId="26100"/>
    <cellStyle name="Input 63 2 4 6" xfId="29786"/>
    <cellStyle name="Input 63 2 5" xfId="4004"/>
    <cellStyle name="Input 63 2 5 2" xfId="8696"/>
    <cellStyle name="Input 63 2 5 2 2" xfId="22909"/>
    <cellStyle name="Input 63 2 5 3" xfId="11826"/>
    <cellStyle name="Input 63 2 5 3 2" xfId="19026"/>
    <cellStyle name="Input 63 2 5 4" xfId="21601"/>
    <cellStyle name="Input 63 2 5 5" xfId="26101"/>
    <cellStyle name="Input 63 2 5 6" xfId="29787"/>
    <cellStyle name="Input 63 2 6" xfId="8692"/>
    <cellStyle name="Input 63 2 6 2" xfId="16338"/>
    <cellStyle name="Input 63 2 7" xfId="11822"/>
    <cellStyle name="Input 63 2 7 2" xfId="15294"/>
    <cellStyle name="Input 63 2 8" xfId="17961"/>
    <cellStyle name="Input 63 2 9" xfId="26097"/>
    <cellStyle name="Input 63 3" xfId="4005"/>
    <cellStyle name="Input 63 3 2" xfId="8697"/>
    <cellStyle name="Input 63 3 2 2" xfId="20364"/>
    <cellStyle name="Input 63 3 3" xfId="11827"/>
    <cellStyle name="Input 63 3 3 2" xfId="19329"/>
    <cellStyle name="Input 63 3 4" xfId="17960"/>
    <cellStyle name="Input 63 3 5" xfId="26102"/>
    <cellStyle name="Input 63 3 6" xfId="29788"/>
    <cellStyle name="Input 63 4" xfId="4006"/>
    <cellStyle name="Input 63 4 2" xfId="8698"/>
    <cellStyle name="Input 63 4 2 2" xfId="22913"/>
    <cellStyle name="Input 63 4 3" xfId="11828"/>
    <cellStyle name="Input 63 4 3 2" xfId="15292"/>
    <cellStyle name="Input 63 4 4" xfId="24142"/>
    <cellStyle name="Input 63 4 5" xfId="26103"/>
    <cellStyle name="Input 63 4 6" xfId="29789"/>
    <cellStyle name="Input 63 5" xfId="8691"/>
    <cellStyle name="Input 63 5 2" xfId="20370"/>
    <cellStyle name="Input 63 6" xfId="11821"/>
    <cellStyle name="Input 63 6 2" xfId="15295"/>
    <cellStyle name="Input 63 7" xfId="21602"/>
    <cellStyle name="Input 63 8" xfId="26096"/>
    <cellStyle name="Input 63 9" xfId="29790"/>
    <cellStyle name="Input 64" xfId="4007"/>
    <cellStyle name="Input 64 2" xfId="4008"/>
    <cellStyle name="Input 64 2 10" xfId="29791"/>
    <cellStyle name="Input 64 2 2" xfId="4009"/>
    <cellStyle name="Input 64 2 2 2" xfId="8701"/>
    <cellStyle name="Input 64 2 2 2 2" xfId="22912"/>
    <cellStyle name="Input 64 2 2 3" xfId="11831"/>
    <cellStyle name="Input 64 2 2 3 2" xfId="15291"/>
    <cellStyle name="Input 64 2 2 4" xfId="24141"/>
    <cellStyle name="Input 64 2 2 5" xfId="26106"/>
    <cellStyle name="Input 64 2 2 6" xfId="29792"/>
    <cellStyle name="Input 64 2 3" xfId="4010"/>
    <cellStyle name="Input 64 2 3 2" xfId="8702"/>
    <cellStyle name="Input 64 2 3 2 2" xfId="20367"/>
    <cellStyle name="Input 64 2 3 3" xfId="11832"/>
    <cellStyle name="Input 64 2 3 3 2" xfId="19032"/>
    <cellStyle name="Input 64 2 3 4" xfId="21599"/>
    <cellStyle name="Input 64 2 3 5" xfId="26107"/>
    <cellStyle name="Input 64 2 3 6" xfId="29793"/>
    <cellStyle name="Input 64 2 4" xfId="4011"/>
    <cellStyle name="Input 64 2 4 2" xfId="8703"/>
    <cellStyle name="Input 64 2 4 2 2" xfId="16335"/>
    <cellStyle name="Input 64 2 4 3" xfId="11833"/>
    <cellStyle name="Input 64 2 4 3 2" xfId="19323"/>
    <cellStyle name="Input 64 2 4 4" xfId="17958"/>
    <cellStyle name="Input 64 2 4 5" xfId="26108"/>
    <cellStyle name="Input 64 2 4 6" xfId="29794"/>
    <cellStyle name="Input 64 2 5" xfId="4012"/>
    <cellStyle name="Input 64 2 5 2" xfId="8704"/>
    <cellStyle name="Input 64 2 5 2 2" xfId="22911"/>
    <cellStyle name="Input 64 2 5 3" xfId="11834"/>
    <cellStyle name="Input 64 2 5 3 2" xfId="19028"/>
    <cellStyle name="Input 64 2 5 4" xfId="24140"/>
    <cellStyle name="Input 64 2 5 5" xfId="26109"/>
    <cellStyle name="Input 64 2 5 6" xfId="29795"/>
    <cellStyle name="Input 64 2 6" xfId="8700"/>
    <cellStyle name="Input 64 2 6 2" xfId="16336"/>
    <cellStyle name="Input 64 2 7" xfId="11830"/>
    <cellStyle name="Input 64 2 7 2" xfId="19328"/>
    <cellStyle name="Input 64 2 8" xfId="17959"/>
    <cellStyle name="Input 64 2 9" xfId="26105"/>
    <cellStyle name="Input 64 3" xfId="4013"/>
    <cellStyle name="Input 64 3 2" xfId="8705"/>
    <cellStyle name="Input 64 3 2 2" xfId="20366"/>
    <cellStyle name="Input 64 3 3" xfId="11835"/>
    <cellStyle name="Input 64 3 3 2" xfId="19327"/>
    <cellStyle name="Input 64 3 4" xfId="21598"/>
    <cellStyle name="Input 64 3 5" xfId="26110"/>
    <cellStyle name="Input 64 3 6" xfId="29796"/>
    <cellStyle name="Input 64 4" xfId="4014"/>
    <cellStyle name="Input 64 4 2" xfId="8706"/>
    <cellStyle name="Input 64 4 2 2" xfId="16334"/>
    <cellStyle name="Input 64 4 3" xfId="11836"/>
    <cellStyle name="Input 64 4 3 2" xfId="15290"/>
    <cellStyle name="Input 64 4 4" xfId="17957"/>
    <cellStyle name="Input 64 4 5" xfId="26111"/>
    <cellStyle name="Input 64 4 6" xfId="29797"/>
    <cellStyle name="Input 64 5" xfId="8699"/>
    <cellStyle name="Input 64 5 2" xfId="20368"/>
    <cellStyle name="Input 64 6" xfId="11829"/>
    <cellStyle name="Input 64 6 2" xfId="19027"/>
    <cellStyle name="Input 64 7" xfId="21600"/>
    <cellStyle name="Input 64 8" xfId="26104"/>
    <cellStyle name="Input 64 9" xfId="29798"/>
    <cellStyle name="Input 65" xfId="4015"/>
    <cellStyle name="Input 65 2" xfId="4016"/>
    <cellStyle name="Input 65 2 10" xfId="29799"/>
    <cellStyle name="Input 65 2 2" xfId="4017"/>
    <cellStyle name="Input 65 2 2 2" xfId="8709"/>
    <cellStyle name="Input 65 2 2 2 2" xfId="16333"/>
    <cellStyle name="Input 65 2 2 3" xfId="11839"/>
    <cellStyle name="Input 65 2 2 3 2" xfId="15289"/>
    <cellStyle name="Input 65 2 2 4" xfId="17954"/>
    <cellStyle name="Input 65 2 2 5" xfId="26114"/>
    <cellStyle name="Input 65 2 2 6" xfId="29800"/>
    <cellStyle name="Input 65 2 3" xfId="4018"/>
    <cellStyle name="Input 65 2 3 2" xfId="8710"/>
    <cellStyle name="Input 65 2 3 2 2" xfId="16332"/>
    <cellStyle name="Input 65 2 3 3" xfId="11840"/>
    <cellStyle name="Input 65 2 3 3 2" xfId="19030"/>
    <cellStyle name="Input 65 2 3 4" xfId="24108"/>
    <cellStyle name="Input 65 2 3 5" xfId="26115"/>
    <cellStyle name="Input 65 2 3 6" xfId="29801"/>
    <cellStyle name="Input 65 2 4" xfId="4019"/>
    <cellStyle name="Input 65 2 4 2" xfId="8711"/>
    <cellStyle name="Input 65 2 4 2 2" xfId="16331"/>
    <cellStyle name="Input 65 2 4 3" xfId="11841"/>
    <cellStyle name="Input 65 2 4 3 2" xfId="19325"/>
    <cellStyle name="Input 65 2 4 4" xfId="21566"/>
    <cellStyle name="Input 65 2 4 5" xfId="26116"/>
    <cellStyle name="Input 65 2 4 6" xfId="29802"/>
    <cellStyle name="Input 65 2 5" xfId="4020"/>
    <cellStyle name="Input 65 2 5 2" xfId="8712"/>
    <cellStyle name="Input 65 2 5 2 2" xfId="22900"/>
    <cellStyle name="Input 65 2 5 3" xfId="11842"/>
    <cellStyle name="Input 65 2 5 3 2" xfId="15288"/>
    <cellStyle name="Input 65 2 5 4" xfId="24136"/>
    <cellStyle name="Input 65 2 5 5" xfId="26117"/>
    <cellStyle name="Input 65 2 5 6" xfId="29803"/>
    <cellStyle name="Input 65 2 6" xfId="8708"/>
    <cellStyle name="Input 65 2 6 2" xfId="20365"/>
    <cellStyle name="Input 65 2 7" xfId="11838"/>
    <cellStyle name="Input 65 2 7 2" xfId="19326"/>
    <cellStyle name="Input 65 2 8" xfId="17955"/>
    <cellStyle name="Input 65 2 9" xfId="26113"/>
    <cellStyle name="Input 65 3" xfId="4021"/>
    <cellStyle name="Input 65 3 2" xfId="8713"/>
    <cellStyle name="Input 65 3 2 2" xfId="20355"/>
    <cellStyle name="Input 65 3 3" xfId="11843"/>
    <cellStyle name="Input 65 3 3 2" xfId="19031"/>
    <cellStyle name="Input 65 3 4" xfId="21594"/>
    <cellStyle name="Input 65 3 5" xfId="26118"/>
    <cellStyle name="Input 65 3 6" xfId="29804"/>
    <cellStyle name="Input 65 4" xfId="4022"/>
    <cellStyle name="Input 65 4 2" xfId="8714"/>
    <cellStyle name="Input 65 4 2 2" xfId="22907"/>
    <cellStyle name="Input 65 4 3" xfId="11844"/>
    <cellStyle name="Input 65 4 3 2" xfId="19324"/>
    <cellStyle name="Input 65 4 4" xfId="17953"/>
    <cellStyle name="Input 65 4 5" xfId="26119"/>
    <cellStyle name="Input 65 4 6" xfId="29805"/>
    <cellStyle name="Input 65 5" xfId="8707"/>
    <cellStyle name="Input 65 5 2" xfId="22910"/>
    <cellStyle name="Input 65 6" xfId="11837"/>
    <cellStyle name="Input 65 6 2" xfId="19029"/>
    <cellStyle name="Input 65 7" xfId="17956"/>
    <cellStyle name="Input 65 8" xfId="26112"/>
    <cellStyle name="Input 65 9" xfId="29806"/>
    <cellStyle name="Input 66" xfId="4023"/>
    <cellStyle name="Input 66 2" xfId="4024"/>
    <cellStyle name="Input 66 2 10" xfId="29807"/>
    <cellStyle name="Input 66 2 2" xfId="4025"/>
    <cellStyle name="Input 66 2 2 2" xfId="8717"/>
    <cellStyle name="Input 66 2 2 2 2" xfId="22906"/>
    <cellStyle name="Input 66 2 2 3" xfId="11847"/>
    <cellStyle name="Input 66 2 2 3 2" xfId="15285"/>
    <cellStyle name="Input 66 2 2 4" xfId="17952"/>
    <cellStyle name="Input 66 2 2 5" xfId="26122"/>
    <cellStyle name="Input 66 2 2 6" xfId="29808"/>
    <cellStyle name="Input 66 2 3" xfId="4026"/>
    <cellStyle name="Input 66 2 3 2" xfId="8718"/>
    <cellStyle name="Input 66 2 3 2 2" xfId="20361"/>
    <cellStyle name="Input 66 2 3 3" xfId="11848"/>
    <cellStyle name="Input 66 2 3 3 2" xfId="19041"/>
    <cellStyle name="Input 66 2 3 4" xfId="24130"/>
    <cellStyle name="Input 66 2 3 5" xfId="26123"/>
    <cellStyle name="Input 66 2 3 6" xfId="29809"/>
    <cellStyle name="Input 66 2 4" xfId="4027"/>
    <cellStyle name="Input 66 2 4 2" xfId="8719"/>
    <cellStyle name="Input 66 2 4 2 2" xfId="16329"/>
    <cellStyle name="Input 66 2 4 3" xfId="11849"/>
    <cellStyle name="Input 66 2 4 3 2" xfId="19314"/>
    <cellStyle name="Input 66 2 4 4" xfId="21588"/>
    <cellStyle name="Input 66 2 4 5" xfId="26124"/>
    <cellStyle name="Input 66 2 4 6" xfId="29810"/>
    <cellStyle name="Input 66 2 5" xfId="4028"/>
    <cellStyle name="Input 66 2 5 2" xfId="8720"/>
    <cellStyle name="Input 66 2 5 2 2" xfId="22901"/>
    <cellStyle name="Input 66 2 5 3" xfId="11850"/>
    <cellStyle name="Input 66 2 5 3 2" xfId="19034"/>
    <cellStyle name="Input 66 2 5 4" xfId="24134"/>
    <cellStyle name="Input 66 2 5 5" xfId="26125"/>
    <cellStyle name="Input 66 2 5 6" xfId="29811"/>
    <cellStyle name="Input 66 2 6" xfId="8716"/>
    <cellStyle name="Input 66 2 6 2" xfId="16330"/>
    <cellStyle name="Input 66 2 7" xfId="11846"/>
    <cellStyle name="Input 66 2 7 2" xfId="15286"/>
    <cellStyle name="Input 66 2 8" xfId="21593"/>
    <cellStyle name="Input 66 2 9" xfId="26121"/>
    <cellStyle name="Input 66 3" xfId="4029"/>
    <cellStyle name="Input 66 3 2" xfId="8721"/>
    <cellStyle name="Input 66 3 2 2" xfId="20356"/>
    <cellStyle name="Input 66 3 3" xfId="11851"/>
    <cellStyle name="Input 66 3 3 2" xfId="19321"/>
    <cellStyle name="Input 66 3 4" xfId="21592"/>
    <cellStyle name="Input 66 3 5" xfId="26126"/>
    <cellStyle name="Input 66 3 6" xfId="29812"/>
    <cellStyle name="Input 66 4" xfId="4030"/>
    <cellStyle name="Input 66 4 2" xfId="8722"/>
    <cellStyle name="Input 66 4 2 2" xfId="22905"/>
    <cellStyle name="Input 66 4 3" xfId="11852"/>
    <cellStyle name="Input 66 4 3 2" xfId="15284"/>
    <cellStyle name="Input 66 4 4" xfId="17951"/>
    <cellStyle name="Input 66 4 5" xfId="26127"/>
    <cellStyle name="Input 66 4 6" xfId="29813"/>
    <cellStyle name="Input 66 5" xfId="8715"/>
    <cellStyle name="Input 66 5 2" xfId="20362"/>
    <cellStyle name="Input 66 6" xfId="11845"/>
    <cellStyle name="Input 66 6 2" xfId="15287"/>
    <cellStyle name="Input 66 7" xfId="24135"/>
    <cellStyle name="Input 66 8" xfId="26120"/>
    <cellStyle name="Input 66 9" xfId="29814"/>
    <cellStyle name="Input 67" xfId="4031"/>
    <cellStyle name="Input 67 2" xfId="4032"/>
    <cellStyle name="Input 67 2 10" xfId="29815"/>
    <cellStyle name="Input 67 2 2" xfId="4033"/>
    <cellStyle name="Input 67 2 2 2" xfId="8725"/>
    <cellStyle name="Input 67 2 2 2 2" xfId="22904"/>
    <cellStyle name="Input 67 2 2 3" xfId="11855"/>
    <cellStyle name="Input 67 2 2 3 2" xfId="15283"/>
    <cellStyle name="Input 67 2 2 4" xfId="17950"/>
    <cellStyle name="Input 67 2 2 5" xfId="26130"/>
    <cellStyle name="Input 67 2 2 6" xfId="29816"/>
    <cellStyle name="Input 67 2 3" xfId="4034"/>
    <cellStyle name="Input 67 2 3 2" xfId="8726"/>
    <cellStyle name="Input 67 2 3 2 2" xfId="20359"/>
    <cellStyle name="Input 67 2 3 3" xfId="11856"/>
    <cellStyle name="Input 67 2 3 3 2" xfId="19040"/>
    <cellStyle name="Input 67 2 3 4" xfId="24132"/>
    <cellStyle name="Input 67 2 3 5" xfId="26131"/>
    <cellStyle name="Input 67 2 3 6" xfId="29817"/>
    <cellStyle name="Input 67 2 4" xfId="4035"/>
    <cellStyle name="Input 67 2 4 2" xfId="8727"/>
    <cellStyle name="Input 67 2 4 2 2" xfId="16327"/>
    <cellStyle name="Input 67 2 4 3" xfId="11857"/>
    <cellStyle name="Input 67 2 4 3 2" xfId="19315"/>
    <cellStyle name="Input 67 2 4 4" xfId="21590"/>
    <cellStyle name="Input 67 2 4 5" xfId="26132"/>
    <cellStyle name="Input 67 2 4 6" xfId="29818"/>
    <cellStyle name="Input 67 2 5" xfId="4036"/>
    <cellStyle name="Input 67 2 5 2" xfId="8728"/>
    <cellStyle name="Input 67 2 5 2 2" xfId="22903"/>
    <cellStyle name="Input 67 2 5 3" xfId="11858"/>
    <cellStyle name="Input 67 2 5 3 2" xfId="19036"/>
    <cellStyle name="Input 67 2 5 4" xfId="17949"/>
    <cellStyle name="Input 67 2 5 5" xfId="26133"/>
    <cellStyle name="Input 67 2 5 6" xfId="29819"/>
    <cellStyle name="Input 67 2 6" xfId="8724"/>
    <cellStyle name="Input 67 2 6 2" xfId="16328"/>
    <cellStyle name="Input 67 2 7" xfId="11854"/>
    <cellStyle name="Input 67 2 7 2" xfId="19320"/>
    <cellStyle name="Input 67 2 8" xfId="21591"/>
    <cellStyle name="Input 67 2 9" xfId="26129"/>
    <cellStyle name="Input 67 3" xfId="4037"/>
    <cellStyle name="Input 67 3 2" xfId="8729"/>
    <cellStyle name="Input 67 3 2 2" xfId="20358"/>
    <cellStyle name="Input 67 3 3" xfId="11859"/>
    <cellStyle name="Input 67 3 3 2" xfId="19319"/>
    <cellStyle name="Input 67 3 4" xfId="24131"/>
    <cellStyle name="Input 67 3 5" xfId="26134"/>
    <cellStyle name="Input 67 3 6" xfId="29820"/>
    <cellStyle name="Input 67 4" xfId="4038"/>
    <cellStyle name="Input 67 4 2" xfId="8730"/>
    <cellStyle name="Input 67 4 2 2" xfId="16326"/>
    <cellStyle name="Input 67 4 3" xfId="11860"/>
    <cellStyle name="Input 67 4 3 2" xfId="15282"/>
    <cellStyle name="Input 67 4 4" xfId="21589"/>
    <cellStyle name="Input 67 4 5" xfId="26135"/>
    <cellStyle name="Input 67 4 6" xfId="29821"/>
    <cellStyle name="Input 67 5" xfId="8723"/>
    <cellStyle name="Input 67 5 2" xfId="20360"/>
    <cellStyle name="Input 67 6" xfId="11853"/>
    <cellStyle name="Input 67 6 2" xfId="19035"/>
    <cellStyle name="Input 67 7" xfId="24133"/>
    <cellStyle name="Input 67 8" xfId="26128"/>
    <cellStyle name="Input 67 9" xfId="29822"/>
    <cellStyle name="Input 68" xfId="4039"/>
    <cellStyle name="Input 68 2" xfId="4040"/>
    <cellStyle name="Input 68 2 10" xfId="29823"/>
    <cellStyle name="Input 68 2 2" xfId="4041"/>
    <cellStyle name="Input 68 2 2 2" xfId="8733"/>
    <cellStyle name="Input 68 2 2 2 2" xfId="16325"/>
    <cellStyle name="Input 68 2 2 3" xfId="11863"/>
    <cellStyle name="Input 68 2 2 3 2" xfId="15281"/>
    <cellStyle name="Input 68 2 2 4" xfId="24125"/>
    <cellStyle name="Input 68 2 2 5" xfId="26138"/>
    <cellStyle name="Input 68 2 2 6" xfId="29824"/>
    <cellStyle name="Input 68 2 3" xfId="4042"/>
    <cellStyle name="Input 68 2 3 2" xfId="8734"/>
    <cellStyle name="Input 68 2 3 2 2" xfId="16324"/>
    <cellStyle name="Input 68 2 3 3" xfId="11864"/>
    <cellStyle name="Input 68 2 3 3 2" xfId="19038"/>
    <cellStyle name="Input 68 2 3 4" xfId="21583"/>
    <cellStyle name="Input 68 2 3 5" xfId="26139"/>
    <cellStyle name="Input 68 2 3 6" xfId="29825"/>
    <cellStyle name="Input 68 2 4" xfId="4043"/>
    <cellStyle name="Input 68 2 4 2" xfId="8735"/>
    <cellStyle name="Input 68 2 4 2 2" xfId="16323"/>
    <cellStyle name="Input 68 2 4 3" xfId="11865"/>
    <cellStyle name="Input 68 2 4 3 2" xfId="19317"/>
    <cellStyle name="Input 68 2 4 4" xfId="24129"/>
    <cellStyle name="Input 68 2 4 5" xfId="26140"/>
    <cellStyle name="Input 68 2 4 6" xfId="29826"/>
    <cellStyle name="Input 68 2 5" xfId="4044"/>
    <cellStyle name="Input 68 2 5 2" xfId="8736"/>
    <cellStyle name="Input 68 2 5 2 2" xfId="22892"/>
    <cellStyle name="Input 68 2 5 3" xfId="11866"/>
    <cellStyle name="Input 68 2 5 3 2" xfId="15280"/>
    <cellStyle name="Input 68 2 5 4" xfId="21587"/>
    <cellStyle name="Input 68 2 5 5" xfId="26141"/>
    <cellStyle name="Input 68 2 5 6" xfId="29827"/>
    <cellStyle name="Input 68 2 6" xfId="8732"/>
    <cellStyle name="Input 68 2 6 2" xfId="20357"/>
    <cellStyle name="Input 68 2 7" xfId="11862"/>
    <cellStyle name="Input 68 2 7 2" xfId="19318"/>
    <cellStyle name="Input 68 2 8" xfId="17947"/>
    <cellStyle name="Input 68 2 9" xfId="26137"/>
    <cellStyle name="Input 68 3" xfId="4045"/>
    <cellStyle name="Input 68 3 2" xfId="8737"/>
    <cellStyle name="Input 68 3 2 2" xfId="20347"/>
    <cellStyle name="Input 68 3 3" xfId="11867"/>
    <cellStyle name="Input 68 3 3 2" xfId="19039"/>
    <cellStyle name="Input 68 3 4" xfId="17946"/>
    <cellStyle name="Input 68 3 5" xfId="26142"/>
    <cellStyle name="Input 68 3 6" xfId="29828"/>
    <cellStyle name="Input 68 4" xfId="4046"/>
    <cellStyle name="Input 68 4 2" xfId="8738"/>
    <cellStyle name="Input 68 4 2 2" xfId="22899"/>
    <cellStyle name="Input 68 4 3" xfId="11868"/>
    <cellStyle name="Input 68 4 3 2" xfId="19316"/>
    <cellStyle name="Input 68 4 4" xfId="24128"/>
    <cellStyle name="Input 68 4 5" xfId="26143"/>
    <cellStyle name="Input 68 4 6" xfId="29829"/>
    <cellStyle name="Input 68 5" xfId="8731"/>
    <cellStyle name="Input 68 5 2" xfId="22902"/>
    <cellStyle name="Input 68 6" xfId="11861"/>
    <cellStyle name="Input 68 6 2" xfId="19037"/>
    <cellStyle name="Input 68 7" xfId="17948"/>
    <cellStyle name="Input 68 8" xfId="26136"/>
    <cellStyle name="Input 68 9" xfId="29830"/>
    <cellStyle name="Input 69" xfId="4047"/>
    <cellStyle name="Input 69 2" xfId="4048"/>
    <cellStyle name="Input 69 2 10" xfId="29831"/>
    <cellStyle name="Input 69 2 2" xfId="4049"/>
    <cellStyle name="Input 69 2 2 2" xfId="8741"/>
    <cellStyle name="Input 69 2 2 2 2" xfId="22898"/>
    <cellStyle name="Input 69 2 2 3" xfId="11871"/>
    <cellStyle name="Input 69 2 2 3 2" xfId="15277"/>
    <cellStyle name="Input 69 2 2 4" xfId="24127"/>
    <cellStyle name="Input 69 2 2 5" xfId="26146"/>
    <cellStyle name="Input 69 2 2 6" xfId="29832"/>
    <cellStyle name="Input 69 2 3" xfId="4050"/>
    <cellStyle name="Input 69 2 3 2" xfId="8742"/>
    <cellStyle name="Input 69 2 3 2 2" xfId="20353"/>
    <cellStyle name="Input 69 2 3 3" xfId="11872"/>
    <cellStyle name="Input 69 2 3 3 2" xfId="19049"/>
    <cellStyle name="Input 69 2 3 4" xfId="21585"/>
    <cellStyle name="Input 69 2 3 5" xfId="26147"/>
    <cellStyle name="Input 69 2 3 6" xfId="29833"/>
    <cellStyle name="Input 69 2 4" xfId="4051"/>
    <cellStyle name="Input 69 2 4 2" xfId="8743"/>
    <cellStyle name="Input 69 2 4 2 2" xfId="16321"/>
    <cellStyle name="Input 69 2 4 3" xfId="11873"/>
    <cellStyle name="Input 69 2 4 3 2" xfId="19306"/>
    <cellStyle name="Input 69 2 4 4" xfId="17944"/>
    <cellStyle name="Input 69 2 4 5" xfId="26148"/>
    <cellStyle name="Input 69 2 4 6" xfId="29834"/>
    <cellStyle name="Input 69 2 5" xfId="4052"/>
    <cellStyle name="Input 69 2 5 2" xfId="8744"/>
    <cellStyle name="Input 69 2 5 2 2" xfId="22893"/>
    <cellStyle name="Input 69 2 5 3" xfId="11874"/>
    <cellStyle name="Input 69 2 5 3 2" xfId="19042"/>
    <cellStyle name="Input 69 2 5 4" xfId="24126"/>
    <cellStyle name="Input 69 2 5 5" xfId="26149"/>
    <cellStyle name="Input 69 2 5 6" xfId="29835"/>
    <cellStyle name="Input 69 2 6" xfId="8740"/>
    <cellStyle name="Input 69 2 6 2" xfId="16322"/>
    <cellStyle name="Input 69 2 7" xfId="11870"/>
    <cellStyle name="Input 69 2 7 2" xfId="15278"/>
    <cellStyle name="Input 69 2 8" xfId="17945"/>
    <cellStyle name="Input 69 2 9" xfId="26145"/>
    <cellStyle name="Input 69 3" xfId="4053"/>
    <cellStyle name="Input 69 3 2" xfId="8745"/>
    <cellStyle name="Input 69 3 2 2" xfId="20348"/>
    <cellStyle name="Input 69 3 3" xfId="11875"/>
    <cellStyle name="Input 69 3 3 2" xfId="19313"/>
    <cellStyle name="Input 69 3 4" xfId="21584"/>
    <cellStyle name="Input 69 3 5" xfId="26150"/>
    <cellStyle name="Input 69 3 6" xfId="29836"/>
    <cellStyle name="Input 69 4" xfId="4054"/>
    <cellStyle name="Input 69 4 2" xfId="8746"/>
    <cellStyle name="Input 69 4 2 2" xfId="22897"/>
    <cellStyle name="Input 69 4 3" xfId="11876"/>
    <cellStyle name="Input 69 4 3 2" xfId="15276"/>
    <cellStyle name="Input 69 4 4" xfId="17943"/>
    <cellStyle name="Input 69 4 5" xfId="26151"/>
    <cellStyle name="Input 69 4 6" xfId="29837"/>
    <cellStyle name="Input 69 5" xfId="8739"/>
    <cellStyle name="Input 69 5 2" xfId="20354"/>
    <cellStyle name="Input 69 6" xfId="11869"/>
    <cellStyle name="Input 69 6 2" xfId="15279"/>
    <cellStyle name="Input 69 7" xfId="21586"/>
    <cellStyle name="Input 69 8" xfId="26144"/>
    <cellStyle name="Input 69 9" xfId="29838"/>
    <cellStyle name="Input 7" xfId="4055"/>
    <cellStyle name="Input 7 2" xfId="4056"/>
    <cellStyle name="Input 7 2 10" xfId="29839"/>
    <cellStyle name="Input 7 2 2" xfId="4057"/>
    <cellStyle name="Input 7 2 2 2" xfId="8749"/>
    <cellStyle name="Input 7 2 2 2 2" xfId="22896"/>
    <cellStyle name="Input 7 2 2 3" xfId="11879"/>
    <cellStyle name="Input 7 2 2 3 2" xfId="15275"/>
    <cellStyle name="Input 7 2 2 4" xfId="21575"/>
    <cellStyle name="Input 7 2 2 5" xfId="26154"/>
    <cellStyle name="Input 7 2 2 6" xfId="29840"/>
    <cellStyle name="Input 7 2 3" xfId="4058"/>
    <cellStyle name="Input 7 2 3 2" xfId="8750"/>
    <cellStyle name="Input 7 2 3 2 2" xfId="20351"/>
    <cellStyle name="Input 7 2 3 3" xfId="11880"/>
    <cellStyle name="Input 7 2 3 3 2" xfId="19048"/>
    <cellStyle name="Input 7 2 3 4" xfId="24124"/>
    <cellStyle name="Input 7 2 3 5" xfId="26155"/>
    <cellStyle name="Input 7 2 3 6" xfId="29841"/>
    <cellStyle name="Input 7 2 4" xfId="4059"/>
    <cellStyle name="Input 7 2 4 2" xfId="8751"/>
    <cellStyle name="Input 7 2 4 2 2" xfId="16319"/>
    <cellStyle name="Input 7 2 4 3" xfId="11881"/>
    <cellStyle name="Input 7 2 4 3 2" xfId="19307"/>
    <cellStyle name="Input 7 2 4 4" xfId="21582"/>
    <cellStyle name="Input 7 2 4 5" xfId="26156"/>
    <cellStyle name="Input 7 2 4 6" xfId="29842"/>
    <cellStyle name="Input 7 2 5" xfId="4060"/>
    <cellStyle name="Input 7 2 5 2" xfId="8752"/>
    <cellStyle name="Input 7 2 5 2 2" xfId="22895"/>
    <cellStyle name="Input 7 2 5 3" xfId="11882"/>
    <cellStyle name="Input 7 2 5 3 2" xfId="19044"/>
    <cellStyle name="Input 7 2 5 4" xfId="17941"/>
    <cellStyle name="Input 7 2 5 5" xfId="26157"/>
    <cellStyle name="Input 7 2 5 6" xfId="29843"/>
    <cellStyle name="Input 7 2 6" xfId="8748"/>
    <cellStyle name="Input 7 2 6 2" xfId="16320"/>
    <cellStyle name="Input 7 2 7" xfId="11878"/>
    <cellStyle name="Input 7 2 7 2" xfId="19312"/>
    <cellStyle name="Input 7 2 8" xfId="24117"/>
    <cellStyle name="Input 7 2 9" xfId="26153"/>
    <cellStyle name="Input 7 3" xfId="4061"/>
    <cellStyle name="Input 7 3 2" xfId="8753"/>
    <cellStyle name="Input 7 3 2 2" xfId="20350"/>
    <cellStyle name="Input 7 3 3" xfId="11883"/>
    <cellStyle name="Input 7 3 3 2" xfId="19311"/>
    <cellStyle name="Input 7 3 4" xfId="24123"/>
    <cellStyle name="Input 7 3 5" xfId="26158"/>
    <cellStyle name="Input 7 3 6" xfId="29844"/>
    <cellStyle name="Input 7 4" xfId="4062"/>
    <cellStyle name="Input 7 4 2" xfId="8754"/>
    <cellStyle name="Input 7 4 2 2" xfId="16318"/>
    <cellStyle name="Input 7 4 3" xfId="11884"/>
    <cellStyle name="Input 7 4 3 2" xfId="15274"/>
    <cellStyle name="Input 7 4 4" xfId="21581"/>
    <cellStyle name="Input 7 4 5" xfId="26159"/>
    <cellStyle name="Input 7 4 6" xfId="29845"/>
    <cellStyle name="Input 7 5" xfId="8747"/>
    <cellStyle name="Input 7 5 2" xfId="20352"/>
    <cellStyle name="Input 7 6" xfId="11877"/>
    <cellStyle name="Input 7 6 2" xfId="19043"/>
    <cellStyle name="Input 7 7" xfId="17942"/>
    <cellStyle name="Input 7 8" xfId="26152"/>
    <cellStyle name="Input 7 9" xfId="29846"/>
    <cellStyle name="Input 70" xfId="4063"/>
    <cellStyle name="Input 70 2" xfId="4064"/>
    <cellStyle name="Input 70 2 10" xfId="29847"/>
    <cellStyle name="Input 70 2 2" xfId="4065"/>
    <cellStyle name="Input 70 2 2 2" xfId="8757"/>
    <cellStyle name="Input 70 2 2 2 2" xfId="16317"/>
    <cellStyle name="Input 70 2 2 3" xfId="11887"/>
    <cellStyle name="Input 70 2 2 3 2" xfId="15273"/>
    <cellStyle name="Input 70 2 2 4" xfId="21576"/>
    <cellStyle name="Input 70 2 2 5" xfId="26162"/>
    <cellStyle name="Input 70 2 2 6" xfId="29848"/>
    <cellStyle name="Input 70 2 3" xfId="4066"/>
    <cellStyle name="Input 70 2 3 2" xfId="8758"/>
    <cellStyle name="Input 70 2 3 2 2" xfId="16316"/>
    <cellStyle name="Input 70 2 3 3" xfId="11888"/>
    <cellStyle name="Input 70 2 3 3 2" xfId="19046"/>
    <cellStyle name="Input 70 2 3 4" xfId="24122"/>
    <cellStyle name="Input 70 2 3 5" xfId="26163"/>
    <cellStyle name="Input 70 2 3 6" xfId="29849"/>
    <cellStyle name="Input 70 2 4" xfId="4067"/>
    <cellStyle name="Input 70 2 4 2" xfId="8759"/>
    <cellStyle name="Input 70 2 4 2 2" xfId="16315"/>
    <cellStyle name="Input 70 2 4 3" xfId="11889"/>
    <cellStyle name="Input 70 2 4 3 2" xfId="19309"/>
    <cellStyle name="Input 70 2 4 4" xfId="21580"/>
    <cellStyle name="Input 70 2 4 5" xfId="26164"/>
    <cellStyle name="Input 70 2 4 6" xfId="29850"/>
    <cellStyle name="Input 70 2 5" xfId="4068"/>
    <cellStyle name="Input 70 2 5 2" xfId="8760"/>
    <cellStyle name="Input 70 2 5 2 2" xfId="22884"/>
    <cellStyle name="Input 70 2 5 3" xfId="11890"/>
    <cellStyle name="Input 70 2 5 3 2" xfId="15272"/>
    <cellStyle name="Input 70 2 5 4" xfId="17939"/>
    <cellStyle name="Input 70 2 5 5" xfId="26165"/>
    <cellStyle name="Input 70 2 5 6" xfId="29851"/>
    <cellStyle name="Input 70 2 6" xfId="8756"/>
    <cellStyle name="Input 70 2 6 2" xfId="20349"/>
    <cellStyle name="Input 70 2 7" xfId="11886"/>
    <cellStyle name="Input 70 2 7 2" xfId="19310"/>
    <cellStyle name="Input 70 2 8" xfId="24118"/>
    <cellStyle name="Input 70 2 9" xfId="26161"/>
    <cellStyle name="Input 70 3" xfId="4069"/>
    <cellStyle name="Input 70 3 2" xfId="8761"/>
    <cellStyle name="Input 70 3 2 2" xfId="20339"/>
    <cellStyle name="Input 70 3 3" xfId="11891"/>
    <cellStyle name="Input 70 3 3 2" xfId="19047"/>
    <cellStyle name="Input 70 3 4" xfId="24121"/>
    <cellStyle name="Input 70 3 5" xfId="26166"/>
    <cellStyle name="Input 70 3 6" xfId="29852"/>
    <cellStyle name="Input 70 4" xfId="4070"/>
    <cellStyle name="Input 70 4 2" xfId="8762"/>
    <cellStyle name="Input 70 4 2 2" xfId="22891"/>
    <cellStyle name="Input 70 4 3" xfId="11892"/>
    <cellStyle name="Input 70 4 3 2" xfId="19308"/>
    <cellStyle name="Input 70 4 4" xfId="21579"/>
    <cellStyle name="Input 70 4 5" xfId="26167"/>
    <cellStyle name="Input 70 4 6" xfId="29853"/>
    <cellStyle name="Input 70 5" xfId="8755"/>
    <cellStyle name="Input 70 5 2" xfId="22894"/>
    <cellStyle name="Input 70 6" xfId="11885"/>
    <cellStyle name="Input 70 6 2" xfId="19045"/>
    <cellStyle name="Input 70 7" xfId="17940"/>
    <cellStyle name="Input 70 8" xfId="26160"/>
    <cellStyle name="Input 70 9" xfId="29854"/>
    <cellStyle name="Input 71" xfId="4071"/>
    <cellStyle name="Input 71 2" xfId="4072"/>
    <cellStyle name="Input 71 2 10" xfId="29855"/>
    <cellStyle name="Input 71 2 2" xfId="4073"/>
    <cellStyle name="Input 71 2 2 2" xfId="8765"/>
    <cellStyle name="Input 71 2 2 2 2" xfId="22890"/>
    <cellStyle name="Input 71 2 2 3" xfId="11895"/>
    <cellStyle name="Input 71 2 2 3 2" xfId="15269"/>
    <cellStyle name="Input 71 2 2 4" xfId="21578"/>
    <cellStyle name="Input 71 2 2 5" xfId="26170"/>
    <cellStyle name="Input 71 2 2 6" xfId="29856"/>
    <cellStyle name="Input 71 2 3" xfId="4074"/>
    <cellStyle name="Input 71 2 3 2" xfId="8766"/>
    <cellStyle name="Input 71 2 3 2 2" xfId="20345"/>
    <cellStyle name="Input 71 2 3 3" xfId="11896"/>
    <cellStyle name="Input 71 2 3 3 2" xfId="19057"/>
    <cellStyle name="Input 71 2 3 4" xfId="17937"/>
    <cellStyle name="Input 71 2 3 5" xfId="26171"/>
    <cellStyle name="Input 71 2 3 6" xfId="29857"/>
    <cellStyle name="Input 71 2 4" xfId="4075"/>
    <cellStyle name="Input 71 2 4 2" xfId="8767"/>
    <cellStyle name="Input 71 2 4 2 2" xfId="16313"/>
    <cellStyle name="Input 71 2 4 3" xfId="11897"/>
    <cellStyle name="Input 71 2 4 3 2" xfId="19298"/>
    <cellStyle name="Input 71 2 4 4" xfId="24119"/>
    <cellStyle name="Input 71 2 4 5" xfId="26172"/>
    <cellStyle name="Input 71 2 4 6" xfId="29858"/>
    <cellStyle name="Input 71 2 5" xfId="4076"/>
    <cellStyle name="Input 71 2 5 2" xfId="8768"/>
    <cellStyle name="Input 71 2 5 2 2" xfId="22885"/>
    <cellStyle name="Input 71 2 5 3" xfId="11898"/>
    <cellStyle name="Input 71 2 5 3 2" xfId="19050"/>
    <cellStyle name="Input 71 2 5 4" xfId="21577"/>
    <cellStyle name="Input 71 2 5 5" xfId="26173"/>
    <cellStyle name="Input 71 2 5 6" xfId="29859"/>
    <cellStyle name="Input 71 2 6" xfId="8764"/>
    <cellStyle name="Input 71 2 6 2" xfId="16314"/>
    <cellStyle name="Input 71 2 7" xfId="11894"/>
    <cellStyle name="Input 71 2 7 2" xfId="15270"/>
    <cellStyle name="Input 71 2 8" xfId="24120"/>
    <cellStyle name="Input 71 2 9" xfId="26169"/>
    <cellStyle name="Input 71 3" xfId="4077"/>
    <cellStyle name="Input 71 3 2" xfId="8769"/>
    <cellStyle name="Input 71 3 2 2" xfId="20340"/>
    <cellStyle name="Input 71 3 3" xfId="11899"/>
    <cellStyle name="Input 71 3 3 2" xfId="19305"/>
    <cellStyle name="Input 71 3 4" xfId="17936"/>
    <cellStyle name="Input 71 3 5" xfId="26174"/>
    <cellStyle name="Input 71 3 6" xfId="29860"/>
    <cellStyle name="Input 71 4" xfId="4078"/>
    <cellStyle name="Input 71 4 2" xfId="8770"/>
    <cellStyle name="Input 71 4 2 2" xfId="22889"/>
    <cellStyle name="Input 71 4 3" xfId="11900"/>
    <cellStyle name="Input 71 4 3 2" xfId="15268"/>
    <cellStyle name="Input 71 4 4" xfId="17935"/>
    <cellStyle name="Input 71 4 5" xfId="26175"/>
    <cellStyle name="Input 71 4 6" xfId="29861"/>
    <cellStyle name="Input 71 5" xfId="8763"/>
    <cellStyle name="Input 71 5 2" xfId="20346"/>
    <cellStyle name="Input 71 6" xfId="11893"/>
    <cellStyle name="Input 71 6 2" xfId="15271"/>
    <cellStyle name="Input 71 7" xfId="17938"/>
    <cellStyle name="Input 71 8" xfId="26168"/>
    <cellStyle name="Input 71 9" xfId="29862"/>
    <cellStyle name="Input 72" xfId="4079"/>
    <cellStyle name="Input 72 2" xfId="4080"/>
    <cellStyle name="Input 72 2 10" xfId="29863"/>
    <cellStyle name="Input 72 2 2" xfId="4081"/>
    <cellStyle name="Input 72 2 2 2" xfId="8773"/>
    <cellStyle name="Input 72 2 2 2 2" xfId="22888"/>
    <cellStyle name="Input 72 2 2 3" xfId="11903"/>
    <cellStyle name="Input 72 2 2 3 2" xfId="15267"/>
    <cellStyle name="Input 72 2 2 4" xfId="21567"/>
    <cellStyle name="Input 72 2 2 5" xfId="26178"/>
    <cellStyle name="Input 72 2 2 6" xfId="29864"/>
    <cellStyle name="Input 72 2 3" xfId="4082"/>
    <cellStyle name="Input 72 2 3 2" xfId="8774"/>
    <cellStyle name="Input 72 2 3 2 2" xfId="20343"/>
    <cellStyle name="Input 72 2 3 3" xfId="11904"/>
    <cellStyle name="Input 72 2 3 3 2" xfId="19056"/>
    <cellStyle name="Input 72 2 3 4" xfId="24116"/>
    <cellStyle name="Input 72 2 3 5" xfId="26179"/>
    <cellStyle name="Input 72 2 3 6" xfId="29865"/>
    <cellStyle name="Input 72 2 4" xfId="4083"/>
    <cellStyle name="Input 72 2 4 2" xfId="8775"/>
    <cellStyle name="Input 72 2 4 2 2" xfId="16311"/>
    <cellStyle name="Input 72 2 4 3" xfId="11905"/>
    <cellStyle name="Input 72 2 4 3 2" xfId="19299"/>
    <cellStyle name="Input 72 2 4 4" xfId="21574"/>
    <cellStyle name="Input 72 2 4 5" xfId="26180"/>
    <cellStyle name="Input 72 2 4 6" xfId="29866"/>
    <cellStyle name="Input 72 2 5" xfId="4084"/>
    <cellStyle name="Input 72 2 5 2" xfId="8776"/>
    <cellStyle name="Input 72 2 5 2 2" xfId="22887"/>
    <cellStyle name="Input 72 2 5 3" xfId="11906"/>
    <cellStyle name="Input 72 2 5 3 2" xfId="19052"/>
    <cellStyle name="Input 72 2 5 4" xfId="17933"/>
    <cellStyle name="Input 72 2 5 5" xfId="26181"/>
    <cellStyle name="Input 72 2 5 6" xfId="29867"/>
    <cellStyle name="Input 72 2 6" xfId="8772"/>
    <cellStyle name="Input 72 2 6 2" xfId="16312"/>
    <cellStyle name="Input 72 2 7" xfId="11902"/>
    <cellStyle name="Input 72 2 7 2" xfId="19304"/>
    <cellStyle name="Input 72 2 8" xfId="24109"/>
    <cellStyle name="Input 72 2 9" xfId="26177"/>
    <cellStyle name="Input 72 3" xfId="4085"/>
    <cellStyle name="Input 72 3 2" xfId="8777"/>
    <cellStyle name="Input 72 3 2 2" xfId="20342"/>
    <cellStyle name="Input 72 3 3" xfId="11907"/>
    <cellStyle name="Input 72 3 3 2" xfId="19303"/>
    <cellStyle name="Input 72 3 4" xfId="24115"/>
    <cellStyle name="Input 72 3 5" xfId="26182"/>
    <cellStyle name="Input 72 3 6" xfId="29868"/>
    <cellStyle name="Input 72 4" xfId="4086"/>
    <cellStyle name="Input 72 4 2" xfId="8778"/>
    <cellStyle name="Input 72 4 2 2" xfId="16310"/>
    <cellStyle name="Input 72 4 3" xfId="11908"/>
    <cellStyle name="Input 72 4 3 2" xfId="15266"/>
    <cellStyle name="Input 72 4 4" xfId="21573"/>
    <cellStyle name="Input 72 4 5" xfId="26183"/>
    <cellStyle name="Input 72 4 6" xfId="29869"/>
    <cellStyle name="Input 72 5" xfId="8771"/>
    <cellStyle name="Input 72 5 2" xfId="20344"/>
    <cellStyle name="Input 72 6" xfId="11901"/>
    <cellStyle name="Input 72 6 2" xfId="19051"/>
    <cellStyle name="Input 72 7" xfId="17934"/>
    <cellStyle name="Input 72 8" xfId="26176"/>
    <cellStyle name="Input 72 9" xfId="29870"/>
    <cellStyle name="Input 73" xfId="4087"/>
    <cellStyle name="Input 74" xfId="4088"/>
    <cellStyle name="Input 74 2" xfId="4089"/>
    <cellStyle name="Input 74 2 10" xfId="29871"/>
    <cellStyle name="Input 74 2 2" xfId="4090"/>
    <cellStyle name="Input 74 2 2 2" xfId="8781"/>
    <cellStyle name="Input 74 2 2 2 2" xfId="16309"/>
    <cellStyle name="Input 74 2 2 3" xfId="11911"/>
    <cellStyle name="Input 74 2 2 3 2" xfId="15265"/>
    <cellStyle name="Input 74 2 2 4" xfId="24114"/>
    <cellStyle name="Input 74 2 2 5" xfId="26186"/>
    <cellStyle name="Input 74 2 2 6" xfId="29872"/>
    <cellStyle name="Input 74 2 3" xfId="4091"/>
    <cellStyle name="Input 74 2 3 2" xfId="8782"/>
    <cellStyle name="Input 74 2 3 2 2" xfId="16308"/>
    <cellStyle name="Input 74 2 3 3" xfId="11912"/>
    <cellStyle name="Input 74 2 3 3 2" xfId="19054"/>
    <cellStyle name="Input 74 2 3 4" xfId="21572"/>
    <cellStyle name="Input 74 2 3 5" xfId="26187"/>
    <cellStyle name="Input 74 2 3 6" xfId="29873"/>
    <cellStyle name="Input 74 2 4" xfId="4092"/>
    <cellStyle name="Input 74 2 4 2" xfId="8783"/>
    <cellStyle name="Input 74 2 4 2 2" xfId="16307"/>
    <cellStyle name="Input 74 2 4 3" xfId="11913"/>
    <cellStyle name="Input 74 2 4 3 2" xfId="19301"/>
    <cellStyle name="Input 74 2 4 4" xfId="17932"/>
    <cellStyle name="Input 74 2 4 5" xfId="26188"/>
    <cellStyle name="Input 74 2 4 6" xfId="29874"/>
    <cellStyle name="Input 74 2 5" xfId="4093"/>
    <cellStyle name="Input 74 2 5 2" xfId="8784"/>
    <cellStyle name="Input 74 2 5 2 2" xfId="22876"/>
    <cellStyle name="Input 74 2 5 3" xfId="11914"/>
    <cellStyle name="Input 74 2 5 3 2" xfId="15264"/>
    <cellStyle name="Input 74 2 5 4" xfId="24113"/>
    <cellStyle name="Input 74 2 5 5" xfId="26189"/>
    <cellStyle name="Input 74 2 5 6" xfId="29875"/>
    <cellStyle name="Input 74 2 6" xfId="8780"/>
    <cellStyle name="Input 74 2 6 2" xfId="20341"/>
    <cellStyle name="Input 74 2 7" xfId="11910"/>
    <cellStyle name="Input 74 2 7 2" xfId="19302"/>
    <cellStyle name="Input 74 2 8" xfId="21568"/>
    <cellStyle name="Input 74 2 9" xfId="26185"/>
    <cellStyle name="Input 74 3" xfId="4094"/>
    <cellStyle name="Input 74 3 2" xfId="8785"/>
    <cellStyle name="Input 74 3 2 2" xfId="20331"/>
    <cellStyle name="Input 74 3 3" xfId="11915"/>
    <cellStyle name="Input 74 3 3 2" xfId="19055"/>
    <cellStyle name="Input 74 3 4" xfId="21571"/>
    <cellStyle name="Input 74 3 5" xfId="26190"/>
    <cellStyle name="Input 74 3 6" xfId="29876"/>
    <cellStyle name="Input 74 4" xfId="4095"/>
    <cellStyle name="Input 74 4 2" xfId="8786"/>
    <cellStyle name="Input 74 4 2 2" xfId="22883"/>
    <cellStyle name="Input 74 4 3" xfId="11916"/>
    <cellStyle name="Input 74 4 3 2" xfId="19300"/>
    <cellStyle name="Input 74 4 4" xfId="17931"/>
    <cellStyle name="Input 74 4 5" xfId="26191"/>
    <cellStyle name="Input 74 4 6" xfId="29877"/>
    <cellStyle name="Input 74 5" xfId="8779"/>
    <cellStyle name="Input 74 5 2" xfId="22886"/>
    <cellStyle name="Input 74 6" xfId="11909"/>
    <cellStyle name="Input 74 6 2" xfId="19053"/>
    <cellStyle name="Input 74 7" xfId="24110"/>
    <cellStyle name="Input 74 8" xfId="26184"/>
    <cellStyle name="Input 74 9" xfId="29878"/>
    <cellStyle name="Input 75" xfId="4096"/>
    <cellStyle name="Input 75 2" xfId="4097"/>
    <cellStyle name="Input 75 2 10" xfId="29879"/>
    <cellStyle name="Input 75 2 2" xfId="4098"/>
    <cellStyle name="Input 75 2 2 2" xfId="8789"/>
    <cellStyle name="Input 75 2 2 2 2" xfId="22882"/>
    <cellStyle name="Input 75 2 2 3" xfId="11919"/>
    <cellStyle name="Input 75 2 2 3 2" xfId="15261"/>
    <cellStyle name="Input 75 2 2 4" xfId="17930"/>
    <cellStyle name="Input 75 2 2 5" xfId="26194"/>
    <cellStyle name="Input 75 2 2 6" xfId="29880"/>
    <cellStyle name="Input 75 2 3" xfId="4099"/>
    <cellStyle name="Input 75 2 3 2" xfId="8790"/>
    <cellStyle name="Input 75 2 3 2 2" xfId="20337"/>
    <cellStyle name="Input 75 2 3 3" xfId="11920"/>
    <cellStyle name="Input 75 2 3 3 2" xfId="19065"/>
    <cellStyle name="Input 75 2 3 4" xfId="24111"/>
    <cellStyle name="Input 75 2 3 5" xfId="26195"/>
    <cellStyle name="Input 75 2 3 6" xfId="29881"/>
    <cellStyle name="Input 75 2 4" xfId="4100"/>
    <cellStyle name="Input 75 2 4 2" xfId="8791"/>
    <cellStyle name="Input 75 2 4 2 2" xfId="16305"/>
    <cellStyle name="Input 75 2 4 3" xfId="11921"/>
    <cellStyle name="Input 75 2 4 3 2" xfId="19290"/>
    <cellStyle name="Input 75 2 4 4" xfId="21569"/>
    <cellStyle name="Input 75 2 4 5" xfId="26196"/>
    <cellStyle name="Input 75 2 4 6" xfId="29882"/>
    <cellStyle name="Input 75 2 5" xfId="4101"/>
    <cellStyle name="Input 75 2 5 2" xfId="8792"/>
    <cellStyle name="Input 75 2 5 2 2" xfId="22877"/>
    <cellStyle name="Input 75 2 5 3" xfId="11922"/>
    <cellStyle name="Input 75 2 5 3 2" xfId="19058"/>
    <cellStyle name="Input 75 2 5 4" xfId="17929"/>
    <cellStyle name="Input 75 2 5 5" xfId="26197"/>
    <cellStyle name="Input 75 2 5 6" xfId="29883"/>
    <cellStyle name="Input 75 2 6" xfId="8788"/>
    <cellStyle name="Input 75 2 6 2" xfId="16306"/>
    <cellStyle name="Input 75 2 7" xfId="11918"/>
    <cellStyle name="Input 75 2 7 2" xfId="15262"/>
    <cellStyle name="Input 75 2 8" xfId="21570"/>
    <cellStyle name="Input 75 2 9" xfId="26193"/>
    <cellStyle name="Input 75 3" xfId="4102"/>
    <cellStyle name="Input 75 3 2" xfId="8793"/>
    <cellStyle name="Input 75 3 2 2" xfId="20332"/>
    <cellStyle name="Input 75 3 3" xfId="11923"/>
    <cellStyle name="Input 75 3 3 2" xfId="19297"/>
    <cellStyle name="Input 75 3 4" xfId="17928"/>
    <cellStyle name="Input 75 3 5" xfId="26198"/>
    <cellStyle name="Input 75 3 6" xfId="29884"/>
    <cellStyle name="Input 75 4" xfId="4103"/>
    <cellStyle name="Input 75 4 2" xfId="8794"/>
    <cellStyle name="Input 75 4 2 2" xfId="22881"/>
    <cellStyle name="Input 75 4 3" xfId="11924"/>
    <cellStyle name="Input 75 4 3 2" xfId="15260"/>
    <cellStyle name="Input 75 4 4" xfId="17927"/>
    <cellStyle name="Input 75 4 5" xfId="26199"/>
    <cellStyle name="Input 75 4 6" xfId="29885"/>
    <cellStyle name="Input 75 5" xfId="8787"/>
    <cellStyle name="Input 75 5 2" xfId="20338"/>
    <cellStyle name="Input 75 6" xfId="11917"/>
    <cellStyle name="Input 75 6 2" xfId="15263"/>
    <cellStyle name="Input 75 7" xfId="24112"/>
    <cellStyle name="Input 75 8" xfId="26192"/>
    <cellStyle name="Input 75 9" xfId="29886"/>
    <cellStyle name="Input 76" xfId="4104"/>
    <cellStyle name="Input 76 2" xfId="4105"/>
    <cellStyle name="Input 76 2 10" xfId="29887"/>
    <cellStyle name="Input 76 2 2" xfId="4106"/>
    <cellStyle name="Input 76 2 2 2" xfId="8797"/>
    <cellStyle name="Input 76 2 2 2 2" xfId="22880"/>
    <cellStyle name="Input 76 2 2 3" xfId="11927"/>
    <cellStyle name="Input 76 2 2 3 2" xfId="15259"/>
    <cellStyle name="Input 76 2 2 4" xfId="21537"/>
    <cellStyle name="Input 76 2 2 5" xfId="26202"/>
    <cellStyle name="Input 76 2 2 6" xfId="29888"/>
    <cellStyle name="Input 76 2 3" xfId="4107"/>
    <cellStyle name="Input 76 2 3 2" xfId="8798"/>
    <cellStyle name="Input 76 2 3 2 2" xfId="20335"/>
    <cellStyle name="Input 76 2 3 3" xfId="11928"/>
    <cellStyle name="Input 76 2 3 3 2" xfId="19064"/>
    <cellStyle name="Input 76 2 3 4" xfId="24107"/>
    <cellStyle name="Input 76 2 3 5" xfId="26203"/>
    <cellStyle name="Input 76 2 3 6" xfId="29889"/>
    <cellStyle name="Input 76 2 4" xfId="4108"/>
    <cellStyle name="Input 76 2 4 2" xfId="8799"/>
    <cellStyle name="Input 76 2 4 2 2" xfId="16303"/>
    <cellStyle name="Input 76 2 4 3" xfId="11929"/>
    <cellStyle name="Input 76 2 4 3 2" xfId="19291"/>
    <cellStyle name="Input 76 2 4 4" xfId="21565"/>
    <cellStyle name="Input 76 2 4 5" xfId="26204"/>
    <cellStyle name="Input 76 2 4 6" xfId="29890"/>
    <cellStyle name="Input 76 2 5" xfId="4109"/>
    <cellStyle name="Input 76 2 5 2" xfId="8800"/>
    <cellStyle name="Input 76 2 5 2 2" xfId="22879"/>
    <cellStyle name="Input 76 2 5 3" xfId="11930"/>
    <cellStyle name="Input 76 2 5 3 2" xfId="19060"/>
    <cellStyle name="Input 76 2 5 4" xfId="17925"/>
    <cellStyle name="Input 76 2 5 5" xfId="26205"/>
    <cellStyle name="Input 76 2 5 6" xfId="29891"/>
    <cellStyle name="Input 76 2 6" xfId="8796"/>
    <cellStyle name="Input 76 2 6 2" xfId="16304"/>
    <cellStyle name="Input 76 2 7" xfId="11926"/>
    <cellStyle name="Input 76 2 7 2" xfId="19296"/>
    <cellStyle name="Input 76 2 8" xfId="24079"/>
    <cellStyle name="Input 76 2 9" xfId="26201"/>
    <cellStyle name="Input 76 3" xfId="4110"/>
    <cellStyle name="Input 76 3 2" xfId="8801"/>
    <cellStyle name="Input 76 3 2 2" xfId="20334"/>
    <cellStyle name="Input 76 3 3" xfId="11931"/>
    <cellStyle name="Input 76 3 3 2" xfId="19295"/>
    <cellStyle name="Input 76 3 4" xfId="24106"/>
    <cellStyle name="Input 76 3 5" xfId="26206"/>
    <cellStyle name="Input 76 3 6" xfId="29892"/>
    <cellStyle name="Input 76 4" xfId="4111"/>
    <cellStyle name="Input 76 4 2" xfId="8802"/>
    <cellStyle name="Input 76 4 2 2" xfId="16302"/>
    <cellStyle name="Input 76 4 3" xfId="11932"/>
    <cellStyle name="Input 76 4 3 2" xfId="15258"/>
    <cellStyle name="Input 76 4 4" xfId="21564"/>
    <cellStyle name="Input 76 4 5" xfId="26207"/>
    <cellStyle name="Input 76 4 6" xfId="29893"/>
    <cellStyle name="Input 76 5" xfId="8795"/>
    <cellStyle name="Input 76 5 2" xfId="20336"/>
    <cellStyle name="Input 76 6" xfId="11925"/>
    <cellStyle name="Input 76 6 2" xfId="19059"/>
    <cellStyle name="Input 76 7" xfId="17926"/>
    <cellStyle name="Input 76 8" xfId="26200"/>
    <cellStyle name="Input 76 9" xfId="29894"/>
    <cellStyle name="Input 77" xfId="4112"/>
    <cellStyle name="Input 77 2" xfId="4113"/>
    <cellStyle name="Input 77 2 10" xfId="29895"/>
    <cellStyle name="Input 77 2 2" xfId="4114"/>
    <cellStyle name="Input 77 2 2 2" xfId="8805"/>
    <cellStyle name="Input 77 2 2 2 2" xfId="16301"/>
    <cellStyle name="Input 77 2 2 3" xfId="11935"/>
    <cellStyle name="Input 77 2 2 3 2" xfId="15257"/>
    <cellStyle name="Input 77 2 2 4" xfId="21559"/>
    <cellStyle name="Input 77 2 2 5" xfId="26210"/>
    <cellStyle name="Input 77 2 2 6" xfId="29896"/>
    <cellStyle name="Input 77 2 3" xfId="4115"/>
    <cellStyle name="Input 77 2 3 2" xfId="8806"/>
    <cellStyle name="Input 77 2 3 2 2" xfId="16300"/>
    <cellStyle name="Input 77 2 3 3" xfId="11936"/>
    <cellStyle name="Input 77 2 3 3 2" xfId="19062"/>
    <cellStyle name="Input 77 2 3 4" xfId="24105"/>
    <cellStyle name="Input 77 2 3 5" xfId="26211"/>
    <cellStyle name="Input 77 2 3 6" xfId="29897"/>
    <cellStyle name="Input 77 2 4" xfId="4116"/>
    <cellStyle name="Input 77 2 4 2" xfId="8807"/>
    <cellStyle name="Input 77 2 4 2 2" xfId="16299"/>
    <cellStyle name="Input 77 2 4 3" xfId="11937"/>
    <cellStyle name="Input 77 2 4 3 2" xfId="19293"/>
    <cellStyle name="Input 77 2 4 4" xfId="21563"/>
    <cellStyle name="Input 77 2 4 5" xfId="26212"/>
    <cellStyle name="Input 77 2 4 6" xfId="29898"/>
    <cellStyle name="Input 77 2 5" xfId="4117"/>
    <cellStyle name="Input 77 2 5 2" xfId="8808"/>
    <cellStyle name="Input 77 2 5 2 2" xfId="22868"/>
    <cellStyle name="Input 77 2 5 3" xfId="11938"/>
    <cellStyle name="Input 77 2 5 3 2" xfId="15256"/>
    <cellStyle name="Input 77 2 5 4" xfId="17923"/>
    <cellStyle name="Input 77 2 5 5" xfId="26213"/>
    <cellStyle name="Input 77 2 5 6" xfId="29899"/>
    <cellStyle name="Input 77 2 6" xfId="8804"/>
    <cellStyle name="Input 77 2 6 2" xfId="20333"/>
    <cellStyle name="Input 77 2 7" xfId="11934"/>
    <cellStyle name="Input 77 2 7 2" xfId="19294"/>
    <cellStyle name="Input 77 2 8" xfId="24101"/>
    <cellStyle name="Input 77 2 9" xfId="26209"/>
    <cellStyle name="Input 77 3" xfId="4118"/>
    <cellStyle name="Input 77 3 2" xfId="8809"/>
    <cellStyle name="Input 77 3 2 2" xfId="20323"/>
    <cellStyle name="Input 77 3 3" xfId="11939"/>
    <cellStyle name="Input 77 3 3 2" xfId="19063"/>
    <cellStyle name="Input 77 3 4" xfId="24104"/>
    <cellStyle name="Input 77 3 5" xfId="26214"/>
    <cellStyle name="Input 77 3 6" xfId="29900"/>
    <cellStyle name="Input 77 4" xfId="4119"/>
    <cellStyle name="Input 77 4 2" xfId="8810"/>
    <cellStyle name="Input 77 4 2 2" xfId="22875"/>
    <cellStyle name="Input 77 4 3" xfId="11940"/>
    <cellStyle name="Input 77 4 3 2" xfId="19292"/>
    <cellStyle name="Input 77 4 4" xfId="21562"/>
    <cellStyle name="Input 77 4 5" xfId="26215"/>
    <cellStyle name="Input 77 4 6" xfId="29901"/>
    <cellStyle name="Input 77 5" xfId="8803"/>
    <cellStyle name="Input 77 5 2" xfId="22878"/>
    <cellStyle name="Input 77 6" xfId="11933"/>
    <cellStyle name="Input 77 6 2" xfId="19061"/>
    <cellStyle name="Input 77 7" xfId="17924"/>
    <cellStyle name="Input 77 8" xfId="26208"/>
    <cellStyle name="Input 77 9" xfId="29902"/>
    <cellStyle name="Input 78" xfId="4120"/>
    <cellStyle name="Input 78 2" xfId="4121"/>
    <cellStyle name="Input 78 2 10" xfId="29903"/>
    <cellStyle name="Input 78 2 2" xfId="4122"/>
    <cellStyle name="Input 78 2 2 2" xfId="8813"/>
    <cellStyle name="Input 78 2 2 2 2" xfId="22874"/>
    <cellStyle name="Input 78 2 2 3" xfId="11943"/>
    <cellStyle name="Input 78 2 2 3 2" xfId="15253"/>
    <cellStyle name="Input 78 2 2 4" xfId="21561"/>
    <cellStyle name="Input 78 2 2 5" xfId="26218"/>
    <cellStyle name="Input 78 2 2 6" xfId="29904"/>
    <cellStyle name="Input 78 2 3" xfId="4123"/>
    <cellStyle name="Input 78 2 3 2" xfId="8814"/>
    <cellStyle name="Input 78 2 3 2 2" xfId="20329"/>
    <cellStyle name="Input 78 2 3 3" xfId="11944"/>
    <cellStyle name="Input 78 2 3 3 2" xfId="19069"/>
    <cellStyle name="Input 78 2 3 4" xfId="17921"/>
    <cellStyle name="Input 78 2 3 5" xfId="26219"/>
    <cellStyle name="Input 78 2 3 6" xfId="29905"/>
    <cellStyle name="Input 78 2 4" xfId="4124"/>
    <cellStyle name="Input 78 2 4 2" xfId="8815"/>
    <cellStyle name="Input 78 2 4 2 2" xfId="16297"/>
    <cellStyle name="Input 78 2 4 3" xfId="11945"/>
    <cellStyle name="Input 78 2 4 3 2" xfId="19066"/>
    <cellStyle name="Input 78 2 4 4" xfId="24102"/>
    <cellStyle name="Input 78 2 4 5" xfId="26220"/>
    <cellStyle name="Input 78 2 4 6" xfId="29906"/>
    <cellStyle name="Input 78 2 5" xfId="4125"/>
    <cellStyle name="Input 78 2 5 2" xfId="8816"/>
    <cellStyle name="Input 78 2 5 2 2" xfId="22869"/>
    <cellStyle name="Input 78 2 5 3" xfId="11946"/>
    <cellStyle name="Input 78 2 5 3 2" xfId="15252"/>
    <cellStyle name="Input 78 2 5 4" xfId="21560"/>
    <cellStyle name="Input 78 2 5 5" xfId="26221"/>
    <cellStyle name="Input 78 2 5 6" xfId="29907"/>
    <cellStyle name="Input 78 2 6" xfId="8812"/>
    <cellStyle name="Input 78 2 6 2" xfId="16298"/>
    <cellStyle name="Input 78 2 7" xfId="11942"/>
    <cellStyle name="Input 78 2 7 2" xfId="15254"/>
    <cellStyle name="Input 78 2 8" xfId="24103"/>
    <cellStyle name="Input 78 2 9" xfId="26217"/>
    <cellStyle name="Input 78 3" xfId="4126"/>
    <cellStyle name="Input 78 3 2" xfId="8817"/>
    <cellStyle name="Input 78 3 2 2" xfId="20324"/>
    <cellStyle name="Input 78 3 3" xfId="11947"/>
    <cellStyle name="Input 78 3 3 2" xfId="19068"/>
    <cellStyle name="Input 78 3 4" xfId="17920"/>
    <cellStyle name="Input 78 3 5" xfId="26222"/>
    <cellStyle name="Input 78 3 6" xfId="29908"/>
    <cellStyle name="Input 78 4" xfId="4127"/>
    <cellStyle name="Input 78 4 2" xfId="8818"/>
    <cellStyle name="Input 78 4 2 2" xfId="22873"/>
    <cellStyle name="Input 78 4 3" xfId="11948"/>
    <cellStyle name="Input 78 4 3 2" xfId="19067"/>
    <cellStyle name="Input 78 4 4" xfId="17919"/>
    <cellStyle name="Input 78 4 5" xfId="26223"/>
    <cellStyle name="Input 78 4 6" xfId="29909"/>
    <cellStyle name="Input 78 5" xfId="8811"/>
    <cellStyle name="Input 78 5 2" xfId="20330"/>
    <cellStyle name="Input 78 6" xfId="11941"/>
    <cellStyle name="Input 78 6 2" xfId="15255"/>
    <cellStyle name="Input 78 7" xfId="17922"/>
    <cellStyle name="Input 78 8" xfId="26216"/>
    <cellStyle name="Input 78 9" xfId="29910"/>
    <cellStyle name="Input 79" xfId="4128"/>
    <cellStyle name="Input 79 2" xfId="4129"/>
    <cellStyle name="Input 79 2 10" xfId="29911"/>
    <cellStyle name="Input 79 2 2" xfId="4130"/>
    <cellStyle name="Input 79 2 2 2" xfId="8821"/>
    <cellStyle name="Input 79 2 2 2 2" xfId="22872"/>
    <cellStyle name="Input 79 2 2 3" xfId="11951"/>
    <cellStyle name="Input 79 2 2 3 2" xfId="15249"/>
    <cellStyle name="Input 79 2 2 4" xfId="24100"/>
    <cellStyle name="Input 79 2 2 5" xfId="26226"/>
    <cellStyle name="Input 79 2 2 6" xfId="29912"/>
    <cellStyle name="Input 79 2 3" xfId="4131"/>
    <cellStyle name="Input 79 2 3 2" xfId="8822"/>
    <cellStyle name="Input 79 2 3 2 2" xfId="20327"/>
    <cellStyle name="Input 79 2 3 3" xfId="11952"/>
    <cellStyle name="Input 79 2 3 3 2" xfId="15248"/>
    <cellStyle name="Input 79 2 3 4" xfId="21558"/>
    <cellStyle name="Input 79 2 3 5" xfId="26227"/>
    <cellStyle name="Input 79 2 3 6" xfId="29913"/>
    <cellStyle name="Input 79 2 4" xfId="4132"/>
    <cellStyle name="Input 79 2 4 2" xfId="8823"/>
    <cellStyle name="Input 79 2 4 2 2" xfId="16295"/>
    <cellStyle name="Input 79 2 4 3" xfId="11953"/>
    <cellStyle name="Input 79 2 4 3 2" xfId="15247"/>
    <cellStyle name="Input 79 2 4 4" xfId="17918"/>
    <cellStyle name="Input 79 2 4 5" xfId="26228"/>
    <cellStyle name="Input 79 2 4 6" xfId="29914"/>
    <cellStyle name="Input 79 2 5" xfId="4133"/>
    <cellStyle name="Input 79 2 5 2" xfId="8824"/>
    <cellStyle name="Input 79 2 5 2 2" xfId="22871"/>
    <cellStyle name="Input 79 2 5 3" xfId="11954"/>
    <cellStyle name="Input 79 2 5 3 2" xfId="15246"/>
    <cellStyle name="Input 79 2 5 4" xfId="24099"/>
    <cellStyle name="Input 79 2 5 5" xfId="26229"/>
    <cellStyle name="Input 79 2 5 6" xfId="29915"/>
    <cellStyle name="Input 79 2 6" xfId="8820"/>
    <cellStyle name="Input 79 2 6 2" xfId="16296"/>
    <cellStyle name="Input 79 2 7" xfId="11950"/>
    <cellStyle name="Input 79 2 7 2" xfId="15250"/>
    <cellStyle name="Input 79 2 8" xfId="21554"/>
    <cellStyle name="Input 79 2 9" xfId="26225"/>
    <cellStyle name="Input 79 3" xfId="4134"/>
    <cellStyle name="Input 79 3 2" xfId="8825"/>
    <cellStyle name="Input 79 3 2 2" xfId="20326"/>
    <cellStyle name="Input 79 3 3" xfId="11955"/>
    <cellStyle name="Input 79 3 3 2" xfId="15245"/>
    <cellStyle name="Input 79 3 4" xfId="21557"/>
    <cellStyle name="Input 79 3 5" xfId="26230"/>
    <cellStyle name="Input 79 3 6" xfId="29916"/>
    <cellStyle name="Input 79 4" xfId="4135"/>
    <cellStyle name="Input 79 4 2" xfId="8826"/>
    <cellStyle name="Input 79 4 2 2" xfId="16294"/>
    <cellStyle name="Input 79 4 3" xfId="11956"/>
    <cellStyle name="Input 79 4 3 2" xfId="15244"/>
    <cellStyle name="Input 79 4 4" xfId="17917"/>
    <cellStyle name="Input 79 4 5" xfId="26231"/>
    <cellStyle name="Input 79 4 6" xfId="29917"/>
    <cellStyle name="Input 79 5" xfId="8819"/>
    <cellStyle name="Input 79 5 2" xfId="20328"/>
    <cellStyle name="Input 79 6" xfId="11949"/>
    <cellStyle name="Input 79 6 2" xfId="15251"/>
    <cellStyle name="Input 79 7" xfId="24096"/>
    <cellStyle name="Input 79 8" xfId="26224"/>
    <cellStyle name="Input 79 9" xfId="29918"/>
    <cellStyle name="Input 8" xfId="4136"/>
    <cellStyle name="Input 8 2" xfId="4137"/>
    <cellStyle name="Input 8 2 10" xfId="29919"/>
    <cellStyle name="Input 8 2 2" xfId="4138"/>
    <cellStyle name="Input 8 2 2 2" xfId="8829"/>
    <cellStyle name="Input 8 2 2 2 2" xfId="16293"/>
    <cellStyle name="Input 8 2 2 3" xfId="11959"/>
    <cellStyle name="Input 8 2 2 3 2" xfId="15242"/>
    <cellStyle name="Input 8 2 2 4" xfId="17916"/>
    <cellStyle name="Input 8 2 2 5" xfId="26234"/>
    <cellStyle name="Input 8 2 2 6" xfId="29920"/>
    <cellStyle name="Input 8 2 3" xfId="4139"/>
    <cellStyle name="Input 8 2 3 2" xfId="8830"/>
    <cellStyle name="Input 8 2 3 2 2" xfId="16292"/>
    <cellStyle name="Input 8 2 3 3" xfId="11960"/>
    <cellStyle name="Input 8 2 3 3 2" xfId="15241"/>
    <cellStyle name="Input 8 2 3 4" xfId="24097"/>
    <cellStyle name="Input 8 2 3 5" xfId="26235"/>
    <cellStyle name="Input 8 2 3 6" xfId="29921"/>
    <cellStyle name="Input 8 2 4" xfId="4140"/>
    <cellStyle name="Input 8 2 4 2" xfId="8831"/>
    <cellStyle name="Input 8 2 4 2 2" xfId="16291"/>
    <cellStyle name="Input 8 2 4 3" xfId="11961"/>
    <cellStyle name="Input 8 2 4 3 2" xfId="15240"/>
    <cellStyle name="Input 8 2 4 4" xfId="21555"/>
    <cellStyle name="Input 8 2 4 5" xfId="26236"/>
    <cellStyle name="Input 8 2 4 6" xfId="29922"/>
    <cellStyle name="Input 8 2 5" xfId="4141"/>
    <cellStyle name="Input 8 2 5 2" xfId="8832"/>
    <cellStyle name="Input 8 2 5 2 2" xfId="22860"/>
    <cellStyle name="Input 8 2 5 3" xfId="11962"/>
    <cellStyle name="Input 8 2 5 3 2" xfId="15239"/>
    <cellStyle name="Input 8 2 5 4" xfId="17915"/>
    <cellStyle name="Input 8 2 5 5" xfId="26237"/>
    <cellStyle name="Input 8 2 5 6" xfId="29923"/>
    <cellStyle name="Input 8 2 6" xfId="8828"/>
    <cellStyle name="Input 8 2 6 2" xfId="20325"/>
    <cellStyle name="Input 8 2 7" xfId="11958"/>
    <cellStyle name="Input 8 2 7 2" xfId="19289"/>
    <cellStyle name="Input 8 2 8" xfId="21556"/>
    <cellStyle name="Input 8 2 9" xfId="26233"/>
    <cellStyle name="Input 8 3" xfId="4142"/>
    <cellStyle name="Input 8 3 2" xfId="8833"/>
    <cellStyle name="Input 8 3 2 2" xfId="20315"/>
    <cellStyle name="Input 8 3 3" xfId="11963"/>
    <cellStyle name="Input 8 3 3 2" xfId="15238"/>
    <cellStyle name="Input 8 3 4" xfId="17914"/>
    <cellStyle name="Input 8 3 5" xfId="26238"/>
    <cellStyle name="Input 8 3 6" xfId="29924"/>
    <cellStyle name="Input 8 4" xfId="4143"/>
    <cellStyle name="Input 8 4 2" xfId="8834"/>
    <cellStyle name="Input 8 4 2 2" xfId="22867"/>
    <cellStyle name="Input 8 4 3" xfId="11964"/>
    <cellStyle name="Input 8 4 3 2" xfId="15237"/>
    <cellStyle name="Input 8 4 4" xfId="24088"/>
    <cellStyle name="Input 8 4 5" xfId="26239"/>
    <cellStyle name="Input 8 4 6" xfId="29925"/>
    <cellStyle name="Input 8 5" xfId="8827"/>
    <cellStyle name="Input 8 5 2" xfId="22870"/>
    <cellStyle name="Input 8 6" xfId="11957"/>
    <cellStyle name="Input 8 6 2" xfId="15243"/>
    <cellStyle name="Input 8 7" xfId="24098"/>
    <cellStyle name="Input 8 8" xfId="26232"/>
    <cellStyle name="Input 8 9" xfId="29926"/>
    <cellStyle name="Input 80" xfId="4144"/>
    <cellStyle name="Input 80 2" xfId="4145"/>
    <cellStyle name="Input 80 2 10" xfId="29927"/>
    <cellStyle name="Input 80 2 2" xfId="4146"/>
    <cellStyle name="Input 80 2 2 2" xfId="8837"/>
    <cellStyle name="Input 80 2 2 2 2" xfId="22866"/>
    <cellStyle name="Input 80 2 2 3" xfId="11967"/>
    <cellStyle name="Input 80 2 2 3 2" xfId="15234"/>
    <cellStyle name="Input 80 2 2 4" xfId="21553"/>
    <cellStyle name="Input 80 2 2 5" xfId="26242"/>
    <cellStyle name="Input 80 2 2 6" xfId="29928"/>
    <cellStyle name="Input 80 2 3" xfId="4147"/>
    <cellStyle name="Input 80 2 3 2" xfId="8838"/>
    <cellStyle name="Input 80 2 3 2 2" xfId="20321"/>
    <cellStyle name="Input 80 2 3 3" xfId="11968"/>
    <cellStyle name="Input 80 2 3 3 2" xfId="15233"/>
    <cellStyle name="Input 80 2 3 4" xfId="17913"/>
    <cellStyle name="Input 80 2 3 5" xfId="26243"/>
    <cellStyle name="Input 80 2 3 6" xfId="29929"/>
    <cellStyle name="Input 80 2 4" xfId="4148"/>
    <cellStyle name="Input 80 2 4 2" xfId="8839"/>
    <cellStyle name="Input 80 2 4 2 2" xfId="16289"/>
    <cellStyle name="Input 80 2 4 3" xfId="11969"/>
    <cellStyle name="Input 80 2 4 3 2" xfId="15232"/>
    <cellStyle name="Input 80 2 4 4" xfId="24094"/>
    <cellStyle name="Input 80 2 4 5" xfId="26244"/>
    <cellStyle name="Input 80 2 4 6" xfId="29930"/>
    <cellStyle name="Input 80 2 5" xfId="4149"/>
    <cellStyle name="Input 80 2 5 2" xfId="8840"/>
    <cellStyle name="Input 80 2 5 2 2" xfId="22861"/>
    <cellStyle name="Input 80 2 5 3" xfId="11970"/>
    <cellStyle name="Input 80 2 5 3 2" xfId="15231"/>
    <cellStyle name="Input 80 2 5 4" xfId="21552"/>
    <cellStyle name="Input 80 2 5 5" xfId="26245"/>
    <cellStyle name="Input 80 2 5 6" xfId="29931"/>
    <cellStyle name="Input 80 2 6" xfId="8836"/>
    <cellStyle name="Input 80 2 6 2" xfId="16290"/>
    <cellStyle name="Input 80 2 7" xfId="11966"/>
    <cellStyle name="Input 80 2 7 2" xfId="15235"/>
    <cellStyle name="Input 80 2 8" xfId="24095"/>
    <cellStyle name="Input 80 2 9" xfId="26241"/>
    <cellStyle name="Input 80 3" xfId="4150"/>
    <cellStyle name="Input 80 3 2" xfId="8841"/>
    <cellStyle name="Input 80 3 2 2" xfId="20316"/>
    <cellStyle name="Input 80 3 3" xfId="11971"/>
    <cellStyle name="Input 80 3 3 2" xfId="15230"/>
    <cellStyle name="Input 80 3 4" xfId="17912"/>
    <cellStyle name="Input 80 3 5" xfId="26246"/>
    <cellStyle name="Input 80 3 6" xfId="29932"/>
    <cellStyle name="Input 80 4" xfId="4151"/>
    <cellStyle name="Input 80 4 2" xfId="8842"/>
    <cellStyle name="Input 80 4 2 2" xfId="22865"/>
    <cellStyle name="Input 80 4 3" xfId="11972"/>
    <cellStyle name="Input 80 4 3 2" xfId="15229"/>
    <cellStyle name="Input 80 4 4" xfId="24089"/>
    <cellStyle name="Input 80 4 5" xfId="26247"/>
    <cellStyle name="Input 80 4 6" xfId="29933"/>
    <cellStyle name="Input 80 5" xfId="8835"/>
    <cellStyle name="Input 80 5 2" xfId="20322"/>
    <cellStyle name="Input 80 6" xfId="11965"/>
    <cellStyle name="Input 80 6 2" xfId="15236"/>
    <cellStyle name="Input 80 7" xfId="21546"/>
    <cellStyle name="Input 80 8" xfId="26240"/>
    <cellStyle name="Input 80 9" xfId="29934"/>
    <cellStyle name="Input 81" xfId="4152"/>
    <cellStyle name="Input 81 2" xfId="4153"/>
    <cellStyle name="Input 81 2 10" xfId="29935"/>
    <cellStyle name="Input 81 2 2" xfId="4154"/>
    <cellStyle name="Input 81 2 2 2" xfId="8845"/>
    <cellStyle name="Input 81 2 2 2 2" xfId="22864"/>
    <cellStyle name="Input 81 2 2 3" xfId="11975"/>
    <cellStyle name="Input 81 2 2 3 2" xfId="15226"/>
    <cellStyle name="Input 81 2 2 4" xfId="21551"/>
    <cellStyle name="Input 81 2 2 5" xfId="26250"/>
    <cellStyle name="Input 81 2 2 6" xfId="29936"/>
    <cellStyle name="Input 81 2 3" xfId="4155"/>
    <cellStyle name="Input 81 2 3 2" xfId="8846"/>
    <cellStyle name="Input 81 2 3 2 2" xfId="20319"/>
    <cellStyle name="Input 81 2 3 3" xfId="11976"/>
    <cellStyle name="Input 81 2 3 3 2" xfId="15225"/>
    <cellStyle name="Input 81 2 3 4" xfId="17911"/>
    <cellStyle name="Input 81 2 3 5" xfId="26251"/>
    <cellStyle name="Input 81 2 3 6" xfId="29937"/>
    <cellStyle name="Input 81 2 4" xfId="4156"/>
    <cellStyle name="Input 81 2 4 2" xfId="8847"/>
    <cellStyle name="Input 81 2 4 2 2" xfId="16287"/>
    <cellStyle name="Input 81 2 4 3" xfId="11977"/>
    <cellStyle name="Input 81 2 4 3 2" xfId="15224"/>
    <cellStyle name="Input 81 2 4 4" xfId="24092"/>
    <cellStyle name="Input 81 2 4 5" xfId="26252"/>
    <cellStyle name="Input 81 2 4 6" xfId="29938"/>
    <cellStyle name="Input 81 2 5" xfId="4157"/>
    <cellStyle name="Input 81 2 5 2" xfId="8848"/>
    <cellStyle name="Input 81 2 5 2 2" xfId="22863"/>
    <cellStyle name="Input 81 2 5 3" xfId="11978"/>
    <cellStyle name="Input 81 2 5 3 2" xfId="15223"/>
    <cellStyle name="Input 81 2 5 4" xfId="21550"/>
    <cellStyle name="Input 81 2 5 5" xfId="26253"/>
    <cellStyle name="Input 81 2 5 6" xfId="29939"/>
    <cellStyle name="Input 81 2 6" xfId="8844"/>
    <cellStyle name="Input 81 2 6 2" xfId="16288"/>
    <cellStyle name="Input 81 2 7" xfId="11974"/>
    <cellStyle name="Input 81 2 7 2" xfId="15227"/>
    <cellStyle name="Input 81 2 8" xfId="24093"/>
    <cellStyle name="Input 81 2 9" xfId="26249"/>
    <cellStyle name="Input 81 3" xfId="4158"/>
    <cellStyle name="Input 81 3 2" xfId="8849"/>
    <cellStyle name="Input 81 3 2 2" xfId="20318"/>
    <cellStyle name="Input 81 3 3" xfId="11979"/>
    <cellStyle name="Input 81 3 3 2" xfId="15222"/>
    <cellStyle name="Input 81 3 4" xfId="17910"/>
    <cellStyle name="Input 81 3 5" xfId="26254"/>
    <cellStyle name="Input 81 3 6" xfId="29940"/>
    <cellStyle name="Input 81 4" xfId="4159"/>
    <cellStyle name="Input 81 4 2" xfId="8850"/>
    <cellStyle name="Input 81 4 2 2" xfId="16286"/>
    <cellStyle name="Input 81 4 3" xfId="11980"/>
    <cellStyle name="Input 81 4 3 2" xfId="15212"/>
    <cellStyle name="Input 81 4 4" xfId="24091"/>
    <cellStyle name="Input 81 4 5" xfId="26255"/>
    <cellStyle name="Input 81 4 6" xfId="29941"/>
    <cellStyle name="Input 81 5" xfId="8843"/>
    <cellStyle name="Input 81 5 2" xfId="20320"/>
    <cellStyle name="Input 81 6" xfId="11973"/>
    <cellStyle name="Input 81 6 2" xfId="15228"/>
    <cellStyle name="Input 81 7" xfId="21547"/>
    <cellStyle name="Input 81 8" xfId="26248"/>
    <cellStyle name="Input 81 9" xfId="29942"/>
    <cellStyle name="Input 82" xfId="4160"/>
    <cellStyle name="Input 82 2" xfId="4161"/>
    <cellStyle name="Input 82 2 10" xfId="29943"/>
    <cellStyle name="Input 82 2 2" xfId="4162"/>
    <cellStyle name="Input 82 2 2 2" xfId="8853"/>
    <cellStyle name="Input 82 2 2 2 2" xfId="16285"/>
    <cellStyle name="Input 82 2 2 3" xfId="11983"/>
    <cellStyle name="Input 82 2 2 3 2" xfId="15209"/>
    <cellStyle name="Input 82 2 2 4" xfId="24090"/>
    <cellStyle name="Input 82 2 2 5" xfId="26258"/>
    <cellStyle name="Input 82 2 2 6" xfId="29944"/>
    <cellStyle name="Input 82 2 3" xfId="4163"/>
    <cellStyle name="Input 82 2 3 2" xfId="8854"/>
    <cellStyle name="Input 82 2 3 2 2" xfId="16284"/>
    <cellStyle name="Input 82 2 3 3" xfId="11984"/>
    <cellStyle name="Input 82 2 3 3 2" xfId="15208"/>
    <cellStyle name="Input 82 2 3 4" xfId="21548"/>
    <cellStyle name="Input 82 2 3 5" xfId="26259"/>
    <cellStyle name="Input 82 2 3 6" xfId="29945"/>
    <cellStyle name="Input 82 2 4" xfId="4164"/>
    <cellStyle name="Input 82 2 4 2" xfId="8855"/>
    <cellStyle name="Input 82 2 4 2 2" xfId="16283"/>
    <cellStyle name="Input 82 2 4 3" xfId="11985"/>
    <cellStyle name="Input 82 2 4 3 2" xfId="15207"/>
    <cellStyle name="Input 82 2 4 4" xfId="17908"/>
    <cellStyle name="Input 82 2 4 5" xfId="26260"/>
    <cellStyle name="Input 82 2 4 6" xfId="29946"/>
    <cellStyle name="Input 82 2 5" xfId="4165"/>
    <cellStyle name="Input 82 2 5 2" xfId="8856"/>
    <cellStyle name="Input 82 2 5 2 2" xfId="22852"/>
    <cellStyle name="Input 82 2 5 3" xfId="11986"/>
    <cellStyle name="Input 82 2 5 3 2" xfId="15206"/>
    <cellStyle name="Input 82 2 5 4" xfId="17907"/>
    <cellStyle name="Input 82 2 5 5" xfId="26261"/>
    <cellStyle name="Input 82 2 5 6" xfId="29947"/>
    <cellStyle name="Input 82 2 6" xfId="8852"/>
    <cellStyle name="Input 82 2 6 2" xfId="20317"/>
    <cellStyle name="Input 82 2 7" xfId="11982"/>
    <cellStyle name="Input 82 2 7 2" xfId="15210"/>
    <cellStyle name="Input 82 2 8" xfId="17909"/>
    <cellStyle name="Input 82 2 9" xfId="26257"/>
    <cellStyle name="Input 82 3" xfId="4166"/>
    <cellStyle name="Input 82 3 2" xfId="8857"/>
    <cellStyle name="Input 82 3 2 2" xfId="20307"/>
    <cellStyle name="Input 82 3 3" xfId="11987"/>
    <cellStyle name="Input 82 3 3 2" xfId="15205"/>
    <cellStyle name="Input 82 3 4" xfId="17906"/>
    <cellStyle name="Input 82 3 5" xfId="26262"/>
    <cellStyle name="Input 82 3 6" xfId="29948"/>
    <cellStyle name="Input 82 4" xfId="4167"/>
    <cellStyle name="Input 82 4 2" xfId="8858"/>
    <cellStyle name="Input 82 4 2 2" xfId="22859"/>
    <cellStyle name="Input 82 4 3" xfId="11988"/>
    <cellStyle name="Input 82 4 3 2" xfId="15204"/>
    <cellStyle name="Input 82 4 4" xfId="24080"/>
    <cellStyle name="Input 82 4 5" xfId="26263"/>
    <cellStyle name="Input 82 4 6" xfId="29949"/>
    <cellStyle name="Input 82 5" xfId="8851"/>
    <cellStyle name="Input 82 5 2" xfId="22862"/>
    <cellStyle name="Input 82 6" xfId="11981"/>
    <cellStyle name="Input 82 6 2" xfId="15211"/>
    <cellStyle name="Input 82 7" xfId="21549"/>
    <cellStyle name="Input 82 8" xfId="26256"/>
    <cellStyle name="Input 82 9" xfId="29950"/>
    <cellStyle name="Input 83" xfId="4168"/>
    <cellStyle name="Input 83 2" xfId="4169"/>
    <cellStyle name="Input 83 2 10" xfId="29951"/>
    <cellStyle name="Input 83 2 2" xfId="4170"/>
    <cellStyle name="Input 83 2 2 2" xfId="8861"/>
    <cellStyle name="Input 83 2 2 2 2" xfId="22858"/>
    <cellStyle name="Input 83 2 2 3" xfId="11991"/>
    <cellStyle name="Input 83 2 2 3 2" xfId="15201"/>
    <cellStyle name="Input 83 2 2 4" xfId="21545"/>
    <cellStyle name="Input 83 2 2 5" xfId="26266"/>
    <cellStyle name="Input 83 2 2 6" xfId="29952"/>
    <cellStyle name="Input 83 2 3" xfId="4171"/>
    <cellStyle name="Input 83 2 3 2" xfId="8862"/>
    <cellStyle name="Input 83 2 3 2 2" xfId="20313"/>
    <cellStyle name="Input 83 2 3 3" xfId="11992"/>
    <cellStyle name="Input 83 2 3 3 2" xfId="15200"/>
    <cellStyle name="Input 83 2 3 4" xfId="17905"/>
    <cellStyle name="Input 83 2 3 5" xfId="26267"/>
    <cellStyle name="Input 83 2 3 6" xfId="29953"/>
    <cellStyle name="Input 83 2 4" xfId="4172"/>
    <cellStyle name="Input 83 2 4 2" xfId="8863"/>
    <cellStyle name="Input 83 2 4 2 2" xfId="16281"/>
    <cellStyle name="Input 83 2 4 3" xfId="11993"/>
    <cellStyle name="Input 83 2 4 3 2" xfId="15199"/>
    <cellStyle name="Input 83 2 4 4" xfId="24086"/>
    <cellStyle name="Input 83 2 4 5" xfId="26268"/>
    <cellStyle name="Input 83 2 4 6" xfId="29954"/>
    <cellStyle name="Input 83 2 5" xfId="4173"/>
    <cellStyle name="Input 83 2 5 2" xfId="8864"/>
    <cellStyle name="Input 83 2 5 2 2" xfId="22853"/>
    <cellStyle name="Input 83 2 5 3" xfId="11994"/>
    <cellStyle name="Input 83 2 5 3 2" xfId="15198"/>
    <cellStyle name="Input 83 2 5 4" xfId="21544"/>
    <cellStyle name="Input 83 2 5 5" xfId="26269"/>
    <cellStyle name="Input 83 2 5 6" xfId="29955"/>
    <cellStyle name="Input 83 2 6" xfId="8860"/>
    <cellStyle name="Input 83 2 6 2" xfId="16282"/>
    <cellStyle name="Input 83 2 7" xfId="11990"/>
    <cellStyle name="Input 83 2 7 2" xfId="15202"/>
    <cellStyle name="Input 83 2 8" xfId="24087"/>
    <cellStyle name="Input 83 2 9" xfId="26265"/>
    <cellStyle name="Input 83 3" xfId="4174"/>
    <cellStyle name="Input 83 3 2" xfId="8865"/>
    <cellStyle name="Input 83 3 2 2" xfId="20308"/>
    <cellStyle name="Input 83 3 3" xfId="11995"/>
    <cellStyle name="Input 83 3 3 2" xfId="15197"/>
    <cellStyle name="Input 83 3 4" xfId="17904"/>
    <cellStyle name="Input 83 3 5" xfId="26270"/>
    <cellStyle name="Input 83 3 6" xfId="29956"/>
    <cellStyle name="Input 83 4" xfId="4175"/>
    <cellStyle name="Input 83 4 2" xfId="8866"/>
    <cellStyle name="Input 83 4 2 2" xfId="22857"/>
    <cellStyle name="Input 83 4 3" xfId="11996"/>
    <cellStyle name="Input 83 4 3 2" xfId="15196"/>
    <cellStyle name="Input 83 4 4" xfId="24081"/>
    <cellStyle name="Input 83 4 5" xfId="26271"/>
    <cellStyle name="Input 83 4 6" xfId="29957"/>
    <cellStyle name="Input 83 5" xfId="8859"/>
    <cellStyle name="Input 83 5 2" xfId="20314"/>
    <cellStyle name="Input 83 6" xfId="11989"/>
    <cellStyle name="Input 83 6 2" xfId="15203"/>
    <cellStyle name="Input 83 7" xfId="21538"/>
    <cellStyle name="Input 83 8" xfId="26264"/>
    <cellStyle name="Input 83 9" xfId="29958"/>
    <cellStyle name="Input 84" xfId="4176"/>
    <cellStyle name="Input 84 2" xfId="4177"/>
    <cellStyle name="Input 84 2 10" xfId="29959"/>
    <cellStyle name="Input 84 2 2" xfId="4178"/>
    <cellStyle name="Input 84 2 2 2" xfId="8869"/>
    <cellStyle name="Input 84 2 2 2 2" xfId="22856"/>
    <cellStyle name="Input 84 2 2 3" xfId="11999"/>
    <cellStyle name="Input 84 2 2 3 2" xfId="15193"/>
    <cellStyle name="Input 84 2 2 4" xfId="21543"/>
    <cellStyle name="Input 84 2 2 5" xfId="26274"/>
    <cellStyle name="Input 84 2 2 6" xfId="29960"/>
    <cellStyle name="Input 84 2 3" xfId="4179"/>
    <cellStyle name="Input 84 2 3 2" xfId="8870"/>
    <cellStyle name="Input 84 2 3 2 2" xfId="20311"/>
    <cellStyle name="Input 84 2 3 3" xfId="12000"/>
    <cellStyle name="Input 84 2 3 3 2" xfId="15192"/>
    <cellStyle name="Input 84 2 3 4" xfId="17903"/>
    <cellStyle name="Input 84 2 3 5" xfId="26275"/>
    <cellStyle name="Input 84 2 3 6" xfId="29961"/>
    <cellStyle name="Input 84 2 4" xfId="4180"/>
    <cellStyle name="Input 84 2 4 2" xfId="8871"/>
    <cellStyle name="Input 84 2 4 2 2" xfId="16279"/>
    <cellStyle name="Input 84 2 4 3" xfId="12001"/>
    <cellStyle name="Input 84 2 4 3 2" xfId="15191"/>
    <cellStyle name="Input 84 2 4 4" xfId="24084"/>
    <cellStyle name="Input 84 2 4 5" xfId="26276"/>
    <cellStyle name="Input 84 2 4 6" xfId="29962"/>
    <cellStyle name="Input 84 2 5" xfId="4181"/>
    <cellStyle name="Input 84 2 5 2" xfId="8872"/>
    <cellStyle name="Input 84 2 5 2 2" xfId="22855"/>
    <cellStyle name="Input 84 2 5 3" xfId="12002"/>
    <cellStyle name="Input 84 2 5 3 2" xfId="15190"/>
    <cellStyle name="Input 84 2 5 4" xfId="21542"/>
    <cellStyle name="Input 84 2 5 5" xfId="26277"/>
    <cellStyle name="Input 84 2 5 6" xfId="29963"/>
    <cellStyle name="Input 84 2 6" xfId="8868"/>
    <cellStyle name="Input 84 2 6 2" xfId="16280"/>
    <cellStyle name="Input 84 2 7" xfId="11998"/>
    <cellStyle name="Input 84 2 7 2" xfId="15194"/>
    <cellStyle name="Input 84 2 8" xfId="24085"/>
    <cellStyle name="Input 84 2 9" xfId="26273"/>
    <cellStyle name="Input 84 3" xfId="4182"/>
    <cellStyle name="Input 84 3 2" xfId="8873"/>
    <cellStyle name="Input 84 3 2 2" xfId="20310"/>
    <cellStyle name="Input 84 3 3" xfId="12003"/>
    <cellStyle name="Input 84 3 3 2" xfId="15189"/>
    <cellStyle name="Input 84 3 4" xfId="17902"/>
    <cellStyle name="Input 84 3 5" xfId="26278"/>
    <cellStyle name="Input 84 3 6" xfId="29964"/>
    <cellStyle name="Input 84 4" xfId="4183"/>
    <cellStyle name="Input 84 4 2" xfId="8874"/>
    <cellStyle name="Input 84 4 2 2" xfId="16278"/>
    <cellStyle name="Input 84 4 3" xfId="12004"/>
    <cellStyle name="Input 84 4 3 2" xfId="15188"/>
    <cellStyle name="Input 84 4 4" xfId="24083"/>
    <cellStyle name="Input 84 4 5" xfId="26279"/>
    <cellStyle name="Input 84 4 6" xfId="29965"/>
    <cellStyle name="Input 84 5" xfId="8867"/>
    <cellStyle name="Input 84 5 2" xfId="20312"/>
    <cellStyle name="Input 84 6" xfId="11997"/>
    <cellStyle name="Input 84 6 2" xfId="15195"/>
    <cellStyle name="Input 84 7" xfId="21539"/>
    <cellStyle name="Input 84 8" xfId="26272"/>
    <cellStyle name="Input 84 9" xfId="29966"/>
    <cellStyle name="Input 85" xfId="4184"/>
    <cellStyle name="Input 85 2" xfId="4185"/>
    <cellStyle name="Input 85 2 10" xfId="29967"/>
    <cellStyle name="Input 85 2 2" xfId="4186"/>
    <cellStyle name="Input 85 2 2 2" xfId="8877"/>
    <cellStyle name="Input 85 2 2 2 2" xfId="16277"/>
    <cellStyle name="Input 85 2 2 3" xfId="12007"/>
    <cellStyle name="Input 85 2 2 3 2" xfId="15185"/>
    <cellStyle name="Input 85 2 2 4" xfId="24082"/>
    <cellStyle name="Input 85 2 2 5" xfId="26282"/>
    <cellStyle name="Input 85 2 2 6" xfId="29968"/>
    <cellStyle name="Input 85 2 3" xfId="4187"/>
    <cellStyle name="Input 85 2 3 2" xfId="8878"/>
    <cellStyle name="Input 85 2 3 2 2" xfId="16276"/>
    <cellStyle name="Input 85 2 3 3" xfId="12008"/>
    <cellStyle name="Input 85 2 3 3 2" xfId="15184"/>
    <cellStyle name="Input 85 2 3 4" xfId="21540"/>
    <cellStyle name="Input 85 2 3 5" xfId="26283"/>
    <cellStyle name="Input 85 2 3 6" xfId="29969"/>
    <cellStyle name="Input 85 2 4" xfId="4188"/>
    <cellStyle name="Input 85 2 4 2" xfId="8879"/>
    <cellStyle name="Input 85 2 4 2 2" xfId="16275"/>
    <cellStyle name="Input 85 2 4 3" xfId="12009"/>
    <cellStyle name="Input 85 2 4 3 2" xfId="15183"/>
    <cellStyle name="Input 85 2 4 4" xfId="17900"/>
    <cellStyle name="Input 85 2 4 5" xfId="26284"/>
    <cellStyle name="Input 85 2 4 6" xfId="29970"/>
    <cellStyle name="Input 85 2 5" xfId="4189"/>
    <cellStyle name="Input 85 2 5 2" xfId="8880"/>
    <cellStyle name="Input 85 2 5 2 2" xfId="22844"/>
    <cellStyle name="Input 85 2 5 3" xfId="12010"/>
    <cellStyle name="Input 85 2 5 3 2" xfId="15182"/>
    <cellStyle name="Input 85 2 5 4" xfId="17899"/>
    <cellStyle name="Input 85 2 5 5" xfId="26285"/>
    <cellStyle name="Input 85 2 5 6" xfId="29971"/>
    <cellStyle name="Input 85 2 6" xfId="8876"/>
    <cellStyle name="Input 85 2 6 2" xfId="20309"/>
    <cellStyle name="Input 85 2 7" xfId="12006"/>
    <cellStyle name="Input 85 2 7 2" xfId="15186"/>
    <cellStyle name="Input 85 2 8" xfId="17901"/>
    <cellStyle name="Input 85 2 9" xfId="26281"/>
    <cellStyle name="Input 85 3" xfId="4190"/>
    <cellStyle name="Input 85 3 2" xfId="8881"/>
    <cellStyle name="Input 85 3 2 2" xfId="20299"/>
    <cellStyle name="Input 85 3 3" xfId="12011"/>
    <cellStyle name="Input 85 3 3 2" xfId="15181"/>
    <cellStyle name="Input 85 3 4" xfId="17898"/>
    <cellStyle name="Input 85 3 5" xfId="26286"/>
    <cellStyle name="Input 85 3 6" xfId="29972"/>
    <cellStyle name="Input 85 4" xfId="4191"/>
    <cellStyle name="Input 85 4 2" xfId="8882"/>
    <cellStyle name="Input 85 4 2 2" xfId="22851"/>
    <cellStyle name="Input 85 4 3" xfId="12012"/>
    <cellStyle name="Input 85 4 3 2" xfId="6413"/>
    <cellStyle name="Input 85 4 4" xfId="17897"/>
    <cellStyle name="Input 85 4 5" xfId="26287"/>
    <cellStyle name="Input 85 4 6" xfId="29973"/>
    <cellStyle name="Input 85 5" xfId="8875"/>
    <cellStyle name="Input 85 5 2" xfId="22854"/>
    <cellStyle name="Input 85 6" xfId="12005"/>
    <cellStyle name="Input 85 6 2" xfId="15187"/>
    <cellStyle name="Input 85 7" xfId="21541"/>
    <cellStyle name="Input 85 8" xfId="26280"/>
    <cellStyle name="Input 85 9" xfId="29974"/>
    <cellStyle name="Input 86" xfId="4192"/>
    <cellStyle name="Input 86 2" xfId="4193"/>
    <cellStyle name="Input 86 2 10" xfId="29975"/>
    <cellStyle name="Input 86 2 2" xfId="4194"/>
    <cellStyle name="Input 86 2 2 2" xfId="8885"/>
    <cellStyle name="Input 86 2 2 2 2" xfId="22850"/>
    <cellStyle name="Input 86 2 2 3" xfId="12015"/>
    <cellStyle name="Input 86 2 2 3 2" xfId="15178"/>
    <cellStyle name="Input 86 2 2 4" xfId="24078"/>
    <cellStyle name="Input 86 2 2 5" xfId="26290"/>
    <cellStyle name="Input 86 2 2 6" xfId="29976"/>
    <cellStyle name="Input 86 2 3" xfId="4195"/>
    <cellStyle name="Input 86 2 3 2" xfId="8886"/>
    <cellStyle name="Input 86 2 3 2 2" xfId="20305"/>
    <cellStyle name="Input 86 2 3 3" xfId="12016"/>
    <cellStyle name="Input 86 2 3 3 2" xfId="15177"/>
    <cellStyle name="Input 86 2 3 4" xfId="21536"/>
    <cellStyle name="Input 86 2 3 5" xfId="26291"/>
    <cellStyle name="Input 86 2 3 6" xfId="29977"/>
    <cellStyle name="Input 86 2 4" xfId="4196"/>
    <cellStyle name="Input 86 2 4 2" xfId="8887"/>
    <cellStyle name="Input 86 2 4 2 2" xfId="16273"/>
    <cellStyle name="Input 86 2 4 3" xfId="12017"/>
    <cellStyle name="Input 86 2 4 3 2" xfId="15176"/>
    <cellStyle name="Input 86 2 4 4" xfId="17896"/>
    <cellStyle name="Input 86 2 4 5" xfId="26292"/>
    <cellStyle name="Input 86 2 4 6" xfId="29978"/>
    <cellStyle name="Input 86 2 5" xfId="4197"/>
    <cellStyle name="Input 86 2 5 2" xfId="8888"/>
    <cellStyle name="Input 86 2 5 2 2" xfId="22845"/>
    <cellStyle name="Input 86 2 5 3" xfId="12018"/>
    <cellStyle name="Input 86 2 5 3 2" xfId="15175"/>
    <cellStyle name="Input 86 2 5 4" xfId="24077"/>
    <cellStyle name="Input 86 2 5 5" xfId="26293"/>
    <cellStyle name="Input 86 2 5 6" xfId="29979"/>
    <cellStyle name="Input 86 2 6" xfId="8884"/>
    <cellStyle name="Input 86 2 6 2" xfId="16274"/>
    <cellStyle name="Input 86 2 7" xfId="12014"/>
    <cellStyle name="Input 86 2 7 2" xfId="15179"/>
    <cellStyle name="Input 86 2 8" xfId="21508"/>
    <cellStyle name="Input 86 2 9" xfId="26289"/>
    <cellStyle name="Input 86 3" xfId="4198"/>
    <cellStyle name="Input 86 3 2" xfId="8889"/>
    <cellStyle name="Input 86 3 2 2" xfId="20300"/>
    <cellStyle name="Input 86 3 3" xfId="12019"/>
    <cellStyle name="Input 86 3 3 2" xfId="15174"/>
    <cellStyle name="Input 86 3 4" xfId="21535"/>
    <cellStyle name="Input 86 3 5" xfId="26294"/>
    <cellStyle name="Input 86 3 6" xfId="29980"/>
    <cellStyle name="Input 86 4" xfId="4199"/>
    <cellStyle name="Input 86 4 2" xfId="8890"/>
    <cellStyle name="Input 86 4 2 2" xfId="22849"/>
    <cellStyle name="Input 86 4 3" xfId="12020"/>
    <cellStyle name="Input 86 4 3 2" xfId="15173"/>
    <cellStyle name="Input 86 4 4" xfId="17895"/>
    <cellStyle name="Input 86 4 5" xfId="26295"/>
    <cellStyle name="Input 86 4 6" xfId="29981"/>
    <cellStyle name="Input 86 5" xfId="8883"/>
    <cellStyle name="Input 86 5 2" xfId="20306"/>
    <cellStyle name="Input 86 6" xfId="12013"/>
    <cellStyle name="Input 86 6 2" xfId="15180"/>
    <cellStyle name="Input 86 7" xfId="24050"/>
    <cellStyle name="Input 86 8" xfId="26288"/>
    <cellStyle name="Input 86 9" xfId="29982"/>
    <cellStyle name="Input 87" xfId="4200"/>
    <cellStyle name="Input 87 2" xfId="4201"/>
    <cellStyle name="Input 87 2 10" xfId="29983"/>
    <cellStyle name="Input 87 2 2" xfId="4202"/>
    <cellStyle name="Input 87 2 2 2" xfId="8893"/>
    <cellStyle name="Input 87 2 2 2 2" xfId="22848"/>
    <cellStyle name="Input 87 2 2 3" xfId="12023"/>
    <cellStyle name="Input 87 2 2 3 2" xfId="15171"/>
    <cellStyle name="Input 87 2 2 4" xfId="24076"/>
    <cellStyle name="Input 87 2 2 5" xfId="26298"/>
    <cellStyle name="Input 87 2 2 6" xfId="29984"/>
    <cellStyle name="Input 87 2 3" xfId="4203"/>
    <cellStyle name="Input 87 2 3 2" xfId="8894"/>
    <cellStyle name="Input 87 2 3 2 2" xfId="20303"/>
    <cellStyle name="Input 87 2 3 3" xfId="12024"/>
    <cellStyle name="Input 87 2 3 3 2" xfId="15170"/>
    <cellStyle name="Input 87 2 3 4" xfId="21534"/>
    <cellStyle name="Input 87 2 3 5" xfId="26299"/>
    <cellStyle name="Input 87 2 3 6" xfId="29985"/>
    <cellStyle name="Input 87 2 4" xfId="4204"/>
    <cellStyle name="Input 87 2 4 2" xfId="8895"/>
    <cellStyle name="Input 87 2 4 2 2" xfId="16271"/>
    <cellStyle name="Input 87 2 4 3" xfId="12025"/>
    <cellStyle name="Input 87 2 4 3 2" xfId="15169"/>
    <cellStyle name="Input 87 2 4 4" xfId="17894"/>
    <cellStyle name="Input 87 2 4 5" xfId="26300"/>
    <cellStyle name="Input 87 2 4 6" xfId="29986"/>
    <cellStyle name="Input 87 2 5" xfId="4205"/>
    <cellStyle name="Input 87 2 5 2" xfId="8896"/>
    <cellStyle name="Input 87 2 5 2 2" xfId="22847"/>
    <cellStyle name="Input 87 2 5 3" xfId="12026"/>
    <cellStyle name="Input 87 2 5 3 2" xfId="15168"/>
    <cellStyle name="Input 87 2 5 4" xfId="24075"/>
    <cellStyle name="Input 87 2 5 5" xfId="26301"/>
    <cellStyle name="Input 87 2 5 6" xfId="29987"/>
    <cellStyle name="Input 87 2 6" xfId="8892"/>
    <cellStyle name="Input 87 2 6 2" xfId="16272"/>
    <cellStyle name="Input 87 2 7" xfId="12022"/>
    <cellStyle name="Input 87 2 7 2" xfId="6418"/>
    <cellStyle name="Input 87 2 8" xfId="21530"/>
    <cellStyle name="Input 87 2 9" xfId="26297"/>
    <cellStyle name="Input 87 3" xfId="4206"/>
    <cellStyle name="Input 87 3 2" xfId="8897"/>
    <cellStyle name="Input 87 3 2 2" xfId="20302"/>
    <cellStyle name="Input 87 3 3" xfId="12027"/>
    <cellStyle name="Input 87 3 3 2" xfId="15167"/>
    <cellStyle name="Input 87 3 4" xfId="21533"/>
    <cellStyle name="Input 87 3 5" xfId="26302"/>
    <cellStyle name="Input 87 3 6" xfId="29988"/>
    <cellStyle name="Input 87 4" xfId="4207"/>
    <cellStyle name="Input 87 4 2" xfId="8898"/>
    <cellStyle name="Input 87 4 2 2" xfId="16270"/>
    <cellStyle name="Input 87 4 3" xfId="12028"/>
    <cellStyle name="Input 87 4 3 2" xfId="15166"/>
    <cellStyle name="Input 87 4 4" xfId="17893"/>
    <cellStyle name="Input 87 4 5" xfId="26303"/>
    <cellStyle name="Input 87 4 6" xfId="29989"/>
    <cellStyle name="Input 87 5" xfId="8891"/>
    <cellStyle name="Input 87 5 2" xfId="20304"/>
    <cellStyle name="Input 87 6" xfId="12021"/>
    <cellStyle name="Input 87 6 2" xfId="15172"/>
    <cellStyle name="Input 87 7" xfId="24072"/>
    <cellStyle name="Input 87 8" xfId="26296"/>
    <cellStyle name="Input 87 9" xfId="29990"/>
    <cellStyle name="Input 88" xfId="4208"/>
    <cellStyle name="Input 88 2" xfId="4209"/>
    <cellStyle name="Input 88 2 10" xfId="29991"/>
    <cellStyle name="Input 88 2 2" xfId="4210"/>
    <cellStyle name="Input 88 2 2 2" xfId="8901"/>
    <cellStyle name="Input 88 2 2 2 2" xfId="16269"/>
    <cellStyle name="Input 88 2 2 3" xfId="12031"/>
    <cellStyle name="Input 88 2 2 3 2" xfId="15163"/>
    <cellStyle name="Input 88 2 2 4" xfId="17892"/>
    <cellStyle name="Input 88 2 2 5" xfId="26306"/>
    <cellStyle name="Input 88 2 2 6" xfId="29992"/>
    <cellStyle name="Input 88 2 3" xfId="4211"/>
    <cellStyle name="Input 88 2 3 2" xfId="8902"/>
    <cellStyle name="Input 88 2 3 2 2" xfId="16268"/>
    <cellStyle name="Input 88 2 3 3" xfId="12032"/>
    <cellStyle name="Input 88 2 3 3 2" xfId="15162"/>
    <cellStyle name="Input 88 2 3 4" xfId="24073"/>
    <cellStyle name="Input 88 2 3 5" xfId="26307"/>
    <cellStyle name="Input 88 2 3 6" xfId="29993"/>
    <cellStyle name="Input 88 2 4" xfId="4212"/>
    <cellStyle name="Input 88 2 4 2" xfId="8903"/>
    <cellStyle name="Input 88 2 4 2 2" xfId="16267"/>
    <cellStyle name="Input 88 2 4 3" xfId="12033"/>
    <cellStyle name="Input 88 2 4 3 2" xfId="15161"/>
    <cellStyle name="Input 88 2 4 4" xfId="21531"/>
    <cellStyle name="Input 88 2 4 5" xfId="26308"/>
    <cellStyle name="Input 88 2 4 6" xfId="29994"/>
    <cellStyle name="Input 88 2 5" xfId="4213"/>
    <cellStyle name="Input 88 2 5 2" xfId="8904"/>
    <cellStyle name="Input 88 2 5 2 2" xfId="22836"/>
    <cellStyle name="Input 88 2 5 3" xfId="12034"/>
    <cellStyle name="Input 88 2 5 3 2" xfId="15160"/>
    <cellStyle name="Input 88 2 5 4" xfId="17891"/>
    <cellStyle name="Input 88 2 5 5" xfId="26309"/>
    <cellStyle name="Input 88 2 5 6" xfId="29995"/>
    <cellStyle name="Input 88 2 6" xfId="8900"/>
    <cellStyle name="Input 88 2 6 2" xfId="20301"/>
    <cellStyle name="Input 88 2 7" xfId="12030"/>
    <cellStyle name="Input 88 2 7 2" xfId="15164"/>
    <cellStyle name="Input 88 2 8" xfId="21532"/>
    <cellStyle name="Input 88 2 9" xfId="26305"/>
    <cellStyle name="Input 88 3" xfId="4214"/>
    <cellStyle name="Input 88 3 2" xfId="8905"/>
    <cellStyle name="Input 88 3 2 2" xfId="20291"/>
    <cellStyle name="Input 88 3 3" xfId="12035"/>
    <cellStyle name="Input 88 3 3 2" xfId="15159"/>
    <cellStyle name="Input 88 3 4" xfId="17890"/>
    <cellStyle name="Input 88 3 5" xfId="26310"/>
    <cellStyle name="Input 88 3 6" xfId="29996"/>
    <cellStyle name="Input 88 4" xfId="4215"/>
    <cellStyle name="Input 88 4 2" xfId="8906"/>
    <cellStyle name="Input 88 4 2 2" xfId="22843"/>
    <cellStyle name="Input 88 4 3" xfId="12036"/>
    <cellStyle name="Input 88 4 3 2" xfId="6419"/>
    <cellStyle name="Input 88 4 4" xfId="24067"/>
    <cellStyle name="Input 88 4 5" xfId="26311"/>
    <cellStyle name="Input 88 4 6" xfId="29997"/>
    <cellStyle name="Input 88 5" xfId="8899"/>
    <cellStyle name="Input 88 5 2" xfId="22846"/>
    <cellStyle name="Input 88 6" xfId="12029"/>
    <cellStyle name="Input 88 6 2" xfId="15165"/>
    <cellStyle name="Input 88 7" xfId="24074"/>
    <cellStyle name="Input 88 8" xfId="26304"/>
    <cellStyle name="Input 88 9" xfId="29998"/>
    <cellStyle name="Input 89" xfId="4216"/>
    <cellStyle name="Input 89 2" xfId="4217"/>
    <cellStyle name="Input 89 2 10" xfId="29999"/>
    <cellStyle name="Input 89 2 2" xfId="4218"/>
    <cellStyle name="Input 89 2 2 2" xfId="8909"/>
    <cellStyle name="Input 89 2 2 2 2" xfId="22842"/>
    <cellStyle name="Input 89 2 2 3" xfId="12039"/>
    <cellStyle name="Input 89 2 2 3 2" xfId="15156"/>
    <cellStyle name="Input 89 2 2 4" xfId="21529"/>
    <cellStyle name="Input 89 2 2 5" xfId="26314"/>
    <cellStyle name="Input 89 2 2 6" xfId="30000"/>
    <cellStyle name="Input 89 2 3" xfId="4219"/>
    <cellStyle name="Input 89 2 3 2" xfId="8910"/>
    <cellStyle name="Input 89 2 3 2 2" xfId="20297"/>
    <cellStyle name="Input 89 2 3 3" xfId="12040"/>
    <cellStyle name="Input 89 2 3 3 2" xfId="15155"/>
    <cellStyle name="Input 89 2 3 4" xfId="17889"/>
    <cellStyle name="Input 89 2 3 5" xfId="26315"/>
    <cellStyle name="Input 89 2 3 6" xfId="30001"/>
    <cellStyle name="Input 89 2 4" xfId="4220"/>
    <cellStyle name="Input 89 2 4 2" xfId="8911"/>
    <cellStyle name="Input 89 2 4 2 2" xfId="16265"/>
    <cellStyle name="Input 89 2 4 3" xfId="12041"/>
    <cellStyle name="Input 89 2 4 3 2" xfId="15154"/>
    <cellStyle name="Input 89 2 4 4" xfId="24070"/>
    <cellStyle name="Input 89 2 4 5" xfId="26316"/>
    <cellStyle name="Input 89 2 4 6" xfId="30002"/>
    <cellStyle name="Input 89 2 5" xfId="4221"/>
    <cellStyle name="Input 89 2 5 2" xfId="8912"/>
    <cellStyle name="Input 89 2 5 2 2" xfId="22837"/>
    <cellStyle name="Input 89 2 5 3" xfId="12042"/>
    <cellStyle name="Input 89 2 5 3 2" xfId="15153"/>
    <cellStyle name="Input 89 2 5 4" xfId="21528"/>
    <cellStyle name="Input 89 2 5 5" xfId="26317"/>
    <cellStyle name="Input 89 2 5 6" xfId="30003"/>
    <cellStyle name="Input 89 2 6" xfId="8908"/>
    <cellStyle name="Input 89 2 6 2" xfId="16266"/>
    <cellStyle name="Input 89 2 7" xfId="12038"/>
    <cellStyle name="Input 89 2 7 2" xfId="15157"/>
    <cellStyle name="Input 89 2 8" xfId="24071"/>
    <cellStyle name="Input 89 2 9" xfId="26313"/>
    <cellStyle name="Input 89 3" xfId="4222"/>
    <cellStyle name="Input 89 3 2" xfId="8913"/>
    <cellStyle name="Input 89 3 2 2" xfId="20292"/>
    <cellStyle name="Input 89 3 3" xfId="12043"/>
    <cellStyle name="Input 89 3 3 2" xfId="15152"/>
    <cellStyle name="Input 89 3 4" xfId="17888"/>
    <cellStyle name="Input 89 3 5" xfId="26318"/>
    <cellStyle name="Input 89 3 6" xfId="30004"/>
    <cellStyle name="Input 89 4" xfId="4223"/>
    <cellStyle name="Input 89 4 2" xfId="8914"/>
    <cellStyle name="Input 89 4 2 2" xfId="22841"/>
    <cellStyle name="Input 89 4 3" xfId="12044"/>
    <cellStyle name="Input 89 4 3 2" xfId="15151"/>
    <cellStyle name="Input 89 4 4" xfId="24069"/>
    <cellStyle name="Input 89 4 5" xfId="26319"/>
    <cellStyle name="Input 89 4 6" xfId="30005"/>
    <cellStyle name="Input 89 5" xfId="8907"/>
    <cellStyle name="Input 89 5 2" xfId="20298"/>
    <cellStyle name="Input 89 6" xfId="12037"/>
    <cellStyle name="Input 89 6 2" xfId="15158"/>
    <cellStyle name="Input 89 7" xfId="21525"/>
    <cellStyle name="Input 89 8" xfId="26312"/>
    <cellStyle name="Input 89 9" xfId="30006"/>
    <cellStyle name="Input 9" xfId="4224"/>
    <cellStyle name="Input 9 2" xfId="4225"/>
    <cellStyle name="Input 9 2 10" xfId="30007"/>
    <cellStyle name="Input 9 2 2" xfId="4226"/>
    <cellStyle name="Input 9 2 2 2" xfId="8917"/>
    <cellStyle name="Input 9 2 2 2 2" xfId="22840"/>
    <cellStyle name="Input 9 2 2 3" xfId="12047"/>
    <cellStyle name="Input 9 2 2 3 2" xfId="15148"/>
    <cellStyle name="Input 9 2 2 4" xfId="24068"/>
    <cellStyle name="Input 9 2 2 5" xfId="26322"/>
    <cellStyle name="Input 9 2 2 6" xfId="30008"/>
    <cellStyle name="Input 9 2 3" xfId="4227"/>
    <cellStyle name="Input 9 2 3 2" xfId="8918"/>
    <cellStyle name="Input 9 2 3 2 2" xfId="20295"/>
    <cellStyle name="Input 9 2 3 3" xfId="12048"/>
    <cellStyle name="Input 9 2 3 3 2" xfId="15147"/>
    <cellStyle name="Input 9 2 3 4" xfId="21526"/>
    <cellStyle name="Input 9 2 3 5" xfId="26323"/>
    <cellStyle name="Input 9 2 3 6" xfId="30009"/>
    <cellStyle name="Input 9 2 4" xfId="4228"/>
    <cellStyle name="Input 9 2 4 2" xfId="8919"/>
    <cellStyle name="Input 9 2 4 2 2" xfId="16263"/>
    <cellStyle name="Input 9 2 4 3" xfId="12049"/>
    <cellStyle name="Input 9 2 4 3 2" xfId="15146"/>
    <cellStyle name="Input 9 2 4 4" xfId="17886"/>
    <cellStyle name="Input 9 2 4 5" xfId="26324"/>
    <cellStyle name="Input 9 2 4 6" xfId="30010"/>
    <cellStyle name="Input 9 2 5" xfId="4229"/>
    <cellStyle name="Input 9 2 5 2" xfId="8920"/>
    <cellStyle name="Input 9 2 5 2 2" xfId="22839"/>
    <cellStyle name="Input 9 2 5 3" xfId="12050"/>
    <cellStyle name="Input 9 2 5 3 2" xfId="15145"/>
    <cellStyle name="Input 9 2 5 4" xfId="17885"/>
    <cellStyle name="Input 9 2 5 5" xfId="26325"/>
    <cellStyle name="Input 9 2 5 6" xfId="30011"/>
    <cellStyle name="Input 9 2 6" xfId="8916"/>
    <cellStyle name="Input 9 2 6 2" xfId="16264"/>
    <cellStyle name="Input 9 2 7" xfId="12046"/>
    <cellStyle name="Input 9 2 7 2" xfId="15149"/>
    <cellStyle name="Input 9 2 8" xfId="17887"/>
    <cellStyle name="Input 9 2 9" xfId="26321"/>
    <cellStyle name="Input 9 3" xfId="4230"/>
    <cellStyle name="Input 9 3 2" xfId="8921"/>
    <cellStyle name="Input 9 3 2 2" xfId="20294"/>
    <cellStyle name="Input 9 3 3" xfId="12051"/>
    <cellStyle name="Input 9 3 3 2" xfId="15144"/>
    <cellStyle name="Input 9 3 4" xfId="24059"/>
    <cellStyle name="Input 9 3 5" xfId="26326"/>
    <cellStyle name="Input 9 3 6" xfId="30012"/>
    <cellStyle name="Input 9 4" xfId="4231"/>
    <cellStyle name="Input 9 4 2" xfId="8922"/>
    <cellStyle name="Input 9 4 2 2" xfId="16262"/>
    <cellStyle name="Input 9 4 3" xfId="12052"/>
    <cellStyle name="Input 9 4 3 2" xfId="15143"/>
    <cellStyle name="Input 9 4 4" xfId="21517"/>
    <cellStyle name="Input 9 4 5" xfId="26327"/>
    <cellStyle name="Input 9 4 6" xfId="30013"/>
    <cellStyle name="Input 9 5" xfId="8915"/>
    <cellStyle name="Input 9 5 2" xfId="20296"/>
    <cellStyle name="Input 9 6" xfId="12045"/>
    <cellStyle name="Input 9 6 2" xfId="15150"/>
    <cellStyle name="Input 9 7" xfId="21527"/>
    <cellStyle name="Input 9 8" xfId="26320"/>
    <cellStyle name="Input 9 9" xfId="30014"/>
    <cellStyle name="Input 90" xfId="4232"/>
    <cellStyle name="Input 90 2" xfId="4233"/>
    <cellStyle name="Input 90 2 10" xfId="30015"/>
    <cellStyle name="Input 90 2 2" xfId="4234"/>
    <cellStyle name="Input 90 2 2 2" xfId="8925"/>
    <cellStyle name="Input 90 2 2 2 2" xfId="16261"/>
    <cellStyle name="Input 90 2 2 3" xfId="12055"/>
    <cellStyle name="Input 90 2 2 3 2" xfId="15140"/>
    <cellStyle name="Input 90 2 2 4" xfId="17884"/>
    <cellStyle name="Input 90 2 2 5" xfId="26330"/>
    <cellStyle name="Input 90 2 2 6" xfId="30016"/>
    <cellStyle name="Input 90 2 3" xfId="4235"/>
    <cellStyle name="Input 90 2 3 2" xfId="8926"/>
    <cellStyle name="Input 90 2 3 2 2" xfId="16260"/>
    <cellStyle name="Input 90 2 3 3" xfId="12056"/>
    <cellStyle name="Input 90 2 3 3 2" xfId="15139"/>
    <cellStyle name="Input 90 2 3 4" xfId="24065"/>
    <cellStyle name="Input 90 2 3 5" xfId="26331"/>
    <cellStyle name="Input 90 2 3 6" xfId="30017"/>
    <cellStyle name="Input 90 2 4" xfId="4236"/>
    <cellStyle name="Input 90 2 4 2" xfId="8927"/>
    <cellStyle name="Input 90 2 4 2 2" xfId="16259"/>
    <cellStyle name="Input 90 2 4 3" xfId="12057"/>
    <cellStyle name="Input 90 2 4 3 2" xfId="15138"/>
    <cellStyle name="Input 90 2 4 4" xfId="21523"/>
    <cellStyle name="Input 90 2 4 5" xfId="26332"/>
    <cellStyle name="Input 90 2 4 6" xfId="30018"/>
    <cellStyle name="Input 90 2 5" xfId="4237"/>
    <cellStyle name="Input 90 2 5 2" xfId="8928"/>
    <cellStyle name="Input 90 2 5 2 2" xfId="22828"/>
    <cellStyle name="Input 90 2 5 3" xfId="12058"/>
    <cellStyle name="Input 90 2 5 3 2" xfId="15137"/>
    <cellStyle name="Input 90 2 5 4" xfId="17883"/>
    <cellStyle name="Input 90 2 5 5" xfId="26333"/>
    <cellStyle name="Input 90 2 5 6" xfId="30019"/>
    <cellStyle name="Input 90 2 6" xfId="8924"/>
    <cellStyle name="Input 90 2 6 2" xfId="20293"/>
    <cellStyle name="Input 90 2 7" xfId="12054"/>
    <cellStyle name="Input 90 2 7 2" xfId="15141"/>
    <cellStyle name="Input 90 2 8" xfId="21524"/>
    <cellStyle name="Input 90 2 9" xfId="26329"/>
    <cellStyle name="Input 90 3" xfId="4238"/>
    <cellStyle name="Input 90 3 2" xfId="8929"/>
    <cellStyle name="Input 90 3 2 2" xfId="20283"/>
    <cellStyle name="Input 90 3 3" xfId="12059"/>
    <cellStyle name="Input 90 3 3 2" xfId="15136"/>
    <cellStyle name="Input 90 3 4" xfId="24060"/>
    <cellStyle name="Input 90 3 5" xfId="26334"/>
    <cellStyle name="Input 90 3 6" xfId="30020"/>
    <cellStyle name="Input 90 4" xfId="4239"/>
    <cellStyle name="Input 90 4 2" xfId="8930"/>
    <cellStyle name="Input 90 4 2 2" xfId="22835"/>
    <cellStyle name="Input 90 4 3" xfId="12060"/>
    <cellStyle name="Input 90 4 3 2" xfId="15135"/>
    <cellStyle name="Input 90 4 4" xfId="21518"/>
    <cellStyle name="Input 90 4 5" xfId="26335"/>
    <cellStyle name="Input 90 4 6" xfId="30021"/>
    <cellStyle name="Input 90 5" xfId="8923"/>
    <cellStyle name="Input 90 5 2" xfId="22838"/>
    <cellStyle name="Input 90 6" xfId="12053"/>
    <cellStyle name="Input 90 6 2" xfId="15142"/>
    <cellStyle name="Input 90 7" xfId="24066"/>
    <cellStyle name="Input 90 8" xfId="26328"/>
    <cellStyle name="Input 90 9" xfId="30022"/>
    <cellStyle name="Input 91" xfId="4240"/>
    <cellStyle name="Input 91 2" xfId="4241"/>
    <cellStyle name="Input 91 2 10" xfId="30023"/>
    <cellStyle name="Input 91 2 2" xfId="4242"/>
    <cellStyle name="Input 91 2 2 2" xfId="8933"/>
    <cellStyle name="Input 91 2 2 2 2" xfId="22834"/>
    <cellStyle name="Input 91 2 2 3" xfId="12063"/>
    <cellStyle name="Input 91 2 2 3 2" xfId="19071"/>
    <cellStyle name="Input 91 2 2 4" xfId="17882"/>
    <cellStyle name="Input 91 2 2 5" xfId="26338"/>
    <cellStyle name="Input 91 2 2 6" xfId="30024"/>
    <cellStyle name="Input 91 2 3" xfId="4243"/>
    <cellStyle name="Input 91 2 3 2" xfId="8934"/>
    <cellStyle name="Input 91 2 3 2 2" xfId="20289"/>
    <cellStyle name="Input 91 2 3 3" xfId="12064"/>
    <cellStyle name="Input 91 2 3 3 2" xfId="19282"/>
    <cellStyle name="Input 91 2 3 4" xfId="24063"/>
    <cellStyle name="Input 91 2 3 5" xfId="26339"/>
    <cellStyle name="Input 91 2 3 6" xfId="30025"/>
    <cellStyle name="Input 91 2 4" xfId="4244"/>
    <cellStyle name="Input 91 2 4 2" xfId="8935"/>
    <cellStyle name="Input 91 2 4 2 2" xfId="16257"/>
    <cellStyle name="Input 91 2 4 3" xfId="12065"/>
    <cellStyle name="Input 91 2 4 3 2" xfId="15132"/>
    <cellStyle name="Input 91 2 4 4" xfId="21521"/>
    <cellStyle name="Input 91 2 4 5" xfId="26340"/>
    <cellStyle name="Input 91 2 4 6" xfId="30026"/>
    <cellStyle name="Input 91 2 5" xfId="4245"/>
    <cellStyle name="Input 91 2 5 2" xfId="8936"/>
    <cellStyle name="Input 91 2 5 2 2" xfId="22829"/>
    <cellStyle name="Input 91 2 5 3" xfId="12066"/>
    <cellStyle name="Input 91 2 5 3 2" xfId="19072"/>
    <cellStyle name="Input 91 2 5 4" xfId="17881"/>
    <cellStyle name="Input 91 2 5 5" xfId="26341"/>
    <cellStyle name="Input 91 2 5 6" xfId="30027"/>
    <cellStyle name="Input 91 2 6" xfId="8932"/>
    <cellStyle name="Input 91 2 6 2" xfId="16258"/>
    <cellStyle name="Input 91 2 7" xfId="12062"/>
    <cellStyle name="Input 91 2 7 2" xfId="15133"/>
    <cellStyle name="Input 91 2 8" xfId="21522"/>
    <cellStyle name="Input 91 2 9" xfId="26337"/>
    <cellStyle name="Input 91 3" xfId="4246"/>
    <cellStyle name="Input 91 3 2" xfId="8937"/>
    <cellStyle name="Input 91 3 2 2" xfId="20284"/>
    <cellStyle name="Input 91 3 3" xfId="12067"/>
    <cellStyle name="Input 91 3 3 2" xfId="19281"/>
    <cellStyle name="Input 91 3 4" xfId="24062"/>
    <cellStyle name="Input 91 3 5" xfId="26342"/>
    <cellStyle name="Input 91 3 6" xfId="30028"/>
    <cellStyle name="Input 91 4" xfId="4247"/>
    <cellStyle name="Input 91 4 2" xfId="8938"/>
    <cellStyle name="Input 91 4 2 2" xfId="22833"/>
    <cellStyle name="Input 91 4 3" xfId="12068"/>
    <cellStyle name="Input 91 4 3 2" xfId="15131"/>
    <cellStyle name="Input 91 4 4" xfId="21520"/>
    <cellStyle name="Input 91 4 5" xfId="26343"/>
    <cellStyle name="Input 91 4 6" xfId="30029"/>
    <cellStyle name="Input 91 5" xfId="8931"/>
    <cellStyle name="Input 91 5 2" xfId="20290"/>
    <cellStyle name="Input 91 6" xfId="12061"/>
    <cellStyle name="Input 91 6 2" xfId="15134"/>
    <cellStyle name="Input 91 7" xfId="24064"/>
    <cellStyle name="Input 91 8" xfId="26336"/>
    <cellStyle name="Input 91 9" xfId="30030"/>
    <cellStyle name="Input 92" xfId="4248"/>
    <cellStyle name="Input 92 2" xfId="4249"/>
    <cellStyle name="Input 92 2 10" xfId="30031"/>
    <cellStyle name="Input 92 2 2" xfId="4250"/>
    <cellStyle name="Input 92 2 2 2" xfId="8941"/>
    <cellStyle name="Input 92 2 2 2 2" xfId="22832"/>
    <cellStyle name="Input 92 2 2 3" xfId="12071"/>
    <cellStyle name="Input 92 2 2 3 2" xfId="19073"/>
    <cellStyle name="Input 92 2 2 4" xfId="21519"/>
    <cellStyle name="Input 92 2 2 5" xfId="26346"/>
    <cellStyle name="Input 92 2 2 6" xfId="30032"/>
    <cellStyle name="Input 92 2 3" xfId="4251"/>
    <cellStyle name="Input 92 2 3 2" xfId="8942"/>
    <cellStyle name="Input 92 2 3 2 2" xfId="20287"/>
    <cellStyle name="Input 92 2 3 3" xfId="12072"/>
    <cellStyle name="Input 92 2 3 3 2" xfId="19280"/>
    <cellStyle name="Input 92 2 3 4" xfId="17879"/>
    <cellStyle name="Input 92 2 3 5" xfId="26347"/>
    <cellStyle name="Input 92 2 3 6" xfId="30033"/>
    <cellStyle name="Input 92 2 4" xfId="4252"/>
    <cellStyle name="Input 92 2 4 2" xfId="8943"/>
    <cellStyle name="Input 92 2 4 2 2" xfId="16255"/>
    <cellStyle name="Input 92 2 4 3" xfId="12073"/>
    <cellStyle name="Input 92 2 4 3 2" xfId="15130"/>
    <cellStyle name="Input 92 2 4 4" xfId="17878"/>
    <cellStyle name="Input 92 2 4 5" xfId="26348"/>
    <cellStyle name="Input 92 2 4 6" xfId="30034"/>
    <cellStyle name="Input 92 2 5" xfId="4253"/>
    <cellStyle name="Input 92 2 5 2" xfId="8944"/>
    <cellStyle name="Input 92 2 5 2 2" xfId="22831"/>
    <cellStyle name="Input 92 2 5 3" xfId="12074"/>
    <cellStyle name="Input 92 2 5 3 2" xfId="19074"/>
    <cellStyle name="Input 92 2 5 4" xfId="17877"/>
    <cellStyle name="Input 92 2 5 5" xfId="26349"/>
    <cellStyle name="Input 92 2 5 6" xfId="30035"/>
    <cellStyle name="Input 92 2 6" xfId="8940"/>
    <cellStyle name="Input 92 2 6 2" xfId="16256"/>
    <cellStyle name="Input 92 2 7" xfId="12070"/>
    <cellStyle name="Input 92 2 7 2" xfId="19276"/>
    <cellStyle name="Input 92 2 8" xfId="24061"/>
    <cellStyle name="Input 92 2 9" xfId="26345"/>
    <cellStyle name="Input 92 3" xfId="4254"/>
    <cellStyle name="Input 92 3 2" xfId="8945"/>
    <cellStyle name="Input 92 3 2 2" xfId="20286"/>
    <cellStyle name="Input 92 3 3" xfId="12075"/>
    <cellStyle name="Input 92 3 3 2" xfId="19279"/>
    <cellStyle name="Input 92 3 4" xfId="24051"/>
    <cellStyle name="Input 92 3 5" xfId="26350"/>
    <cellStyle name="Input 92 3 6" xfId="30036"/>
    <cellStyle name="Input 92 4" xfId="4255"/>
    <cellStyle name="Input 92 4 2" xfId="8946"/>
    <cellStyle name="Input 92 4 2 2" xfId="16254"/>
    <cellStyle name="Input 92 4 3" xfId="12076"/>
    <cellStyle name="Input 92 4 3 2" xfId="15129"/>
    <cellStyle name="Input 92 4 4" xfId="21509"/>
    <cellStyle name="Input 92 4 5" xfId="26351"/>
    <cellStyle name="Input 92 4 6" xfId="30037"/>
    <cellStyle name="Input 92 5" xfId="8939"/>
    <cellStyle name="Input 92 5 2" xfId="20288"/>
    <cellStyle name="Input 92 6" xfId="12069"/>
    <cellStyle name="Input 92 6 2" xfId="19077"/>
    <cellStyle name="Input 92 7" xfId="17880"/>
    <cellStyle name="Input 92 8" xfId="26344"/>
    <cellStyle name="Input 92 9" xfId="30038"/>
    <cellStyle name="Input 93" xfId="4256"/>
    <cellStyle name="Input 93 2" xfId="4257"/>
    <cellStyle name="Input 93 2 10" xfId="30039"/>
    <cellStyle name="Input 93 2 2" xfId="4258"/>
    <cellStyle name="Input 93 2 2 2" xfId="8949"/>
    <cellStyle name="Input 93 2 2 2 2" xfId="16253"/>
    <cellStyle name="Input 93 2 2 3" xfId="12079"/>
    <cellStyle name="Input 93 2 2 3 2" xfId="15128"/>
    <cellStyle name="Input 93 2 2 4" xfId="17876"/>
    <cellStyle name="Input 93 2 2 5" xfId="26354"/>
    <cellStyle name="Input 93 2 2 6" xfId="30040"/>
    <cellStyle name="Input 93 2 3" xfId="4259"/>
    <cellStyle name="Input 93 2 3 2" xfId="8950"/>
    <cellStyle name="Input 93 2 3 2 2" xfId="16252"/>
    <cellStyle name="Input 93 2 3 3" xfId="12080"/>
    <cellStyle name="Input 93 2 3 3 2" xfId="19076"/>
    <cellStyle name="Input 93 2 3 4" xfId="24057"/>
    <cellStyle name="Input 93 2 3 5" xfId="26355"/>
    <cellStyle name="Input 93 2 3 6" xfId="30041"/>
    <cellStyle name="Input 93 2 4" xfId="4260"/>
    <cellStyle name="Input 93 2 4 2" xfId="8951"/>
    <cellStyle name="Input 93 2 4 2 2" xfId="16251"/>
    <cellStyle name="Input 93 2 4 3" xfId="12081"/>
    <cellStyle name="Input 93 2 4 3 2" xfId="19277"/>
    <cellStyle name="Input 93 2 4 4" xfId="21515"/>
    <cellStyle name="Input 93 2 4 5" xfId="26356"/>
    <cellStyle name="Input 93 2 4 6" xfId="30042"/>
    <cellStyle name="Input 93 2 5" xfId="4261"/>
    <cellStyle name="Input 93 2 5 2" xfId="8952"/>
    <cellStyle name="Input 93 2 5 2 2" xfId="22820"/>
    <cellStyle name="Input 93 2 5 3" xfId="12082"/>
    <cellStyle name="Input 93 2 5 3 2" xfId="15127"/>
    <cellStyle name="Input 93 2 5 4" xfId="17875"/>
    <cellStyle name="Input 93 2 5 5" xfId="26357"/>
    <cellStyle name="Input 93 2 5 6" xfId="30043"/>
    <cellStyle name="Input 93 2 6" xfId="8948"/>
    <cellStyle name="Input 93 2 6 2" xfId="20285"/>
    <cellStyle name="Input 93 2 7" xfId="12078"/>
    <cellStyle name="Input 93 2 7 2" xfId="19278"/>
    <cellStyle name="Input 93 2 8" xfId="21516"/>
    <cellStyle name="Input 93 2 9" xfId="26353"/>
    <cellStyle name="Input 93 3" xfId="4262"/>
    <cellStyle name="Input 93 3 2" xfId="8953"/>
    <cellStyle name="Input 93 3 2 2" xfId="20275"/>
    <cellStyle name="Input 93 3 3" xfId="12083"/>
    <cellStyle name="Input 93 3 3 2" xfId="15126"/>
    <cellStyle name="Input 93 3 4" xfId="24052"/>
    <cellStyle name="Input 93 3 5" xfId="26358"/>
    <cellStyle name="Input 93 3 6" xfId="30044"/>
    <cellStyle name="Input 93 4" xfId="4263"/>
    <cellStyle name="Input 93 4 2" xfId="8954"/>
    <cellStyle name="Input 93 4 2 2" xfId="22827"/>
    <cellStyle name="Input 93 4 3" xfId="12084"/>
    <cellStyle name="Input 93 4 3 2" xfId="19085"/>
    <cellStyle name="Input 93 4 4" xfId="21510"/>
    <cellStyle name="Input 93 4 5" xfId="26359"/>
    <cellStyle name="Input 93 4 6" xfId="30045"/>
    <cellStyle name="Input 93 5" xfId="8947"/>
    <cellStyle name="Input 93 5 2" xfId="22830"/>
    <cellStyle name="Input 93 6" xfId="12077"/>
    <cellStyle name="Input 93 6 2" xfId="19075"/>
    <cellStyle name="Input 93 7" xfId="24058"/>
    <cellStyle name="Input 93 8" xfId="26352"/>
    <cellStyle name="Input 93 9" xfId="30046"/>
    <cellStyle name="Input 94" xfId="4264"/>
    <cellStyle name="Input 94 2" xfId="4265"/>
    <cellStyle name="Input 94 2 10" xfId="30047"/>
    <cellStyle name="Input 94 2 2" xfId="4266"/>
    <cellStyle name="Input 94 2 2 2" xfId="8957"/>
    <cellStyle name="Input 94 2 2 2 2" xfId="22826"/>
    <cellStyle name="Input 94 2 2 3" xfId="12087"/>
    <cellStyle name="Input 94 2 2 3 2" xfId="19275"/>
    <cellStyle name="Input 94 2 2 4" xfId="17874"/>
    <cellStyle name="Input 94 2 2 5" xfId="26362"/>
    <cellStyle name="Input 94 2 2 6" xfId="30048"/>
    <cellStyle name="Input 94 2 3" xfId="4267"/>
    <cellStyle name="Input 94 2 3 2" xfId="8958"/>
    <cellStyle name="Input 94 2 3 2 2" xfId="20281"/>
    <cellStyle name="Input 94 2 3 3" xfId="12088"/>
    <cellStyle name="Input 94 2 3 3 2" xfId="15125"/>
    <cellStyle name="Input 94 2 3 4" xfId="24055"/>
    <cellStyle name="Input 94 2 3 5" xfId="26363"/>
    <cellStyle name="Input 94 2 3 6" xfId="30049"/>
    <cellStyle name="Input 94 2 4" xfId="4268"/>
    <cellStyle name="Input 94 2 4 2" xfId="8959"/>
    <cellStyle name="Input 94 2 4 2 2" xfId="16249"/>
    <cellStyle name="Input 94 2 4 3" xfId="12089"/>
    <cellStyle name="Input 94 2 4 3 2" xfId="19079"/>
    <cellStyle name="Input 94 2 4 4" xfId="21513"/>
    <cellStyle name="Input 94 2 4 5" xfId="26364"/>
    <cellStyle name="Input 94 2 4 6" xfId="30050"/>
    <cellStyle name="Input 94 2 5" xfId="4269"/>
    <cellStyle name="Input 94 2 5 2" xfId="8960"/>
    <cellStyle name="Input 94 2 5 2 2" xfId="22821"/>
    <cellStyle name="Input 94 2 5 3" xfId="12090"/>
    <cellStyle name="Input 94 2 5 3 2" xfId="19274"/>
    <cellStyle name="Input 94 2 5 4" xfId="17873"/>
    <cellStyle name="Input 94 2 5 5" xfId="26365"/>
    <cellStyle name="Input 94 2 5 6" xfId="30051"/>
    <cellStyle name="Input 94 2 6" xfId="8956"/>
    <cellStyle name="Input 94 2 6 2" xfId="16250"/>
    <cellStyle name="Input 94 2 7" xfId="12086"/>
    <cellStyle name="Input 94 2 7 2" xfId="19078"/>
    <cellStyle name="Input 94 2 8" xfId="21514"/>
    <cellStyle name="Input 94 2 9" xfId="26361"/>
    <cellStyle name="Input 94 3" xfId="4270"/>
    <cellStyle name="Input 94 3 2" xfId="8961"/>
    <cellStyle name="Input 94 3 2 2" xfId="20276"/>
    <cellStyle name="Input 94 3 3" xfId="12091"/>
    <cellStyle name="Input 94 3 3 2" xfId="15124"/>
    <cellStyle name="Input 94 3 4" xfId="24054"/>
    <cellStyle name="Input 94 3 5" xfId="26366"/>
    <cellStyle name="Input 94 3 6" xfId="30052"/>
    <cellStyle name="Input 94 4" xfId="4271"/>
    <cellStyle name="Input 94 4 2" xfId="8962"/>
    <cellStyle name="Input 94 4 2 2" xfId="22825"/>
    <cellStyle name="Input 94 4 3" xfId="12092"/>
    <cellStyle name="Input 94 4 3 2" xfId="19084"/>
    <cellStyle name="Input 94 4 4" xfId="21512"/>
    <cellStyle name="Input 94 4 5" xfId="26367"/>
    <cellStyle name="Input 94 4 6" xfId="30053"/>
    <cellStyle name="Input 94 5" xfId="8955"/>
    <cellStyle name="Input 94 5 2" xfId="20282"/>
    <cellStyle name="Input 94 6" xfId="12085"/>
    <cellStyle name="Input 94 6 2" xfId="19268"/>
    <cellStyle name="Input 94 7" xfId="24056"/>
    <cellStyle name="Input 94 8" xfId="26360"/>
    <cellStyle name="Input 94 9" xfId="30054"/>
    <cellStyle name="Input 95" xfId="4272"/>
    <cellStyle name="Input 95 2" xfId="4273"/>
    <cellStyle name="Input 95 2 10" xfId="30055"/>
    <cellStyle name="Input 95 2 2" xfId="4274"/>
    <cellStyle name="Input 95 2 2 2" xfId="8965"/>
    <cellStyle name="Input 95 2 2 2 2" xfId="22824"/>
    <cellStyle name="Input 95 2 2 3" xfId="12095"/>
    <cellStyle name="Input 95 2 2 3 2" xfId="19273"/>
    <cellStyle name="Input 95 2 2 4" xfId="21511"/>
    <cellStyle name="Input 95 2 2 5" xfId="26370"/>
    <cellStyle name="Input 95 2 2 6" xfId="30056"/>
    <cellStyle name="Input 95 2 3" xfId="4275"/>
    <cellStyle name="Input 95 2 3 2" xfId="8966"/>
    <cellStyle name="Input 95 2 3 2 2" xfId="20279"/>
    <cellStyle name="Input 95 2 3 3" xfId="12096"/>
    <cellStyle name="Input 95 2 3 3 2" xfId="15123"/>
    <cellStyle name="Input 95 2 3 4" xfId="17871"/>
    <cellStyle name="Input 95 2 3 5" xfId="26371"/>
    <cellStyle name="Input 95 2 3 6" xfId="30057"/>
    <cellStyle name="Input 95 2 4" xfId="4276"/>
    <cellStyle name="Input 95 2 4 2" xfId="8967"/>
    <cellStyle name="Input 95 2 4 2 2" xfId="16247"/>
    <cellStyle name="Input 95 2 4 3" xfId="12097"/>
    <cellStyle name="Input 95 2 4 3 2" xfId="19081"/>
    <cellStyle name="Input 95 2 4 4" xfId="17870"/>
    <cellStyle name="Input 95 2 4 5" xfId="26372"/>
    <cellStyle name="Input 95 2 4 6" xfId="30058"/>
    <cellStyle name="Input 95 2 5" xfId="4277"/>
    <cellStyle name="Input 95 2 5 2" xfId="8968"/>
    <cellStyle name="Input 95 2 5 2 2" xfId="22823"/>
    <cellStyle name="Input 95 2 5 3" xfId="12098"/>
    <cellStyle name="Input 95 2 5 3 2" xfId="19272"/>
    <cellStyle name="Input 95 2 5 4" xfId="17869"/>
    <cellStyle name="Input 95 2 5 5" xfId="26373"/>
    <cellStyle name="Input 95 2 5 6" xfId="30059"/>
    <cellStyle name="Input 95 2 6" xfId="8964"/>
    <cellStyle name="Input 95 2 6 2" xfId="16248"/>
    <cellStyle name="Input 95 2 7" xfId="12094"/>
    <cellStyle name="Input 95 2 7 2" xfId="19080"/>
    <cellStyle name="Input 95 2 8" xfId="24053"/>
    <cellStyle name="Input 95 2 9" xfId="26369"/>
    <cellStyle name="Input 95 3" xfId="4278"/>
    <cellStyle name="Input 95 3 2" xfId="8969"/>
    <cellStyle name="Input 95 3 2 2" xfId="20278"/>
    <cellStyle name="Input 95 3 3" xfId="12099"/>
    <cellStyle name="Input 95 3 3 2" xfId="15122"/>
    <cellStyle name="Input 95 3 4" xfId="17868"/>
    <cellStyle name="Input 95 3 5" xfId="26374"/>
    <cellStyle name="Input 95 3 6" xfId="30060"/>
    <cellStyle name="Input 95 4" xfId="4279"/>
    <cellStyle name="Input 95 4 2" xfId="8970"/>
    <cellStyle name="Input 95 4 2 2" xfId="16246"/>
    <cellStyle name="Input 95 4 3" xfId="12100"/>
    <cellStyle name="Input 95 4 3 2" xfId="19082"/>
    <cellStyle name="Input 95 4 4" xfId="24027"/>
    <cellStyle name="Input 95 4 5" xfId="26375"/>
    <cellStyle name="Input 95 4 6" xfId="30061"/>
    <cellStyle name="Input 95 5" xfId="8963"/>
    <cellStyle name="Input 95 5 2" xfId="20280"/>
    <cellStyle name="Input 95 6" xfId="12093"/>
    <cellStyle name="Input 95 6 2" xfId="19269"/>
    <cellStyle name="Input 95 7" xfId="17872"/>
    <cellStyle name="Input 95 8" xfId="26368"/>
    <cellStyle name="Input 95 9" xfId="30062"/>
    <cellStyle name="Input 96" xfId="4280"/>
    <cellStyle name="Input 96 2" xfId="4281"/>
    <cellStyle name="Input 96 2 10" xfId="30063"/>
    <cellStyle name="Input 96 2 2" xfId="4282"/>
    <cellStyle name="Input 96 2 2 2" xfId="8973"/>
    <cellStyle name="Input 96 2 2 2 2" xfId="16245"/>
    <cellStyle name="Input 96 2 2 3" xfId="12103"/>
    <cellStyle name="Input 96 2 2 3 2" xfId="19083"/>
    <cellStyle name="Input 96 2 2 4" xfId="21507"/>
    <cellStyle name="Input 96 2 2 5" xfId="26378"/>
    <cellStyle name="Input 96 2 2 6" xfId="30064"/>
    <cellStyle name="Input 96 2 3" xfId="4283"/>
    <cellStyle name="Input 96 2 3 2" xfId="8974"/>
    <cellStyle name="Input 96 2 3 2 2" xfId="16244"/>
    <cellStyle name="Input 96 2 3 3" xfId="12104"/>
    <cellStyle name="Input 96 2 3 3 2" xfId="19270"/>
    <cellStyle name="Input 96 2 3 4" xfId="17867"/>
    <cellStyle name="Input 96 2 3 5" xfId="26379"/>
    <cellStyle name="Input 96 2 3 6" xfId="30065"/>
    <cellStyle name="Input 96 2 4" xfId="4284"/>
    <cellStyle name="Input 96 2 4 2" xfId="8975"/>
    <cellStyle name="Input 96 2 4 2 2" xfId="16243"/>
    <cellStyle name="Input 96 2 4 3" xfId="12105"/>
    <cellStyle name="Input 96 2 4 3 2" xfId="15120"/>
    <cellStyle name="Input 96 2 4 4" xfId="24048"/>
    <cellStyle name="Input 96 2 4 5" xfId="26380"/>
    <cellStyle name="Input 96 2 4 6" xfId="30066"/>
    <cellStyle name="Input 96 2 5" xfId="4285"/>
    <cellStyle name="Input 96 2 5 2" xfId="8976"/>
    <cellStyle name="Input 96 2 5 2 2" xfId="22812"/>
    <cellStyle name="Input 96 2 5 3" xfId="12106"/>
    <cellStyle name="Input 96 2 5 3 2" xfId="15119"/>
    <cellStyle name="Input 96 2 5 4" xfId="21506"/>
    <cellStyle name="Input 96 2 5 5" xfId="26381"/>
    <cellStyle name="Input 96 2 5 6" xfId="30067"/>
    <cellStyle name="Input 96 2 6" xfId="8972"/>
    <cellStyle name="Input 96 2 6 2" xfId="20277"/>
    <cellStyle name="Input 96 2 7" xfId="12102"/>
    <cellStyle name="Input 96 2 7 2" xfId="15121"/>
    <cellStyle name="Input 96 2 8" xfId="24049"/>
    <cellStyle name="Input 96 2 9" xfId="26377"/>
    <cellStyle name="Input 96 3" xfId="4286"/>
    <cellStyle name="Input 96 3 2" xfId="8977"/>
    <cellStyle name="Input 96 3 2 2" xfId="20267"/>
    <cellStyle name="Input 96 3 3" xfId="12107"/>
    <cellStyle name="Input 96 3 3 2" xfId="15118"/>
    <cellStyle name="Input 96 3 4" xfId="17866"/>
    <cellStyle name="Input 96 3 5" xfId="26382"/>
    <cellStyle name="Input 96 3 6" xfId="30068"/>
    <cellStyle name="Input 96 4" xfId="4287"/>
    <cellStyle name="Input 96 4 2" xfId="8978"/>
    <cellStyle name="Input 96 4 2 2" xfId="22819"/>
    <cellStyle name="Input 96 4 3" xfId="12108"/>
    <cellStyle name="Input 96 4 3 2" xfId="15117"/>
    <cellStyle name="Input 96 4 4" xfId="24043"/>
    <cellStyle name="Input 96 4 5" xfId="26383"/>
    <cellStyle name="Input 96 4 6" xfId="30069"/>
    <cellStyle name="Input 96 5" xfId="8971"/>
    <cellStyle name="Input 96 5 2" xfId="22822"/>
    <cellStyle name="Input 96 6" xfId="12101"/>
    <cellStyle name="Input 96 6 2" xfId="19271"/>
    <cellStyle name="Input 96 7" xfId="21484"/>
    <cellStyle name="Input 96 8" xfId="26376"/>
    <cellStyle name="Input 96 9" xfId="30070"/>
    <cellStyle name="Input 97" xfId="4288"/>
    <cellStyle name="Input 97 2" xfId="4289"/>
    <cellStyle name="Input 97 2 10" xfId="30071"/>
    <cellStyle name="Input 97 2 2" xfId="4290"/>
    <cellStyle name="Input 97 2 2 2" xfId="8981"/>
    <cellStyle name="Input 97 2 2 2 2" xfId="22818"/>
    <cellStyle name="Input 97 2 2 3" xfId="12111"/>
    <cellStyle name="Input 97 2 2 3 2" xfId="19086"/>
    <cellStyle name="Input 97 2 2 4" xfId="21505"/>
    <cellStyle name="Input 97 2 2 5" xfId="26386"/>
    <cellStyle name="Input 97 2 2 6" xfId="30072"/>
    <cellStyle name="Input 97 2 3" xfId="4291"/>
    <cellStyle name="Input 97 2 3 2" xfId="8982"/>
    <cellStyle name="Input 97 2 3 2 2" xfId="20273"/>
    <cellStyle name="Input 97 2 3 3" xfId="12112"/>
    <cellStyle name="Input 97 2 3 3 2" xfId="19267"/>
    <cellStyle name="Input 97 2 3 4" xfId="17865"/>
    <cellStyle name="Input 97 2 3 5" xfId="26387"/>
    <cellStyle name="Input 97 2 3 6" xfId="30073"/>
    <cellStyle name="Input 97 2 4" xfId="4292"/>
    <cellStyle name="Input 97 2 4 2" xfId="8983"/>
    <cellStyle name="Input 97 2 4 2 2" xfId="16241"/>
    <cellStyle name="Input 97 2 4 3" xfId="12113"/>
    <cellStyle name="Input 97 2 4 3 2" xfId="15116"/>
    <cellStyle name="Input 97 2 4 4" xfId="24046"/>
    <cellStyle name="Input 97 2 4 5" xfId="26388"/>
    <cellStyle name="Input 97 2 4 6" xfId="30074"/>
    <cellStyle name="Input 97 2 5" xfId="4293"/>
    <cellStyle name="Input 97 2 5 2" xfId="8984"/>
    <cellStyle name="Input 97 2 5 2 2" xfId="22813"/>
    <cellStyle name="Input 97 2 5 3" xfId="12114"/>
    <cellStyle name="Input 97 2 5 3 2" xfId="19088"/>
    <cellStyle name="Input 97 2 5 4" xfId="21504"/>
    <cellStyle name="Input 97 2 5 5" xfId="26389"/>
    <cellStyle name="Input 97 2 5 6" xfId="30075"/>
    <cellStyle name="Input 97 2 6" xfId="8980"/>
    <cellStyle name="Input 97 2 6 2" xfId="16242"/>
    <cellStyle name="Input 97 2 7" xfId="12110"/>
    <cellStyle name="Input 97 2 7 2" xfId="19216"/>
    <cellStyle name="Input 97 2 8" xfId="24047"/>
    <cellStyle name="Input 97 2 9" xfId="26385"/>
    <cellStyle name="Input 97 3" xfId="4294"/>
    <cellStyle name="Input 97 3 2" xfId="8985"/>
    <cellStyle name="Input 97 3 2 2" xfId="20268"/>
    <cellStyle name="Input 97 3 3" xfId="12115"/>
    <cellStyle name="Input 97 3 3 2" xfId="19265"/>
    <cellStyle name="Input 97 3 4" xfId="17864"/>
    <cellStyle name="Input 97 3 5" xfId="26390"/>
    <cellStyle name="Input 97 3 6" xfId="30076"/>
    <cellStyle name="Input 97 4" xfId="4295"/>
    <cellStyle name="Input 97 4 2" xfId="8986"/>
    <cellStyle name="Input 97 4 2 2" xfId="22817"/>
    <cellStyle name="Input 97 4 3" xfId="12116"/>
    <cellStyle name="Input 97 4 3 2" xfId="19087"/>
    <cellStyle name="Input 97 4 4" xfId="24045"/>
    <cellStyle name="Input 97 4 5" xfId="26391"/>
    <cellStyle name="Input 97 4 6" xfId="30077"/>
    <cellStyle name="Input 97 5" xfId="8979"/>
    <cellStyle name="Input 97 5 2" xfId="20274"/>
    <cellStyle name="Input 97 6" xfId="12109"/>
    <cellStyle name="Input 97 6 2" xfId="19137"/>
    <cellStyle name="Input 97 7" xfId="21501"/>
    <cellStyle name="Input 97 8" xfId="26384"/>
    <cellStyle name="Input 97 9" xfId="30078"/>
    <cellStyle name="Input 98" xfId="4296"/>
    <cellStyle name="Input 98 2" xfId="4297"/>
    <cellStyle name="Input 98 2 10" xfId="30079"/>
    <cellStyle name="Input 98 2 2" xfId="4298"/>
    <cellStyle name="Input 98 2 2 2" xfId="8989"/>
    <cellStyle name="Input 98 2 2 2 2" xfId="22816"/>
    <cellStyle name="Input 98 2 2 3" xfId="12119"/>
    <cellStyle name="Input 98 2 2 3 2" xfId="15114"/>
    <cellStyle name="Input 98 2 2 4" xfId="24044"/>
    <cellStyle name="Input 98 2 2 5" xfId="26394"/>
    <cellStyle name="Input 98 2 2 6" xfId="30080"/>
    <cellStyle name="Input 98 2 3" xfId="4299"/>
    <cellStyle name="Input 98 2 3 2" xfId="8990"/>
    <cellStyle name="Input 98 2 3 2 2" xfId="20271"/>
    <cellStyle name="Input 98 2 3 3" xfId="12120"/>
    <cellStyle name="Input 98 2 3 3 2" xfId="19100"/>
    <cellStyle name="Input 98 2 3 4" xfId="21502"/>
    <cellStyle name="Input 98 2 3 5" xfId="26395"/>
    <cellStyle name="Input 98 2 3 6" xfId="30081"/>
    <cellStyle name="Input 98 2 4" xfId="4300"/>
    <cellStyle name="Input 98 2 4 2" xfId="8991"/>
    <cellStyle name="Input 98 2 4 2 2" xfId="16239"/>
    <cellStyle name="Input 98 2 4 3" xfId="12121"/>
    <cellStyle name="Input 98 2 4 3 2" xfId="19253"/>
    <cellStyle name="Input 98 2 4 4" xfId="17862"/>
    <cellStyle name="Input 98 2 4 5" xfId="26396"/>
    <cellStyle name="Input 98 2 4 6" xfId="30082"/>
    <cellStyle name="Input 98 2 5" xfId="4301"/>
    <cellStyle name="Input 98 2 5 2" xfId="8992"/>
    <cellStyle name="Input 98 2 5 2 2" xfId="22815"/>
    <cellStyle name="Input 98 2 5 3" xfId="12122"/>
    <cellStyle name="Input 98 2 5 3 2" xfId="19089"/>
    <cellStyle name="Input 98 2 5 4" xfId="17861"/>
    <cellStyle name="Input 98 2 5 5" xfId="26397"/>
    <cellStyle name="Input 98 2 5 6" xfId="30083"/>
    <cellStyle name="Input 98 2 6" xfId="8988"/>
    <cellStyle name="Input 98 2 6 2" xfId="16240"/>
    <cellStyle name="Input 98 2 7" xfId="12118"/>
    <cellStyle name="Input 98 2 7 2" xfId="15115"/>
    <cellStyle name="Input 98 2 8" xfId="17863"/>
    <cellStyle name="Input 98 2 9" xfId="26393"/>
    <cellStyle name="Input 98 3" xfId="4302"/>
    <cellStyle name="Input 98 3 2" xfId="8993"/>
    <cellStyle name="Input 98 3 2 2" xfId="20270"/>
    <cellStyle name="Input 98 3 3" xfId="12123"/>
    <cellStyle name="Input 98 3 3 2" xfId="19264"/>
    <cellStyle name="Input 98 3 4" xfId="24039"/>
    <cellStyle name="Input 98 3 5" xfId="26398"/>
    <cellStyle name="Input 98 3 6" xfId="30084"/>
    <cellStyle name="Input 98 4" xfId="4303"/>
    <cellStyle name="Input 98 4 2" xfId="8994"/>
    <cellStyle name="Input 98 4 2 2" xfId="16238"/>
    <cellStyle name="Input 98 4 3" xfId="12124"/>
    <cellStyle name="Input 98 4 3 2" xfId="15113"/>
    <cellStyle name="Input 98 4 4" xfId="21497"/>
    <cellStyle name="Input 98 4 5" xfId="26399"/>
    <cellStyle name="Input 98 4 6" xfId="30085"/>
    <cellStyle name="Input 98 5" xfId="8987"/>
    <cellStyle name="Input 98 5 2" xfId="20272"/>
    <cellStyle name="Input 98 6" xfId="12117"/>
    <cellStyle name="Input 98 6 2" xfId="19266"/>
    <cellStyle name="Input 98 7" xfId="21503"/>
    <cellStyle name="Input 98 8" xfId="26392"/>
    <cellStyle name="Input 98 9" xfId="30086"/>
    <cellStyle name="Input 99" xfId="4304"/>
    <cellStyle name="Input 99 2" xfId="4305"/>
    <cellStyle name="Input 99 2 10" xfId="30087"/>
    <cellStyle name="Input 99 2 2" xfId="4306"/>
    <cellStyle name="Input 99 2 2 2" xfId="8997"/>
    <cellStyle name="Input 99 2 2 2 2" xfId="16237"/>
    <cellStyle name="Input 99 2 2 3" xfId="12127"/>
    <cellStyle name="Input 99 2 2 3 2" xfId="19090"/>
    <cellStyle name="Input 99 2 2 4" xfId="17860"/>
    <cellStyle name="Input 99 2 2 5" xfId="26402"/>
    <cellStyle name="Input 99 2 2 6" xfId="30088"/>
    <cellStyle name="Input 99 2 3" xfId="4307"/>
    <cellStyle name="Input 99 2 3 2" xfId="8998"/>
    <cellStyle name="Input 99 2 3 2 2" xfId="16236"/>
    <cellStyle name="Input 99 2 3 3" xfId="12128"/>
    <cellStyle name="Input 99 2 3 3 2" xfId="19263"/>
    <cellStyle name="Input 99 2 3 4" xfId="24041"/>
    <cellStyle name="Input 99 2 3 5" xfId="26403"/>
    <cellStyle name="Input 99 2 3 6" xfId="30089"/>
    <cellStyle name="Input 99 2 4" xfId="4308"/>
    <cellStyle name="Input 99 2 4 2" xfId="8999"/>
    <cellStyle name="Input 99 2 4 2 2" xfId="16235"/>
    <cellStyle name="Input 99 2 4 3" xfId="12129"/>
    <cellStyle name="Input 99 2 4 3 2" xfId="15112"/>
    <cellStyle name="Input 99 2 4 4" xfId="21499"/>
    <cellStyle name="Input 99 2 4 5" xfId="26404"/>
    <cellStyle name="Input 99 2 4 6" xfId="30090"/>
    <cellStyle name="Input 99 2 5" xfId="4309"/>
    <cellStyle name="Input 99 2 5 2" xfId="9000"/>
    <cellStyle name="Input 99 2 5 2 2" xfId="22804"/>
    <cellStyle name="Input 99 2 5 3" xfId="12130"/>
    <cellStyle name="Input 99 2 5 3 2" xfId="15111"/>
    <cellStyle name="Input 99 2 5 4" xfId="17859"/>
    <cellStyle name="Input 99 2 5 5" xfId="26405"/>
    <cellStyle name="Input 99 2 5 6" xfId="30091"/>
    <cellStyle name="Input 99 2 6" xfId="8996"/>
    <cellStyle name="Input 99 2 6 2" xfId="20269"/>
    <cellStyle name="Input 99 2 7" xfId="12126"/>
    <cellStyle name="Input 99 2 7 2" xfId="19262"/>
    <cellStyle name="Input 99 2 8" xfId="21500"/>
    <cellStyle name="Input 99 2 9" xfId="26401"/>
    <cellStyle name="Input 99 3" xfId="4310"/>
    <cellStyle name="Input 99 3 2" xfId="9001"/>
    <cellStyle name="Input 99 3 2 2" xfId="20259"/>
    <cellStyle name="Input 99 3 3" xfId="12131"/>
    <cellStyle name="Input 99 3 3 2" xfId="19095"/>
    <cellStyle name="Input 99 3 4" xfId="24040"/>
    <cellStyle name="Input 99 3 5" xfId="26406"/>
    <cellStyle name="Input 99 3 6" xfId="30092"/>
    <cellStyle name="Input 99 4" xfId="4311"/>
    <cellStyle name="Input 99 4 2" xfId="9002"/>
    <cellStyle name="Input 99 4 2 2" xfId="22811"/>
    <cellStyle name="Input 99 4 3" xfId="12132"/>
    <cellStyle name="Input 99 4 3 2" xfId="19258"/>
    <cellStyle name="Input 99 4 4" xfId="21498"/>
    <cellStyle name="Input 99 4 5" xfId="26407"/>
    <cellStyle name="Input 99 4 6" xfId="30093"/>
    <cellStyle name="Input 99 5" xfId="8995"/>
    <cellStyle name="Input 99 5 2" xfId="22814"/>
    <cellStyle name="Input 99 6" xfId="12125"/>
    <cellStyle name="Input 99 6 2" xfId="19091"/>
    <cellStyle name="Input 99 7" xfId="24042"/>
    <cellStyle name="Input 99 8" xfId="26400"/>
    <cellStyle name="Input 99 9" xfId="30094"/>
    <cellStyle name="Input text" xfId="134"/>
    <cellStyle name="Input1" xfId="135"/>
    <cellStyle name="Input1 2" xfId="4314"/>
    <cellStyle name="Input1 2 2" xfId="30095"/>
    <cellStyle name="Input1 3" xfId="4315"/>
    <cellStyle name="Input1 3 2" xfId="30096"/>
    <cellStyle name="Input1 4" xfId="4316"/>
    <cellStyle name="Input1 4 2" xfId="30097"/>
    <cellStyle name="Input1 5" xfId="30098"/>
    <cellStyle name="Input1%" xfId="532"/>
    <cellStyle name="Input1_ICRC Electricity model 1-1  (1 Feb 2003) " xfId="533"/>
    <cellStyle name="Input1default" xfId="534"/>
    <cellStyle name="Input1default%" xfId="535"/>
    <cellStyle name="Input2" xfId="257"/>
    <cellStyle name="Input2 2" xfId="536"/>
    <cellStyle name="Input2 2 2" xfId="4318"/>
    <cellStyle name="Input2_PAL network expenditure template iter1v1" xfId="537"/>
    <cellStyle name="Input3" xfId="136"/>
    <cellStyle name="Input3 2" xfId="4320"/>
    <cellStyle name="Input3 2 2" xfId="30099"/>
    <cellStyle name="Input3 3" xfId="4321"/>
    <cellStyle name="Input3 3 2" xfId="30100"/>
    <cellStyle name="Input3 4" xfId="4322"/>
    <cellStyle name="Input3 4 2" xfId="30101"/>
    <cellStyle name="Input3 5" xfId="30102"/>
    <cellStyle name="InputArea" xfId="137"/>
    <cellStyle name="InputAreaDotted" xfId="138"/>
    <cellStyle name="InputCell" xfId="538"/>
    <cellStyle name="Inputs2" xfId="539"/>
    <cellStyle name="key result" xfId="540"/>
    <cellStyle name="Komma_HWL BudgetSummary 2004 HWL retrieve Cons 031014" xfId="541"/>
    <cellStyle name="left" xfId="542"/>
    <cellStyle name="Lines" xfId="139"/>
    <cellStyle name="Linked Cell" xfId="140" builtinId="24" customBuiltin="1"/>
    <cellStyle name="Linked Cell 2" xfId="543"/>
    <cellStyle name="Linked Cell 2 2" xfId="4326"/>
    <cellStyle name="Linked Cell 3" xfId="4327"/>
    <cellStyle name="Local import" xfId="544"/>
    <cellStyle name="Local import %" xfId="545"/>
    <cellStyle name="Lookup Table Heading" xfId="141"/>
    <cellStyle name="Lookup Table Heading 10" xfId="21496"/>
    <cellStyle name="Lookup Table Heading 11" xfId="26408"/>
    <cellStyle name="Lookup Table Heading 12" xfId="30103"/>
    <cellStyle name="Lookup Table Heading 2" xfId="4329"/>
    <cellStyle name="Lookup Table Heading 2 2" xfId="4330"/>
    <cellStyle name="Lookup Table Heading 2 2 10" xfId="30104"/>
    <cellStyle name="Lookup Table Heading 2 2 2" xfId="4331"/>
    <cellStyle name="Lookup Table Heading 2 2 2 2" xfId="9006"/>
    <cellStyle name="Lookup Table Heading 2 2 2 2 2" xfId="20265"/>
    <cellStyle name="Lookup Table Heading 2 2 2 3" xfId="12136"/>
    <cellStyle name="Lookup Table Heading 2 2 2 3 2" xfId="19094"/>
    <cellStyle name="Lookup Table Heading 2 2 2 4" xfId="21495"/>
    <cellStyle name="Lookup Table Heading 2 2 2 5" xfId="26411"/>
    <cellStyle name="Lookup Table Heading 2 2 2 6" xfId="30105"/>
    <cellStyle name="Lookup Table Heading 2 2 3" xfId="4332"/>
    <cellStyle name="Lookup Table Heading 2 2 3 2" xfId="9007"/>
    <cellStyle name="Lookup Table Heading 2 2 3 2 2" xfId="16233"/>
    <cellStyle name="Lookup Table Heading 2 2 3 3" xfId="12137"/>
    <cellStyle name="Lookup Table Heading 2 2 3 3 2" xfId="19259"/>
    <cellStyle name="Lookup Table Heading 2 2 3 4" xfId="17857"/>
    <cellStyle name="Lookup Table Heading 2 2 3 5" xfId="26412"/>
    <cellStyle name="Lookup Table Heading 2 2 3 6" xfId="30106"/>
    <cellStyle name="Lookup Table Heading 2 2 4" xfId="4333"/>
    <cellStyle name="Lookup Table Heading 2 2 4 2" xfId="9008"/>
    <cellStyle name="Lookup Table Heading 2 2 4 2 2" xfId="22805"/>
    <cellStyle name="Lookup Table Heading 2 2 4 3" xfId="12138"/>
    <cellStyle name="Lookup Table Heading 2 2 4 3 2" xfId="19093"/>
    <cellStyle name="Lookup Table Heading 2 2 4 4" xfId="24037"/>
    <cellStyle name="Lookup Table Heading 2 2 4 5" xfId="26413"/>
    <cellStyle name="Lookup Table Heading 2 2 4 6" xfId="30107"/>
    <cellStyle name="Lookup Table Heading 2 2 5" xfId="4334"/>
    <cellStyle name="Lookup Table Heading 2 2 5 2" xfId="9009"/>
    <cellStyle name="Lookup Table Heading 2 2 5 2 2" xfId="20260"/>
    <cellStyle name="Lookup Table Heading 2 2 5 3" xfId="12139"/>
    <cellStyle name="Lookup Table Heading 2 2 5 3 2" xfId="19260"/>
    <cellStyle name="Lookup Table Heading 2 2 5 4" xfId="21494"/>
    <cellStyle name="Lookup Table Heading 2 2 5 5" xfId="26414"/>
    <cellStyle name="Lookup Table Heading 2 2 5 6" xfId="30108"/>
    <cellStyle name="Lookup Table Heading 2 2 6" xfId="9005"/>
    <cellStyle name="Lookup Table Heading 2 2 6 2" xfId="22810"/>
    <cellStyle name="Lookup Table Heading 2 2 7" xfId="12135"/>
    <cellStyle name="Lookup Table Heading 2 2 7 2" xfId="15110"/>
    <cellStyle name="Lookup Table Heading 2 2 8" xfId="24038"/>
    <cellStyle name="Lookup Table Heading 2 2 9" xfId="26410"/>
    <cellStyle name="Lookup Table Heading 2 3" xfId="4335"/>
    <cellStyle name="Lookup Table Heading 2 3 2" xfId="9010"/>
    <cellStyle name="Lookup Table Heading 2 3 2 2" xfId="22809"/>
    <cellStyle name="Lookup Table Heading 2 3 3" xfId="12140"/>
    <cellStyle name="Lookup Table Heading 2 3 3 2" xfId="15109"/>
    <cellStyle name="Lookup Table Heading 2 3 4" xfId="17856"/>
    <cellStyle name="Lookup Table Heading 2 3 5" xfId="26415"/>
    <cellStyle name="Lookup Table Heading 2 3 6" xfId="30109"/>
    <cellStyle name="Lookup Table Heading 2 4" xfId="4336"/>
    <cellStyle name="Lookup Table Heading 2 4 2" xfId="9011"/>
    <cellStyle name="Lookup Table Heading 2 4 2 2" xfId="20264"/>
    <cellStyle name="Lookup Table Heading 2 4 3" xfId="12141"/>
    <cellStyle name="Lookup Table Heading 2 4 3 2" xfId="15108"/>
    <cellStyle name="Lookup Table Heading 2 4 4" xfId="24036"/>
    <cellStyle name="Lookup Table Heading 2 4 5" xfId="26416"/>
    <cellStyle name="Lookup Table Heading 2 4 6" xfId="30110"/>
    <cellStyle name="Lookup Table Heading 2 5" xfId="9004"/>
    <cellStyle name="Lookup Table Heading 2 5 2" xfId="16234"/>
    <cellStyle name="Lookup Table Heading 2 6" xfId="12134"/>
    <cellStyle name="Lookup Table Heading 2 6 2" xfId="19261"/>
    <cellStyle name="Lookup Table Heading 2 7" xfId="17858"/>
    <cellStyle name="Lookup Table Heading 2 8" xfId="26409"/>
    <cellStyle name="Lookup Table Heading 2 9" xfId="30111"/>
    <cellStyle name="Lookup Table Heading 3" xfId="4337"/>
    <cellStyle name="Lookup Table Heading 3 2" xfId="4338"/>
    <cellStyle name="Lookup Table Heading 3 2 10" xfId="30112"/>
    <cellStyle name="Lookup Table Heading 3 2 2" xfId="4339"/>
    <cellStyle name="Lookup Table Heading 3 2 2 2" xfId="9014"/>
    <cellStyle name="Lookup Table Heading 3 2 2 2 2" xfId="20263"/>
    <cellStyle name="Lookup Table Heading 3 2 2 3" xfId="12144"/>
    <cellStyle name="Lookup Table Heading 3 2 2 3 2" xfId="19254"/>
    <cellStyle name="Lookup Table Heading 3 2 2 4" xfId="17854"/>
    <cellStyle name="Lookup Table Heading 3 2 2 5" xfId="26419"/>
    <cellStyle name="Lookup Table Heading 3 2 2 6" xfId="30113"/>
    <cellStyle name="Lookup Table Heading 3 2 3" xfId="4340"/>
    <cellStyle name="Lookup Table Heading 3 2 3 2" xfId="9015"/>
    <cellStyle name="Lookup Table Heading 3 2 3 2 2" xfId="16231"/>
    <cellStyle name="Lookup Table Heading 3 2 3 3" xfId="12145"/>
    <cellStyle name="Lookup Table Heading 3 2 3 3 2" xfId="19096"/>
    <cellStyle name="Lookup Table Heading 3 2 3 4" xfId="17853"/>
    <cellStyle name="Lookup Table Heading 3 2 3 5" xfId="26420"/>
    <cellStyle name="Lookup Table Heading 3 2 3 6" xfId="30114"/>
    <cellStyle name="Lookup Table Heading 3 2 4" xfId="4341"/>
    <cellStyle name="Lookup Table Heading 3 2 4 2" xfId="9016"/>
    <cellStyle name="Lookup Table Heading 3 2 4 2 2" xfId="22807"/>
    <cellStyle name="Lookup Table Heading 3 2 4 3" xfId="12146"/>
    <cellStyle name="Lookup Table Heading 3 2 4 3 2" xfId="19257"/>
    <cellStyle name="Lookup Table Heading 3 2 4 4" xfId="24028"/>
    <cellStyle name="Lookup Table Heading 3 2 4 5" xfId="26421"/>
    <cellStyle name="Lookup Table Heading 3 2 4 6" xfId="30115"/>
    <cellStyle name="Lookup Table Heading 3 2 5" xfId="4342"/>
    <cellStyle name="Lookup Table Heading 3 2 5 2" xfId="9017"/>
    <cellStyle name="Lookup Table Heading 3 2 5 2 2" xfId="20262"/>
    <cellStyle name="Lookup Table Heading 3 2 5 3" xfId="12147"/>
    <cellStyle name="Lookup Table Heading 3 2 5 3 2" xfId="15106"/>
    <cellStyle name="Lookup Table Heading 3 2 5 4" xfId="21485"/>
    <cellStyle name="Lookup Table Heading 3 2 5 5" xfId="26422"/>
    <cellStyle name="Lookup Table Heading 3 2 5 6" xfId="30116"/>
    <cellStyle name="Lookup Table Heading 3 2 6" xfId="9013"/>
    <cellStyle name="Lookup Table Heading 3 2 6 2" xfId="22808"/>
    <cellStyle name="Lookup Table Heading 3 2 7" xfId="12143"/>
    <cellStyle name="Lookup Table Heading 3 2 7 2" xfId="19099"/>
    <cellStyle name="Lookup Table Heading 3 2 8" xfId="17855"/>
    <cellStyle name="Lookup Table Heading 3 2 9" xfId="26418"/>
    <cellStyle name="Lookup Table Heading 3 3" xfId="4343"/>
    <cellStyle name="Lookup Table Heading 3 3 2" xfId="9018"/>
    <cellStyle name="Lookup Table Heading 3 3 2 2" xfId="16230"/>
    <cellStyle name="Lookup Table Heading 3 3 3" xfId="12148"/>
    <cellStyle name="Lookup Table Heading 3 3 3 2" xfId="19098"/>
    <cellStyle name="Lookup Table Heading 3 3 4" xfId="24035"/>
    <cellStyle name="Lookup Table Heading 3 3 5" xfId="26423"/>
    <cellStyle name="Lookup Table Heading 3 3 6" xfId="30117"/>
    <cellStyle name="Lookup Table Heading 3 4" xfId="4344"/>
    <cellStyle name="Lookup Table Heading 3 4 2" xfId="9019"/>
    <cellStyle name="Lookup Table Heading 3 4 2 2" xfId="22806"/>
    <cellStyle name="Lookup Table Heading 3 4 3" xfId="12149"/>
    <cellStyle name="Lookup Table Heading 3 4 3 2" xfId="19255"/>
    <cellStyle name="Lookup Table Heading 3 4 4" xfId="21492"/>
    <cellStyle name="Lookup Table Heading 3 4 5" xfId="26424"/>
    <cellStyle name="Lookup Table Heading 3 4 6" xfId="30118"/>
    <cellStyle name="Lookup Table Heading 3 5" xfId="9012"/>
    <cellStyle name="Lookup Table Heading 3 5 2" xfId="16232"/>
    <cellStyle name="Lookup Table Heading 3 6" xfId="12142"/>
    <cellStyle name="Lookup Table Heading 3 6 2" xfId="15107"/>
    <cellStyle name="Lookup Table Heading 3 7" xfId="21493"/>
    <cellStyle name="Lookup Table Heading 3 8" xfId="26417"/>
    <cellStyle name="Lookup Table Heading 3 9" xfId="30119"/>
    <cellStyle name="Lookup Table Heading 4" xfId="4345"/>
    <cellStyle name="Lookup Table Heading 4 10" xfId="30120"/>
    <cellStyle name="Lookup Table Heading 4 2" xfId="4346"/>
    <cellStyle name="Lookup Table Heading 4 2 2" xfId="9021"/>
    <cellStyle name="Lookup Table Heading 4 2 2 2" xfId="16229"/>
    <cellStyle name="Lookup Table Heading 4 2 3" xfId="12151"/>
    <cellStyle name="Lookup Table Heading 4 2 3 2" xfId="19256"/>
    <cellStyle name="Lookup Table Heading 4 2 4" xfId="24034"/>
    <cellStyle name="Lookup Table Heading 4 2 5" xfId="26426"/>
    <cellStyle name="Lookup Table Heading 4 2 6" xfId="30121"/>
    <cellStyle name="Lookup Table Heading 4 3" xfId="4347"/>
    <cellStyle name="Lookup Table Heading 4 3 2" xfId="9022"/>
    <cellStyle name="Lookup Table Heading 4 3 2 2" xfId="16228"/>
    <cellStyle name="Lookup Table Heading 4 3 3" xfId="12152"/>
    <cellStyle name="Lookup Table Heading 4 3 3 2" xfId="15105"/>
    <cellStyle name="Lookup Table Heading 4 3 4" xfId="21491"/>
    <cellStyle name="Lookup Table Heading 4 3 5" xfId="26427"/>
    <cellStyle name="Lookup Table Heading 4 3 6" xfId="30122"/>
    <cellStyle name="Lookup Table Heading 4 4" xfId="4348"/>
    <cellStyle name="Lookup Table Heading 4 4 2" xfId="9023"/>
    <cellStyle name="Lookup Table Heading 4 4 2 2" xfId="16227"/>
    <cellStyle name="Lookup Table Heading 4 4 3" xfId="12153"/>
    <cellStyle name="Lookup Table Heading 4 4 3 2" xfId="15104"/>
    <cellStyle name="Lookup Table Heading 4 4 4" xfId="17851"/>
    <cellStyle name="Lookup Table Heading 4 4 5" xfId="26428"/>
    <cellStyle name="Lookup Table Heading 4 4 6" xfId="30123"/>
    <cellStyle name="Lookup Table Heading 4 5" xfId="4349"/>
    <cellStyle name="Lookup Table Heading 4 5 2" xfId="9024"/>
    <cellStyle name="Lookup Table Heading 4 5 2 2" xfId="22796"/>
    <cellStyle name="Lookup Table Heading 4 5 3" xfId="12154"/>
    <cellStyle name="Lookup Table Heading 4 5 3 2" xfId="15103"/>
    <cellStyle name="Lookup Table Heading 4 5 4" xfId="24029"/>
    <cellStyle name="Lookup Table Heading 4 5 5" xfId="26429"/>
    <cellStyle name="Lookup Table Heading 4 5 6" xfId="30124"/>
    <cellStyle name="Lookup Table Heading 4 6" xfId="9020"/>
    <cellStyle name="Lookup Table Heading 4 6 2" xfId="20261"/>
    <cellStyle name="Lookup Table Heading 4 7" xfId="12150"/>
    <cellStyle name="Lookup Table Heading 4 7 2" xfId="19097"/>
    <cellStyle name="Lookup Table Heading 4 8" xfId="17852"/>
    <cellStyle name="Lookup Table Heading 4 9" xfId="26425"/>
    <cellStyle name="Lookup Table Heading 5" xfId="4350"/>
    <cellStyle name="Lookup Table Heading 5 2" xfId="9025"/>
    <cellStyle name="Lookup Table Heading 5 2 2" xfId="20251"/>
    <cellStyle name="Lookup Table Heading 5 3" xfId="12155"/>
    <cellStyle name="Lookup Table Heading 5 3 2" xfId="15102"/>
    <cellStyle name="Lookup Table Heading 5 4" xfId="21486"/>
    <cellStyle name="Lookup Table Heading 5 5" xfId="26430"/>
    <cellStyle name="Lookup Table Heading 5 6" xfId="30125"/>
    <cellStyle name="Lookup Table Heading 6" xfId="4351"/>
    <cellStyle name="Lookup Table Heading 6 2" xfId="9026"/>
    <cellStyle name="Lookup Table Heading 6 2 2" xfId="22803"/>
    <cellStyle name="Lookup Table Heading 6 3" xfId="12156"/>
    <cellStyle name="Lookup Table Heading 6 3 2" xfId="19112"/>
    <cellStyle name="Lookup Table Heading 6 4" xfId="24033"/>
    <cellStyle name="Lookup Table Heading 6 5" xfId="26431"/>
    <cellStyle name="Lookup Table Heading 6 6" xfId="30126"/>
    <cellStyle name="Lookup Table Heading 7" xfId="9003"/>
    <cellStyle name="Lookup Table Heading 7 2" xfId="20266"/>
    <cellStyle name="Lookup Table Heading 8" xfId="12133"/>
    <cellStyle name="Lookup Table Heading 8 2" xfId="19092"/>
    <cellStyle name="Lookup Table Heading 9" xfId="4328"/>
    <cellStyle name="Lookup Table Label" xfId="142"/>
    <cellStyle name="Lookup Table Label 10" xfId="21490"/>
    <cellStyle name="Lookup Table Label 11" xfId="26432"/>
    <cellStyle name="Lookup Table Label 12" xfId="30127"/>
    <cellStyle name="Lookup Table Label 2" xfId="4353"/>
    <cellStyle name="Lookup Table Label 2 2" xfId="4354"/>
    <cellStyle name="Lookup Table Label 2 2 10" xfId="30128"/>
    <cellStyle name="Lookup Table Label 2 2 2" xfId="4355"/>
    <cellStyle name="Lookup Table Label 2 2 2 2" xfId="9030"/>
    <cellStyle name="Lookup Table Label 2 2 2 2 2" xfId="20257"/>
    <cellStyle name="Lookup Table Label 2 2 2 3" xfId="12160"/>
    <cellStyle name="Lookup Table Label 2 2 2 3 2" xfId="15101"/>
    <cellStyle name="Lookup Table Label 2 2 2 4" xfId="21489"/>
    <cellStyle name="Lookup Table Label 2 2 2 5" xfId="26435"/>
    <cellStyle name="Lookup Table Label 2 2 2 6" xfId="30129"/>
    <cellStyle name="Lookup Table Label 2 2 3" xfId="4356"/>
    <cellStyle name="Lookup Table Label 2 2 3 2" xfId="9031"/>
    <cellStyle name="Lookup Table Label 2 2 3 2 2" xfId="16225"/>
    <cellStyle name="Lookup Table Label 2 2 3 3" xfId="12161"/>
    <cellStyle name="Lookup Table Label 2 2 3 3 2" xfId="19103"/>
    <cellStyle name="Lookup Table Label 2 2 3 4" xfId="17849"/>
    <cellStyle name="Lookup Table Label 2 2 3 5" xfId="26436"/>
    <cellStyle name="Lookup Table Label 2 2 3 6" xfId="30130"/>
    <cellStyle name="Lookup Table Label 2 2 4" xfId="4357"/>
    <cellStyle name="Lookup Table Label 2 2 4 2" xfId="9032"/>
    <cellStyle name="Lookup Table Label 2 2 4 2 2" xfId="22797"/>
    <cellStyle name="Lookup Table Label 2 2 4 3" xfId="12162"/>
    <cellStyle name="Lookup Table Label 2 2 4 3 2" xfId="19250"/>
    <cellStyle name="Lookup Table Label 2 2 4 4" xfId="24031"/>
    <cellStyle name="Lookup Table Label 2 2 4 5" xfId="26437"/>
    <cellStyle name="Lookup Table Label 2 2 4 6" xfId="30131"/>
    <cellStyle name="Lookup Table Label 2 2 5" xfId="4358"/>
    <cellStyle name="Lookup Table Label 2 2 5 2" xfId="9033"/>
    <cellStyle name="Lookup Table Label 2 2 5 2 2" xfId="20252"/>
    <cellStyle name="Lookup Table Label 2 2 5 3" xfId="12163"/>
    <cellStyle name="Lookup Table Label 2 2 5 3 2" xfId="19102"/>
    <cellStyle name="Lookup Table Label 2 2 5 4" xfId="21488"/>
    <cellStyle name="Lookup Table Label 2 2 5 5" xfId="26438"/>
    <cellStyle name="Lookup Table Label 2 2 5 6" xfId="30132"/>
    <cellStyle name="Lookup Table Label 2 2 6" xfId="9029"/>
    <cellStyle name="Lookup Table Label 2 2 6 2" xfId="22802"/>
    <cellStyle name="Lookup Table Label 2 2 7" xfId="12159"/>
    <cellStyle name="Lookup Table Label 2 2 7 2" xfId="19252"/>
    <cellStyle name="Lookup Table Label 2 2 8" xfId="24032"/>
    <cellStyle name="Lookup Table Label 2 2 9" xfId="26434"/>
    <cellStyle name="Lookup Table Label 2 3" xfId="4359"/>
    <cellStyle name="Lookup Table Label 2 3 2" xfId="9034"/>
    <cellStyle name="Lookup Table Label 2 3 2 2" xfId="22801"/>
    <cellStyle name="Lookup Table Label 2 3 3" xfId="12164"/>
    <cellStyle name="Lookup Table Label 2 3 3 2" xfId="19251"/>
    <cellStyle name="Lookup Table Label 2 3 4" xfId="17848"/>
    <cellStyle name="Lookup Table Label 2 3 5" xfId="26439"/>
    <cellStyle name="Lookup Table Label 2 3 6" xfId="30133"/>
    <cellStyle name="Lookup Table Label 2 4" xfId="4360"/>
    <cellStyle name="Lookup Table Label 2 4 2" xfId="9035"/>
    <cellStyle name="Lookup Table Label 2 4 2 2" xfId="20256"/>
    <cellStyle name="Lookup Table Label 2 4 3" xfId="12165"/>
    <cellStyle name="Lookup Table Label 2 4 3 2" xfId="15100"/>
    <cellStyle name="Lookup Table Label 2 4 4" xfId="24030"/>
    <cellStyle name="Lookup Table Label 2 4 5" xfId="26440"/>
    <cellStyle name="Lookup Table Label 2 4 6" xfId="30134"/>
    <cellStyle name="Lookup Table Label 2 5" xfId="9028"/>
    <cellStyle name="Lookup Table Label 2 5 2" xfId="16226"/>
    <cellStyle name="Lookup Table Label 2 6" xfId="12158"/>
    <cellStyle name="Lookup Table Label 2 6 2" xfId="19101"/>
    <cellStyle name="Lookup Table Label 2 7" xfId="17850"/>
    <cellStyle name="Lookup Table Label 2 8" xfId="26433"/>
    <cellStyle name="Lookup Table Label 2 9" xfId="30135"/>
    <cellStyle name="Lookup Table Label 3" xfId="4361"/>
    <cellStyle name="Lookup Table Label 3 2" xfId="4362"/>
    <cellStyle name="Lookup Table Label 3 2 10" xfId="30136"/>
    <cellStyle name="Lookup Table Label 3 2 2" xfId="4363"/>
    <cellStyle name="Lookup Table Label 3 2 2 2" xfId="9038"/>
    <cellStyle name="Lookup Table Label 3 2 2 2 2" xfId="20255"/>
    <cellStyle name="Lookup Table Label 3 2 2 3" xfId="12168"/>
    <cellStyle name="Lookup Table Label 3 2 2 3 2" xfId="19246"/>
    <cellStyle name="Lookup Table Label 3 2 2 4" xfId="17846"/>
    <cellStyle name="Lookup Table Label 3 2 2 5" xfId="26443"/>
    <cellStyle name="Lookup Table Label 3 2 2 6" xfId="30137"/>
    <cellStyle name="Lookup Table Label 3 2 3" xfId="4364"/>
    <cellStyle name="Lookup Table Label 3 2 3 2" xfId="9039"/>
    <cellStyle name="Lookup Table Label 3 2 3 2 2" xfId="16223"/>
    <cellStyle name="Lookup Table Label 3 2 3 3" xfId="12169"/>
    <cellStyle name="Lookup Table Label 3 2 3 3 2" xfId="19104"/>
    <cellStyle name="Lookup Table Label 3 2 3 4" xfId="17845"/>
    <cellStyle name="Lookup Table Label 3 2 3 5" xfId="26444"/>
    <cellStyle name="Lookup Table Label 3 2 3 6" xfId="30138"/>
    <cellStyle name="Lookup Table Label 3 2 4" xfId="4365"/>
    <cellStyle name="Lookup Table Label 3 2 4 2" xfId="9040"/>
    <cellStyle name="Lookup Table Label 3 2 4 2 2" xfId="22799"/>
    <cellStyle name="Lookup Table Label 3 2 4 3" xfId="12170"/>
    <cellStyle name="Lookup Table Label 3 2 4 3 2" xfId="19249"/>
    <cellStyle name="Lookup Table Label 3 2 4 4" xfId="17844"/>
    <cellStyle name="Lookup Table Label 3 2 4 5" xfId="26445"/>
    <cellStyle name="Lookup Table Label 3 2 4 6" xfId="30139"/>
    <cellStyle name="Lookup Table Label 3 2 5" xfId="4366"/>
    <cellStyle name="Lookup Table Label 3 2 5 2" xfId="9041"/>
    <cellStyle name="Lookup Table Label 3 2 5 2 2" xfId="20254"/>
    <cellStyle name="Lookup Table Label 3 2 5 3" xfId="12171"/>
    <cellStyle name="Lookup Table Label 3 2 5 3 2" xfId="15098"/>
    <cellStyle name="Lookup Table Label 3 2 5 4" xfId="24015"/>
    <cellStyle name="Lookup Table Label 3 2 5 5" xfId="26446"/>
    <cellStyle name="Lookup Table Label 3 2 5 6" xfId="30140"/>
    <cellStyle name="Lookup Table Label 3 2 6" xfId="9037"/>
    <cellStyle name="Lookup Table Label 3 2 6 2" xfId="22800"/>
    <cellStyle name="Lookup Table Label 3 2 7" xfId="12167"/>
    <cellStyle name="Lookup Table Label 3 2 7 2" xfId="19107"/>
    <cellStyle name="Lookup Table Label 3 2 8" xfId="17847"/>
    <cellStyle name="Lookup Table Label 3 2 9" xfId="26442"/>
    <cellStyle name="Lookup Table Label 3 3" xfId="4367"/>
    <cellStyle name="Lookup Table Label 3 3 2" xfId="9042"/>
    <cellStyle name="Lookup Table Label 3 3 2 2" xfId="16222"/>
    <cellStyle name="Lookup Table Label 3 3 3" xfId="12172"/>
    <cellStyle name="Lookup Table Label 3 3 3 2" xfId="19106"/>
    <cellStyle name="Lookup Table Label 3 3 4" xfId="21472"/>
    <cellStyle name="Lookup Table Label 3 3 5" xfId="26447"/>
    <cellStyle name="Lookup Table Label 3 3 6" xfId="30141"/>
    <cellStyle name="Lookup Table Label 3 4" xfId="4368"/>
    <cellStyle name="Lookup Table Label 3 4 2" xfId="9043"/>
    <cellStyle name="Lookup Table Label 3 4 2 2" xfId="22798"/>
    <cellStyle name="Lookup Table Label 3 4 3" xfId="12173"/>
    <cellStyle name="Lookup Table Label 3 4 3 2" xfId="19247"/>
    <cellStyle name="Lookup Table Label 3 4 4" xfId="24026"/>
    <cellStyle name="Lookup Table Label 3 4 5" xfId="26448"/>
    <cellStyle name="Lookup Table Label 3 4 6" xfId="30142"/>
    <cellStyle name="Lookup Table Label 3 5" xfId="9036"/>
    <cellStyle name="Lookup Table Label 3 5 2" xfId="16224"/>
    <cellStyle name="Lookup Table Label 3 6" xfId="12166"/>
    <cellStyle name="Lookup Table Label 3 6 2" xfId="15099"/>
    <cellStyle name="Lookup Table Label 3 7" xfId="21487"/>
    <cellStyle name="Lookup Table Label 3 8" xfId="26441"/>
    <cellStyle name="Lookup Table Label 3 9" xfId="30143"/>
    <cellStyle name="Lookup Table Label 4" xfId="4369"/>
    <cellStyle name="Lookup Table Label 4 10" xfId="30144"/>
    <cellStyle name="Lookup Table Label 4 2" xfId="4370"/>
    <cellStyle name="Lookup Table Label 4 2 2" xfId="9045"/>
    <cellStyle name="Lookup Table Label 4 2 2 2" xfId="16221"/>
    <cellStyle name="Lookup Table Label 4 2 3" xfId="12175"/>
    <cellStyle name="Lookup Table Label 4 2 3 2" xfId="19248"/>
    <cellStyle name="Lookup Table Label 4 2 4" xfId="17843"/>
    <cellStyle name="Lookup Table Label 4 2 5" xfId="26450"/>
    <cellStyle name="Lookup Table Label 4 2 6" xfId="30145"/>
    <cellStyle name="Lookup Table Label 4 3" xfId="4371"/>
    <cellStyle name="Lookup Table Label 4 3 2" xfId="9046"/>
    <cellStyle name="Lookup Table Label 4 3 2 2" xfId="16220"/>
    <cellStyle name="Lookup Table Label 4 3 3" xfId="12176"/>
    <cellStyle name="Lookup Table Label 4 3 3 2" xfId="15097"/>
    <cellStyle name="Lookup Table Label 4 3 4" xfId="24025"/>
    <cellStyle name="Lookup Table Label 4 3 5" xfId="26451"/>
    <cellStyle name="Lookup Table Label 4 3 6" xfId="30146"/>
    <cellStyle name="Lookup Table Label 4 4" xfId="4372"/>
    <cellStyle name="Lookup Table Label 4 4 2" xfId="9047"/>
    <cellStyle name="Lookup Table Label 4 4 2 2" xfId="16219"/>
    <cellStyle name="Lookup Table Label 4 4 3" xfId="12177"/>
    <cellStyle name="Lookup Table Label 4 4 3 2" xfId="15096"/>
    <cellStyle name="Lookup Table Label 4 4 4" xfId="21482"/>
    <cellStyle name="Lookup Table Label 4 4 5" xfId="26452"/>
    <cellStyle name="Lookup Table Label 4 4 6" xfId="30147"/>
    <cellStyle name="Lookup Table Label 4 5" xfId="4373"/>
    <cellStyle name="Lookup Table Label 4 5 2" xfId="9048"/>
    <cellStyle name="Lookup Table Label 4 5 2 2" xfId="22788"/>
    <cellStyle name="Lookup Table Label 4 5 3" xfId="12178"/>
    <cellStyle name="Lookup Table Label 4 5 3 2" xfId="15095"/>
    <cellStyle name="Lookup Table Label 4 5 4" xfId="17842"/>
    <cellStyle name="Lookup Table Label 4 5 5" xfId="26453"/>
    <cellStyle name="Lookup Table Label 4 5 6" xfId="30148"/>
    <cellStyle name="Lookup Table Label 4 6" xfId="9044"/>
    <cellStyle name="Lookup Table Label 4 6 2" xfId="20253"/>
    <cellStyle name="Lookup Table Label 4 7" xfId="12174"/>
    <cellStyle name="Lookup Table Label 4 7 2" xfId="19105"/>
    <cellStyle name="Lookup Table Label 4 8" xfId="21483"/>
    <cellStyle name="Lookup Table Label 4 9" xfId="26449"/>
    <cellStyle name="Lookup Table Label 5" xfId="4374"/>
    <cellStyle name="Lookup Table Label 5 2" xfId="9049"/>
    <cellStyle name="Lookup Table Label 5 2 2" xfId="20243"/>
    <cellStyle name="Lookup Table Label 5 3" xfId="12179"/>
    <cellStyle name="Lookup Table Label 5 3 2" xfId="19111"/>
    <cellStyle name="Lookup Table Label 5 4" xfId="24020"/>
    <cellStyle name="Lookup Table Label 5 5" xfId="26454"/>
    <cellStyle name="Lookup Table Label 5 6" xfId="30149"/>
    <cellStyle name="Lookup Table Label 6" xfId="4375"/>
    <cellStyle name="Lookup Table Label 6 2" xfId="9050"/>
    <cellStyle name="Lookup Table Label 6 2 2" xfId="22795"/>
    <cellStyle name="Lookup Table Label 6 3" xfId="12180"/>
    <cellStyle name="Lookup Table Label 6 3 2" xfId="19242"/>
    <cellStyle name="Lookup Table Label 6 4" xfId="21477"/>
    <cellStyle name="Lookup Table Label 6 5" xfId="26455"/>
    <cellStyle name="Lookup Table Label 6 6" xfId="30150"/>
    <cellStyle name="Lookup Table Label 7" xfId="9027"/>
    <cellStyle name="Lookup Table Label 7 2" xfId="20258"/>
    <cellStyle name="Lookup Table Label 8" xfId="12157"/>
    <cellStyle name="Lookup Table Label 8 2" xfId="19241"/>
    <cellStyle name="Lookup Table Label 9" xfId="4352"/>
    <cellStyle name="Lookup Table Number" xfId="143"/>
    <cellStyle name="Lookup Table Number 10" xfId="24024"/>
    <cellStyle name="Lookup Table Number 11" xfId="26456"/>
    <cellStyle name="Lookup Table Number 12" xfId="30151"/>
    <cellStyle name="Lookup Table Number 2" xfId="4377"/>
    <cellStyle name="Lookup Table Number 2 2" xfId="4378"/>
    <cellStyle name="Lookup Table Number 2 2 10" xfId="30152"/>
    <cellStyle name="Lookup Table Number 2 2 2" xfId="4379"/>
    <cellStyle name="Lookup Table Number 2 2 2 2" xfId="9054"/>
    <cellStyle name="Lookup Table Number 2 2 2 2 2" xfId="20249"/>
    <cellStyle name="Lookup Table Number 2 2 2 3" xfId="12184"/>
    <cellStyle name="Lookup Table Number 2 2 2 3 2" xfId="19110"/>
    <cellStyle name="Lookup Table Number 2 2 2 4" xfId="24023"/>
    <cellStyle name="Lookup Table Number 2 2 2 5" xfId="26459"/>
    <cellStyle name="Lookup Table Number 2 2 2 6" xfId="30153"/>
    <cellStyle name="Lookup Table Number 2 2 3" xfId="4380"/>
    <cellStyle name="Lookup Table Number 2 2 3 2" xfId="9055"/>
    <cellStyle name="Lookup Table Number 2 2 3 2 2" xfId="16217"/>
    <cellStyle name="Lookup Table Number 2 2 3 3" xfId="12185"/>
    <cellStyle name="Lookup Table Number 2 2 3 3 2" xfId="19243"/>
    <cellStyle name="Lookup Table Number 2 2 3 4" xfId="21480"/>
    <cellStyle name="Lookup Table Number 2 2 3 5" xfId="26460"/>
    <cellStyle name="Lookup Table Number 2 2 3 6" xfId="30154"/>
    <cellStyle name="Lookup Table Number 2 2 4" xfId="4381"/>
    <cellStyle name="Lookup Table Number 2 2 4 2" xfId="9056"/>
    <cellStyle name="Lookup Table Number 2 2 4 2 2" xfId="22789"/>
    <cellStyle name="Lookup Table Number 2 2 4 3" xfId="12186"/>
    <cellStyle name="Lookup Table Number 2 2 4 3 2" xfId="19109"/>
    <cellStyle name="Lookup Table Number 2 2 4 4" xfId="17840"/>
    <cellStyle name="Lookup Table Number 2 2 4 5" xfId="26461"/>
    <cellStyle name="Lookup Table Number 2 2 4 6" xfId="30155"/>
    <cellStyle name="Lookup Table Number 2 2 5" xfId="4382"/>
    <cellStyle name="Lookup Table Number 2 2 5 2" xfId="9057"/>
    <cellStyle name="Lookup Table Number 2 2 5 2 2" xfId="20244"/>
    <cellStyle name="Lookup Table Number 2 2 5 3" xfId="12187"/>
    <cellStyle name="Lookup Table Number 2 2 5 3 2" xfId="19244"/>
    <cellStyle name="Lookup Table Number 2 2 5 4" xfId="24022"/>
    <cellStyle name="Lookup Table Number 2 2 5 5" xfId="26462"/>
    <cellStyle name="Lookup Table Number 2 2 5 6" xfId="30156"/>
    <cellStyle name="Lookup Table Number 2 2 6" xfId="9053"/>
    <cellStyle name="Lookup Table Number 2 2 6 2" xfId="22794"/>
    <cellStyle name="Lookup Table Number 2 2 7" xfId="12183"/>
    <cellStyle name="Lookup Table Number 2 2 7 2" xfId="15094"/>
    <cellStyle name="Lookup Table Number 2 2 8" xfId="17841"/>
    <cellStyle name="Lookup Table Number 2 2 9" xfId="26458"/>
    <cellStyle name="Lookup Table Number 2 3" xfId="4383"/>
    <cellStyle name="Lookup Table Number 2 3 2" xfId="9058"/>
    <cellStyle name="Lookup Table Number 2 3 2 2" xfId="22793"/>
    <cellStyle name="Lookup Table Number 2 3 3" xfId="12188"/>
    <cellStyle name="Lookup Table Number 2 3 3 2" xfId="15093"/>
    <cellStyle name="Lookup Table Number 2 3 4" xfId="21479"/>
    <cellStyle name="Lookup Table Number 2 3 5" xfId="26463"/>
    <cellStyle name="Lookup Table Number 2 3 6" xfId="30157"/>
    <cellStyle name="Lookup Table Number 2 4" xfId="4384"/>
    <cellStyle name="Lookup Table Number 2 4 2" xfId="9059"/>
    <cellStyle name="Lookup Table Number 2 4 2 2" xfId="20248"/>
    <cellStyle name="Lookup Table Number 2 4 3" xfId="12189"/>
    <cellStyle name="Lookup Table Number 2 4 3 2" xfId="15092"/>
    <cellStyle name="Lookup Table Number 2 4 4" xfId="17839"/>
    <cellStyle name="Lookup Table Number 2 4 5" xfId="26464"/>
    <cellStyle name="Lookup Table Number 2 4 6" xfId="30158"/>
    <cellStyle name="Lookup Table Number 2 5" xfId="9052"/>
    <cellStyle name="Lookup Table Number 2 5 2" xfId="16218"/>
    <cellStyle name="Lookup Table Number 2 6" xfId="12182"/>
    <cellStyle name="Lookup Table Number 2 6 2" xfId="19245"/>
    <cellStyle name="Lookup Table Number 2 7" xfId="21481"/>
    <cellStyle name="Lookup Table Number 2 8" xfId="26457"/>
    <cellStyle name="Lookup Table Number 2 9" xfId="30159"/>
    <cellStyle name="Lookup Table Number 3" xfId="4385"/>
    <cellStyle name="Lookup Table Number 3 2" xfId="4386"/>
    <cellStyle name="Lookup Table Number 3 2 10" xfId="30160"/>
    <cellStyle name="Lookup Table Number 3 2 2" xfId="4387"/>
    <cellStyle name="Lookup Table Number 3 2 2 2" xfId="9062"/>
    <cellStyle name="Lookup Table Number 3 2 2 2 2" xfId="20247"/>
    <cellStyle name="Lookup Table Number 3 2 2 3" xfId="12192"/>
    <cellStyle name="Lookup Table Number 3 2 2 3 2" xfId="19124"/>
    <cellStyle name="Lookup Table Number 3 2 2 4" xfId="17838"/>
    <cellStyle name="Lookup Table Number 3 2 2 5" xfId="26467"/>
    <cellStyle name="Lookup Table Number 3 2 2 6" xfId="30161"/>
    <cellStyle name="Lookup Table Number 3 2 3" xfId="4388"/>
    <cellStyle name="Lookup Table Number 3 2 3 2" xfId="9063"/>
    <cellStyle name="Lookup Table Number 3 2 3 2 2" xfId="16215"/>
    <cellStyle name="Lookup Table Number 3 2 3 3" xfId="12193"/>
    <cellStyle name="Lookup Table Number 3 2 3 3 2" xfId="19229"/>
    <cellStyle name="Lookup Table Number 3 2 3 4" xfId="17837"/>
    <cellStyle name="Lookup Table Number 3 2 3 5" xfId="26468"/>
    <cellStyle name="Lookup Table Number 3 2 3 6" xfId="30162"/>
    <cellStyle name="Lookup Table Number 3 2 4" xfId="4389"/>
    <cellStyle name="Lookup Table Number 3 2 4 2" xfId="9064"/>
    <cellStyle name="Lookup Table Number 3 2 4 2 2" xfId="22791"/>
    <cellStyle name="Lookup Table Number 3 2 4 3" xfId="12194"/>
    <cellStyle name="Lookup Table Number 3 2 4 3 2" xfId="19113"/>
    <cellStyle name="Lookup Table Number 3 2 4 4" xfId="24016"/>
    <cellStyle name="Lookup Table Number 3 2 4 5" xfId="26469"/>
    <cellStyle name="Lookup Table Number 3 2 4 6" xfId="30163"/>
    <cellStyle name="Lookup Table Number 3 2 5" xfId="4390"/>
    <cellStyle name="Lookup Table Number 3 2 5 2" xfId="9065"/>
    <cellStyle name="Lookup Table Number 3 2 5 2 2" xfId="20246"/>
    <cellStyle name="Lookup Table Number 3 2 5 3" xfId="12195"/>
    <cellStyle name="Lookup Table Number 3 2 5 3 2" xfId="19240"/>
    <cellStyle name="Lookup Table Number 3 2 5 4" xfId="21473"/>
    <cellStyle name="Lookup Table Number 3 2 5 5" xfId="26470"/>
    <cellStyle name="Lookup Table Number 3 2 5 6" xfId="30164"/>
    <cellStyle name="Lookup Table Number 3 2 6" xfId="9061"/>
    <cellStyle name="Lookup Table Number 3 2 6 2" xfId="22792"/>
    <cellStyle name="Lookup Table Number 3 2 7" xfId="12191"/>
    <cellStyle name="Lookup Table Number 3 2 7 2" xfId="15090"/>
    <cellStyle name="Lookup Table Number 3 2 8" xfId="21478"/>
    <cellStyle name="Lookup Table Number 3 2 9" xfId="26466"/>
    <cellStyle name="Lookup Table Number 3 3" xfId="4391"/>
    <cellStyle name="Lookup Table Number 3 3 2" xfId="9066"/>
    <cellStyle name="Lookup Table Number 3 3 2 2" xfId="16214"/>
    <cellStyle name="Lookup Table Number 3 3 3" xfId="12196"/>
    <cellStyle name="Lookup Table Number 3 3 3 2" xfId="15089"/>
    <cellStyle name="Lookup Table Number 3 3 4" xfId="24019"/>
    <cellStyle name="Lookup Table Number 3 3 5" xfId="26471"/>
    <cellStyle name="Lookup Table Number 3 3 6" xfId="30165"/>
    <cellStyle name="Lookup Table Number 3 4" xfId="4392"/>
    <cellStyle name="Lookup Table Number 3 4 2" xfId="9067"/>
    <cellStyle name="Lookup Table Number 3 4 2 2" xfId="22790"/>
    <cellStyle name="Lookup Table Number 3 4 3" xfId="12197"/>
    <cellStyle name="Lookup Table Number 3 4 3 2" xfId="19115"/>
    <cellStyle name="Lookup Table Number 3 4 4" xfId="21476"/>
    <cellStyle name="Lookup Table Number 3 4 5" xfId="26472"/>
    <cellStyle name="Lookup Table Number 3 4 6" xfId="30166"/>
    <cellStyle name="Lookup Table Number 3 5" xfId="9060"/>
    <cellStyle name="Lookup Table Number 3 5 2" xfId="16216"/>
    <cellStyle name="Lookup Table Number 3 6" xfId="12190"/>
    <cellStyle name="Lookup Table Number 3 6 2" xfId="15091"/>
    <cellStyle name="Lookup Table Number 3 7" xfId="24021"/>
    <cellStyle name="Lookup Table Number 3 8" xfId="26465"/>
    <cellStyle name="Lookup Table Number 3 9" xfId="30167"/>
    <cellStyle name="Lookup Table Number 4" xfId="4393"/>
    <cellStyle name="Lookup Table Number 4 10" xfId="30168"/>
    <cellStyle name="Lookup Table Number 4 2" xfId="4394"/>
    <cellStyle name="Lookup Table Number 4 2 2" xfId="9069"/>
    <cellStyle name="Lookup Table Number 4 2 2 2" xfId="16213"/>
    <cellStyle name="Lookup Table Number 4 2 3" xfId="12199"/>
    <cellStyle name="Lookup Table Number 4 2 3 2" xfId="19114"/>
    <cellStyle name="Lookup Table Number 4 2 4" xfId="24018"/>
    <cellStyle name="Lookup Table Number 4 2 5" xfId="26474"/>
    <cellStyle name="Lookup Table Number 4 2 6" xfId="30169"/>
    <cellStyle name="Lookup Table Number 4 3" xfId="4395"/>
    <cellStyle name="Lookup Table Number 4 3 2" xfId="9070"/>
    <cellStyle name="Lookup Table Number 4 3 2 2" xfId="16212"/>
    <cellStyle name="Lookup Table Number 4 3 3" xfId="12200"/>
    <cellStyle name="Lookup Table Number 4 3 3 2" xfId="19239"/>
    <cellStyle name="Lookup Table Number 4 3 4" xfId="21475"/>
    <cellStyle name="Lookup Table Number 4 3 5" xfId="26475"/>
    <cellStyle name="Lookup Table Number 4 3 6" xfId="30170"/>
    <cellStyle name="Lookup Table Number 4 4" xfId="4396"/>
    <cellStyle name="Lookup Table Number 4 4 2" xfId="9071"/>
    <cellStyle name="Lookup Table Number 4 4 2 2" xfId="16211"/>
    <cellStyle name="Lookup Table Number 4 4 3" xfId="12201"/>
    <cellStyle name="Lookup Table Number 4 4 3 2" xfId="15088"/>
    <cellStyle name="Lookup Table Number 4 4 4" xfId="17835"/>
    <cellStyle name="Lookup Table Number 4 4 5" xfId="26476"/>
    <cellStyle name="Lookup Table Number 4 4 6" xfId="30171"/>
    <cellStyle name="Lookup Table Number 4 5" xfId="4397"/>
    <cellStyle name="Lookup Table Number 4 5 2" xfId="9072"/>
    <cellStyle name="Lookup Table Number 4 5 2 2" xfId="22780"/>
    <cellStyle name="Lookup Table Number 4 5 3" xfId="12202"/>
    <cellStyle name="Lookup Table Number 4 5 3 2" xfId="15087"/>
    <cellStyle name="Lookup Table Number 4 5 4" xfId="24017"/>
    <cellStyle name="Lookup Table Number 4 5 5" xfId="26477"/>
    <cellStyle name="Lookup Table Number 4 5 6" xfId="30172"/>
    <cellStyle name="Lookup Table Number 4 6" xfId="9068"/>
    <cellStyle name="Lookup Table Number 4 6 2" xfId="20245"/>
    <cellStyle name="Lookup Table Number 4 7" xfId="12198"/>
    <cellStyle name="Lookup Table Number 4 7 2" xfId="19238"/>
    <cellStyle name="Lookup Table Number 4 8" xfId="17836"/>
    <cellStyle name="Lookup Table Number 4 9" xfId="26473"/>
    <cellStyle name="Lookup Table Number 5" xfId="4398"/>
    <cellStyle name="Lookup Table Number 5 2" xfId="9073"/>
    <cellStyle name="Lookup Table Number 5 2 2" xfId="20235"/>
    <cellStyle name="Lookup Table Number 5 3" xfId="12203"/>
    <cellStyle name="Lookup Table Number 5 3 2" xfId="19119"/>
    <cellStyle name="Lookup Table Number 5 4" xfId="21474"/>
    <cellStyle name="Lookup Table Number 5 5" xfId="26478"/>
    <cellStyle name="Lookup Table Number 5 6" xfId="30173"/>
    <cellStyle name="Lookup Table Number 6" xfId="4399"/>
    <cellStyle name="Lookup Table Number 6 2" xfId="9074"/>
    <cellStyle name="Lookup Table Number 6 2 2" xfId="22787"/>
    <cellStyle name="Lookup Table Number 6 3" xfId="12204"/>
    <cellStyle name="Lookup Table Number 6 3 2" xfId="19234"/>
    <cellStyle name="Lookup Table Number 6 4" xfId="17834"/>
    <cellStyle name="Lookup Table Number 6 5" xfId="26479"/>
    <cellStyle name="Lookup Table Number 6 6" xfId="30174"/>
    <cellStyle name="Lookup Table Number 7" xfId="9051"/>
    <cellStyle name="Lookup Table Number 7 2" xfId="20250"/>
    <cellStyle name="Lookup Table Number 8" xfId="12181"/>
    <cellStyle name="Lookup Table Number 8 2" xfId="19108"/>
    <cellStyle name="Lookup Table Number 9" xfId="4376"/>
    <cellStyle name="Milliers [0]_laroux" xfId="546"/>
    <cellStyle name="Milliers_laroux" xfId="547"/>
    <cellStyle name="Mine" xfId="144"/>
    <cellStyle name="Model Name" xfId="145"/>
    <cellStyle name="Model Name 2" xfId="4401"/>
    <cellStyle name="Monétaire [0]_laroux" xfId="548"/>
    <cellStyle name="Monétaire_laroux" xfId="549"/>
    <cellStyle name="Neutral" xfId="146" builtinId="28" customBuiltin="1"/>
    <cellStyle name="Neutral 2" xfId="550"/>
    <cellStyle name="Neutral 2 2" xfId="4402"/>
    <cellStyle name="Neutral 3" xfId="4403"/>
    <cellStyle name="Non crit Input 0.0" xfId="147"/>
    <cellStyle name="NonInputCell" xfId="551"/>
    <cellStyle name="Normal" xfId="0" builtinId="0"/>
    <cellStyle name="Normal - Style1" xfId="148"/>
    <cellStyle name="Normal - Style1 2" xfId="4405"/>
    <cellStyle name="Normal 10" xfId="552"/>
    <cellStyle name="Normal 10 2" xfId="810"/>
    <cellStyle name="Normal 100" xfId="553"/>
    <cellStyle name="Normal 101" xfId="554"/>
    <cellStyle name="Normal 102" xfId="555"/>
    <cellStyle name="Normal 103" xfId="556"/>
    <cellStyle name="Normal 104" xfId="557"/>
    <cellStyle name="Normal 105" xfId="558"/>
    <cellStyle name="Normal 106" xfId="559"/>
    <cellStyle name="Normal 107" xfId="560"/>
    <cellStyle name="Normal 108" xfId="561"/>
    <cellStyle name="Normal 109" xfId="562"/>
    <cellStyle name="Normal 11" xfId="563"/>
    <cellStyle name="Normal 11 2" xfId="4416"/>
    <cellStyle name="Normal 110" xfId="564"/>
    <cellStyle name="Normal 111" xfId="565"/>
    <cellStyle name="Normal 111 2" xfId="4418"/>
    <cellStyle name="Normal 112" xfId="566"/>
    <cellStyle name="Normal 112 2" xfId="4419"/>
    <cellStyle name="Normal 113" xfId="567"/>
    <cellStyle name="Normal 113 2" xfId="4420"/>
    <cellStyle name="Normal 114" xfId="282"/>
    <cellStyle name="Normal 114 2" xfId="4421"/>
    <cellStyle name="Normal 114 3" xfId="815"/>
    <cellStyle name="Normal 115" xfId="4422"/>
    <cellStyle name="Normal 115 2" xfId="31897"/>
    <cellStyle name="Normal 116" xfId="4423"/>
    <cellStyle name="Normal 117" xfId="4424"/>
    <cellStyle name="Normal 118" xfId="4425"/>
    <cellStyle name="Normal 119" xfId="4426"/>
    <cellStyle name="Normal 12" xfId="568"/>
    <cellStyle name="Normal 12 2" xfId="4427"/>
    <cellStyle name="Normal 120" xfId="4428"/>
    <cellStyle name="Normal 121" xfId="4429"/>
    <cellStyle name="Normal 122" xfId="4430"/>
    <cellStyle name="Normal 123" xfId="4431"/>
    <cellStyle name="Normal 124" xfId="4432"/>
    <cellStyle name="Normal 125" xfId="4433"/>
    <cellStyle name="Normal 126" xfId="4434"/>
    <cellStyle name="Normal 127" xfId="4435"/>
    <cellStyle name="Normal 128" xfId="4436"/>
    <cellStyle name="Normal 129" xfId="4437"/>
    <cellStyle name="Normal 13" xfId="149"/>
    <cellStyle name="Normal 13 2" xfId="264"/>
    <cellStyle name="Normal 13 3" xfId="4439"/>
    <cellStyle name="Normal 130" xfId="4440"/>
    <cellStyle name="Normal 131" xfId="4441"/>
    <cellStyle name="Normal 132" xfId="4442"/>
    <cellStyle name="Normal 133" xfId="4443"/>
    <cellStyle name="Normal 134" xfId="4444"/>
    <cellStyle name="Normal 135" xfId="4445"/>
    <cellStyle name="Normal 136" xfId="4446"/>
    <cellStyle name="Normal 137" xfId="4447"/>
    <cellStyle name="Normal 137 2" xfId="4448"/>
    <cellStyle name="Normal 138" xfId="4449"/>
    <cellStyle name="Normal 138 2" xfId="4450"/>
    <cellStyle name="Normal 139" xfId="4451"/>
    <cellStyle name="Normal 139 2" xfId="4452"/>
    <cellStyle name="Normal 14" xfId="569"/>
    <cellStyle name="Normal 14 2" xfId="4453"/>
    <cellStyle name="Normal 14 3" xfId="816"/>
    <cellStyle name="Normal 140" xfId="4454"/>
    <cellStyle name="Normal 140 2" xfId="4455"/>
    <cellStyle name="Normal 141" xfId="4456"/>
    <cellStyle name="Normal 141 2" xfId="4457"/>
    <cellStyle name="Normal 142" xfId="4458"/>
    <cellStyle name="Normal 142 2" xfId="4459"/>
    <cellStyle name="Normal 143" xfId="4460"/>
    <cellStyle name="Normal 143 2" xfId="4461"/>
    <cellStyle name="Normal 144" xfId="4462"/>
    <cellStyle name="Normal 144 2" xfId="4463"/>
    <cellStyle name="Normal 145" xfId="4464"/>
    <cellStyle name="Normal 145 2" xfId="4465"/>
    <cellStyle name="Normal 146" xfId="4466"/>
    <cellStyle name="Normal 146 2" xfId="4467"/>
    <cellStyle name="Normal 147" xfId="4468"/>
    <cellStyle name="Normal 147 2" xfId="4469"/>
    <cellStyle name="Normal 148" xfId="4470"/>
    <cellStyle name="Normal 148 2" xfId="4471"/>
    <cellStyle name="Normal 149" xfId="4472"/>
    <cellStyle name="Normal 149 2" xfId="4473"/>
    <cellStyle name="Normal 15" xfId="570"/>
    <cellStyle name="Normal 15 2" xfId="4474"/>
    <cellStyle name="Normal 150" xfId="4475"/>
    <cellStyle name="Normal 150 2" xfId="4476"/>
    <cellStyle name="Normal 151" xfId="4477"/>
    <cellStyle name="Normal 151 2" xfId="4478"/>
    <cellStyle name="Normal 152" xfId="4479"/>
    <cellStyle name="Normal 152 2" xfId="4480"/>
    <cellStyle name="Normal 153" xfId="4481"/>
    <cellStyle name="Normal 153 2" xfId="4482"/>
    <cellStyle name="Normal 154" xfId="4483"/>
    <cellStyle name="Normal 154 2" xfId="4484"/>
    <cellStyle name="Normal 155" xfId="4485"/>
    <cellStyle name="Normal 155 2" xfId="4486"/>
    <cellStyle name="Normal 156" xfId="4487"/>
    <cellStyle name="Normal 156 2" xfId="4488"/>
    <cellStyle name="Normal 157" xfId="4489"/>
    <cellStyle name="Normal 157 2" xfId="4490"/>
    <cellStyle name="Normal 158" xfId="4491"/>
    <cellStyle name="Normal 158 2" xfId="4492"/>
    <cellStyle name="Normal 159" xfId="4493"/>
    <cellStyle name="Normal 159 2" xfId="4494"/>
    <cellStyle name="Normal 16" xfId="571"/>
    <cellStyle name="Normal 16 2" xfId="4495"/>
    <cellStyle name="Normal 160" xfId="4496"/>
    <cellStyle name="Normal 160 2" xfId="4497"/>
    <cellStyle name="Normal 161" xfId="4498"/>
    <cellStyle name="Normal 161 2" xfId="4499"/>
    <cellStyle name="Normal 162" xfId="4500"/>
    <cellStyle name="Normal 162 2" xfId="4501"/>
    <cellStyle name="Normal 163" xfId="4502"/>
    <cellStyle name="Normal 163 2" xfId="4503"/>
    <cellStyle name="Normal 164" xfId="4504"/>
    <cellStyle name="Normal 164 2" xfId="4505"/>
    <cellStyle name="Normal 165" xfId="4506"/>
    <cellStyle name="Normal 165 2" xfId="4507"/>
    <cellStyle name="Normal 166" xfId="4508"/>
    <cellStyle name="Normal 166 2" xfId="4509"/>
    <cellStyle name="Normal 167" xfId="4510"/>
    <cellStyle name="Normal 167 2" xfId="4511"/>
    <cellStyle name="Normal 168" xfId="4512"/>
    <cellStyle name="Normal 168 2" xfId="4513"/>
    <cellStyle name="Normal 169" xfId="4514"/>
    <cellStyle name="Normal 169 2" xfId="4515"/>
    <cellStyle name="Normal 17" xfId="572"/>
    <cellStyle name="Normal 17 2" xfId="4516"/>
    <cellStyle name="Normal 170" xfId="4517"/>
    <cellStyle name="Normal 170 2" xfId="4518"/>
    <cellStyle name="Normal 171" xfId="4519"/>
    <cellStyle name="Normal 171 2" xfId="4520"/>
    <cellStyle name="Normal 172" xfId="4521"/>
    <cellStyle name="Normal 172 2" xfId="4522"/>
    <cellStyle name="Normal 173" xfId="4523"/>
    <cellStyle name="Normal 173 2" xfId="4524"/>
    <cellStyle name="Normal 174" xfId="4525"/>
    <cellStyle name="Normal 174 2" xfId="4526"/>
    <cellStyle name="Normal 175" xfId="4527"/>
    <cellStyle name="Normal 175 2" xfId="4528"/>
    <cellStyle name="Normal 176" xfId="4529"/>
    <cellStyle name="Normal 176 2" xfId="4530"/>
    <cellStyle name="Normal 177" xfId="4531"/>
    <cellStyle name="Normal 177 2" xfId="4532"/>
    <cellStyle name="Normal 178" xfId="4533"/>
    <cellStyle name="Normal 178 2" xfId="4534"/>
    <cellStyle name="Normal 179" xfId="4535"/>
    <cellStyle name="Normal 179 2" xfId="4536"/>
    <cellStyle name="Normal 18" xfId="573"/>
    <cellStyle name="Normal 18 2" xfId="4537"/>
    <cellStyle name="Normal 180" xfId="4538"/>
    <cellStyle name="Normal 180 2" xfId="4539"/>
    <cellStyle name="Normal 181" xfId="4540"/>
    <cellStyle name="Normal 181 2" xfId="4541"/>
    <cellStyle name="Normal 182" xfId="4542"/>
    <cellStyle name="Normal 182 2" xfId="4543"/>
    <cellStyle name="Normal 183" xfId="4544"/>
    <cellStyle name="Normal 183 2" xfId="4545"/>
    <cellStyle name="Normal 184" xfId="4546"/>
    <cellStyle name="Normal 184 2" xfId="4547"/>
    <cellStyle name="Normal 185" xfId="4548"/>
    <cellStyle name="Normal 185 2" xfId="4549"/>
    <cellStyle name="Normal 186" xfId="4550"/>
    <cellStyle name="Normal 186 2" xfId="4551"/>
    <cellStyle name="Normal 187" xfId="4552"/>
    <cellStyle name="Normal 187 2" xfId="4553"/>
    <cellStyle name="Normal 188" xfId="4554"/>
    <cellStyle name="Normal 188 2" xfId="4555"/>
    <cellStyle name="Normal 189" xfId="4556"/>
    <cellStyle name="Normal 189 2" xfId="4557"/>
    <cellStyle name="Normal 19" xfId="574"/>
    <cellStyle name="Normal 19 2" xfId="4558"/>
    <cellStyle name="Normal 190" xfId="4559"/>
    <cellStyle name="Normal 190 2" xfId="4560"/>
    <cellStyle name="Normal 191" xfId="4561"/>
    <cellStyle name="Normal 191 2" xfId="4562"/>
    <cellStyle name="Normal 192" xfId="4563"/>
    <cellStyle name="Normal 192 2" xfId="4564"/>
    <cellStyle name="Normal 193" xfId="4565"/>
    <cellStyle name="Normal 193 2" xfId="4566"/>
    <cellStyle name="Normal 194" xfId="4567"/>
    <cellStyle name="Normal 194 2" xfId="4568"/>
    <cellStyle name="Normal 195" xfId="4569"/>
    <cellStyle name="Normal 195 2" xfId="4570"/>
    <cellStyle name="Normal 196" xfId="4571"/>
    <cellStyle name="Normal 196 2" xfId="4572"/>
    <cellStyle name="Normal 197" xfId="4573"/>
    <cellStyle name="Normal 197 2" xfId="4574"/>
    <cellStyle name="Normal 198" xfId="4575"/>
    <cellStyle name="Normal 198 2" xfId="4576"/>
    <cellStyle name="Normal 199" xfId="4577"/>
    <cellStyle name="Normal 199 2" xfId="4578"/>
    <cellStyle name="Normal 2" xfId="150"/>
    <cellStyle name="Normal 2 2" xfId="575"/>
    <cellStyle name="Normal 2 2 2" xfId="576"/>
    <cellStyle name="Normal 2 3" xfId="577"/>
    <cellStyle name="Normal 2 3 2" xfId="4580"/>
    <cellStyle name="Normal 2 4" xfId="4581"/>
    <cellStyle name="Normal 20" xfId="578"/>
    <cellStyle name="Normal 20 2" xfId="4582"/>
    <cellStyle name="Normal 200" xfId="4583"/>
    <cellStyle name="Normal 200 2" xfId="4584"/>
    <cellStyle name="Normal 201" xfId="4585"/>
    <cellStyle name="Normal 201 2" xfId="4586"/>
    <cellStyle name="Normal 202" xfId="4587"/>
    <cellStyle name="Normal 202 2" xfId="4588"/>
    <cellStyle name="Normal 203" xfId="4589"/>
    <cellStyle name="Normal 203 2" xfId="4590"/>
    <cellStyle name="Normal 204" xfId="4591"/>
    <cellStyle name="Normal 204 2" xfId="4592"/>
    <cellStyle name="Normal 205" xfId="4593"/>
    <cellStyle name="Normal 205 2" xfId="4594"/>
    <cellStyle name="Normal 206" xfId="4595"/>
    <cellStyle name="Normal 206 2" xfId="4596"/>
    <cellStyle name="Normal 207" xfId="4597"/>
    <cellStyle name="Normal 207 2" xfId="4598"/>
    <cellStyle name="Normal 208" xfId="4599"/>
    <cellStyle name="Normal 208 2" xfId="4600"/>
    <cellStyle name="Normal 209" xfId="4601"/>
    <cellStyle name="Normal 209 2" xfId="4602"/>
    <cellStyle name="Normal 21" xfId="579"/>
    <cellStyle name="Normal 210" xfId="4604"/>
    <cellStyle name="Normal 210 2" xfId="4605"/>
    <cellStyle name="Normal 211" xfId="4606"/>
    <cellStyle name="Normal 211 2" xfId="4607"/>
    <cellStyle name="Normal 212" xfId="4608"/>
    <cellStyle name="Normal 213" xfId="4609"/>
    <cellStyle name="Normal 214" xfId="4610"/>
    <cellStyle name="Normal 215" xfId="4611"/>
    <cellStyle name="Normal 216" xfId="4612"/>
    <cellStyle name="Normal 217" xfId="4613"/>
    <cellStyle name="Normal 218" xfId="4614"/>
    <cellStyle name="Normal 219" xfId="4615"/>
    <cellStyle name="Normal 22" xfId="580"/>
    <cellStyle name="Normal 220" xfId="4617"/>
    <cellStyle name="Normal 221" xfId="4618"/>
    <cellStyle name="Normal 222" xfId="4619"/>
    <cellStyle name="Normal 223" xfId="4620"/>
    <cellStyle name="Normal 224" xfId="4621"/>
    <cellStyle name="Normal 225" xfId="4622"/>
    <cellStyle name="Normal 226" xfId="4623"/>
    <cellStyle name="Normal 227" xfId="4624"/>
    <cellStyle name="Normal 228" xfId="4625"/>
    <cellStyle name="Normal 228 2" xfId="4626"/>
    <cellStyle name="Normal 229" xfId="4627"/>
    <cellStyle name="Normal 229 2" xfId="4628"/>
    <cellStyle name="Normal 23" xfId="581"/>
    <cellStyle name="Normal 230" xfId="4630"/>
    <cellStyle name="Normal 230 2" xfId="4631"/>
    <cellStyle name="Normal 231" xfId="4632"/>
    <cellStyle name="Normal 231 2" xfId="4633"/>
    <cellStyle name="Normal 232" xfId="4634"/>
    <cellStyle name="Normal 232 2" xfId="4635"/>
    <cellStyle name="Normal 233" xfId="4636"/>
    <cellStyle name="Normal 234" xfId="4637"/>
    <cellStyle name="Normal 235" xfId="4638"/>
    <cellStyle name="Normal 236" xfId="4639"/>
    <cellStyle name="Normal 237" xfId="4640"/>
    <cellStyle name="Normal 238" xfId="4641"/>
    <cellStyle name="Normal 239" xfId="807"/>
    <cellStyle name="Normal 24" xfId="582"/>
    <cellStyle name="Normal 240" xfId="6433"/>
    <cellStyle name="Normal 241" xfId="18656"/>
    <cellStyle name="Normal 242" xfId="17832"/>
    <cellStyle name="Normal 243" xfId="30175"/>
    <cellStyle name="Normal 25" xfId="583"/>
    <cellStyle name="Normal 26" xfId="584"/>
    <cellStyle name="Normal 27" xfId="585"/>
    <cellStyle name="Normal 28" xfId="586"/>
    <cellStyle name="Normal 29" xfId="587"/>
    <cellStyle name="Normal 29 2" xfId="4647"/>
    <cellStyle name="Normal 3" xfId="151"/>
    <cellStyle name="Normal 3 2" xfId="588"/>
    <cellStyle name="Normal 3 3" xfId="4650"/>
    <cellStyle name="Normal 3 5" xfId="589"/>
    <cellStyle name="Normal 30" xfId="590"/>
    <cellStyle name="Normal 30 2" xfId="4651"/>
    <cellStyle name="Normal 31" xfId="591"/>
    <cellStyle name="Normal 32" xfId="592"/>
    <cellStyle name="Normal 32 2" xfId="4653"/>
    <cellStyle name="Normal 33" xfId="593"/>
    <cellStyle name="Normal 33 2" xfId="4654"/>
    <cellStyle name="Normal 34" xfId="594"/>
    <cellStyle name="Normal 34 2" xfId="4655"/>
    <cellStyle name="Normal 35" xfId="595"/>
    <cellStyle name="Normal 35 2" xfId="4656"/>
    <cellStyle name="Normal 36" xfId="596"/>
    <cellStyle name="Normal 36 2" xfId="4657"/>
    <cellStyle name="Normal 37" xfId="597"/>
    <cellStyle name="Normal 37 2" xfId="4658"/>
    <cellStyle name="Normal 38" xfId="152"/>
    <cellStyle name="Normal 38 2" xfId="4660"/>
    <cellStyle name="Normal 38 3" xfId="4661"/>
    <cellStyle name="Normal 38 4" xfId="4659"/>
    <cellStyle name="Normal 39" xfId="598"/>
    <cellStyle name="Normal 39 2" xfId="4662"/>
    <cellStyle name="Normal 4" xfId="153"/>
    <cellStyle name="Normal 4 2" xfId="4663"/>
    <cellStyle name="Normal 4 2 2" xfId="4664"/>
    <cellStyle name="Normal 4 3" xfId="4665"/>
    <cellStyle name="Normal 4 4" xfId="4666"/>
    <cellStyle name="Normal 4 5" xfId="811"/>
    <cellStyle name="Normal 40" xfId="154"/>
    <cellStyle name="Normal 40 2" xfId="4668"/>
    <cellStyle name="Normal 40 3" xfId="4669"/>
    <cellStyle name="Normal 40 4" xfId="4667"/>
    <cellStyle name="Normal 41" xfId="599"/>
    <cellStyle name="Normal 41 2" xfId="4670"/>
    <cellStyle name="Normal 42" xfId="600"/>
    <cellStyle name="Normal 42 2" xfId="4671"/>
    <cellStyle name="Normal 43" xfId="601"/>
    <cellStyle name="Normal 43 2" xfId="4672"/>
    <cellStyle name="Normal 44" xfId="602"/>
    <cellStyle name="Normal 45" xfId="603"/>
    <cellStyle name="Normal 45 2" xfId="4674"/>
    <cellStyle name="Normal 46" xfId="604"/>
    <cellStyle name="Normal 46 2" xfId="4675"/>
    <cellStyle name="Normal 47" xfId="605"/>
    <cellStyle name="Normal 47 2" xfId="4676"/>
    <cellStyle name="Normal 48" xfId="606"/>
    <cellStyle name="Normal 48 2" xfId="4678"/>
    <cellStyle name="Normal 48 3" xfId="4677"/>
    <cellStyle name="Normal 49" xfId="607"/>
    <cellStyle name="Normal 49 2" xfId="4680"/>
    <cellStyle name="Normal 49 3" xfId="4679"/>
    <cellStyle name="Normal 5" xfId="155"/>
    <cellStyle name="Normal 5 2" xfId="4682"/>
    <cellStyle name="Normal 5 3" xfId="4683"/>
    <cellStyle name="Normal 5 4" xfId="4681"/>
    <cellStyle name="Normal 50" xfId="608"/>
    <cellStyle name="Normal 50 2" xfId="4684"/>
    <cellStyle name="Normal 51" xfId="609"/>
    <cellStyle name="Normal 51 2" xfId="4685"/>
    <cellStyle name="Normal 52" xfId="610"/>
    <cellStyle name="Normal 52 2" xfId="4686"/>
    <cellStyle name="Normal 53" xfId="611"/>
    <cellStyle name="Normal 53 2" xfId="4687"/>
    <cellStyle name="Normal 54" xfId="612"/>
    <cellStyle name="Normal 54 2" xfId="4688"/>
    <cellStyle name="Normal 55" xfId="613"/>
    <cellStyle name="Normal 55 2" xfId="4689"/>
    <cellStyle name="Normal 56" xfId="614"/>
    <cellStyle name="Normal 56 2" xfId="4690"/>
    <cellStyle name="Normal 57" xfId="615"/>
    <cellStyle name="Normal 57 2" xfId="4691"/>
    <cellStyle name="Normal 58" xfId="616"/>
    <cellStyle name="Normal 58 2" xfId="4692"/>
    <cellStyle name="Normal 59" xfId="617"/>
    <cellStyle name="Normal 59 2" xfId="4693"/>
    <cellStyle name="Normal 6" xfId="156"/>
    <cellStyle name="Normal 6 2" xfId="4695"/>
    <cellStyle name="Normal 6 3" xfId="4696"/>
    <cellStyle name="Normal 6 4" xfId="4694"/>
    <cellStyle name="Normal 60" xfId="618"/>
    <cellStyle name="Normal 60 2" xfId="4697"/>
    <cellStyle name="Normal 61" xfId="619"/>
    <cellStyle name="Normal 61 2" xfId="4698"/>
    <cellStyle name="Normal 62" xfId="620"/>
    <cellStyle name="Normal 62 2" xfId="4699"/>
    <cellStyle name="Normal 63" xfId="621"/>
    <cellStyle name="Normal 63 2" xfId="4700"/>
    <cellStyle name="Normal 64" xfId="622"/>
    <cellStyle name="Normal 64 2" xfId="4701"/>
    <cellStyle name="Normal 65" xfId="623"/>
    <cellStyle name="Normal 65 2" xfId="4702"/>
    <cellStyle name="Normal 66" xfId="624"/>
    <cellStyle name="Normal 66 2" xfId="4703"/>
    <cellStyle name="Normal 67" xfId="625"/>
    <cellStyle name="Normal 67 2" xfId="4704"/>
    <cellStyle name="Normal 68" xfId="626"/>
    <cellStyle name="Normal 68 2" xfId="4705"/>
    <cellStyle name="Normal 69" xfId="627"/>
    <cellStyle name="Normal 69 2" xfId="4706"/>
    <cellStyle name="Normal 7" xfId="259"/>
    <cellStyle name="Normal 7 2" xfId="4707"/>
    <cellStyle name="Normal 70" xfId="628"/>
    <cellStyle name="Normal 70 2" xfId="4708"/>
    <cellStyle name="Normal 71" xfId="629"/>
    <cellStyle name="Normal 71 2" xfId="4709"/>
    <cellStyle name="Normal 72" xfId="630"/>
    <cellStyle name="Normal 72 2" xfId="4710"/>
    <cellStyle name="Normal 73" xfId="631"/>
    <cellStyle name="Normal 73 2" xfId="4711"/>
    <cellStyle name="Normal 74" xfId="632"/>
    <cellStyle name="Normal 74 2" xfId="4712"/>
    <cellStyle name="Normal 75" xfId="633"/>
    <cellStyle name="Normal 75 2" xfId="4713"/>
    <cellStyle name="Normal 76" xfId="634"/>
    <cellStyle name="Normal 76 2" xfId="4714"/>
    <cellStyle name="Normal 77" xfId="635"/>
    <cellStyle name="Normal 77 2" xfId="4715"/>
    <cellStyle name="Normal 78" xfId="636"/>
    <cellStyle name="Normal 78 2" xfId="4716"/>
    <cellStyle name="Normal 79" xfId="637"/>
    <cellStyle name="Normal 79 2" xfId="4717"/>
    <cellStyle name="Normal 8" xfId="278"/>
    <cellStyle name="Normal 8 2" xfId="638"/>
    <cellStyle name="Normal 8 3" xfId="28196"/>
    <cellStyle name="Normal 80" xfId="639"/>
    <cellStyle name="Normal 80 2" xfId="4720"/>
    <cellStyle name="Normal 80 3" xfId="4719"/>
    <cellStyle name="Normal 81" xfId="640"/>
    <cellStyle name="Normal 81 2" xfId="4721"/>
    <cellStyle name="Normal 82" xfId="641"/>
    <cellStyle name="Normal 82 2" xfId="4722"/>
    <cellStyle name="Normal 83" xfId="642"/>
    <cellStyle name="Normal 83 2" xfId="4723"/>
    <cellStyle name="Normal 84" xfId="643"/>
    <cellStyle name="Normal 84 2" xfId="4724"/>
    <cellStyle name="Normal 85" xfId="644"/>
    <cellStyle name="Normal 86" xfId="645"/>
    <cellStyle name="Normal 87" xfId="646"/>
    <cellStyle name="Normal 87 2" xfId="4728"/>
    <cellStyle name="Normal 88" xfId="647"/>
    <cellStyle name="Normal 88 2" xfId="4730"/>
    <cellStyle name="Normal 89" xfId="648"/>
    <cellStyle name="Normal 89 2" xfId="4732"/>
    <cellStyle name="Normal 9" xfId="649"/>
    <cellStyle name="Normal 9 2" xfId="4733"/>
    <cellStyle name="Normal 90" xfId="650"/>
    <cellStyle name="Normal 90 2" xfId="4735"/>
    <cellStyle name="Normal 91" xfId="651"/>
    <cellStyle name="Normal 91 2" xfId="4737"/>
    <cellStyle name="Normal 92" xfId="652"/>
    <cellStyle name="Normal 92 2" xfId="4739"/>
    <cellStyle name="Normal 93" xfId="653"/>
    <cellStyle name="Normal 93 2" xfId="4741"/>
    <cellStyle name="Normal 94" xfId="654"/>
    <cellStyle name="Normal 95" xfId="655"/>
    <cellStyle name="Normal 96" xfId="656"/>
    <cellStyle name="Normal 97" xfId="657"/>
    <cellStyle name="Normal 98" xfId="658"/>
    <cellStyle name="Normal 99" xfId="659"/>
    <cellStyle name="Normal_PAL 2013 Budget &amp; Forecast Volumes Model VMay13YTD 2" xfId="269"/>
    <cellStyle name="Normal_PAL Metering expenditure templates - iter1v1" xfId="280"/>
    <cellStyle name="Normalny_3,4" xfId="660"/>
    <cellStyle name="Note" xfId="157" builtinId="10" customBuiltin="1"/>
    <cellStyle name="Note 10" xfId="4748"/>
    <cellStyle name="Note 10 2" xfId="4749"/>
    <cellStyle name="Note 11" xfId="4750"/>
    <cellStyle name="Note 11 10" xfId="30176"/>
    <cellStyle name="Note 11 2" xfId="4751"/>
    <cellStyle name="Note 11 2 2" xfId="9076"/>
    <cellStyle name="Note 11 2 2 2" xfId="16210"/>
    <cellStyle name="Note 11 2 3" xfId="12206"/>
    <cellStyle name="Note 11 2 3 2" xfId="19237"/>
    <cellStyle name="Note 11 2 4" xfId="24014"/>
    <cellStyle name="Note 11 2 5" xfId="26481"/>
    <cellStyle name="Note 11 2 6" xfId="30177"/>
    <cellStyle name="Note 11 3" xfId="4752"/>
    <cellStyle name="Note 11 3 2" xfId="9077"/>
    <cellStyle name="Note 11 3 2 2" xfId="22786"/>
    <cellStyle name="Note 11 3 3" xfId="12207"/>
    <cellStyle name="Note 11 3 3 2" xfId="15086"/>
    <cellStyle name="Note 11 3 4" xfId="21471"/>
    <cellStyle name="Note 11 3 5" xfId="26482"/>
    <cellStyle name="Note 11 3 6" xfId="30178"/>
    <cellStyle name="Note 11 4" xfId="4753"/>
    <cellStyle name="Note 11 4 2" xfId="9078"/>
    <cellStyle name="Note 11 4 2 2" xfId="20241"/>
    <cellStyle name="Note 11 4 3" xfId="12208"/>
    <cellStyle name="Note 11 4 3 2" xfId="19118"/>
    <cellStyle name="Note 11 4 4" xfId="17830"/>
    <cellStyle name="Note 11 4 5" xfId="26483"/>
    <cellStyle name="Note 11 4 6" xfId="30179"/>
    <cellStyle name="Note 11 5" xfId="4754"/>
    <cellStyle name="Note 11 5 2" xfId="9079"/>
    <cellStyle name="Note 11 5 2 2" xfId="16209"/>
    <cellStyle name="Note 11 5 3" xfId="12209"/>
    <cellStyle name="Note 11 5 3 2" xfId="19235"/>
    <cellStyle name="Note 11 5 4" xfId="24013"/>
    <cellStyle name="Note 11 5 5" xfId="26484"/>
    <cellStyle name="Note 11 5 6" xfId="30180"/>
    <cellStyle name="Note 11 6" xfId="9075"/>
    <cellStyle name="Note 11 6 2" xfId="20242"/>
    <cellStyle name="Note 11 7" xfId="12205"/>
    <cellStyle name="Note 11 7 2" xfId="19116"/>
    <cellStyle name="Note 11 8" xfId="17831"/>
    <cellStyle name="Note 11 9" xfId="26480"/>
    <cellStyle name="Note 12" xfId="4755"/>
    <cellStyle name="Note 12 2" xfId="9080"/>
    <cellStyle name="Note 12 2 2" xfId="22781"/>
    <cellStyle name="Note 12 3" xfId="12210"/>
    <cellStyle name="Note 12 3 2" xfId="19117"/>
    <cellStyle name="Note 12 4" xfId="21470"/>
    <cellStyle name="Note 12 5" xfId="26485"/>
    <cellStyle name="Note 12 6" xfId="30181"/>
    <cellStyle name="Note 13" xfId="4756"/>
    <cellStyle name="Note 13 2" xfId="9081"/>
    <cellStyle name="Note 13 2 2" xfId="20236"/>
    <cellStyle name="Note 13 3" xfId="12211"/>
    <cellStyle name="Note 13 3 2" xfId="19236"/>
    <cellStyle name="Note 13 4" xfId="17829"/>
    <cellStyle name="Note 13 5" xfId="26486"/>
    <cellStyle name="Note 13 6" xfId="30182"/>
    <cellStyle name="Note 2" xfId="661"/>
    <cellStyle name="Note 2 10" xfId="9082"/>
    <cellStyle name="Note 2 10 2" xfId="22785"/>
    <cellStyle name="Note 2 11" xfId="12212"/>
    <cellStyle name="Note 2 11 2" xfId="15085"/>
    <cellStyle name="Note 2 12" xfId="4757"/>
    <cellStyle name="Note 2 13" xfId="24012"/>
    <cellStyle name="Note 2 14" xfId="26487"/>
    <cellStyle name="Note 2 15" xfId="30183"/>
    <cellStyle name="Note 2 2" xfId="4758"/>
    <cellStyle name="Note 2 2 10" xfId="30184"/>
    <cellStyle name="Note 2 2 2" xfId="4759"/>
    <cellStyle name="Note 2 2 2 2" xfId="4760"/>
    <cellStyle name="Note 2 2 2 2 2" xfId="4761"/>
    <cellStyle name="Note 2 2 2 2 2 2" xfId="9086"/>
    <cellStyle name="Note 2 2 2 2 2 2 2" xfId="20239"/>
    <cellStyle name="Note 2 2 2 2 2 3" xfId="12216"/>
    <cellStyle name="Note 2 2 2 2 2 3 2" xfId="19230"/>
    <cellStyle name="Note 2 2 2 2 2 4" xfId="17826"/>
    <cellStyle name="Note 2 2 2 2 2 5" xfId="26491"/>
    <cellStyle name="Note 2 2 2 2 2 6" xfId="30185"/>
    <cellStyle name="Note 2 2 2 2 3" xfId="9085"/>
    <cellStyle name="Note 2 2 2 2 3 2" xfId="22784"/>
    <cellStyle name="Note 2 2 2 2 4" xfId="12215"/>
    <cellStyle name="Note 2 2 2 2 4 2" xfId="19123"/>
    <cellStyle name="Note 2 2 2 2 5" xfId="17827"/>
    <cellStyle name="Note 2 2 2 2 6" xfId="26490"/>
    <cellStyle name="Note 2 2 2 2 7" xfId="30186"/>
    <cellStyle name="Note 2 2 2 3" xfId="4762"/>
    <cellStyle name="Note 2 2 2 3 2" xfId="4763"/>
    <cellStyle name="Note 2 2 2 3 2 2" xfId="9088"/>
    <cellStyle name="Note 2 2 2 3 2 2 2" xfId="22783"/>
    <cellStyle name="Note 2 2 2 3 2 3" xfId="12218"/>
    <cellStyle name="Note 2 2 2 3 2 3 2" xfId="19233"/>
    <cellStyle name="Note 2 2 2 3 2 4" xfId="23975"/>
    <cellStyle name="Note 2 2 2 3 2 5" xfId="26493"/>
    <cellStyle name="Note 2 2 2 3 2 6" xfId="30187"/>
    <cellStyle name="Note 2 2 2 3 3" xfId="9087"/>
    <cellStyle name="Note 2 2 2 3 3 2" xfId="16207"/>
    <cellStyle name="Note 2 2 2 3 4" xfId="12217"/>
    <cellStyle name="Note 2 2 2 3 4 2" xfId="19120"/>
    <cellStyle name="Note 2 2 2 3 5" xfId="17825"/>
    <cellStyle name="Note 2 2 2 3 6" xfId="26492"/>
    <cellStyle name="Note 2 2 2 3 7" xfId="30188"/>
    <cellStyle name="Note 2 2 2 4" xfId="4764"/>
    <cellStyle name="Note 2 2 2 4 2" xfId="9089"/>
    <cellStyle name="Note 2 2 2 4 2 2" xfId="20238"/>
    <cellStyle name="Note 2 2 2 4 3" xfId="12219"/>
    <cellStyle name="Note 2 2 2 4 3 2" xfId="15082"/>
    <cellStyle name="Note 2 2 2 4 4" xfId="21432"/>
    <cellStyle name="Note 2 2 2 4 5" xfId="26494"/>
    <cellStyle name="Note 2 2 2 4 6" xfId="30189"/>
    <cellStyle name="Note 2 2 2 5" xfId="9084"/>
    <cellStyle name="Note 2 2 2 5 2" xfId="16208"/>
    <cellStyle name="Note 2 2 2 6" xfId="12214"/>
    <cellStyle name="Note 2 2 2 6 2" xfId="15083"/>
    <cellStyle name="Note 2 2 2 7" xfId="17828"/>
    <cellStyle name="Note 2 2 2 8" xfId="26489"/>
    <cellStyle name="Note 2 2 2 9" xfId="30190"/>
    <cellStyle name="Note 2 2 3" xfId="4765"/>
    <cellStyle name="Note 2 2 3 2" xfId="4766"/>
    <cellStyle name="Note 2 2 3 2 2" xfId="9091"/>
    <cellStyle name="Note 2 2 3 2 2 2" xfId="22782"/>
    <cellStyle name="Note 2 2 3 2 3" xfId="12221"/>
    <cellStyle name="Note 2 2 3 2 3 2" xfId="19231"/>
    <cellStyle name="Note 2 2 3 2 4" xfId="21468"/>
    <cellStyle name="Note 2 2 3 2 5" xfId="26496"/>
    <cellStyle name="Note 2 2 3 2 6" xfId="30191"/>
    <cellStyle name="Note 2 2 3 3" xfId="9090"/>
    <cellStyle name="Note 2 2 3 3 2" xfId="16206"/>
    <cellStyle name="Note 2 2 3 4" xfId="12220"/>
    <cellStyle name="Note 2 2 3 4 2" xfId="19122"/>
    <cellStyle name="Note 2 2 3 5" xfId="24011"/>
    <cellStyle name="Note 2 2 3 6" xfId="26495"/>
    <cellStyle name="Note 2 2 3 7" xfId="30192"/>
    <cellStyle name="Note 2 2 4" xfId="4767"/>
    <cellStyle name="Note 2 2 4 2" xfId="4768"/>
    <cellStyle name="Note 2 2 4 2 2" xfId="9093"/>
    <cellStyle name="Note 2 2 4 2 2 2" xfId="16205"/>
    <cellStyle name="Note 2 2 4 2 3" xfId="12223"/>
    <cellStyle name="Note 2 2 4 2 3 2" xfId="19232"/>
    <cellStyle name="Note 2 2 4 2 4" xfId="24010"/>
    <cellStyle name="Note 2 2 4 2 5" xfId="26498"/>
    <cellStyle name="Note 2 2 4 2 6" xfId="30193"/>
    <cellStyle name="Note 2 2 4 3" xfId="9092"/>
    <cellStyle name="Note 2 2 4 3 2" xfId="20237"/>
    <cellStyle name="Note 2 2 4 4" xfId="12222"/>
    <cellStyle name="Note 2 2 4 4 2" xfId="19121"/>
    <cellStyle name="Note 2 2 4 5" xfId="17824"/>
    <cellStyle name="Note 2 2 4 6" xfId="26497"/>
    <cellStyle name="Note 2 2 4 7" xfId="30194"/>
    <cellStyle name="Note 2 2 5" xfId="4769"/>
    <cellStyle name="Note 2 2 5 2" xfId="9094"/>
    <cellStyle name="Note 2 2 5 2 2" xfId="16204"/>
    <cellStyle name="Note 2 2 5 3" xfId="12224"/>
    <cellStyle name="Note 2 2 5 3 2" xfId="15081"/>
    <cellStyle name="Note 2 2 5 4" xfId="21467"/>
    <cellStyle name="Note 2 2 5 5" xfId="26499"/>
    <cellStyle name="Note 2 2 5 6" xfId="30195"/>
    <cellStyle name="Note 2 2 6" xfId="9083"/>
    <cellStyle name="Note 2 2 6 2" xfId="20240"/>
    <cellStyle name="Note 2 2 7" xfId="12213"/>
    <cellStyle name="Note 2 2 7 2" xfId="15084"/>
    <cellStyle name="Note 2 2 8" xfId="21469"/>
    <cellStyle name="Note 2 2 9" xfId="26488"/>
    <cellStyle name="Note 2 3" xfId="4770"/>
    <cellStyle name="Note 2 3 10" xfId="30196"/>
    <cellStyle name="Note 2 3 2" xfId="4771"/>
    <cellStyle name="Note 2 3 2 2" xfId="4772"/>
    <cellStyle name="Note 2 3 2 2 2" xfId="4773"/>
    <cellStyle name="Note 2 3 2 2 2 2" xfId="9098"/>
    <cellStyle name="Note 2 3 2 2 2 2 2" xfId="16200"/>
    <cellStyle name="Note 2 3 2 2 2 3" xfId="12228"/>
    <cellStyle name="Note 2 3 2 2 2 3 2" xfId="19136"/>
    <cellStyle name="Note 2 3 2 2 2 4" xfId="24009"/>
    <cellStyle name="Note 2 3 2 2 2 5" xfId="26503"/>
    <cellStyle name="Note 2 3 2 2 2 6" xfId="30197"/>
    <cellStyle name="Note 2 3 2 2 3" xfId="9097"/>
    <cellStyle name="Note 2 3 2 2 3 2" xfId="16201"/>
    <cellStyle name="Note 2 3 2 2 4" xfId="12227"/>
    <cellStyle name="Note 2 3 2 2 4 2" xfId="15078"/>
    <cellStyle name="Note 2 3 2 2 5" xfId="21462"/>
    <cellStyle name="Note 2 3 2 2 6" xfId="26502"/>
    <cellStyle name="Note 2 3 2 2 7" xfId="30198"/>
    <cellStyle name="Note 2 3 2 3" xfId="4774"/>
    <cellStyle name="Note 2 3 2 3 2" xfId="4775"/>
    <cellStyle name="Note 2 3 2 3 2 2" xfId="9100"/>
    <cellStyle name="Note 2 3 2 3 2 2 2" xfId="22772"/>
    <cellStyle name="Note 2 3 2 3 2 3" xfId="12230"/>
    <cellStyle name="Note 2 3 2 3 2 3 2" xfId="19125"/>
    <cellStyle name="Note 2 3 2 3 2 4" xfId="17822"/>
    <cellStyle name="Note 2 3 2 3 2 5" xfId="26505"/>
    <cellStyle name="Note 2 3 2 3 2 6" xfId="30199"/>
    <cellStyle name="Note 2 3 2 3 3" xfId="9099"/>
    <cellStyle name="Note 2 3 2 3 3 2" xfId="16199"/>
    <cellStyle name="Note 2 3 2 3 4" xfId="12229"/>
    <cellStyle name="Note 2 3 2 3 4 2" xfId="19217"/>
    <cellStyle name="Note 2 3 2 3 5" xfId="21466"/>
    <cellStyle name="Note 2 3 2 3 6" xfId="26504"/>
    <cellStyle name="Note 2 3 2 3 7" xfId="30200"/>
    <cellStyle name="Note 2 3 2 4" xfId="4776"/>
    <cellStyle name="Note 2 3 2 4 2" xfId="9101"/>
    <cellStyle name="Note 2 3 2 4 2 2" xfId="20227"/>
    <cellStyle name="Note 2 3 2 4 3" xfId="12231"/>
    <cellStyle name="Note 2 3 2 4 3 2" xfId="19228"/>
    <cellStyle name="Note 2 3 2 4 4" xfId="24008"/>
    <cellStyle name="Note 2 3 2 4 5" xfId="26506"/>
    <cellStyle name="Note 2 3 2 4 6" xfId="30201"/>
    <cellStyle name="Note 2 3 2 5" xfId="9096"/>
    <cellStyle name="Note 2 3 2 5 2" xfId="16202"/>
    <cellStyle name="Note 2 3 2 6" xfId="12226"/>
    <cellStyle name="Note 2 3 2 6 2" xfId="15079"/>
    <cellStyle name="Note 2 3 2 7" xfId="24005"/>
    <cellStyle name="Note 2 3 2 8" xfId="26501"/>
    <cellStyle name="Note 2 3 2 9" xfId="30202"/>
    <cellStyle name="Note 2 3 3" xfId="4777"/>
    <cellStyle name="Note 2 3 3 2" xfId="4778"/>
    <cellStyle name="Note 2 3 3 2 2" xfId="9103"/>
    <cellStyle name="Note 2 3 3 2 2 2" xfId="20234"/>
    <cellStyle name="Note 2 3 3 2 3" xfId="12233"/>
    <cellStyle name="Note 2 3 3 2 3 2" xfId="19127"/>
    <cellStyle name="Note 2 3 3 2 4" xfId="17821"/>
    <cellStyle name="Note 2 3 3 2 5" xfId="26508"/>
    <cellStyle name="Note 2 3 3 2 6" xfId="30203"/>
    <cellStyle name="Note 2 3 3 3" xfId="9102"/>
    <cellStyle name="Note 2 3 3 3 2" xfId="22779"/>
    <cellStyle name="Note 2 3 3 4" xfId="12232"/>
    <cellStyle name="Note 2 3 3 4 2" xfId="15077"/>
    <cellStyle name="Note 2 3 3 5" xfId="21465"/>
    <cellStyle name="Note 2 3 3 6" xfId="26507"/>
    <cellStyle name="Note 2 3 3 7" xfId="30204"/>
    <cellStyle name="Note 2 3 4" xfId="4779"/>
    <cellStyle name="Note 2 3 4 2" xfId="4780"/>
    <cellStyle name="Note 2 3 4 2 2" xfId="9105"/>
    <cellStyle name="Note 2 3 4 2 2 2" xfId="22778"/>
    <cellStyle name="Note 2 3 4 2 3" xfId="12235"/>
    <cellStyle name="Note 2 3 4 2 3 2" xfId="19126"/>
    <cellStyle name="Note 2 3 4 2 4" xfId="21464"/>
    <cellStyle name="Note 2 3 4 2 5" xfId="26510"/>
    <cellStyle name="Note 2 3 4 2 6" xfId="30205"/>
    <cellStyle name="Note 2 3 4 3" xfId="9104"/>
    <cellStyle name="Note 2 3 4 3 2" xfId="16198"/>
    <cellStyle name="Note 2 3 4 4" xfId="12234"/>
    <cellStyle name="Note 2 3 4 4 2" xfId="19226"/>
    <cellStyle name="Note 2 3 4 5" xfId="24007"/>
    <cellStyle name="Note 2 3 4 6" xfId="26509"/>
    <cellStyle name="Note 2 3 4 7" xfId="30206"/>
    <cellStyle name="Note 2 3 5" xfId="4781"/>
    <cellStyle name="Note 2 3 5 2" xfId="9106"/>
    <cellStyle name="Note 2 3 5 2 2" xfId="20233"/>
    <cellStyle name="Note 2 3 5 3" xfId="12236"/>
    <cellStyle name="Note 2 3 5 3 2" xfId="19227"/>
    <cellStyle name="Note 2 3 5 4" xfId="17820"/>
    <cellStyle name="Note 2 3 5 5" xfId="26511"/>
    <cellStyle name="Note 2 3 5 6" xfId="30207"/>
    <cellStyle name="Note 2 3 6" xfId="9095"/>
    <cellStyle name="Note 2 3 6 2" xfId="16203"/>
    <cellStyle name="Note 2 3 7" xfId="12225"/>
    <cellStyle name="Note 2 3 7 2" xfId="15080"/>
    <cellStyle name="Note 2 3 8" xfId="17823"/>
    <cellStyle name="Note 2 3 9" xfId="26500"/>
    <cellStyle name="Note 2 4" xfId="4782"/>
    <cellStyle name="Note 2 4 10" xfId="30208"/>
    <cellStyle name="Note 2 4 2" xfId="4783"/>
    <cellStyle name="Note 2 4 2 2" xfId="4784"/>
    <cellStyle name="Note 2 4 2 2 2" xfId="4785"/>
    <cellStyle name="Note 2 4 2 2 2 2" xfId="9110"/>
    <cellStyle name="Note 2 4 2 2 2 2 2" xfId="22777"/>
    <cellStyle name="Note 2 4 2 2 2 3" xfId="12240"/>
    <cellStyle name="Note 2 4 2 2 2 3 2" xfId="19222"/>
    <cellStyle name="Note 2 4 2 2 2 4" xfId="17818"/>
    <cellStyle name="Note 2 4 2 2 2 5" xfId="26515"/>
    <cellStyle name="Note 2 4 2 2 2 6" xfId="30209"/>
    <cellStyle name="Note 2 4 2 2 3" xfId="9109"/>
    <cellStyle name="Note 2 4 2 2 3 2" xfId="20228"/>
    <cellStyle name="Note 2 4 2 2 4" xfId="12239"/>
    <cellStyle name="Note 2 4 2 2 4 2" xfId="19131"/>
    <cellStyle name="Note 2 4 2 2 5" xfId="17819"/>
    <cellStyle name="Note 2 4 2 2 6" xfId="26514"/>
    <cellStyle name="Note 2 4 2 2 7" xfId="30210"/>
    <cellStyle name="Note 2 4 2 3" xfId="4786"/>
    <cellStyle name="Note 2 4 2 3 2" xfId="4787"/>
    <cellStyle name="Note 2 4 2 3 2 2" xfId="9112"/>
    <cellStyle name="Note 2 4 2 3 2 2 2" xfId="16196"/>
    <cellStyle name="Note 2 4 2 3 2 3" xfId="12242"/>
    <cellStyle name="Note 2 4 2 3 2 3 2" xfId="19225"/>
    <cellStyle name="Note 2 4 2 3 2 4" xfId="21457"/>
    <cellStyle name="Note 2 4 2 3 2 5" xfId="26517"/>
    <cellStyle name="Note 2 4 2 3 2 6" xfId="30211"/>
    <cellStyle name="Note 2 4 2 3 3" xfId="9111"/>
    <cellStyle name="Note 2 4 2 3 3 2" xfId="20232"/>
    <cellStyle name="Note 2 4 2 3 4" xfId="12241"/>
    <cellStyle name="Note 2 4 2 3 4 2" xfId="19128"/>
    <cellStyle name="Note 2 4 2 3 5" xfId="24000"/>
    <cellStyle name="Note 2 4 2 3 6" xfId="26516"/>
    <cellStyle name="Note 2 4 2 3 7" xfId="30212"/>
    <cellStyle name="Note 2 4 2 4" xfId="4788"/>
    <cellStyle name="Note 2 4 2 4 2" xfId="9113"/>
    <cellStyle name="Note 2 4 2 4 2 2" xfId="22776"/>
    <cellStyle name="Note 2 4 2 4 3" xfId="12243"/>
    <cellStyle name="Note 2 4 2 4 3 2" xfId="15074"/>
    <cellStyle name="Note 2 4 2 4 4" xfId="24004"/>
    <cellStyle name="Note 2 4 2 4 5" xfId="26518"/>
    <cellStyle name="Note 2 4 2 4 6" xfId="30213"/>
    <cellStyle name="Note 2 4 2 5" xfId="9108"/>
    <cellStyle name="Note 2 4 2 5 2" xfId="22773"/>
    <cellStyle name="Note 2 4 2 6" xfId="12238"/>
    <cellStyle name="Note 2 4 2 6 2" xfId="15075"/>
    <cellStyle name="Note 2 4 2 7" xfId="21463"/>
    <cellStyle name="Note 2 4 2 8" xfId="26513"/>
    <cellStyle name="Note 2 4 2 9" xfId="30214"/>
    <cellStyle name="Note 2 4 3" xfId="4789"/>
    <cellStyle name="Note 2 4 3 2" xfId="4790"/>
    <cellStyle name="Note 2 4 3 2 2" xfId="9115"/>
    <cellStyle name="Note 2 4 3 2 2 2" xfId="16195"/>
    <cellStyle name="Note 2 4 3 2 3" xfId="12245"/>
    <cellStyle name="Note 2 4 3 2 3 2" xfId="19223"/>
    <cellStyle name="Note 2 4 3 2 4" xfId="17817"/>
    <cellStyle name="Note 2 4 3 2 5" xfId="26520"/>
    <cellStyle name="Note 2 4 3 2 6" xfId="30215"/>
    <cellStyle name="Note 2 4 3 3" xfId="9114"/>
    <cellStyle name="Note 2 4 3 3 2" xfId="20231"/>
    <cellStyle name="Note 2 4 3 4" xfId="12244"/>
    <cellStyle name="Note 2 4 3 4 2" xfId="19130"/>
    <cellStyle name="Note 2 4 3 5" xfId="21461"/>
    <cellStyle name="Note 2 4 3 6" xfId="26519"/>
    <cellStyle name="Note 2 4 3 7" xfId="30216"/>
    <cellStyle name="Note 2 4 4" xfId="4791"/>
    <cellStyle name="Note 2 4 4 2" xfId="4792"/>
    <cellStyle name="Note 2 4 4 2 2" xfId="9117"/>
    <cellStyle name="Note 2 4 4 2 2 2" xfId="20230"/>
    <cellStyle name="Note 2 4 4 2 3" xfId="12247"/>
    <cellStyle name="Note 2 4 4 2 3 2" xfId="19224"/>
    <cellStyle name="Note 2 4 4 2 4" xfId="21460"/>
    <cellStyle name="Note 2 4 4 2 5" xfId="26522"/>
    <cellStyle name="Note 2 4 4 2 6" xfId="30217"/>
    <cellStyle name="Note 2 4 4 3" xfId="9116"/>
    <cellStyle name="Note 2 4 4 3 2" xfId="22775"/>
    <cellStyle name="Note 2 4 4 4" xfId="12246"/>
    <cellStyle name="Note 2 4 4 4 2" xfId="19129"/>
    <cellStyle name="Note 2 4 4 5" xfId="24003"/>
    <cellStyle name="Note 2 4 4 6" xfId="26521"/>
    <cellStyle name="Note 2 4 4 7" xfId="30218"/>
    <cellStyle name="Note 2 4 5" xfId="4793"/>
    <cellStyle name="Note 2 4 5 2" xfId="9118"/>
    <cellStyle name="Note 2 4 5 2 2" xfId="16194"/>
    <cellStyle name="Note 2 4 5 3" xfId="12248"/>
    <cellStyle name="Note 2 4 5 3 2" xfId="15073"/>
    <cellStyle name="Note 2 4 5 4" xfId="17816"/>
    <cellStyle name="Note 2 4 5 5" xfId="26523"/>
    <cellStyle name="Note 2 4 5 6" xfId="30219"/>
    <cellStyle name="Note 2 4 6" xfId="9107"/>
    <cellStyle name="Note 2 4 6 2" xfId="16197"/>
    <cellStyle name="Note 2 4 7" xfId="12237"/>
    <cellStyle name="Note 2 4 7 2" xfId="15076"/>
    <cellStyle name="Note 2 4 8" xfId="24006"/>
    <cellStyle name="Note 2 4 9" xfId="26512"/>
    <cellStyle name="Note 2 5" xfId="4794"/>
    <cellStyle name="Note 2 5 10" xfId="30220"/>
    <cellStyle name="Note 2 5 2" xfId="4795"/>
    <cellStyle name="Note 2 5 2 2" xfId="4796"/>
    <cellStyle name="Note 2 5 2 2 2" xfId="4797"/>
    <cellStyle name="Note 2 5 2 2 2 2" xfId="9122"/>
    <cellStyle name="Note 2 5 2 2 2 2 2" xfId="16192"/>
    <cellStyle name="Note 2 5 2 2 2 3" xfId="12252"/>
    <cellStyle name="Note 2 5 2 2 2 3 2" xfId="19218"/>
    <cellStyle name="Note 2 5 2 2 2 4" xfId="24001"/>
    <cellStyle name="Note 2 5 2 2 2 5" xfId="26527"/>
    <cellStyle name="Note 2 5 2 2 2 6" xfId="30221"/>
    <cellStyle name="Note 2 5 2 2 3" xfId="9121"/>
    <cellStyle name="Note 2 5 2 2 3 2" xfId="16193"/>
    <cellStyle name="Note 2 5 2 2 4" xfId="12251"/>
    <cellStyle name="Note 2 5 2 2 4 2" xfId="19135"/>
    <cellStyle name="Note 2 5 2 2 5" xfId="17815"/>
    <cellStyle name="Note 2 5 2 2 6" xfId="26526"/>
    <cellStyle name="Note 2 5 2 2 7" xfId="30222"/>
    <cellStyle name="Note 2 5 2 3" xfId="4798"/>
    <cellStyle name="Note 2 5 2 3 2" xfId="4799"/>
    <cellStyle name="Note 2 5 2 3 2 2" xfId="9124"/>
    <cellStyle name="Note 2 5 2 3 2 2 2" xfId="22764"/>
    <cellStyle name="Note 2 5 2 3 2 3" xfId="12254"/>
    <cellStyle name="Note 2 5 2 3 2 3 2" xfId="19221"/>
    <cellStyle name="Note 2 5 2 3 2 4" xfId="17814"/>
    <cellStyle name="Note 2 5 2 3 2 5" xfId="26529"/>
    <cellStyle name="Note 2 5 2 3 2 6" xfId="30223"/>
    <cellStyle name="Note 2 5 2 3 3" xfId="9123"/>
    <cellStyle name="Note 2 5 2 3 3 2" xfId="16191"/>
    <cellStyle name="Note 2 5 2 3 4" xfId="12253"/>
    <cellStyle name="Note 2 5 2 3 4 2" xfId="19132"/>
    <cellStyle name="Note 2 5 2 3 5" xfId="21458"/>
    <cellStyle name="Note 2 5 2 3 6" xfId="26528"/>
    <cellStyle name="Note 2 5 2 3 7" xfId="30224"/>
    <cellStyle name="Note 2 5 2 4" xfId="4800"/>
    <cellStyle name="Note 2 5 2 4 2" xfId="9125"/>
    <cellStyle name="Note 2 5 2 4 2 2" xfId="20219"/>
    <cellStyle name="Note 2 5 2 4 3" xfId="12255"/>
    <cellStyle name="Note 2 5 2 4 3 2" xfId="15070"/>
    <cellStyle name="Note 2 5 2 4 4" xfId="17813"/>
    <cellStyle name="Note 2 5 2 4 5" xfId="26530"/>
    <cellStyle name="Note 2 5 2 4 6" xfId="30225"/>
    <cellStyle name="Note 2 5 2 5" xfId="9120"/>
    <cellStyle name="Note 2 5 2 5 2" xfId="20229"/>
    <cellStyle name="Note 2 5 2 6" xfId="12250"/>
    <cellStyle name="Note 2 5 2 6 2" xfId="15071"/>
    <cellStyle name="Note 2 5 2 7" xfId="21459"/>
    <cellStyle name="Note 2 5 2 8" xfId="26525"/>
    <cellStyle name="Note 2 5 2 9" xfId="30226"/>
    <cellStyle name="Note 2 5 3" xfId="4801"/>
    <cellStyle name="Note 2 5 3 2" xfId="4802"/>
    <cellStyle name="Note 2 5 3 2 2" xfId="9127"/>
    <cellStyle name="Note 2 5 3 2 2 2" xfId="20226"/>
    <cellStyle name="Note 2 5 3 2 3" xfId="12257"/>
    <cellStyle name="Note 2 5 3 2 3 2" xfId="19219"/>
    <cellStyle name="Note 2 5 3 2 4" xfId="21445"/>
    <cellStyle name="Note 2 5 3 2 5" xfId="26532"/>
    <cellStyle name="Note 2 5 3 2 6" xfId="30227"/>
    <cellStyle name="Note 2 5 3 3" xfId="9126"/>
    <cellStyle name="Note 2 5 3 3 2" xfId="22771"/>
    <cellStyle name="Note 2 5 3 4" xfId="12256"/>
    <cellStyle name="Note 2 5 3 4 2" xfId="19134"/>
    <cellStyle name="Note 2 5 3 5" xfId="23989"/>
    <cellStyle name="Note 2 5 3 6" xfId="26531"/>
    <cellStyle name="Note 2 5 3 7" xfId="30228"/>
    <cellStyle name="Note 2 5 4" xfId="4803"/>
    <cellStyle name="Note 2 5 4 2" xfId="4804"/>
    <cellStyle name="Note 2 5 4 2 2" xfId="9129"/>
    <cellStyle name="Note 2 5 4 2 2 2" xfId="22770"/>
    <cellStyle name="Note 2 5 4 2 3" xfId="12259"/>
    <cellStyle name="Note 2 5 4 2 3 2" xfId="19220"/>
    <cellStyle name="Note 2 5 4 2 4" xfId="21456"/>
    <cellStyle name="Note 2 5 4 2 5" xfId="26534"/>
    <cellStyle name="Note 2 5 4 2 6" xfId="30229"/>
    <cellStyle name="Note 2 5 4 3" xfId="9128"/>
    <cellStyle name="Note 2 5 4 3 2" xfId="16190"/>
    <cellStyle name="Note 2 5 4 4" xfId="12258"/>
    <cellStyle name="Note 2 5 4 4 2" xfId="19133"/>
    <cellStyle name="Note 2 5 4 5" xfId="23999"/>
    <cellStyle name="Note 2 5 4 6" xfId="26533"/>
    <cellStyle name="Note 2 5 4 7" xfId="30230"/>
    <cellStyle name="Note 2 5 5" xfId="4805"/>
    <cellStyle name="Note 2 5 5 2" xfId="9130"/>
    <cellStyle name="Note 2 5 5 2 2" xfId="20225"/>
    <cellStyle name="Note 2 5 5 3" xfId="12260"/>
    <cellStyle name="Note 2 5 5 3 2" xfId="15069"/>
    <cellStyle name="Note 2 5 5 4" xfId="17812"/>
    <cellStyle name="Note 2 5 5 5" xfId="26535"/>
    <cellStyle name="Note 2 5 5 6" xfId="30231"/>
    <cellStyle name="Note 2 5 6" xfId="9119"/>
    <cellStyle name="Note 2 5 6 2" xfId="22774"/>
    <cellStyle name="Note 2 5 7" xfId="12249"/>
    <cellStyle name="Note 2 5 7 2" xfId="15072"/>
    <cellStyle name="Note 2 5 8" xfId="24002"/>
    <cellStyle name="Note 2 5 9" xfId="26524"/>
    <cellStyle name="Note 2 6" xfId="4806"/>
    <cellStyle name="Note 2 6 10" xfId="30232"/>
    <cellStyle name="Note 2 6 2" xfId="4807"/>
    <cellStyle name="Note 2 6 2 2" xfId="4808"/>
    <cellStyle name="Note 2 6 2 2 2" xfId="4809"/>
    <cellStyle name="Note 2 6 2 2 2 2" xfId="9134"/>
    <cellStyle name="Note 2 6 2 2 2 2 2" xfId="22769"/>
    <cellStyle name="Note 2 6 2 2 2 3" xfId="12264"/>
    <cellStyle name="Note 2 6 2 2 2 3 2" xfId="15065"/>
    <cellStyle name="Note 2 6 2 2 2 4" xfId="23993"/>
    <cellStyle name="Note 2 6 2 2 2 5" xfId="26539"/>
    <cellStyle name="Note 2 6 2 2 2 6" xfId="30233"/>
    <cellStyle name="Note 2 6 2 2 3" xfId="9133"/>
    <cellStyle name="Note 2 6 2 2 3 2" xfId="20220"/>
    <cellStyle name="Note 2 6 2 2 4" xfId="12263"/>
    <cellStyle name="Note 2 6 2 2 4 2" xfId="15066"/>
    <cellStyle name="Note 2 6 2 2 5" xfId="17811"/>
    <cellStyle name="Note 2 6 2 2 6" xfId="26538"/>
    <cellStyle name="Note 2 6 2 2 7" xfId="30234"/>
    <cellStyle name="Note 2 6 2 3" xfId="4810"/>
    <cellStyle name="Note 2 6 2 3 2" xfId="4811"/>
    <cellStyle name="Note 2 6 2 3 2 2" xfId="9136"/>
    <cellStyle name="Note 2 6 2 3 2 2 2" xfId="16188"/>
    <cellStyle name="Note 2 6 2 3 2 3" xfId="12266"/>
    <cellStyle name="Note 2 6 2 3 2 3 2" xfId="15063"/>
    <cellStyle name="Note 2 6 2 3 2 4" xfId="23997"/>
    <cellStyle name="Note 2 6 2 3 2 5" xfId="26541"/>
    <cellStyle name="Note 2 6 2 3 2 6" xfId="30235"/>
    <cellStyle name="Note 2 6 2 3 3" xfId="9135"/>
    <cellStyle name="Note 2 6 2 3 3 2" xfId="20224"/>
    <cellStyle name="Note 2 6 2 3 4" xfId="12265"/>
    <cellStyle name="Note 2 6 2 3 4 2" xfId="15064"/>
    <cellStyle name="Note 2 6 2 3 5" xfId="21450"/>
    <cellStyle name="Note 2 6 2 3 6" xfId="26540"/>
    <cellStyle name="Note 2 6 2 3 7" xfId="30236"/>
    <cellStyle name="Note 2 6 2 4" xfId="4812"/>
    <cellStyle name="Note 2 6 2 4 2" xfId="9137"/>
    <cellStyle name="Note 2 6 2 4 2 2" xfId="22768"/>
    <cellStyle name="Note 2 6 2 4 3" xfId="12267"/>
    <cellStyle name="Note 2 6 2 4 3 2" xfId="15062"/>
    <cellStyle name="Note 2 6 2 4 4" xfId="21454"/>
    <cellStyle name="Note 2 6 2 4 5" xfId="26542"/>
    <cellStyle name="Note 2 6 2 4 6" xfId="30237"/>
    <cellStyle name="Note 2 6 2 5" xfId="9132"/>
    <cellStyle name="Note 2 6 2 5 2" xfId="22765"/>
    <cellStyle name="Note 2 6 2 6" xfId="12262"/>
    <cellStyle name="Note 2 6 2 6 2" xfId="15067"/>
    <cellStyle name="Note 2 6 2 7" xfId="21455"/>
    <cellStyle name="Note 2 6 2 8" xfId="26537"/>
    <cellStyle name="Note 2 6 2 9" xfId="30238"/>
    <cellStyle name="Note 2 6 3" xfId="4813"/>
    <cellStyle name="Note 2 6 3 2" xfId="4814"/>
    <cellStyle name="Note 2 6 3 2 2" xfId="9139"/>
    <cellStyle name="Note 2 6 3 2 2 2" xfId="16187"/>
    <cellStyle name="Note 2 6 3 2 3" xfId="12269"/>
    <cellStyle name="Note 2 6 3 2 3 2" xfId="15060"/>
    <cellStyle name="Note 2 6 3 2 4" xfId="23996"/>
    <cellStyle name="Note 2 6 3 2 5" xfId="26544"/>
    <cellStyle name="Note 2 6 3 2 6" xfId="30239"/>
    <cellStyle name="Note 2 6 3 3" xfId="9138"/>
    <cellStyle name="Note 2 6 3 3 2" xfId="20223"/>
    <cellStyle name="Note 2 6 3 4" xfId="12268"/>
    <cellStyle name="Note 2 6 3 4 2" xfId="15061"/>
    <cellStyle name="Note 2 6 3 5" xfId="17810"/>
    <cellStyle name="Note 2 6 3 6" xfId="26543"/>
    <cellStyle name="Note 2 6 3 7" xfId="30240"/>
    <cellStyle name="Note 2 6 4" xfId="4815"/>
    <cellStyle name="Note 2 6 4 2" xfId="4816"/>
    <cellStyle name="Note 2 6 4 2 2" xfId="9141"/>
    <cellStyle name="Note 2 6 4 2 2 2" xfId="20222"/>
    <cellStyle name="Note 2 6 4 2 3" xfId="12271"/>
    <cellStyle name="Note 2 6 4 2 3 2" xfId="15058"/>
    <cellStyle name="Note 2 6 4 2 4" xfId="17809"/>
    <cellStyle name="Note 2 6 4 2 5" xfId="26546"/>
    <cellStyle name="Note 2 6 4 2 6" xfId="30241"/>
    <cellStyle name="Note 2 6 4 3" xfId="9140"/>
    <cellStyle name="Note 2 6 4 3 2" xfId="22767"/>
    <cellStyle name="Note 2 6 4 4" xfId="12270"/>
    <cellStyle name="Note 2 6 4 4 2" xfId="15059"/>
    <cellStyle name="Note 2 6 4 5" xfId="21453"/>
    <cellStyle name="Note 2 6 4 6" xfId="26545"/>
    <cellStyle name="Note 2 6 4 7" xfId="30242"/>
    <cellStyle name="Note 2 6 5" xfId="4817"/>
    <cellStyle name="Note 2 6 5 2" xfId="9142"/>
    <cellStyle name="Note 2 6 5 2 2" xfId="16186"/>
    <cellStyle name="Note 2 6 5 3" xfId="12272"/>
    <cellStyle name="Note 2 6 5 3 2" xfId="15018"/>
    <cellStyle name="Note 2 6 5 4" xfId="23995"/>
    <cellStyle name="Note 2 6 5 5" xfId="26547"/>
    <cellStyle name="Note 2 6 5 6" xfId="30243"/>
    <cellStyle name="Note 2 6 6" xfId="9131"/>
    <cellStyle name="Note 2 6 6 2" xfId="16189"/>
    <cellStyle name="Note 2 6 7" xfId="12261"/>
    <cellStyle name="Note 2 6 7 2" xfId="15068"/>
    <cellStyle name="Note 2 6 8" xfId="23998"/>
    <cellStyle name="Note 2 6 9" xfId="26536"/>
    <cellStyle name="Note 2 7" xfId="4818"/>
    <cellStyle name="Note 2 7 2" xfId="4819"/>
    <cellStyle name="Note 2 7 2 2" xfId="9144"/>
    <cellStyle name="Note 2 7 2 2 2" xfId="20221"/>
    <cellStyle name="Note 2 7 2 3" xfId="12274"/>
    <cellStyle name="Note 2 7 2 3 2" xfId="15016"/>
    <cellStyle name="Note 2 7 2 4" xfId="17808"/>
    <cellStyle name="Note 2 7 2 5" xfId="26549"/>
    <cellStyle name="Note 2 7 2 6" xfId="30244"/>
    <cellStyle name="Note 2 7 3" xfId="9143"/>
    <cellStyle name="Note 2 7 3 2" xfId="22766"/>
    <cellStyle name="Note 2 7 4" xfId="12273"/>
    <cellStyle name="Note 2 7 4 2" xfId="15017"/>
    <cellStyle name="Note 2 7 5" xfId="21452"/>
    <cellStyle name="Note 2 7 6" xfId="26548"/>
    <cellStyle name="Note 2 7 7" xfId="30245"/>
    <cellStyle name="Note 2 8" xfId="4820"/>
    <cellStyle name="Note 2 8 2" xfId="4821"/>
    <cellStyle name="Note 2 8 2 2" xfId="9146"/>
    <cellStyle name="Note 2 8 2 2 2" xfId="16184"/>
    <cellStyle name="Note 2 8 2 3" xfId="12276"/>
    <cellStyle name="Note 2 8 2 3 2" xfId="15014"/>
    <cellStyle name="Note 2 8 2 4" xfId="21451"/>
    <cellStyle name="Note 2 8 2 5" xfId="26551"/>
    <cellStyle name="Note 2 8 2 6" xfId="30246"/>
    <cellStyle name="Note 2 8 3" xfId="9145"/>
    <cellStyle name="Note 2 8 3 2" xfId="16185"/>
    <cellStyle name="Note 2 8 4" xfId="12275"/>
    <cellStyle name="Note 2 8 4 2" xfId="15015"/>
    <cellStyle name="Note 2 8 5" xfId="23994"/>
    <cellStyle name="Note 2 8 6" xfId="26550"/>
    <cellStyle name="Note 2 8 7" xfId="30247"/>
    <cellStyle name="Note 2 9" xfId="4822"/>
    <cellStyle name="Note 2 9 2" xfId="9147"/>
    <cellStyle name="Note 2 9 2 2" xfId="16183"/>
    <cellStyle name="Note 2 9 3" xfId="12277"/>
    <cellStyle name="Note 2 9 3 2" xfId="15013"/>
    <cellStyle name="Note 2 9 4" xfId="17807"/>
    <cellStyle name="Note 2 9 5" xfId="26552"/>
    <cellStyle name="Note 2 9 6" xfId="30248"/>
    <cellStyle name="Note 3" xfId="662"/>
    <cellStyle name="Note 3 2" xfId="4824"/>
    <cellStyle name="Note 3 3" xfId="4823"/>
    <cellStyle name="Note 4" xfId="663"/>
    <cellStyle name="Note 4 2" xfId="4826"/>
    <cellStyle name="Note 4 3" xfId="4825"/>
    <cellStyle name="Note 5" xfId="664"/>
    <cellStyle name="Note 5 10" xfId="30249"/>
    <cellStyle name="Note 5 2" xfId="4828"/>
    <cellStyle name="Note 5 2 10" xfId="30250"/>
    <cellStyle name="Note 5 2 2" xfId="4829"/>
    <cellStyle name="Note 5 2 2 2" xfId="9150"/>
    <cellStyle name="Note 5 2 2 2 2" xfId="22763"/>
    <cellStyle name="Note 5 2 2 3" xfId="12280"/>
    <cellStyle name="Note 5 2 2 3 2" xfId="15010"/>
    <cellStyle name="Note 5 2 2 4" xfId="23992"/>
    <cellStyle name="Note 5 2 2 5" xfId="26555"/>
    <cellStyle name="Note 5 2 2 6" xfId="30251"/>
    <cellStyle name="Note 5 2 3" xfId="4830"/>
    <cellStyle name="Note 5 2 3 2" xfId="9151"/>
    <cellStyle name="Note 5 2 3 2 2" xfId="20218"/>
    <cellStyle name="Note 5 2 3 3" xfId="12281"/>
    <cellStyle name="Note 5 2 3 3 2" xfId="15009"/>
    <cellStyle name="Note 5 2 3 4" xfId="21448"/>
    <cellStyle name="Note 5 2 3 5" xfId="26556"/>
    <cellStyle name="Note 5 2 3 6" xfId="30252"/>
    <cellStyle name="Note 5 2 4" xfId="4831"/>
    <cellStyle name="Note 5 2 4 2" xfId="9152"/>
    <cellStyle name="Note 5 2 4 2 2" xfId="16182"/>
    <cellStyle name="Note 5 2 4 3" xfId="12282"/>
    <cellStyle name="Note 5 2 4 3 2" xfId="15008"/>
    <cellStyle name="Note 5 2 4 4" xfId="17805"/>
    <cellStyle name="Note 5 2 4 5" xfId="26557"/>
    <cellStyle name="Note 5 2 4 6" xfId="30253"/>
    <cellStyle name="Note 5 2 5" xfId="4832"/>
    <cellStyle name="Note 5 2 5 2" xfId="9153"/>
    <cellStyle name="Note 5 2 5 2 2" xfId="22761"/>
    <cellStyle name="Note 5 2 5 3" xfId="12283"/>
    <cellStyle name="Note 5 2 5 3 2" xfId="15007"/>
    <cellStyle name="Note 5 2 5 4" xfId="23991"/>
    <cellStyle name="Note 5 2 5 5" xfId="26558"/>
    <cellStyle name="Note 5 2 5 6" xfId="30254"/>
    <cellStyle name="Note 5 2 6" xfId="9149"/>
    <cellStyle name="Note 5 2 6 2" xfId="20167"/>
    <cellStyle name="Note 5 2 7" xfId="12279"/>
    <cellStyle name="Note 5 2 7 2" xfId="15011"/>
    <cellStyle name="Note 5 2 8" xfId="17806"/>
    <cellStyle name="Note 5 2 9" xfId="26554"/>
    <cellStyle name="Note 5 3" xfId="4833"/>
    <cellStyle name="Note 5 3 2" xfId="9154"/>
    <cellStyle name="Note 5 3 2 2" xfId="20216"/>
    <cellStyle name="Note 5 3 3" xfId="12284"/>
    <cellStyle name="Note 5 3 3 2" xfId="15006"/>
    <cellStyle name="Note 5 3 4" xfId="21447"/>
    <cellStyle name="Note 5 3 5" xfId="26559"/>
    <cellStyle name="Note 5 3 6" xfId="30255"/>
    <cellStyle name="Note 5 4" xfId="4834"/>
    <cellStyle name="Note 5 4 2" xfId="9155"/>
    <cellStyle name="Note 5 4 2 2" xfId="22762"/>
    <cellStyle name="Note 5 4 3" xfId="12285"/>
    <cellStyle name="Note 5 4 3 2" xfId="15005"/>
    <cellStyle name="Note 5 4 4" xfId="17804"/>
    <cellStyle name="Note 5 4 5" xfId="26560"/>
    <cellStyle name="Note 5 4 6" xfId="30256"/>
    <cellStyle name="Note 5 5" xfId="9148"/>
    <cellStyle name="Note 5 5 2" xfId="22712"/>
    <cellStyle name="Note 5 6" xfId="12278"/>
    <cellStyle name="Note 5 6 2" xfId="15012"/>
    <cellStyle name="Note 5 7" xfId="4827"/>
    <cellStyle name="Note 5 8" xfId="21449"/>
    <cellStyle name="Note 5 9" xfId="26553"/>
    <cellStyle name="Note 6" xfId="4835"/>
    <cellStyle name="Note 6 2" xfId="4836"/>
    <cellStyle name="Note 6 2 10" xfId="30257"/>
    <cellStyle name="Note 6 2 2" xfId="4837"/>
    <cellStyle name="Note 6 2 2 2" xfId="9158"/>
    <cellStyle name="Note 6 2 2 2 2" xfId="16180"/>
    <cellStyle name="Note 6 2 2 3" xfId="12288"/>
    <cellStyle name="Note 6 2 2 3 2" xfId="15002"/>
    <cellStyle name="Note 6 2 2 4" xfId="17803"/>
    <cellStyle name="Note 6 2 2 5" xfId="26563"/>
    <cellStyle name="Note 6 2 2 6" xfId="30258"/>
    <cellStyle name="Note 6 2 3" xfId="4838"/>
    <cellStyle name="Note 6 2 3 2" xfId="9159"/>
    <cellStyle name="Note 6 2 3 2 2" xfId="22749"/>
    <cellStyle name="Note 6 2 3 3" xfId="12289"/>
    <cellStyle name="Note 6 2 3 3 2" xfId="15001"/>
    <cellStyle name="Note 6 2 3 4" xfId="17802"/>
    <cellStyle name="Note 6 2 3 5" xfId="26564"/>
    <cellStyle name="Note 6 2 3 6" xfId="30259"/>
    <cellStyle name="Note 6 2 4" xfId="4839"/>
    <cellStyle name="Note 6 2 4 2" xfId="9160"/>
    <cellStyle name="Note 6 2 4 2 2" xfId="20204"/>
    <cellStyle name="Note 6 2 4 3" xfId="12290"/>
    <cellStyle name="Note 6 2 4 3 2" xfId="15000"/>
    <cellStyle name="Note 6 2 4 4" xfId="17801"/>
    <cellStyle name="Note 6 2 4 5" xfId="26565"/>
    <cellStyle name="Note 6 2 4 6" xfId="30260"/>
    <cellStyle name="Note 6 2 5" xfId="4840"/>
    <cellStyle name="Note 6 2 5 2" xfId="9161"/>
    <cellStyle name="Note 6 2 5 2 2" xfId="22760"/>
    <cellStyle name="Note 6 2 5 3" xfId="12291"/>
    <cellStyle name="Note 6 2 5 3 2" xfId="14999"/>
    <cellStyle name="Note 6 2 5 4" xfId="23976"/>
    <cellStyle name="Note 6 2 5 5" xfId="26566"/>
    <cellStyle name="Note 6 2 5 6" xfId="30261"/>
    <cellStyle name="Note 6 2 6" xfId="9157"/>
    <cellStyle name="Note 6 2 6 2" xfId="16181"/>
    <cellStyle name="Note 6 2 7" xfId="12287"/>
    <cellStyle name="Note 6 2 7 2" xfId="15003"/>
    <cellStyle name="Note 6 2 8" xfId="21446"/>
    <cellStyle name="Note 6 2 9" xfId="26562"/>
    <cellStyle name="Note 6 3" xfId="4841"/>
    <cellStyle name="Note 6 3 2" xfId="9162"/>
    <cellStyle name="Note 6 3 2 2" xfId="20215"/>
    <cellStyle name="Note 6 3 3" xfId="12292"/>
    <cellStyle name="Note 6 3 3 2" xfId="14998"/>
    <cellStyle name="Note 6 3 4" xfId="21433"/>
    <cellStyle name="Note 6 3 5" xfId="26567"/>
    <cellStyle name="Note 6 3 6" xfId="30262"/>
    <cellStyle name="Note 6 4" xfId="4842"/>
    <cellStyle name="Note 6 4 2" xfId="9163"/>
    <cellStyle name="Note 6 4 2 2" xfId="16179"/>
    <cellStyle name="Note 6 4 3" xfId="12293"/>
    <cellStyle name="Note 6 4 3 2" xfId="14997"/>
    <cellStyle name="Note 6 4 4" xfId="23988"/>
    <cellStyle name="Note 6 4 5" xfId="26568"/>
    <cellStyle name="Note 6 4 6" xfId="30263"/>
    <cellStyle name="Note 6 5" xfId="9156"/>
    <cellStyle name="Note 6 5 2" xfId="20217"/>
    <cellStyle name="Note 6 6" xfId="12286"/>
    <cellStyle name="Note 6 6 2" xfId="15004"/>
    <cellStyle name="Note 6 7" xfId="23990"/>
    <cellStyle name="Note 6 8" xfId="26561"/>
    <cellStyle name="Note 6 9" xfId="30264"/>
    <cellStyle name="Note 7" xfId="4843"/>
    <cellStyle name="Note 7 2" xfId="4844"/>
    <cellStyle name="Note 7 2 10" xfId="30265"/>
    <cellStyle name="Note 7 2 2" xfId="4845"/>
    <cellStyle name="Note 7 2 2 2" xfId="9166"/>
    <cellStyle name="Note 7 2 2 2 2" xfId="22759"/>
    <cellStyle name="Note 7 2 2 3" xfId="12296"/>
    <cellStyle name="Note 7 2 2 3 2" xfId="14994"/>
    <cellStyle name="Note 7 2 2 4" xfId="23987"/>
    <cellStyle name="Note 7 2 2 5" xfId="26571"/>
    <cellStyle name="Note 7 2 2 6" xfId="30266"/>
    <cellStyle name="Note 7 2 3" xfId="4846"/>
    <cellStyle name="Note 7 2 3 2" xfId="9167"/>
    <cellStyle name="Note 7 2 3 2 2" xfId="20214"/>
    <cellStyle name="Note 7 2 3 3" xfId="12297"/>
    <cellStyle name="Note 7 2 3 3 2" xfId="14993"/>
    <cellStyle name="Note 7 2 3 4" xfId="21443"/>
    <cellStyle name="Note 7 2 3 5" xfId="26572"/>
    <cellStyle name="Note 7 2 3 6" xfId="30267"/>
    <cellStyle name="Note 7 2 4" xfId="4847"/>
    <cellStyle name="Note 7 2 4 2" xfId="9168"/>
    <cellStyle name="Note 7 2 4 2 2" xfId="16178"/>
    <cellStyle name="Note 7 2 4 3" xfId="12298"/>
    <cellStyle name="Note 7 2 4 3 2" xfId="14992"/>
    <cellStyle name="Note 7 2 4 4" xfId="17799"/>
    <cellStyle name="Note 7 2 4 5" xfId="26573"/>
    <cellStyle name="Note 7 2 4 6" xfId="30268"/>
    <cellStyle name="Note 7 2 5" xfId="4848"/>
    <cellStyle name="Note 7 2 5 2" xfId="9169"/>
    <cellStyle name="Note 7 2 5 2 2" xfId="16177"/>
    <cellStyle name="Note 7 2 5 3" xfId="12299"/>
    <cellStyle name="Note 7 2 5 3 2" xfId="14991"/>
    <cellStyle name="Note 7 2 5 4" xfId="23982"/>
    <cellStyle name="Note 7 2 5 5" xfId="26574"/>
    <cellStyle name="Note 7 2 5 6" xfId="30269"/>
    <cellStyle name="Note 7 2 6" xfId="9165"/>
    <cellStyle name="Note 7 2 6 2" xfId="20213"/>
    <cellStyle name="Note 7 2 7" xfId="12295"/>
    <cellStyle name="Note 7 2 7 2" xfId="14995"/>
    <cellStyle name="Note 7 2 8" xfId="17800"/>
    <cellStyle name="Note 7 2 9" xfId="26570"/>
    <cellStyle name="Note 7 3" xfId="4849"/>
    <cellStyle name="Note 7 3 2" xfId="9170"/>
    <cellStyle name="Note 7 3 2 2" xfId="22754"/>
    <cellStyle name="Note 7 3 3" xfId="12300"/>
    <cellStyle name="Note 7 3 3 2" xfId="14990"/>
    <cellStyle name="Note 7 3 4" xfId="21439"/>
    <cellStyle name="Note 7 3 5" xfId="26575"/>
    <cellStyle name="Note 7 3 6" xfId="30270"/>
    <cellStyle name="Note 7 4" xfId="4850"/>
    <cellStyle name="Note 7 4 2" xfId="9171"/>
    <cellStyle name="Note 7 4 2 2" xfId="20209"/>
    <cellStyle name="Note 7 4 3" xfId="12301"/>
    <cellStyle name="Note 7 4 3 2" xfId="14989"/>
    <cellStyle name="Note 7 4 4" xfId="23986"/>
    <cellStyle name="Note 7 4 5" xfId="26576"/>
    <cellStyle name="Note 7 4 6" xfId="30271"/>
    <cellStyle name="Note 7 5" xfId="9164"/>
    <cellStyle name="Note 7 5 2" xfId="22758"/>
    <cellStyle name="Note 7 6" xfId="12294"/>
    <cellStyle name="Note 7 6 2" xfId="14996"/>
    <cellStyle name="Note 7 7" xfId="21444"/>
    <cellStyle name="Note 7 8" xfId="26569"/>
    <cellStyle name="Note 7 9" xfId="30272"/>
    <cellStyle name="Note 8" xfId="4851"/>
    <cellStyle name="Note 8 2" xfId="4852"/>
    <cellStyle name="Note 9" xfId="4853"/>
    <cellStyle name="Note 9 2" xfId="4854"/>
    <cellStyle name="Note 9 2 10" xfId="30273"/>
    <cellStyle name="Note 9 2 2" xfId="4855"/>
    <cellStyle name="Note 9 2 2 2" xfId="9174"/>
    <cellStyle name="Note 9 2 2 2 2" xfId="16176"/>
    <cellStyle name="Note 9 2 2 3" xfId="12304"/>
    <cellStyle name="Note 9 2 2 3 2" xfId="14986"/>
    <cellStyle name="Note 9 2 2 4" xfId="17798"/>
    <cellStyle name="Note 9 2 2 5" xfId="26579"/>
    <cellStyle name="Note 9 2 2 6" xfId="30274"/>
    <cellStyle name="Note 9 2 3" xfId="4856"/>
    <cellStyle name="Note 9 2 3 2" xfId="9175"/>
    <cellStyle name="Note 9 2 3 2 2" xfId="22755"/>
    <cellStyle name="Note 9 2 3 3" xfId="12305"/>
    <cellStyle name="Note 9 2 3 3 2" xfId="14985"/>
    <cellStyle name="Note 9 2 3 4" xfId="23984"/>
    <cellStyle name="Note 9 2 3 5" xfId="26580"/>
    <cellStyle name="Note 9 2 3 6" xfId="30275"/>
    <cellStyle name="Note 9 2 4" xfId="4857"/>
    <cellStyle name="Note 9 2 4 2" xfId="9176"/>
    <cellStyle name="Note 9 2 4 2 2" xfId="20210"/>
    <cellStyle name="Note 9 2 4 3" xfId="12306"/>
    <cellStyle name="Note 9 2 4 3 2" xfId="14984"/>
    <cellStyle name="Note 9 2 4 4" xfId="21441"/>
    <cellStyle name="Note 9 2 4 5" xfId="26581"/>
    <cellStyle name="Note 9 2 4 6" xfId="30276"/>
    <cellStyle name="Note 9 2 5" xfId="4858"/>
    <cellStyle name="Note 9 2 5 2" xfId="9177"/>
    <cellStyle name="Note 9 2 5 2 2" xfId="22756"/>
    <cellStyle name="Note 9 2 5 3" xfId="12307"/>
    <cellStyle name="Note 9 2 5 3 2" xfId="14983"/>
    <cellStyle name="Note 9 2 5 4" xfId="17797"/>
    <cellStyle name="Note 9 2 5 5" xfId="26582"/>
    <cellStyle name="Note 9 2 5 6" xfId="30277"/>
    <cellStyle name="Note 9 2 6" xfId="9173"/>
    <cellStyle name="Note 9 2 6 2" xfId="20212"/>
    <cellStyle name="Note 9 2 7" xfId="12303"/>
    <cellStyle name="Note 9 2 7 2" xfId="14987"/>
    <cellStyle name="Note 9 2 8" xfId="21442"/>
    <cellStyle name="Note 9 2 9" xfId="26578"/>
    <cellStyle name="Note 9 3" xfId="4859"/>
    <cellStyle name="Note 9 3 2" xfId="9178"/>
    <cellStyle name="Note 9 3 2 2" xfId="20211"/>
    <cellStyle name="Note 9 3 3" xfId="12308"/>
    <cellStyle name="Note 9 3 3 2" xfId="14982"/>
    <cellStyle name="Note 9 3 4" xfId="23983"/>
    <cellStyle name="Note 9 3 5" xfId="26583"/>
    <cellStyle name="Note 9 3 6" xfId="30278"/>
    <cellStyle name="Note 9 4" xfId="4860"/>
    <cellStyle name="Note 9 4 2" xfId="9179"/>
    <cellStyle name="Note 9 4 2 2" xfId="16175"/>
    <cellStyle name="Note 9 4 3" xfId="12309"/>
    <cellStyle name="Note 9 4 3 2" xfId="14981"/>
    <cellStyle name="Note 9 4 4" xfId="21440"/>
    <cellStyle name="Note 9 4 5" xfId="26584"/>
    <cellStyle name="Note 9 4 6" xfId="30279"/>
    <cellStyle name="Note 9 5" xfId="9172"/>
    <cellStyle name="Note 9 5 2" xfId="22757"/>
    <cellStyle name="Note 9 6" xfId="12302"/>
    <cellStyle name="Note 9 6 2" xfId="14988"/>
    <cellStyle name="Note 9 7" xfId="23985"/>
    <cellStyle name="Note 9 8" xfId="26577"/>
    <cellStyle name="Note 9 9" xfId="30280"/>
    <cellStyle name="Output" xfId="158" builtinId="21" customBuiltin="1"/>
    <cellStyle name="Output 2" xfId="665"/>
    <cellStyle name="Output 2 10" xfId="4862"/>
    <cellStyle name="Output 2 10 2" xfId="4863"/>
    <cellStyle name="Output 2 10 2 2" xfId="9182"/>
    <cellStyle name="Output 2 10 2 2 2" xfId="22750"/>
    <cellStyle name="Output 2 10 2 3" xfId="12312"/>
    <cellStyle name="Output 2 10 2 3 2" xfId="14978"/>
    <cellStyle name="Output 2 10 2 4" xfId="23977"/>
    <cellStyle name="Output 2 10 2 5" xfId="26587"/>
    <cellStyle name="Output 2 10 2 6" xfId="30281"/>
    <cellStyle name="Output 2 10 3" xfId="9181"/>
    <cellStyle name="Output 2 10 3 2" xfId="16173"/>
    <cellStyle name="Output 2 10 4" xfId="12311"/>
    <cellStyle name="Output 2 10 4 2" xfId="14979"/>
    <cellStyle name="Output 2 10 5" xfId="17795"/>
    <cellStyle name="Output 2 10 6" xfId="26586"/>
    <cellStyle name="Output 2 10 7" xfId="30282"/>
    <cellStyle name="Output 2 11" xfId="4864"/>
    <cellStyle name="Output 2 11 2" xfId="4865"/>
    <cellStyle name="Output 2 11 2 2" xfId="9184"/>
    <cellStyle name="Output 2 11 2 2 2" xfId="22753"/>
    <cellStyle name="Output 2 11 2 3" xfId="12314"/>
    <cellStyle name="Output 2 11 2 3 2" xfId="14976"/>
    <cellStyle name="Output 2 11 2 4" xfId="23981"/>
    <cellStyle name="Output 2 11 2 5" xfId="26589"/>
    <cellStyle name="Output 2 11 2 6" xfId="30283"/>
    <cellStyle name="Output 2 11 3" xfId="9183"/>
    <cellStyle name="Output 2 11 3 2" xfId="20205"/>
    <cellStyle name="Output 2 11 4" xfId="12313"/>
    <cellStyle name="Output 2 11 4 2" xfId="14977"/>
    <cellStyle name="Output 2 11 5" xfId="21434"/>
    <cellStyle name="Output 2 11 6" xfId="26588"/>
    <cellStyle name="Output 2 11 7" xfId="30284"/>
    <cellStyle name="Output 2 12" xfId="4866"/>
    <cellStyle name="Output 2 12 2" xfId="9185"/>
    <cellStyle name="Output 2 12 2 2" xfId="20208"/>
    <cellStyle name="Output 2 12 3" xfId="12315"/>
    <cellStyle name="Output 2 12 3 2" xfId="14975"/>
    <cellStyle name="Output 2 12 4" xfId="21438"/>
    <cellStyle name="Output 2 12 5" xfId="26590"/>
    <cellStyle name="Output 2 12 6" xfId="30285"/>
    <cellStyle name="Output 2 13" xfId="9180"/>
    <cellStyle name="Output 2 13 2" xfId="16174"/>
    <cellStyle name="Output 2 14" xfId="12310"/>
    <cellStyle name="Output 2 14 2" xfId="14980"/>
    <cellStyle name="Output 2 15" xfId="4861"/>
    <cellStyle name="Output 2 16" xfId="17796"/>
    <cellStyle name="Output 2 17" xfId="26585"/>
    <cellStyle name="Output 2 18" xfId="30286"/>
    <cellStyle name="Output 2 2" xfId="4867"/>
    <cellStyle name="Output 2 2 10" xfId="26591"/>
    <cellStyle name="Output 2 2 11" xfId="30287"/>
    <cellStyle name="Output 2 2 2" xfId="4868"/>
    <cellStyle name="Output 2 2 2 2" xfId="4869"/>
    <cellStyle name="Output 2 2 2 2 2" xfId="4870"/>
    <cellStyle name="Output 2 2 2 2 2 2" xfId="9189"/>
    <cellStyle name="Output 2 2 2 2 2 2 2" xfId="22752"/>
    <cellStyle name="Output 2 2 2 2 2 3" xfId="12319"/>
    <cellStyle name="Output 2 2 2 2 2 3 2" xfId="14971"/>
    <cellStyle name="Output 2 2 2 2 2 4" xfId="17793"/>
    <cellStyle name="Output 2 2 2 2 2 5" xfId="26594"/>
    <cellStyle name="Output 2 2 2 2 2 6" xfId="30288"/>
    <cellStyle name="Output 2 2 2 2 3" xfId="9188"/>
    <cellStyle name="Output 2 2 2 2 3 2" xfId="20206"/>
    <cellStyle name="Output 2 2 2 2 4" xfId="12318"/>
    <cellStyle name="Output 2 2 2 2 4 2" xfId="14972"/>
    <cellStyle name="Output 2 2 2 2 5" xfId="21437"/>
    <cellStyle name="Output 2 2 2 2 6" xfId="26593"/>
    <cellStyle name="Output 2 2 2 2 7" xfId="30289"/>
    <cellStyle name="Output 2 2 2 3" xfId="4871"/>
    <cellStyle name="Output 2 2 2 3 2" xfId="4872"/>
    <cellStyle name="Output 2 2 2 3 2 2" xfId="9191"/>
    <cellStyle name="Output 2 2 2 3 2 2 2" xfId="16171"/>
    <cellStyle name="Output 2 2 2 3 2 3" xfId="12321"/>
    <cellStyle name="Output 2 2 2 3 2 3 2" xfId="14969"/>
    <cellStyle name="Output 2 2 2 3 2 4" xfId="21436"/>
    <cellStyle name="Output 2 2 2 3 2 5" xfId="26596"/>
    <cellStyle name="Output 2 2 2 3 2 6" xfId="30290"/>
    <cellStyle name="Output 2 2 2 3 3" xfId="9190"/>
    <cellStyle name="Output 2 2 2 3 3 2" xfId="20207"/>
    <cellStyle name="Output 2 2 2 3 4" xfId="12320"/>
    <cellStyle name="Output 2 2 2 3 4 2" xfId="14970"/>
    <cellStyle name="Output 2 2 2 3 5" xfId="23979"/>
    <cellStyle name="Output 2 2 2 3 6" xfId="26595"/>
    <cellStyle name="Output 2 2 2 3 7" xfId="30291"/>
    <cellStyle name="Output 2 2 2 4" xfId="4873"/>
    <cellStyle name="Output 2 2 2 4 2" xfId="9192"/>
    <cellStyle name="Output 2 2 2 4 2 2" xfId="16170"/>
    <cellStyle name="Output 2 2 2 4 3" xfId="12322"/>
    <cellStyle name="Output 2 2 2 4 3 2" xfId="14968"/>
    <cellStyle name="Output 2 2 2 4 4" xfId="17792"/>
    <cellStyle name="Output 2 2 2 4 5" xfId="26597"/>
    <cellStyle name="Output 2 2 2 4 6" xfId="30292"/>
    <cellStyle name="Output 2 2 2 5" xfId="9187"/>
    <cellStyle name="Output 2 2 2 5 2" xfId="22751"/>
    <cellStyle name="Output 2 2 2 6" xfId="12317"/>
    <cellStyle name="Output 2 2 2 6 2" xfId="14973"/>
    <cellStyle name="Output 2 2 2 7" xfId="23980"/>
    <cellStyle name="Output 2 2 2 8" xfId="26592"/>
    <cellStyle name="Output 2 2 2 9" xfId="30293"/>
    <cellStyle name="Output 2 2 3" xfId="4874"/>
    <cellStyle name="Output 2 2 3 2" xfId="4875"/>
    <cellStyle name="Output 2 2 3 2 2" xfId="4876"/>
    <cellStyle name="Output 2 2 3 2 2 2" xfId="9195"/>
    <cellStyle name="Output 2 2 3 2 2 2 2" xfId="22737"/>
    <cellStyle name="Output 2 2 3 2 2 3" xfId="12325"/>
    <cellStyle name="Output 2 2 3 2 2 3 2" xfId="14965"/>
    <cellStyle name="Output 2 2 3 2 2 4" xfId="17791"/>
    <cellStyle name="Output 2 2 3 2 2 5" xfId="26600"/>
    <cellStyle name="Output 2 2 3 2 2 6" xfId="30294"/>
    <cellStyle name="Output 2 2 3 2 3" xfId="9194"/>
    <cellStyle name="Output 2 2 3 2 3 2" xfId="16168"/>
    <cellStyle name="Output 2 2 3 2 4" xfId="12324"/>
    <cellStyle name="Output 2 2 3 2 4 2" xfId="14966"/>
    <cellStyle name="Output 2 2 3 2 5" xfId="21435"/>
    <cellStyle name="Output 2 2 3 2 6" xfId="26599"/>
    <cellStyle name="Output 2 2 3 2 7" xfId="30295"/>
    <cellStyle name="Output 2 2 3 3" xfId="4877"/>
    <cellStyle name="Output 2 2 3 3 2" xfId="4878"/>
    <cellStyle name="Output 2 2 3 3 2 2" xfId="9197"/>
    <cellStyle name="Output 2 2 3 3 2 2 2" xfId="22748"/>
    <cellStyle name="Output 2 2 3 3 2 3" xfId="12327"/>
    <cellStyle name="Output 2 2 3 3 2 3 2" xfId="14963"/>
    <cellStyle name="Output 2 2 3 3 2 4" xfId="17789"/>
    <cellStyle name="Output 2 2 3 3 2 5" xfId="26602"/>
    <cellStyle name="Output 2 2 3 3 2 6" xfId="30296"/>
    <cellStyle name="Output 2 2 3 3 3" xfId="9196"/>
    <cellStyle name="Output 2 2 3 3 3 2" xfId="20192"/>
    <cellStyle name="Output 2 2 3 3 4" xfId="12326"/>
    <cellStyle name="Output 2 2 3 3 4 2" xfId="14964"/>
    <cellStyle name="Output 2 2 3 3 5" xfId="17790"/>
    <cellStyle name="Output 2 2 3 3 6" xfId="26601"/>
    <cellStyle name="Output 2 2 3 3 7" xfId="30297"/>
    <cellStyle name="Output 2 2 3 4" xfId="4879"/>
    <cellStyle name="Output 2 2 3 4 2" xfId="9198"/>
    <cellStyle name="Output 2 2 3 4 2 2" xfId="20203"/>
    <cellStyle name="Output 2 2 3 4 3" xfId="12328"/>
    <cellStyle name="Output 2 2 3 4 3 2" xfId="14962"/>
    <cellStyle name="Output 2 2 3 4 4" xfId="17788"/>
    <cellStyle name="Output 2 2 3 4 5" xfId="26603"/>
    <cellStyle name="Output 2 2 3 4 6" xfId="30298"/>
    <cellStyle name="Output 2 2 3 5" xfId="9193"/>
    <cellStyle name="Output 2 2 3 5 2" xfId="16169"/>
    <cellStyle name="Output 2 2 3 6" xfId="12323"/>
    <cellStyle name="Output 2 2 3 6 2" xfId="14967"/>
    <cellStyle name="Output 2 2 3 7" xfId="23978"/>
    <cellStyle name="Output 2 2 3 8" xfId="26598"/>
    <cellStyle name="Output 2 2 3 9" xfId="30299"/>
    <cellStyle name="Output 2 2 4" xfId="4880"/>
    <cellStyle name="Output 2 2 4 2" xfId="4881"/>
    <cellStyle name="Output 2 2 4 2 2" xfId="9200"/>
    <cellStyle name="Output 2 2 4 2 2 2" xfId="22746"/>
    <cellStyle name="Output 2 2 4 2 3" xfId="12330"/>
    <cellStyle name="Output 2 2 4 2 3 2" xfId="14960"/>
    <cellStyle name="Output 2 2 4 2 4" xfId="23946"/>
    <cellStyle name="Output 2 2 4 2 5" xfId="26605"/>
    <cellStyle name="Output 2 2 4 2 6" xfId="30300"/>
    <cellStyle name="Output 2 2 4 3" xfId="9199"/>
    <cellStyle name="Output 2 2 4 3 2" xfId="16167"/>
    <cellStyle name="Output 2 2 4 4" xfId="12329"/>
    <cellStyle name="Output 2 2 4 4 2" xfId="14961"/>
    <cellStyle name="Output 2 2 4 5" xfId="17787"/>
    <cellStyle name="Output 2 2 4 6" xfId="26604"/>
    <cellStyle name="Output 2 2 4 7" xfId="30301"/>
    <cellStyle name="Output 2 2 5" xfId="4882"/>
    <cellStyle name="Output 2 2 5 2" xfId="4883"/>
    <cellStyle name="Output 2 2 5 2 2" xfId="9202"/>
    <cellStyle name="Output 2 2 5 2 2 2" xfId="22747"/>
    <cellStyle name="Output 2 2 5 2 3" xfId="12332"/>
    <cellStyle name="Output 2 2 5 2 3 2" xfId="14958"/>
    <cellStyle name="Output 2 2 5 2 4" xfId="23974"/>
    <cellStyle name="Output 2 2 5 2 5" xfId="26607"/>
    <cellStyle name="Output 2 2 5 2 6" xfId="30302"/>
    <cellStyle name="Output 2 2 5 3" xfId="9201"/>
    <cellStyle name="Output 2 2 5 3 2" xfId="20201"/>
    <cellStyle name="Output 2 2 5 4" xfId="12331"/>
    <cellStyle name="Output 2 2 5 4 2" xfId="14959"/>
    <cellStyle name="Output 2 2 5 5" xfId="21403"/>
    <cellStyle name="Output 2 2 5 6" xfId="26606"/>
    <cellStyle name="Output 2 2 5 7" xfId="30303"/>
    <cellStyle name="Output 2 2 6" xfId="4884"/>
    <cellStyle name="Output 2 2 6 2" xfId="9203"/>
    <cellStyle name="Output 2 2 6 2 2" xfId="20202"/>
    <cellStyle name="Output 2 2 6 3" xfId="12333"/>
    <cellStyle name="Output 2 2 6 3 2" xfId="14957"/>
    <cellStyle name="Output 2 2 6 4" xfId="21431"/>
    <cellStyle name="Output 2 2 6 5" xfId="26608"/>
    <cellStyle name="Output 2 2 6 6" xfId="30304"/>
    <cellStyle name="Output 2 2 7" xfId="9186"/>
    <cellStyle name="Output 2 2 7 2" xfId="16172"/>
    <cellStyle name="Output 2 2 8" xfId="12316"/>
    <cellStyle name="Output 2 2 8 2" xfId="14974"/>
    <cellStyle name="Output 2 2 9" xfId="17794"/>
    <cellStyle name="Output 2 3" xfId="4885"/>
    <cellStyle name="Output 2 3 10" xfId="26609"/>
    <cellStyle name="Output 2 3 11" xfId="30305"/>
    <cellStyle name="Output 2 3 2" xfId="4886"/>
    <cellStyle name="Output 2 3 2 2" xfId="4887"/>
    <cellStyle name="Output 2 3 2 2 2" xfId="4888"/>
    <cellStyle name="Output 2 3 2 2 2 2" xfId="9207"/>
    <cellStyle name="Output 2 3 2 2 2 2 2" xfId="20197"/>
    <cellStyle name="Output 2 3 2 2 2 3" xfId="12337"/>
    <cellStyle name="Output 2 3 2 2 2 3 2" xfId="14953"/>
    <cellStyle name="Output 2 3 2 2 2 4" xfId="17785"/>
    <cellStyle name="Output 2 3 2 2 2 5" xfId="26612"/>
    <cellStyle name="Output 2 3 2 2 2 6" xfId="30306"/>
    <cellStyle name="Output 2 3 2 2 3" xfId="9206"/>
    <cellStyle name="Output 2 3 2 2 3 2" xfId="22742"/>
    <cellStyle name="Output 2 3 2 2 4" xfId="12336"/>
    <cellStyle name="Output 2 3 2 2 4 2" xfId="14954"/>
    <cellStyle name="Output 2 3 2 2 5" xfId="21430"/>
    <cellStyle name="Output 2 3 2 2 6" xfId="26611"/>
    <cellStyle name="Output 2 3 2 2 7" xfId="30307"/>
    <cellStyle name="Output 2 3 2 3" xfId="4889"/>
    <cellStyle name="Output 2 3 2 3 2" xfId="4890"/>
    <cellStyle name="Output 2 3 2 3 2 2" xfId="9209"/>
    <cellStyle name="Output 2 3 2 3 2 2 2" xfId="20200"/>
    <cellStyle name="Output 2 3 2 3 2 3" xfId="12339"/>
    <cellStyle name="Output 2 3 2 3 2 3 2" xfId="14951"/>
    <cellStyle name="Output 2 3 2 3 2 4" xfId="21425"/>
    <cellStyle name="Output 2 3 2 3 2 5" xfId="26614"/>
    <cellStyle name="Output 2 3 2 3 2 6" xfId="30308"/>
    <cellStyle name="Output 2 3 2 3 3" xfId="9208"/>
    <cellStyle name="Output 2 3 2 3 3 2" xfId="22745"/>
    <cellStyle name="Output 2 3 2 3 4" xfId="12338"/>
    <cellStyle name="Output 2 3 2 3 4 2" xfId="14952"/>
    <cellStyle name="Output 2 3 2 3 5" xfId="23968"/>
    <cellStyle name="Output 2 3 2 3 6" xfId="26613"/>
    <cellStyle name="Output 2 3 2 3 7" xfId="30309"/>
    <cellStyle name="Output 2 3 2 4" xfId="4891"/>
    <cellStyle name="Output 2 3 2 4 2" xfId="9210"/>
    <cellStyle name="Output 2 3 2 4 2 2" xfId="16164"/>
    <cellStyle name="Output 2 3 2 4 3" xfId="12340"/>
    <cellStyle name="Output 2 3 2 4 3 2" xfId="14950"/>
    <cellStyle name="Output 2 3 2 4 4" xfId="23972"/>
    <cellStyle name="Output 2 3 2 4 5" xfId="26615"/>
    <cellStyle name="Output 2 3 2 4 6" xfId="30310"/>
    <cellStyle name="Output 2 3 2 5" xfId="9205"/>
    <cellStyle name="Output 2 3 2 5 2" xfId="16165"/>
    <cellStyle name="Output 2 3 2 6" xfId="12335"/>
    <cellStyle name="Output 2 3 2 6 2" xfId="14955"/>
    <cellStyle name="Output 2 3 2 7" xfId="23973"/>
    <cellStyle name="Output 2 3 2 8" xfId="26610"/>
    <cellStyle name="Output 2 3 2 9" xfId="30311"/>
    <cellStyle name="Output 2 3 3" xfId="4892"/>
    <cellStyle name="Output 2 3 3 2" xfId="4893"/>
    <cellStyle name="Output 2 3 3 2 2" xfId="4894"/>
    <cellStyle name="Output 2 3 3 2 2 2" xfId="9213"/>
    <cellStyle name="Output 2 3 3 2 2 2 2" xfId="22744"/>
    <cellStyle name="Output 2 3 3 2 2 3" xfId="12343"/>
    <cellStyle name="Output 2 3 3 2 2 3 2" xfId="14947"/>
    <cellStyle name="Output 2 3 3 2 2 4" xfId="23971"/>
    <cellStyle name="Output 2 3 3 2 2 5" xfId="26618"/>
    <cellStyle name="Output 2 3 3 2 2 6" xfId="30312"/>
    <cellStyle name="Output 2 3 3 2 3" xfId="9212"/>
    <cellStyle name="Output 2 3 3 2 3 2" xfId="20198"/>
    <cellStyle name="Output 2 3 3 2 4" xfId="12342"/>
    <cellStyle name="Output 2 3 3 2 4 2" xfId="14948"/>
    <cellStyle name="Output 2 3 3 2 5" xfId="17784"/>
    <cellStyle name="Output 2 3 3 2 6" xfId="26617"/>
    <cellStyle name="Output 2 3 3 2 7" xfId="30313"/>
    <cellStyle name="Output 2 3 3 3" xfId="4895"/>
    <cellStyle name="Output 2 3 3 3 2" xfId="4896"/>
    <cellStyle name="Output 2 3 3 3 2 2" xfId="9215"/>
    <cellStyle name="Output 2 3 3 3 2 2 2" xfId="16163"/>
    <cellStyle name="Output 2 3 3 3 2 3" xfId="12345"/>
    <cellStyle name="Output 2 3 3 3 2 3 2" xfId="14945"/>
    <cellStyle name="Output 2 3 3 3 2 4" xfId="17783"/>
    <cellStyle name="Output 2 3 3 3 2 5" xfId="26620"/>
    <cellStyle name="Output 2 3 3 3 2 6" xfId="30314"/>
    <cellStyle name="Output 2 3 3 3 3" xfId="9214"/>
    <cellStyle name="Output 2 3 3 3 3 2" xfId="20199"/>
    <cellStyle name="Output 2 3 3 3 4" xfId="12344"/>
    <cellStyle name="Output 2 3 3 3 4 2" xfId="14946"/>
    <cellStyle name="Output 2 3 3 3 5" xfId="21428"/>
    <cellStyle name="Output 2 3 3 3 6" xfId="26619"/>
    <cellStyle name="Output 2 3 3 3 7" xfId="30315"/>
    <cellStyle name="Output 2 3 3 4" xfId="4897"/>
    <cellStyle name="Output 2 3 3 4 2" xfId="9216"/>
    <cellStyle name="Output 2 3 3 4 2 2" xfId="16162"/>
    <cellStyle name="Output 2 3 3 4 3" xfId="12346"/>
    <cellStyle name="Output 2 3 3 4 3 2" xfId="14944"/>
    <cellStyle name="Output 2 3 3 4 4" xfId="23970"/>
    <cellStyle name="Output 2 3 3 4 5" xfId="26621"/>
    <cellStyle name="Output 2 3 3 4 6" xfId="30316"/>
    <cellStyle name="Output 2 3 3 5" xfId="9211"/>
    <cellStyle name="Output 2 3 3 5 2" xfId="22743"/>
    <cellStyle name="Output 2 3 3 6" xfId="12341"/>
    <cellStyle name="Output 2 3 3 6 2" xfId="14949"/>
    <cellStyle name="Output 2 3 3 7" xfId="21429"/>
    <cellStyle name="Output 2 3 3 8" xfId="26616"/>
    <cellStyle name="Output 2 3 3 9" xfId="30317"/>
    <cellStyle name="Output 2 3 4" xfId="4898"/>
    <cellStyle name="Output 2 3 4 2" xfId="4899"/>
    <cellStyle name="Output 2 3 4 2 2" xfId="9218"/>
    <cellStyle name="Output 2 3 4 2 2 2" xfId="22738"/>
    <cellStyle name="Output 2 3 4 2 3" xfId="12348"/>
    <cellStyle name="Output 2 3 4 2 3 2" xfId="14942"/>
    <cellStyle name="Output 2 3 4 2 4" xfId="17782"/>
    <cellStyle name="Output 2 3 4 2 5" xfId="26623"/>
    <cellStyle name="Output 2 3 4 2 6" xfId="30318"/>
    <cellStyle name="Output 2 3 4 3" xfId="9217"/>
    <cellStyle name="Output 2 3 4 3 2" xfId="16161"/>
    <cellStyle name="Output 2 3 4 4" xfId="12347"/>
    <cellStyle name="Output 2 3 4 4 2" xfId="14943"/>
    <cellStyle name="Output 2 3 4 5" xfId="21427"/>
    <cellStyle name="Output 2 3 4 6" xfId="26622"/>
    <cellStyle name="Output 2 3 4 7" xfId="30319"/>
    <cellStyle name="Output 2 3 5" xfId="4900"/>
    <cellStyle name="Output 2 3 5 2" xfId="4901"/>
    <cellStyle name="Output 2 3 5 2 2" xfId="9220"/>
    <cellStyle name="Output 2 3 5 2 2 2" xfId="22741"/>
    <cellStyle name="Output 2 3 5 2 3" xfId="12350"/>
    <cellStyle name="Output 2 3 5 2 3 2" xfId="14940"/>
    <cellStyle name="Output 2 3 5 2 4" xfId="21426"/>
    <cellStyle name="Output 2 3 5 2 5" xfId="26625"/>
    <cellStyle name="Output 2 3 5 2 6" xfId="30320"/>
    <cellStyle name="Output 2 3 5 3" xfId="9219"/>
    <cellStyle name="Output 2 3 5 3 2" xfId="20193"/>
    <cellStyle name="Output 2 3 5 4" xfId="12349"/>
    <cellStyle name="Output 2 3 5 4 2" xfId="14941"/>
    <cellStyle name="Output 2 3 5 5" xfId="23969"/>
    <cellStyle name="Output 2 3 5 6" xfId="26624"/>
    <cellStyle name="Output 2 3 5 7" xfId="30321"/>
    <cellStyle name="Output 2 3 6" xfId="4902"/>
    <cellStyle name="Output 2 3 6 2" xfId="9221"/>
    <cellStyle name="Output 2 3 6 2 2" xfId="20196"/>
    <cellStyle name="Output 2 3 6 3" xfId="12351"/>
    <cellStyle name="Output 2 3 6 3 2" xfId="14939"/>
    <cellStyle name="Output 2 3 6 4" xfId="17781"/>
    <cellStyle name="Output 2 3 6 5" xfId="26626"/>
    <cellStyle name="Output 2 3 6 6" xfId="30322"/>
    <cellStyle name="Output 2 3 7" xfId="9204"/>
    <cellStyle name="Output 2 3 7 2" xfId="16166"/>
    <cellStyle name="Output 2 3 8" xfId="12334"/>
    <cellStyle name="Output 2 3 8 2" xfId="14956"/>
    <cellStyle name="Output 2 3 9" xfId="17786"/>
    <cellStyle name="Output 2 4" xfId="4903"/>
    <cellStyle name="Output 2 4 10" xfId="26627"/>
    <cellStyle name="Output 2 4 11" xfId="30323"/>
    <cellStyle name="Output 2 4 2" xfId="4904"/>
    <cellStyle name="Output 2 4 2 2" xfId="4905"/>
    <cellStyle name="Output 2 4 2 2 2" xfId="4906"/>
    <cellStyle name="Output 2 4 2 2 2 2" xfId="9225"/>
    <cellStyle name="Output 2 4 2 2 2 2 2" xfId="22740"/>
    <cellStyle name="Output 2 4 2 2 2 3" xfId="12355"/>
    <cellStyle name="Output 2 4 2 2 2 3 2" xfId="14935"/>
    <cellStyle name="Output 2 4 2 2 2 4" xfId="23967"/>
    <cellStyle name="Output 2 4 2 2 2 5" xfId="26630"/>
    <cellStyle name="Output 2 4 2 2 2 6" xfId="30324"/>
    <cellStyle name="Output 2 4 2 2 3" xfId="9224"/>
    <cellStyle name="Output 2 4 2 2 3 2" xfId="20194"/>
    <cellStyle name="Output 2 4 2 2 4" xfId="12354"/>
    <cellStyle name="Output 2 4 2 2 4 2" xfId="14936"/>
    <cellStyle name="Output 2 4 2 2 5" xfId="21420"/>
    <cellStyle name="Output 2 4 2 2 6" xfId="26629"/>
    <cellStyle name="Output 2 4 2 2 7" xfId="30325"/>
    <cellStyle name="Output 2 4 2 3" xfId="4907"/>
    <cellStyle name="Output 2 4 2 3 2" xfId="4908"/>
    <cellStyle name="Output 2 4 2 3 2 2" xfId="9227"/>
    <cellStyle name="Output 2 4 2 3 2 2 2" xfId="16159"/>
    <cellStyle name="Output 2 4 2 3 2 3" xfId="12357"/>
    <cellStyle name="Output 2 4 2 3 2 3 2" xfId="14933"/>
    <cellStyle name="Output 2 4 2 3 2 4" xfId="17779"/>
    <cellStyle name="Output 2 4 2 3 2 5" xfId="26632"/>
    <cellStyle name="Output 2 4 2 3 2 6" xfId="30326"/>
    <cellStyle name="Output 2 4 2 3 3" xfId="9226"/>
    <cellStyle name="Output 2 4 2 3 3 2" xfId="20195"/>
    <cellStyle name="Output 2 4 2 3 4" xfId="12356"/>
    <cellStyle name="Output 2 4 2 3 4 2" xfId="14934"/>
    <cellStyle name="Output 2 4 2 3 5" xfId="21424"/>
    <cellStyle name="Output 2 4 2 3 6" xfId="26631"/>
    <cellStyle name="Output 2 4 2 3 7" xfId="30327"/>
    <cellStyle name="Output 2 4 2 4" xfId="4909"/>
    <cellStyle name="Output 2 4 2 4 2" xfId="9228"/>
    <cellStyle name="Output 2 4 2 4 2 2" xfId="16158"/>
    <cellStyle name="Output 2 4 2 4 3" xfId="12358"/>
    <cellStyle name="Output 2 4 2 4 3 2" xfId="14932"/>
    <cellStyle name="Output 2 4 2 4 4" xfId="23966"/>
    <cellStyle name="Output 2 4 2 4 5" xfId="26633"/>
    <cellStyle name="Output 2 4 2 4 6" xfId="30328"/>
    <cellStyle name="Output 2 4 2 5" xfId="9223"/>
    <cellStyle name="Output 2 4 2 5 2" xfId="22739"/>
    <cellStyle name="Output 2 4 2 6" xfId="12353"/>
    <cellStyle name="Output 2 4 2 6 2" xfId="14937"/>
    <cellStyle name="Output 2 4 2 7" xfId="23963"/>
    <cellStyle name="Output 2 4 2 8" xfId="26628"/>
    <cellStyle name="Output 2 4 2 9" xfId="30329"/>
    <cellStyle name="Output 2 4 3" xfId="4910"/>
    <cellStyle name="Output 2 4 3 2" xfId="4911"/>
    <cellStyle name="Output 2 4 3 2 2" xfId="4912"/>
    <cellStyle name="Output 2 4 3 2 2 2" xfId="9231"/>
    <cellStyle name="Output 2 4 3 2 2 2 2" xfId="22725"/>
    <cellStyle name="Output 2 4 3 2 2 3" xfId="12361"/>
    <cellStyle name="Output 2 4 3 2 2 3 2" xfId="14929"/>
    <cellStyle name="Output 2 4 3 2 2 4" xfId="23965"/>
    <cellStyle name="Output 2 4 3 2 2 5" xfId="26636"/>
    <cellStyle name="Output 2 4 3 2 2 6" xfId="30330"/>
    <cellStyle name="Output 2 4 3 2 3" xfId="9230"/>
    <cellStyle name="Output 2 4 3 2 3 2" xfId="16156"/>
    <cellStyle name="Output 2 4 3 2 4" xfId="12360"/>
    <cellStyle name="Output 2 4 3 2 4 2" xfId="14930"/>
    <cellStyle name="Output 2 4 3 2 5" xfId="17778"/>
    <cellStyle name="Output 2 4 3 2 6" xfId="26635"/>
    <cellStyle name="Output 2 4 3 2 7" xfId="30331"/>
    <cellStyle name="Output 2 4 3 3" xfId="4913"/>
    <cellStyle name="Output 2 4 3 3 2" xfId="4914"/>
    <cellStyle name="Output 2 4 3 3 2 2" xfId="9233"/>
    <cellStyle name="Output 2 4 3 3 2 2 2" xfId="22736"/>
    <cellStyle name="Output 2 4 3 3 2 3" xfId="12363"/>
    <cellStyle name="Output 2 4 3 3 2 3 2" xfId="14927"/>
    <cellStyle name="Output 2 4 3 3 2 4" xfId="17777"/>
    <cellStyle name="Output 2 4 3 3 2 5" xfId="26638"/>
    <cellStyle name="Output 2 4 3 3 2 6" xfId="30332"/>
    <cellStyle name="Output 2 4 3 3 3" xfId="9232"/>
    <cellStyle name="Output 2 4 3 3 3 2" xfId="20180"/>
    <cellStyle name="Output 2 4 3 3 4" xfId="12362"/>
    <cellStyle name="Output 2 4 3 3 4 2" xfId="14928"/>
    <cellStyle name="Output 2 4 3 3 5" xfId="21422"/>
    <cellStyle name="Output 2 4 3 3 6" xfId="26637"/>
    <cellStyle name="Output 2 4 3 3 7" xfId="30333"/>
    <cellStyle name="Output 2 4 3 4" xfId="4915"/>
    <cellStyle name="Output 2 4 3 4 2" xfId="9234"/>
    <cellStyle name="Output 2 4 3 4 2 2" xfId="20191"/>
    <cellStyle name="Output 2 4 3 4 3" xfId="12364"/>
    <cellStyle name="Output 2 4 3 4 3 2" xfId="14926"/>
    <cellStyle name="Output 2 4 3 4 4" xfId="23964"/>
    <cellStyle name="Output 2 4 3 4 5" xfId="26639"/>
    <cellStyle name="Output 2 4 3 4 6" xfId="30334"/>
    <cellStyle name="Output 2 4 3 5" xfId="9229"/>
    <cellStyle name="Output 2 4 3 5 2" xfId="16157"/>
    <cellStyle name="Output 2 4 3 6" xfId="12359"/>
    <cellStyle name="Output 2 4 3 6 2" xfId="14931"/>
    <cellStyle name="Output 2 4 3 7" xfId="21423"/>
    <cellStyle name="Output 2 4 3 8" xfId="26634"/>
    <cellStyle name="Output 2 4 3 9" xfId="30335"/>
    <cellStyle name="Output 2 4 4" xfId="4916"/>
    <cellStyle name="Output 2 4 4 2" xfId="4917"/>
    <cellStyle name="Output 2 4 4 2 2" xfId="9236"/>
    <cellStyle name="Output 2 4 4 2 2 2" xfId="22734"/>
    <cellStyle name="Output 2 4 4 2 3" xfId="12366"/>
    <cellStyle name="Output 2 4 4 2 3 2" xfId="14924"/>
    <cellStyle name="Output 2 4 4 2 4" xfId="17776"/>
    <cellStyle name="Output 2 4 4 2 5" xfId="26641"/>
    <cellStyle name="Output 2 4 4 2 6" xfId="30336"/>
    <cellStyle name="Output 2 4 4 3" xfId="9235"/>
    <cellStyle name="Output 2 4 4 3 2" xfId="16155"/>
    <cellStyle name="Output 2 4 4 4" xfId="12365"/>
    <cellStyle name="Output 2 4 4 4 2" xfId="14925"/>
    <cellStyle name="Output 2 4 4 5" xfId="21421"/>
    <cellStyle name="Output 2 4 4 6" xfId="26640"/>
    <cellStyle name="Output 2 4 4 7" xfId="30337"/>
    <cellStyle name="Output 2 4 5" xfId="4918"/>
    <cellStyle name="Output 2 4 5 2" xfId="4919"/>
    <cellStyle name="Output 2 4 5 2 2" xfId="9238"/>
    <cellStyle name="Output 2 4 5 2 2 2" xfId="22735"/>
    <cellStyle name="Output 2 4 5 2 3" xfId="12368"/>
    <cellStyle name="Output 2 4 5 2 3 2" xfId="14922"/>
    <cellStyle name="Output 2 4 5 2 4" xfId="23955"/>
    <cellStyle name="Output 2 4 5 2 5" xfId="26643"/>
    <cellStyle name="Output 2 4 5 2 6" xfId="30338"/>
    <cellStyle name="Output 2 4 5 3" xfId="9237"/>
    <cellStyle name="Output 2 4 5 3 2" xfId="20189"/>
    <cellStyle name="Output 2 4 5 4" xfId="12367"/>
    <cellStyle name="Output 2 4 5 4 2" xfId="14923"/>
    <cellStyle name="Output 2 4 5 5" xfId="17775"/>
    <cellStyle name="Output 2 4 5 6" xfId="26642"/>
    <cellStyle name="Output 2 4 5 7" xfId="30339"/>
    <cellStyle name="Output 2 4 6" xfId="4920"/>
    <cellStyle name="Output 2 4 6 2" xfId="9239"/>
    <cellStyle name="Output 2 4 6 2 2" xfId="20190"/>
    <cellStyle name="Output 2 4 6 3" xfId="12369"/>
    <cellStyle name="Output 2 4 6 3 2" xfId="14921"/>
    <cellStyle name="Output 2 4 6 4" xfId="21412"/>
    <cellStyle name="Output 2 4 6 5" xfId="26644"/>
    <cellStyle name="Output 2 4 6 6" xfId="30340"/>
    <cellStyle name="Output 2 4 7" xfId="9222"/>
    <cellStyle name="Output 2 4 7 2" xfId="16160"/>
    <cellStyle name="Output 2 4 8" xfId="12352"/>
    <cellStyle name="Output 2 4 8 2" xfId="14938"/>
    <cellStyle name="Output 2 4 9" xfId="17780"/>
    <cellStyle name="Output 2 5" xfId="4921"/>
    <cellStyle name="Output 2 5 10" xfId="26645"/>
    <cellStyle name="Output 2 5 11" xfId="30341"/>
    <cellStyle name="Output 2 5 2" xfId="4922"/>
    <cellStyle name="Output 2 5 2 2" xfId="4923"/>
    <cellStyle name="Output 2 5 2 2 2" xfId="4924"/>
    <cellStyle name="Output 2 5 2 2 2 2" xfId="9243"/>
    <cellStyle name="Output 2 5 2 2 2 2 2" xfId="20185"/>
    <cellStyle name="Output 2 5 2 2 2 3" xfId="12373"/>
    <cellStyle name="Output 2 5 2 2 2 3 2" xfId="14917"/>
    <cellStyle name="Output 2 5 2 2 2 4" xfId="23961"/>
    <cellStyle name="Output 2 5 2 2 2 5" xfId="26648"/>
    <cellStyle name="Output 2 5 2 2 2 6" xfId="30342"/>
    <cellStyle name="Output 2 5 2 2 3" xfId="9242"/>
    <cellStyle name="Output 2 5 2 2 3 2" xfId="22730"/>
    <cellStyle name="Output 2 5 2 2 4" xfId="12372"/>
    <cellStyle name="Output 2 5 2 2 4 2" xfId="14918"/>
    <cellStyle name="Output 2 5 2 2 5" xfId="17774"/>
    <cellStyle name="Output 2 5 2 2 6" xfId="26647"/>
    <cellStyle name="Output 2 5 2 2 7" xfId="30343"/>
    <cellStyle name="Output 2 5 2 3" xfId="4925"/>
    <cellStyle name="Output 2 5 2 3 2" xfId="4926"/>
    <cellStyle name="Output 2 5 2 3 2 2" xfId="9245"/>
    <cellStyle name="Output 2 5 2 3 2 2 2" xfId="20188"/>
    <cellStyle name="Output 2 5 2 3 2 3" xfId="12375"/>
    <cellStyle name="Output 2 5 2 3 2 3 2" xfId="14915"/>
    <cellStyle name="Output 2 5 2 3 2 4" xfId="17773"/>
    <cellStyle name="Output 2 5 2 3 2 5" xfId="26650"/>
    <cellStyle name="Output 2 5 2 3 2 6" xfId="30344"/>
    <cellStyle name="Output 2 5 2 3 3" xfId="9244"/>
    <cellStyle name="Output 2 5 2 3 3 2" xfId="22733"/>
    <cellStyle name="Output 2 5 2 3 4" xfId="12374"/>
    <cellStyle name="Output 2 5 2 3 4 2" xfId="14916"/>
    <cellStyle name="Output 2 5 2 3 5" xfId="21418"/>
    <cellStyle name="Output 2 5 2 3 6" xfId="26649"/>
    <cellStyle name="Output 2 5 2 3 7" xfId="30345"/>
    <cellStyle name="Output 2 5 2 4" xfId="4927"/>
    <cellStyle name="Output 2 5 2 4 2" xfId="9246"/>
    <cellStyle name="Output 2 5 2 4 2 2" xfId="16152"/>
    <cellStyle name="Output 2 5 2 4 3" xfId="12376"/>
    <cellStyle name="Output 2 5 2 4 3 2" xfId="14914"/>
    <cellStyle name="Output 2 5 2 4 4" xfId="23956"/>
    <cellStyle name="Output 2 5 2 4 5" xfId="26651"/>
    <cellStyle name="Output 2 5 2 4 6" xfId="30346"/>
    <cellStyle name="Output 2 5 2 5" xfId="9241"/>
    <cellStyle name="Output 2 5 2 5 2" xfId="16153"/>
    <cellStyle name="Output 2 5 2 6" xfId="12371"/>
    <cellStyle name="Output 2 5 2 6 2" xfId="14919"/>
    <cellStyle name="Output 2 5 2 7" xfId="21419"/>
    <cellStyle name="Output 2 5 2 8" xfId="26646"/>
    <cellStyle name="Output 2 5 2 9" xfId="30347"/>
    <cellStyle name="Output 2 5 3" xfId="4928"/>
    <cellStyle name="Output 2 5 3 2" xfId="4929"/>
    <cellStyle name="Output 2 5 3 2 2" xfId="4930"/>
    <cellStyle name="Output 2 5 3 2 2 2" xfId="9249"/>
    <cellStyle name="Output 2 5 3 2 2 2 2" xfId="22732"/>
    <cellStyle name="Output 2 5 3 2 2 3" xfId="12379"/>
    <cellStyle name="Output 2 5 3 2 2 3 2" xfId="14911"/>
    <cellStyle name="Output 2 5 3 2 2 4" xfId="21417"/>
    <cellStyle name="Output 2 5 3 2 2 5" xfId="26654"/>
    <cellStyle name="Output 2 5 3 2 2 6" xfId="30348"/>
    <cellStyle name="Output 2 5 3 2 3" xfId="9248"/>
    <cellStyle name="Output 2 5 3 2 3 2" xfId="20186"/>
    <cellStyle name="Output 2 5 3 2 4" xfId="12378"/>
    <cellStyle name="Output 2 5 3 2 4 2" xfId="14912"/>
    <cellStyle name="Output 2 5 3 2 5" xfId="23960"/>
    <cellStyle name="Output 2 5 3 2 6" xfId="26653"/>
    <cellStyle name="Output 2 5 3 2 7" xfId="30349"/>
    <cellStyle name="Output 2 5 3 3" xfId="4931"/>
    <cellStyle name="Output 2 5 3 3 2" xfId="4932"/>
    <cellStyle name="Output 2 5 3 3 2 2" xfId="9251"/>
    <cellStyle name="Output 2 5 3 3 2 2 2" xfId="16151"/>
    <cellStyle name="Output 2 5 3 3 2 3" xfId="12381"/>
    <cellStyle name="Output 2 5 3 3 2 3 2" xfId="14909"/>
    <cellStyle name="Output 2 5 3 3 2 4" xfId="23959"/>
    <cellStyle name="Output 2 5 3 3 2 5" xfId="26656"/>
    <cellStyle name="Output 2 5 3 3 2 6" xfId="30350"/>
    <cellStyle name="Output 2 5 3 3 3" xfId="9250"/>
    <cellStyle name="Output 2 5 3 3 3 2" xfId="20187"/>
    <cellStyle name="Output 2 5 3 3 4" xfId="12380"/>
    <cellStyle name="Output 2 5 3 3 4 2" xfId="14910"/>
    <cellStyle name="Output 2 5 3 3 5" xfId="17772"/>
    <cellStyle name="Output 2 5 3 3 6" xfId="26655"/>
    <cellStyle name="Output 2 5 3 3 7" xfId="30351"/>
    <cellStyle name="Output 2 5 3 4" xfId="4933"/>
    <cellStyle name="Output 2 5 3 4 2" xfId="9252"/>
    <cellStyle name="Output 2 5 3 4 2 2" xfId="16150"/>
    <cellStyle name="Output 2 5 3 4 3" xfId="12382"/>
    <cellStyle name="Output 2 5 3 4 3 2" xfId="14908"/>
    <cellStyle name="Output 2 5 3 4 4" xfId="21416"/>
    <cellStyle name="Output 2 5 3 4 5" xfId="26657"/>
    <cellStyle name="Output 2 5 3 4 6" xfId="30352"/>
    <cellStyle name="Output 2 5 3 5" xfId="9247"/>
    <cellStyle name="Output 2 5 3 5 2" xfId="22731"/>
    <cellStyle name="Output 2 5 3 6" xfId="12377"/>
    <cellStyle name="Output 2 5 3 6 2" xfId="14913"/>
    <cellStyle name="Output 2 5 3 7" xfId="21413"/>
    <cellStyle name="Output 2 5 3 8" xfId="26652"/>
    <cellStyle name="Output 2 5 3 9" xfId="30353"/>
    <cellStyle name="Output 2 5 4" xfId="4934"/>
    <cellStyle name="Output 2 5 4 2" xfId="4935"/>
    <cellStyle name="Output 2 5 4 2 2" xfId="9254"/>
    <cellStyle name="Output 2 5 4 2 2 2" xfId="22726"/>
    <cellStyle name="Output 2 5 4 2 3" xfId="12384"/>
    <cellStyle name="Output 2 5 4 2 3 2" xfId="14906"/>
    <cellStyle name="Output 2 5 4 2 4" xfId="23958"/>
    <cellStyle name="Output 2 5 4 2 5" xfId="26659"/>
    <cellStyle name="Output 2 5 4 2 6" xfId="30354"/>
    <cellStyle name="Output 2 5 4 3" xfId="9253"/>
    <cellStyle name="Output 2 5 4 3 2" xfId="16149"/>
    <cellStyle name="Output 2 5 4 4" xfId="12383"/>
    <cellStyle name="Output 2 5 4 4 2" xfId="14907"/>
    <cellStyle name="Output 2 5 4 5" xfId="17771"/>
    <cellStyle name="Output 2 5 4 6" xfId="26658"/>
    <cellStyle name="Output 2 5 4 7" xfId="30355"/>
    <cellStyle name="Output 2 5 5" xfId="4936"/>
    <cellStyle name="Output 2 5 5 2" xfId="4937"/>
    <cellStyle name="Output 2 5 5 2 2" xfId="9256"/>
    <cellStyle name="Output 2 5 5 2 2 2" xfId="22729"/>
    <cellStyle name="Output 2 5 5 2 3" xfId="12386"/>
    <cellStyle name="Output 2 5 5 2 3 2" xfId="14904"/>
    <cellStyle name="Output 2 5 5 2 4" xfId="17770"/>
    <cellStyle name="Output 2 5 5 2 5" xfId="26661"/>
    <cellStyle name="Output 2 5 5 2 6" xfId="30356"/>
    <cellStyle name="Output 2 5 5 3" xfId="9255"/>
    <cellStyle name="Output 2 5 5 3 2" xfId="20181"/>
    <cellStyle name="Output 2 5 5 4" xfId="12385"/>
    <cellStyle name="Output 2 5 5 4 2" xfId="14905"/>
    <cellStyle name="Output 2 5 5 5" xfId="21415"/>
    <cellStyle name="Output 2 5 5 6" xfId="26660"/>
    <cellStyle name="Output 2 5 5 7" xfId="30357"/>
    <cellStyle name="Output 2 5 6" xfId="4938"/>
    <cellStyle name="Output 2 5 6 2" xfId="9257"/>
    <cellStyle name="Output 2 5 6 2 2" xfId="20184"/>
    <cellStyle name="Output 2 5 6 3" xfId="12387"/>
    <cellStyle name="Output 2 5 6 3 2" xfId="14903"/>
    <cellStyle name="Output 2 5 6 4" xfId="23957"/>
    <cellStyle name="Output 2 5 6 5" xfId="26662"/>
    <cellStyle name="Output 2 5 6 6" xfId="30358"/>
    <cellStyle name="Output 2 5 7" xfId="9240"/>
    <cellStyle name="Output 2 5 7 2" xfId="16154"/>
    <cellStyle name="Output 2 5 8" xfId="12370"/>
    <cellStyle name="Output 2 5 8 2" xfId="14920"/>
    <cellStyle name="Output 2 5 9" xfId="23962"/>
    <cellStyle name="Output 2 6" xfId="4939"/>
    <cellStyle name="Output 2 6 10" xfId="26663"/>
    <cellStyle name="Output 2 6 11" xfId="30359"/>
    <cellStyle name="Output 2 6 2" xfId="4940"/>
    <cellStyle name="Output 2 6 2 2" xfId="4941"/>
    <cellStyle name="Output 2 6 2 2 2" xfId="4942"/>
    <cellStyle name="Output 2 6 2 2 2 2" xfId="9261"/>
    <cellStyle name="Output 2 6 2 2 2 2 2" xfId="22728"/>
    <cellStyle name="Output 2 6 2 2 2 3" xfId="12391"/>
    <cellStyle name="Output 2 6 2 2 2 3 2" xfId="14899"/>
    <cellStyle name="Output 2 6 2 2 2 4" xfId="17767"/>
    <cellStyle name="Output 2 6 2 2 2 5" xfId="26666"/>
    <cellStyle name="Output 2 6 2 2 2 6" xfId="30360"/>
    <cellStyle name="Output 2 6 2 2 3" xfId="9260"/>
    <cellStyle name="Output 2 6 2 2 3 2" xfId="20182"/>
    <cellStyle name="Output 2 6 2 2 4" xfId="12390"/>
    <cellStyle name="Output 2 6 2 2 4 2" xfId="14900"/>
    <cellStyle name="Output 2 6 2 2 5" xfId="17768"/>
    <cellStyle name="Output 2 6 2 2 6" xfId="26665"/>
    <cellStyle name="Output 2 6 2 2 7" xfId="30361"/>
    <cellStyle name="Output 2 6 2 3" xfId="4943"/>
    <cellStyle name="Output 2 6 2 3 2" xfId="4944"/>
    <cellStyle name="Output 2 6 2 3 2 2" xfId="9263"/>
    <cellStyle name="Output 2 6 2 3 2 2 2" xfId="16147"/>
    <cellStyle name="Output 2 6 2 3 2 3" xfId="12393"/>
    <cellStyle name="Output 2 6 2 3 2 3 2" xfId="14897"/>
    <cellStyle name="Output 2 6 2 3 2 4" xfId="21404"/>
    <cellStyle name="Output 2 6 2 3 2 5" xfId="26668"/>
    <cellStyle name="Output 2 6 2 3 2 6" xfId="30362"/>
    <cellStyle name="Output 2 6 2 3 3" xfId="9262"/>
    <cellStyle name="Output 2 6 2 3 3 2" xfId="20183"/>
    <cellStyle name="Output 2 6 2 3 4" xfId="12392"/>
    <cellStyle name="Output 2 6 2 3 4 2" xfId="14898"/>
    <cellStyle name="Output 2 6 2 3 5" xfId="23947"/>
    <cellStyle name="Output 2 6 2 3 6" xfId="26667"/>
    <cellStyle name="Output 2 6 2 3 7" xfId="30363"/>
    <cellStyle name="Output 2 6 2 4" xfId="4945"/>
    <cellStyle name="Output 2 6 2 4 2" xfId="9264"/>
    <cellStyle name="Output 2 6 2 4 2 2" xfId="16146"/>
    <cellStyle name="Output 2 6 2 4 3" xfId="12394"/>
    <cellStyle name="Output 2 6 2 4 3 2" xfId="14896"/>
    <cellStyle name="Output 2 6 2 4 4" xfId="23954"/>
    <cellStyle name="Output 2 6 2 4 5" xfId="26669"/>
    <cellStyle name="Output 2 6 2 4 6" xfId="30364"/>
    <cellStyle name="Output 2 6 2 5" xfId="9259"/>
    <cellStyle name="Output 2 6 2 5 2" xfId="22727"/>
    <cellStyle name="Output 2 6 2 6" xfId="12389"/>
    <cellStyle name="Output 2 6 2 6 2" xfId="14901"/>
    <cellStyle name="Output 2 6 2 7" xfId="17769"/>
    <cellStyle name="Output 2 6 2 8" xfId="26664"/>
    <cellStyle name="Output 2 6 2 9" xfId="30365"/>
    <cellStyle name="Output 2 6 3" xfId="4946"/>
    <cellStyle name="Output 2 6 3 2" xfId="4947"/>
    <cellStyle name="Output 2 6 3 2 2" xfId="4948"/>
    <cellStyle name="Output 2 6 3 2 2 2" xfId="9267"/>
    <cellStyle name="Output 2 6 3 2 2 2 2" xfId="22713"/>
    <cellStyle name="Output 2 6 3 2 2 3" xfId="12397"/>
    <cellStyle name="Output 2 6 3 2 2 3 2" xfId="14893"/>
    <cellStyle name="Output 2 6 3 2 2 4" xfId="23953"/>
    <cellStyle name="Output 2 6 3 2 2 5" xfId="26672"/>
    <cellStyle name="Output 2 6 3 2 2 6" xfId="30366"/>
    <cellStyle name="Output 2 6 3 2 3" xfId="9266"/>
    <cellStyle name="Output 2 6 3 2 3 2" xfId="16144"/>
    <cellStyle name="Output 2 6 3 2 4" xfId="12396"/>
    <cellStyle name="Output 2 6 3 2 4 2" xfId="14894"/>
    <cellStyle name="Output 2 6 3 2 5" xfId="17766"/>
    <cellStyle name="Output 2 6 3 2 6" xfId="26671"/>
    <cellStyle name="Output 2 6 3 2 7" xfId="30367"/>
    <cellStyle name="Output 2 6 3 3" xfId="4949"/>
    <cellStyle name="Output 2 6 3 3 2" xfId="4950"/>
    <cellStyle name="Output 2 6 3 3 2 2" xfId="9269"/>
    <cellStyle name="Output 2 6 3 3 2 2 2" xfId="22724"/>
    <cellStyle name="Output 2 6 3 3 2 3" xfId="12399"/>
    <cellStyle name="Output 2 6 3 3 2 3 2" xfId="14891"/>
    <cellStyle name="Output 2 6 3 3 2 4" xfId="17765"/>
    <cellStyle name="Output 2 6 3 3 2 5" xfId="26674"/>
    <cellStyle name="Output 2 6 3 3 2 6" xfId="30368"/>
    <cellStyle name="Output 2 6 3 3 3" xfId="9268"/>
    <cellStyle name="Output 2 6 3 3 3 2" xfId="20168"/>
    <cellStyle name="Output 2 6 3 3 4" xfId="12398"/>
    <cellStyle name="Output 2 6 3 3 4 2" xfId="14892"/>
    <cellStyle name="Output 2 6 3 3 5" xfId="21410"/>
    <cellStyle name="Output 2 6 3 3 6" xfId="26673"/>
    <cellStyle name="Output 2 6 3 3 7" xfId="30369"/>
    <cellStyle name="Output 2 6 3 4" xfId="4951"/>
    <cellStyle name="Output 2 6 3 4 2" xfId="9270"/>
    <cellStyle name="Output 2 6 3 4 2 2" xfId="20179"/>
    <cellStyle name="Output 2 6 3 4 3" xfId="12400"/>
    <cellStyle name="Output 2 6 3 4 3 2" xfId="14890"/>
    <cellStyle name="Output 2 6 3 4 4" xfId="23948"/>
    <cellStyle name="Output 2 6 3 4 5" xfId="26675"/>
    <cellStyle name="Output 2 6 3 4 6" xfId="30370"/>
    <cellStyle name="Output 2 6 3 5" xfId="9265"/>
    <cellStyle name="Output 2 6 3 5 2" xfId="16145"/>
    <cellStyle name="Output 2 6 3 6" xfId="12395"/>
    <cellStyle name="Output 2 6 3 6 2" xfId="14895"/>
    <cellStyle name="Output 2 6 3 7" xfId="21411"/>
    <cellStyle name="Output 2 6 3 8" xfId="26670"/>
    <cellStyle name="Output 2 6 3 9" xfId="30371"/>
    <cellStyle name="Output 2 6 4" xfId="4952"/>
    <cellStyle name="Output 2 6 4 2" xfId="4953"/>
    <cellStyle name="Output 2 6 4 2 2" xfId="9272"/>
    <cellStyle name="Output 2 6 4 2 2 2" xfId="22722"/>
    <cellStyle name="Output 2 6 4 2 3" xfId="12402"/>
    <cellStyle name="Output 2 6 4 2 3 2" xfId="14888"/>
    <cellStyle name="Output 2 6 4 2 4" xfId="23952"/>
    <cellStyle name="Output 2 6 4 2 5" xfId="26677"/>
    <cellStyle name="Output 2 6 4 2 6" xfId="30372"/>
    <cellStyle name="Output 2 6 4 3" xfId="9271"/>
    <cellStyle name="Output 2 6 4 3 2" xfId="16143"/>
    <cellStyle name="Output 2 6 4 4" xfId="12401"/>
    <cellStyle name="Output 2 6 4 4 2" xfId="14889"/>
    <cellStyle name="Output 2 6 4 5" xfId="21405"/>
    <cellStyle name="Output 2 6 4 6" xfId="26676"/>
    <cellStyle name="Output 2 6 4 7" xfId="30373"/>
    <cellStyle name="Output 2 6 5" xfId="4954"/>
    <cellStyle name="Output 2 6 5 2" xfId="4955"/>
    <cellStyle name="Output 2 6 5 2 2" xfId="9274"/>
    <cellStyle name="Output 2 6 5 2 2 2" xfId="22723"/>
    <cellStyle name="Output 2 6 5 2 3" xfId="12404"/>
    <cellStyle name="Output 2 6 5 2 3 2" xfId="14886"/>
    <cellStyle name="Output 2 6 5 2 4" xfId="17764"/>
    <cellStyle name="Output 2 6 5 2 5" xfId="26679"/>
    <cellStyle name="Output 2 6 5 2 6" xfId="30374"/>
    <cellStyle name="Output 2 6 5 3" xfId="9273"/>
    <cellStyle name="Output 2 6 5 3 2" xfId="20177"/>
    <cellStyle name="Output 2 6 5 4" xfId="12403"/>
    <cellStyle name="Output 2 6 5 4 2" xfId="14887"/>
    <cellStyle name="Output 2 6 5 5" xfId="21409"/>
    <cellStyle name="Output 2 6 5 6" xfId="26678"/>
    <cellStyle name="Output 2 6 5 7" xfId="30375"/>
    <cellStyle name="Output 2 6 6" xfId="4956"/>
    <cellStyle name="Output 2 6 6 2" xfId="9275"/>
    <cellStyle name="Output 2 6 6 2 2" xfId="20178"/>
    <cellStyle name="Output 2 6 6 3" xfId="12405"/>
    <cellStyle name="Output 2 6 6 3 2" xfId="14885"/>
    <cellStyle name="Output 2 6 6 4" xfId="23951"/>
    <cellStyle name="Output 2 6 6 5" xfId="26680"/>
    <cellStyle name="Output 2 6 6 6" xfId="30376"/>
    <cellStyle name="Output 2 6 7" xfId="9258"/>
    <cellStyle name="Output 2 6 7 2" xfId="16148"/>
    <cellStyle name="Output 2 6 8" xfId="12388"/>
    <cellStyle name="Output 2 6 8 2" xfId="14902"/>
    <cellStyle name="Output 2 6 9" xfId="21414"/>
    <cellStyle name="Output 2 7" xfId="4957"/>
    <cellStyle name="Output 2 7 10" xfId="26681"/>
    <cellStyle name="Output 2 7 11" xfId="30377"/>
    <cellStyle name="Output 2 7 2" xfId="4958"/>
    <cellStyle name="Output 2 7 2 2" xfId="4959"/>
    <cellStyle name="Output 2 7 2 2 2" xfId="4960"/>
    <cellStyle name="Output 2 7 2 2 2 2" xfId="9279"/>
    <cellStyle name="Output 2 7 2 2 2 2 2" xfId="20173"/>
    <cellStyle name="Output 2 7 2 2 2 3" xfId="12409"/>
    <cellStyle name="Output 2 7 2 2 2 3 2" xfId="14881"/>
    <cellStyle name="Output 2 7 2 2 2 4" xfId="21407"/>
    <cellStyle name="Output 2 7 2 2 2 5" xfId="26684"/>
    <cellStyle name="Output 2 7 2 2 2 6" xfId="30378"/>
    <cellStyle name="Output 2 7 2 2 3" xfId="9278"/>
    <cellStyle name="Output 2 7 2 2 3 2" xfId="22718"/>
    <cellStyle name="Output 2 7 2 2 4" xfId="12408"/>
    <cellStyle name="Output 2 7 2 2 4 2" xfId="14882"/>
    <cellStyle name="Output 2 7 2 2 5" xfId="23950"/>
    <cellStyle name="Output 2 7 2 2 6" xfId="26683"/>
    <cellStyle name="Output 2 7 2 2 7" xfId="30379"/>
    <cellStyle name="Output 2 7 2 3" xfId="4961"/>
    <cellStyle name="Output 2 7 2 3 2" xfId="4962"/>
    <cellStyle name="Output 2 7 2 3 2 2" xfId="9281"/>
    <cellStyle name="Output 2 7 2 3 2 2 2" xfId="20176"/>
    <cellStyle name="Output 2 7 2 3 2 3" xfId="12411"/>
    <cellStyle name="Output 2 7 2 3 2 3 2" xfId="14879"/>
    <cellStyle name="Output 2 7 2 3 2 4" xfId="23949"/>
    <cellStyle name="Output 2 7 2 3 2 5" xfId="26686"/>
    <cellStyle name="Output 2 7 2 3 2 6" xfId="30380"/>
    <cellStyle name="Output 2 7 2 3 3" xfId="9280"/>
    <cellStyle name="Output 2 7 2 3 3 2" xfId="22721"/>
    <cellStyle name="Output 2 7 2 3 4" xfId="12410"/>
    <cellStyle name="Output 2 7 2 3 4 2" xfId="14880"/>
    <cellStyle name="Output 2 7 2 3 5" xfId="17762"/>
    <cellStyle name="Output 2 7 2 3 6" xfId="26685"/>
    <cellStyle name="Output 2 7 2 3 7" xfId="30381"/>
    <cellStyle name="Output 2 7 2 4" xfId="4963"/>
    <cellStyle name="Output 2 7 2 4 2" xfId="9282"/>
    <cellStyle name="Output 2 7 2 4 2 2" xfId="16140"/>
    <cellStyle name="Output 2 7 2 4 3" xfId="12412"/>
    <cellStyle name="Output 2 7 2 4 3 2" xfId="14878"/>
    <cellStyle name="Output 2 7 2 4 4" xfId="21406"/>
    <cellStyle name="Output 2 7 2 4 5" xfId="26687"/>
    <cellStyle name="Output 2 7 2 4 6" xfId="30382"/>
    <cellStyle name="Output 2 7 2 5" xfId="9277"/>
    <cellStyle name="Output 2 7 2 5 2" xfId="16141"/>
    <cellStyle name="Output 2 7 2 6" xfId="12407"/>
    <cellStyle name="Output 2 7 2 6 2" xfId="14883"/>
    <cellStyle name="Output 2 7 2 7" xfId="17763"/>
    <cellStyle name="Output 2 7 2 8" xfId="26682"/>
    <cellStyle name="Output 2 7 2 9" xfId="30383"/>
    <cellStyle name="Output 2 7 3" xfId="4964"/>
    <cellStyle name="Output 2 7 3 2" xfId="4965"/>
    <cellStyle name="Output 2 7 3 2 2" xfId="4966"/>
    <cellStyle name="Output 2 7 3 2 2 2" xfId="9285"/>
    <cellStyle name="Output 2 7 3 2 2 2 2" xfId="22720"/>
    <cellStyle name="Output 2 7 3 2 2 3" xfId="12415"/>
    <cellStyle name="Output 2 7 3 2 2 3 2" xfId="14875"/>
    <cellStyle name="Output 2 7 3 2 2 4" xfId="17759"/>
    <cellStyle name="Output 2 7 3 2 2 5" xfId="26690"/>
    <cellStyle name="Output 2 7 3 2 2 6" xfId="30384"/>
    <cellStyle name="Output 2 7 3 2 3" xfId="9284"/>
    <cellStyle name="Output 2 7 3 2 3 2" xfId="20174"/>
    <cellStyle name="Output 2 7 3 2 4" xfId="12414"/>
    <cellStyle name="Output 2 7 3 2 4 2" xfId="14876"/>
    <cellStyle name="Output 2 7 3 2 5" xfId="17760"/>
    <cellStyle name="Output 2 7 3 2 6" xfId="26689"/>
    <cellStyle name="Output 2 7 3 2 7" xfId="30385"/>
    <cellStyle name="Output 2 7 3 3" xfId="4967"/>
    <cellStyle name="Output 2 7 3 3 2" xfId="4968"/>
    <cellStyle name="Output 2 7 3 3 2 2" xfId="9287"/>
    <cellStyle name="Output 2 7 3 3 2 2 2" xfId="16139"/>
    <cellStyle name="Output 2 7 3 3 2 3" xfId="12417"/>
    <cellStyle name="Output 2 7 3 3 2 3 2" xfId="14873"/>
    <cellStyle name="Output 2 7 3 3 2 4" xfId="23945"/>
    <cellStyle name="Output 2 7 3 3 2 5" xfId="26692"/>
    <cellStyle name="Output 2 7 3 3 2 6" xfId="30386"/>
    <cellStyle name="Output 2 7 3 3 3" xfId="9286"/>
    <cellStyle name="Output 2 7 3 3 3 2" xfId="20175"/>
    <cellStyle name="Output 2 7 3 3 4" xfId="12416"/>
    <cellStyle name="Output 2 7 3 3 4 2" xfId="14874"/>
    <cellStyle name="Output 2 7 3 3 5" xfId="17758"/>
    <cellStyle name="Output 2 7 3 3 6" xfId="26691"/>
    <cellStyle name="Output 2 7 3 3 7" xfId="30387"/>
    <cellStyle name="Output 2 7 3 4" xfId="4969"/>
    <cellStyle name="Output 2 7 3 4 2" xfId="9288"/>
    <cellStyle name="Output 2 7 3 4 2 2" xfId="16138"/>
    <cellStyle name="Output 2 7 3 4 3" xfId="12418"/>
    <cellStyle name="Output 2 7 3 4 3 2" xfId="14872"/>
    <cellStyle name="Output 2 7 3 4 4" xfId="21402"/>
    <cellStyle name="Output 2 7 3 4 5" xfId="26693"/>
    <cellStyle name="Output 2 7 3 4 6" xfId="30388"/>
    <cellStyle name="Output 2 7 3 5" xfId="9283"/>
    <cellStyle name="Output 2 7 3 5 2" xfId="22719"/>
    <cellStyle name="Output 2 7 3 6" xfId="12413"/>
    <cellStyle name="Output 2 7 3 6 2" xfId="14877"/>
    <cellStyle name="Output 2 7 3 7" xfId="17761"/>
    <cellStyle name="Output 2 7 3 8" xfId="26688"/>
    <cellStyle name="Output 2 7 3 9" xfId="30389"/>
    <cellStyle name="Output 2 7 4" xfId="4970"/>
    <cellStyle name="Output 2 7 4 2" xfId="4971"/>
    <cellStyle name="Output 2 7 4 2 2" xfId="9290"/>
    <cellStyle name="Output 2 7 4 2 2 2" xfId="22714"/>
    <cellStyle name="Output 2 7 4 2 3" xfId="12420"/>
    <cellStyle name="Output 2 7 4 2 3 2" xfId="14870"/>
    <cellStyle name="Output 2 7 4 2 4" xfId="23944"/>
    <cellStyle name="Output 2 7 4 2 5" xfId="26695"/>
    <cellStyle name="Output 2 7 4 2 6" xfId="30390"/>
    <cellStyle name="Output 2 7 4 3" xfId="9289"/>
    <cellStyle name="Output 2 7 4 3 2" xfId="16137"/>
    <cellStyle name="Output 2 7 4 4" xfId="12419"/>
    <cellStyle name="Output 2 7 4 4 2" xfId="14871"/>
    <cellStyle name="Output 2 7 4 5" xfId="17757"/>
    <cellStyle name="Output 2 7 4 6" xfId="26694"/>
    <cellStyle name="Output 2 7 4 7" xfId="30391"/>
    <cellStyle name="Output 2 7 5" xfId="4972"/>
    <cellStyle name="Output 2 7 5 2" xfId="4973"/>
    <cellStyle name="Output 2 7 5 2 2" xfId="9292"/>
    <cellStyle name="Output 2 7 5 2 2 2" xfId="22717"/>
    <cellStyle name="Output 2 7 5 2 3" xfId="12422"/>
    <cellStyle name="Output 2 7 5 2 3 2" xfId="14868"/>
    <cellStyle name="Output 2 7 5 2 4" xfId="17756"/>
    <cellStyle name="Output 2 7 5 2 5" xfId="26697"/>
    <cellStyle name="Output 2 7 5 2 6" xfId="30392"/>
    <cellStyle name="Output 2 7 5 3" xfId="9291"/>
    <cellStyle name="Output 2 7 5 3 2" xfId="20169"/>
    <cellStyle name="Output 2 7 5 4" xfId="12421"/>
    <cellStyle name="Output 2 7 5 4 2" xfId="14869"/>
    <cellStyle name="Output 2 7 5 5" xfId="21401"/>
    <cellStyle name="Output 2 7 5 6" xfId="26696"/>
    <cellStyle name="Output 2 7 5 7" xfId="30393"/>
    <cellStyle name="Output 2 7 6" xfId="4974"/>
    <cellStyle name="Output 2 7 6 2" xfId="9293"/>
    <cellStyle name="Output 2 7 6 2 2" xfId="20172"/>
    <cellStyle name="Output 2 7 6 3" xfId="12423"/>
    <cellStyle name="Output 2 7 6 3 2" xfId="14867"/>
    <cellStyle name="Output 2 7 6 4" xfId="23939"/>
    <cellStyle name="Output 2 7 6 5" xfId="26698"/>
    <cellStyle name="Output 2 7 6 6" xfId="30394"/>
    <cellStyle name="Output 2 7 7" xfId="9276"/>
    <cellStyle name="Output 2 7 7 2" xfId="16142"/>
    <cellStyle name="Output 2 7 8" xfId="12406"/>
    <cellStyle name="Output 2 7 8 2" xfId="14884"/>
    <cellStyle name="Output 2 7 9" xfId="21408"/>
    <cellStyle name="Output 2 8" xfId="4975"/>
    <cellStyle name="Output 2 8 2" xfId="4976"/>
    <cellStyle name="Output 2 8 2 2" xfId="4977"/>
    <cellStyle name="Output 2 8 2 2 2" xfId="9296"/>
    <cellStyle name="Output 2 8 2 2 2 2" xfId="20170"/>
    <cellStyle name="Output 2 8 2 2 3" xfId="12426"/>
    <cellStyle name="Output 2 8 2 2 3 2" xfId="14864"/>
    <cellStyle name="Output 2 8 2 2 4" xfId="21400"/>
    <cellStyle name="Output 2 8 2 2 5" xfId="26701"/>
    <cellStyle name="Output 2 8 2 2 6" xfId="30395"/>
    <cellStyle name="Output 2 8 2 3" xfId="9295"/>
    <cellStyle name="Output 2 8 2 3 2" xfId="22715"/>
    <cellStyle name="Output 2 8 2 4" xfId="12425"/>
    <cellStyle name="Output 2 8 2 4 2" xfId="14865"/>
    <cellStyle name="Output 2 8 2 5" xfId="23943"/>
    <cellStyle name="Output 2 8 2 6" xfId="26700"/>
    <cellStyle name="Output 2 8 2 7" xfId="30396"/>
    <cellStyle name="Output 2 8 3" xfId="4978"/>
    <cellStyle name="Output 2 8 3 2" xfId="4979"/>
    <cellStyle name="Output 2 8 3 2 2" xfId="9298"/>
    <cellStyle name="Output 2 8 3 2 2 2" xfId="20171"/>
    <cellStyle name="Output 2 8 3 2 3" xfId="12428"/>
    <cellStyle name="Output 2 8 3 2 3 2" xfId="14862"/>
    <cellStyle name="Output 2 8 3 2 4" xfId="23942"/>
    <cellStyle name="Output 2 8 3 2 5" xfId="26703"/>
    <cellStyle name="Output 2 8 3 2 6" xfId="30397"/>
    <cellStyle name="Output 2 8 3 3" xfId="9297"/>
    <cellStyle name="Output 2 8 3 3 2" xfId="22716"/>
    <cellStyle name="Output 2 8 3 4" xfId="12427"/>
    <cellStyle name="Output 2 8 3 4 2" xfId="14863"/>
    <cellStyle name="Output 2 8 3 5" xfId="17755"/>
    <cellStyle name="Output 2 8 3 6" xfId="26702"/>
    <cellStyle name="Output 2 8 3 7" xfId="30398"/>
    <cellStyle name="Output 2 8 4" xfId="4980"/>
    <cellStyle name="Output 2 8 4 2" xfId="9299"/>
    <cellStyle name="Output 2 8 4 2 2" xfId="16135"/>
    <cellStyle name="Output 2 8 4 3" xfId="12429"/>
    <cellStyle name="Output 2 8 4 3 2" xfId="14861"/>
    <cellStyle name="Output 2 8 4 4" xfId="21399"/>
    <cellStyle name="Output 2 8 4 5" xfId="26704"/>
    <cellStyle name="Output 2 8 4 6" xfId="30399"/>
    <cellStyle name="Output 2 8 5" xfId="9294"/>
    <cellStyle name="Output 2 8 5 2" xfId="16136"/>
    <cellStyle name="Output 2 8 6" xfId="12424"/>
    <cellStyle name="Output 2 8 6 2" xfId="14866"/>
    <cellStyle name="Output 2 8 7" xfId="21396"/>
    <cellStyle name="Output 2 8 8" xfId="26699"/>
    <cellStyle name="Output 2 8 9" xfId="30400"/>
    <cellStyle name="Output 2 9" xfId="4981"/>
    <cellStyle name="Output 2 9 2" xfId="4982"/>
    <cellStyle name="Output 2 9 2 2" xfId="4983"/>
    <cellStyle name="Output 2 9 2 2 2" xfId="9302"/>
    <cellStyle name="Output 2 9 2 2 2 2" xfId="16132"/>
    <cellStyle name="Output 2 9 2 2 3" xfId="12432"/>
    <cellStyle name="Output 2 9 2 2 3 2" xfId="14858"/>
    <cellStyle name="Output 2 9 2 2 4" xfId="21398"/>
    <cellStyle name="Output 2 9 2 2 5" xfId="26707"/>
    <cellStyle name="Output 2 9 2 2 6" xfId="30401"/>
    <cellStyle name="Output 2 9 2 3" xfId="9301"/>
    <cellStyle name="Output 2 9 2 3 2" xfId="16133"/>
    <cellStyle name="Output 2 9 2 4" xfId="12431"/>
    <cellStyle name="Output 2 9 2 4 2" xfId="14859"/>
    <cellStyle name="Output 2 9 2 5" xfId="23941"/>
    <cellStyle name="Output 2 9 2 6" xfId="26706"/>
    <cellStyle name="Output 2 9 2 7" xfId="30402"/>
    <cellStyle name="Output 2 9 3" xfId="4984"/>
    <cellStyle name="Output 2 9 3 2" xfId="4985"/>
    <cellStyle name="Output 2 9 3 2 2" xfId="9304"/>
    <cellStyle name="Output 2 9 3 2 2 2" xfId="22704"/>
    <cellStyle name="Output 2 9 3 2 3" xfId="12434"/>
    <cellStyle name="Output 2 9 3 2 3 2" xfId="14856"/>
    <cellStyle name="Output 2 9 3 2 4" xfId="23940"/>
    <cellStyle name="Output 2 9 3 2 5" xfId="26709"/>
    <cellStyle name="Output 2 9 3 2 6" xfId="30403"/>
    <cellStyle name="Output 2 9 3 3" xfId="9303"/>
    <cellStyle name="Output 2 9 3 3 2" xfId="16131"/>
    <cellStyle name="Output 2 9 3 4" xfId="12433"/>
    <cellStyle name="Output 2 9 3 4 2" xfId="14857"/>
    <cellStyle name="Output 2 9 3 5" xfId="17753"/>
    <cellStyle name="Output 2 9 3 6" xfId="26708"/>
    <cellStyle name="Output 2 9 3 7" xfId="30404"/>
    <cellStyle name="Output 2 9 4" xfId="4986"/>
    <cellStyle name="Output 2 9 4 2" xfId="9305"/>
    <cellStyle name="Output 2 9 4 2 2" xfId="20159"/>
    <cellStyle name="Output 2 9 4 3" xfId="12435"/>
    <cellStyle name="Output 2 9 4 3 2" xfId="14855"/>
    <cellStyle name="Output 2 9 4 4" xfId="21397"/>
    <cellStyle name="Output 2 9 4 5" xfId="26710"/>
    <cellStyle name="Output 2 9 4 6" xfId="30405"/>
    <cellStyle name="Output 2 9 5" xfId="9300"/>
    <cellStyle name="Output 2 9 5 2" xfId="16134"/>
    <cellStyle name="Output 2 9 6" xfId="12430"/>
    <cellStyle name="Output 2 9 6 2" xfId="14860"/>
    <cellStyle name="Output 2 9 7" xfId="17754"/>
    <cellStyle name="Output 2 9 8" xfId="26705"/>
    <cellStyle name="Output 2 9 9" xfId="30406"/>
    <cellStyle name="Output 3" xfId="4987"/>
    <cellStyle name="Output 4" xfId="4988"/>
    <cellStyle name="Output 4 10" xfId="30407"/>
    <cellStyle name="Output 4 2" xfId="4989"/>
    <cellStyle name="Output 4 2 10" xfId="30408"/>
    <cellStyle name="Output 4 2 2" xfId="4990"/>
    <cellStyle name="Output 4 2 2 2" xfId="9308"/>
    <cellStyle name="Output 4 2 2 2 2" xfId="16130"/>
    <cellStyle name="Output 4 2 2 3" xfId="12438"/>
    <cellStyle name="Output 4 2 2 3 2" xfId="14852"/>
    <cellStyle name="Output 4 2 2 4" xfId="21391"/>
    <cellStyle name="Output 4 2 2 5" xfId="26713"/>
    <cellStyle name="Output 4 2 2 6" xfId="30409"/>
    <cellStyle name="Output 4 2 3" xfId="4991"/>
    <cellStyle name="Output 4 2 3 2" xfId="9309"/>
    <cellStyle name="Output 4 2 3 2 2" xfId="22710"/>
    <cellStyle name="Output 4 2 3 3" xfId="12439"/>
    <cellStyle name="Output 4 2 3 3 2" xfId="14851"/>
    <cellStyle name="Output 4 2 3 4" xfId="23938"/>
    <cellStyle name="Output 4 2 3 5" xfId="26714"/>
    <cellStyle name="Output 4 2 3 6" xfId="30410"/>
    <cellStyle name="Output 4 2 4" xfId="4992"/>
    <cellStyle name="Output 4 2 4 2" xfId="9310"/>
    <cellStyle name="Output 4 2 4 2 2" xfId="20165"/>
    <cellStyle name="Output 4 2 4 3" xfId="12440"/>
    <cellStyle name="Output 4 2 4 3 2" xfId="14850"/>
    <cellStyle name="Output 4 2 4 4" xfId="21395"/>
    <cellStyle name="Output 4 2 4 5" xfId="26715"/>
    <cellStyle name="Output 4 2 4 6" xfId="30411"/>
    <cellStyle name="Output 4 2 5" xfId="4993"/>
    <cellStyle name="Output 4 2 5 2" xfId="9311"/>
    <cellStyle name="Output 4 2 5 2 2" xfId="16129"/>
    <cellStyle name="Output 4 2 5 3" xfId="12441"/>
    <cellStyle name="Output 4 2 5 3 2" xfId="14849"/>
    <cellStyle name="Output 4 2 5 4" xfId="17751"/>
    <cellStyle name="Output 4 2 5 5" xfId="26716"/>
    <cellStyle name="Output 4 2 5 6" xfId="30412"/>
    <cellStyle name="Output 4 2 6" xfId="9307"/>
    <cellStyle name="Output 4 2 6 2" xfId="20166"/>
    <cellStyle name="Output 4 2 7" xfId="12437"/>
    <cellStyle name="Output 4 2 7 2" xfId="14853"/>
    <cellStyle name="Output 4 2 8" xfId="23934"/>
    <cellStyle name="Output 4 2 9" xfId="26712"/>
    <cellStyle name="Output 4 3" xfId="4994"/>
    <cellStyle name="Output 4 3 10" xfId="30413"/>
    <cellStyle name="Output 4 3 2" xfId="4995"/>
    <cellStyle name="Output 4 3 2 2" xfId="9313"/>
    <cellStyle name="Output 4 3 2 2 2" xfId="20160"/>
    <cellStyle name="Output 4 3 2 3" xfId="12443"/>
    <cellStyle name="Output 4 3 2 3 2" xfId="14847"/>
    <cellStyle name="Output 4 3 2 4" xfId="21394"/>
    <cellStyle name="Output 4 3 2 5" xfId="26718"/>
    <cellStyle name="Output 4 3 2 6" xfId="30414"/>
    <cellStyle name="Output 4 3 3" xfId="4996"/>
    <cellStyle name="Output 4 3 3 2" xfId="9314"/>
    <cellStyle name="Output 4 3 3 2 2" xfId="22709"/>
    <cellStyle name="Output 4 3 3 3" xfId="12444"/>
    <cellStyle name="Output 4 3 3 3 2" xfId="14846"/>
    <cellStyle name="Output 4 3 3 4" xfId="17750"/>
    <cellStyle name="Output 4 3 3 5" xfId="26719"/>
    <cellStyle name="Output 4 3 3 6" xfId="30415"/>
    <cellStyle name="Output 4 3 4" xfId="4997"/>
    <cellStyle name="Output 4 3 4 2" xfId="9315"/>
    <cellStyle name="Output 4 3 4 2 2" xfId="20164"/>
    <cellStyle name="Output 4 3 4 3" xfId="12445"/>
    <cellStyle name="Output 4 3 4 3 2" xfId="14845"/>
    <cellStyle name="Output 4 3 4 4" xfId="23936"/>
    <cellStyle name="Output 4 3 4 5" xfId="26720"/>
    <cellStyle name="Output 4 3 4 6" xfId="30416"/>
    <cellStyle name="Output 4 3 5" xfId="4998"/>
    <cellStyle name="Output 4 3 5 2" xfId="9316"/>
    <cellStyle name="Output 4 3 5 2 2" xfId="16128"/>
    <cellStyle name="Output 4 3 5 3" xfId="12446"/>
    <cellStyle name="Output 4 3 5 3 2" xfId="14844"/>
    <cellStyle name="Output 4 3 5 4" xfId="21393"/>
    <cellStyle name="Output 4 3 5 5" xfId="26721"/>
    <cellStyle name="Output 4 3 5 6" xfId="30417"/>
    <cellStyle name="Output 4 3 6" xfId="9312"/>
    <cellStyle name="Output 4 3 6 2" xfId="22705"/>
    <cellStyle name="Output 4 3 7" xfId="12442"/>
    <cellStyle name="Output 4 3 7 2" xfId="14848"/>
    <cellStyle name="Output 4 3 8" xfId="23937"/>
    <cellStyle name="Output 4 3 9" xfId="26717"/>
    <cellStyle name="Output 4 4" xfId="4999"/>
    <cellStyle name="Output 4 4 2" xfId="9317"/>
    <cellStyle name="Output 4 4 2 2" xfId="22708"/>
    <cellStyle name="Output 4 4 3" xfId="12447"/>
    <cellStyle name="Output 4 4 3 2" xfId="14843"/>
    <cellStyle name="Output 4 4 4" xfId="17749"/>
    <cellStyle name="Output 4 4 5" xfId="26722"/>
    <cellStyle name="Output 4 4 6" xfId="30418"/>
    <cellStyle name="Output 4 5" xfId="5000"/>
    <cellStyle name="Output 4 5 2" xfId="9318"/>
    <cellStyle name="Output 4 5 2 2" xfId="20163"/>
    <cellStyle name="Output 4 5 3" xfId="12448"/>
    <cellStyle name="Output 4 5 3 2" xfId="14842"/>
    <cellStyle name="Output 4 5 4" xfId="23935"/>
    <cellStyle name="Output 4 5 5" xfId="26723"/>
    <cellStyle name="Output 4 5 6" xfId="30419"/>
    <cellStyle name="Output 4 6" xfId="9306"/>
    <cellStyle name="Output 4 6 2" xfId="22711"/>
    <cellStyle name="Output 4 7" xfId="12436"/>
    <cellStyle name="Output 4 7 2" xfId="14854"/>
    <cellStyle name="Output 4 8" xfId="17752"/>
    <cellStyle name="Output 4 9" xfId="26711"/>
    <cellStyle name="Output 5" xfId="5001"/>
    <cellStyle name="Output 5 10" xfId="30420"/>
    <cellStyle name="Output 5 2" xfId="5002"/>
    <cellStyle name="Output 5 2 2" xfId="9320"/>
    <cellStyle name="Output 5 2 2 2" xfId="22707"/>
    <cellStyle name="Output 5 2 3" xfId="12450"/>
    <cellStyle name="Output 5 2 3 2" xfId="14840"/>
    <cellStyle name="Output 5 2 4" xfId="17748"/>
    <cellStyle name="Output 5 2 5" xfId="26725"/>
    <cellStyle name="Output 5 2 6" xfId="30421"/>
    <cellStyle name="Output 5 3" xfId="5003"/>
    <cellStyle name="Output 5 3 2" xfId="9321"/>
    <cellStyle name="Output 5 3 2 2" xfId="20162"/>
    <cellStyle name="Output 5 3 3" xfId="12451"/>
    <cellStyle name="Output 5 3 3 2" xfId="14839"/>
    <cellStyle name="Output 5 3 4" xfId="17747"/>
    <cellStyle name="Output 5 3 5" xfId="26726"/>
    <cellStyle name="Output 5 3 6" xfId="30422"/>
    <cellStyle name="Output 5 4" xfId="5004"/>
    <cellStyle name="Output 5 4 2" xfId="9322"/>
    <cellStyle name="Output 5 4 2 2" xfId="16126"/>
    <cellStyle name="Output 5 4 3" xfId="12452"/>
    <cellStyle name="Output 5 4 3 2" xfId="14838"/>
    <cellStyle name="Output 5 4 4" xfId="23930"/>
    <cellStyle name="Output 5 4 5" xfId="26727"/>
    <cellStyle name="Output 5 4 6" xfId="30423"/>
    <cellStyle name="Output 5 5" xfId="5005"/>
    <cellStyle name="Output 5 5 2" xfId="9323"/>
    <cellStyle name="Output 5 5 2 2" xfId="22706"/>
    <cellStyle name="Output 5 5 3" xfId="12453"/>
    <cellStyle name="Output 5 5 3 2" xfId="14837"/>
    <cellStyle name="Output 5 5 4" xfId="21388"/>
    <cellStyle name="Output 5 5 5" xfId="26728"/>
    <cellStyle name="Output 5 5 6" xfId="30424"/>
    <cellStyle name="Output 5 6" xfId="9319"/>
    <cellStyle name="Output 5 6 2" xfId="16127"/>
    <cellStyle name="Output 5 7" xfId="12449"/>
    <cellStyle name="Output 5 7 2" xfId="14841"/>
    <cellStyle name="Output 5 8" xfId="21392"/>
    <cellStyle name="Output 5 9" xfId="26724"/>
    <cellStyle name="Output 6" xfId="5006"/>
    <cellStyle name="Output 6 10" xfId="30425"/>
    <cellStyle name="Output 6 2" xfId="5007"/>
    <cellStyle name="Output 6 2 2" xfId="9325"/>
    <cellStyle name="Output 6 2 2 2" xfId="16125"/>
    <cellStyle name="Output 6 2 3" xfId="12455"/>
    <cellStyle name="Output 6 2 3 2" xfId="14835"/>
    <cellStyle name="Output 6 2 4" xfId="21390"/>
    <cellStyle name="Output 6 2 5" xfId="26730"/>
    <cellStyle name="Output 6 2 6" xfId="30426"/>
    <cellStyle name="Output 6 3" xfId="5008"/>
    <cellStyle name="Output 6 3 2" xfId="9326"/>
    <cellStyle name="Output 6 3 2 2" xfId="16124"/>
    <cellStyle name="Output 6 3 3" xfId="12456"/>
    <cellStyle name="Output 6 3 3 2" xfId="14834"/>
    <cellStyle name="Output 6 3 4" xfId="17746"/>
    <cellStyle name="Output 6 3 5" xfId="26731"/>
    <cellStyle name="Output 6 3 6" xfId="30427"/>
    <cellStyle name="Output 6 4" xfId="5009"/>
    <cellStyle name="Output 6 4 2" xfId="9327"/>
    <cellStyle name="Output 6 4 2 2" xfId="16123"/>
    <cellStyle name="Output 6 4 3" xfId="12457"/>
    <cellStyle name="Output 6 4 3 2" xfId="14833"/>
    <cellStyle name="Output 6 4 4" xfId="23932"/>
    <cellStyle name="Output 6 4 5" xfId="26732"/>
    <cellStyle name="Output 6 4 6" xfId="30428"/>
    <cellStyle name="Output 6 5" xfId="5010"/>
    <cellStyle name="Output 6 5 2" xfId="9328"/>
    <cellStyle name="Output 6 5 2 2" xfId="22696"/>
    <cellStyle name="Output 6 5 3" xfId="12458"/>
    <cellStyle name="Output 6 5 3 2" xfId="14832"/>
    <cellStyle name="Output 6 5 4" xfId="21389"/>
    <cellStyle name="Output 6 5 5" xfId="26733"/>
    <cellStyle name="Output 6 5 6" xfId="30429"/>
    <cellStyle name="Output 6 6" xfId="9324"/>
    <cellStyle name="Output 6 6 2" xfId="20161"/>
    <cellStyle name="Output 6 7" xfId="12454"/>
    <cellStyle name="Output 6 7 2" xfId="14836"/>
    <cellStyle name="Output 6 8" xfId="23933"/>
    <cellStyle name="Output 6 9" xfId="26729"/>
    <cellStyle name="Output 7" xfId="5011"/>
    <cellStyle name="Output 7 2" xfId="9329"/>
    <cellStyle name="Output 7 2 2" xfId="20151"/>
    <cellStyle name="Output 7 3" xfId="12459"/>
    <cellStyle name="Output 7 3 2" xfId="14831"/>
    <cellStyle name="Output 7 4" xfId="17745"/>
    <cellStyle name="Output 7 5" xfId="26734"/>
    <cellStyle name="Output 7 6" xfId="30430"/>
    <cellStyle name="Output 8" xfId="5012"/>
    <cellStyle name="Output 8 2" xfId="9330"/>
    <cellStyle name="Output 8 2 2" xfId="22703"/>
    <cellStyle name="Output 8 3" xfId="12460"/>
    <cellStyle name="Output 8 3 2" xfId="14830"/>
    <cellStyle name="Output 8 4" xfId="23931"/>
    <cellStyle name="Output 8 5" xfId="26735"/>
    <cellStyle name="Output 8 6" xfId="30431"/>
    <cellStyle name="Output Amounts" xfId="666"/>
    <cellStyle name="Output Column Headings" xfId="667"/>
    <cellStyle name="Output Line Items" xfId="668"/>
    <cellStyle name="Output Report Heading" xfId="669"/>
    <cellStyle name="Output Report Title" xfId="670"/>
    <cellStyle name="Percent" xfId="159" builtinId="5"/>
    <cellStyle name="Percent [2]" xfId="160"/>
    <cellStyle name="Percent [2] 2" xfId="5013"/>
    <cellStyle name="Percent 2" xfId="161"/>
    <cellStyle name="Percent 2 2" xfId="5015"/>
    <cellStyle name="Percent 2 3" xfId="5016"/>
    <cellStyle name="Percent 2 4" xfId="5014"/>
    <cellStyle name="Percent 3" xfId="162"/>
    <cellStyle name="Percent 3 2" xfId="5018"/>
    <cellStyle name="Percent 3 3" xfId="5019"/>
    <cellStyle name="Percent 3 4" xfId="671"/>
    <cellStyle name="Percent 3 5" xfId="5017"/>
    <cellStyle name="Percent 4" xfId="263"/>
    <cellStyle name="Percent 4 2" xfId="5021"/>
    <cellStyle name="Percent 5" xfId="5022"/>
    <cellStyle name="Percentage" xfId="163"/>
    <cellStyle name="Period Title" xfId="164"/>
    <cellStyle name="Period Title 2" xfId="5025"/>
    <cellStyle name="Period Title 3" xfId="5026"/>
    <cellStyle name="Period Title 4" xfId="5024"/>
    <cellStyle name="Pounds (0)" xfId="672"/>
    <cellStyle name="PSChar" xfId="165"/>
    <cellStyle name="PSChar 2" xfId="673"/>
    <cellStyle name="PSChar 3" xfId="5029"/>
    <cellStyle name="PSDate" xfId="166"/>
    <cellStyle name="PSDate 2" xfId="674"/>
    <cellStyle name="PSDate 3" xfId="5032"/>
    <cellStyle name="PSDec" xfId="167"/>
    <cellStyle name="PSDec 2" xfId="675"/>
    <cellStyle name="PSDec 3" xfId="5035"/>
    <cellStyle name="PSDetail" xfId="168"/>
    <cellStyle name="PSDetail 2" xfId="5037"/>
    <cellStyle name="PSDetail 2 2" xfId="21387"/>
    <cellStyle name="PSDetail 3" xfId="5036"/>
    <cellStyle name="PSHeading" xfId="169"/>
    <cellStyle name="PSHeading 2" xfId="676"/>
    <cellStyle name="PSHeading 2 2" xfId="5040"/>
    <cellStyle name="PSHeading 2 2 2" xfId="17675"/>
    <cellStyle name="PSHeading 2 2 3" xfId="30432"/>
    <cellStyle name="PSHeading 2 3" xfId="17674"/>
    <cellStyle name="PSHeading 2 4" xfId="30433"/>
    <cellStyle name="PSHeading 3" xfId="5041"/>
    <cellStyle name="PSHeading 3 2" xfId="17676"/>
    <cellStyle name="PSHeading 3 3" xfId="30434"/>
    <cellStyle name="PSHeading 4" xfId="17673"/>
    <cellStyle name="PSHeading 5" xfId="30435"/>
    <cellStyle name="PSInt" xfId="170"/>
    <cellStyle name="PSInt 2" xfId="5043"/>
    <cellStyle name="PSInt 3" xfId="5044"/>
    <cellStyle name="PSInt 4" xfId="5042"/>
    <cellStyle name="PSSpacer" xfId="171"/>
    <cellStyle name="PSSpacer 2" xfId="677"/>
    <cellStyle name="PSSpacer 3" xfId="5047"/>
    <cellStyle name="Ratio" xfId="172"/>
    <cellStyle name="RevList" xfId="678"/>
    <cellStyle name="Right Currency" xfId="173"/>
    <cellStyle name="Right Currency 2" xfId="5050"/>
    <cellStyle name="Right Currency 3" xfId="5051"/>
    <cellStyle name="Right Currency 4" xfId="5049"/>
    <cellStyle name="Right Date" xfId="174"/>
    <cellStyle name="Right Date 2" xfId="5053"/>
    <cellStyle name="Right Date 3" xfId="5054"/>
    <cellStyle name="Right Date 4" xfId="5052"/>
    <cellStyle name="Right Multiple" xfId="175"/>
    <cellStyle name="Right Multiple 2" xfId="5056"/>
    <cellStyle name="Right Multiple 3" xfId="5057"/>
    <cellStyle name="Right Multiple 4" xfId="5055"/>
    <cellStyle name="Right Number" xfId="176"/>
    <cellStyle name="Right Number 2" xfId="5059"/>
    <cellStyle name="Right Number 3" xfId="5060"/>
    <cellStyle name="Right Number 4" xfId="5058"/>
    <cellStyle name="Right Percentage" xfId="177"/>
    <cellStyle name="Right Percentage 2" xfId="5062"/>
    <cellStyle name="Right Percentage 3" xfId="5063"/>
    <cellStyle name="Right Percentage 4" xfId="5061"/>
    <cellStyle name="Right Year" xfId="178"/>
    <cellStyle name="Right Year 2" xfId="5065"/>
    <cellStyle name="Right Year 3" xfId="5066"/>
    <cellStyle name="Right Year 4" xfId="5064"/>
    <cellStyle name="RIN_TB2" xfId="679"/>
    <cellStyle name="SAPBEXaggData" xfId="179"/>
    <cellStyle name="SAPBEXaggData 10" xfId="17744"/>
    <cellStyle name="SAPBEXaggData 11" xfId="26736"/>
    <cellStyle name="SAPBEXaggData 12" xfId="30436"/>
    <cellStyle name="SAPBEXaggData 2" xfId="680"/>
    <cellStyle name="SAPBEXaggData 2 10" xfId="30437"/>
    <cellStyle name="SAPBEXaggData 2 2" xfId="5069"/>
    <cellStyle name="SAPBEXaggData 2 2 10" xfId="30438"/>
    <cellStyle name="SAPBEXaggData 2 2 2" xfId="5070"/>
    <cellStyle name="SAPBEXaggData 2 2 2 2" xfId="9334"/>
    <cellStyle name="SAPBEXaggData 2 2 2 2 2" xfId="20157"/>
    <cellStyle name="SAPBEXaggData 2 2 2 3" xfId="12464"/>
    <cellStyle name="SAPBEXaggData 2 2 2 3 2" xfId="14826"/>
    <cellStyle name="SAPBEXaggData 2 2 2 4" xfId="17743"/>
    <cellStyle name="SAPBEXaggData 2 2 2 5" xfId="26739"/>
    <cellStyle name="SAPBEXaggData 2 2 2 6" xfId="30439"/>
    <cellStyle name="SAPBEXaggData 2 2 3" xfId="5071"/>
    <cellStyle name="SAPBEXaggData 2 2 3 2" xfId="9335"/>
    <cellStyle name="SAPBEXaggData 2 2 3 2 2" xfId="16121"/>
    <cellStyle name="SAPBEXaggData 2 2 3 3" xfId="12465"/>
    <cellStyle name="SAPBEXaggData 2 2 3 3 2" xfId="14825"/>
    <cellStyle name="SAPBEXaggData 2 2 3 4" xfId="23928"/>
    <cellStyle name="SAPBEXaggData 2 2 3 5" xfId="26740"/>
    <cellStyle name="SAPBEXaggData 2 2 3 6" xfId="30440"/>
    <cellStyle name="SAPBEXaggData 2 2 4" xfId="5072"/>
    <cellStyle name="SAPBEXaggData 2 2 4 2" xfId="9336"/>
    <cellStyle name="SAPBEXaggData 2 2 4 2 2" xfId="22697"/>
    <cellStyle name="SAPBEXaggData 2 2 4 3" xfId="12466"/>
    <cellStyle name="SAPBEXaggData 2 2 4 3 2" xfId="14824"/>
    <cellStyle name="SAPBEXaggData 2 2 4 4" xfId="21385"/>
    <cellStyle name="SAPBEXaggData 2 2 4 5" xfId="26741"/>
    <cellStyle name="SAPBEXaggData 2 2 4 6" xfId="30441"/>
    <cellStyle name="SAPBEXaggData 2 2 5" xfId="5073"/>
    <cellStyle name="SAPBEXaggData 2 2 5 2" xfId="9337"/>
    <cellStyle name="SAPBEXaggData 2 2 5 2 2" xfId="20152"/>
    <cellStyle name="SAPBEXaggData 2 2 5 3" xfId="12467"/>
    <cellStyle name="SAPBEXaggData 2 2 5 3 2" xfId="14823"/>
    <cellStyle name="SAPBEXaggData 2 2 5 4" xfId="17742"/>
    <cellStyle name="SAPBEXaggData 2 2 5 5" xfId="26742"/>
    <cellStyle name="SAPBEXaggData 2 2 5 6" xfId="30442"/>
    <cellStyle name="SAPBEXaggData 2 2 6" xfId="9333"/>
    <cellStyle name="SAPBEXaggData 2 2 6 2" xfId="22702"/>
    <cellStyle name="SAPBEXaggData 2 2 7" xfId="12463"/>
    <cellStyle name="SAPBEXaggData 2 2 7 2" xfId="14827"/>
    <cellStyle name="SAPBEXaggData 2 2 8" xfId="21386"/>
    <cellStyle name="SAPBEXaggData 2 2 9" xfId="26738"/>
    <cellStyle name="SAPBEXaggData 2 3" xfId="5074"/>
    <cellStyle name="SAPBEXaggData 2 3 2" xfId="9338"/>
    <cellStyle name="SAPBEXaggData 2 3 2 2" xfId="22701"/>
    <cellStyle name="SAPBEXaggData 2 3 3" xfId="12468"/>
    <cellStyle name="SAPBEXaggData 2 3 3 2" xfId="14822"/>
    <cellStyle name="SAPBEXaggData 2 3 4" xfId="17741"/>
    <cellStyle name="SAPBEXaggData 2 3 5" xfId="26743"/>
    <cellStyle name="SAPBEXaggData 2 3 6" xfId="30443"/>
    <cellStyle name="SAPBEXaggData 2 4" xfId="5075"/>
    <cellStyle name="SAPBEXaggData 2 4 2" xfId="9339"/>
    <cellStyle name="SAPBEXaggData 2 4 2 2" xfId="20156"/>
    <cellStyle name="SAPBEXaggData 2 4 3" xfId="12469"/>
    <cellStyle name="SAPBEXaggData 2 4 3 2" xfId="14821"/>
    <cellStyle name="SAPBEXaggData 2 4 4" xfId="17740"/>
    <cellStyle name="SAPBEXaggData 2 4 5" xfId="26744"/>
    <cellStyle name="SAPBEXaggData 2 4 6" xfId="30444"/>
    <cellStyle name="SAPBEXaggData 2 5" xfId="9332"/>
    <cellStyle name="SAPBEXaggData 2 5 2" xfId="16122"/>
    <cellStyle name="SAPBEXaggData 2 6" xfId="12462"/>
    <cellStyle name="SAPBEXaggData 2 6 2" xfId="14828"/>
    <cellStyle name="SAPBEXaggData 2 7" xfId="5068"/>
    <cellStyle name="SAPBEXaggData 2 8" xfId="23929"/>
    <cellStyle name="SAPBEXaggData 2 9" xfId="26737"/>
    <cellStyle name="SAPBEXaggData 3" xfId="5076"/>
    <cellStyle name="SAPBEXaggData 3 2" xfId="5077"/>
    <cellStyle name="SAPBEXaggData 3 2 10" xfId="30445"/>
    <cellStyle name="SAPBEXaggData 3 2 2" xfId="5078"/>
    <cellStyle name="SAPBEXaggData 3 2 2 2" xfId="9342"/>
    <cellStyle name="SAPBEXaggData 3 2 2 2 2" xfId="20155"/>
    <cellStyle name="SAPBEXaggData 3 2 2 3" xfId="12472"/>
    <cellStyle name="SAPBEXaggData 3 2 2 3 2" xfId="14818"/>
    <cellStyle name="SAPBEXaggData 3 2 2 4" xfId="23927"/>
    <cellStyle name="SAPBEXaggData 3 2 2 5" xfId="26747"/>
    <cellStyle name="SAPBEXaggData 3 2 2 6" xfId="30446"/>
    <cellStyle name="SAPBEXaggData 3 2 3" xfId="5079"/>
    <cellStyle name="SAPBEXaggData 3 2 3 2" xfId="9343"/>
    <cellStyle name="SAPBEXaggData 3 2 3 2 2" xfId="16119"/>
    <cellStyle name="SAPBEXaggData 3 2 3 3" xfId="12473"/>
    <cellStyle name="SAPBEXaggData 3 2 3 3 2" xfId="14817"/>
    <cellStyle name="SAPBEXaggData 3 2 3 4" xfId="21384"/>
    <cellStyle name="SAPBEXaggData 3 2 3 5" xfId="26748"/>
    <cellStyle name="SAPBEXaggData 3 2 3 6" xfId="30447"/>
    <cellStyle name="SAPBEXaggData 3 2 4" xfId="5080"/>
    <cellStyle name="SAPBEXaggData 3 2 4 2" xfId="9344"/>
    <cellStyle name="SAPBEXaggData 3 2 4 2 2" xfId="22699"/>
    <cellStyle name="SAPBEXaggData 3 2 4 3" xfId="12474"/>
    <cellStyle name="SAPBEXaggData 3 2 4 3 2" xfId="14816"/>
    <cellStyle name="SAPBEXaggData 3 2 4 4" xfId="17739"/>
    <cellStyle name="SAPBEXaggData 3 2 4 5" xfId="26749"/>
    <cellStyle name="SAPBEXaggData 3 2 4 6" xfId="30448"/>
    <cellStyle name="SAPBEXaggData 3 2 5" xfId="5081"/>
    <cellStyle name="SAPBEXaggData 3 2 5 2" xfId="9345"/>
    <cellStyle name="SAPBEXaggData 3 2 5 2 2" xfId="20154"/>
    <cellStyle name="SAPBEXaggData 3 2 5 3" xfId="12475"/>
    <cellStyle name="SAPBEXaggData 3 2 5 3 2" xfId="14815"/>
    <cellStyle name="SAPBEXaggData 3 2 5 4" xfId="23926"/>
    <cellStyle name="SAPBEXaggData 3 2 5 5" xfId="26750"/>
    <cellStyle name="SAPBEXaggData 3 2 5 6" xfId="30449"/>
    <cellStyle name="SAPBEXaggData 3 2 6" xfId="9341"/>
    <cellStyle name="SAPBEXaggData 3 2 6 2" xfId="22700"/>
    <cellStyle name="SAPBEXaggData 3 2 7" xfId="12471"/>
    <cellStyle name="SAPBEXaggData 3 2 7 2" xfId="14819"/>
    <cellStyle name="SAPBEXaggData 3 2 8" xfId="21378"/>
    <cellStyle name="SAPBEXaggData 3 2 9" xfId="26746"/>
    <cellStyle name="SAPBEXaggData 3 3" xfId="5082"/>
    <cellStyle name="SAPBEXaggData 3 3 2" xfId="9346"/>
    <cellStyle name="SAPBEXaggData 3 3 2 2" xfId="16118"/>
    <cellStyle name="SAPBEXaggData 3 3 3" xfId="12476"/>
    <cellStyle name="SAPBEXaggData 3 3 3 2" xfId="14814"/>
    <cellStyle name="SAPBEXaggData 3 3 4" xfId="21383"/>
    <cellStyle name="SAPBEXaggData 3 3 5" xfId="26751"/>
    <cellStyle name="SAPBEXaggData 3 3 6" xfId="30450"/>
    <cellStyle name="SAPBEXaggData 3 4" xfId="5083"/>
    <cellStyle name="SAPBEXaggData 3 4 2" xfId="9347"/>
    <cellStyle name="SAPBEXaggData 3 4 2 2" xfId="22698"/>
    <cellStyle name="SAPBEXaggData 3 4 3" xfId="12477"/>
    <cellStyle name="SAPBEXaggData 3 4 3 2" xfId="14813"/>
    <cellStyle name="SAPBEXaggData 3 4 4" xfId="17738"/>
    <cellStyle name="SAPBEXaggData 3 4 5" xfId="26752"/>
    <cellStyle name="SAPBEXaggData 3 4 6" xfId="30451"/>
    <cellStyle name="SAPBEXaggData 3 5" xfId="9340"/>
    <cellStyle name="SAPBEXaggData 3 5 2" xfId="16120"/>
    <cellStyle name="SAPBEXaggData 3 6" xfId="12470"/>
    <cellStyle name="SAPBEXaggData 3 6 2" xfId="14820"/>
    <cellStyle name="SAPBEXaggData 3 7" xfId="23920"/>
    <cellStyle name="SAPBEXaggData 3 8" xfId="26745"/>
    <cellStyle name="SAPBEXaggData 3 9" xfId="30452"/>
    <cellStyle name="SAPBEXaggData 4" xfId="5084"/>
    <cellStyle name="SAPBEXaggData 4 10" xfId="30453"/>
    <cellStyle name="SAPBEXaggData 4 2" xfId="5085"/>
    <cellStyle name="SAPBEXaggData 4 2 2" xfId="9349"/>
    <cellStyle name="SAPBEXaggData 4 2 2 2" xfId="16117"/>
    <cellStyle name="SAPBEXaggData 4 2 3" xfId="12479"/>
    <cellStyle name="SAPBEXaggData 4 2 3 2" xfId="14811"/>
    <cellStyle name="SAPBEXaggData 4 2 4" xfId="21379"/>
    <cellStyle name="SAPBEXaggData 4 2 5" xfId="26754"/>
    <cellStyle name="SAPBEXaggData 4 2 6" xfId="30454"/>
    <cellStyle name="SAPBEXaggData 4 3" xfId="5086"/>
    <cellStyle name="SAPBEXaggData 4 3 2" xfId="9350"/>
    <cellStyle name="SAPBEXaggData 4 3 2 2" xfId="16116"/>
    <cellStyle name="SAPBEXaggData 4 3 3" xfId="12480"/>
    <cellStyle name="SAPBEXaggData 4 3 3 2" xfId="14810"/>
    <cellStyle name="SAPBEXaggData 4 3 4" xfId="23925"/>
    <cellStyle name="SAPBEXaggData 4 3 5" xfId="26755"/>
    <cellStyle name="SAPBEXaggData 4 3 6" xfId="30455"/>
    <cellStyle name="SAPBEXaggData 4 4" xfId="5087"/>
    <cellStyle name="SAPBEXaggData 4 4 2" xfId="9351"/>
    <cellStyle name="SAPBEXaggData 4 4 2 2" xfId="16115"/>
    <cellStyle name="SAPBEXaggData 4 4 3" xfId="12481"/>
    <cellStyle name="SAPBEXaggData 4 4 3 2" xfId="14809"/>
    <cellStyle name="SAPBEXaggData 4 4 4" xfId="21382"/>
    <cellStyle name="SAPBEXaggData 4 4 5" xfId="26756"/>
    <cellStyle name="SAPBEXaggData 4 4 6" xfId="30456"/>
    <cellStyle name="SAPBEXaggData 4 5" xfId="5088"/>
    <cellStyle name="SAPBEXaggData 4 5 2" xfId="9352"/>
    <cellStyle name="SAPBEXaggData 4 5 2 2" xfId="22688"/>
    <cellStyle name="SAPBEXaggData 4 5 3" xfId="12482"/>
    <cellStyle name="SAPBEXaggData 4 5 3 2" xfId="14808"/>
    <cellStyle name="SAPBEXaggData 4 5 4" xfId="17737"/>
    <cellStyle name="SAPBEXaggData 4 5 5" xfId="26757"/>
    <cellStyle name="SAPBEXaggData 4 5 6" xfId="30457"/>
    <cellStyle name="SAPBEXaggData 4 6" xfId="9348"/>
    <cellStyle name="SAPBEXaggData 4 6 2" xfId="20153"/>
    <cellStyle name="SAPBEXaggData 4 7" xfId="12478"/>
    <cellStyle name="SAPBEXaggData 4 7 2" xfId="14812"/>
    <cellStyle name="SAPBEXaggData 4 8" xfId="23921"/>
    <cellStyle name="SAPBEXaggData 4 9" xfId="26753"/>
    <cellStyle name="SAPBEXaggData 5" xfId="5089"/>
    <cellStyle name="SAPBEXaggData 5 10" xfId="30458"/>
    <cellStyle name="SAPBEXaggData 5 2" xfId="5090"/>
    <cellStyle name="SAPBEXaggData 5 2 2" xfId="9354"/>
    <cellStyle name="SAPBEXaggData 5 2 2 2" xfId="22695"/>
    <cellStyle name="SAPBEXaggData 5 2 3" xfId="12484"/>
    <cellStyle name="SAPBEXaggData 5 2 3 2" xfId="14806"/>
    <cellStyle name="SAPBEXaggData 5 2 4" xfId="21381"/>
    <cellStyle name="SAPBEXaggData 5 2 5" xfId="26759"/>
    <cellStyle name="SAPBEXaggData 5 2 6" xfId="30459"/>
    <cellStyle name="SAPBEXaggData 5 3" xfId="5091"/>
    <cellStyle name="SAPBEXaggData 5 3 2" xfId="9355"/>
    <cellStyle name="SAPBEXaggData 5 3 2 2" xfId="20150"/>
    <cellStyle name="SAPBEXaggData 5 3 3" xfId="12485"/>
    <cellStyle name="SAPBEXaggData 5 3 3 2" xfId="14805"/>
    <cellStyle name="SAPBEXaggData 5 3 4" xfId="17736"/>
    <cellStyle name="SAPBEXaggData 5 3 5" xfId="26760"/>
    <cellStyle name="SAPBEXaggData 5 3 6" xfId="30460"/>
    <cellStyle name="SAPBEXaggData 5 4" xfId="5092"/>
    <cellStyle name="SAPBEXaggData 5 4 2" xfId="9356"/>
    <cellStyle name="SAPBEXaggData 5 4 2 2" xfId="16114"/>
    <cellStyle name="SAPBEXaggData 5 4 3" xfId="12486"/>
    <cellStyle name="SAPBEXaggData 5 4 3 2" xfId="14804"/>
    <cellStyle name="SAPBEXaggData 5 4 4" xfId="23923"/>
    <cellStyle name="SAPBEXaggData 5 4 5" xfId="26761"/>
    <cellStyle name="SAPBEXaggData 5 4 6" xfId="30461"/>
    <cellStyle name="SAPBEXaggData 5 5" xfId="5093"/>
    <cellStyle name="SAPBEXaggData 5 5 2" xfId="9357"/>
    <cellStyle name="SAPBEXaggData 5 5 2 2" xfId="22694"/>
    <cellStyle name="SAPBEXaggData 5 5 3" xfId="12487"/>
    <cellStyle name="SAPBEXaggData 5 5 3 2" xfId="14803"/>
    <cellStyle name="SAPBEXaggData 5 5 4" xfId="21380"/>
    <cellStyle name="SAPBEXaggData 5 5 5" xfId="26762"/>
    <cellStyle name="SAPBEXaggData 5 5 6" xfId="30462"/>
    <cellStyle name="SAPBEXaggData 5 6" xfId="9353"/>
    <cellStyle name="SAPBEXaggData 5 6 2" xfId="20143"/>
    <cellStyle name="SAPBEXaggData 5 7" xfId="12483"/>
    <cellStyle name="SAPBEXaggData 5 7 2" xfId="14807"/>
    <cellStyle name="SAPBEXaggData 5 8" xfId="23924"/>
    <cellStyle name="SAPBEXaggData 5 9" xfId="26758"/>
    <cellStyle name="SAPBEXaggData 6" xfId="5094"/>
    <cellStyle name="SAPBEXaggData 6 2" xfId="9358"/>
    <cellStyle name="SAPBEXaggData 6 2 2" xfId="20149"/>
    <cellStyle name="SAPBEXaggData 6 3" xfId="12488"/>
    <cellStyle name="SAPBEXaggData 6 3 2" xfId="14802"/>
    <cellStyle name="SAPBEXaggData 6 4" xfId="17735"/>
    <cellStyle name="SAPBEXaggData 6 5" xfId="26763"/>
    <cellStyle name="SAPBEXaggData 6 6" xfId="30463"/>
    <cellStyle name="SAPBEXaggData 7" xfId="5095"/>
    <cellStyle name="SAPBEXaggData 7 2" xfId="9359"/>
    <cellStyle name="SAPBEXaggData 7 2 2" xfId="16113"/>
    <cellStyle name="SAPBEXaggData 7 3" xfId="12489"/>
    <cellStyle name="SAPBEXaggData 7 3 2" xfId="14801"/>
    <cellStyle name="SAPBEXaggData 7 4" xfId="23922"/>
    <cellStyle name="SAPBEXaggData 7 5" xfId="26764"/>
    <cellStyle name="SAPBEXaggData 7 6" xfId="30464"/>
    <cellStyle name="SAPBEXaggData 8" xfId="9331"/>
    <cellStyle name="SAPBEXaggData 8 2" xfId="20158"/>
    <cellStyle name="SAPBEXaggData 9" xfId="12461"/>
    <cellStyle name="SAPBEXaggData 9 2" xfId="14829"/>
    <cellStyle name="SAPBEXaggData_2009-12 Comms actuals " xfId="681"/>
    <cellStyle name="SAPBEXaggDataEmph" xfId="180"/>
    <cellStyle name="SAPBEXaggDataEmph 10" xfId="9360"/>
    <cellStyle name="SAPBEXaggDataEmph 10 2" xfId="22689"/>
    <cellStyle name="SAPBEXaggDataEmph 11" xfId="12490"/>
    <cellStyle name="SAPBEXaggDataEmph 11 2" xfId="14800"/>
    <cellStyle name="SAPBEXaggDataEmph 12" xfId="17734"/>
    <cellStyle name="SAPBEXaggDataEmph 13" xfId="26765"/>
    <cellStyle name="SAPBEXaggDataEmph 14" xfId="30465"/>
    <cellStyle name="SAPBEXaggDataEmph 2" xfId="682"/>
    <cellStyle name="SAPBEXaggDataEmph 2 10" xfId="30466"/>
    <cellStyle name="SAPBEXaggDataEmph 2 2" xfId="5098"/>
    <cellStyle name="SAPBEXaggDataEmph 2 2 10" xfId="30467"/>
    <cellStyle name="SAPBEXaggDataEmph 2 2 2" xfId="5099"/>
    <cellStyle name="SAPBEXaggDataEmph 2 2 2 2" xfId="9363"/>
    <cellStyle name="SAPBEXaggDataEmph 2 2 2 2 2" xfId="20148"/>
    <cellStyle name="SAPBEXaggDataEmph 2 2 2 3" xfId="12493"/>
    <cellStyle name="SAPBEXaggDataEmph 2 2 2 3 2" xfId="14797"/>
    <cellStyle name="SAPBEXaggDataEmph 2 2 2 4" xfId="23919"/>
    <cellStyle name="SAPBEXaggDataEmph 2 2 2 5" xfId="26768"/>
    <cellStyle name="SAPBEXaggDataEmph 2 2 2 6" xfId="30468"/>
    <cellStyle name="SAPBEXaggDataEmph 2 2 3" xfId="5100"/>
    <cellStyle name="SAPBEXaggDataEmph 2 2 3 2" xfId="9364"/>
    <cellStyle name="SAPBEXaggDataEmph 2 2 3 2 2" xfId="16112"/>
    <cellStyle name="SAPBEXaggDataEmph 2 2 3 3" xfId="12494"/>
    <cellStyle name="SAPBEXaggDataEmph 2 2 3 3 2" xfId="14796"/>
    <cellStyle name="SAPBEXaggDataEmph 2 2 3 4" xfId="21377"/>
    <cellStyle name="SAPBEXaggDataEmph 2 2 3 5" xfId="26769"/>
    <cellStyle name="SAPBEXaggDataEmph 2 2 3 6" xfId="30469"/>
    <cellStyle name="SAPBEXaggDataEmph 2 2 4" xfId="5101"/>
    <cellStyle name="SAPBEXaggDataEmph 2 2 4 2" xfId="9365"/>
    <cellStyle name="SAPBEXaggDataEmph 2 2 4 2 2" xfId="22692"/>
    <cellStyle name="SAPBEXaggDataEmph 2 2 4 3" xfId="12495"/>
    <cellStyle name="SAPBEXaggDataEmph 2 2 4 3 2" xfId="14795"/>
    <cellStyle name="SAPBEXaggDataEmph 2 2 4 4" xfId="17731"/>
    <cellStyle name="SAPBEXaggDataEmph 2 2 4 5" xfId="26770"/>
    <cellStyle name="SAPBEXaggDataEmph 2 2 4 6" xfId="30470"/>
    <cellStyle name="SAPBEXaggDataEmph 2 2 5" xfId="5102"/>
    <cellStyle name="SAPBEXaggDataEmph 2 2 5 2" xfId="9366"/>
    <cellStyle name="SAPBEXaggDataEmph 2 2 5 2 2" xfId="20147"/>
    <cellStyle name="SAPBEXaggDataEmph 2 2 5 3" xfId="12496"/>
    <cellStyle name="SAPBEXaggDataEmph 2 2 5 3 2" xfId="14794"/>
    <cellStyle name="SAPBEXaggDataEmph 2 2 5 4" xfId="17730"/>
    <cellStyle name="SAPBEXaggDataEmph 2 2 5 5" xfId="26771"/>
    <cellStyle name="SAPBEXaggDataEmph 2 2 5 6" xfId="30471"/>
    <cellStyle name="SAPBEXaggDataEmph 2 2 6" xfId="9362"/>
    <cellStyle name="SAPBEXaggDataEmph 2 2 6 2" xfId="22693"/>
    <cellStyle name="SAPBEXaggDataEmph 2 2 7" xfId="12492"/>
    <cellStyle name="SAPBEXaggDataEmph 2 2 7 2" xfId="14798"/>
    <cellStyle name="SAPBEXaggDataEmph 2 2 8" xfId="17732"/>
    <cellStyle name="SAPBEXaggDataEmph 2 2 9" xfId="26767"/>
    <cellStyle name="SAPBEXaggDataEmph 2 3" xfId="5103"/>
    <cellStyle name="SAPBEXaggDataEmph 2 3 2" xfId="9367"/>
    <cellStyle name="SAPBEXaggDataEmph 2 3 2 2" xfId="16111"/>
    <cellStyle name="SAPBEXaggDataEmph 2 3 3" xfId="12497"/>
    <cellStyle name="SAPBEXaggDataEmph 2 3 3 2" xfId="14793"/>
    <cellStyle name="SAPBEXaggDataEmph 2 3 4" xfId="23891"/>
    <cellStyle name="SAPBEXaggDataEmph 2 3 5" xfId="26772"/>
    <cellStyle name="SAPBEXaggDataEmph 2 3 6" xfId="30472"/>
    <cellStyle name="SAPBEXaggDataEmph 2 4" xfId="5104"/>
    <cellStyle name="SAPBEXaggDataEmph 2 4 2" xfId="9368"/>
    <cellStyle name="SAPBEXaggDataEmph 2 4 2 2" xfId="22691"/>
    <cellStyle name="SAPBEXaggDataEmph 2 4 3" xfId="12498"/>
    <cellStyle name="SAPBEXaggDataEmph 2 4 3 2" xfId="14792"/>
    <cellStyle name="SAPBEXaggDataEmph 2 4 4" xfId="21348"/>
    <cellStyle name="SAPBEXaggDataEmph 2 4 5" xfId="26773"/>
    <cellStyle name="SAPBEXaggDataEmph 2 4 6" xfId="30473"/>
    <cellStyle name="SAPBEXaggDataEmph 2 5" xfId="9361"/>
    <cellStyle name="SAPBEXaggDataEmph 2 5 2" xfId="20144"/>
    <cellStyle name="SAPBEXaggDataEmph 2 6" xfId="12491"/>
    <cellStyle name="SAPBEXaggDataEmph 2 6 2" xfId="14799"/>
    <cellStyle name="SAPBEXaggDataEmph 2 7" xfId="5097"/>
    <cellStyle name="SAPBEXaggDataEmph 2 8" xfId="17733"/>
    <cellStyle name="SAPBEXaggDataEmph 2 9" xfId="26766"/>
    <cellStyle name="SAPBEXaggDataEmph 3" xfId="5105"/>
    <cellStyle name="SAPBEXaggDataEmph 3 2" xfId="5106"/>
    <cellStyle name="SAPBEXaggDataEmph 3 2 10" xfId="30474"/>
    <cellStyle name="SAPBEXaggDataEmph 3 2 2" xfId="5107"/>
    <cellStyle name="SAPBEXaggDataEmph 3 2 2 2" xfId="9371"/>
    <cellStyle name="SAPBEXaggDataEmph 3 2 2 2 2" xfId="22690"/>
    <cellStyle name="SAPBEXaggDataEmph 3 2 2 3" xfId="12501"/>
    <cellStyle name="SAPBEXaggDataEmph 3 2 2 3 2" xfId="14789"/>
    <cellStyle name="SAPBEXaggDataEmph 3 2 2 4" xfId="17729"/>
    <cellStyle name="SAPBEXaggDataEmph 3 2 2 5" xfId="26776"/>
    <cellStyle name="SAPBEXaggDataEmph 3 2 2 6" xfId="30475"/>
    <cellStyle name="SAPBEXaggDataEmph 3 2 3" xfId="5108"/>
    <cellStyle name="SAPBEXaggDataEmph 3 2 3 2" xfId="9372"/>
    <cellStyle name="SAPBEXaggDataEmph 3 2 3 2 2" xfId="20145"/>
    <cellStyle name="SAPBEXaggDataEmph 3 2 3 3" xfId="12502"/>
    <cellStyle name="SAPBEXaggDataEmph 3 2 3 3 2" xfId="14788"/>
    <cellStyle name="SAPBEXaggDataEmph 3 2 3 4" xfId="23917"/>
    <cellStyle name="SAPBEXaggDataEmph 3 2 3 5" xfId="26777"/>
    <cellStyle name="SAPBEXaggDataEmph 3 2 3 6" xfId="30476"/>
    <cellStyle name="SAPBEXaggDataEmph 3 2 4" xfId="5109"/>
    <cellStyle name="SAPBEXaggDataEmph 3 2 4 2" xfId="9373"/>
    <cellStyle name="SAPBEXaggDataEmph 3 2 4 2 2" xfId="16109"/>
    <cellStyle name="SAPBEXaggDataEmph 3 2 4 3" xfId="12503"/>
    <cellStyle name="SAPBEXaggDataEmph 3 2 4 3 2" xfId="14787"/>
    <cellStyle name="SAPBEXaggDataEmph 3 2 4 4" xfId="21375"/>
    <cellStyle name="SAPBEXaggDataEmph 3 2 4 5" xfId="26778"/>
    <cellStyle name="SAPBEXaggDataEmph 3 2 4 6" xfId="30477"/>
    <cellStyle name="SAPBEXaggDataEmph 3 2 5" xfId="5110"/>
    <cellStyle name="SAPBEXaggDataEmph 3 2 5 2" xfId="9374"/>
    <cellStyle name="SAPBEXaggDataEmph 3 2 5 2 2" xfId="16108"/>
    <cellStyle name="SAPBEXaggDataEmph 3 2 5 3" xfId="12504"/>
    <cellStyle name="SAPBEXaggDataEmph 3 2 5 3 2" xfId="14786"/>
    <cellStyle name="SAPBEXaggDataEmph 3 2 5 4" xfId="17728"/>
    <cellStyle name="SAPBEXaggDataEmph 3 2 5 5" xfId="26779"/>
    <cellStyle name="SAPBEXaggDataEmph 3 2 5 6" xfId="30478"/>
    <cellStyle name="SAPBEXaggDataEmph 3 2 6" xfId="9370"/>
    <cellStyle name="SAPBEXaggDataEmph 3 2 6 2" xfId="16110"/>
    <cellStyle name="SAPBEXaggDataEmph 3 2 7" xfId="12500"/>
    <cellStyle name="SAPBEXaggDataEmph 3 2 7 2" xfId="14790"/>
    <cellStyle name="SAPBEXaggDataEmph 3 2 8" xfId="21376"/>
    <cellStyle name="SAPBEXaggDataEmph 3 2 9" xfId="26775"/>
    <cellStyle name="SAPBEXaggDataEmph 3 3" xfId="5111"/>
    <cellStyle name="SAPBEXaggDataEmph 3 3 2" xfId="9375"/>
    <cellStyle name="SAPBEXaggDataEmph 3 3 2 2" xfId="16107"/>
    <cellStyle name="SAPBEXaggDataEmph 3 3 3" xfId="12505"/>
    <cellStyle name="SAPBEXaggDataEmph 3 3 3 2" xfId="14785"/>
    <cellStyle name="SAPBEXaggDataEmph 3 3 4" xfId="23912"/>
    <cellStyle name="SAPBEXaggDataEmph 3 3 5" xfId="26780"/>
    <cellStyle name="SAPBEXaggDataEmph 3 3 6" xfId="30479"/>
    <cellStyle name="SAPBEXaggDataEmph 3 4" xfId="5112"/>
    <cellStyle name="SAPBEXaggDataEmph 3 4 2" xfId="9376"/>
    <cellStyle name="SAPBEXaggDataEmph 3 4 2 2" xfId="22680"/>
    <cellStyle name="SAPBEXaggDataEmph 3 4 3" xfId="12506"/>
    <cellStyle name="SAPBEXaggDataEmph 3 4 3 2" xfId="14784"/>
    <cellStyle name="SAPBEXaggDataEmph 3 4 4" xfId="21370"/>
    <cellStyle name="SAPBEXaggDataEmph 3 4 5" xfId="26781"/>
    <cellStyle name="SAPBEXaggDataEmph 3 4 6" xfId="30480"/>
    <cellStyle name="SAPBEXaggDataEmph 3 5" xfId="9369"/>
    <cellStyle name="SAPBEXaggDataEmph 3 5 2" xfId="20146"/>
    <cellStyle name="SAPBEXaggDataEmph 3 6" xfId="12499"/>
    <cellStyle name="SAPBEXaggDataEmph 3 6 2" xfId="14791"/>
    <cellStyle name="SAPBEXaggDataEmph 3 7" xfId="23918"/>
    <cellStyle name="SAPBEXaggDataEmph 3 8" xfId="26774"/>
    <cellStyle name="SAPBEXaggDataEmph 3 9" xfId="30481"/>
    <cellStyle name="SAPBEXaggDataEmph 4" xfId="5113"/>
    <cellStyle name="SAPBEXaggDataEmph 4 2" xfId="5114"/>
    <cellStyle name="SAPBEXaggDataEmph 4 2 10" xfId="30482"/>
    <cellStyle name="SAPBEXaggDataEmph 4 2 2" xfId="5115"/>
    <cellStyle name="SAPBEXaggDataEmph 4 2 2 2" xfId="9379"/>
    <cellStyle name="SAPBEXaggDataEmph 4 2 2 2 2" xfId="20142"/>
    <cellStyle name="SAPBEXaggDataEmph 4 2 2 3" xfId="12509"/>
    <cellStyle name="SAPBEXaggDataEmph 4 2 2 3 2" xfId="14781"/>
    <cellStyle name="SAPBEXaggDataEmph 4 2 2 4" xfId="17727"/>
    <cellStyle name="SAPBEXaggDataEmph 4 2 2 5" xfId="26784"/>
    <cellStyle name="SAPBEXaggDataEmph 4 2 2 6" xfId="30483"/>
    <cellStyle name="SAPBEXaggDataEmph 4 2 3" xfId="5116"/>
    <cellStyle name="SAPBEXaggDataEmph 4 2 3 2" xfId="9380"/>
    <cellStyle name="SAPBEXaggDataEmph 4 2 3 2 2" xfId="16106"/>
    <cellStyle name="SAPBEXaggDataEmph 4 2 3 3" xfId="12510"/>
    <cellStyle name="SAPBEXaggDataEmph 4 2 3 3 2" xfId="14780"/>
    <cellStyle name="SAPBEXaggDataEmph 4 2 3 4" xfId="23915"/>
    <cellStyle name="SAPBEXaggDataEmph 4 2 3 5" xfId="26785"/>
    <cellStyle name="SAPBEXaggDataEmph 4 2 3 6" xfId="30484"/>
    <cellStyle name="SAPBEXaggDataEmph 4 2 4" xfId="5117"/>
    <cellStyle name="SAPBEXaggDataEmph 4 2 4 2" xfId="9381"/>
    <cellStyle name="SAPBEXaggDataEmph 4 2 4 2 2" xfId="22686"/>
    <cellStyle name="SAPBEXaggDataEmph 4 2 4 3" xfId="12511"/>
    <cellStyle name="SAPBEXaggDataEmph 4 2 4 3 2" xfId="14779"/>
    <cellStyle name="SAPBEXaggDataEmph 4 2 4 4" xfId="21373"/>
    <cellStyle name="SAPBEXaggDataEmph 4 2 4 5" xfId="26786"/>
    <cellStyle name="SAPBEXaggDataEmph 4 2 4 6" xfId="30485"/>
    <cellStyle name="SAPBEXaggDataEmph 4 2 5" xfId="5118"/>
    <cellStyle name="SAPBEXaggDataEmph 4 2 5 2" xfId="9382"/>
    <cellStyle name="SAPBEXaggDataEmph 4 2 5 2 2" xfId="20141"/>
    <cellStyle name="SAPBEXaggDataEmph 4 2 5 3" xfId="12512"/>
    <cellStyle name="SAPBEXaggDataEmph 4 2 5 3 2" xfId="14778"/>
    <cellStyle name="SAPBEXaggDataEmph 4 2 5 4" xfId="17726"/>
    <cellStyle name="SAPBEXaggDataEmph 4 2 5 5" xfId="26787"/>
    <cellStyle name="SAPBEXaggDataEmph 4 2 5 6" xfId="30486"/>
    <cellStyle name="SAPBEXaggDataEmph 4 2 6" xfId="9378"/>
    <cellStyle name="SAPBEXaggDataEmph 4 2 6 2" xfId="22687"/>
    <cellStyle name="SAPBEXaggDataEmph 4 2 7" xfId="12508"/>
    <cellStyle name="SAPBEXaggDataEmph 4 2 7 2" xfId="14782"/>
    <cellStyle name="SAPBEXaggDataEmph 4 2 8" xfId="21374"/>
    <cellStyle name="SAPBEXaggDataEmph 4 2 9" xfId="26783"/>
    <cellStyle name="SAPBEXaggDataEmph 4 3" xfId="5119"/>
    <cellStyle name="SAPBEXaggDataEmph 4 3 2" xfId="9383"/>
    <cellStyle name="SAPBEXaggDataEmph 4 3 2 2" xfId="16105"/>
    <cellStyle name="SAPBEXaggDataEmph 4 3 3" xfId="12513"/>
    <cellStyle name="SAPBEXaggDataEmph 4 3 3 2" xfId="14777"/>
    <cellStyle name="SAPBEXaggDataEmph 4 3 4" xfId="23914"/>
    <cellStyle name="SAPBEXaggDataEmph 4 3 5" xfId="26788"/>
    <cellStyle name="SAPBEXaggDataEmph 4 3 6" xfId="30487"/>
    <cellStyle name="SAPBEXaggDataEmph 4 4" xfId="5120"/>
    <cellStyle name="SAPBEXaggDataEmph 4 4 2" xfId="9384"/>
    <cellStyle name="SAPBEXaggDataEmph 4 4 2 2" xfId="22681"/>
    <cellStyle name="SAPBEXaggDataEmph 4 4 3" xfId="12514"/>
    <cellStyle name="SAPBEXaggDataEmph 4 4 3 2" xfId="14776"/>
    <cellStyle name="SAPBEXaggDataEmph 4 4 4" xfId="21372"/>
    <cellStyle name="SAPBEXaggDataEmph 4 4 5" xfId="26789"/>
    <cellStyle name="SAPBEXaggDataEmph 4 4 6" xfId="30488"/>
    <cellStyle name="SAPBEXaggDataEmph 4 5" xfId="9377"/>
    <cellStyle name="SAPBEXaggDataEmph 4 5 2" xfId="20135"/>
    <cellStyle name="SAPBEXaggDataEmph 4 6" xfId="12507"/>
    <cellStyle name="SAPBEXaggDataEmph 4 6 2" xfId="14783"/>
    <cellStyle name="SAPBEXaggDataEmph 4 7" xfId="23916"/>
    <cellStyle name="SAPBEXaggDataEmph 4 8" xfId="26782"/>
    <cellStyle name="SAPBEXaggDataEmph 4 9" xfId="30489"/>
    <cellStyle name="SAPBEXaggDataEmph 5" xfId="5121"/>
    <cellStyle name="SAPBEXaggDataEmph 5 2" xfId="5122"/>
    <cellStyle name="SAPBEXaggDataEmph 5 2 10" xfId="30490"/>
    <cellStyle name="SAPBEXaggDataEmph 5 2 2" xfId="5123"/>
    <cellStyle name="SAPBEXaggDataEmph 5 2 2 2" xfId="9387"/>
    <cellStyle name="SAPBEXaggDataEmph 5 2 2 2 2" xfId="20140"/>
    <cellStyle name="SAPBEXaggDataEmph 5 2 2 3" xfId="12517"/>
    <cellStyle name="SAPBEXaggDataEmph 5 2 2 3 2" xfId="14773"/>
    <cellStyle name="SAPBEXaggDataEmph 5 2 2 4" xfId="21371"/>
    <cellStyle name="SAPBEXaggDataEmph 5 2 2 5" xfId="26792"/>
    <cellStyle name="SAPBEXaggDataEmph 5 2 2 6" xfId="30491"/>
    <cellStyle name="SAPBEXaggDataEmph 5 2 3" xfId="5124"/>
    <cellStyle name="SAPBEXaggDataEmph 5 2 3 2" xfId="9388"/>
    <cellStyle name="SAPBEXaggDataEmph 5 2 3 2 2" xfId="16104"/>
    <cellStyle name="SAPBEXaggDataEmph 5 2 3 3" xfId="12518"/>
    <cellStyle name="SAPBEXaggDataEmph 5 2 3 3 2" xfId="14772"/>
    <cellStyle name="SAPBEXaggDataEmph 5 2 3 4" xfId="17724"/>
    <cellStyle name="SAPBEXaggDataEmph 5 2 3 5" xfId="26793"/>
    <cellStyle name="SAPBEXaggDataEmph 5 2 3 6" xfId="30492"/>
    <cellStyle name="SAPBEXaggDataEmph 5 2 4" xfId="5125"/>
    <cellStyle name="SAPBEXaggDataEmph 5 2 4 2" xfId="9389"/>
    <cellStyle name="SAPBEXaggDataEmph 5 2 4 2 2" xfId="22684"/>
    <cellStyle name="SAPBEXaggDataEmph 5 2 4 3" xfId="12519"/>
    <cellStyle name="SAPBEXaggDataEmph 5 2 4 3 2" xfId="14771"/>
    <cellStyle name="SAPBEXaggDataEmph 5 2 4 4" xfId="17723"/>
    <cellStyle name="SAPBEXaggDataEmph 5 2 4 5" xfId="26794"/>
    <cellStyle name="SAPBEXaggDataEmph 5 2 4 6" xfId="30493"/>
    <cellStyle name="SAPBEXaggDataEmph 5 2 5" xfId="5126"/>
    <cellStyle name="SAPBEXaggDataEmph 5 2 5 2" xfId="9390"/>
    <cellStyle name="SAPBEXaggDataEmph 5 2 5 2 2" xfId="20139"/>
    <cellStyle name="SAPBEXaggDataEmph 5 2 5 3" xfId="12520"/>
    <cellStyle name="SAPBEXaggDataEmph 5 2 5 3 2" xfId="14770"/>
    <cellStyle name="SAPBEXaggDataEmph 5 2 5 4" xfId="23907"/>
    <cellStyle name="SAPBEXaggDataEmph 5 2 5 5" xfId="26795"/>
    <cellStyle name="SAPBEXaggDataEmph 5 2 5 6" xfId="30494"/>
    <cellStyle name="SAPBEXaggDataEmph 5 2 6" xfId="9386"/>
    <cellStyle name="SAPBEXaggDataEmph 5 2 6 2" xfId="22685"/>
    <cellStyle name="SAPBEXaggDataEmph 5 2 7" xfId="12516"/>
    <cellStyle name="SAPBEXaggDataEmph 5 2 7 2" xfId="14774"/>
    <cellStyle name="SAPBEXaggDataEmph 5 2 8" xfId="23913"/>
    <cellStyle name="SAPBEXaggDataEmph 5 2 9" xfId="26791"/>
    <cellStyle name="SAPBEXaggDataEmph 5 3" xfId="5127"/>
    <cellStyle name="SAPBEXaggDataEmph 5 3 2" xfId="9391"/>
    <cellStyle name="SAPBEXaggDataEmph 5 3 2 2" xfId="16103"/>
    <cellStyle name="SAPBEXaggDataEmph 5 3 3" xfId="12521"/>
    <cellStyle name="SAPBEXaggDataEmph 5 3 3 2" xfId="14769"/>
    <cellStyle name="SAPBEXaggDataEmph 5 3 4" xfId="21365"/>
    <cellStyle name="SAPBEXaggDataEmph 5 3 5" xfId="26796"/>
    <cellStyle name="SAPBEXaggDataEmph 5 3 6" xfId="30495"/>
    <cellStyle name="SAPBEXaggDataEmph 5 4" xfId="5128"/>
    <cellStyle name="SAPBEXaggDataEmph 5 4 2" xfId="9392"/>
    <cellStyle name="SAPBEXaggDataEmph 5 4 2 2" xfId="22683"/>
    <cellStyle name="SAPBEXaggDataEmph 5 4 3" xfId="12522"/>
    <cellStyle name="SAPBEXaggDataEmph 5 4 3 2" xfId="14768"/>
    <cellStyle name="SAPBEXaggDataEmph 5 4 4" xfId="23911"/>
    <cellStyle name="SAPBEXaggDataEmph 5 4 5" xfId="26797"/>
    <cellStyle name="SAPBEXaggDataEmph 5 4 6" xfId="30496"/>
    <cellStyle name="SAPBEXaggDataEmph 5 5" xfId="9385"/>
    <cellStyle name="SAPBEXaggDataEmph 5 5 2" xfId="20136"/>
    <cellStyle name="SAPBEXaggDataEmph 5 6" xfId="12515"/>
    <cellStyle name="SAPBEXaggDataEmph 5 6 2" xfId="14775"/>
    <cellStyle name="SAPBEXaggDataEmph 5 7" xfId="17725"/>
    <cellStyle name="SAPBEXaggDataEmph 5 8" xfId="26790"/>
    <cellStyle name="SAPBEXaggDataEmph 5 9" xfId="30497"/>
    <cellStyle name="SAPBEXaggDataEmph 6" xfId="5129"/>
    <cellStyle name="SAPBEXaggDataEmph 6 10" xfId="30498"/>
    <cellStyle name="SAPBEXaggDataEmph 6 2" xfId="5130"/>
    <cellStyle name="SAPBEXaggDataEmph 6 2 2" xfId="9394"/>
    <cellStyle name="SAPBEXaggDataEmph 6 2 2 2" xfId="16102"/>
    <cellStyle name="SAPBEXaggDataEmph 6 2 3" xfId="12524"/>
    <cellStyle name="SAPBEXaggDataEmph 6 2 3 2" xfId="14766"/>
    <cellStyle name="SAPBEXaggDataEmph 6 2 4" xfId="17722"/>
    <cellStyle name="SAPBEXaggDataEmph 6 2 5" xfId="26799"/>
    <cellStyle name="SAPBEXaggDataEmph 6 2 6" xfId="30499"/>
    <cellStyle name="SAPBEXaggDataEmph 6 3" xfId="5131"/>
    <cellStyle name="SAPBEXaggDataEmph 6 3 2" xfId="9395"/>
    <cellStyle name="SAPBEXaggDataEmph 6 3 2 2" xfId="22682"/>
    <cellStyle name="SAPBEXaggDataEmph 6 3 3" xfId="12525"/>
    <cellStyle name="SAPBEXaggDataEmph 6 3 3 2" xfId="14765"/>
    <cellStyle name="SAPBEXaggDataEmph 6 3 4" xfId="23910"/>
    <cellStyle name="SAPBEXaggDataEmph 6 3 5" xfId="26800"/>
    <cellStyle name="SAPBEXaggDataEmph 6 3 6" xfId="30500"/>
    <cellStyle name="SAPBEXaggDataEmph 6 4" xfId="5132"/>
    <cellStyle name="SAPBEXaggDataEmph 6 4 2" xfId="9396"/>
    <cellStyle name="SAPBEXaggDataEmph 6 4 2 2" xfId="20137"/>
    <cellStyle name="SAPBEXaggDataEmph 6 4 3" xfId="12526"/>
    <cellStyle name="SAPBEXaggDataEmph 6 4 3 2" xfId="14764"/>
    <cellStyle name="SAPBEXaggDataEmph 6 4 4" xfId="21368"/>
    <cellStyle name="SAPBEXaggDataEmph 6 4 5" xfId="26801"/>
    <cellStyle name="SAPBEXaggDataEmph 6 4 6" xfId="30501"/>
    <cellStyle name="SAPBEXaggDataEmph 6 5" xfId="5133"/>
    <cellStyle name="SAPBEXaggDataEmph 6 5 2" xfId="9397"/>
    <cellStyle name="SAPBEXaggDataEmph 6 5 2 2" xfId="16101"/>
    <cellStyle name="SAPBEXaggDataEmph 6 5 3" xfId="12527"/>
    <cellStyle name="SAPBEXaggDataEmph 6 5 3 2" xfId="14763"/>
    <cellStyle name="SAPBEXaggDataEmph 6 5 4" xfId="17721"/>
    <cellStyle name="SAPBEXaggDataEmph 6 5 5" xfId="26802"/>
    <cellStyle name="SAPBEXaggDataEmph 6 5 6" xfId="30502"/>
    <cellStyle name="SAPBEXaggDataEmph 6 6" xfId="9393"/>
    <cellStyle name="SAPBEXaggDataEmph 6 6 2" xfId="20138"/>
    <cellStyle name="SAPBEXaggDataEmph 6 7" xfId="12523"/>
    <cellStyle name="SAPBEXaggDataEmph 6 7 2" xfId="14767"/>
    <cellStyle name="SAPBEXaggDataEmph 6 8" xfId="21369"/>
    <cellStyle name="SAPBEXaggDataEmph 6 9" xfId="26798"/>
    <cellStyle name="SAPBEXaggDataEmph 7" xfId="5134"/>
    <cellStyle name="SAPBEXaggDataEmph 7 10" xfId="30503"/>
    <cellStyle name="SAPBEXaggDataEmph 7 2" xfId="5135"/>
    <cellStyle name="SAPBEXaggDataEmph 7 2 2" xfId="9399"/>
    <cellStyle name="SAPBEXaggDataEmph 7 2 2 2" xfId="16099"/>
    <cellStyle name="SAPBEXaggDataEmph 7 2 3" xfId="12529"/>
    <cellStyle name="SAPBEXaggDataEmph 7 2 3 2" xfId="14761"/>
    <cellStyle name="SAPBEXaggDataEmph 7 2 4" xfId="21367"/>
    <cellStyle name="SAPBEXaggDataEmph 7 2 5" xfId="26804"/>
    <cellStyle name="SAPBEXaggDataEmph 7 2 6" xfId="30504"/>
    <cellStyle name="SAPBEXaggDataEmph 7 3" xfId="5136"/>
    <cellStyle name="SAPBEXaggDataEmph 7 3 2" xfId="9400"/>
    <cellStyle name="SAPBEXaggDataEmph 7 3 2 2" xfId="22672"/>
    <cellStyle name="SAPBEXaggDataEmph 7 3 3" xfId="12530"/>
    <cellStyle name="SAPBEXaggDataEmph 7 3 3 2" xfId="14760"/>
    <cellStyle name="SAPBEXaggDataEmph 7 3 4" xfId="17720"/>
    <cellStyle name="SAPBEXaggDataEmph 7 3 5" xfId="26805"/>
    <cellStyle name="SAPBEXaggDataEmph 7 3 6" xfId="30505"/>
    <cellStyle name="SAPBEXaggDataEmph 7 4" xfId="5137"/>
    <cellStyle name="SAPBEXaggDataEmph 7 4 2" xfId="9401"/>
    <cellStyle name="SAPBEXaggDataEmph 7 4 2 2" xfId="20127"/>
    <cellStyle name="SAPBEXaggDataEmph 7 4 3" xfId="12531"/>
    <cellStyle name="SAPBEXaggDataEmph 7 4 3 2" xfId="14759"/>
    <cellStyle name="SAPBEXaggDataEmph 7 4 4" xfId="23908"/>
    <cellStyle name="SAPBEXaggDataEmph 7 4 5" xfId="26806"/>
    <cellStyle name="SAPBEXaggDataEmph 7 4 6" xfId="30506"/>
    <cellStyle name="SAPBEXaggDataEmph 7 5" xfId="5138"/>
    <cellStyle name="SAPBEXaggDataEmph 7 5 2" xfId="9402"/>
    <cellStyle name="SAPBEXaggDataEmph 7 5 2 2" xfId="22679"/>
    <cellStyle name="SAPBEXaggDataEmph 7 5 3" xfId="12532"/>
    <cellStyle name="SAPBEXaggDataEmph 7 5 3 2" xfId="14758"/>
    <cellStyle name="SAPBEXaggDataEmph 7 5 4" xfId="21366"/>
    <cellStyle name="SAPBEXaggDataEmph 7 5 5" xfId="26807"/>
    <cellStyle name="SAPBEXaggDataEmph 7 5 6" xfId="30507"/>
    <cellStyle name="SAPBEXaggDataEmph 7 6" xfId="9398"/>
    <cellStyle name="SAPBEXaggDataEmph 7 6 2" xfId="16100"/>
    <cellStyle name="SAPBEXaggDataEmph 7 7" xfId="12528"/>
    <cellStyle name="SAPBEXaggDataEmph 7 7 2" xfId="14762"/>
    <cellStyle name="SAPBEXaggDataEmph 7 8" xfId="23909"/>
    <cellStyle name="SAPBEXaggDataEmph 7 9" xfId="26803"/>
    <cellStyle name="SAPBEXaggDataEmph 8" xfId="5139"/>
    <cellStyle name="SAPBEXaggDataEmph 8 2" xfId="9403"/>
    <cellStyle name="SAPBEXaggDataEmph 8 2 2" xfId="20134"/>
    <cellStyle name="SAPBEXaggDataEmph 8 3" xfId="12533"/>
    <cellStyle name="SAPBEXaggDataEmph 8 3 2" xfId="14757"/>
    <cellStyle name="SAPBEXaggDataEmph 8 4" xfId="17719"/>
    <cellStyle name="SAPBEXaggDataEmph 8 5" xfId="26808"/>
    <cellStyle name="SAPBEXaggDataEmph 8 6" xfId="30508"/>
    <cellStyle name="SAPBEXaggDataEmph 9" xfId="5140"/>
    <cellStyle name="SAPBEXaggDataEmph 9 2" xfId="9404"/>
    <cellStyle name="SAPBEXaggDataEmph 9 2 2" xfId="16098"/>
    <cellStyle name="SAPBEXaggDataEmph 9 3" xfId="12534"/>
    <cellStyle name="SAPBEXaggDataEmph 9 3 2" xfId="14756"/>
    <cellStyle name="SAPBEXaggDataEmph 9 4" xfId="17718"/>
    <cellStyle name="SAPBEXaggDataEmph 9 5" xfId="26809"/>
    <cellStyle name="SAPBEXaggDataEmph 9 6" xfId="30509"/>
    <cellStyle name="SAPBEXaggDataEmph_PAL Graphs" xfId="683"/>
    <cellStyle name="SAPBEXaggItem" xfId="181"/>
    <cellStyle name="SAPBEXaggItem 10" xfId="23899"/>
    <cellStyle name="SAPBEXaggItem 11" xfId="26810"/>
    <cellStyle name="SAPBEXaggItem 12" xfId="30510"/>
    <cellStyle name="SAPBEXaggItem 2" xfId="684"/>
    <cellStyle name="SAPBEXaggItem 2 10" xfId="30511"/>
    <cellStyle name="SAPBEXaggItem 2 2" xfId="5143"/>
    <cellStyle name="SAPBEXaggItem 2 2 10" xfId="30512"/>
    <cellStyle name="SAPBEXaggItem 2 2 2" xfId="5144"/>
    <cellStyle name="SAPBEXaggItem 2 2 2 2" xfId="9408"/>
    <cellStyle name="SAPBEXaggItem 2 2 2 2 2" xfId="22673"/>
    <cellStyle name="SAPBEXaggItem 2 2 2 3" xfId="12538"/>
    <cellStyle name="SAPBEXaggItem 2 2 2 3 2" xfId="14752"/>
    <cellStyle name="SAPBEXaggItem 2 2 2 4" xfId="21364"/>
    <cellStyle name="SAPBEXaggItem 2 2 2 5" xfId="26813"/>
    <cellStyle name="SAPBEXaggItem 2 2 2 6" xfId="30513"/>
    <cellStyle name="SAPBEXaggItem 2 2 3" xfId="5145"/>
    <cellStyle name="SAPBEXaggItem 2 2 3 2" xfId="9409"/>
    <cellStyle name="SAPBEXaggItem 2 2 3 2 2" xfId="20128"/>
    <cellStyle name="SAPBEXaggItem 2 2 3 3" xfId="12539"/>
    <cellStyle name="SAPBEXaggItem 2 2 3 3 2" xfId="14751"/>
    <cellStyle name="SAPBEXaggItem 2 2 3 4" xfId="17717"/>
    <cellStyle name="SAPBEXaggItem 2 2 3 5" xfId="26814"/>
    <cellStyle name="SAPBEXaggItem 2 2 3 6" xfId="30514"/>
    <cellStyle name="SAPBEXaggItem 2 2 4" xfId="5146"/>
    <cellStyle name="SAPBEXaggItem 2 2 4 2" xfId="9410"/>
    <cellStyle name="SAPBEXaggItem 2 2 4 2 2" xfId="22677"/>
    <cellStyle name="SAPBEXaggItem 2 2 4 3" xfId="12540"/>
    <cellStyle name="SAPBEXaggItem 2 2 4 3 2" xfId="14750"/>
    <cellStyle name="SAPBEXaggItem 2 2 4 4" xfId="23905"/>
    <cellStyle name="SAPBEXaggItem 2 2 4 5" xfId="26815"/>
    <cellStyle name="SAPBEXaggItem 2 2 4 6" xfId="30515"/>
    <cellStyle name="SAPBEXaggItem 2 2 5" xfId="5147"/>
    <cellStyle name="SAPBEXaggItem 2 2 5 2" xfId="9411"/>
    <cellStyle name="SAPBEXaggItem 2 2 5 2 2" xfId="20132"/>
    <cellStyle name="SAPBEXaggItem 2 2 5 3" xfId="12541"/>
    <cellStyle name="SAPBEXaggItem 2 2 5 3 2" xfId="14749"/>
    <cellStyle name="SAPBEXaggItem 2 2 5 4" xfId="21363"/>
    <cellStyle name="SAPBEXaggItem 2 2 5 5" xfId="26816"/>
    <cellStyle name="SAPBEXaggItem 2 2 5 6" xfId="30516"/>
    <cellStyle name="SAPBEXaggItem 2 2 6" xfId="9407"/>
    <cellStyle name="SAPBEXaggItem 2 2 6 2" xfId="16097"/>
    <cellStyle name="SAPBEXaggItem 2 2 7" xfId="12537"/>
    <cellStyle name="SAPBEXaggItem 2 2 7 2" xfId="14753"/>
    <cellStyle name="SAPBEXaggItem 2 2 8" xfId="23906"/>
    <cellStyle name="SAPBEXaggItem 2 2 9" xfId="26812"/>
    <cellStyle name="SAPBEXaggItem 2 3" xfId="5148"/>
    <cellStyle name="SAPBEXaggItem 2 3 2" xfId="9412"/>
    <cellStyle name="SAPBEXaggItem 2 3 2 2" xfId="16096"/>
    <cellStyle name="SAPBEXaggItem 2 3 3" xfId="12542"/>
    <cellStyle name="SAPBEXaggItem 2 3 3 2" xfId="14748"/>
    <cellStyle name="SAPBEXaggItem 2 3 4" xfId="17716"/>
    <cellStyle name="SAPBEXaggItem 2 3 5" xfId="26817"/>
    <cellStyle name="SAPBEXaggItem 2 3 6" xfId="30517"/>
    <cellStyle name="SAPBEXaggItem 2 4" xfId="5149"/>
    <cellStyle name="SAPBEXaggItem 2 4 2" xfId="9413"/>
    <cellStyle name="SAPBEXaggItem 2 4 2 2" xfId="22676"/>
    <cellStyle name="SAPBEXaggItem 2 4 3" xfId="12543"/>
    <cellStyle name="SAPBEXaggItem 2 4 3 2" xfId="14747"/>
    <cellStyle name="SAPBEXaggItem 2 4 4" xfId="23900"/>
    <cellStyle name="SAPBEXaggItem 2 4 5" xfId="26818"/>
    <cellStyle name="SAPBEXaggItem 2 4 6" xfId="30518"/>
    <cellStyle name="SAPBEXaggItem 2 5" xfId="9406"/>
    <cellStyle name="SAPBEXaggItem 2 5 2" xfId="20133"/>
    <cellStyle name="SAPBEXaggItem 2 6" xfId="12536"/>
    <cellStyle name="SAPBEXaggItem 2 6 2" xfId="14754"/>
    <cellStyle name="SAPBEXaggItem 2 7" xfId="5142"/>
    <cellStyle name="SAPBEXaggItem 2 8" xfId="21357"/>
    <cellStyle name="SAPBEXaggItem 2 9" xfId="26811"/>
    <cellStyle name="SAPBEXaggItem 3" xfId="5150"/>
    <cellStyle name="SAPBEXaggItem 3 2" xfId="5151"/>
    <cellStyle name="SAPBEXaggItem 3 2 10" xfId="30519"/>
    <cellStyle name="SAPBEXaggItem 3 2 2" xfId="5152"/>
    <cellStyle name="SAPBEXaggItem 3 2 2 2" xfId="9416"/>
    <cellStyle name="SAPBEXaggItem 3 2 2 2 2" xfId="22675"/>
    <cellStyle name="SAPBEXaggItem 3 2 2 3" xfId="12546"/>
    <cellStyle name="SAPBEXaggItem 3 2 2 3 2" xfId="14744"/>
    <cellStyle name="SAPBEXaggItem 3 2 2 4" xfId="21362"/>
    <cellStyle name="SAPBEXaggItem 3 2 2 5" xfId="26821"/>
    <cellStyle name="SAPBEXaggItem 3 2 2 6" xfId="30520"/>
    <cellStyle name="SAPBEXaggItem 3 2 3" xfId="5153"/>
    <cellStyle name="SAPBEXaggItem 3 2 3 2" xfId="9417"/>
    <cellStyle name="SAPBEXaggItem 3 2 3 2 2" xfId="20130"/>
    <cellStyle name="SAPBEXaggItem 3 2 3 3" xfId="12547"/>
    <cellStyle name="SAPBEXaggItem 3 2 3 3 2" xfId="14743"/>
    <cellStyle name="SAPBEXaggItem 3 2 3 4" xfId="17715"/>
    <cellStyle name="SAPBEXaggItem 3 2 3 5" xfId="26822"/>
    <cellStyle name="SAPBEXaggItem 3 2 3 6" xfId="30521"/>
    <cellStyle name="SAPBEXaggItem 3 2 4" xfId="5154"/>
    <cellStyle name="SAPBEXaggItem 3 2 4 2" xfId="9418"/>
    <cellStyle name="SAPBEXaggItem 3 2 4 2 2" xfId="16094"/>
    <cellStyle name="SAPBEXaggItem 3 2 4 3" xfId="12548"/>
    <cellStyle name="SAPBEXaggItem 3 2 4 3 2" xfId="14742"/>
    <cellStyle name="SAPBEXaggItem 3 2 4 4" xfId="23903"/>
    <cellStyle name="SAPBEXaggItem 3 2 4 5" xfId="26823"/>
    <cellStyle name="SAPBEXaggItem 3 2 4 6" xfId="30522"/>
    <cellStyle name="SAPBEXaggItem 3 2 5" xfId="5155"/>
    <cellStyle name="SAPBEXaggItem 3 2 5 2" xfId="9419"/>
    <cellStyle name="SAPBEXaggItem 3 2 5 2 2" xfId="22674"/>
    <cellStyle name="SAPBEXaggItem 3 2 5 3" xfId="12549"/>
    <cellStyle name="SAPBEXaggItem 3 2 5 3 2" xfId="14741"/>
    <cellStyle name="SAPBEXaggItem 3 2 5 4" xfId="21361"/>
    <cellStyle name="SAPBEXaggItem 3 2 5 5" xfId="26824"/>
    <cellStyle name="SAPBEXaggItem 3 2 5 6" xfId="30523"/>
    <cellStyle name="SAPBEXaggItem 3 2 6" xfId="9415"/>
    <cellStyle name="SAPBEXaggItem 3 2 6 2" xfId="16095"/>
    <cellStyle name="SAPBEXaggItem 3 2 7" xfId="12545"/>
    <cellStyle name="SAPBEXaggItem 3 2 7 2" xfId="14745"/>
    <cellStyle name="SAPBEXaggItem 3 2 8" xfId="23904"/>
    <cellStyle name="SAPBEXaggItem 3 2 9" xfId="26820"/>
    <cellStyle name="SAPBEXaggItem 3 3" xfId="5156"/>
    <cellStyle name="SAPBEXaggItem 3 3 2" xfId="9420"/>
    <cellStyle name="SAPBEXaggItem 3 3 2 2" xfId="20129"/>
    <cellStyle name="SAPBEXaggItem 3 3 3" xfId="12550"/>
    <cellStyle name="SAPBEXaggItem 3 3 3 2" xfId="14740"/>
    <cellStyle name="SAPBEXaggItem 3 3 4" xfId="17714"/>
    <cellStyle name="SAPBEXaggItem 3 3 5" xfId="26825"/>
    <cellStyle name="SAPBEXaggItem 3 3 6" xfId="30524"/>
    <cellStyle name="SAPBEXaggItem 3 4" xfId="5157"/>
    <cellStyle name="SAPBEXaggItem 3 4 2" xfId="9421"/>
    <cellStyle name="SAPBEXaggItem 3 4 2 2" xfId="16093"/>
    <cellStyle name="SAPBEXaggItem 3 4 3" xfId="12551"/>
    <cellStyle name="SAPBEXaggItem 3 4 3 2" xfId="14739"/>
    <cellStyle name="SAPBEXaggItem 3 4 4" xfId="23902"/>
    <cellStyle name="SAPBEXaggItem 3 4 5" xfId="26826"/>
    <cellStyle name="SAPBEXaggItem 3 4 6" xfId="30525"/>
    <cellStyle name="SAPBEXaggItem 3 5" xfId="9414"/>
    <cellStyle name="SAPBEXaggItem 3 5 2" xfId="20131"/>
    <cellStyle name="SAPBEXaggItem 3 6" xfId="12544"/>
    <cellStyle name="SAPBEXaggItem 3 6 2" xfId="14746"/>
    <cellStyle name="SAPBEXaggItem 3 7" xfId="21358"/>
    <cellStyle name="SAPBEXaggItem 3 8" xfId="26819"/>
    <cellStyle name="SAPBEXaggItem 3 9" xfId="30526"/>
    <cellStyle name="SAPBEXaggItem 4" xfId="5158"/>
    <cellStyle name="SAPBEXaggItem 4 10" xfId="30527"/>
    <cellStyle name="SAPBEXaggItem 4 2" xfId="5159"/>
    <cellStyle name="SAPBEXaggItem 4 2 2" xfId="9423"/>
    <cellStyle name="SAPBEXaggItem 4 2 2 2" xfId="16091"/>
    <cellStyle name="SAPBEXaggItem 4 2 3" xfId="12553"/>
    <cellStyle name="SAPBEXaggItem 4 2 3 2" xfId="14737"/>
    <cellStyle name="SAPBEXaggItem 4 2 4" xfId="17713"/>
    <cellStyle name="SAPBEXaggItem 4 2 5" xfId="26828"/>
    <cellStyle name="SAPBEXaggItem 4 2 6" xfId="30528"/>
    <cellStyle name="SAPBEXaggItem 4 3" xfId="5160"/>
    <cellStyle name="SAPBEXaggItem 4 3 2" xfId="9424"/>
    <cellStyle name="SAPBEXaggItem 4 3 2 2" xfId="22664"/>
    <cellStyle name="SAPBEXaggItem 4 3 3" xfId="12554"/>
    <cellStyle name="SAPBEXaggItem 4 3 3 2" xfId="14736"/>
    <cellStyle name="SAPBEXaggItem 4 3 4" xfId="23901"/>
    <cellStyle name="SAPBEXaggItem 4 3 5" xfId="26829"/>
    <cellStyle name="SAPBEXaggItem 4 3 6" xfId="30529"/>
    <cellStyle name="SAPBEXaggItem 4 4" xfId="5161"/>
    <cellStyle name="SAPBEXaggItem 4 4 2" xfId="9425"/>
    <cellStyle name="SAPBEXaggItem 4 4 2 2" xfId="20119"/>
    <cellStyle name="SAPBEXaggItem 4 4 3" xfId="12555"/>
    <cellStyle name="SAPBEXaggItem 4 4 3 2" xfId="14735"/>
    <cellStyle name="SAPBEXaggItem 4 4 4" xfId="21359"/>
    <cellStyle name="SAPBEXaggItem 4 4 5" xfId="26830"/>
    <cellStyle name="SAPBEXaggItem 4 4 6" xfId="30530"/>
    <cellStyle name="SAPBEXaggItem 4 5" xfId="5162"/>
    <cellStyle name="SAPBEXaggItem 4 5 2" xfId="9426"/>
    <cellStyle name="SAPBEXaggItem 4 5 2 2" xfId="22671"/>
    <cellStyle name="SAPBEXaggItem 4 5 3" xfId="12556"/>
    <cellStyle name="SAPBEXaggItem 4 5 3 2" xfId="14734"/>
    <cellStyle name="SAPBEXaggItem 4 5 4" xfId="17712"/>
    <cellStyle name="SAPBEXaggItem 4 5 5" xfId="26831"/>
    <cellStyle name="SAPBEXaggItem 4 5 6" xfId="30531"/>
    <cellStyle name="SAPBEXaggItem 4 6" xfId="9422"/>
    <cellStyle name="SAPBEXaggItem 4 6 2" xfId="16092"/>
    <cellStyle name="SAPBEXaggItem 4 7" xfId="12552"/>
    <cellStyle name="SAPBEXaggItem 4 7 2" xfId="14738"/>
    <cellStyle name="SAPBEXaggItem 4 8" xfId="21360"/>
    <cellStyle name="SAPBEXaggItem 4 9" xfId="26827"/>
    <cellStyle name="SAPBEXaggItem 5" xfId="5163"/>
    <cellStyle name="SAPBEXaggItem 5 10" xfId="30532"/>
    <cellStyle name="SAPBEXaggItem 5 2" xfId="5164"/>
    <cellStyle name="SAPBEXaggItem 5 2 2" xfId="9428"/>
    <cellStyle name="SAPBEXaggItem 5 2 2 2" xfId="16090"/>
    <cellStyle name="SAPBEXaggItem 5 2 3" xfId="12558"/>
    <cellStyle name="SAPBEXaggItem 5 2 3 2" xfId="14732"/>
    <cellStyle name="SAPBEXaggItem 5 2 4" xfId="17710"/>
    <cellStyle name="SAPBEXaggItem 5 2 5" xfId="26833"/>
    <cellStyle name="SAPBEXaggItem 5 2 6" xfId="30533"/>
    <cellStyle name="SAPBEXaggItem 5 3" xfId="5165"/>
    <cellStyle name="SAPBEXaggItem 5 3 2" xfId="9429"/>
    <cellStyle name="SAPBEXaggItem 5 3 2 2" xfId="22670"/>
    <cellStyle name="SAPBEXaggItem 5 3 3" xfId="12559"/>
    <cellStyle name="SAPBEXaggItem 5 3 3 2" xfId="14731"/>
    <cellStyle name="SAPBEXaggItem 5 3 4" xfId="23892"/>
    <cellStyle name="SAPBEXaggItem 5 3 5" xfId="26834"/>
    <cellStyle name="SAPBEXaggItem 5 3 6" xfId="30534"/>
    <cellStyle name="SAPBEXaggItem 5 4" xfId="5166"/>
    <cellStyle name="SAPBEXaggItem 5 4 2" xfId="9430"/>
    <cellStyle name="SAPBEXaggItem 5 4 2 2" xfId="20125"/>
    <cellStyle name="SAPBEXaggItem 5 4 3" xfId="12560"/>
    <cellStyle name="SAPBEXaggItem 5 4 3 2" xfId="14730"/>
    <cellStyle name="SAPBEXaggItem 5 4 4" xfId="21349"/>
    <cellStyle name="SAPBEXaggItem 5 4 5" xfId="26835"/>
    <cellStyle name="SAPBEXaggItem 5 4 6" xfId="30535"/>
    <cellStyle name="SAPBEXaggItem 5 5" xfId="5167"/>
    <cellStyle name="SAPBEXaggItem 5 5 2" xfId="9431"/>
    <cellStyle name="SAPBEXaggItem 5 5 2 2" xfId="16089"/>
    <cellStyle name="SAPBEXaggItem 5 5 3" xfId="12561"/>
    <cellStyle name="SAPBEXaggItem 5 5 3 2" xfId="14729"/>
    <cellStyle name="SAPBEXaggItem 5 5 4" xfId="23898"/>
    <cellStyle name="SAPBEXaggItem 5 5 5" xfId="26836"/>
    <cellStyle name="SAPBEXaggItem 5 5 6" xfId="30536"/>
    <cellStyle name="SAPBEXaggItem 5 6" xfId="9427"/>
    <cellStyle name="SAPBEXaggItem 5 6 2" xfId="20126"/>
    <cellStyle name="SAPBEXaggItem 5 7" xfId="12557"/>
    <cellStyle name="SAPBEXaggItem 5 7 2" xfId="14733"/>
    <cellStyle name="SAPBEXaggItem 5 8" xfId="17711"/>
    <cellStyle name="SAPBEXaggItem 5 9" xfId="26832"/>
    <cellStyle name="SAPBEXaggItem 6" xfId="5168"/>
    <cellStyle name="SAPBEXaggItem 6 2" xfId="9432"/>
    <cellStyle name="SAPBEXaggItem 6 2 2" xfId="22665"/>
    <cellStyle name="SAPBEXaggItem 6 3" xfId="12562"/>
    <cellStyle name="SAPBEXaggItem 6 3 2" xfId="14728"/>
    <cellStyle name="SAPBEXaggItem 6 4" xfId="21356"/>
    <cellStyle name="SAPBEXaggItem 6 5" xfId="26837"/>
    <cellStyle name="SAPBEXaggItem 6 6" xfId="30537"/>
    <cellStyle name="SAPBEXaggItem 7" xfId="5169"/>
    <cellStyle name="SAPBEXaggItem 7 2" xfId="9433"/>
    <cellStyle name="SAPBEXaggItem 7 2 2" xfId="20120"/>
    <cellStyle name="SAPBEXaggItem 7 3" xfId="12563"/>
    <cellStyle name="SAPBEXaggItem 7 3 2" xfId="14727"/>
    <cellStyle name="SAPBEXaggItem 7 4" xfId="17709"/>
    <cellStyle name="SAPBEXaggItem 7 5" xfId="26838"/>
    <cellStyle name="SAPBEXaggItem 7 6" xfId="30538"/>
    <cellStyle name="SAPBEXaggItem 8" xfId="9405"/>
    <cellStyle name="SAPBEXaggItem 8 2" xfId="22678"/>
    <cellStyle name="SAPBEXaggItem 9" xfId="12535"/>
    <cellStyle name="SAPBEXaggItem 9 2" xfId="14755"/>
    <cellStyle name="SAPBEXaggItem_2009-12 Comms actuals " xfId="685"/>
    <cellStyle name="SAPBEXaggItemX" xfId="182"/>
    <cellStyle name="SAPBEXaggItemX 10" xfId="21355"/>
    <cellStyle name="SAPBEXaggItemX 11" xfId="26839"/>
    <cellStyle name="SAPBEXaggItemX 12" xfId="30539"/>
    <cellStyle name="SAPBEXaggItemX 2" xfId="686"/>
    <cellStyle name="SAPBEXaggItemX 2 10" xfId="30540"/>
    <cellStyle name="SAPBEXaggItemX 2 2" xfId="5172"/>
    <cellStyle name="SAPBEXaggItemX 2 2 10" xfId="30541"/>
    <cellStyle name="SAPBEXaggItemX 2 2 2" xfId="5173"/>
    <cellStyle name="SAPBEXaggItemX 2 2 2 2" xfId="9437"/>
    <cellStyle name="SAPBEXaggItemX 2 2 2 2 2" xfId="22668"/>
    <cellStyle name="SAPBEXaggItemX 2 2 2 3" xfId="12567"/>
    <cellStyle name="SAPBEXaggItemX 2 2 2 3 2" xfId="14723"/>
    <cellStyle name="SAPBEXaggItemX 2 2 2 4" xfId="21350"/>
    <cellStyle name="SAPBEXaggItemX 2 2 2 5" xfId="26842"/>
    <cellStyle name="SAPBEXaggItemX 2 2 2 6" xfId="30542"/>
    <cellStyle name="SAPBEXaggItemX 2 2 3" xfId="5174"/>
    <cellStyle name="SAPBEXaggItemX 2 2 3 2" xfId="9438"/>
    <cellStyle name="SAPBEXaggItemX 2 2 3 2 2" xfId="20123"/>
    <cellStyle name="SAPBEXaggItemX 2 2 3 3" xfId="12568"/>
    <cellStyle name="SAPBEXaggItemX 2 2 3 3 2" xfId="14722"/>
    <cellStyle name="SAPBEXaggItemX 2 2 3 4" xfId="23897"/>
    <cellStyle name="SAPBEXaggItemX 2 2 3 5" xfId="26843"/>
    <cellStyle name="SAPBEXaggItemX 2 2 3 6" xfId="30543"/>
    <cellStyle name="SAPBEXaggItemX 2 2 4" xfId="5175"/>
    <cellStyle name="SAPBEXaggItemX 2 2 4 2" xfId="9439"/>
    <cellStyle name="SAPBEXaggItemX 2 2 4 2 2" xfId="16087"/>
    <cellStyle name="SAPBEXaggItemX 2 2 4 3" xfId="12569"/>
    <cellStyle name="SAPBEXaggItemX 2 2 4 3 2" xfId="14721"/>
    <cellStyle name="SAPBEXaggItemX 2 2 4 4" xfId="21354"/>
    <cellStyle name="SAPBEXaggItemX 2 2 4 5" xfId="26844"/>
    <cellStyle name="SAPBEXaggItemX 2 2 4 6" xfId="30544"/>
    <cellStyle name="SAPBEXaggItemX 2 2 5" xfId="5176"/>
    <cellStyle name="SAPBEXaggItemX 2 2 5 2" xfId="9440"/>
    <cellStyle name="SAPBEXaggItemX 2 2 5 2 2" xfId="22667"/>
    <cellStyle name="SAPBEXaggItemX 2 2 5 3" xfId="12570"/>
    <cellStyle name="SAPBEXaggItemX 2 2 5 3 2" xfId="14720"/>
    <cellStyle name="SAPBEXaggItemX 2 2 5 4" xfId="17707"/>
    <cellStyle name="SAPBEXaggItemX 2 2 5 5" xfId="26845"/>
    <cellStyle name="SAPBEXaggItemX 2 2 5 6" xfId="30545"/>
    <cellStyle name="SAPBEXaggItemX 2 2 6" xfId="9436"/>
    <cellStyle name="SAPBEXaggItemX 2 2 6 2" xfId="16088"/>
    <cellStyle name="SAPBEXaggItemX 2 2 7" xfId="12566"/>
    <cellStyle name="SAPBEXaggItemX 2 2 7 2" xfId="14724"/>
    <cellStyle name="SAPBEXaggItemX 2 2 8" xfId="23893"/>
    <cellStyle name="SAPBEXaggItemX 2 2 9" xfId="26841"/>
    <cellStyle name="SAPBEXaggItemX 2 3" xfId="5177"/>
    <cellStyle name="SAPBEXaggItemX 2 3 10" xfId="30546"/>
    <cellStyle name="SAPBEXaggItemX 2 3 2" xfId="5178"/>
    <cellStyle name="SAPBEXaggItemX 2 3 2 2" xfId="9442"/>
    <cellStyle name="SAPBEXaggItemX 2 3 2 2 2" xfId="16086"/>
    <cellStyle name="SAPBEXaggItemX 2 3 2 3" xfId="12572"/>
    <cellStyle name="SAPBEXaggItemX 2 3 2 3 2" xfId="14718"/>
    <cellStyle name="SAPBEXaggItemX 2 3 2 4" xfId="21353"/>
    <cellStyle name="SAPBEXaggItemX 2 3 2 5" xfId="26847"/>
    <cellStyle name="SAPBEXaggItemX 2 3 2 6" xfId="30547"/>
    <cellStyle name="SAPBEXaggItemX 2 3 3" xfId="5179"/>
    <cellStyle name="SAPBEXaggItemX 2 3 3 2" xfId="9443"/>
    <cellStyle name="SAPBEXaggItemX 2 3 3 2 2" xfId="22666"/>
    <cellStyle name="SAPBEXaggItemX 2 3 3 3" xfId="12573"/>
    <cellStyle name="SAPBEXaggItemX 2 3 3 3 2" xfId="14717"/>
    <cellStyle name="SAPBEXaggItemX 2 3 3 4" xfId="17706"/>
    <cellStyle name="SAPBEXaggItemX 2 3 3 5" xfId="26848"/>
    <cellStyle name="SAPBEXaggItemX 2 3 3 6" xfId="30548"/>
    <cellStyle name="SAPBEXaggItemX 2 3 4" xfId="5180"/>
    <cellStyle name="SAPBEXaggItemX 2 3 4 2" xfId="9444"/>
    <cellStyle name="SAPBEXaggItemX 2 3 4 2 2" xfId="20121"/>
    <cellStyle name="SAPBEXaggItemX 2 3 4 3" xfId="12574"/>
    <cellStyle name="SAPBEXaggItemX 2 3 4 3 2" xfId="14716"/>
    <cellStyle name="SAPBEXaggItemX 2 3 4 4" xfId="23895"/>
    <cellStyle name="SAPBEXaggItemX 2 3 4 5" xfId="26849"/>
    <cellStyle name="SAPBEXaggItemX 2 3 4 6" xfId="30549"/>
    <cellStyle name="SAPBEXaggItemX 2 3 5" xfId="5181"/>
    <cellStyle name="SAPBEXaggItemX 2 3 5 2" xfId="9445"/>
    <cellStyle name="SAPBEXaggItemX 2 3 5 2 2" xfId="16085"/>
    <cellStyle name="SAPBEXaggItemX 2 3 5 3" xfId="12575"/>
    <cellStyle name="SAPBEXaggItemX 2 3 5 3 2" xfId="14715"/>
    <cellStyle name="SAPBEXaggItemX 2 3 5 4" xfId="21352"/>
    <cellStyle name="SAPBEXaggItemX 2 3 5 5" xfId="26850"/>
    <cellStyle name="SAPBEXaggItemX 2 3 5 6" xfId="30550"/>
    <cellStyle name="SAPBEXaggItemX 2 3 6" xfId="9441"/>
    <cellStyle name="SAPBEXaggItemX 2 3 6 2" xfId="20122"/>
    <cellStyle name="SAPBEXaggItemX 2 3 7" xfId="12571"/>
    <cellStyle name="SAPBEXaggItemX 2 3 7 2" xfId="14719"/>
    <cellStyle name="SAPBEXaggItemX 2 3 8" xfId="23896"/>
    <cellStyle name="SAPBEXaggItemX 2 3 9" xfId="26846"/>
    <cellStyle name="SAPBEXaggItemX 2 4" xfId="5182"/>
    <cellStyle name="SAPBEXaggItemX 2 4 2" xfId="9446"/>
    <cellStyle name="SAPBEXaggItemX 2 4 2 2" xfId="16084"/>
    <cellStyle name="SAPBEXaggItemX 2 4 3" xfId="12576"/>
    <cellStyle name="SAPBEXaggItemX 2 4 3 2" xfId="14714"/>
    <cellStyle name="SAPBEXaggItemX 2 4 4" xfId="17705"/>
    <cellStyle name="SAPBEXaggItemX 2 4 5" xfId="26851"/>
    <cellStyle name="SAPBEXaggItemX 2 4 6" xfId="30551"/>
    <cellStyle name="SAPBEXaggItemX 2 5" xfId="5183"/>
    <cellStyle name="SAPBEXaggItemX 2 5 2" xfId="9447"/>
    <cellStyle name="SAPBEXaggItemX 2 5 2 2" xfId="16083"/>
    <cellStyle name="SAPBEXaggItemX 2 5 3" xfId="12577"/>
    <cellStyle name="SAPBEXaggItemX 2 5 3 2" xfId="14713"/>
    <cellStyle name="SAPBEXaggItemX 2 5 4" xfId="23894"/>
    <cellStyle name="SAPBEXaggItemX 2 5 5" xfId="26852"/>
    <cellStyle name="SAPBEXaggItemX 2 5 6" xfId="30552"/>
    <cellStyle name="SAPBEXaggItemX 2 6" xfId="9435"/>
    <cellStyle name="SAPBEXaggItemX 2 6 2" xfId="20124"/>
    <cellStyle name="SAPBEXaggItemX 2 7" xfId="12565"/>
    <cellStyle name="SAPBEXaggItemX 2 7 2" xfId="14725"/>
    <cellStyle name="SAPBEXaggItemX 2 8" xfId="17708"/>
    <cellStyle name="SAPBEXaggItemX 2 9" xfId="26840"/>
    <cellStyle name="SAPBEXaggItemX 3" xfId="5184"/>
    <cellStyle name="SAPBEXaggItemX 3 10" xfId="30553"/>
    <cellStyle name="SAPBEXaggItemX 3 2" xfId="5185"/>
    <cellStyle name="SAPBEXaggItemX 3 2 10" xfId="30554"/>
    <cellStyle name="SAPBEXaggItemX 3 2 2" xfId="5186"/>
    <cellStyle name="SAPBEXaggItemX 3 2 2 2" xfId="9450"/>
    <cellStyle name="SAPBEXaggItemX 3 2 2 2 2" xfId="22663"/>
    <cellStyle name="SAPBEXaggItemX 3 2 2 3" xfId="12580"/>
    <cellStyle name="SAPBEXaggItemX 3 2 2 3 2" xfId="14710"/>
    <cellStyle name="SAPBEXaggItemX 3 2 2 4" xfId="17703"/>
    <cellStyle name="SAPBEXaggItemX 3 2 2 5" xfId="26855"/>
    <cellStyle name="SAPBEXaggItemX 3 2 2 6" xfId="30555"/>
    <cellStyle name="SAPBEXaggItemX 3 2 3" xfId="5187"/>
    <cellStyle name="SAPBEXaggItemX 3 2 3 2" xfId="9451"/>
    <cellStyle name="SAPBEXaggItemX 3 2 3 2 2" xfId="20118"/>
    <cellStyle name="SAPBEXaggItemX 3 2 3 3" xfId="12581"/>
    <cellStyle name="SAPBEXaggItemX 3 2 3 3 2" xfId="14709"/>
    <cellStyle name="SAPBEXaggItemX 3 2 3 4" xfId="17702"/>
    <cellStyle name="SAPBEXaggItemX 3 2 3 5" xfId="26856"/>
    <cellStyle name="SAPBEXaggItemX 3 2 3 6" xfId="30556"/>
    <cellStyle name="SAPBEXaggItemX 3 2 4" xfId="5188"/>
    <cellStyle name="SAPBEXaggItemX 3 2 4 2" xfId="9452"/>
    <cellStyle name="SAPBEXaggItemX 3 2 4 2 2" xfId="16082"/>
    <cellStyle name="SAPBEXaggItemX 3 2 4 3" xfId="12582"/>
    <cellStyle name="SAPBEXaggItemX 3 2 4 3 2" xfId="14708"/>
    <cellStyle name="SAPBEXaggItemX 3 2 4 4" xfId="17701"/>
    <cellStyle name="SAPBEXaggItemX 3 2 4 5" xfId="26857"/>
    <cellStyle name="SAPBEXaggItemX 3 2 4 6" xfId="30557"/>
    <cellStyle name="SAPBEXaggItemX 3 2 5" xfId="5189"/>
    <cellStyle name="SAPBEXaggItemX 3 2 5 2" xfId="9453"/>
    <cellStyle name="SAPBEXaggItemX 3 2 5 2 2" xfId="22662"/>
    <cellStyle name="SAPBEXaggItemX 3 2 5 3" xfId="12583"/>
    <cellStyle name="SAPBEXaggItemX 3 2 5 3 2" xfId="14707"/>
    <cellStyle name="SAPBEXaggItemX 3 2 5 4" xfId="6423"/>
    <cellStyle name="SAPBEXaggItemX 3 2 5 5" xfId="26858"/>
    <cellStyle name="SAPBEXaggItemX 3 2 5 6" xfId="30558"/>
    <cellStyle name="SAPBEXaggItemX 3 2 6" xfId="9449"/>
    <cellStyle name="SAPBEXaggItemX 3 2 6 2" xfId="20111"/>
    <cellStyle name="SAPBEXaggItemX 3 2 7" xfId="12579"/>
    <cellStyle name="SAPBEXaggItemX 3 2 7 2" xfId="14711"/>
    <cellStyle name="SAPBEXaggItemX 3 2 8" xfId="17704"/>
    <cellStyle name="SAPBEXaggItemX 3 2 9" xfId="26854"/>
    <cellStyle name="SAPBEXaggItemX 3 3" xfId="5190"/>
    <cellStyle name="SAPBEXaggItemX 3 3 10" xfId="30559"/>
    <cellStyle name="SAPBEXaggItemX 3 3 2" xfId="5191"/>
    <cellStyle name="SAPBEXaggItemX 3 3 2 2" xfId="9455"/>
    <cellStyle name="SAPBEXaggItemX 3 3 2 2 2" xfId="16081"/>
    <cellStyle name="SAPBEXaggItemX 3 3 2 3" xfId="12585"/>
    <cellStyle name="SAPBEXaggItemX 3 3 2 3 2" xfId="14705"/>
    <cellStyle name="SAPBEXaggItemX 3 3 2 4" xfId="17700"/>
    <cellStyle name="SAPBEXaggItemX 3 3 2 5" xfId="26860"/>
    <cellStyle name="SAPBEXaggItemX 3 3 2 6" xfId="30560"/>
    <cellStyle name="SAPBEXaggItemX 3 3 3" xfId="5192"/>
    <cellStyle name="SAPBEXaggItemX 3 3 3 2" xfId="9456"/>
    <cellStyle name="SAPBEXaggItemX 3 3 3 2 2" xfId="22657"/>
    <cellStyle name="SAPBEXaggItemX 3 3 3 3" xfId="12586"/>
    <cellStyle name="SAPBEXaggItemX 3 3 3 3 2" xfId="14704"/>
    <cellStyle name="SAPBEXaggItemX 3 3 3 4" xfId="17699"/>
    <cellStyle name="SAPBEXaggItemX 3 3 3 5" xfId="26861"/>
    <cellStyle name="SAPBEXaggItemX 3 3 3 6" xfId="30561"/>
    <cellStyle name="SAPBEXaggItemX 3 3 4" xfId="5193"/>
    <cellStyle name="SAPBEXaggItemX 3 3 4 2" xfId="9457"/>
    <cellStyle name="SAPBEXaggItemX 3 3 4 2 2" xfId="20112"/>
    <cellStyle name="SAPBEXaggItemX 3 3 4 3" xfId="12587"/>
    <cellStyle name="SAPBEXaggItemX 3 3 4 3 2" xfId="14703"/>
    <cellStyle name="SAPBEXaggItemX 3 3 4 4" xfId="17698"/>
    <cellStyle name="SAPBEXaggItemX 3 3 4 5" xfId="26862"/>
    <cellStyle name="SAPBEXaggItemX 3 3 4 6" xfId="30562"/>
    <cellStyle name="SAPBEXaggItemX 3 3 5" xfId="5194"/>
    <cellStyle name="SAPBEXaggItemX 3 3 5 2" xfId="9458"/>
    <cellStyle name="SAPBEXaggItemX 3 3 5 2 2" xfId="22661"/>
    <cellStyle name="SAPBEXaggItemX 3 3 5 3" xfId="12588"/>
    <cellStyle name="SAPBEXaggItemX 3 3 5 3 2" xfId="14702"/>
    <cellStyle name="SAPBEXaggItemX 3 3 5 4" xfId="17697"/>
    <cellStyle name="SAPBEXaggItemX 3 3 5 5" xfId="26863"/>
    <cellStyle name="SAPBEXaggItemX 3 3 5 6" xfId="30563"/>
    <cellStyle name="SAPBEXaggItemX 3 3 6" xfId="9454"/>
    <cellStyle name="SAPBEXaggItemX 3 3 6 2" xfId="20117"/>
    <cellStyle name="SAPBEXaggItemX 3 3 7" xfId="12584"/>
    <cellStyle name="SAPBEXaggItemX 3 3 7 2" xfId="14706"/>
    <cellStyle name="SAPBEXaggItemX 3 3 8" xfId="6428"/>
    <cellStyle name="SAPBEXaggItemX 3 3 9" xfId="26859"/>
    <cellStyle name="SAPBEXaggItemX 3 4" xfId="5195"/>
    <cellStyle name="SAPBEXaggItemX 3 4 2" xfId="9459"/>
    <cellStyle name="SAPBEXaggItemX 3 4 2 2" xfId="20116"/>
    <cellStyle name="SAPBEXaggItemX 3 4 3" xfId="12589"/>
    <cellStyle name="SAPBEXaggItemX 3 4 3 2" xfId="14701"/>
    <cellStyle name="SAPBEXaggItemX 3 4 4" xfId="17696"/>
    <cellStyle name="SAPBEXaggItemX 3 4 5" xfId="26864"/>
    <cellStyle name="SAPBEXaggItemX 3 4 6" xfId="30564"/>
    <cellStyle name="SAPBEXaggItemX 3 5" xfId="5196"/>
    <cellStyle name="SAPBEXaggItemX 3 5 2" xfId="9460"/>
    <cellStyle name="SAPBEXaggItemX 3 5 2 2" xfId="16080"/>
    <cellStyle name="SAPBEXaggItemX 3 5 3" xfId="12590"/>
    <cellStyle name="SAPBEXaggItemX 3 5 3 2" xfId="14700"/>
    <cellStyle name="SAPBEXaggItemX 3 5 4" xfId="17695"/>
    <cellStyle name="SAPBEXaggItemX 3 5 5" xfId="26865"/>
    <cellStyle name="SAPBEXaggItemX 3 5 6" xfId="30565"/>
    <cellStyle name="SAPBEXaggItemX 3 6" xfId="9448"/>
    <cellStyle name="SAPBEXaggItemX 3 6 2" xfId="22656"/>
    <cellStyle name="SAPBEXaggItemX 3 7" xfId="12578"/>
    <cellStyle name="SAPBEXaggItemX 3 7 2" xfId="14712"/>
    <cellStyle name="SAPBEXaggItemX 3 8" xfId="21351"/>
    <cellStyle name="SAPBEXaggItemX 3 9" xfId="26853"/>
    <cellStyle name="SAPBEXaggItemX 4" xfId="5197"/>
    <cellStyle name="SAPBEXaggItemX 4 10" xfId="30566"/>
    <cellStyle name="SAPBEXaggItemX 4 2" xfId="5198"/>
    <cellStyle name="SAPBEXaggItemX 4 2 2" xfId="9462"/>
    <cellStyle name="SAPBEXaggItemX 4 2 2 2" xfId="20115"/>
    <cellStyle name="SAPBEXaggItemX 4 2 3" xfId="12592"/>
    <cellStyle name="SAPBEXaggItemX 4 2 3 2" xfId="14698"/>
    <cellStyle name="SAPBEXaggItemX 4 2 4" xfId="17693"/>
    <cellStyle name="SAPBEXaggItemX 4 2 5" xfId="26867"/>
    <cellStyle name="SAPBEXaggItemX 4 2 6" xfId="30567"/>
    <cellStyle name="SAPBEXaggItemX 4 3" xfId="5199"/>
    <cellStyle name="SAPBEXaggItemX 4 3 2" xfId="9463"/>
    <cellStyle name="SAPBEXaggItemX 4 3 2 2" xfId="16079"/>
    <cellStyle name="SAPBEXaggItemX 4 3 3" xfId="12593"/>
    <cellStyle name="SAPBEXaggItemX 4 3 3 2" xfId="14697"/>
    <cellStyle name="SAPBEXaggItemX 4 3 4" xfId="17692"/>
    <cellStyle name="SAPBEXaggItemX 4 3 5" xfId="26868"/>
    <cellStyle name="SAPBEXaggItemX 4 3 6" xfId="30568"/>
    <cellStyle name="SAPBEXaggItemX 4 4" xfId="5200"/>
    <cellStyle name="SAPBEXaggItemX 4 4 2" xfId="9464"/>
    <cellStyle name="SAPBEXaggItemX 4 4 2 2" xfId="22659"/>
    <cellStyle name="SAPBEXaggItemX 4 4 3" xfId="12594"/>
    <cellStyle name="SAPBEXaggItemX 4 4 3 2" xfId="14696"/>
    <cellStyle name="SAPBEXaggItemX 4 4 4" xfId="17691"/>
    <cellStyle name="SAPBEXaggItemX 4 4 5" xfId="26869"/>
    <cellStyle name="SAPBEXaggItemX 4 4 6" xfId="30569"/>
    <cellStyle name="SAPBEXaggItemX 4 5" xfId="5201"/>
    <cellStyle name="SAPBEXaggItemX 4 5 2" xfId="9465"/>
    <cellStyle name="SAPBEXaggItemX 4 5 2 2" xfId="20114"/>
    <cellStyle name="SAPBEXaggItemX 4 5 3" xfId="12595"/>
    <cellStyle name="SAPBEXaggItemX 4 5 3 2" xfId="14695"/>
    <cellStyle name="SAPBEXaggItemX 4 5 4" xfId="17690"/>
    <cellStyle name="SAPBEXaggItemX 4 5 5" xfId="26870"/>
    <cellStyle name="SAPBEXaggItemX 4 5 6" xfId="30570"/>
    <cellStyle name="SAPBEXaggItemX 4 6" xfId="9461"/>
    <cellStyle name="SAPBEXaggItemX 4 6 2" xfId="22660"/>
    <cellStyle name="SAPBEXaggItemX 4 7" xfId="12591"/>
    <cellStyle name="SAPBEXaggItemX 4 7 2" xfId="14699"/>
    <cellStyle name="SAPBEXaggItemX 4 8" xfId="17694"/>
    <cellStyle name="SAPBEXaggItemX 4 9" xfId="26866"/>
    <cellStyle name="SAPBEXaggItemX 5" xfId="5202"/>
    <cellStyle name="SAPBEXaggItemX 5 10" xfId="30571"/>
    <cellStyle name="SAPBEXaggItemX 5 2" xfId="5203"/>
    <cellStyle name="SAPBEXaggItemX 5 2 2" xfId="9467"/>
    <cellStyle name="SAPBEXaggItemX 5 2 2 2" xfId="22658"/>
    <cellStyle name="SAPBEXaggItemX 5 2 3" xfId="12597"/>
    <cellStyle name="SAPBEXaggItemX 5 2 3 2" xfId="14693"/>
    <cellStyle name="SAPBEXaggItemX 5 2 4" xfId="17688"/>
    <cellStyle name="SAPBEXaggItemX 5 2 5" xfId="26872"/>
    <cellStyle name="SAPBEXaggItemX 5 2 6" xfId="30572"/>
    <cellStyle name="SAPBEXaggItemX 5 3" xfId="5204"/>
    <cellStyle name="SAPBEXaggItemX 5 3 2" xfId="9468"/>
    <cellStyle name="SAPBEXaggItemX 5 3 2 2" xfId="20113"/>
    <cellStyle name="SAPBEXaggItemX 5 3 3" xfId="12598"/>
    <cellStyle name="SAPBEXaggItemX 5 3 3 2" xfId="14692"/>
    <cellStyle name="SAPBEXaggItemX 5 3 4" xfId="17687"/>
    <cellStyle name="SAPBEXaggItemX 5 3 5" xfId="26873"/>
    <cellStyle name="SAPBEXaggItemX 5 3 6" xfId="30573"/>
    <cellStyle name="SAPBEXaggItemX 5 4" xfId="5205"/>
    <cellStyle name="SAPBEXaggItemX 5 4 2" xfId="9469"/>
    <cellStyle name="SAPBEXaggItemX 5 4 2 2" xfId="16077"/>
    <cellStyle name="SAPBEXaggItemX 5 4 3" xfId="12599"/>
    <cellStyle name="SAPBEXaggItemX 5 4 3 2" xfId="14691"/>
    <cellStyle name="SAPBEXaggItemX 5 4 4" xfId="17686"/>
    <cellStyle name="SAPBEXaggItemX 5 4 5" xfId="26874"/>
    <cellStyle name="SAPBEXaggItemX 5 4 6" xfId="30574"/>
    <cellStyle name="SAPBEXaggItemX 5 5" xfId="5206"/>
    <cellStyle name="SAPBEXaggItemX 5 5 2" xfId="9470"/>
    <cellStyle name="SAPBEXaggItemX 5 5 2 2" xfId="16076"/>
    <cellStyle name="SAPBEXaggItemX 5 5 3" xfId="12600"/>
    <cellStyle name="SAPBEXaggItemX 5 5 3 2" xfId="14690"/>
    <cellStyle name="SAPBEXaggItemX 5 5 4" xfId="17685"/>
    <cellStyle name="SAPBEXaggItemX 5 5 5" xfId="26875"/>
    <cellStyle name="SAPBEXaggItemX 5 5 6" xfId="30575"/>
    <cellStyle name="SAPBEXaggItemX 5 6" xfId="9466"/>
    <cellStyle name="SAPBEXaggItemX 5 6 2" xfId="16078"/>
    <cellStyle name="SAPBEXaggItemX 5 7" xfId="12596"/>
    <cellStyle name="SAPBEXaggItemX 5 7 2" xfId="14694"/>
    <cellStyle name="SAPBEXaggItemX 5 8" xfId="17689"/>
    <cellStyle name="SAPBEXaggItemX 5 9" xfId="26871"/>
    <cellStyle name="SAPBEXaggItemX 6" xfId="5207"/>
    <cellStyle name="SAPBEXaggItemX 6 2" xfId="9471"/>
    <cellStyle name="SAPBEXaggItemX 6 2 2" xfId="16075"/>
    <cellStyle name="SAPBEXaggItemX 6 3" xfId="12601"/>
    <cellStyle name="SAPBEXaggItemX 6 3 2" xfId="14689"/>
    <cellStyle name="SAPBEXaggItemX 6 4" xfId="17684"/>
    <cellStyle name="SAPBEXaggItemX 6 5" xfId="26876"/>
    <cellStyle name="SAPBEXaggItemX 6 6" xfId="30576"/>
    <cellStyle name="SAPBEXaggItemX 7" xfId="5208"/>
    <cellStyle name="SAPBEXaggItemX 7 2" xfId="9472"/>
    <cellStyle name="SAPBEXaggItemX 7 2 2" xfId="22648"/>
    <cellStyle name="SAPBEXaggItemX 7 3" xfId="12602"/>
    <cellStyle name="SAPBEXaggItemX 7 3 2" xfId="14688"/>
    <cellStyle name="SAPBEXaggItemX 7 4" xfId="17683"/>
    <cellStyle name="SAPBEXaggItemX 7 5" xfId="26877"/>
    <cellStyle name="SAPBEXaggItemX 7 6" xfId="30577"/>
    <cellStyle name="SAPBEXaggItemX 8" xfId="9434"/>
    <cellStyle name="SAPBEXaggItemX 8 2" xfId="22669"/>
    <cellStyle name="SAPBEXaggItemX 9" xfId="12564"/>
    <cellStyle name="SAPBEXaggItemX 9 2" xfId="14726"/>
    <cellStyle name="SAPBEXaggItemX_PAL Graphs" xfId="687"/>
    <cellStyle name="SAPBEXchaText" xfId="183"/>
    <cellStyle name="SAPBEXchaText 2" xfId="688"/>
    <cellStyle name="SAPBEXchaText 2 10" xfId="30578"/>
    <cellStyle name="SAPBEXchaText 2 2" xfId="5211"/>
    <cellStyle name="SAPBEXchaText 2 2 10" xfId="30579"/>
    <cellStyle name="SAPBEXchaText 2 2 2" xfId="5212"/>
    <cellStyle name="SAPBEXchaText 2 2 2 2" xfId="9475"/>
    <cellStyle name="SAPBEXchaText 2 2 2 2 2" xfId="20110"/>
    <cellStyle name="SAPBEXchaText 2 2 2 3" xfId="12605"/>
    <cellStyle name="SAPBEXchaText 2 2 2 3 2" xfId="14685"/>
    <cellStyle name="SAPBEXchaText 2 2 2 4" xfId="17680"/>
    <cellStyle name="SAPBEXchaText 2 2 2 5" xfId="26880"/>
    <cellStyle name="SAPBEXchaText 2 2 2 6" xfId="30580"/>
    <cellStyle name="SAPBEXchaText 2 2 3" xfId="5213"/>
    <cellStyle name="SAPBEXchaText 2 2 3 2" xfId="9476"/>
    <cellStyle name="SAPBEXchaText 2 2 3 2 2" xfId="16074"/>
    <cellStyle name="SAPBEXchaText 2 2 3 3" xfId="12606"/>
    <cellStyle name="SAPBEXchaText 2 2 3 3 2" xfId="14684"/>
    <cellStyle name="SAPBEXchaText 2 2 3 4" xfId="17679"/>
    <cellStyle name="SAPBEXchaText 2 2 3 5" xfId="26881"/>
    <cellStyle name="SAPBEXchaText 2 2 3 6" xfId="30581"/>
    <cellStyle name="SAPBEXchaText 2 2 4" xfId="5214"/>
    <cellStyle name="SAPBEXchaText 2 2 4 2" xfId="9477"/>
    <cellStyle name="SAPBEXchaText 2 2 4 2 2" xfId="22654"/>
    <cellStyle name="SAPBEXchaText 2 2 4 3" xfId="12607"/>
    <cellStyle name="SAPBEXchaText 2 2 4 3 2" xfId="14683"/>
    <cellStyle name="SAPBEXchaText 2 2 4 4" xfId="17678"/>
    <cellStyle name="SAPBEXchaText 2 2 4 5" xfId="26882"/>
    <cellStyle name="SAPBEXchaText 2 2 4 6" xfId="30582"/>
    <cellStyle name="SAPBEXchaText 2 2 5" xfId="5215"/>
    <cellStyle name="SAPBEXchaText 2 2 5 2" xfId="9478"/>
    <cellStyle name="SAPBEXchaText 2 2 5 2 2" xfId="20109"/>
    <cellStyle name="SAPBEXchaText 2 2 5 3" xfId="12608"/>
    <cellStyle name="SAPBEXchaText 2 2 5 3 2" xfId="14682"/>
    <cellStyle name="SAPBEXchaText 2 2 5 4" xfId="17677"/>
    <cellStyle name="SAPBEXchaText 2 2 5 5" xfId="26883"/>
    <cellStyle name="SAPBEXchaText 2 2 5 6" xfId="30583"/>
    <cellStyle name="SAPBEXchaText 2 2 6" xfId="9474"/>
    <cellStyle name="SAPBEXchaText 2 2 6 2" xfId="22655"/>
    <cellStyle name="SAPBEXchaText 2 2 7" xfId="12604"/>
    <cellStyle name="SAPBEXchaText 2 2 7 2" xfId="14686"/>
    <cellStyle name="SAPBEXchaText 2 2 8" xfId="17681"/>
    <cellStyle name="SAPBEXchaText 2 2 9" xfId="26879"/>
    <cellStyle name="SAPBEXchaText 2 3" xfId="5216"/>
    <cellStyle name="SAPBEXchaText 2 3 2" xfId="9479"/>
    <cellStyle name="SAPBEXchaText 2 3 2 2" xfId="16073"/>
    <cellStyle name="SAPBEXchaText 2 3 3" xfId="12609"/>
    <cellStyle name="SAPBEXchaText 2 3 3 2" xfId="14681"/>
    <cellStyle name="SAPBEXchaText 2 3 4" xfId="17672"/>
    <cellStyle name="SAPBEXchaText 2 3 5" xfId="26884"/>
    <cellStyle name="SAPBEXchaText 2 3 6" xfId="30584"/>
    <cellStyle name="SAPBEXchaText 2 4" xfId="5217"/>
    <cellStyle name="SAPBEXchaText 2 4 2" xfId="9480"/>
    <cellStyle name="SAPBEXchaText 2 4 2 2" xfId="22649"/>
    <cellStyle name="SAPBEXchaText 2 4 3" xfId="12610"/>
    <cellStyle name="SAPBEXchaText 2 4 3 2" xfId="14680"/>
    <cellStyle name="SAPBEXchaText 2 4 4" xfId="17671"/>
    <cellStyle name="SAPBEXchaText 2 4 5" xfId="26885"/>
    <cellStyle name="SAPBEXchaText 2 4 6" xfId="30585"/>
    <cellStyle name="SAPBEXchaText 2 5" xfId="9473"/>
    <cellStyle name="SAPBEXchaText 2 5 2" xfId="20103"/>
    <cellStyle name="SAPBEXchaText 2 6" xfId="12603"/>
    <cellStyle name="SAPBEXchaText 2 6 2" xfId="14687"/>
    <cellStyle name="SAPBEXchaText 2 7" xfId="5210"/>
    <cellStyle name="SAPBEXchaText 2 8" xfId="17682"/>
    <cellStyle name="SAPBEXchaText 2 9" xfId="26878"/>
    <cellStyle name="SAPBEXchaText 3" xfId="5218"/>
    <cellStyle name="SAPBEXchaText 3 2" xfId="5219"/>
    <cellStyle name="SAPBEXchaText 3 2 10" xfId="30586"/>
    <cellStyle name="SAPBEXchaText 3 2 2" xfId="5220"/>
    <cellStyle name="SAPBEXchaText 3 2 2 2" xfId="9483"/>
    <cellStyle name="SAPBEXchaText 3 2 2 2 2" xfId="20108"/>
    <cellStyle name="SAPBEXchaText 3 2 2 3" xfId="12613"/>
    <cellStyle name="SAPBEXchaText 3 2 2 3 2" xfId="14677"/>
    <cellStyle name="SAPBEXchaText 3 2 2 4" xfId="17668"/>
    <cellStyle name="SAPBEXchaText 3 2 2 5" xfId="26888"/>
    <cellStyle name="SAPBEXchaText 3 2 2 6" xfId="30587"/>
    <cellStyle name="SAPBEXchaText 3 2 3" xfId="5221"/>
    <cellStyle name="SAPBEXchaText 3 2 3 2" xfId="9484"/>
    <cellStyle name="SAPBEXchaText 3 2 3 2 2" xfId="16072"/>
    <cellStyle name="SAPBEXchaText 3 2 3 3" xfId="12614"/>
    <cellStyle name="SAPBEXchaText 3 2 3 3 2" xfId="14676"/>
    <cellStyle name="SAPBEXchaText 3 2 3 4" xfId="17667"/>
    <cellStyle name="SAPBEXchaText 3 2 3 5" xfId="26889"/>
    <cellStyle name="SAPBEXchaText 3 2 3 6" xfId="30588"/>
    <cellStyle name="SAPBEXchaText 3 2 4" xfId="5222"/>
    <cellStyle name="SAPBEXchaText 3 2 4 2" xfId="9485"/>
    <cellStyle name="SAPBEXchaText 3 2 4 2 2" xfId="22652"/>
    <cellStyle name="SAPBEXchaText 3 2 4 3" xfId="12615"/>
    <cellStyle name="SAPBEXchaText 3 2 4 3 2" xfId="14675"/>
    <cellStyle name="SAPBEXchaText 3 2 4 4" xfId="17666"/>
    <cellStyle name="SAPBEXchaText 3 2 4 5" xfId="26890"/>
    <cellStyle name="SAPBEXchaText 3 2 4 6" xfId="30589"/>
    <cellStyle name="SAPBEXchaText 3 2 5" xfId="5223"/>
    <cellStyle name="SAPBEXchaText 3 2 5 2" xfId="9486"/>
    <cellStyle name="SAPBEXchaText 3 2 5 2 2" xfId="20107"/>
    <cellStyle name="SAPBEXchaText 3 2 5 3" xfId="12616"/>
    <cellStyle name="SAPBEXchaText 3 2 5 3 2" xfId="14674"/>
    <cellStyle name="SAPBEXchaText 3 2 5 4" xfId="17665"/>
    <cellStyle name="SAPBEXchaText 3 2 5 5" xfId="26891"/>
    <cellStyle name="SAPBEXchaText 3 2 5 6" xfId="30590"/>
    <cellStyle name="SAPBEXchaText 3 2 6" xfId="9482"/>
    <cellStyle name="SAPBEXchaText 3 2 6 2" xfId="22653"/>
    <cellStyle name="SAPBEXchaText 3 2 7" xfId="12612"/>
    <cellStyle name="SAPBEXchaText 3 2 7 2" xfId="14678"/>
    <cellStyle name="SAPBEXchaText 3 2 8" xfId="17669"/>
    <cellStyle name="SAPBEXchaText 3 2 9" xfId="26887"/>
    <cellStyle name="SAPBEXchaText 3 3" xfId="5224"/>
    <cellStyle name="SAPBEXchaText 3 3 2" xfId="9487"/>
    <cellStyle name="SAPBEXchaText 3 3 2 2" xfId="16071"/>
    <cellStyle name="SAPBEXchaText 3 3 3" xfId="12617"/>
    <cellStyle name="SAPBEXchaText 3 3 3 2" xfId="14673"/>
    <cellStyle name="SAPBEXchaText 3 3 4" xfId="17664"/>
    <cellStyle name="SAPBEXchaText 3 3 5" xfId="26892"/>
    <cellStyle name="SAPBEXchaText 3 3 6" xfId="30591"/>
    <cellStyle name="SAPBEXchaText 3 4" xfId="5225"/>
    <cellStyle name="SAPBEXchaText 3 4 2" xfId="9488"/>
    <cellStyle name="SAPBEXchaText 3 4 2 2" xfId="22651"/>
    <cellStyle name="SAPBEXchaText 3 4 3" xfId="12618"/>
    <cellStyle name="SAPBEXchaText 3 4 3 2" xfId="14672"/>
    <cellStyle name="SAPBEXchaText 3 4 4" xfId="17663"/>
    <cellStyle name="SAPBEXchaText 3 4 5" xfId="26893"/>
    <cellStyle name="SAPBEXchaText 3 4 6" xfId="30592"/>
    <cellStyle name="SAPBEXchaText 3 5" xfId="9481"/>
    <cellStyle name="SAPBEXchaText 3 5 2" xfId="20104"/>
    <cellStyle name="SAPBEXchaText 3 6" xfId="12611"/>
    <cellStyle name="SAPBEXchaText 3 6 2" xfId="14679"/>
    <cellStyle name="SAPBEXchaText 3 7" xfId="17670"/>
    <cellStyle name="SAPBEXchaText 3 8" xfId="26886"/>
    <cellStyle name="SAPBEXchaText 3 9" xfId="30593"/>
    <cellStyle name="SAPBEXchaText_2009-12 Comms actuals " xfId="689"/>
    <cellStyle name="SAPBEXchaText_AMI proposed unit costs" xfId="268"/>
    <cellStyle name="SAPBEXchaText_AMI proposed unit costs 2" xfId="28197"/>
    <cellStyle name="SAPBEXexcBad7" xfId="184"/>
    <cellStyle name="SAPBEXexcBad7 10" xfId="17662"/>
    <cellStyle name="SAPBEXexcBad7 11" xfId="26894"/>
    <cellStyle name="SAPBEXexcBad7 12" xfId="30594"/>
    <cellStyle name="SAPBEXexcBad7 2" xfId="690"/>
    <cellStyle name="SAPBEXexcBad7 2 10" xfId="30595"/>
    <cellStyle name="SAPBEXexcBad7 2 2" xfId="5228"/>
    <cellStyle name="SAPBEXexcBad7 2 2 10" xfId="30596"/>
    <cellStyle name="SAPBEXexcBad7 2 2 2" xfId="5229"/>
    <cellStyle name="SAPBEXexcBad7 2 2 2 2" xfId="9492"/>
    <cellStyle name="SAPBEXexcBad7 2 2 2 2 2" xfId="20105"/>
    <cellStyle name="SAPBEXexcBad7 2 2 2 3" xfId="12622"/>
    <cellStyle name="SAPBEXexcBad7 2 2 2 3 2" xfId="14668"/>
    <cellStyle name="SAPBEXexcBad7 2 2 2 4" xfId="17659"/>
    <cellStyle name="SAPBEXexcBad7 2 2 2 5" xfId="26897"/>
    <cellStyle name="SAPBEXexcBad7 2 2 2 6" xfId="30597"/>
    <cellStyle name="SAPBEXexcBad7 2 2 3" xfId="5230"/>
    <cellStyle name="SAPBEXexcBad7 2 2 3 2" xfId="9493"/>
    <cellStyle name="SAPBEXexcBad7 2 2 3 2 2" xfId="16069"/>
    <cellStyle name="SAPBEXexcBad7 2 2 3 3" xfId="12623"/>
    <cellStyle name="SAPBEXexcBad7 2 2 3 3 2" xfId="14667"/>
    <cellStyle name="SAPBEXexcBad7 2 2 3 4" xfId="17658"/>
    <cellStyle name="SAPBEXexcBad7 2 2 3 5" xfId="26898"/>
    <cellStyle name="SAPBEXexcBad7 2 2 3 6" xfId="30598"/>
    <cellStyle name="SAPBEXexcBad7 2 2 4" xfId="5231"/>
    <cellStyle name="SAPBEXexcBad7 2 2 4 2" xfId="9494"/>
    <cellStyle name="SAPBEXexcBad7 2 2 4 2 2" xfId="16068"/>
    <cellStyle name="SAPBEXexcBad7 2 2 4 3" xfId="12624"/>
    <cellStyle name="SAPBEXexcBad7 2 2 4 3 2" xfId="14666"/>
    <cellStyle name="SAPBEXexcBad7 2 2 4 4" xfId="17657"/>
    <cellStyle name="SAPBEXexcBad7 2 2 4 5" xfId="26899"/>
    <cellStyle name="SAPBEXexcBad7 2 2 4 6" xfId="30599"/>
    <cellStyle name="SAPBEXexcBad7 2 2 5" xfId="5232"/>
    <cellStyle name="SAPBEXexcBad7 2 2 5 2" xfId="9495"/>
    <cellStyle name="SAPBEXexcBad7 2 2 5 2 2" xfId="16067"/>
    <cellStyle name="SAPBEXexcBad7 2 2 5 3" xfId="12625"/>
    <cellStyle name="SAPBEXexcBad7 2 2 5 3 2" xfId="14665"/>
    <cellStyle name="SAPBEXexcBad7 2 2 5 4" xfId="17656"/>
    <cellStyle name="SAPBEXexcBad7 2 2 5 5" xfId="26900"/>
    <cellStyle name="SAPBEXexcBad7 2 2 5 6" xfId="30600"/>
    <cellStyle name="SAPBEXexcBad7 2 2 6" xfId="9491"/>
    <cellStyle name="SAPBEXexcBad7 2 2 6 2" xfId="22650"/>
    <cellStyle name="SAPBEXexcBad7 2 2 7" xfId="12621"/>
    <cellStyle name="SAPBEXexcBad7 2 2 7 2" xfId="14669"/>
    <cellStyle name="SAPBEXexcBad7 2 2 8" xfId="17660"/>
    <cellStyle name="SAPBEXexcBad7 2 2 9" xfId="26896"/>
    <cellStyle name="SAPBEXexcBad7 2 3" xfId="5233"/>
    <cellStyle name="SAPBEXexcBad7 2 3 2" xfId="9496"/>
    <cellStyle name="SAPBEXexcBad7 2 3 2 2" xfId="22640"/>
    <cellStyle name="SAPBEXexcBad7 2 3 3" xfId="12626"/>
    <cellStyle name="SAPBEXexcBad7 2 3 3 2" xfId="14664"/>
    <cellStyle name="SAPBEXexcBad7 2 3 4" xfId="17655"/>
    <cellStyle name="SAPBEXexcBad7 2 3 5" xfId="26901"/>
    <cellStyle name="SAPBEXexcBad7 2 3 6" xfId="30601"/>
    <cellStyle name="SAPBEXexcBad7 2 4" xfId="5234"/>
    <cellStyle name="SAPBEXexcBad7 2 4 2" xfId="9497"/>
    <cellStyle name="SAPBEXexcBad7 2 4 2 2" xfId="20095"/>
    <cellStyle name="SAPBEXexcBad7 2 4 3" xfId="12627"/>
    <cellStyle name="SAPBEXexcBad7 2 4 3 2" xfId="14663"/>
    <cellStyle name="SAPBEXexcBad7 2 4 4" xfId="17654"/>
    <cellStyle name="SAPBEXexcBad7 2 4 5" xfId="26902"/>
    <cellStyle name="SAPBEXexcBad7 2 4 6" xfId="30602"/>
    <cellStyle name="SAPBEXexcBad7 2 5" xfId="9490"/>
    <cellStyle name="SAPBEXexcBad7 2 5 2" xfId="16070"/>
    <cellStyle name="SAPBEXexcBad7 2 6" xfId="12620"/>
    <cellStyle name="SAPBEXexcBad7 2 6 2" xfId="14670"/>
    <cellStyle name="SAPBEXexcBad7 2 7" xfId="5227"/>
    <cellStyle name="SAPBEXexcBad7 2 8" xfId="17661"/>
    <cellStyle name="SAPBEXexcBad7 2 9" xfId="26895"/>
    <cellStyle name="SAPBEXexcBad7 3" xfId="5235"/>
    <cellStyle name="SAPBEXexcBad7 3 2" xfId="5236"/>
    <cellStyle name="SAPBEXexcBad7 3 2 10" xfId="30603"/>
    <cellStyle name="SAPBEXexcBad7 3 2 2" xfId="5237"/>
    <cellStyle name="SAPBEXexcBad7 3 2 2 2" xfId="9500"/>
    <cellStyle name="SAPBEXexcBad7 3 2 2 2 2" xfId="16066"/>
    <cellStyle name="SAPBEXexcBad7 3 2 2 3" xfId="12630"/>
    <cellStyle name="SAPBEXexcBad7 3 2 2 3 2" xfId="14660"/>
    <cellStyle name="SAPBEXexcBad7 3 2 2 4" xfId="17651"/>
    <cellStyle name="SAPBEXexcBad7 3 2 2 5" xfId="26905"/>
    <cellStyle name="SAPBEXexcBad7 3 2 2 6" xfId="30604"/>
    <cellStyle name="SAPBEXexcBad7 3 2 3" xfId="5238"/>
    <cellStyle name="SAPBEXexcBad7 3 2 3 2" xfId="9501"/>
    <cellStyle name="SAPBEXexcBad7 3 2 3 2 2" xfId="22646"/>
    <cellStyle name="SAPBEXexcBad7 3 2 3 3" xfId="12631"/>
    <cellStyle name="SAPBEXexcBad7 3 2 3 3 2" xfId="14659"/>
    <cellStyle name="SAPBEXexcBad7 3 2 3 4" xfId="17650"/>
    <cellStyle name="SAPBEXexcBad7 3 2 3 5" xfId="26906"/>
    <cellStyle name="SAPBEXexcBad7 3 2 3 6" xfId="30605"/>
    <cellStyle name="SAPBEXexcBad7 3 2 4" xfId="5239"/>
    <cellStyle name="SAPBEXexcBad7 3 2 4 2" xfId="9502"/>
    <cellStyle name="SAPBEXexcBad7 3 2 4 2 2" xfId="20101"/>
    <cellStyle name="SAPBEXexcBad7 3 2 4 3" xfId="12632"/>
    <cellStyle name="SAPBEXexcBad7 3 2 4 3 2" xfId="14658"/>
    <cellStyle name="SAPBEXexcBad7 3 2 4 4" xfId="17649"/>
    <cellStyle name="SAPBEXexcBad7 3 2 4 5" xfId="26907"/>
    <cellStyle name="SAPBEXexcBad7 3 2 4 6" xfId="30606"/>
    <cellStyle name="SAPBEXexcBad7 3 2 5" xfId="5240"/>
    <cellStyle name="SAPBEXexcBad7 3 2 5 2" xfId="9503"/>
    <cellStyle name="SAPBEXexcBad7 3 2 5 2 2" xfId="16065"/>
    <cellStyle name="SAPBEXexcBad7 3 2 5 3" xfId="12633"/>
    <cellStyle name="SAPBEXexcBad7 3 2 5 3 2" xfId="14657"/>
    <cellStyle name="SAPBEXexcBad7 3 2 5 4" xfId="23890"/>
    <cellStyle name="SAPBEXexcBad7 3 2 5 5" xfId="26908"/>
    <cellStyle name="SAPBEXexcBad7 3 2 5 6" xfId="30607"/>
    <cellStyle name="SAPBEXexcBad7 3 2 6" xfId="9499"/>
    <cellStyle name="SAPBEXexcBad7 3 2 6 2" xfId="20102"/>
    <cellStyle name="SAPBEXexcBad7 3 2 7" xfId="12629"/>
    <cellStyle name="SAPBEXexcBad7 3 2 7 2" xfId="14661"/>
    <cellStyle name="SAPBEXexcBad7 3 2 8" xfId="17652"/>
    <cellStyle name="SAPBEXexcBad7 3 2 9" xfId="26904"/>
    <cellStyle name="SAPBEXexcBad7 3 3" xfId="5241"/>
    <cellStyle name="SAPBEXexcBad7 3 3 2" xfId="9504"/>
    <cellStyle name="SAPBEXexcBad7 3 3 2 2" xfId="22641"/>
    <cellStyle name="SAPBEXexcBad7 3 3 3" xfId="12634"/>
    <cellStyle name="SAPBEXexcBad7 3 3 3 2" xfId="14656"/>
    <cellStyle name="SAPBEXexcBad7 3 3 4" xfId="21347"/>
    <cellStyle name="SAPBEXexcBad7 3 3 5" xfId="26909"/>
    <cellStyle name="SAPBEXexcBad7 3 3 6" xfId="30608"/>
    <cellStyle name="SAPBEXexcBad7 3 4" xfId="5242"/>
    <cellStyle name="SAPBEXexcBad7 3 4 2" xfId="9505"/>
    <cellStyle name="SAPBEXexcBad7 3 4 2 2" xfId="20096"/>
    <cellStyle name="SAPBEXexcBad7 3 4 3" xfId="12635"/>
    <cellStyle name="SAPBEXexcBad7 3 4 3 2" xfId="14655"/>
    <cellStyle name="SAPBEXexcBad7 3 4 4" xfId="17648"/>
    <cellStyle name="SAPBEXexcBad7 3 4 5" xfId="26910"/>
    <cellStyle name="SAPBEXexcBad7 3 4 6" xfId="30609"/>
    <cellStyle name="SAPBEXexcBad7 3 5" xfId="9498"/>
    <cellStyle name="SAPBEXexcBad7 3 5 2" xfId="22647"/>
    <cellStyle name="SAPBEXexcBad7 3 6" xfId="12628"/>
    <cellStyle name="SAPBEXexcBad7 3 6 2" xfId="14662"/>
    <cellStyle name="SAPBEXexcBad7 3 7" xfId="17653"/>
    <cellStyle name="SAPBEXexcBad7 3 8" xfId="26903"/>
    <cellStyle name="SAPBEXexcBad7 3 9" xfId="30610"/>
    <cellStyle name="SAPBEXexcBad7 4" xfId="5243"/>
    <cellStyle name="SAPBEXexcBad7 4 10" xfId="30611"/>
    <cellStyle name="SAPBEXexcBad7 4 2" xfId="5244"/>
    <cellStyle name="SAPBEXexcBad7 4 2 2" xfId="9507"/>
    <cellStyle name="SAPBEXexcBad7 4 2 2 2" xfId="20100"/>
    <cellStyle name="SAPBEXexcBad7 4 2 3" xfId="12637"/>
    <cellStyle name="SAPBEXexcBad7 4 2 3 2" xfId="14653"/>
    <cellStyle name="SAPBEXexcBad7 4 2 4" xfId="21346"/>
    <cellStyle name="SAPBEXexcBad7 4 2 5" xfId="26912"/>
    <cellStyle name="SAPBEXexcBad7 4 2 6" xfId="30612"/>
    <cellStyle name="SAPBEXexcBad7 4 3" xfId="5245"/>
    <cellStyle name="SAPBEXexcBad7 4 3 2" xfId="9508"/>
    <cellStyle name="SAPBEXexcBad7 4 3 2 2" xfId="16064"/>
    <cellStyle name="SAPBEXexcBad7 4 3 3" xfId="12638"/>
    <cellStyle name="SAPBEXexcBad7 4 3 3 2" xfId="14652"/>
    <cellStyle name="SAPBEXexcBad7 4 3 4" xfId="17647"/>
    <cellStyle name="SAPBEXexcBad7 4 3 5" xfId="26913"/>
    <cellStyle name="SAPBEXexcBad7 4 3 6" xfId="30613"/>
    <cellStyle name="SAPBEXexcBad7 4 4" xfId="5246"/>
    <cellStyle name="SAPBEXexcBad7 4 4 2" xfId="9509"/>
    <cellStyle name="SAPBEXexcBad7 4 4 2 2" xfId="22644"/>
    <cellStyle name="SAPBEXexcBad7 4 4 3" xfId="12639"/>
    <cellStyle name="SAPBEXexcBad7 4 4 3 2" xfId="14651"/>
    <cellStyle name="SAPBEXexcBad7 4 4 4" xfId="23884"/>
    <cellStyle name="SAPBEXexcBad7 4 4 5" xfId="26914"/>
    <cellStyle name="SAPBEXexcBad7 4 4 6" xfId="30614"/>
    <cellStyle name="SAPBEXexcBad7 4 5" xfId="5247"/>
    <cellStyle name="SAPBEXexcBad7 4 5 2" xfId="9510"/>
    <cellStyle name="SAPBEXexcBad7 4 5 2 2" xfId="20099"/>
    <cellStyle name="SAPBEXexcBad7 4 5 3" xfId="12640"/>
    <cellStyle name="SAPBEXexcBad7 4 5 3 2" xfId="14650"/>
    <cellStyle name="SAPBEXexcBad7 4 5 4" xfId="21341"/>
    <cellStyle name="SAPBEXexcBad7 4 5 5" xfId="26915"/>
    <cellStyle name="SAPBEXexcBad7 4 5 6" xfId="30615"/>
    <cellStyle name="SAPBEXexcBad7 4 6" xfId="9506"/>
    <cellStyle name="SAPBEXexcBad7 4 6 2" xfId="22645"/>
    <cellStyle name="SAPBEXexcBad7 4 7" xfId="12636"/>
    <cellStyle name="SAPBEXexcBad7 4 7 2" xfId="14654"/>
    <cellStyle name="SAPBEXexcBad7 4 8" xfId="23889"/>
    <cellStyle name="SAPBEXexcBad7 4 9" xfId="26911"/>
    <cellStyle name="SAPBEXexcBad7 5" xfId="5248"/>
    <cellStyle name="SAPBEXexcBad7 5 10" xfId="30616"/>
    <cellStyle name="SAPBEXexcBad7 5 2" xfId="5249"/>
    <cellStyle name="SAPBEXexcBad7 5 2 2" xfId="9512"/>
    <cellStyle name="SAPBEXexcBad7 5 2 2 2" xfId="22643"/>
    <cellStyle name="SAPBEXexcBad7 5 2 3" xfId="12642"/>
    <cellStyle name="SAPBEXexcBad7 5 2 3 2" xfId="14648"/>
    <cellStyle name="SAPBEXexcBad7 5 2 4" xfId="21345"/>
    <cellStyle name="SAPBEXexcBad7 5 2 5" xfId="26917"/>
    <cellStyle name="SAPBEXexcBad7 5 2 6" xfId="30617"/>
    <cellStyle name="SAPBEXexcBad7 5 3" xfId="5250"/>
    <cellStyle name="SAPBEXexcBad7 5 3 2" xfId="9513"/>
    <cellStyle name="SAPBEXexcBad7 5 3 2 2" xfId="20098"/>
    <cellStyle name="SAPBEXexcBad7 5 3 3" xfId="12643"/>
    <cellStyle name="SAPBEXexcBad7 5 3 3 2" xfId="14647"/>
    <cellStyle name="SAPBEXexcBad7 5 3 4" xfId="17646"/>
    <cellStyle name="SAPBEXexcBad7 5 3 5" xfId="26918"/>
    <cellStyle name="SAPBEXexcBad7 5 3 6" xfId="30618"/>
    <cellStyle name="SAPBEXexcBad7 5 4" xfId="5251"/>
    <cellStyle name="SAPBEXexcBad7 5 4 2" xfId="9514"/>
    <cellStyle name="SAPBEXexcBad7 5 4 2 2" xfId="16062"/>
    <cellStyle name="SAPBEXexcBad7 5 4 3" xfId="12644"/>
    <cellStyle name="SAPBEXexcBad7 5 4 3 2" xfId="14646"/>
    <cellStyle name="SAPBEXexcBad7 5 4 4" xfId="23887"/>
    <cellStyle name="SAPBEXexcBad7 5 4 5" xfId="26919"/>
    <cellStyle name="SAPBEXexcBad7 5 4 6" xfId="30619"/>
    <cellStyle name="SAPBEXexcBad7 5 5" xfId="5252"/>
    <cellStyle name="SAPBEXexcBad7 5 5 2" xfId="9515"/>
    <cellStyle name="SAPBEXexcBad7 5 5 2 2" xfId="22642"/>
    <cellStyle name="SAPBEXexcBad7 5 5 3" xfId="12645"/>
    <cellStyle name="SAPBEXexcBad7 5 5 3 2" xfId="14645"/>
    <cellStyle name="SAPBEXexcBad7 5 5 4" xfId="21344"/>
    <cellStyle name="SAPBEXexcBad7 5 5 5" xfId="26920"/>
    <cellStyle name="SAPBEXexcBad7 5 5 6" xfId="30620"/>
    <cellStyle name="SAPBEXexcBad7 5 6" xfId="9511"/>
    <cellStyle name="SAPBEXexcBad7 5 6 2" xfId="16063"/>
    <cellStyle name="SAPBEXexcBad7 5 7" xfId="12641"/>
    <cellStyle name="SAPBEXexcBad7 5 7 2" xfId="14649"/>
    <cellStyle name="SAPBEXexcBad7 5 8" xfId="23888"/>
    <cellStyle name="SAPBEXexcBad7 5 9" xfId="26916"/>
    <cellStyle name="SAPBEXexcBad7 6" xfId="5253"/>
    <cellStyle name="SAPBEXexcBad7 6 2" xfId="9516"/>
    <cellStyle name="SAPBEXexcBad7 6 2 2" xfId="20097"/>
    <cellStyle name="SAPBEXexcBad7 6 3" xfId="12646"/>
    <cellStyle name="SAPBEXexcBad7 6 3 2" xfId="14644"/>
    <cellStyle name="SAPBEXexcBad7 6 4" xfId="17645"/>
    <cellStyle name="SAPBEXexcBad7 6 5" xfId="26921"/>
    <cellStyle name="SAPBEXexcBad7 6 6" xfId="30621"/>
    <cellStyle name="SAPBEXexcBad7 7" xfId="5254"/>
    <cellStyle name="SAPBEXexcBad7 7 2" xfId="9517"/>
    <cellStyle name="SAPBEXexcBad7 7 2 2" xfId="16061"/>
    <cellStyle name="SAPBEXexcBad7 7 3" xfId="12647"/>
    <cellStyle name="SAPBEXexcBad7 7 3 2" xfId="14643"/>
    <cellStyle name="SAPBEXexcBad7 7 4" xfId="23886"/>
    <cellStyle name="SAPBEXexcBad7 7 5" xfId="26922"/>
    <cellStyle name="SAPBEXexcBad7 7 6" xfId="30622"/>
    <cellStyle name="SAPBEXexcBad7 8" xfId="9489"/>
    <cellStyle name="SAPBEXexcBad7 8 2" xfId="20106"/>
    <cellStyle name="SAPBEXexcBad7 9" xfId="12619"/>
    <cellStyle name="SAPBEXexcBad7 9 2" xfId="14671"/>
    <cellStyle name="SAPBEXexcBad7_PAL Graphs" xfId="691"/>
    <cellStyle name="SAPBEXexcBad8" xfId="185"/>
    <cellStyle name="SAPBEXexcBad8 10" xfId="21343"/>
    <cellStyle name="SAPBEXexcBad8 11" xfId="26923"/>
    <cellStyle name="SAPBEXexcBad8 12" xfId="30623"/>
    <cellStyle name="SAPBEXexcBad8 2" xfId="692"/>
    <cellStyle name="SAPBEXexcBad8 2 10" xfId="30624"/>
    <cellStyle name="SAPBEXexcBad8 2 2" xfId="5257"/>
    <cellStyle name="SAPBEXexcBad8 2 2 10" xfId="30625"/>
    <cellStyle name="SAPBEXexcBad8 2 2 2" xfId="5258"/>
    <cellStyle name="SAPBEXexcBad8 2 2 2 2" xfId="9521"/>
    <cellStyle name="SAPBEXexcBad8 2 2 2 2 2" xfId="20087"/>
    <cellStyle name="SAPBEXexcBad8 2 2 2 3" xfId="12651"/>
    <cellStyle name="SAPBEXexcBad8 2 2 2 3 2" xfId="14639"/>
    <cellStyle name="SAPBEXexcBad8 2 2 2 4" xfId="21342"/>
    <cellStyle name="SAPBEXexcBad8 2 2 2 5" xfId="26926"/>
    <cellStyle name="SAPBEXexcBad8 2 2 2 6" xfId="30626"/>
    <cellStyle name="SAPBEXexcBad8 2 2 3" xfId="5259"/>
    <cellStyle name="SAPBEXexcBad8 2 2 3 2" xfId="9522"/>
    <cellStyle name="SAPBEXexcBad8 2 2 3 2 2" xfId="22639"/>
    <cellStyle name="SAPBEXexcBad8 2 2 3 3" xfId="12652"/>
    <cellStyle name="SAPBEXexcBad8 2 2 3 3 2" xfId="14638"/>
    <cellStyle name="SAPBEXexcBad8 2 2 3 4" xfId="17643"/>
    <cellStyle name="SAPBEXexcBad8 2 2 3 5" xfId="26927"/>
    <cellStyle name="SAPBEXexcBad8 2 2 3 6" xfId="30627"/>
    <cellStyle name="SAPBEXexcBad8 2 2 4" xfId="5260"/>
    <cellStyle name="SAPBEXexcBad8 2 2 4 2" xfId="9523"/>
    <cellStyle name="SAPBEXexcBad8 2 2 4 2 2" xfId="20094"/>
    <cellStyle name="SAPBEXexcBad8 2 2 4 3" xfId="12653"/>
    <cellStyle name="SAPBEXexcBad8 2 2 4 3 2" xfId="14637"/>
    <cellStyle name="SAPBEXexcBad8 2 2 4 4" xfId="17642"/>
    <cellStyle name="SAPBEXexcBad8 2 2 4 5" xfId="26928"/>
    <cellStyle name="SAPBEXexcBad8 2 2 4 6" xfId="30628"/>
    <cellStyle name="SAPBEXexcBad8 2 2 5" xfId="5261"/>
    <cellStyle name="SAPBEXexcBad8 2 2 5 2" xfId="9524"/>
    <cellStyle name="SAPBEXexcBad8 2 2 5 2 2" xfId="16058"/>
    <cellStyle name="SAPBEXexcBad8 2 2 5 3" xfId="12654"/>
    <cellStyle name="SAPBEXexcBad8 2 2 5 3 2" xfId="14636"/>
    <cellStyle name="SAPBEXexcBad8 2 2 5 4" xfId="23879"/>
    <cellStyle name="SAPBEXexcBad8 2 2 5 5" xfId="26929"/>
    <cellStyle name="SAPBEXexcBad8 2 2 5 6" xfId="30629"/>
    <cellStyle name="SAPBEXexcBad8 2 2 6" xfId="9520"/>
    <cellStyle name="SAPBEXexcBad8 2 2 6 2" xfId="22632"/>
    <cellStyle name="SAPBEXexcBad8 2 2 7" xfId="12650"/>
    <cellStyle name="SAPBEXexcBad8 2 2 7 2" xfId="14640"/>
    <cellStyle name="SAPBEXexcBad8 2 2 8" xfId="23885"/>
    <cellStyle name="SAPBEXexcBad8 2 2 9" xfId="26925"/>
    <cellStyle name="SAPBEXexcBad8 2 3" xfId="5262"/>
    <cellStyle name="SAPBEXexcBad8 2 3 2" xfId="9525"/>
    <cellStyle name="SAPBEXexcBad8 2 3 2 2" xfId="22638"/>
    <cellStyle name="SAPBEXexcBad8 2 3 3" xfId="12655"/>
    <cellStyle name="SAPBEXexcBad8 2 3 3 2" xfId="14635"/>
    <cellStyle name="SAPBEXexcBad8 2 3 4" xfId="21336"/>
    <cellStyle name="SAPBEXexcBad8 2 3 5" xfId="26930"/>
    <cellStyle name="SAPBEXexcBad8 2 3 6" xfId="30630"/>
    <cellStyle name="SAPBEXexcBad8 2 4" xfId="5263"/>
    <cellStyle name="SAPBEXexcBad8 2 4 2" xfId="9526"/>
    <cellStyle name="SAPBEXexcBad8 2 4 2 2" xfId="20093"/>
    <cellStyle name="SAPBEXexcBad8 2 4 3" xfId="12656"/>
    <cellStyle name="SAPBEXexcBad8 2 4 3 2" xfId="14634"/>
    <cellStyle name="SAPBEXexcBad8 2 4 4" xfId="23883"/>
    <cellStyle name="SAPBEXexcBad8 2 4 5" xfId="26931"/>
    <cellStyle name="SAPBEXexcBad8 2 4 6" xfId="30631"/>
    <cellStyle name="SAPBEXexcBad8 2 5" xfId="9519"/>
    <cellStyle name="SAPBEXexcBad8 2 5 2" xfId="16059"/>
    <cellStyle name="SAPBEXexcBad8 2 6" xfId="12649"/>
    <cellStyle name="SAPBEXexcBad8 2 6 2" xfId="14641"/>
    <cellStyle name="SAPBEXexcBad8 2 7" xfId="5256"/>
    <cellStyle name="SAPBEXexcBad8 2 8" xfId="17644"/>
    <cellStyle name="SAPBEXexcBad8 2 9" xfId="26924"/>
    <cellStyle name="SAPBEXexcBad8 3" xfId="5264"/>
    <cellStyle name="SAPBEXexcBad8 3 2" xfId="5265"/>
    <cellStyle name="SAPBEXexcBad8 3 2 10" xfId="30632"/>
    <cellStyle name="SAPBEXexcBad8 3 2 2" xfId="5266"/>
    <cellStyle name="SAPBEXexcBad8 3 2 2 2" xfId="9529"/>
    <cellStyle name="SAPBEXexcBad8 3 2 2 2 2" xfId="20088"/>
    <cellStyle name="SAPBEXexcBad8 3 2 2 3" xfId="12659"/>
    <cellStyle name="SAPBEXexcBad8 3 2 2 3 2" xfId="14631"/>
    <cellStyle name="SAPBEXexcBad8 3 2 2 4" xfId="23882"/>
    <cellStyle name="SAPBEXexcBad8 3 2 2 5" xfId="26934"/>
    <cellStyle name="SAPBEXexcBad8 3 2 2 6" xfId="30633"/>
    <cellStyle name="SAPBEXexcBad8 3 2 3" xfId="5267"/>
    <cellStyle name="SAPBEXexcBad8 3 2 3 2" xfId="9530"/>
    <cellStyle name="SAPBEXexcBad8 3 2 3 2 2" xfId="22637"/>
    <cellStyle name="SAPBEXexcBad8 3 2 3 3" xfId="12660"/>
    <cellStyle name="SAPBEXexcBad8 3 2 3 3 2" xfId="14630"/>
    <cellStyle name="SAPBEXexcBad8 3 2 3 4" xfId="21339"/>
    <cellStyle name="SAPBEXexcBad8 3 2 3 5" xfId="26935"/>
    <cellStyle name="SAPBEXexcBad8 3 2 3 6" xfId="30634"/>
    <cellStyle name="SAPBEXexcBad8 3 2 4" xfId="5268"/>
    <cellStyle name="SAPBEXexcBad8 3 2 4 2" xfId="9531"/>
    <cellStyle name="SAPBEXexcBad8 3 2 4 2 2" xfId="20092"/>
    <cellStyle name="SAPBEXexcBad8 3 2 4 3" xfId="12661"/>
    <cellStyle name="SAPBEXexcBad8 3 2 4 3 2" xfId="14629"/>
    <cellStyle name="SAPBEXexcBad8 3 2 4 4" xfId="17640"/>
    <cellStyle name="SAPBEXexcBad8 3 2 4 5" xfId="26936"/>
    <cellStyle name="SAPBEXexcBad8 3 2 4 6" xfId="30635"/>
    <cellStyle name="SAPBEXexcBad8 3 2 5" xfId="5269"/>
    <cellStyle name="SAPBEXexcBad8 3 2 5 2" xfId="9532"/>
    <cellStyle name="SAPBEXexcBad8 3 2 5 2 2" xfId="16056"/>
    <cellStyle name="SAPBEXexcBad8 3 2 5 3" xfId="12662"/>
    <cellStyle name="SAPBEXexcBad8 3 2 5 3 2" xfId="14628"/>
    <cellStyle name="SAPBEXexcBad8 3 2 5 4" xfId="23881"/>
    <cellStyle name="SAPBEXexcBad8 3 2 5 5" xfId="26937"/>
    <cellStyle name="SAPBEXexcBad8 3 2 5 6" xfId="30636"/>
    <cellStyle name="SAPBEXexcBad8 3 2 6" xfId="9528"/>
    <cellStyle name="SAPBEXexcBad8 3 2 6 2" xfId="22633"/>
    <cellStyle name="SAPBEXexcBad8 3 2 7" xfId="12658"/>
    <cellStyle name="SAPBEXexcBad8 3 2 7 2" xfId="14632"/>
    <cellStyle name="SAPBEXexcBad8 3 2 8" xfId="17641"/>
    <cellStyle name="SAPBEXexcBad8 3 2 9" xfId="26933"/>
    <cellStyle name="SAPBEXexcBad8 3 3" xfId="5270"/>
    <cellStyle name="SAPBEXexcBad8 3 3 2" xfId="9533"/>
    <cellStyle name="SAPBEXexcBad8 3 3 2 2" xfId="22636"/>
    <cellStyle name="SAPBEXexcBad8 3 3 3" xfId="12663"/>
    <cellStyle name="SAPBEXexcBad8 3 3 3 2" xfId="14627"/>
    <cellStyle name="SAPBEXexcBad8 3 3 4" xfId="21338"/>
    <cellStyle name="SAPBEXexcBad8 3 3 5" xfId="26938"/>
    <cellStyle name="SAPBEXexcBad8 3 3 6" xfId="30637"/>
    <cellStyle name="SAPBEXexcBad8 3 4" xfId="5271"/>
    <cellStyle name="SAPBEXexcBad8 3 4 2" xfId="9534"/>
    <cellStyle name="SAPBEXexcBad8 3 4 2 2" xfId="20091"/>
    <cellStyle name="SAPBEXexcBad8 3 4 3" xfId="12664"/>
    <cellStyle name="SAPBEXexcBad8 3 4 3 2" xfId="14626"/>
    <cellStyle name="SAPBEXexcBad8 3 4 4" xfId="17639"/>
    <cellStyle name="SAPBEXexcBad8 3 4 5" xfId="26939"/>
    <cellStyle name="SAPBEXexcBad8 3 4 6" xfId="30638"/>
    <cellStyle name="SAPBEXexcBad8 3 5" xfId="9527"/>
    <cellStyle name="SAPBEXexcBad8 3 5 2" xfId="16057"/>
    <cellStyle name="SAPBEXexcBad8 3 6" xfId="12657"/>
    <cellStyle name="SAPBEXexcBad8 3 6 2" xfId="14633"/>
    <cellStyle name="SAPBEXexcBad8 3 7" xfId="21340"/>
    <cellStyle name="SAPBEXexcBad8 3 8" xfId="26932"/>
    <cellStyle name="SAPBEXexcBad8 3 9" xfId="30639"/>
    <cellStyle name="SAPBEXexcBad8 4" xfId="5272"/>
    <cellStyle name="SAPBEXexcBad8 4 10" xfId="30640"/>
    <cellStyle name="SAPBEXexcBad8 4 2" xfId="5273"/>
    <cellStyle name="SAPBEXexcBad8 4 2 2" xfId="9536"/>
    <cellStyle name="SAPBEXexcBad8 4 2 2 2" xfId="22635"/>
    <cellStyle name="SAPBEXexcBad8 4 2 3" xfId="12666"/>
    <cellStyle name="SAPBEXexcBad8 4 2 3 2" xfId="14624"/>
    <cellStyle name="SAPBEXexcBad8 4 2 4" xfId="21337"/>
    <cellStyle name="SAPBEXexcBad8 4 2 5" xfId="26941"/>
    <cellStyle name="SAPBEXexcBad8 4 2 6" xfId="30641"/>
    <cellStyle name="SAPBEXexcBad8 4 3" xfId="5274"/>
    <cellStyle name="SAPBEXexcBad8 4 3 2" xfId="9537"/>
    <cellStyle name="SAPBEXexcBad8 4 3 2 2" xfId="20090"/>
    <cellStyle name="SAPBEXexcBad8 4 3 3" xfId="12667"/>
    <cellStyle name="SAPBEXexcBad8 4 3 3 2" xfId="14623"/>
    <cellStyle name="SAPBEXexcBad8 4 3 4" xfId="17638"/>
    <cellStyle name="SAPBEXexcBad8 4 3 5" xfId="26942"/>
    <cellStyle name="SAPBEXexcBad8 4 3 6" xfId="30642"/>
    <cellStyle name="SAPBEXexcBad8 4 4" xfId="5275"/>
    <cellStyle name="SAPBEXexcBad8 4 4 2" xfId="9538"/>
    <cellStyle name="SAPBEXexcBad8 4 4 2 2" xfId="16054"/>
    <cellStyle name="SAPBEXexcBad8 4 4 3" xfId="12668"/>
    <cellStyle name="SAPBEXexcBad8 4 4 3 2" xfId="14622"/>
    <cellStyle name="SAPBEXexcBad8 4 4 4" xfId="17637"/>
    <cellStyle name="SAPBEXexcBad8 4 4 5" xfId="26943"/>
    <cellStyle name="SAPBEXexcBad8 4 4 6" xfId="30643"/>
    <cellStyle name="SAPBEXexcBad8 4 5" xfId="5276"/>
    <cellStyle name="SAPBEXexcBad8 4 5 2" xfId="9539"/>
    <cellStyle name="SAPBEXexcBad8 4 5 2 2" xfId="22634"/>
    <cellStyle name="SAPBEXexcBad8 4 5 3" xfId="12669"/>
    <cellStyle name="SAPBEXexcBad8 4 5 3 2" xfId="14621"/>
    <cellStyle name="SAPBEXexcBad8 4 5 4" xfId="23866"/>
    <cellStyle name="SAPBEXexcBad8 4 5 5" xfId="26944"/>
    <cellStyle name="SAPBEXexcBad8 4 5 6" xfId="30644"/>
    <cellStyle name="SAPBEXexcBad8 4 6" xfId="9535"/>
    <cellStyle name="SAPBEXexcBad8 4 6 2" xfId="16055"/>
    <cellStyle name="SAPBEXexcBad8 4 7" xfId="12665"/>
    <cellStyle name="SAPBEXexcBad8 4 7 2" xfId="14625"/>
    <cellStyle name="SAPBEXexcBad8 4 8" xfId="23880"/>
    <cellStyle name="SAPBEXexcBad8 4 9" xfId="26940"/>
    <cellStyle name="SAPBEXexcBad8 5" xfId="5277"/>
    <cellStyle name="SAPBEXexcBad8 5 10" xfId="30645"/>
    <cellStyle name="SAPBEXexcBad8 5 2" xfId="5278"/>
    <cellStyle name="SAPBEXexcBad8 5 2 2" xfId="9541"/>
    <cellStyle name="SAPBEXexcBad8 5 2 2 2" xfId="16053"/>
    <cellStyle name="SAPBEXexcBad8 5 2 3" xfId="12671"/>
    <cellStyle name="SAPBEXexcBad8 5 2 3 2" xfId="14619"/>
    <cellStyle name="SAPBEXexcBad8 5 2 4" xfId="23878"/>
    <cellStyle name="SAPBEXexcBad8 5 2 5" xfId="26946"/>
    <cellStyle name="SAPBEXexcBad8 5 2 6" xfId="30646"/>
    <cellStyle name="SAPBEXexcBad8 5 3" xfId="5279"/>
    <cellStyle name="SAPBEXexcBad8 5 3 2" xfId="9542"/>
    <cellStyle name="SAPBEXexcBad8 5 3 2 2" xfId="16052"/>
    <cellStyle name="SAPBEXexcBad8 5 3 3" xfId="12672"/>
    <cellStyle name="SAPBEXexcBad8 5 3 3 2" xfId="14618"/>
    <cellStyle name="SAPBEXexcBad8 5 3 4" xfId="21335"/>
    <cellStyle name="SAPBEXexcBad8 5 3 5" xfId="26947"/>
    <cellStyle name="SAPBEXexcBad8 5 3 6" xfId="30647"/>
    <cellStyle name="SAPBEXexcBad8 5 4" xfId="5280"/>
    <cellStyle name="SAPBEXexcBad8 5 4 2" xfId="9543"/>
    <cellStyle name="SAPBEXexcBad8 5 4 2 2" xfId="16051"/>
    <cellStyle name="SAPBEXexcBad8 5 4 3" xfId="12673"/>
    <cellStyle name="SAPBEXexcBad8 5 4 3 2" xfId="14617"/>
    <cellStyle name="SAPBEXexcBad8 5 4 4" xfId="17636"/>
    <cellStyle name="SAPBEXexcBad8 5 4 5" xfId="26948"/>
    <cellStyle name="SAPBEXexcBad8 5 4 6" xfId="30648"/>
    <cellStyle name="SAPBEXexcBad8 5 5" xfId="5281"/>
    <cellStyle name="SAPBEXexcBad8 5 5 2" xfId="9544"/>
    <cellStyle name="SAPBEXexcBad8 5 5 2 2" xfId="22624"/>
    <cellStyle name="SAPBEXexcBad8 5 5 3" xfId="12674"/>
    <cellStyle name="SAPBEXexcBad8 5 5 3 2" xfId="14616"/>
    <cellStyle name="SAPBEXexcBad8 5 5 4" xfId="23877"/>
    <cellStyle name="SAPBEXexcBad8 5 5 5" xfId="26949"/>
    <cellStyle name="SAPBEXexcBad8 5 5 6" xfId="30649"/>
    <cellStyle name="SAPBEXexcBad8 5 6" xfId="9540"/>
    <cellStyle name="SAPBEXexcBad8 5 6 2" xfId="20089"/>
    <cellStyle name="SAPBEXexcBad8 5 7" xfId="12670"/>
    <cellStyle name="SAPBEXexcBad8 5 7 2" xfId="14620"/>
    <cellStyle name="SAPBEXexcBad8 5 8" xfId="21323"/>
    <cellStyle name="SAPBEXexcBad8 5 9" xfId="26945"/>
    <cellStyle name="SAPBEXexcBad8 6" xfId="5282"/>
    <cellStyle name="SAPBEXexcBad8 6 2" xfId="9545"/>
    <cellStyle name="SAPBEXexcBad8 6 2 2" xfId="20079"/>
    <cellStyle name="SAPBEXexcBad8 6 3" xfId="12675"/>
    <cellStyle name="SAPBEXexcBad8 6 3 2" xfId="14615"/>
    <cellStyle name="SAPBEXexcBad8 6 4" xfId="21334"/>
    <cellStyle name="SAPBEXexcBad8 6 5" xfId="26950"/>
    <cellStyle name="SAPBEXexcBad8 6 6" xfId="30650"/>
    <cellStyle name="SAPBEXexcBad8 7" xfId="5283"/>
    <cellStyle name="SAPBEXexcBad8 7 2" xfId="9546"/>
    <cellStyle name="SAPBEXexcBad8 7 2 2" xfId="22631"/>
    <cellStyle name="SAPBEXexcBad8 7 3" xfId="12676"/>
    <cellStyle name="SAPBEXexcBad8 7 3 2" xfId="14614"/>
    <cellStyle name="SAPBEXexcBad8 7 4" xfId="17635"/>
    <cellStyle name="SAPBEXexcBad8 7 5" xfId="26951"/>
    <cellStyle name="SAPBEXexcBad8 7 6" xfId="30651"/>
    <cellStyle name="SAPBEXexcBad8 8" xfId="9518"/>
    <cellStyle name="SAPBEXexcBad8 8 2" xfId="16060"/>
    <cellStyle name="SAPBEXexcBad8 9" xfId="12648"/>
    <cellStyle name="SAPBEXexcBad8 9 2" xfId="14642"/>
    <cellStyle name="SAPBEXexcBad8_PAL Graphs" xfId="693"/>
    <cellStyle name="SAPBEXexcBad9" xfId="186"/>
    <cellStyle name="SAPBEXexcBad9 10" xfId="23872"/>
    <cellStyle name="SAPBEXexcBad9 11" xfId="26952"/>
    <cellStyle name="SAPBEXexcBad9 12" xfId="30652"/>
    <cellStyle name="SAPBEXexcBad9 2" xfId="694"/>
    <cellStyle name="SAPBEXexcBad9 2 2" xfId="5286"/>
    <cellStyle name="SAPBEXexcBad9 2 2 10" xfId="30653"/>
    <cellStyle name="SAPBEXexcBad9 2 2 2" xfId="5287"/>
    <cellStyle name="SAPBEXexcBad9 2 2 2 2" xfId="9550"/>
    <cellStyle name="SAPBEXexcBad9 2 2 2 2 2" xfId="20085"/>
    <cellStyle name="SAPBEXexcBad9 2 2 2 3" xfId="12680"/>
    <cellStyle name="SAPBEXexcBad9 2 2 2 3 2" xfId="14610"/>
    <cellStyle name="SAPBEXexcBad9 2 2 2 4" xfId="21333"/>
    <cellStyle name="SAPBEXexcBad9 2 2 2 5" xfId="26955"/>
    <cellStyle name="SAPBEXexcBad9 2 2 2 6" xfId="30654"/>
    <cellStyle name="SAPBEXexcBad9 2 2 3" xfId="5288"/>
    <cellStyle name="SAPBEXexcBad9 2 2 3 2" xfId="9551"/>
    <cellStyle name="SAPBEXexcBad9 2 2 3 2 2" xfId="16049"/>
    <cellStyle name="SAPBEXexcBad9 2 2 3 3" xfId="12681"/>
    <cellStyle name="SAPBEXexcBad9 2 2 3 3 2" xfId="14609"/>
    <cellStyle name="SAPBEXexcBad9 2 2 3 4" xfId="17634"/>
    <cellStyle name="SAPBEXexcBad9 2 2 3 5" xfId="26956"/>
    <cellStyle name="SAPBEXexcBad9 2 2 3 6" xfId="30655"/>
    <cellStyle name="SAPBEXexcBad9 2 2 4" xfId="5289"/>
    <cellStyle name="SAPBEXexcBad9 2 2 4 2" xfId="9552"/>
    <cellStyle name="SAPBEXexcBad9 2 2 4 2 2" xfId="22625"/>
    <cellStyle name="SAPBEXexcBad9 2 2 4 3" xfId="12682"/>
    <cellStyle name="SAPBEXexcBad9 2 2 4 3 2" xfId="14608"/>
    <cellStyle name="SAPBEXexcBad9 2 2 4 4" xfId="23875"/>
    <cellStyle name="SAPBEXexcBad9 2 2 4 5" xfId="26957"/>
    <cellStyle name="SAPBEXexcBad9 2 2 4 6" xfId="30656"/>
    <cellStyle name="SAPBEXexcBad9 2 2 5" xfId="5290"/>
    <cellStyle name="SAPBEXexcBad9 2 2 5 2" xfId="9553"/>
    <cellStyle name="SAPBEXexcBad9 2 2 5 2 2" xfId="20080"/>
    <cellStyle name="SAPBEXexcBad9 2 2 5 3" xfId="12683"/>
    <cellStyle name="SAPBEXexcBad9 2 2 5 3 2" xfId="14607"/>
    <cellStyle name="SAPBEXexcBad9 2 2 5 4" xfId="21332"/>
    <cellStyle name="SAPBEXexcBad9 2 2 5 5" xfId="26958"/>
    <cellStyle name="SAPBEXexcBad9 2 2 5 6" xfId="30657"/>
    <cellStyle name="SAPBEXexcBad9 2 2 6" xfId="9549"/>
    <cellStyle name="SAPBEXexcBad9 2 2 6 2" xfId="22630"/>
    <cellStyle name="SAPBEXexcBad9 2 2 7" xfId="12679"/>
    <cellStyle name="SAPBEXexcBad9 2 2 7 2" xfId="14611"/>
    <cellStyle name="SAPBEXexcBad9 2 2 8" xfId="23876"/>
    <cellStyle name="SAPBEXexcBad9 2 2 9" xfId="26954"/>
    <cellStyle name="SAPBEXexcBad9 2 3" xfId="5291"/>
    <cellStyle name="SAPBEXexcBad9 2 3 2" xfId="9554"/>
    <cellStyle name="SAPBEXexcBad9 2 3 2 2" xfId="22629"/>
    <cellStyle name="SAPBEXexcBad9 2 3 3" xfId="12684"/>
    <cellStyle name="SAPBEXexcBad9 2 3 3 2" xfId="14606"/>
    <cellStyle name="SAPBEXexcBad9 2 3 4" xfId="17633"/>
    <cellStyle name="SAPBEXexcBad9 2 3 5" xfId="26959"/>
    <cellStyle name="SAPBEXexcBad9 2 3 6" xfId="30658"/>
    <cellStyle name="SAPBEXexcBad9 2 4" xfId="5292"/>
    <cellStyle name="SAPBEXexcBad9 2 4 2" xfId="9555"/>
    <cellStyle name="SAPBEXexcBad9 2 4 2 2" xfId="20084"/>
    <cellStyle name="SAPBEXexcBad9 2 4 3" xfId="12685"/>
    <cellStyle name="SAPBEXexcBad9 2 4 3 2" xfId="14605"/>
    <cellStyle name="SAPBEXexcBad9 2 4 4" xfId="23874"/>
    <cellStyle name="SAPBEXexcBad9 2 4 5" xfId="26960"/>
    <cellStyle name="SAPBEXexcBad9 2 4 6" xfId="30659"/>
    <cellStyle name="SAPBEXexcBad9 2 5" xfId="9548"/>
    <cellStyle name="SAPBEXexcBad9 2 5 2" xfId="16050"/>
    <cellStyle name="SAPBEXexcBad9 2 6" xfId="12678"/>
    <cellStyle name="SAPBEXexcBad9 2 6 2" xfId="14612"/>
    <cellStyle name="SAPBEXexcBad9 2 7" xfId="21329"/>
    <cellStyle name="SAPBEXexcBad9 2 8" xfId="26953"/>
    <cellStyle name="SAPBEXexcBad9 2 9" xfId="30660"/>
    <cellStyle name="SAPBEXexcBad9 3" xfId="5293"/>
    <cellStyle name="SAPBEXexcBad9 3 2" xfId="5294"/>
    <cellStyle name="SAPBEXexcBad9 3 2 10" xfId="30661"/>
    <cellStyle name="SAPBEXexcBad9 3 2 2" xfId="5295"/>
    <cellStyle name="SAPBEXexcBad9 3 2 2 2" xfId="9558"/>
    <cellStyle name="SAPBEXexcBad9 3 2 2 2 2" xfId="20083"/>
    <cellStyle name="SAPBEXexcBad9 3 2 2 3" xfId="12688"/>
    <cellStyle name="SAPBEXexcBad9 3 2 2 3 2" xfId="14602"/>
    <cellStyle name="SAPBEXexcBad9 3 2 2 4" xfId="23873"/>
    <cellStyle name="SAPBEXexcBad9 3 2 2 5" xfId="26963"/>
    <cellStyle name="SAPBEXexcBad9 3 2 2 6" xfId="30662"/>
    <cellStyle name="SAPBEXexcBad9 3 2 3" xfId="5296"/>
    <cellStyle name="SAPBEXexcBad9 3 2 3 2" xfId="9559"/>
    <cellStyle name="SAPBEXexcBad9 3 2 3 2 2" xfId="16047"/>
    <cellStyle name="SAPBEXexcBad9 3 2 3 3" xfId="12689"/>
    <cellStyle name="SAPBEXexcBad9 3 2 3 3 2" xfId="14601"/>
    <cellStyle name="SAPBEXexcBad9 3 2 3 4" xfId="21330"/>
    <cellStyle name="SAPBEXexcBad9 3 2 3 5" xfId="26964"/>
    <cellStyle name="SAPBEXexcBad9 3 2 3 6" xfId="30663"/>
    <cellStyle name="SAPBEXexcBad9 3 2 4" xfId="5297"/>
    <cellStyle name="SAPBEXexcBad9 3 2 4 2" xfId="9560"/>
    <cellStyle name="SAPBEXexcBad9 3 2 4 2 2" xfId="22627"/>
    <cellStyle name="SAPBEXexcBad9 3 2 4 3" xfId="12690"/>
    <cellStyle name="SAPBEXexcBad9 3 2 4 3 2" xfId="14600"/>
    <cellStyle name="SAPBEXexcBad9 3 2 4 4" xfId="17631"/>
    <cellStyle name="SAPBEXexcBad9 3 2 4 5" xfId="26965"/>
    <cellStyle name="SAPBEXexcBad9 3 2 4 6" xfId="30664"/>
    <cellStyle name="SAPBEXexcBad9 3 2 5" xfId="5298"/>
    <cellStyle name="SAPBEXexcBad9 3 2 5 2" xfId="9561"/>
    <cellStyle name="SAPBEXexcBad9 3 2 5 2 2" xfId="20082"/>
    <cellStyle name="SAPBEXexcBad9 3 2 5 3" xfId="12691"/>
    <cellStyle name="SAPBEXexcBad9 3 2 5 3 2" xfId="14599"/>
    <cellStyle name="SAPBEXexcBad9 3 2 5 4" xfId="17630"/>
    <cellStyle name="SAPBEXexcBad9 3 2 5 5" xfId="26966"/>
    <cellStyle name="SAPBEXexcBad9 3 2 5 6" xfId="30665"/>
    <cellStyle name="SAPBEXexcBad9 3 2 6" xfId="9557"/>
    <cellStyle name="SAPBEXexcBad9 3 2 6 2" xfId="22628"/>
    <cellStyle name="SAPBEXexcBad9 3 2 7" xfId="12687"/>
    <cellStyle name="SAPBEXexcBad9 3 2 7 2" xfId="14603"/>
    <cellStyle name="SAPBEXexcBad9 3 2 8" xfId="17632"/>
    <cellStyle name="SAPBEXexcBad9 3 2 9" xfId="26962"/>
    <cellStyle name="SAPBEXexcBad9 3 3" xfId="5299"/>
    <cellStyle name="SAPBEXexcBad9 3 3 2" xfId="9562"/>
    <cellStyle name="SAPBEXexcBad9 3 3 2 2" xfId="16046"/>
    <cellStyle name="SAPBEXexcBad9 3 3 3" xfId="12692"/>
    <cellStyle name="SAPBEXexcBad9 3 3 3 2" xfId="14598"/>
    <cellStyle name="SAPBEXexcBad9 3 3 4" xfId="23867"/>
    <cellStyle name="SAPBEXexcBad9 3 3 5" xfId="26967"/>
    <cellStyle name="SAPBEXexcBad9 3 3 6" xfId="30666"/>
    <cellStyle name="SAPBEXexcBad9 3 4" xfId="5300"/>
    <cellStyle name="SAPBEXexcBad9 3 4 2" xfId="9563"/>
    <cellStyle name="SAPBEXexcBad9 3 4 2 2" xfId="22626"/>
    <cellStyle name="SAPBEXexcBad9 3 4 3" xfId="12693"/>
    <cellStyle name="SAPBEXexcBad9 3 4 3 2" xfId="14597"/>
    <cellStyle name="SAPBEXexcBad9 3 4 4" xfId="21324"/>
    <cellStyle name="SAPBEXexcBad9 3 4 5" xfId="26968"/>
    <cellStyle name="SAPBEXexcBad9 3 4 6" xfId="30667"/>
    <cellStyle name="SAPBEXexcBad9 3 5" xfId="9556"/>
    <cellStyle name="SAPBEXexcBad9 3 5 2" xfId="16048"/>
    <cellStyle name="SAPBEXexcBad9 3 6" xfId="12686"/>
    <cellStyle name="SAPBEXexcBad9 3 6 2" xfId="14604"/>
    <cellStyle name="SAPBEXexcBad9 3 7" xfId="21331"/>
    <cellStyle name="SAPBEXexcBad9 3 8" xfId="26961"/>
    <cellStyle name="SAPBEXexcBad9 3 9" xfId="30668"/>
    <cellStyle name="SAPBEXexcBad9 4" xfId="5301"/>
    <cellStyle name="SAPBEXexcBad9 4 10" xfId="30669"/>
    <cellStyle name="SAPBEXexcBad9 4 2" xfId="5302"/>
    <cellStyle name="SAPBEXexcBad9 4 2 2" xfId="9565"/>
    <cellStyle name="SAPBEXexcBad9 4 2 2 2" xfId="16045"/>
    <cellStyle name="SAPBEXexcBad9 4 2 3" xfId="12695"/>
    <cellStyle name="SAPBEXexcBad9 4 2 3 2" xfId="14595"/>
    <cellStyle name="SAPBEXexcBad9 4 2 4" xfId="21328"/>
    <cellStyle name="SAPBEXexcBad9 4 2 5" xfId="26970"/>
    <cellStyle name="SAPBEXexcBad9 4 2 6" xfId="30670"/>
    <cellStyle name="SAPBEXexcBad9 4 3" xfId="5303"/>
    <cellStyle name="SAPBEXexcBad9 4 3 2" xfId="9566"/>
    <cellStyle name="SAPBEXexcBad9 4 3 2 2" xfId="16044"/>
    <cellStyle name="SAPBEXexcBad9 4 3 3" xfId="12696"/>
    <cellStyle name="SAPBEXexcBad9 4 3 3 2" xfId="14594"/>
    <cellStyle name="SAPBEXexcBad9 4 3 4" xfId="17629"/>
    <cellStyle name="SAPBEXexcBad9 4 3 5" xfId="26971"/>
    <cellStyle name="SAPBEXexcBad9 4 3 6" xfId="30671"/>
    <cellStyle name="SAPBEXexcBad9 4 4" xfId="5304"/>
    <cellStyle name="SAPBEXexcBad9 4 4 2" xfId="9567"/>
    <cellStyle name="SAPBEXexcBad9 4 4 2 2" xfId="16043"/>
    <cellStyle name="SAPBEXexcBad9 4 4 3" xfId="12697"/>
    <cellStyle name="SAPBEXexcBad9 4 4 3 2" xfId="14593"/>
    <cellStyle name="SAPBEXexcBad9 4 4 4" xfId="23870"/>
    <cellStyle name="SAPBEXexcBad9 4 4 5" xfId="26972"/>
    <cellStyle name="SAPBEXexcBad9 4 4 6" xfId="30672"/>
    <cellStyle name="SAPBEXexcBad9 4 5" xfId="5305"/>
    <cellStyle name="SAPBEXexcBad9 4 5 2" xfId="9568"/>
    <cellStyle name="SAPBEXexcBad9 4 5 2 2" xfId="22616"/>
    <cellStyle name="SAPBEXexcBad9 4 5 3" xfId="12698"/>
    <cellStyle name="SAPBEXexcBad9 4 5 3 2" xfId="14592"/>
    <cellStyle name="SAPBEXexcBad9 4 5 4" xfId="21327"/>
    <cellStyle name="SAPBEXexcBad9 4 5 5" xfId="26973"/>
    <cellStyle name="SAPBEXexcBad9 4 5 6" xfId="30673"/>
    <cellStyle name="SAPBEXexcBad9 4 6" xfId="9564"/>
    <cellStyle name="SAPBEXexcBad9 4 6 2" xfId="20081"/>
    <cellStyle name="SAPBEXexcBad9 4 7" xfId="12694"/>
    <cellStyle name="SAPBEXexcBad9 4 7 2" xfId="14596"/>
    <cellStyle name="SAPBEXexcBad9 4 8" xfId="23871"/>
    <cellStyle name="SAPBEXexcBad9 4 9" xfId="26969"/>
    <cellStyle name="SAPBEXexcBad9 5" xfId="5306"/>
    <cellStyle name="SAPBEXexcBad9 5 10" xfId="30674"/>
    <cellStyle name="SAPBEXexcBad9 5 2" xfId="5307"/>
    <cellStyle name="SAPBEXexcBad9 5 2 2" xfId="9570"/>
    <cellStyle name="SAPBEXexcBad9 5 2 2 2" xfId="22623"/>
    <cellStyle name="SAPBEXexcBad9 5 2 3" xfId="12700"/>
    <cellStyle name="SAPBEXexcBad9 5 2 3 2" xfId="14590"/>
    <cellStyle name="SAPBEXexcBad9 5 2 4" xfId="23869"/>
    <cellStyle name="SAPBEXexcBad9 5 2 5" xfId="26975"/>
    <cellStyle name="SAPBEXexcBad9 5 2 6" xfId="30675"/>
    <cellStyle name="SAPBEXexcBad9 5 3" xfId="5308"/>
    <cellStyle name="SAPBEXexcBad9 5 3 2" xfId="9571"/>
    <cellStyle name="SAPBEXexcBad9 5 3 2 2" xfId="20078"/>
    <cellStyle name="SAPBEXexcBad9 5 3 3" xfId="12701"/>
    <cellStyle name="SAPBEXexcBad9 5 3 3 2" xfId="14589"/>
    <cellStyle name="SAPBEXexcBad9 5 3 4" xfId="21326"/>
    <cellStyle name="SAPBEXexcBad9 5 3 5" xfId="26976"/>
    <cellStyle name="SAPBEXexcBad9 5 3 6" xfId="30676"/>
    <cellStyle name="SAPBEXexcBad9 5 4" xfId="5309"/>
    <cellStyle name="SAPBEXexcBad9 5 4 2" xfId="9572"/>
    <cellStyle name="SAPBEXexcBad9 5 4 2 2" xfId="16042"/>
    <cellStyle name="SAPBEXexcBad9 5 4 3" xfId="12702"/>
    <cellStyle name="SAPBEXexcBad9 5 4 3 2" xfId="14588"/>
    <cellStyle name="SAPBEXexcBad9 5 4 4" xfId="17627"/>
    <cellStyle name="SAPBEXexcBad9 5 4 5" xfId="26977"/>
    <cellStyle name="SAPBEXexcBad9 5 4 6" xfId="30677"/>
    <cellStyle name="SAPBEXexcBad9 5 5" xfId="5310"/>
    <cellStyle name="SAPBEXexcBad9 5 5 2" xfId="9573"/>
    <cellStyle name="SAPBEXexcBad9 5 5 2 2" xfId="22622"/>
    <cellStyle name="SAPBEXexcBad9 5 5 3" xfId="12703"/>
    <cellStyle name="SAPBEXexcBad9 5 5 3 2" xfId="14587"/>
    <cellStyle name="SAPBEXexcBad9 5 5 4" xfId="23868"/>
    <cellStyle name="SAPBEXexcBad9 5 5 5" xfId="26978"/>
    <cellStyle name="SAPBEXexcBad9 5 5 6" xfId="30678"/>
    <cellStyle name="SAPBEXexcBad9 5 6" xfId="9569"/>
    <cellStyle name="SAPBEXexcBad9 5 6 2" xfId="20071"/>
    <cellStyle name="SAPBEXexcBad9 5 7" xfId="12699"/>
    <cellStyle name="SAPBEXexcBad9 5 7 2" xfId="14591"/>
    <cellStyle name="SAPBEXexcBad9 5 8" xfId="17628"/>
    <cellStyle name="SAPBEXexcBad9 5 9" xfId="26974"/>
    <cellStyle name="SAPBEXexcBad9 6" xfId="5311"/>
    <cellStyle name="SAPBEXexcBad9 6 2" xfId="9574"/>
    <cellStyle name="SAPBEXexcBad9 6 2 2" xfId="20077"/>
    <cellStyle name="SAPBEXexcBad9 6 3" xfId="12704"/>
    <cellStyle name="SAPBEXexcBad9 6 3 2" xfId="14586"/>
    <cellStyle name="SAPBEXexcBad9 6 4" xfId="21325"/>
    <cellStyle name="SAPBEXexcBad9 6 5" xfId="26979"/>
    <cellStyle name="SAPBEXexcBad9 6 6" xfId="30679"/>
    <cellStyle name="SAPBEXexcBad9 7" xfId="5312"/>
    <cellStyle name="SAPBEXexcBad9 7 2" xfId="9575"/>
    <cellStyle name="SAPBEXexcBad9 7 2 2" xfId="16041"/>
    <cellStyle name="SAPBEXexcBad9 7 3" xfId="12705"/>
    <cellStyle name="SAPBEXexcBad9 7 3 2" xfId="14585"/>
    <cellStyle name="SAPBEXexcBad9 7 4" xfId="17626"/>
    <cellStyle name="SAPBEXexcBad9 7 5" xfId="26980"/>
    <cellStyle name="SAPBEXexcBad9 7 6" xfId="30680"/>
    <cellStyle name="SAPBEXexcBad9 8" xfId="9547"/>
    <cellStyle name="SAPBEXexcBad9 8 2" xfId="20086"/>
    <cellStyle name="SAPBEXexcBad9 9" xfId="12677"/>
    <cellStyle name="SAPBEXexcBad9 9 2" xfId="14613"/>
    <cellStyle name="SAPBEXexcBad9_PAL Graphs" xfId="695"/>
    <cellStyle name="SAPBEXexcCritical4" xfId="187"/>
    <cellStyle name="SAPBEXexcCritical4 10" xfId="17625"/>
    <cellStyle name="SAPBEXexcCritical4 11" xfId="26981"/>
    <cellStyle name="SAPBEXexcCritical4 12" xfId="30681"/>
    <cellStyle name="SAPBEXexcCritical4 2" xfId="696"/>
    <cellStyle name="SAPBEXexcCritical4 2 10" xfId="30682"/>
    <cellStyle name="SAPBEXexcCritical4 2 2" xfId="5315"/>
    <cellStyle name="SAPBEXexcCritical4 2 2 10" xfId="30683"/>
    <cellStyle name="SAPBEXexcCritical4 2 2 2" xfId="5316"/>
    <cellStyle name="SAPBEXexcCritical4 2 2 2 2" xfId="9579"/>
    <cellStyle name="SAPBEXexcCritical4 2 2 2 2 2" xfId="20076"/>
    <cellStyle name="SAPBEXexcCritical4 2 2 2 3" xfId="12709"/>
    <cellStyle name="SAPBEXexcCritical4 2 2 2 3 2" xfId="14581"/>
    <cellStyle name="SAPBEXexcCritical4 2 2 2 4" xfId="23860"/>
    <cellStyle name="SAPBEXexcCritical4 2 2 2 5" xfId="26984"/>
    <cellStyle name="SAPBEXexcCritical4 2 2 2 6" xfId="30684"/>
    <cellStyle name="SAPBEXexcCritical4 2 2 3" xfId="5317"/>
    <cellStyle name="SAPBEXexcCritical4 2 2 3 2" xfId="9580"/>
    <cellStyle name="SAPBEXexcCritical4 2 2 3 2 2" xfId="16040"/>
    <cellStyle name="SAPBEXexcCritical4 2 2 3 3" xfId="12710"/>
    <cellStyle name="SAPBEXexcCritical4 2 2 3 3 2" xfId="14580"/>
    <cellStyle name="SAPBEXexcCritical4 2 2 3 4" xfId="21317"/>
    <cellStyle name="SAPBEXexcCritical4 2 2 3 5" xfId="26985"/>
    <cellStyle name="SAPBEXexcCritical4 2 2 3 6" xfId="30685"/>
    <cellStyle name="SAPBEXexcCritical4 2 2 4" xfId="5318"/>
    <cellStyle name="SAPBEXexcCritical4 2 2 4 2" xfId="9581"/>
    <cellStyle name="SAPBEXexcCritical4 2 2 4 2 2" xfId="22620"/>
    <cellStyle name="SAPBEXexcCritical4 2 2 4 3" xfId="12711"/>
    <cellStyle name="SAPBEXexcCritical4 2 2 4 3 2" xfId="14579"/>
    <cellStyle name="SAPBEXexcCritical4 2 2 4 4" xfId="23865"/>
    <cellStyle name="SAPBEXexcCritical4 2 2 4 5" xfId="26986"/>
    <cellStyle name="SAPBEXexcCritical4 2 2 4 6" xfId="30686"/>
    <cellStyle name="SAPBEXexcCritical4 2 2 5" xfId="5319"/>
    <cellStyle name="SAPBEXexcCritical4 2 2 5 2" xfId="9582"/>
    <cellStyle name="SAPBEXexcCritical4 2 2 5 2 2" xfId="20075"/>
    <cellStyle name="SAPBEXexcCritical4 2 2 5 3" xfId="12712"/>
    <cellStyle name="SAPBEXexcCritical4 2 2 5 3 2" xfId="14578"/>
    <cellStyle name="SAPBEXexcCritical4 2 2 5 4" xfId="21322"/>
    <cellStyle name="SAPBEXexcCritical4 2 2 5 5" xfId="26987"/>
    <cellStyle name="SAPBEXexcCritical4 2 2 5 6" xfId="30687"/>
    <cellStyle name="SAPBEXexcCritical4 2 2 6" xfId="9578"/>
    <cellStyle name="SAPBEXexcCritical4 2 2 6 2" xfId="22621"/>
    <cellStyle name="SAPBEXexcCritical4 2 2 7" xfId="12708"/>
    <cellStyle name="SAPBEXexcCritical4 2 2 7 2" xfId="14582"/>
    <cellStyle name="SAPBEXexcCritical4 2 2 8" xfId="17623"/>
    <cellStyle name="SAPBEXexcCritical4 2 2 9" xfId="26983"/>
    <cellStyle name="SAPBEXexcCritical4 2 3" xfId="5320"/>
    <cellStyle name="SAPBEXexcCritical4 2 3 2" xfId="9583"/>
    <cellStyle name="SAPBEXexcCritical4 2 3 2 2" xfId="16039"/>
    <cellStyle name="SAPBEXexcCritical4 2 3 3" xfId="12713"/>
    <cellStyle name="SAPBEXexcCritical4 2 3 3 2" xfId="14577"/>
    <cellStyle name="SAPBEXexcCritical4 2 3 4" xfId="17622"/>
    <cellStyle name="SAPBEXexcCritical4 2 3 5" xfId="26988"/>
    <cellStyle name="SAPBEXexcCritical4 2 3 6" xfId="30688"/>
    <cellStyle name="SAPBEXexcCritical4 2 4" xfId="5321"/>
    <cellStyle name="SAPBEXexcCritical4 2 4 2" xfId="9584"/>
    <cellStyle name="SAPBEXexcCritical4 2 4 2 2" xfId="22619"/>
    <cellStyle name="SAPBEXexcCritical4 2 4 3" xfId="12714"/>
    <cellStyle name="SAPBEXexcCritical4 2 4 3 2" xfId="14576"/>
    <cellStyle name="SAPBEXexcCritical4 2 4 4" xfId="23863"/>
    <cellStyle name="SAPBEXexcCritical4 2 4 5" xfId="26989"/>
    <cellStyle name="SAPBEXexcCritical4 2 4 6" xfId="30689"/>
    <cellStyle name="SAPBEXexcCritical4 2 5" xfId="9577"/>
    <cellStyle name="SAPBEXexcCritical4 2 5 2" xfId="20072"/>
    <cellStyle name="SAPBEXexcCritical4 2 6" xfId="12707"/>
    <cellStyle name="SAPBEXexcCritical4 2 6 2" xfId="14583"/>
    <cellStyle name="SAPBEXexcCritical4 2 7" xfId="5314"/>
    <cellStyle name="SAPBEXexcCritical4 2 8" xfId="17624"/>
    <cellStyle name="SAPBEXexcCritical4 2 9" xfId="26982"/>
    <cellStyle name="SAPBEXexcCritical4 3" xfId="5322"/>
    <cellStyle name="SAPBEXexcCritical4 3 2" xfId="5323"/>
    <cellStyle name="SAPBEXexcCritical4 3 2 10" xfId="30690"/>
    <cellStyle name="SAPBEXexcCritical4 3 2 2" xfId="5324"/>
    <cellStyle name="SAPBEXexcCritical4 3 2 2 2" xfId="9587"/>
    <cellStyle name="SAPBEXexcCritical4 3 2 2 2 2" xfId="22618"/>
    <cellStyle name="SAPBEXexcCritical4 3 2 2 3" xfId="12717"/>
    <cellStyle name="SAPBEXexcCritical4 3 2 2 3 2" xfId="14573"/>
    <cellStyle name="SAPBEXexcCritical4 3 2 2 4" xfId="21321"/>
    <cellStyle name="SAPBEXexcCritical4 3 2 2 5" xfId="26992"/>
    <cellStyle name="SAPBEXexcCritical4 3 2 2 6" xfId="30691"/>
    <cellStyle name="SAPBEXexcCritical4 3 2 3" xfId="5325"/>
    <cellStyle name="SAPBEXexcCritical4 3 2 3 2" xfId="9588"/>
    <cellStyle name="SAPBEXexcCritical4 3 2 3 2 2" xfId="20073"/>
    <cellStyle name="SAPBEXexcCritical4 3 2 3 3" xfId="12718"/>
    <cellStyle name="SAPBEXexcCritical4 3 2 3 3 2" xfId="14572"/>
    <cellStyle name="SAPBEXexcCritical4 3 2 3 4" xfId="17621"/>
    <cellStyle name="SAPBEXexcCritical4 3 2 3 5" xfId="26993"/>
    <cellStyle name="SAPBEXexcCritical4 3 2 3 6" xfId="30692"/>
    <cellStyle name="SAPBEXexcCritical4 3 2 4" xfId="5326"/>
    <cellStyle name="SAPBEXexcCritical4 3 2 4 2" xfId="9589"/>
    <cellStyle name="SAPBEXexcCritical4 3 2 4 2 2" xfId="16037"/>
    <cellStyle name="SAPBEXexcCritical4 3 2 4 3" xfId="12719"/>
    <cellStyle name="SAPBEXexcCritical4 3 2 4 3 2" xfId="14571"/>
    <cellStyle name="SAPBEXexcCritical4 3 2 4 4" xfId="17620"/>
    <cellStyle name="SAPBEXexcCritical4 3 2 4 5" xfId="26994"/>
    <cellStyle name="SAPBEXexcCritical4 3 2 4 6" xfId="30693"/>
    <cellStyle name="SAPBEXexcCritical4 3 2 5" xfId="5327"/>
    <cellStyle name="SAPBEXexcCritical4 3 2 5 2" xfId="9590"/>
    <cellStyle name="SAPBEXexcCritical4 3 2 5 2 2" xfId="16036"/>
    <cellStyle name="SAPBEXexcCritical4 3 2 5 3" xfId="12720"/>
    <cellStyle name="SAPBEXexcCritical4 3 2 5 3 2" xfId="14570"/>
    <cellStyle name="SAPBEXexcCritical4 3 2 5 4" xfId="23861"/>
    <cellStyle name="SAPBEXexcCritical4 3 2 5 5" xfId="26995"/>
    <cellStyle name="SAPBEXexcCritical4 3 2 5 6" xfId="30694"/>
    <cellStyle name="SAPBEXexcCritical4 3 2 6" xfId="9586"/>
    <cellStyle name="SAPBEXexcCritical4 3 2 6 2" xfId="16038"/>
    <cellStyle name="SAPBEXexcCritical4 3 2 7" xfId="12716"/>
    <cellStyle name="SAPBEXexcCritical4 3 2 7 2" xfId="14574"/>
    <cellStyle name="SAPBEXexcCritical4 3 2 8" xfId="23864"/>
    <cellStyle name="SAPBEXexcCritical4 3 2 9" xfId="26991"/>
    <cellStyle name="SAPBEXexcCritical4 3 3" xfId="5328"/>
    <cellStyle name="SAPBEXexcCritical4 3 3 2" xfId="9591"/>
    <cellStyle name="SAPBEXexcCritical4 3 3 2 2" xfId="16035"/>
    <cellStyle name="SAPBEXexcCritical4 3 3 3" xfId="12721"/>
    <cellStyle name="SAPBEXexcCritical4 3 3 3 2" xfId="14569"/>
    <cellStyle name="SAPBEXexcCritical4 3 3 4" xfId="21318"/>
    <cellStyle name="SAPBEXexcCritical4 3 3 5" xfId="26996"/>
    <cellStyle name="SAPBEXexcCritical4 3 3 6" xfId="30695"/>
    <cellStyle name="SAPBEXexcCritical4 3 4" xfId="5329"/>
    <cellStyle name="SAPBEXexcCritical4 3 4 2" xfId="9592"/>
    <cellStyle name="SAPBEXexcCritical4 3 4 2 2" xfId="22608"/>
    <cellStyle name="SAPBEXexcCritical4 3 4 3" xfId="12722"/>
    <cellStyle name="SAPBEXexcCritical4 3 4 3 2" xfId="14568"/>
    <cellStyle name="SAPBEXexcCritical4 3 4 4" xfId="23862"/>
    <cellStyle name="SAPBEXexcCritical4 3 4 5" xfId="26997"/>
    <cellStyle name="SAPBEXexcCritical4 3 4 6" xfId="30696"/>
    <cellStyle name="SAPBEXexcCritical4 3 5" xfId="9585"/>
    <cellStyle name="SAPBEXexcCritical4 3 5 2" xfId="20074"/>
    <cellStyle name="SAPBEXexcCritical4 3 6" xfId="12715"/>
    <cellStyle name="SAPBEXexcCritical4 3 6 2" xfId="14575"/>
    <cellStyle name="SAPBEXexcCritical4 3 7" xfId="21320"/>
    <cellStyle name="SAPBEXexcCritical4 3 8" xfId="26990"/>
    <cellStyle name="SAPBEXexcCritical4 3 9" xfId="30697"/>
    <cellStyle name="SAPBEXexcCritical4 4" xfId="5330"/>
    <cellStyle name="SAPBEXexcCritical4 4 10" xfId="30698"/>
    <cellStyle name="SAPBEXexcCritical4 4 2" xfId="5331"/>
    <cellStyle name="SAPBEXexcCritical4 4 2 2" xfId="9594"/>
    <cellStyle name="SAPBEXexcCritical4 4 2 2 2" xfId="22615"/>
    <cellStyle name="SAPBEXexcCritical4 4 2 3" xfId="12724"/>
    <cellStyle name="SAPBEXexcCritical4 4 2 3 2" xfId="14566"/>
    <cellStyle name="SAPBEXexcCritical4 4 2 4" xfId="17619"/>
    <cellStyle name="SAPBEXexcCritical4 4 2 5" xfId="26999"/>
    <cellStyle name="SAPBEXexcCritical4 4 2 6" xfId="30699"/>
    <cellStyle name="SAPBEXexcCritical4 4 3" xfId="5332"/>
    <cellStyle name="SAPBEXexcCritical4 4 3 2" xfId="9595"/>
    <cellStyle name="SAPBEXexcCritical4 4 3 2 2" xfId="20070"/>
    <cellStyle name="SAPBEXexcCritical4 4 3 3" xfId="12725"/>
    <cellStyle name="SAPBEXexcCritical4 4 3 3 2" xfId="14565"/>
    <cellStyle name="SAPBEXexcCritical4 4 3 4" xfId="17618"/>
    <cellStyle name="SAPBEXexcCritical4 4 3 5" xfId="27000"/>
    <cellStyle name="SAPBEXexcCritical4 4 3 6" xfId="30700"/>
    <cellStyle name="SAPBEXexcCritical4 4 4" xfId="5333"/>
    <cellStyle name="SAPBEXexcCritical4 4 4 2" xfId="9596"/>
    <cellStyle name="SAPBEXexcCritical4 4 4 2 2" xfId="16034"/>
    <cellStyle name="SAPBEXexcCritical4 4 4 3" xfId="12726"/>
    <cellStyle name="SAPBEXexcCritical4 4 4 3 2" xfId="14564"/>
    <cellStyle name="SAPBEXexcCritical4 4 4 4" xfId="17617"/>
    <cellStyle name="SAPBEXexcCritical4 4 4 5" xfId="27001"/>
    <cellStyle name="SAPBEXexcCritical4 4 4 6" xfId="30701"/>
    <cellStyle name="SAPBEXexcCritical4 4 5" xfId="5334"/>
    <cellStyle name="SAPBEXexcCritical4 4 5 2" xfId="9597"/>
    <cellStyle name="SAPBEXexcCritical4 4 5 2 2" xfId="22614"/>
    <cellStyle name="SAPBEXexcCritical4 4 5 3" xfId="12727"/>
    <cellStyle name="SAPBEXexcCritical4 4 5 3 2" xfId="14563"/>
    <cellStyle name="SAPBEXexcCritical4 4 5 4" xfId="23854"/>
    <cellStyle name="SAPBEXexcCritical4 4 5 5" xfId="27002"/>
    <cellStyle name="SAPBEXexcCritical4 4 5 6" xfId="30702"/>
    <cellStyle name="SAPBEXexcCritical4 4 6" xfId="9593"/>
    <cellStyle name="SAPBEXexcCritical4 4 6 2" xfId="20063"/>
    <cellStyle name="SAPBEXexcCritical4 4 7" xfId="12723"/>
    <cellStyle name="SAPBEXexcCritical4 4 7 2" xfId="14567"/>
    <cellStyle name="SAPBEXexcCritical4 4 8" xfId="21319"/>
    <cellStyle name="SAPBEXexcCritical4 4 9" xfId="26998"/>
    <cellStyle name="SAPBEXexcCritical4 5" xfId="5335"/>
    <cellStyle name="SAPBEXexcCritical4 5 10" xfId="30703"/>
    <cellStyle name="SAPBEXexcCritical4 5 2" xfId="5336"/>
    <cellStyle name="SAPBEXexcCritical4 5 2 2" xfId="9599"/>
    <cellStyle name="SAPBEXexcCritical4 5 2 2 2" xfId="16033"/>
    <cellStyle name="SAPBEXexcCritical4 5 2 3" xfId="12729"/>
    <cellStyle name="SAPBEXexcCritical4 5 2 3 2" xfId="14561"/>
    <cellStyle name="SAPBEXexcCritical4 5 2 4" xfId="23859"/>
    <cellStyle name="SAPBEXexcCritical4 5 2 5" xfId="27004"/>
    <cellStyle name="SAPBEXexcCritical4 5 2 6" xfId="30704"/>
    <cellStyle name="SAPBEXexcCritical4 5 3" xfId="5337"/>
    <cellStyle name="SAPBEXexcCritical4 5 3 2" xfId="9600"/>
    <cellStyle name="SAPBEXexcCritical4 5 3 2 2" xfId="22609"/>
    <cellStyle name="SAPBEXexcCritical4 5 3 3" xfId="12730"/>
    <cellStyle name="SAPBEXexcCritical4 5 3 3 2" xfId="14560"/>
    <cellStyle name="SAPBEXexcCritical4 5 3 4" xfId="21316"/>
    <cellStyle name="SAPBEXexcCritical4 5 3 5" xfId="27005"/>
    <cellStyle name="SAPBEXexcCritical4 5 3 6" xfId="30705"/>
    <cellStyle name="SAPBEXexcCritical4 5 4" xfId="5338"/>
    <cellStyle name="SAPBEXexcCritical4 5 4 2" xfId="9601"/>
    <cellStyle name="SAPBEXexcCritical4 5 4 2 2" xfId="20064"/>
    <cellStyle name="SAPBEXexcCritical4 5 4 3" xfId="12731"/>
    <cellStyle name="SAPBEXexcCritical4 5 4 3 2" xfId="14559"/>
    <cellStyle name="SAPBEXexcCritical4 5 4 4" xfId="17616"/>
    <cellStyle name="SAPBEXexcCritical4 5 4 5" xfId="27006"/>
    <cellStyle name="SAPBEXexcCritical4 5 4 6" xfId="30706"/>
    <cellStyle name="SAPBEXexcCritical4 5 5" xfId="5339"/>
    <cellStyle name="SAPBEXexcCritical4 5 5 2" xfId="9602"/>
    <cellStyle name="SAPBEXexcCritical4 5 5 2 2" xfId="22613"/>
    <cellStyle name="SAPBEXexcCritical4 5 5 3" xfId="12732"/>
    <cellStyle name="SAPBEXexcCritical4 5 5 3 2" xfId="14558"/>
    <cellStyle name="SAPBEXexcCritical4 5 5 4" xfId="23857"/>
    <cellStyle name="SAPBEXexcCritical4 5 5 5" xfId="27007"/>
    <cellStyle name="SAPBEXexcCritical4 5 5 6" xfId="30707"/>
    <cellStyle name="SAPBEXexcCritical4 5 6" xfId="9598"/>
    <cellStyle name="SAPBEXexcCritical4 5 6 2" xfId="20069"/>
    <cellStyle name="SAPBEXexcCritical4 5 7" xfId="12728"/>
    <cellStyle name="SAPBEXexcCritical4 5 7 2" xfId="14562"/>
    <cellStyle name="SAPBEXexcCritical4 5 8" xfId="21311"/>
    <cellStyle name="SAPBEXexcCritical4 5 9" xfId="27003"/>
    <cellStyle name="SAPBEXexcCritical4 6" xfId="5340"/>
    <cellStyle name="SAPBEXexcCritical4 6 2" xfId="9603"/>
    <cellStyle name="SAPBEXexcCritical4 6 2 2" xfId="20068"/>
    <cellStyle name="SAPBEXexcCritical4 6 3" xfId="12733"/>
    <cellStyle name="SAPBEXexcCritical4 6 3 2" xfId="14557"/>
    <cellStyle name="SAPBEXexcCritical4 6 4" xfId="21314"/>
    <cellStyle name="SAPBEXexcCritical4 6 5" xfId="27008"/>
    <cellStyle name="SAPBEXexcCritical4 6 6" xfId="30708"/>
    <cellStyle name="SAPBEXexcCritical4 7" xfId="5341"/>
    <cellStyle name="SAPBEXexcCritical4 7 2" xfId="9604"/>
    <cellStyle name="SAPBEXexcCritical4 7 2 2" xfId="16032"/>
    <cellStyle name="SAPBEXexcCritical4 7 3" xfId="12734"/>
    <cellStyle name="SAPBEXexcCritical4 7 3 2" xfId="14556"/>
    <cellStyle name="SAPBEXexcCritical4 7 4" xfId="23858"/>
    <cellStyle name="SAPBEXexcCritical4 7 5" xfId="27009"/>
    <cellStyle name="SAPBEXexcCritical4 7 6" xfId="30709"/>
    <cellStyle name="SAPBEXexcCritical4 8" xfId="9576"/>
    <cellStyle name="SAPBEXexcCritical4 8 2" xfId="22617"/>
    <cellStyle name="SAPBEXexcCritical4 9" xfId="12706"/>
    <cellStyle name="SAPBEXexcCritical4 9 2" xfId="14584"/>
    <cellStyle name="SAPBEXexcCritical4_PAL Graphs" xfId="697"/>
    <cellStyle name="SAPBEXexcCritical5" xfId="188"/>
    <cellStyle name="SAPBEXexcCritical5 10" xfId="21315"/>
    <cellStyle name="SAPBEXexcCritical5 11" xfId="27010"/>
    <cellStyle name="SAPBEXexcCritical5 12" xfId="30710"/>
    <cellStyle name="SAPBEXexcCritical5 2" xfId="698"/>
    <cellStyle name="SAPBEXexcCritical5 2 10" xfId="30711"/>
    <cellStyle name="SAPBEXexcCritical5 2 2" xfId="5344"/>
    <cellStyle name="SAPBEXexcCritical5 2 2 10" xfId="30712"/>
    <cellStyle name="SAPBEXexcCritical5 2 2 2" xfId="5345"/>
    <cellStyle name="SAPBEXexcCritical5 2 2 2 2" xfId="9608"/>
    <cellStyle name="SAPBEXexcCritical5 2 2 2 2 2" xfId="22611"/>
    <cellStyle name="SAPBEXexcCritical5 2 2 2 3" xfId="12738"/>
    <cellStyle name="SAPBEXexcCritical5 2 2 2 3 2" xfId="14552"/>
    <cellStyle name="SAPBEXexcCritical5 2 2 2 4" xfId="23855"/>
    <cellStyle name="SAPBEXexcCritical5 2 2 2 5" xfId="27013"/>
    <cellStyle name="SAPBEXexcCritical5 2 2 2 6" xfId="30713"/>
    <cellStyle name="SAPBEXexcCritical5 2 2 3" xfId="5346"/>
    <cellStyle name="SAPBEXexcCritical5 2 2 3 2" xfId="9609"/>
    <cellStyle name="SAPBEXexcCritical5 2 2 3 2 2" xfId="20066"/>
    <cellStyle name="SAPBEXexcCritical5 2 2 3 3" xfId="12739"/>
    <cellStyle name="SAPBEXexcCritical5 2 2 3 3 2" xfId="14551"/>
    <cellStyle name="SAPBEXexcCritical5 2 2 3 4" xfId="21312"/>
    <cellStyle name="SAPBEXexcCritical5 2 2 3 5" xfId="27014"/>
    <cellStyle name="SAPBEXexcCritical5 2 2 3 6" xfId="30714"/>
    <cellStyle name="SAPBEXexcCritical5 2 2 4" xfId="5347"/>
    <cellStyle name="SAPBEXexcCritical5 2 2 4 2" xfId="9610"/>
    <cellStyle name="SAPBEXexcCritical5 2 2 4 2 2" xfId="16030"/>
    <cellStyle name="SAPBEXexcCritical5 2 2 4 3" xfId="12740"/>
    <cellStyle name="SAPBEXexcCritical5 2 2 4 3 2" xfId="14550"/>
    <cellStyle name="SAPBEXexcCritical5 2 2 4 4" xfId="23856"/>
    <cellStyle name="SAPBEXexcCritical5 2 2 4 5" xfId="27015"/>
    <cellStyle name="SAPBEXexcCritical5 2 2 4 6" xfId="30715"/>
    <cellStyle name="SAPBEXexcCritical5 2 2 5" xfId="5348"/>
    <cellStyle name="SAPBEXexcCritical5 2 2 5 2" xfId="9611"/>
    <cellStyle name="SAPBEXexcCritical5 2 2 5 2 2" xfId="22610"/>
    <cellStyle name="SAPBEXexcCritical5 2 2 5 3" xfId="12741"/>
    <cellStyle name="SAPBEXexcCritical5 2 2 5 3 2" xfId="14549"/>
    <cellStyle name="SAPBEXexcCritical5 2 2 5 4" xfId="21313"/>
    <cellStyle name="SAPBEXexcCritical5 2 2 5 5" xfId="27016"/>
    <cellStyle name="SAPBEXexcCritical5 2 2 5 6" xfId="30716"/>
    <cellStyle name="SAPBEXexcCritical5 2 2 6" xfId="9607"/>
    <cellStyle name="SAPBEXexcCritical5 2 2 6 2" xfId="16031"/>
    <cellStyle name="SAPBEXexcCritical5 2 2 7" xfId="12737"/>
    <cellStyle name="SAPBEXexcCritical5 2 2 7 2" xfId="14553"/>
    <cellStyle name="SAPBEXexcCritical5 2 2 8" xfId="17614"/>
    <cellStyle name="SAPBEXexcCritical5 2 2 9" xfId="27012"/>
    <cellStyle name="SAPBEXexcCritical5 2 3" xfId="5349"/>
    <cellStyle name="SAPBEXexcCritical5 2 3 2" xfId="9612"/>
    <cellStyle name="SAPBEXexcCritical5 2 3 2 2" xfId="20065"/>
    <cellStyle name="SAPBEXexcCritical5 2 3 3" xfId="12742"/>
    <cellStyle name="SAPBEXexcCritical5 2 3 3 2" xfId="14548"/>
    <cellStyle name="SAPBEXexcCritical5 2 3 4" xfId="17613"/>
    <cellStyle name="SAPBEXexcCritical5 2 3 5" xfId="27017"/>
    <cellStyle name="SAPBEXexcCritical5 2 3 6" xfId="30717"/>
    <cellStyle name="SAPBEXexcCritical5 2 4" xfId="5350"/>
    <cellStyle name="SAPBEXexcCritical5 2 4 2" xfId="9613"/>
    <cellStyle name="SAPBEXexcCritical5 2 4 2 2" xfId="16029"/>
    <cellStyle name="SAPBEXexcCritical5 2 4 3" xfId="12743"/>
    <cellStyle name="SAPBEXexcCritical5 2 4 3 2" xfId="14547"/>
    <cellStyle name="SAPBEXexcCritical5 2 4 4" xfId="17612"/>
    <cellStyle name="SAPBEXexcCritical5 2 4 5" xfId="27018"/>
    <cellStyle name="SAPBEXexcCritical5 2 4 6" xfId="30718"/>
    <cellStyle name="SAPBEXexcCritical5 2 5" xfId="9606"/>
    <cellStyle name="SAPBEXexcCritical5 2 5 2" xfId="20067"/>
    <cellStyle name="SAPBEXexcCritical5 2 6" xfId="12736"/>
    <cellStyle name="SAPBEXexcCritical5 2 6 2" xfId="14554"/>
    <cellStyle name="SAPBEXexcCritical5 2 7" xfId="5343"/>
    <cellStyle name="SAPBEXexcCritical5 2 8" xfId="17615"/>
    <cellStyle name="SAPBEXexcCritical5 2 9" xfId="27011"/>
    <cellStyle name="SAPBEXexcCritical5 3" xfId="5351"/>
    <cellStyle name="SAPBEXexcCritical5 3 2" xfId="5352"/>
    <cellStyle name="SAPBEXexcCritical5 3 2 10" xfId="30719"/>
    <cellStyle name="SAPBEXexcCritical5 3 2 2" xfId="5353"/>
    <cellStyle name="SAPBEXexcCritical5 3 2 2 2" xfId="9616"/>
    <cellStyle name="SAPBEXexcCritical5 3 2 2 2 2" xfId="22600"/>
    <cellStyle name="SAPBEXexcCritical5 3 2 2 3" xfId="12746"/>
    <cellStyle name="SAPBEXexcCritical5 3 2 2 3 2" xfId="14544"/>
    <cellStyle name="SAPBEXexcCritical5 3 2 2 4" xfId="21293"/>
    <cellStyle name="SAPBEXexcCritical5 3 2 2 5" xfId="27021"/>
    <cellStyle name="SAPBEXexcCritical5 3 2 2 6" xfId="30720"/>
    <cellStyle name="SAPBEXexcCritical5 3 2 3" xfId="5354"/>
    <cellStyle name="SAPBEXexcCritical5 3 2 3 2" xfId="9617"/>
    <cellStyle name="SAPBEXexcCritical5 3 2 3 2 2" xfId="20055"/>
    <cellStyle name="SAPBEXexcCritical5 3 2 3 3" xfId="12747"/>
    <cellStyle name="SAPBEXexcCritical5 3 2 3 3 2" xfId="14543"/>
    <cellStyle name="SAPBEXexcCritical5 3 2 3 4" xfId="23853"/>
    <cellStyle name="SAPBEXexcCritical5 3 2 3 5" xfId="27022"/>
    <cellStyle name="SAPBEXexcCritical5 3 2 3 6" xfId="30721"/>
    <cellStyle name="SAPBEXexcCritical5 3 2 4" xfId="5355"/>
    <cellStyle name="SAPBEXexcCritical5 3 2 4 2" xfId="9618"/>
    <cellStyle name="SAPBEXexcCritical5 3 2 4 2 2" xfId="22607"/>
    <cellStyle name="SAPBEXexcCritical5 3 2 4 3" xfId="12748"/>
    <cellStyle name="SAPBEXexcCritical5 3 2 4 3 2" xfId="14542"/>
    <cellStyle name="SAPBEXexcCritical5 3 2 4 4" xfId="21310"/>
    <cellStyle name="SAPBEXexcCritical5 3 2 4 5" xfId="27023"/>
    <cellStyle name="SAPBEXexcCritical5 3 2 4 6" xfId="30722"/>
    <cellStyle name="SAPBEXexcCritical5 3 2 5" xfId="5356"/>
    <cellStyle name="SAPBEXexcCritical5 3 2 5 2" xfId="9619"/>
    <cellStyle name="SAPBEXexcCritical5 3 2 5 2 2" xfId="20062"/>
    <cellStyle name="SAPBEXexcCritical5 3 2 5 3" xfId="12749"/>
    <cellStyle name="SAPBEXexcCritical5 3 2 5 3 2" xfId="14541"/>
    <cellStyle name="SAPBEXexcCritical5 3 2 5 4" xfId="17610"/>
    <cellStyle name="SAPBEXexcCritical5 3 2 5 5" xfId="27024"/>
    <cellStyle name="SAPBEXexcCritical5 3 2 5 6" xfId="30723"/>
    <cellStyle name="SAPBEXexcCritical5 3 2 6" xfId="9615"/>
    <cellStyle name="SAPBEXexcCritical5 3 2 6 2" xfId="16027"/>
    <cellStyle name="SAPBEXexcCritical5 3 2 7" xfId="12745"/>
    <cellStyle name="SAPBEXexcCritical5 3 2 7 2" xfId="14545"/>
    <cellStyle name="SAPBEXexcCritical5 3 2 8" xfId="23836"/>
    <cellStyle name="SAPBEXexcCritical5 3 2 9" xfId="27020"/>
    <cellStyle name="SAPBEXexcCritical5 3 3" xfId="5357"/>
    <cellStyle name="SAPBEXexcCritical5 3 3 2" xfId="9620"/>
    <cellStyle name="SAPBEXexcCritical5 3 3 2 2" xfId="16026"/>
    <cellStyle name="SAPBEXexcCritical5 3 3 3" xfId="12750"/>
    <cellStyle name="SAPBEXexcCritical5 3 3 3 2" xfId="14540"/>
    <cellStyle name="SAPBEXexcCritical5 3 3 4" xfId="23851"/>
    <cellStyle name="SAPBEXexcCritical5 3 3 5" xfId="27025"/>
    <cellStyle name="SAPBEXexcCritical5 3 3 6" xfId="30724"/>
    <cellStyle name="SAPBEXexcCritical5 3 4" xfId="5358"/>
    <cellStyle name="SAPBEXexcCritical5 3 4 2" xfId="9621"/>
    <cellStyle name="SAPBEXexcCritical5 3 4 2 2" xfId="22606"/>
    <cellStyle name="SAPBEXexcCritical5 3 4 3" xfId="12751"/>
    <cellStyle name="SAPBEXexcCritical5 3 4 3 2" xfId="14539"/>
    <cellStyle name="SAPBEXexcCritical5 3 4 4" xfId="21308"/>
    <cellStyle name="SAPBEXexcCritical5 3 4 5" xfId="27026"/>
    <cellStyle name="SAPBEXexcCritical5 3 4 6" xfId="30725"/>
    <cellStyle name="SAPBEXexcCritical5 3 5" xfId="9614"/>
    <cellStyle name="SAPBEXexcCritical5 3 5 2" xfId="16028"/>
    <cellStyle name="SAPBEXexcCritical5 3 6" xfId="12744"/>
    <cellStyle name="SAPBEXexcCritical5 3 6 2" xfId="14546"/>
    <cellStyle name="SAPBEXexcCritical5 3 7" xfId="17611"/>
    <cellStyle name="SAPBEXexcCritical5 3 8" xfId="27019"/>
    <cellStyle name="SAPBEXexcCritical5 3 9" xfId="30726"/>
    <cellStyle name="SAPBEXexcCritical5 4" xfId="5359"/>
    <cellStyle name="SAPBEXexcCritical5 4 10" xfId="30727"/>
    <cellStyle name="SAPBEXexcCritical5 4 2" xfId="5360"/>
    <cellStyle name="SAPBEXexcCritical5 4 2 2" xfId="9623"/>
    <cellStyle name="SAPBEXexcCritical5 4 2 2 2" xfId="16025"/>
    <cellStyle name="SAPBEXexcCritical5 4 2 3" xfId="12753"/>
    <cellStyle name="SAPBEXexcCritical5 4 2 3 2" xfId="14537"/>
    <cellStyle name="SAPBEXexcCritical5 4 2 4" xfId="21309"/>
    <cellStyle name="SAPBEXexcCritical5 4 2 5" xfId="27028"/>
    <cellStyle name="SAPBEXexcCritical5 4 2 6" xfId="30728"/>
    <cellStyle name="SAPBEXexcCritical5 4 3" xfId="5361"/>
    <cellStyle name="SAPBEXexcCritical5 4 3 2" xfId="9624"/>
    <cellStyle name="SAPBEXexcCritical5 4 3 2 2" xfId="22601"/>
    <cellStyle name="SAPBEXexcCritical5 4 3 3" xfId="12754"/>
    <cellStyle name="SAPBEXexcCritical5 4 3 3 2" xfId="14536"/>
    <cellStyle name="SAPBEXexcCritical5 4 3 4" xfId="17609"/>
    <cellStyle name="SAPBEXexcCritical5 4 3 5" xfId="27029"/>
    <cellStyle name="SAPBEXexcCritical5 4 3 6" xfId="30729"/>
    <cellStyle name="SAPBEXexcCritical5 4 4" xfId="5362"/>
    <cellStyle name="SAPBEXexcCritical5 4 4 2" xfId="9625"/>
    <cellStyle name="SAPBEXexcCritical5 4 4 2 2" xfId="20056"/>
    <cellStyle name="SAPBEXexcCritical5 4 4 3" xfId="12755"/>
    <cellStyle name="SAPBEXexcCritical5 4 4 3 2" xfId="14535"/>
    <cellStyle name="SAPBEXexcCritical5 4 4 4" xfId="17608"/>
    <cellStyle name="SAPBEXexcCritical5 4 4 5" xfId="27030"/>
    <cellStyle name="SAPBEXexcCritical5 4 4 6" xfId="30730"/>
    <cellStyle name="SAPBEXexcCritical5 4 5" xfId="5363"/>
    <cellStyle name="SAPBEXexcCritical5 4 5 2" xfId="9626"/>
    <cellStyle name="SAPBEXexcCritical5 4 5 2 2" xfId="22605"/>
    <cellStyle name="SAPBEXexcCritical5 4 5 3" xfId="12756"/>
    <cellStyle name="SAPBEXexcCritical5 4 5 3 2" xfId="14534"/>
    <cellStyle name="SAPBEXexcCritical5 4 5 4" xfId="23849"/>
    <cellStyle name="SAPBEXexcCritical5 4 5 5" xfId="27031"/>
    <cellStyle name="SAPBEXexcCritical5 4 5 6" xfId="30731"/>
    <cellStyle name="SAPBEXexcCritical5 4 6" xfId="9622"/>
    <cellStyle name="SAPBEXexcCritical5 4 6 2" xfId="20061"/>
    <cellStyle name="SAPBEXexcCritical5 4 7" xfId="12752"/>
    <cellStyle name="SAPBEXexcCritical5 4 7 2" xfId="14538"/>
    <cellStyle name="SAPBEXexcCritical5 4 8" xfId="23852"/>
    <cellStyle name="SAPBEXexcCritical5 4 9" xfId="27027"/>
    <cellStyle name="SAPBEXexcCritical5 5" xfId="5364"/>
    <cellStyle name="SAPBEXexcCritical5 5 10" xfId="30732"/>
    <cellStyle name="SAPBEXexcCritical5 5 2" xfId="5365"/>
    <cellStyle name="SAPBEXexcCritical5 5 2 2" xfId="9628"/>
    <cellStyle name="SAPBEXexcCritical5 5 2 2 2" xfId="16024"/>
    <cellStyle name="SAPBEXexcCritical5 5 2 3" xfId="12758"/>
    <cellStyle name="SAPBEXexcCritical5 5 2 3 2" xfId="14532"/>
    <cellStyle name="SAPBEXexcCritical5 5 2 4" xfId="23850"/>
    <cellStyle name="SAPBEXexcCritical5 5 2 5" xfId="27033"/>
    <cellStyle name="SAPBEXexcCritical5 5 2 6" xfId="30733"/>
    <cellStyle name="SAPBEXexcCritical5 5 3" xfId="5366"/>
    <cellStyle name="SAPBEXexcCritical5 5 3 2" xfId="9629"/>
    <cellStyle name="SAPBEXexcCritical5 5 3 2 2" xfId="22604"/>
    <cellStyle name="SAPBEXexcCritical5 5 3 3" xfId="12759"/>
    <cellStyle name="SAPBEXexcCritical5 5 3 3 2" xfId="14531"/>
    <cellStyle name="SAPBEXexcCritical5 5 3 4" xfId="21307"/>
    <cellStyle name="SAPBEXexcCritical5 5 3 5" xfId="27034"/>
    <cellStyle name="SAPBEXexcCritical5 5 3 6" xfId="30734"/>
    <cellStyle name="SAPBEXexcCritical5 5 4" xfId="5367"/>
    <cellStyle name="SAPBEXexcCritical5 5 4 2" xfId="9630"/>
    <cellStyle name="SAPBEXexcCritical5 5 4 2 2" xfId="20059"/>
    <cellStyle name="SAPBEXexcCritical5 5 4 3" xfId="12760"/>
    <cellStyle name="SAPBEXexcCritical5 5 4 3 2" xfId="14530"/>
    <cellStyle name="SAPBEXexcCritical5 5 4 4" xfId="17607"/>
    <cellStyle name="SAPBEXexcCritical5 5 4 5" xfId="27035"/>
    <cellStyle name="SAPBEXexcCritical5 5 4 6" xfId="30735"/>
    <cellStyle name="SAPBEXexcCritical5 5 5" xfId="5368"/>
    <cellStyle name="SAPBEXexcCritical5 5 5 2" xfId="9631"/>
    <cellStyle name="SAPBEXexcCritical5 5 5 2 2" xfId="16023"/>
    <cellStyle name="SAPBEXexcCritical5 5 5 3" xfId="12761"/>
    <cellStyle name="SAPBEXexcCritical5 5 5 3 2" xfId="14529"/>
    <cellStyle name="SAPBEXexcCritical5 5 5 4" xfId="17606"/>
    <cellStyle name="SAPBEXexcCritical5 5 5 5" xfId="27036"/>
    <cellStyle name="SAPBEXexcCritical5 5 5 6" xfId="30736"/>
    <cellStyle name="SAPBEXexcCritical5 5 6" xfId="9627"/>
    <cellStyle name="SAPBEXexcCritical5 5 6 2" xfId="20060"/>
    <cellStyle name="SAPBEXexcCritical5 5 7" xfId="12757"/>
    <cellStyle name="SAPBEXexcCritical5 5 7 2" xfId="14533"/>
    <cellStyle name="SAPBEXexcCritical5 5 8" xfId="21306"/>
    <cellStyle name="SAPBEXexcCritical5 5 9" xfId="27032"/>
    <cellStyle name="SAPBEXexcCritical5 6" xfId="5369"/>
    <cellStyle name="SAPBEXexcCritical5 6 2" xfId="9632"/>
    <cellStyle name="SAPBEXexcCritical5 6 2 2" xfId="22603"/>
    <cellStyle name="SAPBEXexcCritical5 6 3" xfId="12762"/>
    <cellStyle name="SAPBEXexcCritical5 6 3 2" xfId="14528"/>
    <cellStyle name="SAPBEXexcCritical5 6 4" xfId="23843"/>
    <cellStyle name="SAPBEXexcCritical5 6 5" xfId="27037"/>
    <cellStyle name="SAPBEXexcCritical5 6 6" xfId="30737"/>
    <cellStyle name="SAPBEXexcCritical5 7" xfId="5370"/>
    <cellStyle name="SAPBEXexcCritical5 7 2" xfId="9633"/>
    <cellStyle name="SAPBEXexcCritical5 7 2 2" xfId="20058"/>
    <cellStyle name="SAPBEXexcCritical5 7 3" xfId="12763"/>
    <cellStyle name="SAPBEXexcCritical5 7 3 2" xfId="14527"/>
    <cellStyle name="SAPBEXexcCritical5 7 4" xfId="21300"/>
    <cellStyle name="SAPBEXexcCritical5 7 5" xfId="27038"/>
    <cellStyle name="SAPBEXexcCritical5 7 6" xfId="30738"/>
    <cellStyle name="SAPBEXexcCritical5 8" xfId="9605"/>
    <cellStyle name="SAPBEXexcCritical5 8 2" xfId="22612"/>
    <cellStyle name="SAPBEXexcCritical5 9" xfId="12735"/>
    <cellStyle name="SAPBEXexcCritical5 9 2" xfId="14555"/>
    <cellStyle name="SAPBEXexcCritical5_PAL Graphs" xfId="699"/>
    <cellStyle name="SAPBEXexcCritical6" xfId="189"/>
    <cellStyle name="SAPBEXexcCritical6 10" xfId="23848"/>
    <cellStyle name="SAPBEXexcCritical6 11" xfId="27039"/>
    <cellStyle name="SAPBEXexcCritical6 12" xfId="30739"/>
    <cellStyle name="SAPBEXexcCritical6 2" xfId="700"/>
    <cellStyle name="SAPBEXexcCritical6 2 10" xfId="30740"/>
    <cellStyle name="SAPBEXexcCritical6 2 2" xfId="5373"/>
    <cellStyle name="SAPBEXexcCritical6 2 2 10" xfId="30741"/>
    <cellStyle name="SAPBEXexcCritical6 2 2 2" xfId="5374"/>
    <cellStyle name="SAPBEXexcCritical6 2 2 2 2" xfId="9637"/>
    <cellStyle name="SAPBEXexcCritical6 2 2 2 2 2" xfId="16021"/>
    <cellStyle name="SAPBEXexcCritical6 2 2 2 3" xfId="12767"/>
    <cellStyle name="SAPBEXexcCritical6 2 2 2 3 2" xfId="14523"/>
    <cellStyle name="SAPBEXexcCritical6 2 2 2 4" xfId="23846"/>
    <cellStyle name="SAPBEXexcCritical6 2 2 2 5" xfId="27042"/>
    <cellStyle name="SAPBEXexcCritical6 2 2 2 6" xfId="30742"/>
    <cellStyle name="SAPBEXexcCritical6 2 2 3" xfId="5375"/>
    <cellStyle name="SAPBEXexcCritical6 2 2 3 2" xfId="9638"/>
    <cellStyle name="SAPBEXexcCritical6 2 2 3 2 2" xfId="16020"/>
    <cellStyle name="SAPBEXexcCritical6 2 2 3 3" xfId="12768"/>
    <cellStyle name="SAPBEXexcCritical6 2 2 3 3 2" xfId="14522"/>
    <cellStyle name="SAPBEXexcCritical6 2 2 3 4" xfId="21303"/>
    <cellStyle name="SAPBEXexcCritical6 2 2 3 5" xfId="27043"/>
    <cellStyle name="SAPBEXexcCritical6 2 2 3 6" xfId="30743"/>
    <cellStyle name="SAPBEXexcCritical6 2 2 4" xfId="5376"/>
    <cellStyle name="SAPBEXexcCritical6 2 2 4 2" xfId="9639"/>
    <cellStyle name="SAPBEXexcCritical6 2 2 4 2 2" xfId="16019"/>
    <cellStyle name="SAPBEXexcCritical6 2 2 4 3" xfId="12769"/>
    <cellStyle name="SAPBEXexcCritical6 2 2 4 3 2" xfId="14521"/>
    <cellStyle name="SAPBEXexcCritical6 2 2 4 4" xfId="23847"/>
    <cellStyle name="SAPBEXexcCritical6 2 2 4 5" xfId="27044"/>
    <cellStyle name="SAPBEXexcCritical6 2 2 4 6" xfId="30744"/>
    <cellStyle name="SAPBEXexcCritical6 2 2 5" xfId="5377"/>
    <cellStyle name="SAPBEXexcCritical6 2 2 5 2" xfId="9640"/>
    <cellStyle name="SAPBEXexcCritical6 2 2 5 2 2" xfId="22592"/>
    <cellStyle name="SAPBEXexcCritical6 2 2 5 3" xfId="12770"/>
    <cellStyle name="SAPBEXexcCritical6 2 2 5 3 2" xfId="14520"/>
    <cellStyle name="SAPBEXexcCritical6 2 2 5 4" xfId="21304"/>
    <cellStyle name="SAPBEXexcCritical6 2 2 5 5" xfId="27045"/>
    <cellStyle name="SAPBEXexcCritical6 2 2 5 6" xfId="30745"/>
    <cellStyle name="SAPBEXexcCritical6 2 2 6" xfId="9636"/>
    <cellStyle name="SAPBEXexcCritical6 2 2 6 2" xfId="20057"/>
    <cellStyle name="SAPBEXexcCritical6 2 2 7" xfId="12766"/>
    <cellStyle name="SAPBEXexcCritical6 2 2 7 2" xfId="14524"/>
    <cellStyle name="SAPBEXexcCritical6 2 2 8" xfId="17605"/>
    <cellStyle name="SAPBEXexcCritical6 2 2 9" xfId="27041"/>
    <cellStyle name="SAPBEXexcCritical6 2 3" xfId="5378"/>
    <cellStyle name="SAPBEXexcCritical6 2 3 2" xfId="9641"/>
    <cellStyle name="SAPBEXexcCritical6 2 3 2 2" xfId="20047"/>
    <cellStyle name="SAPBEXexcCritical6 2 3 3" xfId="12771"/>
    <cellStyle name="SAPBEXexcCritical6 2 3 3 2" xfId="14519"/>
    <cellStyle name="SAPBEXexcCritical6 2 3 4" xfId="17604"/>
    <cellStyle name="SAPBEXexcCritical6 2 3 5" xfId="27046"/>
    <cellStyle name="SAPBEXexcCritical6 2 3 6" xfId="30746"/>
    <cellStyle name="SAPBEXexcCritical6 2 4" xfId="5379"/>
    <cellStyle name="SAPBEXexcCritical6 2 4 2" xfId="9642"/>
    <cellStyle name="SAPBEXexcCritical6 2 4 2 2" xfId="22599"/>
    <cellStyle name="SAPBEXexcCritical6 2 4 3" xfId="12772"/>
    <cellStyle name="SAPBEXexcCritical6 2 4 3 2" xfId="14518"/>
    <cellStyle name="SAPBEXexcCritical6 2 4 4" xfId="17603"/>
    <cellStyle name="SAPBEXexcCritical6 2 4 5" xfId="27047"/>
    <cellStyle name="SAPBEXexcCritical6 2 4 6" xfId="30747"/>
    <cellStyle name="SAPBEXexcCritical6 2 5" xfId="9635"/>
    <cellStyle name="SAPBEXexcCritical6 2 5 2" xfId="22602"/>
    <cellStyle name="SAPBEXexcCritical6 2 6" xfId="12765"/>
    <cellStyle name="SAPBEXexcCritical6 2 6 2" xfId="14525"/>
    <cellStyle name="SAPBEXexcCritical6 2 7" xfId="5372"/>
    <cellStyle name="SAPBEXexcCritical6 2 8" xfId="21305"/>
    <cellStyle name="SAPBEXexcCritical6 2 9" xfId="27040"/>
    <cellStyle name="SAPBEXexcCritical6 3" xfId="5380"/>
    <cellStyle name="SAPBEXexcCritical6 3 2" xfId="5381"/>
    <cellStyle name="SAPBEXexcCritical6 3 2 10" xfId="30748"/>
    <cellStyle name="SAPBEXexcCritical6 3 2 2" xfId="5382"/>
    <cellStyle name="SAPBEXexcCritical6 3 2 2 2" xfId="9645"/>
    <cellStyle name="SAPBEXexcCritical6 3 2 2 2 2" xfId="22598"/>
    <cellStyle name="SAPBEXexcCritical6 3 2 2 3" xfId="12775"/>
    <cellStyle name="SAPBEXexcCritical6 3 2 2 3 2" xfId="14515"/>
    <cellStyle name="SAPBEXexcCritical6 3 2 2 4" xfId="23845"/>
    <cellStyle name="SAPBEXexcCritical6 3 2 2 5" xfId="27050"/>
    <cellStyle name="SAPBEXexcCritical6 3 2 2 6" xfId="30749"/>
    <cellStyle name="SAPBEXexcCritical6 3 2 3" xfId="5383"/>
    <cellStyle name="SAPBEXexcCritical6 3 2 3 2" xfId="9646"/>
    <cellStyle name="SAPBEXexcCritical6 3 2 3 2 2" xfId="20053"/>
    <cellStyle name="SAPBEXexcCritical6 3 2 3 3" xfId="12776"/>
    <cellStyle name="SAPBEXexcCritical6 3 2 3 3 2" xfId="14514"/>
    <cellStyle name="SAPBEXexcCritical6 3 2 3 4" xfId="21302"/>
    <cellStyle name="SAPBEXexcCritical6 3 2 3 5" xfId="27051"/>
    <cellStyle name="SAPBEXexcCritical6 3 2 3 6" xfId="30750"/>
    <cellStyle name="SAPBEXexcCritical6 3 2 4" xfId="5384"/>
    <cellStyle name="SAPBEXexcCritical6 3 2 4 2" xfId="9647"/>
    <cellStyle name="SAPBEXexcCritical6 3 2 4 2 2" xfId="16017"/>
    <cellStyle name="SAPBEXexcCritical6 3 2 4 3" xfId="12777"/>
    <cellStyle name="SAPBEXexcCritical6 3 2 4 3 2" xfId="14513"/>
    <cellStyle name="SAPBEXexcCritical6 3 2 4 4" xfId="17602"/>
    <cellStyle name="SAPBEXexcCritical6 3 2 4 5" xfId="27052"/>
    <cellStyle name="SAPBEXexcCritical6 3 2 4 6" xfId="30751"/>
    <cellStyle name="SAPBEXexcCritical6 3 2 5" xfId="5385"/>
    <cellStyle name="SAPBEXexcCritical6 3 2 5 2" xfId="9648"/>
    <cellStyle name="SAPBEXexcCritical6 3 2 5 2 2" xfId="22593"/>
    <cellStyle name="SAPBEXexcCritical6 3 2 5 3" xfId="12778"/>
    <cellStyle name="SAPBEXexcCritical6 3 2 5 3 2" xfId="14512"/>
    <cellStyle name="SAPBEXexcCritical6 3 2 5 4" xfId="17601"/>
    <cellStyle name="SAPBEXexcCritical6 3 2 5 5" xfId="27053"/>
    <cellStyle name="SAPBEXexcCritical6 3 2 5 6" xfId="30752"/>
    <cellStyle name="SAPBEXexcCritical6 3 2 6" xfId="9644"/>
    <cellStyle name="SAPBEXexcCritical6 3 2 6 2" xfId="16018"/>
    <cellStyle name="SAPBEXexcCritical6 3 2 7" xfId="12774"/>
    <cellStyle name="SAPBEXexcCritical6 3 2 7 2" xfId="14516"/>
    <cellStyle name="SAPBEXexcCritical6 3 2 8" xfId="21301"/>
    <cellStyle name="SAPBEXexcCritical6 3 2 9" xfId="27049"/>
    <cellStyle name="SAPBEXexcCritical6 3 3" xfId="5386"/>
    <cellStyle name="SAPBEXexcCritical6 3 3 2" xfId="9649"/>
    <cellStyle name="SAPBEXexcCritical6 3 3 2 2" xfId="20048"/>
    <cellStyle name="SAPBEXexcCritical6 3 3 3" xfId="12779"/>
    <cellStyle name="SAPBEXexcCritical6 3 3 3 2" xfId="14511"/>
    <cellStyle name="SAPBEXexcCritical6 3 3 4" xfId="17600"/>
    <cellStyle name="SAPBEXexcCritical6 3 3 5" xfId="27054"/>
    <cellStyle name="SAPBEXexcCritical6 3 3 6" xfId="30753"/>
    <cellStyle name="SAPBEXexcCritical6 3 4" xfId="5387"/>
    <cellStyle name="SAPBEXexcCritical6 3 4 2" xfId="9650"/>
    <cellStyle name="SAPBEXexcCritical6 3 4 2 2" xfId="22597"/>
    <cellStyle name="SAPBEXexcCritical6 3 4 3" xfId="12780"/>
    <cellStyle name="SAPBEXexcCritical6 3 4 3 2" xfId="14510"/>
    <cellStyle name="SAPBEXexcCritical6 3 4 4" xfId="23837"/>
    <cellStyle name="SAPBEXexcCritical6 3 4 5" xfId="27055"/>
    <cellStyle name="SAPBEXexcCritical6 3 4 6" xfId="30754"/>
    <cellStyle name="SAPBEXexcCritical6 3 5" xfId="9643"/>
    <cellStyle name="SAPBEXexcCritical6 3 5 2" xfId="20054"/>
    <cellStyle name="SAPBEXexcCritical6 3 6" xfId="12773"/>
    <cellStyle name="SAPBEXexcCritical6 3 6 2" xfId="14517"/>
    <cellStyle name="SAPBEXexcCritical6 3 7" xfId="23844"/>
    <cellStyle name="SAPBEXexcCritical6 3 8" xfId="27048"/>
    <cellStyle name="SAPBEXexcCritical6 3 9" xfId="30755"/>
    <cellStyle name="SAPBEXexcCritical6 4" xfId="5388"/>
    <cellStyle name="SAPBEXexcCritical6 4 10" xfId="30756"/>
    <cellStyle name="SAPBEXexcCritical6 4 2" xfId="5389"/>
    <cellStyle name="SAPBEXexcCritical6 4 2 2" xfId="9652"/>
    <cellStyle name="SAPBEXexcCritical6 4 2 2 2" xfId="16016"/>
    <cellStyle name="SAPBEXexcCritical6 4 2 3" xfId="12782"/>
    <cellStyle name="SAPBEXexcCritical6 4 2 3 2" xfId="14508"/>
    <cellStyle name="SAPBEXexcCritical6 4 2 4" xfId="23842"/>
    <cellStyle name="SAPBEXexcCritical6 4 2 5" xfId="27057"/>
    <cellStyle name="SAPBEXexcCritical6 4 2 6" xfId="30757"/>
    <cellStyle name="SAPBEXexcCritical6 4 3" xfId="5390"/>
    <cellStyle name="SAPBEXexcCritical6 4 3 2" xfId="9653"/>
    <cellStyle name="SAPBEXexcCritical6 4 3 2 2" xfId="22596"/>
    <cellStyle name="SAPBEXexcCritical6 4 3 3" xfId="12783"/>
    <cellStyle name="SAPBEXexcCritical6 4 3 3 2" xfId="14507"/>
    <cellStyle name="SAPBEXexcCritical6 4 3 4" xfId="21299"/>
    <cellStyle name="SAPBEXexcCritical6 4 3 5" xfId="27058"/>
    <cellStyle name="SAPBEXexcCritical6 4 3 6" xfId="30758"/>
    <cellStyle name="SAPBEXexcCritical6 4 4" xfId="5391"/>
    <cellStyle name="SAPBEXexcCritical6 4 4 2" xfId="9654"/>
    <cellStyle name="SAPBEXexcCritical6 4 4 2 2" xfId="20051"/>
    <cellStyle name="SAPBEXexcCritical6 4 4 3" xfId="12784"/>
    <cellStyle name="SAPBEXexcCritical6 4 4 3 2" xfId="14506"/>
    <cellStyle name="SAPBEXexcCritical6 4 4 4" xfId="17599"/>
    <cellStyle name="SAPBEXexcCritical6 4 4 5" xfId="27059"/>
    <cellStyle name="SAPBEXexcCritical6 4 4 6" xfId="30759"/>
    <cellStyle name="SAPBEXexcCritical6 4 5" xfId="5392"/>
    <cellStyle name="SAPBEXexcCritical6 4 5 2" xfId="9655"/>
    <cellStyle name="SAPBEXexcCritical6 4 5 2 2" xfId="16015"/>
    <cellStyle name="SAPBEXexcCritical6 4 5 3" xfId="12785"/>
    <cellStyle name="SAPBEXexcCritical6 4 5 3 2" xfId="14505"/>
    <cellStyle name="SAPBEXexcCritical6 4 5 4" xfId="23840"/>
    <cellStyle name="SAPBEXexcCritical6 4 5 5" xfId="27060"/>
    <cellStyle name="SAPBEXexcCritical6 4 5 6" xfId="30760"/>
    <cellStyle name="SAPBEXexcCritical6 4 6" xfId="9651"/>
    <cellStyle name="SAPBEXexcCritical6 4 6 2" xfId="20052"/>
    <cellStyle name="SAPBEXexcCritical6 4 7" xfId="12781"/>
    <cellStyle name="SAPBEXexcCritical6 4 7 2" xfId="14509"/>
    <cellStyle name="SAPBEXexcCritical6 4 8" xfId="21294"/>
    <cellStyle name="SAPBEXexcCritical6 4 9" xfId="27056"/>
    <cellStyle name="SAPBEXexcCritical6 5" xfId="5393"/>
    <cellStyle name="SAPBEXexcCritical6 5 10" xfId="30761"/>
    <cellStyle name="SAPBEXexcCritical6 5 2" xfId="5394"/>
    <cellStyle name="SAPBEXexcCritical6 5 2 2" xfId="9657"/>
    <cellStyle name="SAPBEXexcCritical6 5 2 2 2" xfId="20050"/>
    <cellStyle name="SAPBEXexcCritical6 5 2 3" xfId="12787"/>
    <cellStyle name="SAPBEXexcCritical6 5 2 3 2" xfId="14503"/>
    <cellStyle name="SAPBEXexcCritical6 5 2 4" xfId="23841"/>
    <cellStyle name="SAPBEXexcCritical6 5 2 5" xfId="27062"/>
    <cellStyle name="SAPBEXexcCritical6 5 2 6" xfId="30762"/>
    <cellStyle name="SAPBEXexcCritical6 5 3" xfId="5395"/>
    <cellStyle name="SAPBEXexcCritical6 5 3 2" xfId="9658"/>
    <cellStyle name="SAPBEXexcCritical6 5 3 2 2" xfId="16014"/>
    <cellStyle name="SAPBEXexcCritical6 5 3 3" xfId="12788"/>
    <cellStyle name="SAPBEXexcCritical6 5 3 3 2" xfId="14502"/>
    <cellStyle name="SAPBEXexcCritical6 5 3 4" xfId="21298"/>
    <cellStyle name="SAPBEXexcCritical6 5 3 5" xfId="27063"/>
    <cellStyle name="SAPBEXexcCritical6 5 3 6" xfId="30763"/>
    <cellStyle name="SAPBEXexcCritical6 5 4" xfId="5396"/>
    <cellStyle name="SAPBEXexcCritical6 5 4 2" xfId="9659"/>
    <cellStyle name="SAPBEXexcCritical6 5 4 2 2" xfId="22594"/>
    <cellStyle name="SAPBEXexcCritical6 5 4 3" xfId="12789"/>
    <cellStyle name="SAPBEXexcCritical6 5 4 3 2" xfId="14501"/>
    <cellStyle name="SAPBEXexcCritical6 5 4 4" xfId="17598"/>
    <cellStyle name="SAPBEXexcCritical6 5 4 5" xfId="27064"/>
    <cellStyle name="SAPBEXexcCritical6 5 4 6" xfId="30764"/>
    <cellStyle name="SAPBEXexcCritical6 5 5" xfId="5397"/>
    <cellStyle name="SAPBEXexcCritical6 5 5 2" xfId="9660"/>
    <cellStyle name="SAPBEXexcCritical6 5 5 2 2" xfId="20049"/>
    <cellStyle name="SAPBEXexcCritical6 5 5 3" xfId="12790"/>
    <cellStyle name="SAPBEXexcCritical6 5 5 3 2" xfId="14500"/>
    <cellStyle name="SAPBEXexcCritical6 5 5 4" xfId="17597"/>
    <cellStyle name="SAPBEXexcCritical6 5 5 5" xfId="27065"/>
    <cellStyle name="SAPBEXexcCritical6 5 5 6" xfId="30765"/>
    <cellStyle name="SAPBEXexcCritical6 5 6" xfId="9656"/>
    <cellStyle name="SAPBEXexcCritical6 5 6 2" xfId="22595"/>
    <cellStyle name="SAPBEXexcCritical6 5 7" xfId="12786"/>
    <cellStyle name="SAPBEXexcCritical6 5 7 2" xfId="14504"/>
    <cellStyle name="SAPBEXexcCritical6 5 8" xfId="21297"/>
    <cellStyle name="SAPBEXexcCritical6 5 9" xfId="27061"/>
    <cellStyle name="SAPBEXexcCritical6 6" xfId="5398"/>
    <cellStyle name="SAPBEXexcCritical6 6 2" xfId="9661"/>
    <cellStyle name="SAPBEXexcCritical6 6 2 2" xfId="16013"/>
    <cellStyle name="SAPBEXexcCritical6 6 3" xfId="12791"/>
    <cellStyle name="SAPBEXexcCritical6 6 3 2" xfId="14499"/>
    <cellStyle name="SAPBEXexcCritical6 6 4" xfId="23838"/>
    <cellStyle name="SAPBEXexcCritical6 6 5" xfId="27066"/>
    <cellStyle name="SAPBEXexcCritical6 6 6" xfId="30766"/>
    <cellStyle name="SAPBEXexcCritical6 7" xfId="5399"/>
    <cellStyle name="SAPBEXexcCritical6 7 2" xfId="9662"/>
    <cellStyle name="SAPBEXexcCritical6 7 2 2" xfId="16012"/>
    <cellStyle name="SAPBEXexcCritical6 7 3" xfId="12792"/>
    <cellStyle name="SAPBEXexcCritical6 7 3 2" xfId="14498"/>
    <cellStyle name="SAPBEXexcCritical6 7 4" xfId="21295"/>
    <cellStyle name="SAPBEXexcCritical6 7 5" xfId="27067"/>
    <cellStyle name="SAPBEXexcCritical6 7 6" xfId="30767"/>
    <cellStyle name="SAPBEXexcCritical6 8" xfId="9634"/>
    <cellStyle name="SAPBEXexcCritical6 8 2" xfId="16022"/>
    <cellStyle name="SAPBEXexcCritical6 9" xfId="12764"/>
    <cellStyle name="SAPBEXexcCritical6 9 2" xfId="14526"/>
    <cellStyle name="SAPBEXexcCritical6_PAL Graphs" xfId="701"/>
    <cellStyle name="SAPBEXexcGood1" xfId="190"/>
    <cellStyle name="SAPBEXexcGood1 10" xfId="23839"/>
    <cellStyle name="SAPBEXexcGood1 11" xfId="27068"/>
    <cellStyle name="SAPBEXexcGood1 12" xfId="30768"/>
    <cellStyle name="SAPBEXexcGood1 2" xfId="702"/>
    <cellStyle name="SAPBEXexcGood1 2 10" xfId="30769"/>
    <cellStyle name="SAPBEXexcGood1 2 2" xfId="5402"/>
    <cellStyle name="SAPBEXexcGood1 2 2 10" xfId="30770"/>
    <cellStyle name="SAPBEXexcGood1 2 2 2" xfId="5403"/>
    <cellStyle name="SAPBEXexcGood1 2 2 2 2" xfId="9666"/>
    <cellStyle name="SAPBEXexcGood1 2 2 2 2 2" xfId="22591"/>
    <cellStyle name="SAPBEXexcGood1 2 2 2 3" xfId="12796"/>
    <cellStyle name="SAPBEXexcGood1 2 2 2 3 2" xfId="14494"/>
    <cellStyle name="SAPBEXexcGood1 2 2 2 4" xfId="17595"/>
    <cellStyle name="SAPBEXexcGood1 2 2 2 5" xfId="27071"/>
    <cellStyle name="SAPBEXexcGood1 2 2 2 6" xfId="30771"/>
    <cellStyle name="SAPBEXexcGood1 2 2 3" xfId="5404"/>
    <cellStyle name="SAPBEXexcGood1 2 2 3 2" xfId="9667"/>
    <cellStyle name="SAPBEXexcGood1 2 2 3 2 2" xfId="20046"/>
    <cellStyle name="SAPBEXexcGood1 2 2 3 3" xfId="12797"/>
    <cellStyle name="SAPBEXexcGood1 2 2 3 3 2" xfId="14493"/>
    <cellStyle name="SAPBEXexcGood1 2 2 3 4" xfId="17594"/>
    <cellStyle name="SAPBEXexcGood1 2 2 3 5" xfId="27072"/>
    <cellStyle name="SAPBEXexcGood1 2 2 3 6" xfId="30772"/>
    <cellStyle name="SAPBEXexcGood1 2 2 4" xfId="5405"/>
    <cellStyle name="SAPBEXexcGood1 2 2 4 2" xfId="9668"/>
    <cellStyle name="SAPBEXexcGood1 2 2 4 2 2" xfId="16010"/>
    <cellStyle name="SAPBEXexcGood1 2 2 4 3" xfId="12798"/>
    <cellStyle name="SAPBEXexcGood1 2 2 4 3 2" xfId="14492"/>
    <cellStyle name="SAPBEXexcGood1 2 2 4 4" xfId="17593"/>
    <cellStyle name="SAPBEXexcGood1 2 2 4 5" xfId="27073"/>
    <cellStyle name="SAPBEXexcGood1 2 2 4 6" xfId="30773"/>
    <cellStyle name="SAPBEXexcGood1 2 2 5" xfId="5406"/>
    <cellStyle name="SAPBEXexcGood1 2 2 5 2" xfId="9669"/>
    <cellStyle name="SAPBEXexcGood1 2 2 5 2 2" xfId="22590"/>
    <cellStyle name="SAPBEXexcGood1 2 2 5 3" xfId="12799"/>
    <cellStyle name="SAPBEXexcGood1 2 2 5 3 2" xfId="14491"/>
    <cellStyle name="SAPBEXexcGood1 2 2 5 4" xfId="23818"/>
    <cellStyle name="SAPBEXexcGood1 2 2 5 5" xfId="27074"/>
    <cellStyle name="SAPBEXexcGood1 2 2 5 6" xfId="30774"/>
    <cellStyle name="SAPBEXexcGood1 2 2 6" xfId="9665"/>
    <cellStyle name="SAPBEXexcGood1 2 2 6 2" xfId="20039"/>
    <cellStyle name="SAPBEXexcGood1 2 2 7" xfId="12795"/>
    <cellStyle name="SAPBEXexcGood1 2 2 7 2" xfId="14495"/>
    <cellStyle name="SAPBEXexcGood1 2 2 8" xfId="17596"/>
    <cellStyle name="SAPBEXexcGood1 2 2 9" xfId="27070"/>
    <cellStyle name="SAPBEXexcGood1 2 3" xfId="5407"/>
    <cellStyle name="SAPBEXexcGood1 2 3 2" xfId="9670"/>
    <cellStyle name="SAPBEXexcGood1 2 3 2 2" xfId="20045"/>
    <cellStyle name="SAPBEXexcGood1 2 3 3" xfId="12800"/>
    <cellStyle name="SAPBEXexcGood1 2 3 3 2" xfId="14490"/>
    <cellStyle name="SAPBEXexcGood1 2 3 4" xfId="21275"/>
    <cellStyle name="SAPBEXexcGood1 2 3 5" xfId="27075"/>
    <cellStyle name="SAPBEXexcGood1 2 3 6" xfId="30775"/>
    <cellStyle name="SAPBEXexcGood1 2 4" xfId="5408"/>
    <cellStyle name="SAPBEXexcGood1 2 4 2" xfId="9671"/>
    <cellStyle name="SAPBEXexcGood1 2 4 2 2" xfId="16009"/>
    <cellStyle name="SAPBEXexcGood1 2 4 3" xfId="12801"/>
    <cellStyle name="SAPBEXexcGood1 2 4 3 2" xfId="14489"/>
    <cellStyle name="SAPBEXexcGood1 2 4 4" xfId="23835"/>
    <cellStyle name="SAPBEXexcGood1 2 4 5" xfId="27076"/>
    <cellStyle name="SAPBEXexcGood1 2 4 6" xfId="30776"/>
    <cellStyle name="SAPBEXexcGood1 2 5" xfId="9664"/>
    <cellStyle name="SAPBEXexcGood1 2 5 2" xfId="22584"/>
    <cellStyle name="SAPBEXexcGood1 2 6" xfId="12794"/>
    <cellStyle name="SAPBEXexcGood1 2 6 2" xfId="14496"/>
    <cellStyle name="SAPBEXexcGood1 2 7" xfId="5401"/>
    <cellStyle name="SAPBEXexcGood1 2 8" xfId="21296"/>
    <cellStyle name="SAPBEXexcGood1 2 9" xfId="27069"/>
    <cellStyle name="SAPBEXexcGood1 3" xfId="5409"/>
    <cellStyle name="SAPBEXexcGood1 3 2" xfId="5410"/>
    <cellStyle name="SAPBEXexcGood1 3 2 10" xfId="30777"/>
    <cellStyle name="SAPBEXexcGood1 3 2 2" xfId="5411"/>
    <cellStyle name="SAPBEXexcGood1 3 2 2 2" xfId="9674"/>
    <cellStyle name="SAPBEXexcGood1 3 2 2 2 2" xfId="22589"/>
    <cellStyle name="SAPBEXexcGood1 3 2 2 3" xfId="12804"/>
    <cellStyle name="SAPBEXexcGood1 3 2 2 3 2" xfId="14486"/>
    <cellStyle name="SAPBEXexcGood1 3 2 2 4" xfId="23833"/>
    <cellStyle name="SAPBEXexcGood1 3 2 2 5" xfId="27079"/>
    <cellStyle name="SAPBEXexcGood1 3 2 2 6" xfId="30778"/>
    <cellStyle name="SAPBEXexcGood1 3 2 3" xfId="5412"/>
    <cellStyle name="SAPBEXexcGood1 3 2 3 2" xfId="9675"/>
    <cellStyle name="SAPBEXexcGood1 3 2 3 2 2" xfId="20044"/>
    <cellStyle name="SAPBEXexcGood1 3 2 3 3" xfId="12805"/>
    <cellStyle name="SAPBEXexcGood1 3 2 3 3 2" xfId="14485"/>
    <cellStyle name="SAPBEXexcGood1 3 2 3 4" xfId="21290"/>
    <cellStyle name="SAPBEXexcGood1 3 2 3 5" xfId="27080"/>
    <cellStyle name="SAPBEXexcGood1 3 2 3 6" xfId="30779"/>
    <cellStyle name="SAPBEXexcGood1 3 2 4" xfId="5413"/>
    <cellStyle name="SAPBEXexcGood1 3 2 4 2" xfId="9676"/>
    <cellStyle name="SAPBEXexcGood1 3 2 4 2 2" xfId="16008"/>
    <cellStyle name="SAPBEXexcGood1 3 2 4 3" xfId="12806"/>
    <cellStyle name="SAPBEXexcGood1 3 2 4 3 2" xfId="14484"/>
    <cellStyle name="SAPBEXexcGood1 3 2 4 4" xfId="23834"/>
    <cellStyle name="SAPBEXexcGood1 3 2 4 5" xfId="27081"/>
    <cellStyle name="SAPBEXexcGood1 3 2 4 6" xfId="30780"/>
    <cellStyle name="SAPBEXexcGood1 3 2 5" xfId="5414"/>
    <cellStyle name="SAPBEXexcGood1 3 2 5 2" xfId="9677"/>
    <cellStyle name="SAPBEXexcGood1 3 2 5 2 2" xfId="22588"/>
    <cellStyle name="SAPBEXexcGood1 3 2 5 3" xfId="12807"/>
    <cellStyle name="SAPBEXexcGood1 3 2 5 3 2" xfId="14483"/>
    <cellStyle name="SAPBEXexcGood1 3 2 5 4" xfId="21291"/>
    <cellStyle name="SAPBEXexcGood1 3 2 5 5" xfId="27082"/>
    <cellStyle name="SAPBEXexcGood1 3 2 5 6" xfId="30781"/>
    <cellStyle name="SAPBEXexcGood1 3 2 6" xfId="9673"/>
    <cellStyle name="SAPBEXexcGood1 3 2 6 2" xfId="20040"/>
    <cellStyle name="SAPBEXexcGood1 3 2 7" xfId="12803"/>
    <cellStyle name="SAPBEXexcGood1 3 2 7 2" xfId="14487"/>
    <cellStyle name="SAPBEXexcGood1 3 2 8" xfId="17592"/>
    <cellStyle name="SAPBEXexcGood1 3 2 9" xfId="27078"/>
    <cellStyle name="SAPBEXexcGood1 3 3" xfId="5415"/>
    <cellStyle name="SAPBEXexcGood1 3 3 2" xfId="9678"/>
    <cellStyle name="SAPBEXexcGood1 3 3 2 2" xfId="20043"/>
    <cellStyle name="SAPBEXexcGood1 3 3 3" xfId="12808"/>
    <cellStyle name="SAPBEXexcGood1 3 3 3 2" xfId="14482"/>
    <cellStyle name="SAPBEXexcGood1 3 3 4" xfId="17591"/>
    <cellStyle name="SAPBEXexcGood1 3 3 5" xfId="27083"/>
    <cellStyle name="SAPBEXexcGood1 3 3 6" xfId="30782"/>
    <cellStyle name="SAPBEXexcGood1 3 4" xfId="5416"/>
    <cellStyle name="SAPBEXexcGood1 3 4 2" xfId="9679"/>
    <cellStyle name="SAPBEXexcGood1 3 4 2 2" xfId="16007"/>
    <cellStyle name="SAPBEXexcGood1 3 4 3" xfId="12809"/>
    <cellStyle name="SAPBEXexcGood1 3 4 3 2" xfId="14481"/>
    <cellStyle name="SAPBEXexcGood1 3 4 4" xfId="17590"/>
    <cellStyle name="SAPBEXexcGood1 3 4 5" xfId="27084"/>
    <cellStyle name="SAPBEXexcGood1 3 4 6" xfId="30783"/>
    <cellStyle name="SAPBEXexcGood1 3 5" xfId="9672"/>
    <cellStyle name="SAPBEXexcGood1 3 5 2" xfId="22585"/>
    <cellStyle name="SAPBEXexcGood1 3 6" xfId="12802"/>
    <cellStyle name="SAPBEXexcGood1 3 6 2" xfId="14488"/>
    <cellStyle name="SAPBEXexcGood1 3 7" xfId="21292"/>
    <cellStyle name="SAPBEXexcGood1 3 8" xfId="27077"/>
    <cellStyle name="SAPBEXexcGood1 3 9" xfId="30784"/>
    <cellStyle name="SAPBEXexcGood1 4" xfId="5417"/>
    <cellStyle name="SAPBEXexcGood1 4 10" xfId="30785"/>
    <cellStyle name="SAPBEXexcGood1 4 2" xfId="5418"/>
    <cellStyle name="SAPBEXexcGood1 4 2 2" xfId="9681"/>
    <cellStyle name="SAPBEXexcGood1 4 2 2 2" xfId="20042"/>
    <cellStyle name="SAPBEXexcGood1 4 2 3" xfId="12811"/>
    <cellStyle name="SAPBEXexcGood1 4 2 3 2" xfId="14479"/>
    <cellStyle name="SAPBEXexcGood1 4 2 4" xfId="21288"/>
    <cellStyle name="SAPBEXexcGood1 4 2 5" xfId="27086"/>
    <cellStyle name="SAPBEXexcGood1 4 2 6" xfId="30786"/>
    <cellStyle name="SAPBEXexcGood1 4 3" xfId="5419"/>
    <cellStyle name="SAPBEXexcGood1 4 3 2" xfId="9682"/>
    <cellStyle name="SAPBEXexcGood1 4 3 2 2" xfId="16006"/>
    <cellStyle name="SAPBEXexcGood1 4 3 3" xfId="12812"/>
    <cellStyle name="SAPBEXexcGood1 4 3 3 2" xfId="14478"/>
    <cellStyle name="SAPBEXexcGood1 4 3 4" xfId="23832"/>
    <cellStyle name="SAPBEXexcGood1 4 3 5" xfId="27087"/>
    <cellStyle name="SAPBEXexcGood1 4 3 6" xfId="30787"/>
    <cellStyle name="SAPBEXexcGood1 4 4" xfId="5420"/>
    <cellStyle name="SAPBEXexcGood1 4 4 2" xfId="9683"/>
    <cellStyle name="SAPBEXexcGood1 4 4 2 2" xfId="22586"/>
    <cellStyle name="SAPBEXexcGood1 4 4 3" xfId="12813"/>
    <cellStyle name="SAPBEXexcGood1 4 4 3 2" xfId="14477"/>
    <cellStyle name="SAPBEXexcGood1 4 4 4" xfId="21289"/>
    <cellStyle name="SAPBEXexcGood1 4 4 5" xfId="27088"/>
    <cellStyle name="SAPBEXexcGood1 4 4 6" xfId="30788"/>
    <cellStyle name="SAPBEXexcGood1 4 5" xfId="5421"/>
    <cellStyle name="SAPBEXexcGood1 4 5 2" xfId="9684"/>
    <cellStyle name="SAPBEXexcGood1 4 5 2 2" xfId="20041"/>
    <cellStyle name="SAPBEXexcGood1 4 5 3" xfId="12814"/>
    <cellStyle name="SAPBEXexcGood1 4 5 3 2" xfId="14476"/>
    <cellStyle name="SAPBEXexcGood1 4 5 4" xfId="17589"/>
    <cellStyle name="SAPBEXexcGood1 4 5 5" xfId="27089"/>
    <cellStyle name="SAPBEXexcGood1 4 5 6" xfId="30789"/>
    <cellStyle name="SAPBEXexcGood1 4 6" xfId="9680"/>
    <cellStyle name="SAPBEXexcGood1 4 6 2" xfId="22587"/>
    <cellStyle name="SAPBEXexcGood1 4 7" xfId="12810"/>
    <cellStyle name="SAPBEXexcGood1 4 7 2" xfId="14480"/>
    <cellStyle name="SAPBEXexcGood1 4 8" xfId="23831"/>
    <cellStyle name="SAPBEXexcGood1 4 9" xfId="27085"/>
    <cellStyle name="SAPBEXexcGood1 5" xfId="5422"/>
    <cellStyle name="SAPBEXexcGood1 5 10" xfId="30790"/>
    <cellStyle name="SAPBEXexcGood1 5 2" xfId="5423"/>
    <cellStyle name="SAPBEXexcGood1 5 2 2" xfId="9686"/>
    <cellStyle name="SAPBEXexcGood1 5 2 2 2" xfId="16004"/>
    <cellStyle name="SAPBEXexcGood1 5 2 3" xfId="12816"/>
    <cellStyle name="SAPBEXexcGood1 5 2 3 2" xfId="14474"/>
    <cellStyle name="SAPBEXexcGood1 5 2 4" xfId="23825"/>
    <cellStyle name="SAPBEXexcGood1 5 2 5" xfId="27091"/>
    <cellStyle name="SAPBEXexcGood1 5 2 6" xfId="30791"/>
    <cellStyle name="SAPBEXexcGood1 5 3" xfId="5424"/>
    <cellStyle name="SAPBEXexcGood1 5 3 2" xfId="9687"/>
    <cellStyle name="SAPBEXexcGood1 5 3 2 2" xfId="16003"/>
    <cellStyle name="SAPBEXexcGood1 5 3 3" xfId="12817"/>
    <cellStyle name="SAPBEXexcGood1 5 3 3 2" xfId="14473"/>
    <cellStyle name="SAPBEXexcGood1 5 3 4" xfId="21282"/>
    <cellStyle name="SAPBEXexcGood1 5 3 5" xfId="27092"/>
    <cellStyle name="SAPBEXexcGood1 5 3 6" xfId="30792"/>
    <cellStyle name="SAPBEXexcGood1 5 4" xfId="5425"/>
    <cellStyle name="SAPBEXexcGood1 5 4 2" xfId="9688"/>
    <cellStyle name="SAPBEXexcGood1 5 4 2 2" xfId="22576"/>
    <cellStyle name="SAPBEXexcGood1 5 4 3" xfId="12818"/>
    <cellStyle name="SAPBEXexcGood1 5 4 3 2" xfId="14472"/>
    <cellStyle name="SAPBEXexcGood1 5 4 4" xfId="23830"/>
    <cellStyle name="SAPBEXexcGood1 5 4 5" xfId="27093"/>
    <cellStyle name="SAPBEXexcGood1 5 4 6" xfId="30793"/>
    <cellStyle name="SAPBEXexcGood1 5 5" xfId="5426"/>
    <cellStyle name="SAPBEXexcGood1 5 5 2" xfId="9689"/>
    <cellStyle name="SAPBEXexcGood1 5 5 2 2" xfId="20031"/>
    <cellStyle name="SAPBEXexcGood1 5 5 3" xfId="12819"/>
    <cellStyle name="SAPBEXexcGood1 5 5 3 2" xfId="14471"/>
    <cellStyle name="SAPBEXexcGood1 5 5 4" xfId="21287"/>
    <cellStyle name="SAPBEXexcGood1 5 5 5" xfId="27094"/>
    <cellStyle name="SAPBEXexcGood1 5 5 6" xfId="30794"/>
    <cellStyle name="SAPBEXexcGood1 5 6" xfId="9685"/>
    <cellStyle name="SAPBEXexcGood1 5 6 2" xfId="16005"/>
    <cellStyle name="SAPBEXexcGood1 5 7" xfId="12815"/>
    <cellStyle name="SAPBEXexcGood1 5 7 2" xfId="14475"/>
    <cellStyle name="SAPBEXexcGood1 5 8" xfId="17588"/>
    <cellStyle name="SAPBEXexcGood1 5 9" xfId="27090"/>
    <cellStyle name="SAPBEXexcGood1 6" xfId="5427"/>
    <cellStyle name="SAPBEXexcGood1 6 2" xfId="9690"/>
    <cellStyle name="SAPBEXexcGood1 6 2 2" xfId="22583"/>
    <cellStyle name="SAPBEXexcGood1 6 3" xfId="12820"/>
    <cellStyle name="SAPBEXexcGood1 6 3 2" xfId="14470"/>
    <cellStyle name="SAPBEXexcGood1 6 4" xfId="17587"/>
    <cellStyle name="SAPBEXexcGood1 6 5" xfId="27095"/>
    <cellStyle name="SAPBEXexcGood1 6 6" xfId="30795"/>
    <cellStyle name="SAPBEXexcGood1 7" xfId="5428"/>
    <cellStyle name="SAPBEXexcGood1 7 2" xfId="9691"/>
    <cellStyle name="SAPBEXexcGood1 7 2 2" xfId="20038"/>
    <cellStyle name="SAPBEXexcGood1 7 3" xfId="12821"/>
    <cellStyle name="SAPBEXexcGood1 7 3 2" xfId="14469"/>
    <cellStyle name="SAPBEXexcGood1 7 4" xfId="23828"/>
    <cellStyle name="SAPBEXexcGood1 7 5" xfId="27096"/>
    <cellStyle name="SAPBEXexcGood1 7 6" xfId="30796"/>
    <cellStyle name="SAPBEXexcGood1 8" xfId="9663"/>
    <cellStyle name="SAPBEXexcGood1 8 2" xfId="16011"/>
    <cellStyle name="SAPBEXexcGood1 9" xfId="12793"/>
    <cellStyle name="SAPBEXexcGood1 9 2" xfId="14497"/>
    <cellStyle name="SAPBEXexcGood1_PAL Graphs" xfId="703"/>
    <cellStyle name="SAPBEXexcGood2" xfId="191"/>
    <cellStyle name="SAPBEXexcGood2 10" xfId="21285"/>
    <cellStyle name="SAPBEXexcGood2 11" xfId="27097"/>
    <cellStyle name="SAPBEXexcGood2 12" xfId="30797"/>
    <cellStyle name="SAPBEXexcGood2 2" xfId="704"/>
    <cellStyle name="SAPBEXexcGood2 2 10" xfId="30798"/>
    <cellStyle name="SAPBEXexcGood2 2 2" xfId="5431"/>
    <cellStyle name="SAPBEXexcGood2 2 2 10" xfId="30799"/>
    <cellStyle name="SAPBEXexcGood2 2 2 2" xfId="5432"/>
    <cellStyle name="SAPBEXexcGood2 2 2 2 2" xfId="9695"/>
    <cellStyle name="SAPBEXexcGood2 2 2 2 2 2" xfId="16001"/>
    <cellStyle name="SAPBEXexcGood2 2 2 2 3" xfId="12825"/>
    <cellStyle name="SAPBEXexcGood2 2 2 2 3 2" xfId="14465"/>
    <cellStyle name="SAPBEXexcGood2 2 2 2 4" xfId="17586"/>
    <cellStyle name="SAPBEXexcGood2 2 2 2 5" xfId="27100"/>
    <cellStyle name="SAPBEXexcGood2 2 2 2 6" xfId="30800"/>
    <cellStyle name="SAPBEXexcGood2 2 2 3" xfId="5433"/>
    <cellStyle name="SAPBEXexcGood2 2 2 3 2" xfId="9696"/>
    <cellStyle name="SAPBEXexcGood2 2 2 3 2 2" xfId="22577"/>
    <cellStyle name="SAPBEXexcGood2 2 2 3 3" xfId="12826"/>
    <cellStyle name="SAPBEXexcGood2 2 2 3 3 2" xfId="14464"/>
    <cellStyle name="SAPBEXexcGood2 2 2 3 4" xfId="17585"/>
    <cellStyle name="SAPBEXexcGood2 2 2 3 5" xfId="27101"/>
    <cellStyle name="SAPBEXexcGood2 2 2 3 6" xfId="30801"/>
    <cellStyle name="SAPBEXexcGood2 2 2 4" xfId="5434"/>
    <cellStyle name="SAPBEXexcGood2 2 2 4 2" xfId="9697"/>
    <cellStyle name="SAPBEXexcGood2 2 2 4 2 2" xfId="20032"/>
    <cellStyle name="SAPBEXexcGood2 2 2 4 3" xfId="12827"/>
    <cellStyle name="SAPBEXexcGood2 2 2 4 3 2" xfId="14463"/>
    <cellStyle name="SAPBEXexcGood2 2 2 4 4" xfId="23826"/>
    <cellStyle name="SAPBEXexcGood2 2 2 4 5" xfId="27102"/>
    <cellStyle name="SAPBEXexcGood2 2 2 4 6" xfId="30802"/>
    <cellStyle name="SAPBEXexcGood2 2 2 5" xfId="5435"/>
    <cellStyle name="SAPBEXexcGood2 2 2 5 2" xfId="9698"/>
    <cellStyle name="SAPBEXexcGood2 2 2 5 2 2" xfId="22581"/>
    <cellStyle name="SAPBEXexcGood2 2 2 5 3" xfId="12828"/>
    <cellStyle name="SAPBEXexcGood2 2 2 5 3 2" xfId="14462"/>
    <cellStyle name="SAPBEXexcGood2 2 2 5 4" xfId="21283"/>
    <cellStyle name="SAPBEXexcGood2 2 2 5 5" xfId="27103"/>
    <cellStyle name="SAPBEXexcGood2 2 2 5 6" xfId="30803"/>
    <cellStyle name="SAPBEXexcGood2 2 2 6" xfId="9694"/>
    <cellStyle name="SAPBEXexcGood2 2 2 6 2" xfId="20037"/>
    <cellStyle name="SAPBEXexcGood2 2 2 7" xfId="12824"/>
    <cellStyle name="SAPBEXexcGood2 2 2 7 2" xfId="14466"/>
    <cellStyle name="SAPBEXexcGood2 2 2 8" xfId="21286"/>
    <cellStyle name="SAPBEXexcGood2 2 2 9" xfId="27099"/>
    <cellStyle name="SAPBEXexcGood2 2 3" xfId="5436"/>
    <cellStyle name="SAPBEXexcGood2 2 3 2" xfId="9699"/>
    <cellStyle name="SAPBEXexcGood2 2 3 2 2" xfId="20036"/>
    <cellStyle name="SAPBEXexcGood2 2 3 3" xfId="12829"/>
    <cellStyle name="SAPBEXexcGood2 2 3 3 2" xfId="14461"/>
    <cellStyle name="SAPBEXexcGood2 2 3 4" xfId="23827"/>
    <cellStyle name="SAPBEXexcGood2 2 3 5" xfId="27104"/>
    <cellStyle name="SAPBEXexcGood2 2 3 6" xfId="30804"/>
    <cellStyle name="SAPBEXexcGood2 2 4" xfId="5437"/>
    <cellStyle name="SAPBEXexcGood2 2 4 2" xfId="9700"/>
    <cellStyle name="SAPBEXexcGood2 2 4 2 2" xfId="16000"/>
    <cellStyle name="SAPBEXexcGood2 2 4 3" xfId="12830"/>
    <cellStyle name="SAPBEXexcGood2 2 4 3 2" xfId="14460"/>
    <cellStyle name="SAPBEXexcGood2 2 4 4" xfId="21284"/>
    <cellStyle name="SAPBEXexcGood2 2 4 5" xfId="27105"/>
    <cellStyle name="SAPBEXexcGood2 2 4 6" xfId="30805"/>
    <cellStyle name="SAPBEXexcGood2 2 5" xfId="9693"/>
    <cellStyle name="SAPBEXexcGood2 2 5 2" xfId="22582"/>
    <cellStyle name="SAPBEXexcGood2 2 6" xfId="12823"/>
    <cellStyle name="SAPBEXexcGood2 2 6 2" xfId="14467"/>
    <cellStyle name="SAPBEXexcGood2 2 7" xfId="5430"/>
    <cellStyle name="SAPBEXexcGood2 2 8" xfId="23829"/>
    <cellStyle name="SAPBEXexcGood2 2 9" xfId="27098"/>
    <cellStyle name="SAPBEXexcGood2 3" xfId="5438"/>
    <cellStyle name="SAPBEXexcGood2 3 2" xfId="5439"/>
    <cellStyle name="SAPBEXexcGood2 3 2 10" xfId="30806"/>
    <cellStyle name="SAPBEXexcGood2 3 2 2" xfId="5440"/>
    <cellStyle name="SAPBEXexcGood2 3 2 2 2" xfId="9703"/>
    <cellStyle name="SAPBEXexcGood2 3 2 2 2 2" xfId="15999"/>
    <cellStyle name="SAPBEXexcGood2 3 2 2 3" xfId="12833"/>
    <cellStyle name="SAPBEXexcGood2 3 2 2 3 2" xfId="14457"/>
    <cellStyle name="SAPBEXexcGood2 3 2 2 4" xfId="17582"/>
    <cellStyle name="SAPBEXexcGood2 3 2 2 5" xfId="27108"/>
    <cellStyle name="SAPBEXexcGood2 3 2 2 6" xfId="30807"/>
    <cellStyle name="SAPBEXexcGood2 3 2 3" xfId="5441"/>
    <cellStyle name="SAPBEXexcGood2 3 2 3 2" xfId="9704"/>
    <cellStyle name="SAPBEXexcGood2 3 2 3 2 2" xfId="22579"/>
    <cellStyle name="SAPBEXexcGood2 3 2 3 3" xfId="12834"/>
    <cellStyle name="SAPBEXexcGood2 3 2 3 3 2" xfId="14456"/>
    <cellStyle name="SAPBEXexcGood2 3 2 3 4" xfId="23819"/>
    <cellStyle name="SAPBEXexcGood2 3 2 3 5" xfId="27109"/>
    <cellStyle name="SAPBEXexcGood2 3 2 3 6" xfId="30808"/>
    <cellStyle name="SAPBEXexcGood2 3 2 4" xfId="5442"/>
    <cellStyle name="SAPBEXexcGood2 3 2 4 2" xfId="9705"/>
    <cellStyle name="SAPBEXexcGood2 3 2 4 2 2" xfId="20034"/>
    <cellStyle name="SAPBEXexcGood2 3 2 4 3" xfId="12835"/>
    <cellStyle name="SAPBEXexcGood2 3 2 4 3 2" xfId="14455"/>
    <cellStyle name="SAPBEXexcGood2 3 2 4 4" xfId="21276"/>
    <cellStyle name="SAPBEXexcGood2 3 2 4 5" xfId="27110"/>
    <cellStyle name="SAPBEXexcGood2 3 2 4 6" xfId="30809"/>
    <cellStyle name="SAPBEXexcGood2 3 2 5" xfId="5443"/>
    <cellStyle name="SAPBEXexcGood2 3 2 5 2" xfId="9706"/>
    <cellStyle name="SAPBEXexcGood2 3 2 5 2 2" xfId="15998"/>
    <cellStyle name="SAPBEXexcGood2 3 2 5 3" xfId="12836"/>
    <cellStyle name="SAPBEXexcGood2 3 2 5 3 2" xfId="14454"/>
    <cellStyle name="SAPBEXexcGood2 3 2 5 4" xfId="23824"/>
    <cellStyle name="SAPBEXexcGood2 3 2 5 5" xfId="27111"/>
    <cellStyle name="SAPBEXexcGood2 3 2 5 6" xfId="30810"/>
    <cellStyle name="SAPBEXexcGood2 3 2 6" xfId="9702"/>
    <cellStyle name="SAPBEXexcGood2 3 2 6 2" xfId="20035"/>
    <cellStyle name="SAPBEXexcGood2 3 2 7" xfId="12832"/>
    <cellStyle name="SAPBEXexcGood2 3 2 7 2" xfId="14458"/>
    <cellStyle name="SAPBEXexcGood2 3 2 8" xfId="17583"/>
    <cellStyle name="SAPBEXexcGood2 3 2 9" xfId="27107"/>
    <cellStyle name="SAPBEXexcGood2 3 3" xfId="5444"/>
    <cellStyle name="SAPBEXexcGood2 3 3 2" xfId="9707"/>
    <cellStyle name="SAPBEXexcGood2 3 3 2 2" xfId="22578"/>
    <cellStyle name="SAPBEXexcGood2 3 3 3" xfId="12837"/>
    <cellStyle name="SAPBEXexcGood2 3 3 3 2" xfId="14453"/>
    <cellStyle name="SAPBEXexcGood2 3 3 4" xfId="21281"/>
    <cellStyle name="SAPBEXexcGood2 3 3 5" xfId="27112"/>
    <cellStyle name="SAPBEXexcGood2 3 3 6" xfId="30811"/>
    <cellStyle name="SAPBEXexcGood2 3 4" xfId="5445"/>
    <cellStyle name="SAPBEXexcGood2 3 4 2" xfId="9708"/>
    <cellStyle name="SAPBEXexcGood2 3 4 2 2" xfId="20033"/>
    <cellStyle name="SAPBEXexcGood2 3 4 3" xfId="12838"/>
    <cellStyle name="SAPBEXexcGood2 3 4 3 2" xfId="14452"/>
    <cellStyle name="SAPBEXexcGood2 3 4 4" xfId="17581"/>
    <cellStyle name="SAPBEXexcGood2 3 4 5" xfId="27113"/>
    <cellStyle name="SAPBEXexcGood2 3 4 6" xfId="30812"/>
    <cellStyle name="SAPBEXexcGood2 3 5" xfId="9701"/>
    <cellStyle name="SAPBEXexcGood2 3 5 2" xfId="22580"/>
    <cellStyle name="SAPBEXexcGood2 3 6" xfId="12831"/>
    <cellStyle name="SAPBEXexcGood2 3 6 2" xfId="14459"/>
    <cellStyle name="SAPBEXexcGood2 3 7" xfId="17584"/>
    <cellStyle name="SAPBEXexcGood2 3 8" xfId="27106"/>
    <cellStyle name="SAPBEXexcGood2 3 9" xfId="30813"/>
    <cellStyle name="SAPBEXexcGood2 4" xfId="5446"/>
    <cellStyle name="SAPBEXexcGood2 4 10" xfId="30814"/>
    <cellStyle name="SAPBEXexcGood2 4 2" xfId="5447"/>
    <cellStyle name="SAPBEXexcGood2 4 2 2" xfId="9710"/>
    <cellStyle name="SAPBEXexcGood2 4 2 2 2" xfId="15996"/>
    <cellStyle name="SAPBEXexcGood2 4 2 3" xfId="12840"/>
    <cellStyle name="SAPBEXexcGood2 4 2 3 2" xfId="14450"/>
    <cellStyle name="SAPBEXexcGood2 4 2 4" xfId="21279"/>
    <cellStyle name="SAPBEXexcGood2 4 2 5" xfId="27115"/>
    <cellStyle name="SAPBEXexcGood2 4 2 6" xfId="30815"/>
    <cellStyle name="SAPBEXexcGood2 4 3" xfId="5448"/>
    <cellStyle name="SAPBEXexcGood2 4 3 2" xfId="9711"/>
    <cellStyle name="SAPBEXexcGood2 4 3 2 2" xfId="15995"/>
    <cellStyle name="SAPBEXexcGood2 4 3 3" xfId="12841"/>
    <cellStyle name="SAPBEXexcGood2 4 3 3 2" xfId="14449"/>
    <cellStyle name="SAPBEXexcGood2 4 3 4" xfId="23823"/>
    <cellStyle name="SAPBEXexcGood2 4 3 5" xfId="27116"/>
    <cellStyle name="SAPBEXexcGood2 4 3 6" xfId="30816"/>
    <cellStyle name="SAPBEXexcGood2 4 4" xfId="5449"/>
    <cellStyle name="SAPBEXexcGood2 4 4 2" xfId="9712"/>
    <cellStyle name="SAPBEXexcGood2 4 4 2 2" xfId="22568"/>
    <cellStyle name="SAPBEXexcGood2 4 4 3" xfId="12842"/>
    <cellStyle name="SAPBEXexcGood2 4 4 3 2" xfId="14448"/>
    <cellStyle name="SAPBEXexcGood2 4 4 4" xfId="21280"/>
    <cellStyle name="SAPBEXexcGood2 4 4 5" xfId="27117"/>
    <cellStyle name="SAPBEXexcGood2 4 4 6" xfId="30817"/>
    <cellStyle name="SAPBEXexcGood2 4 5" xfId="5450"/>
    <cellStyle name="SAPBEXexcGood2 4 5 2" xfId="9713"/>
    <cellStyle name="SAPBEXexcGood2 4 5 2 2" xfId="20023"/>
    <cellStyle name="SAPBEXexcGood2 4 5 3" xfId="12843"/>
    <cellStyle name="SAPBEXexcGood2 4 5 3 2" xfId="14447"/>
    <cellStyle name="SAPBEXexcGood2 4 5 4" xfId="17580"/>
    <cellStyle name="SAPBEXexcGood2 4 5 5" xfId="27118"/>
    <cellStyle name="SAPBEXexcGood2 4 5 6" xfId="30818"/>
    <cellStyle name="SAPBEXexcGood2 4 6" xfId="9709"/>
    <cellStyle name="SAPBEXexcGood2 4 6 2" xfId="15997"/>
    <cellStyle name="SAPBEXexcGood2 4 7" xfId="12839"/>
    <cellStyle name="SAPBEXexcGood2 4 7 2" xfId="14451"/>
    <cellStyle name="SAPBEXexcGood2 4 8" xfId="23822"/>
    <cellStyle name="SAPBEXexcGood2 4 9" xfId="27114"/>
    <cellStyle name="SAPBEXexcGood2 5" xfId="5451"/>
    <cellStyle name="SAPBEXexcGood2 5 10" xfId="30819"/>
    <cellStyle name="SAPBEXexcGood2 5 2" xfId="5452"/>
    <cellStyle name="SAPBEXexcGood2 5 2 2" xfId="9715"/>
    <cellStyle name="SAPBEXexcGood2 5 2 2 2" xfId="20030"/>
    <cellStyle name="SAPBEXexcGood2 5 2 3" xfId="12845"/>
    <cellStyle name="SAPBEXexcGood2 5 2 3 2" xfId="14445"/>
    <cellStyle name="SAPBEXexcGood2 5 2 4" xfId="23820"/>
    <cellStyle name="SAPBEXexcGood2 5 2 5" xfId="27120"/>
    <cellStyle name="SAPBEXexcGood2 5 2 6" xfId="30820"/>
    <cellStyle name="SAPBEXexcGood2 5 3" xfId="5453"/>
    <cellStyle name="SAPBEXexcGood2 5 3 2" xfId="9716"/>
    <cellStyle name="SAPBEXexcGood2 5 3 2 2" xfId="15994"/>
    <cellStyle name="SAPBEXexcGood2 5 3 3" xfId="12846"/>
    <cellStyle name="SAPBEXexcGood2 5 3 3 2" xfId="14444"/>
    <cellStyle name="SAPBEXexcGood2 5 3 4" xfId="21277"/>
    <cellStyle name="SAPBEXexcGood2 5 3 5" xfId="27121"/>
    <cellStyle name="SAPBEXexcGood2 5 3 6" xfId="30821"/>
    <cellStyle name="SAPBEXexcGood2 5 4" xfId="5454"/>
    <cellStyle name="SAPBEXexcGood2 5 4 2" xfId="9717"/>
    <cellStyle name="SAPBEXexcGood2 5 4 2 2" xfId="22574"/>
    <cellStyle name="SAPBEXexcGood2 5 4 3" xfId="12847"/>
    <cellStyle name="SAPBEXexcGood2 5 4 3 2" xfId="14443"/>
    <cellStyle name="SAPBEXexcGood2 5 4 4" xfId="23821"/>
    <cellStyle name="SAPBEXexcGood2 5 4 5" xfId="27122"/>
    <cellStyle name="SAPBEXexcGood2 5 4 6" xfId="30822"/>
    <cellStyle name="SAPBEXexcGood2 5 5" xfId="5455"/>
    <cellStyle name="SAPBEXexcGood2 5 5 2" xfId="9718"/>
    <cellStyle name="SAPBEXexcGood2 5 5 2 2" xfId="20029"/>
    <cellStyle name="SAPBEXexcGood2 5 5 3" xfId="12848"/>
    <cellStyle name="SAPBEXexcGood2 5 5 3 2" xfId="14442"/>
    <cellStyle name="SAPBEXexcGood2 5 5 4" xfId="21278"/>
    <cellStyle name="SAPBEXexcGood2 5 5 5" xfId="27123"/>
    <cellStyle name="SAPBEXexcGood2 5 5 6" xfId="30823"/>
    <cellStyle name="SAPBEXexcGood2 5 6" xfId="9714"/>
    <cellStyle name="SAPBEXexcGood2 5 6 2" xfId="22575"/>
    <cellStyle name="SAPBEXexcGood2 5 7" xfId="12844"/>
    <cellStyle name="SAPBEXexcGood2 5 7 2" xfId="14446"/>
    <cellStyle name="SAPBEXexcGood2 5 8" xfId="17579"/>
    <cellStyle name="SAPBEXexcGood2 5 9" xfId="27119"/>
    <cellStyle name="SAPBEXexcGood2 6" xfId="5456"/>
    <cellStyle name="SAPBEXexcGood2 6 2" xfId="9719"/>
    <cellStyle name="SAPBEXexcGood2 6 2 2" xfId="15993"/>
    <cellStyle name="SAPBEXexcGood2 6 3" xfId="12849"/>
    <cellStyle name="SAPBEXexcGood2 6 3 2" xfId="14441"/>
    <cellStyle name="SAPBEXexcGood2 6 4" xfId="17578"/>
    <cellStyle name="SAPBEXexcGood2 6 5" xfId="27124"/>
    <cellStyle name="SAPBEXexcGood2 6 6" xfId="30824"/>
    <cellStyle name="SAPBEXexcGood2 7" xfId="5457"/>
    <cellStyle name="SAPBEXexcGood2 7 2" xfId="9720"/>
    <cellStyle name="SAPBEXexcGood2 7 2 2" xfId="22569"/>
    <cellStyle name="SAPBEXexcGood2 7 3" xfId="12850"/>
    <cellStyle name="SAPBEXexcGood2 7 3 2" xfId="14440"/>
    <cellStyle name="SAPBEXexcGood2 7 4" xfId="17577"/>
    <cellStyle name="SAPBEXexcGood2 7 5" xfId="27125"/>
    <cellStyle name="SAPBEXexcGood2 7 6" xfId="30825"/>
    <cellStyle name="SAPBEXexcGood2 8" xfId="9692"/>
    <cellStyle name="SAPBEXexcGood2 8 2" xfId="16002"/>
    <cellStyle name="SAPBEXexcGood2 9" xfId="12822"/>
    <cellStyle name="SAPBEXexcGood2 9 2" xfId="14468"/>
    <cellStyle name="SAPBEXexcGood2_PAL Graphs" xfId="705"/>
    <cellStyle name="SAPBEXexcGood3" xfId="192"/>
    <cellStyle name="SAPBEXexcGood3 10" xfId="17576"/>
    <cellStyle name="SAPBEXexcGood3 11" xfId="27126"/>
    <cellStyle name="SAPBEXexcGood3 12" xfId="30826"/>
    <cellStyle name="SAPBEXexcGood3 2" xfId="706"/>
    <cellStyle name="SAPBEXexcGood3 2 10" xfId="30827"/>
    <cellStyle name="SAPBEXexcGood3 2 2" xfId="5460"/>
    <cellStyle name="SAPBEXexcGood3 2 2 10" xfId="30828"/>
    <cellStyle name="SAPBEXexcGood3 2 2 2" xfId="5461"/>
    <cellStyle name="SAPBEXexcGood3 2 2 2 2" xfId="9724"/>
    <cellStyle name="SAPBEXexcGood3 2 2 2 2 2" xfId="15992"/>
    <cellStyle name="SAPBEXexcGood3 2 2 2 3" xfId="12854"/>
    <cellStyle name="SAPBEXexcGood3 2 2 2 3 2" xfId="14436"/>
    <cellStyle name="SAPBEXexcGood3 2 2 2 4" xfId="21257"/>
    <cellStyle name="SAPBEXexcGood3 2 2 2 5" xfId="27129"/>
    <cellStyle name="SAPBEXexcGood3 2 2 2 6" xfId="30829"/>
    <cellStyle name="SAPBEXexcGood3 2 2 3" xfId="5462"/>
    <cellStyle name="SAPBEXexcGood3 2 2 3 2" xfId="9725"/>
    <cellStyle name="SAPBEXexcGood3 2 2 3 2 2" xfId="22572"/>
    <cellStyle name="SAPBEXexcGood3 2 2 3 3" xfId="12855"/>
    <cellStyle name="SAPBEXexcGood3 2 2 3 3 2" xfId="14435"/>
    <cellStyle name="SAPBEXexcGood3 2 2 3 4" xfId="23817"/>
    <cellStyle name="SAPBEXexcGood3 2 2 3 5" xfId="27130"/>
    <cellStyle name="SAPBEXexcGood3 2 2 3 6" xfId="30830"/>
    <cellStyle name="SAPBEXexcGood3 2 2 4" xfId="5463"/>
    <cellStyle name="SAPBEXexcGood3 2 2 4 2" xfId="9726"/>
    <cellStyle name="SAPBEXexcGood3 2 2 4 2 2" xfId="20027"/>
    <cellStyle name="SAPBEXexcGood3 2 2 4 3" xfId="12856"/>
    <cellStyle name="SAPBEXexcGood3 2 2 4 3 2" xfId="14434"/>
    <cellStyle name="SAPBEXexcGood3 2 2 4 4" xfId="21274"/>
    <cellStyle name="SAPBEXexcGood3 2 2 4 5" xfId="27131"/>
    <cellStyle name="SAPBEXexcGood3 2 2 4 6" xfId="30831"/>
    <cellStyle name="SAPBEXexcGood3 2 2 5" xfId="5464"/>
    <cellStyle name="SAPBEXexcGood3 2 2 5 2" xfId="9727"/>
    <cellStyle name="SAPBEXexcGood3 2 2 5 2 2" xfId="15991"/>
    <cellStyle name="SAPBEXexcGood3 2 2 5 3" xfId="12857"/>
    <cellStyle name="SAPBEXexcGood3 2 2 5 3 2" xfId="14433"/>
    <cellStyle name="SAPBEXexcGood3 2 2 5 4" xfId="17574"/>
    <cellStyle name="SAPBEXexcGood3 2 2 5 5" xfId="27132"/>
    <cellStyle name="SAPBEXexcGood3 2 2 5 6" xfId="30832"/>
    <cellStyle name="SAPBEXexcGood3 2 2 6" xfId="9723"/>
    <cellStyle name="SAPBEXexcGood3 2 2 6 2" xfId="20028"/>
    <cellStyle name="SAPBEXexcGood3 2 2 7" xfId="12853"/>
    <cellStyle name="SAPBEXexcGood3 2 2 7 2" xfId="14437"/>
    <cellStyle name="SAPBEXexcGood3 2 2 8" xfId="23800"/>
    <cellStyle name="SAPBEXexcGood3 2 2 9" xfId="27128"/>
    <cellStyle name="SAPBEXexcGood3 2 3" xfId="5465"/>
    <cellStyle name="SAPBEXexcGood3 2 3 2" xfId="9728"/>
    <cellStyle name="SAPBEXexcGood3 2 3 2 2" xfId="22571"/>
    <cellStyle name="SAPBEXexcGood3 2 3 3" xfId="12858"/>
    <cellStyle name="SAPBEXexcGood3 2 3 3 2" xfId="14432"/>
    <cellStyle name="SAPBEXexcGood3 2 3 4" xfId="23815"/>
    <cellStyle name="SAPBEXexcGood3 2 3 5" xfId="27133"/>
    <cellStyle name="SAPBEXexcGood3 2 3 6" xfId="30833"/>
    <cellStyle name="SAPBEXexcGood3 2 4" xfId="5466"/>
    <cellStyle name="SAPBEXexcGood3 2 4 2" xfId="9729"/>
    <cellStyle name="SAPBEXexcGood3 2 4 2 2" xfId="20026"/>
    <cellStyle name="SAPBEXexcGood3 2 4 3" xfId="12859"/>
    <cellStyle name="SAPBEXexcGood3 2 4 3 2" xfId="14431"/>
    <cellStyle name="SAPBEXexcGood3 2 4 4" xfId="21272"/>
    <cellStyle name="SAPBEXexcGood3 2 4 5" xfId="27134"/>
    <cellStyle name="SAPBEXexcGood3 2 4 6" xfId="30834"/>
    <cellStyle name="SAPBEXexcGood3 2 5" xfId="9722"/>
    <cellStyle name="SAPBEXexcGood3 2 5 2" xfId="22573"/>
    <cellStyle name="SAPBEXexcGood3 2 6" xfId="12852"/>
    <cellStyle name="SAPBEXexcGood3 2 6 2" xfId="14438"/>
    <cellStyle name="SAPBEXexcGood3 2 7" xfId="5459"/>
    <cellStyle name="SAPBEXexcGood3 2 8" xfId="17575"/>
    <cellStyle name="SAPBEXexcGood3 2 9" xfId="27127"/>
    <cellStyle name="SAPBEXexcGood3 3" xfId="5467"/>
    <cellStyle name="SAPBEXexcGood3 3 2" xfId="5468"/>
    <cellStyle name="SAPBEXexcGood3 3 2 10" xfId="30835"/>
    <cellStyle name="SAPBEXexcGood3 3 2 2" xfId="5469"/>
    <cellStyle name="SAPBEXexcGood3 3 2 2 2" xfId="9732"/>
    <cellStyle name="SAPBEXexcGood3 3 2 2 2 2" xfId="20025"/>
    <cellStyle name="SAPBEXexcGood3 3 2 2 3" xfId="12862"/>
    <cellStyle name="SAPBEXexcGood3 3 2 2 3 2" xfId="14428"/>
    <cellStyle name="SAPBEXexcGood3 3 2 2 4" xfId="17573"/>
    <cellStyle name="SAPBEXexcGood3 3 2 2 5" xfId="27137"/>
    <cellStyle name="SAPBEXexcGood3 3 2 2 6" xfId="30836"/>
    <cellStyle name="SAPBEXexcGood3 3 2 3" xfId="5470"/>
    <cellStyle name="SAPBEXexcGood3 3 2 3 2" xfId="9733"/>
    <cellStyle name="SAPBEXexcGood3 3 2 3 2 2" xfId="15989"/>
    <cellStyle name="SAPBEXexcGood3 3 2 3 3" xfId="12863"/>
    <cellStyle name="SAPBEXexcGood3 3 2 3 3 2" xfId="14427"/>
    <cellStyle name="SAPBEXexcGood3 3 2 3 4" xfId="17572"/>
    <cellStyle name="SAPBEXexcGood3 3 2 3 5" xfId="27138"/>
    <cellStyle name="SAPBEXexcGood3 3 2 3 6" xfId="30837"/>
    <cellStyle name="SAPBEXexcGood3 3 2 4" xfId="5471"/>
    <cellStyle name="SAPBEXexcGood3 3 2 4 2" xfId="9734"/>
    <cellStyle name="SAPBEXexcGood3 3 2 4 2 2" xfId="15988"/>
    <cellStyle name="SAPBEXexcGood3 3 2 4 3" xfId="12864"/>
    <cellStyle name="SAPBEXexcGood3 3 2 4 3 2" xfId="14426"/>
    <cellStyle name="SAPBEXexcGood3 3 2 4 4" xfId="23813"/>
    <cellStyle name="SAPBEXexcGood3 3 2 4 5" xfId="27139"/>
    <cellStyle name="SAPBEXexcGood3 3 2 4 6" xfId="30838"/>
    <cellStyle name="SAPBEXexcGood3 3 2 5" xfId="5472"/>
    <cellStyle name="SAPBEXexcGood3 3 2 5 2" xfId="9735"/>
    <cellStyle name="SAPBEXexcGood3 3 2 5 2 2" xfId="15987"/>
    <cellStyle name="SAPBEXexcGood3 3 2 5 3" xfId="12865"/>
    <cellStyle name="SAPBEXexcGood3 3 2 5 3 2" xfId="14425"/>
    <cellStyle name="SAPBEXexcGood3 3 2 5 4" xfId="21270"/>
    <cellStyle name="SAPBEXexcGood3 3 2 5 5" xfId="27140"/>
    <cellStyle name="SAPBEXexcGood3 3 2 5 6" xfId="30839"/>
    <cellStyle name="SAPBEXexcGood3 3 2 6" xfId="9731"/>
    <cellStyle name="SAPBEXexcGood3 3 2 6 2" xfId="22570"/>
    <cellStyle name="SAPBEXexcGood3 3 2 7" xfId="12861"/>
    <cellStyle name="SAPBEXexcGood3 3 2 7 2" xfId="14429"/>
    <cellStyle name="SAPBEXexcGood3 3 2 8" xfId="21273"/>
    <cellStyle name="SAPBEXexcGood3 3 2 9" xfId="27136"/>
    <cellStyle name="SAPBEXexcGood3 3 3" xfId="5473"/>
    <cellStyle name="SAPBEXexcGood3 3 3 2" xfId="9736"/>
    <cellStyle name="SAPBEXexcGood3 3 3 2 2" xfId="22560"/>
    <cellStyle name="SAPBEXexcGood3 3 3 3" xfId="12866"/>
    <cellStyle name="SAPBEXexcGood3 3 3 3 2" xfId="14424"/>
    <cellStyle name="SAPBEXexcGood3 3 3 4" xfId="23814"/>
    <cellStyle name="SAPBEXexcGood3 3 3 5" xfId="27141"/>
    <cellStyle name="SAPBEXexcGood3 3 3 6" xfId="30840"/>
    <cellStyle name="SAPBEXexcGood3 3 4" xfId="5474"/>
    <cellStyle name="SAPBEXexcGood3 3 4 2" xfId="9737"/>
    <cellStyle name="SAPBEXexcGood3 3 4 2 2" xfId="20016"/>
    <cellStyle name="SAPBEXexcGood3 3 4 3" xfId="12867"/>
    <cellStyle name="SAPBEXexcGood3 3 4 3 2" xfId="14423"/>
    <cellStyle name="SAPBEXexcGood3 3 4 4" xfId="21271"/>
    <cellStyle name="SAPBEXexcGood3 3 4 5" xfId="27142"/>
    <cellStyle name="SAPBEXexcGood3 3 4 6" xfId="30841"/>
    <cellStyle name="SAPBEXexcGood3 3 5" xfId="9730"/>
    <cellStyle name="SAPBEXexcGood3 3 5 2" xfId="15990"/>
    <cellStyle name="SAPBEXexcGood3 3 6" xfId="12860"/>
    <cellStyle name="SAPBEXexcGood3 3 6 2" xfId="14430"/>
    <cellStyle name="SAPBEXexcGood3 3 7" xfId="23816"/>
    <cellStyle name="SAPBEXexcGood3 3 8" xfId="27135"/>
    <cellStyle name="SAPBEXexcGood3 3 9" xfId="30842"/>
    <cellStyle name="SAPBEXexcGood3 4" xfId="5475"/>
    <cellStyle name="SAPBEXexcGood3 4 10" xfId="30843"/>
    <cellStyle name="SAPBEXexcGood3 4 2" xfId="5476"/>
    <cellStyle name="SAPBEXexcGood3 4 2 2" xfId="9739"/>
    <cellStyle name="SAPBEXexcGood3 4 2 2 2" xfId="20022"/>
    <cellStyle name="SAPBEXexcGood3 4 2 3" xfId="12869"/>
    <cellStyle name="SAPBEXexcGood3 4 2 3 2" xfId="14421"/>
    <cellStyle name="SAPBEXexcGood3 4 2 4" xfId="17570"/>
    <cellStyle name="SAPBEXexcGood3 4 2 5" xfId="27144"/>
    <cellStyle name="SAPBEXexcGood3 4 2 6" xfId="30844"/>
    <cellStyle name="SAPBEXexcGood3 4 3" xfId="5477"/>
    <cellStyle name="SAPBEXexcGood3 4 3 2" xfId="9740"/>
    <cellStyle name="SAPBEXexcGood3 4 3 2 2" xfId="15986"/>
    <cellStyle name="SAPBEXexcGood3 4 3 3" xfId="12870"/>
    <cellStyle name="SAPBEXexcGood3 4 3 3 2" xfId="14420"/>
    <cellStyle name="SAPBEXexcGood3 4 3 4" xfId="23807"/>
    <cellStyle name="SAPBEXexcGood3 4 3 5" xfId="27145"/>
    <cellStyle name="SAPBEXexcGood3 4 3 6" xfId="30845"/>
    <cellStyle name="SAPBEXexcGood3 4 4" xfId="5478"/>
    <cellStyle name="SAPBEXexcGood3 4 4 2" xfId="9741"/>
    <cellStyle name="SAPBEXexcGood3 4 4 2 2" xfId="22566"/>
    <cellStyle name="SAPBEXexcGood3 4 4 3" xfId="12871"/>
    <cellStyle name="SAPBEXexcGood3 4 4 3 2" xfId="14419"/>
    <cellStyle name="SAPBEXexcGood3 4 4 4" xfId="21264"/>
    <cellStyle name="SAPBEXexcGood3 4 4 5" xfId="27146"/>
    <cellStyle name="SAPBEXexcGood3 4 4 6" xfId="30846"/>
    <cellStyle name="SAPBEXexcGood3 4 5" xfId="5479"/>
    <cellStyle name="SAPBEXexcGood3 4 5 2" xfId="9742"/>
    <cellStyle name="SAPBEXexcGood3 4 5 2 2" xfId="20021"/>
    <cellStyle name="SAPBEXexcGood3 4 5 3" xfId="12872"/>
    <cellStyle name="SAPBEXexcGood3 4 5 3 2" xfId="14418"/>
    <cellStyle name="SAPBEXexcGood3 4 5 4" xfId="23812"/>
    <cellStyle name="SAPBEXexcGood3 4 5 5" xfId="27147"/>
    <cellStyle name="SAPBEXexcGood3 4 5 6" xfId="30847"/>
    <cellStyle name="SAPBEXexcGood3 4 6" xfId="9738"/>
    <cellStyle name="SAPBEXexcGood3 4 6 2" xfId="22567"/>
    <cellStyle name="SAPBEXexcGood3 4 7" xfId="12868"/>
    <cellStyle name="SAPBEXexcGood3 4 7 2" xfId="14422"/>
    <cellStyle name="SAPBEXexcGood3 4 8" xfId="17571"/>
    <cellStyle name="SAPBEXexcGood3 4 9" xfId="27143"/>
    <cellStyle name="SAPBEXexcGood3 5" xfId="5480"/>
    <cellStyle name="SAPBEXexcGood3 5 10" xfId="30848"/>
    <cellStyle name="SAPBEXexcGood3 5 2" xfId="5481"/>
    <cellStyle name="SAPBEXexcGood3 5 2 2" xfId="9744"/>
    <cellStyle name="SAPBEXexcGood3 5 2 2 2" xfId="22561"/>
    <cellStyle name="SAPBEXexcGood3 5 2 3" xfId="12874"/>
    <cellStyle name="SAPBEXexcGood3 5 2 3 2" xfId="14416"/>
    <cellStyle name="SAPBEXexcGood3 5 2 4" xfId="17569"/>
    <cellStyle name="SAPBEXexcGood3 5 2 5" xfId="27149"/>
    <cellStyle name="SAPBEXexcGood3 5 2 6" xfId="30849"/>
    <cellStyle name="SAPBEXexcGood3 5 3" xfId="5482"/>
    <cellStyle name="SAPBEXexcGood3 5 3 2" xfId="9745"/>
    <cellStyle name="SAPBEXexcGood3 5 3 2 2" xfId="20017"/>
    <cellStyle name="SAPBEXexcGood3 5 3 3" xfId="12875"/>
    <cellStyle name="SAPBEXexcGood3 5 3 3 2" xfId="14415"/>
    <cellStyle name="SAPBEXexcGood3 5 3 4" xfId="23810"/>
    <cellStyle name="SAPBEXexcGood3 5 3 5" xfId="27150"/>
    <cellStyle name="SAPBEXexcGood3 5 3 6" xfId="30850"/>
    <cellStyle name="SAPBEXexcGood3 5 4" xfId="5483"/>
    <cellStyle name="SAPBEXexcGood3 5 4 2" xfId="9746"/>
    <cellStyle name="SAPBEXexcGood3 5 4 2 2" xfId="22565"/>
    <cellStyle name="SAPBEXexcGood3 5 4 3" xfId="12876"/>
    <cellStyle name="SAPBEXexcGood3 5 4 3 2" xfId="14414"/>
    <cellStyle name="SAPBEXexcGood3 5 4 4" xfId="21267"/>
    <cellStyle name="SAPBEXexcGood3 5 4 5" xfId="27151"/>
    <cellStyle name="SAPBEXexcGood3 5 4 6" xfId="30851"/>
    <cellStyle name="SAPBEXexcGood3 5 5" xfId="5484"/>
    <cellStyle name="SAPBEXexcGood3 5 5 2" xfId="9747"/>
    <cellStyle name="SAPBEXexcGood3 5 5 2 2" xfId="20020"/>
    <cellStyle name="SAPBEXexcGood3 5 5 3" xfId="12877"/>
    <cellStyle name="SAPBEXexcGood3 5 5 3 2" xfId="14413"/>
    <cellStyle name="SAPBEXexcGood3 5 5 4" xfId="23811"/>
    <cellStyle name="SAPBEXexcGood3 5 5 5" xfId="27152"/>
    <cellStyle name="SAPBEXexcGood3 5 5 6" xfId="30852"/>
    <cellStyle name="SAPBEXexcGood3 5 6" xfId="9743"/>
    <cellStyle name="SAPBEXexcGood3 5 6 2" xfId="15985"/>
    <cellStyle name="SAPBEXexcGood3 5 7" xfId="12873"/>
    <cellStyle name="SAPBEXexcGood3 5 7 2" xfId="14417"/>
    <cellStyle name="SAPBEXexcGood3 5 8" xfId="21269"/>
    <cellStyle name="SAPBEXexcGood3 5 9" xfId="27148"/>
    <cellStyle name="SAPBEXexcGood3 6" xfId="5485"/>
    <cellStyle name="SAPBEXexcGood3 6 2" xfId="9748"/>
    <cellStyle name="SAPBEXexcGood3 6 2 2" xfId="15984"/>
    <cellStyle name="SAPBEXexcGood3 6 3" xfId="12878"/>
    <cellStyle name="SAPBEXexcGood3 6 3 2" xfId="14412"/>
    <cellStyle name="SAPBEXexcGood3 6 4" xfId="21268"/>
    <cellStyle name="SAPBEXexcGood3 6 5" xfId="27153"/>
    <cellStyle name="SAPBEXexcGood3 6 6" xfId="30853"/>
    <cellStyle name="SAPBEXexcGood3 7" xfId="5486"/>
    <cellStyle name="SAPBEXexcGood3 7 2" xfId="9749"/>
    <cellStyle name="SAPBEXexcGood3 7 2 2" xfId="22564"/>
    <cellStyle name="SAPBEXexcGood3 7 3" xfId="12879"/>
    <cellStyle name="SAPBEXexcGood3 7 3 2" xfId="14411"/>
    <cellStyle name="SAPBEXexcGood3 7 4" xfId="17568"/>
    <cellStyle name="SAPBEXexcGood3 7 5" xfId="27154"/>
    <cellStyle name="SAPBEXexcGood3 7 6" xfId="30854"/>
    <cellStyle name="SAPBEXexcGood3 8" xfId="9721"/>
    <cellStyle name="SAPBEXexcGood3 8 2" xfId="20024"/>
    <cellStyle name="SAPBEXexcGood3 9" xfId="12851"/>
    <cellStyle name="SAPBEXexcGood3 9 2" xfId="14439"/>
    <cellStyle name="SAPBEXexcGood3_PAL Graphs" xfId="707"/>
    <cellStyle name="SAPBEXfilterDrill" xfId="193"/>
    <cellStyle name="SAPBEXfilterDrill 2" xfId="708"/>
    <cellStyle name="SAPBEXfilterDrill 2 2" xfId="5489"/>
    <cellStyle name="SAPBEXfilterDrill 2 2 10" xfId="30855"/>
    <cellStyle name="SAPBEXfilterDrill 2 2 2" xfId="5490"/>
    <cellStyle name="SAPBEXfilterDrill 2 2 2 2" xfId="9753"/>
    <cellStyle name="SAPBEXfilterDrill 2 2 2 2 2" xfId="20019"/>
    <cellStyle name="SAPBEXfilterDrill 2 2 2 3" xfId="12883"/>
    <cellStyle name="SAPBEXfilterDrill 2 2 2 3 2" xfId="14408"/>
    <cellStyle name="SAPBEXfilterDrill 2 2 2 4" xfId="23809"/>
    <cellStyle name="SAPBEXfilterDrill 2 2 2 5" xfId="27158"/>
    <cellStyle name="SAPBEXfilterDrill 2 2 2 6" xfId="30856"/>
    <cellStyle name="SAPBEXfilterDrill 2 2 3" xfId="5491"/>
    <cellStyle name="SAPBEXfilterDrill 2 2 3 2" xfId="9754"/>
    <cellStyle name="SAPBEXfilterDrill 2 2 3 2 2" xfId="15982"/>
    <cellStyle name="SAPBEXfilterDrill 2 2 3 3" xfId="12884"/>
    <cellStyle name="SAPBEXfilterDrill 2 2 3 3 2" xfId="14407"/>
    <cellStyle name="SAPBEXfilterDrill 2 2 3 4" xfId="21266"/>
    <cellStyle name="SAPBEXfilterDrill 2 2 3 5" xfId="27159"/>
    <cellStyle name="SAPBEXfilterDrill 2 2 3 6" xfId="30857"/>
    <cellStyle name="SAPBEXfilterDrill 2 2 4" xfId="5492"/>
    <cellStyle name="SAPBEXfilterDrill 2 2 4 2" xfId="9755"/>
    <cellStyle name="SAPBEXfilterDrill 2 2 4 2 2" xfId="22562"/>
    <cellStyle name="SAPBEXfilterDrill 2 2 4 3" xfId="12885"/>
    <cellStyle name="SAPBEXfilterDrill 2 2 4 3 2" xfId="14406"/>
    <cellStyle name="SAPBEXfilterDrill 2 2 4 4" xfId="17567"/>
    <cellStyle name="SAPBEXfilterDrill 2 2 4 5" xfId="27160"/>
    <cellStyle name="SAPBEXfilterDrill 2 2 4 6" xfId="30858"/>
    <cellStyle name="SAPBEXfilterDrill 2 2 5" xfId="5493"/>
    <cellStyle name="SAPBEXfilterDrill 2 2 5 2" xfId="9756"/>
    <cellStyle name="SAPBEXfilterDrill 2 2 5 2 2" xfId="20018"/>
    <cellStyle name="SAPBEXfilterDrill 2 2 5 3" xfId="12886"/>
    <cellStyle name="SAPBEXfilterDrill 2 2 5 3 2" xfId="14405"/>
    <cellStyle name="SAPBEXfilterDrill 2 2 5 4" xfId="17566"/>
    <cellStyle name="SAPBEXfilterDrill 2 2 5 5" xfId="27161"/>
    <cellStyle name="SAPBEXfilterDrill 2 2 5 6" xfId="30859"/>
    <cellStyle name="SAPBEXfilterDrill 2 2 6" xfId="9752"/>
    <cellStyle name="SAPBEXfilterDrill 2 2 6 2" xfId="22563"/>
    <cellStyle name="SAPBEXfilterDrill 2 2 7" xfId="12882"/>
    <cellStyle name="SAPBEXfilterDrill 2 2 7 2" xfId="14409"/>
    <cellStyle name="SAPBEXfilterDrill 2 2 8" xfId="21265"/>
    <cellStyle name="SAPBEXfilterDrill 2 2 9" xfId="27157"/>
    <cellStyle name="SAPBEXfilterDrill 2 3" xfId="5494"/>
    <cellStyle name="SAPBEXfilterDrill 2 3 2" xfId="9757"/>
    <cellStyle name="SAPBEXfilterDrill 2 3 2 2" xfId="15981"/>
    <cellStyle name="SAPBEXfilterDrill 2 3 3" xfId="12887"/>
    <cellStyle name="SAPBEXfilterDrill 2 3 3 2" xfId="14404"/>
    <cellStyle name="SAPBEXfilterDrill 2 3 4" xfId="17565"/>
    <cellStyle name="SAPBEXfilterDrill 2 3 5" xfId="27162"/>
    <cellStyle name="SAPBEXfilterDrill 2 3 6" xfId="30860"/>
    <cellStyle name="SAPBEXfilterDrill 2 4" xfId="5495"/>
    <cellStyle name="SAPBEXfilterDrill 2 4 2" xfId="9758"/>
    <cellStyle name="SAPBEXfilterDrill 2 4 2 2" xfId="15980"/>
    <cellStyle name="SAPBEXfilterDrill 2 4 3" xfId="12888"/>
    <cellStyle name="SAPBEXfilterDrill 2 4 3 2" xfId="14403"/>
    <cellStyle name="SAPBEXfilterDrill 2 4 4" xfId="23801"/>
    <cellStyle name="SAPBEXfilterDrill 2 4 5" xfId="27163"/>
    <cellStyle name="SAPBEXfilterDrill 2 4 6" xfId="30861"/>
    <cellStyle name="SAPBEXfilterDrill 2 5" xfId="9751"/>
    <cellStyle name="SAPBEXfilterDrill 2 5 2" xfId="15983"/>
    <cellStyle name="SAPBEXfilterDrill 2 6" xfId="12881"/>
    <cellStyle name="SAPBEXfilterDrill 2 6 2" xfId="14410"/>
    <cellStyle name="SAPBEXfilterDrill 2 7" xfId="23808"/>
    <cellStyle name="SAPBEXfilterDrill 2 8" xfId="27156"/>
    <cellStyle name="SAPBEXfilterDrill 2 9" xfId="30862"/>
    <cellStyle name="SAPBEXfilterDrill 3" xfId="5496"/>
    <cellStyle name="SAPBEXfilterDrill 3 2" xfId="5497"/>
    <cellStyle name="SAPBEXfilterDrill 3 2 10" xfId="30863"/>
    <cellStyle name="SAPBEXfilterDrill 3 2 2" xfId="5498"/>
    <cellStyle name="SAPBEXfilterDrill 3 2 2 2" xfId="9761"/>
    <cellStyle name="SAPBEXfilterDrill 3 2 2 2 2" xfId="20008"/>
    <cellStyle name="SAPBEXfilterDrill 3 2 2 3" xfId="12891"/>
    <cellStyle name="SAPBEXfilterDrill 3 2 2 3 2" xfId="14400"/>
    <cellStyle name="SAPBEXfilterDrill 3 2 2 4" xfId="21263"/>
    <cellStyle name="SAPBEXfilterDrill 3 2 2 5" xfId="27166"/>
    <cellStyle name="SAPBEXfilterDrill 3 2 2 6" xfId="30864"/>
    <cellStyle name="SAPBEXfilterDrill 3 2 3" xfId="5499"/>
    <cellStyle name="SAPBEXfilterDrill 3 2 3 2" xfId="9762"/>
    <cellStyle name="SAPBEXfilterDrill 3 2 3 2 2" xfId="22559"/>
    <cellStyle name="SAPBEXfilterDrill 3 2 3 3" xfId="12892"/>
    <cellStyle name="SAPBEXfilterDrill 3 2 3 3 2" xfId="14399"/>
    <cellStyle name="SAPBEXfilterDrill 3 2 3 4" xfId="17564"/>
    <cellStyle name="SAPBEXfilterDrill 3 2 3 5" xfId="27167"/>
    <cellStyle name="SAPBEXfilterDrill 3 2 3 6" xfId="30865"/>
    <cellStyle name="SAPBEXfilterDrill 3 2 4" xfId="5500"/>
    <cellStyle name="SAPBEXfilterDrill 3 2 4 2" xfId="9763"/>
    <cellStyle name="SAPBEXfilterDrill 3 2 4 2 2" xfId="20015"/>
    <cellStyle name="SAPBEXfilterDrill 3 2 4 3" xfId="12893"/>
    <cellStyle name="SAPBEXfilterDrill 3 2 4 3 2" xfId="14398"/>
    <cellStyle name="SAPBEXfilterDrill 3 2 4 4" xfId="23804"/>
    <cellStyle name="SAPBEXfilterDrill 3 2 4 5" xfId="27168"/>
    <cellStyle name="SAPBEXfilterDrill 3 2 4 6" xfId="30866"/>
    <cellStyle name="SAPBEXfilterDrill 3 2 5" xfId="5501"/>
    <cellStyle name="SAPBEXfilterDrill 3 2 5 2" xfId="9764"/>
    <cellStyle name="SAPBEXfilterDrill 3 2 5 2 2" xfId="15978"/>
    <cellStyle name="SAPBEXfilterDrill 3 2 5 3" xfId="12894"/>
    <cellStyle name="SAPBEXfilterDrill 3 2 5 3 2" xfId="14397"/>
    <cellStyle name="SAPBEXfilterDrill 3 2 5 4" xfId="21261"/>
    <cellStyle name="SAPBEXfilterDrill 3 2 5 5" xfId="27169"/>
    <cellStyle name="SAPBEXfilterDrill 3 2 5 6" xfId="30867"/>
    <cellStyle name="SAPBEXfilterDrill 3 2 6" xfId="9760"/>
    <cellStyle name="SAPBEXfilterDrill 3 2 6 2" xfId="22552"/>
    <cellStyle name="SAPBEXfilterDrill 3 2 7" xfId="12890"/>
    <cellStyle name="SAPBEXfilterDrill 3 2 7 2" xfId="14401"/>
    <cellStyle name="SAPBEXfilterDrill 3 2 8" xfId="23806"/>
    <cellStyle name="SAPBEXfilterDrill 3 2 9" xfId="27165"/>
    <cellStyle name="SAPBEXfilterDrill 3 3" xfId="5502"/>
    <cellStyle name="SAPBEXfilterDrill 3 3 2" xfId="9765"/>
    <cellStyle name="SAPBEXfilterDrill 3 3 2 2" xfId="22558"/>
    <cellStyle name="SAPBEXfilterDrill 3 3 3" xfId="12895"/>
    <cellStyle name="SAPBEXfilterDrill 3 3 3 2" xfId="14396"/>
    <cellStyle name="SAPBEXfilterDrill 3 3 4" xfId="23805"/>
    <cellStyle name="SAPBEXfilterDrill 3 3 5" xfId="27170"/>
    <cellStyle name="SAPBEXfilterDrill 3 3 6" xfId="30868"/>
    <cellStyle name="SAPBEXfilterDrill 3 4" xfId="5503"/>
    <cellStyle name="SAPBEXfilterDrill 3 4 2" xfId="9766"/>
    <cellStyle name="SAPBEXfilterDrill 3 4 2 2" xfId="20014"/>
    <cellStyle name="SAPBEXfilterDrill 3 4 3" xfId="12896"/>
    <cellStyle name="SAPBEXfilterDrill 3 4 3 2" xfId="14395"/>
    <cellStyle name="SAPBEXfilterDrill 3 4 4" xfId="21262"/>
    <cellStyle name="SAPBEXfilterDrill 3 4 5" xfId="27171"/>
    <cellStyle name="SAPBEXfilterDrill 3 4 6" xfId="30869"/>
    <cellStyle name="SAPBEXfilterDrill 3 5" xfId="9759"/>
    <cellStyle name="SAPBEXfilterDrill 3 5 2" xfId="15979"/>
    <cellStyle name="SAPBEXfilterDrill 3 6" xfId="12889"/>
    <cellStyle name="SAPBEXfilterDrill 3 6 2" xfId="14402"/>
    <cellStyle name="SAPBEXfilterDrill 3 7" xfId="21258"/>
    <cellStyle name="SAPBEXfilterDrill 3 8" xfId="27164"/>
    <cellStyle name="SAPBEXfilterDrill 3 9" xfId="30870"/>
    <cellStyle name="SAPBEXfilterDrill 4" xfId="9750"/>
    <cellStyle name="SAPBEXfilterDrill 4 2" xfId="21624"/>
    <cellStyle name="SAPBEXfilterDrill 5" xfId="12880"/>
    <cellStyle name="SAPBEXfilterDrill 5 2" xfId="24166"/>
    <cellStyle name="SAPBEXfilterDrill 6" xfId="17983"/>
    <cellStyle name="SAPBEXfilterDrill 7" xfId="27155"/>
    <cellStyle name="SAPBEXfilterDrill 8" xfId="30871"/>
    <cellStyle name="SAPBEXfilterDrill_BW Capital Summary Flash December 07" xfId="5504"/>
    <cellStyle name="SAPBEXfilterItem" xfId="194"/>
    <cellStyle name="SAPBEXfilterItem 2" xfId="709"/>
    <cellStyle name="SAPBEXfilterItem 2 2" xfId="5507"/>
    <cellStyle name="SAPBEXfilterItem 2 2 10" xfId="30872"/>
    <cellStyle name="SAPBEXfilterItem 2 2 2" xfId="5508"/>
    <cellStyle name="SAPBEXfilterItem 2 2 2 2" xfId="9769"/>
    <cellStyle name="SAPBEXfilterItem 2 2 2 2 2" xfId="20009"/>
    <cellStyle name="SAPBEXfilterItem 2 2 2 3" xfId="12899"/>
    <cellStyle name="SAPBEXfilterItem 2 2 2 3 2" xfId="14392"/>
    <cellStyle name="SAPBEXfilterItem 2 2 2 4" xfId="23803"/>
    <cellStyle name="SAPBEXfilterItem 2 2 2 5" xfId="27174"/>
    <cellStyle name="SAPBEXfilterItem 2 2 2 6" xfId="30873"/>
    <cellStyle name="SAPBEXfilterItem 2 2 3" xfId="5509"/>
    <cellStyle name="SAPBEXfilterItem 2 2 3 2" xfId="9770"/>
    <cellStyle name="SAPBEXfilterItem 2 2 3 2 2" xfId="22557"/>
    <cellStyle name="SAPBEXfilterItem 2 2 3 3" xfId="12900"/>
    <cellStyle name="SAPBEXfilterItem 2 2 3 3 2" xfId="14391"/>
    <cellStyle name="SAPBEXfilterItem 2 2 3 4" xfId="21260"/>
    <cellStyle name="SAPBEXfilterItem 2 2 3 5" xfId="27175"/>
    <cellStyle name="SAPBEXfilterItem 2 2 3 6" xfId="30874"/>
    <cellStyle name="SAPBEXfilterItem 2 2 4" xfId="5510"/>
    <cellStyle name="SAPBEXfilterItem 2 2 4 2" xfId="9771"/>
    <cellStyle name="SAPBEXfilterItem 2 2 4 2 2" xfId="20013"/>
    <cellStyle name="SAPBEXfilterItem 2 2 4 3" xfId="12901"/>
    <cellStyle name="SAPBEXfilterItem 2 2 4 3 2" xfId="14390"/>
    <cellStyle name="SAPBEXfilterItem 2 2 4 4" xfId="17563"/>
    <cellStyle name="SAPBEXfilterItem 2 2 4 5" xfId="27176"/>
    <cellStyle name="SAPBEXfilterItem 2 2 4 6" xfId="30875"/>
    <cellStyle name="SAPBEXfilterItem 2 2 5" xfId="5511"/>
    <cellStyle name="SAPBEXfilterItem 2 2 5 2" xfId="9772"/>
    <cellStyle name="SAPBEXfilterItem 2 2 5 2 2" xfId="15976"/>
    <cellStyle name="SAPBEXfilterItem 2 2 5 3" xfId="12902"/>
    <cellStyle name="SAPBEXfilterItem 2 2 5 3 2" xfId="14389"/>
    <cellStyle name="SAPBEXfilterItem 2 2 5 4" xfId="17562"/>
    <cellStyle name="SAPBEXfilterItem 2 2 5 5" xfId="27177"/>
    <cellStyle name="SAPBEXfilterItem 2 2 5 6" xfId="30876"/>
    <cellStyle name="SAPBEXfilterItem 2 2 6" xfId="9768"/>
    <cellStyle name="SAPBEXfilterItem 2 2 6 2" xfId="22553"/>
    <cellStyle name="SAPBEXfilterItem 2 2 7" xfId="12898"/>
    <cellStyle name="SAPBEXfilterItem 2 2 7 2" xfId="14393"/>
    <cellStyle name="SAPBEXfilterItem 2 2 8" xfId="21259"/>
    <cellStyle name="SAPBEXfilterItem 2 2 9" xfId="27173"/>
    <cellStyle name="SAPBEXfilterItem 2 3" xfId="5512"/>
    <cellStyle name="SAPBEXfilterItem 2 3 2" xfId="9773"/>
    <cellStyle name="SAPBEXfilterItem 2 3 2 2" xfId="22556"/>
    <cellStyle name="SAPBEXfilterItem 2 3 3" xfId="12903"/>
    <cellStyle name="SAPBEXfilterItem 2 3 3 2" xfId="14388"/>
    <cellStyle name="SAPBEXfilterItem 2 3 4" xfId="17561"/>
    <cellStyle name="SAPBEXfilterItem 2 3 5" xfId="27178"/>
    <cellStyle name="SAPBEXfilterItem 2 3 6" xfId="30877"/>
    <cellStyle name="SAPBEXfilterItem 2 4" xfId="5513"/>
    <cellStyle name="SAPBEXfilterItem 2 4 2" xfId="9774"/>
    <cellStyle name="SAPBEXfilterItem 2 4 2 2" xfId="20012"/>
    <cellStyle name="SAPBEXfilterItem 2 4 3" xfId="12904"/>
    <cellStyle name="SAPBEXfilterItem 2 4 3 2" xfId="14387"/>
    <cellStyle name="SAPBEXfilterItem 2 4 4" xfId="17560"/>
    <cellStyle name="SAPBEXfilterItem 2 4 5" xfId="27179"/>
    <cellStyle name="SAPBEXfilterItem 2 4 6" xfId="30878"/>
    <cellStyle name="SAPBEXfilterItem 2 5" xfId="9767"/>
    <cellStyle name="SAPBEXfilterItem 2 5 2" xfId="15977"/>
    <cellStyle name="SAPBEXfilterItem 2 6" xfId="12897"/>
    <cellStyle name="SAPBEXfilterItem 2 6 2" xfId="14394"/>
    <cellStyle name="SAPBEXfilterItem 2 7" xfId="23802"/>
    <cellStyle name="SAPBEXfilterItem 2 8" xfId="27172"/>
    <cellStyle name="SAPBEXfilterItem 2 9" xfId="30879"/>
    <cellStyle name="SAPBEXfilterItem 3" xfId="710"/>
    <cellStyle name="SAPBEXfilterItem 3 2" xfId="5515"/>
    <cellStyle name="SAPBEXfilterItem 3 2 10" xfId="30880"/>
    <cellStyle name="SAPBEXfilterItem 3 2 2" xfId="5516"/>
    <cellStyle name="SAPBEXfilterItem 3 2 2 2" xfId="9777"/>
    <cellStyle name="SAPBEXfilterItem 3 2 2 2 2" xfId="20011"/>
    <cellStyle name="SAPBEXfilterItem 3 2 2 3" xfId="12907"/>
    <cellStyle name="SAPBEXfilterItem 3 2 2 3 2" xfId="14384"/>
    <cellStyle name="SAPBEXfilterItem 3 2 2 4" xfId="23799"/>
    <cellStyle name="SAPBEXfilterItem 3 2 2 5" xfId="27182"/>
    <cellStyle name="SAPBEXfilterItem 3 2 2 6" xfId="30881"/>
    <cellStyle name="SAPBEXfilterItem 3 2 3" xfId="5517"/>
    <cellStyle name="SAPBEXfilterItem 3 2 3 2" xfId="9778"/>
    <cellStyle name="SAPBEXfilterItem 3 2 3 2 2" xfId="15974"/>
    <cellStyle name="SAPBEXfilterItem 3 2 3 3" xfId="12908"/>
    <cellStyle name="SAPBEXfilterItem 3 2 3 3 2" xfId="14383"/>
    <cellStyle name="SAPBEXfilterItem 3 2 3 4" xfId="21256"/>
    <cellStyle name="SAPBEXfilterItem 3 2 3 5" xfId="27183"/>
    <cellStyle name="SAPBEXfilterItem 3 2 3 6" xfId="30882"/>
    <cellStyle name="SAPBEXfilterItem 3 2 4" xfId="5518"/>
    <cellStyle name="SAPBEXfilterItem 3 2 4 2" xfId="9779"/>
    <cellStyle name="SAPBEXfilterItem 3 2 4 2 2" xfId="22554"/>
    <cellStyle name="SAPBEXfilterItem 3 2 4 3" xfId="12909"/>
    <cellStyle name="SAPBEXfilterItem 3 2 4 3 2" xfId="14382"/>
    <cellStyle name="SAPBEXfilterItem 3 2 4 4" xfId="17559"/>
    <cellStyle name="SAPBEXfilterItem 3 2 4 5" xfId="27184"/>
    <cellStyle name="SAPBEXfilterItem 3 2 4 6" xfId="30883"/>
    <cellStyle name="SAPBEXfilterItem 3 2 5" xfId="5519"/>
    <cellStyle name="SAPBEXfilterItem 3 2 5 2" xfId="9780"/>
    <cellStyle name="SAPBEXfilterItem 3 2 5 2 2" xfId="20010"/>
    <cellStyle name="SAPBEXfilterItem 3 2 5 3" xfId="12910"/>
    <cellStyle name="SAPBEXfilterItem 3 2 5 3 2" xfId="14381"/>
    <cellStyle name="SAPBEXfilterItem 3 2 5 4" xfId="23797"/>
    <cellStyle name="SAPBEXfilterItem 3 2 5 5" xfId="27185"/>
    <cellStyle name="SAPBEXfilterItem 3 2 5 6" xfId="30884"/>
    <cellStyle name="SAPBEXfilterItem 3 2 6" xfId="9776"/>
    <cellStyle name="SAPBEXfilterItem 3 2 6 2" xfId="22555"/>
    <cellStyle name="SAPBEXfilterItem 3 2 7" xfId="12906"/>
    <cellStyle name="SAPBEXfilterItem 3 2 7 2" xfId="14385"/>
    <cellStyle name="SAPBEXfilterItem 3 2 8" xfId="21240"/>
    <cellStyle name="SAPBEXfilterItem 3 2 9" xfId="27181"/>
    <cellStyle name="SAPBEXfilterItem 3 3" xfId="5520"/>
    <cellStyle name="SAPBEXfilterItem 3 3 2" xfId="9781"/>
    <cellStyle name="SAPBEXfilterItem 3 3 2 2" xfId="15973"/>
    <cellStyle name="SAPBEXfilterItem 3 3 3" xfId="12911"/>
    <cellStyle name="SAPBEXfilterItem 3 3 3 2" xfId="14380"/>
    <cellStyle name="SAPBEXfilterItem 3 3 4" xfId="21255"/>
    <cellStyle name="SAPBEXfilterItem 3 3 5" xfId="27186"/>
    <cellStyle name="SAPBEXfilterItem 3 3 6" xfId="30885"/>
    <cellStyle name="SAPBEXfilterItem 3 4" xfId="5521"/>
    <cellStyle name="SAPBEXfilterItem 3 4 2" xfId="9782"/>
    <cellStyle name="SAPBEXfilterItem 3 4 2 2" xfId="15972"/>
    <cellStyle name="SAPBEXfilterItem 3 4 3" xfId="12912"/>
    <cellStyle name="SAPBEXfilterItem 3 4 3 2" xfId="14379"/>
    <cellStyle name="SAPBEXfilterItem 3 4 4" xfId="23798"/>
    <cellStyle name="SAPBEXfilterItem 3 4 5" xfId="27187"/>
    <cellStyle name="SAPBEXfilterItem 3 4 6" xfId="30886"/>
    <cellStyle name="SAPBEXfilterItem 3 5" xfId="9775"/>
    <cellStyle name="SAPBEXfilterItem 3 5 2" xfId="15975"/>
    <cellStyle name="SAPBEXfilterItem 3 6" xfId="12905"/>
    <cellStyle name="SAPBEXfilterItem 3 6 2" xfId="14386"/>
    <cellStyle name="SAPBEXfilterItem 3 7" xfId="23783"/>
    <cellStyle name="SAPBEXfilterItem 3 8" xfId="27180"/>
    <cellStyle name="SAPBEXfilterItem 3 9" xfId="30887"/>
    <cellStyle name="SAPBEXfilterItem_BW Capital Summary Flash December 07" xfId="5522"/>
    <cellStyle name="SAPBEXfilterText" xfId="195"/>
    <cellStyle name="SAPBEXfilterText 2" xfId="711"/>
    <cellStyle name="SAPBEXfilterText 2 2" xfId="5525"/>
    <cellStyle name="SAPBEXfilterText 2 2 10" xfId="30888"/>
    <cellStyle name="SAPBEXfilterText 2 2 2" xfId="5526"/>
    <cellStyle name="SAPBEXfilterText 2 2 2 2" xfId="9785"/>
    <cellStyle name="SAPBEXfilterText 2 2 2 2 2" xfId="20000"/>
    <cellStyle name="SAPBEXfilterText 2 2 2 3" xfId="12915"/>
    <cellStyle name="SAPBEXfilterText 2 2 2 3 2" xfId="14376"/>
    <cellStyle name="SAPBEXfilterText 2 2 2 4" xfId="21253"/>
    <cellStyle name="SAPBEXfilterText 2 2 2 5" xfId="27190"/>
    <cellStyle name="SAPBEXfilterText 2 2 2 6" xfId="30889"/>
    <cellStyle name="SAPBEXfilterText 2 2 3" xfId="5527"/>
    <cellStyle name="SAPBEXfilterText 2 2 3 2" xfId="9786"/>
    <cellStyle name="SAPBEXfilterText 2 2 3 2 2" xfId="22551"/>
    <cellStyle name="SAPBEXfilterText 2 2 3 3" xfId="12916"/>
    <cellStyle name="SAPBEXfilterText 2 2 3 3 2" xfId="14375"/>
    <cellStyle name="SAPBEXfilterText 2 2 3 4" xfId="23796"/>
    <cellStyle name="SAPBEXfilterText 2 2 3 5" xfId="27191"/>
    <cellStyle name="SAPBEXfilterText 2 2 3 6" xfId="30890"/>
    <cellStyle name="SAPBEXfilterText 2 2 4" xfId="5528"/>
    <cellStyle name="SAPBEXfilterText 2 2 4 2" xfId="9787"/>
    <cellStyle name="SAPBEXfilterText 2 2 4 2 2" xfId="20007"/>
    <cellStyle name="SAPBEXfilterText 2 2 4 3" xfId="12917"/>
    <cellStyle name="SAPBEXfilterText 2 2 4 3 2" xfId="14374"/>
    <cellStyle name="SAPBEXfilterText 2 2 4 4" xfId="21254"/>
    <cellStyle name="SAPBEXfilterText 2 2 4 5" xfId="27192"/>
    <cellStyle name="SAPBEXfilterText 2 2 4 6" xfId="30891"/>
    <cellStyle name="SAPBEXfilterText 2 2 5" xfId="5529"/>
    <cellStyle name="SAPBEXfilterText 2 2 5 2" xfId="9788"/>
    <cellStyle name="SAPBEXfilterText 2 2 5 2 2" xfId="15970"/>
    <cellStyle name="SAPBEXfilterText 2 2 5 3" xfId="12918"/>
    <cellStyle name="SAPBEXfilterText 2 2 5 3 2" xfId="14373"/>
    <cellStyle name="SAPBEXfilterText 2 2 5 4" xfId="17557"/>
    <cellStyle name="SAPBEXfilterText 2 2 5 5" xfId="27193"/>
    <cellStyle name="SAPBEXfilterText 2 2 5 6" xfId="30892"/>
    <cellStyle name="SAPBEXfilterText 2 2 6" xfId="9784"/>
    <cellStyle name="SAPBEXfilterText 2 2 6 2" xfId="22544"/>
    <cellStyle name="SAPBEXfilterText 2 2 7" xfId="12914"/>
    <cellStyle name="SAPBEXfilterText 2 2 7 2" xfId="14377"/>
    <cellStyle name="SAPBEXfilterText 2 2 8" xfId="23795"/>
    <cellStyle name="SAPBEXfilterText 2 2 9" xfId="27189"/>
    <cellStyle name="SAPBEXfilterText 2 3" xfId="5530"/>
    <cellStyle name="SAPBEXfilterText 2 3 2" xfId="9789"/>
    <cellStyle name="SAPBEXfilterText 2 3 2 2" xfId="22550"/>
    <cellStyle name="SAPBEXfilterText 2 3 3" xfId="12919"/>
    <cellStyle name="SAPBEXfilterText 2 3 3 2" xfId="14372"/>
    <cellStyle name="SAPBEXfilterText 2 3 4" xfId="17556"/>
    <cellStyle name="SAPBEXfilterText 2 3 5" xfId="27194"/>
    <cellStyle name="SAPBEXfilterText 2 3 6" xfId="30893"/>
    <cellStyle name="SAPBEXfilterText 2 4" xfId="5531"/>
    <cellStyle name="SAPBEXfilterText 2 4 2" xfId="9790"/>
    <cellStyle name="SAPBEXfilterText 2 4 2 2" xfId="20006"/>
    <cellStyle name="SAPBEXfilterText 2 4 3" xfId="12920"/>
    <cellStyle name="SAPBEXfilterText 2 4 3 2" xfId="14371"/>
    <cellStyle name="SAPBEXfilterText 2 4 4" xfId="23789"/>
    <cellStyle name="SAPBEXfilterText 2 4 5" xfId="27195"/>
    <cellStyle name="SAPBEXfilterText 2 4 6" xfId="30894"/>
    <cellStyle name="SAPBEXfilterText 2 5" xfId="9783"/>
    <cellStyle name="SAPBEXfilterText 2 5 2" xfId="15971"/>
    <cellStyle name="SAPBEXfilterText 2 6" xfId="12913"/>
    <cellStyle name="SAPBEXfilterText 2 6 2" xfId="14378"/>
    <cellStyle name="SAPBEXfilterText 2 7" xfId="17558"/>
    <cellStyle name="SAPBEXfilterText 2 8" xfId="27188"/>
    <cellStyle name="SAPBEXfilterText 2 9" xfId="30895"/>
    <cellStyle name="SAPBEXfilterText 3" xfId="712"/>
    <cellStyle name="SAPBEXfilterText 3 2" xfId="5533"/>
    <cellStyle name="SAPBEXfilterText 3 2 10" xfId="30896"/>
    <cellStyle name="SAPBEXfilterText 3 2 2" xfId="5534"/>
    <cellStyle name="SAPBEXfilterText 3 2 2 2" xfId="9793"/>
    <cellStyle name="SAPBEXfilterText 3 2 2 2 2" xfId="20001"/>
    <cellStyle name="SAPBEXfilterText 3 2 2 3" xfId="12923"/>
    <cellStyle name="SAPBEXfilterText 3 2 2 3 2" xfId="14368"/>
    <cellStyle name="SAPBEXfilterText 3 2 2 4" xfId="21252"/>
    <cellStyle name="SAPBEXfilterText 3 2 2 5" xfId="27198"/>
    <cellStyle name="SAPBEXfilterText 3 2 2 6" xfId="30897"/>
    <cellStyle name="SAPBEXfilterText 3 2 3" xfId="5535"/>
    <cellStyle name="SAPBEXfilterText 3 2 3 2" xfId="9794"/>
    <cellStyle name="SAPBEXfilterText 3 2 3 2 2" xfId="22549"/>
    <cellStyle name="SAPBEXfilterText 3 2 3 3" xfId="12924"/>
    <cellStyle name="SAPBEXfilterText 3 2 3 3 2" xfId="14367"/>
    <cellStyle name="SAPBEXfilterText 3 2 3 4" xfId="17555"/>
    <cellStyle name="SAPBEXfilterText 3 2 3 5" xfId="27199"/>
    <cellStyle name="SAPBEXfilterText 3 2 3 6" xfId="30898"/>
    <cellStyle name="SAPBEXfilterText 3 2 4" xfId="5536"/>
    <cellStyle name="SAPBEXfilterText 3 2 4 2" xfId="9795"/>
    <cellStyle name="SAPBEXfilterText 3 2 4 2 2" xfId="20005"/>
    <cellStyle name="SAPBEXfilterText 3 2 4 3" xfId="12925"/>
    <cellStyle name="SAPBEXfilterText 3 2 4 3 2" xfId="14366"/>
    <cellStyle name="SAPBEXfilterText 3 2 4 4" xfId="23792"/>
    <cellStyle name="SAPBEXfilterText 3 2 4 5" xfId="27200"/>
    <cellStyle name="SAPBEXfilterText 3 2 4 6" xfId="30899"/>
    <cellStyle name="SAPBEXfilterText 3 2 5" xfId="5537"/>
    <cellStyle name="SAPBEXfilterText 3 2 5 2" xfId="9796"/>
    <cellStyle name="SAPBEXfilterText 3 2 5 2 2" xfId="15968"/>
    <cellStyle name="SAPBEXfilterText 3 2 5 3" xfId="12926"/>
    <cellStyle name="SAPBEXfilterText 3 2 5 3 2" xfId="14365"/>
    <cellStyle name="SAPBEXfilterText 3 2 5 4" xfId="21250"/>
    <cellStyle name="SAPBEXfilterText 3 2 5 5" xfId="27201"/>
    <cellStyle name="SAPBEXfilterText 3 2 5 6" xfId="30900"/>
    <cellStyle name="SAPBEXfilterText 3 2 6" xfId="9792"/>
    <cellStyle name="SAPBEXfilterText 3 2 6 2" xfId="22545"/>
    <cellStyle name="SAPBEXfilterText 3 2 7" xfId="12922"/>
    <cellStyle name="SAPBEXfilterText 3 2 7 2" xfId="14369"/>
    <cellStyle name="SAPBEXfilterText 3 2 8" xfId="23794"/>
    <cellStyle name="SAPBEXfilterText 3 2 9" xfId="27197"/>
    <cellStyle name="SAPBEXfilterText 3 3" xfId="5538"/>
    <cellStyle name="SAPBEXfilterText 3 3 2" xfId="9797"/>
    <cellStyle name="SAPBEXfilterText 3 3 2 2" xfId="22548"/>
    <cellStyle name="SAPBEXfilterText 3 3 3" xfId="12927"/>
    <cellStyle name="SAPBEXfilterText 3 3 3 2" xfId="14364"/>
    <cellStyle name="SAPBEXfilterText 3 3 4" xfId="23793"/>
    <cellStyle name="SAPBEXfilterText 3 3 5" xfId="27202"/>
    <cellStyle name="SAPBEXfilterText 3 3 6" xfId="30901"/>
    <cellStyle name="SAPBEXfilterText 3 4" xfId="5539"/>
    <cellStyle name="SAPBEXfilterText 3 4 2" xfId="9798"/>
    <cellStyle name="SAPBEXfilterText 3 4 2 2" xfId="20004"/>
    <cellStyle name="SAPBEXfilterText 3 4 3" xfId="12928"/>
    <cellStyle name="SAPBEXfilterText 3 4 3 2" xfId="14363"/>
    <cellStyle name="SAPBEXfilterText 3 4 4" xfId="21251"/>
    <cellStyle name="SAPBEXfilterText 3 4 5" xfId="27203"/>
    <cellStyle name="SAPBEXfilterText 3 4 6" xfId="30902"/>
    <cellStyle name="SAPBEXfilterText 3 5" xfId="9791"/>
    <cellStyle name="SAPBEXfilterText 3 5 2" xfId="15969"/>
    <cellStyle name="SAPBEXfilterText 3 6" xfId="12921"/>
    <cellStyle name="SAPBEXfilterText 3 6 2" xfId="14370"/>
    <cellStyle name="SAPBEXfilterText 3 7" xfId="21247"/>
    <cellStyle name="SAPBEXfilterText 3 8" xfId="27196"/>
    <cellStyle name="SAPBEXfilterText 3 9" xfId="30903"/>
    <cellStyle name="SAPBEXfilterText_PAL Graphs" xfId="713"/>
    <cellStyle name="SAPBEXformats" xfId="196"/>
    <cellStyle name="SAPBEXformats 2" xfId="714"/>
    <cellStyle name="SAPBEXformats 2 10" xfId="30904"/>
    <cellStyle name="SAPBEXformats 2 2" xfId="5542"/>
    <cellStyle name="SAPBEXformats 2 2 10" xfId="30905"/>
    <cellStyle name="SAPBEXformats 2 2 2" xfId="5543"/>
    <cellStyle name="SAPBEXformats 2 2 2 2" xfId="9802"/>
    <cellStyle name="SAPBEXformats 2 2 2 2 2" xfId="15966"/>
    <cellStyle name="SAPBEXformats 2 2 2 3" xfId="12932"/>
    <cellStyle name="SAPBEXformats 2 2 2 3 2" xfId="14359"/>
    <cellStyle name="SAPBEXformats 2 2 2 4" xfId="21248"/>
    <cellStyle name="SAPBEXformats 2 2 2 5" xfId="27206"/>
    <cellStyle name="SAPBEXformats 2 2 2 6" xfId="30906"/>
    <cellStyle name="SAPBEXformats 2 2 3" xfId="5544"/>
    <cellStyle name="SAPBEXformats 2 2 3 2" xfId="9803"/>
    <cellStyle name="SAPBEXformats 2 2 3 2 2" xfId="22546"/>
    <cellStyle name="SAPBEXformats 2 2 3 3" xfId="12933"/>
    <cellStyle name="SAPBEXformats 2 2 3 3 2" xfId="14358"/>
    <cellStyle name="SAPBEXformats 2 2 3 4" xfId="23791"/>
    <cellStyle name="SAPBEXformats 2 2 3 5" xfId="27207"/>
    <cellStyle name="SAPBEXformats 2 2 3 6" xfId="30907"/>
    <cellStyle name="SAPBEXformats 2 2 4" xfId="5545"/>
    <cellStyle name="SAPBEXformats 2 2 4 2" xfId="9804"/>
    <cellStyle name="SAPBEXformats 2 2 4 2 2" xfId="20002"/>
    <cellStyle name="SAPBEXformats 2 2 4 3" xfId="12934"/>
    <cellStyle name="SAPBEXformats 2 2 4 3 2" xfId="14357"/>
    <cellStyle name="SAPBEXformats 2 2 4 4" xfId="21249"/>
    <cellStyle name="SAPBEXformats 2 2 4 5" xfId="27208"/>
    <cellStyle name="SAPBEXformats 2 2 4 6" xfId="30908"/>
    <cellStyle name="SAPBEXformats 2 2 5" xfId="5546"/>
    <cellStyle name="SAPBEXformats 2 2 5 2" xfId="9805"/>
    <cellStyle name="SAPBEXformats 2 2 5 2 2" xfId="15965"/>
    <cellStyle name="SAPBEXformats 2 2 5 3" xfId="12935"/>
    <cellStyle name="SAPBEXformats 2 2 5 3 2" xfId="14356"/>
    <cellStyle name="SAPBEXformats 2 2 5 4" xfId="17552"/>
    <cellStyle name="SAPBEXformats 2 2 5 5" xfId="27209"/>
    <cellStyle name="SAPBEXformats 2 2 5 6" xfId="30909"/>
    <cellStyle name="SAPBEXformats 2 2 6" xfId="9801"/>
    <cellStyle name="SAPBEXformats 2 2 6 2" xfId="20003"/>
    <cellStyle name="SAPBEXformats 2 2 7" xfId="12931"/>
    <cellStyle name="SAPBEXformats 2 2 7 2" xfId="14360"/>
    <cellStyle name="SAPBEXformats 2 2 8" xfId="23790"/>
    <cellStyle name="SAPBEXformats 2 2 9" xfId="27205"/>
    <cellStyle name="SAPBEXformats 2 3" xfId="5547"/>
    <cellStyle name="SAPBEXformats 2 3 2" xfId="9806"/>
    <cellStyle name="SAPBEXformats 2 3 2 2" xfId="15964"/>
    <cellStyle name="SAPBEXformats 2 3 3" xfId="12936"/>
    <cellStyle name="SAPBEXformats 2 3 3 2" xfId="14355"/>
    <cellStyle name="SAPBEXformats 2 3 4" xfId="17551"/>
    <cellStyle name="SAPBEXformats 2 3 5" xfId="27210"/>
    <cellStyle name="SAPBEXformats 2 3 6" xfId="30910"/>
    <cellStyle name="SAPBEXformats 2 4" xfId="5548"/>
    <cellStyle name="SAPBEXformats 2 4 2" xfId="9807"/>
    <cellStyle name="SAPBEXformats 2 4 2 2" xfId="15963"/>
    <cellStyle name="SAPBEXformats 2 4 3" xfId="12937"/>
    <cellStyle name="SAPBEXformats 2 4 3 2" xfId="14354"/>
    <cellStyle name="SAPBEXformats 2 4 4" xfId="17550"/>
    <cellStyle name="SAPBEXformats 2 4 5" xfId="27211"/>
    <cellStyle name="SAPBEXformats 2 4 6" xfId="30911"/>
    <cellStyle name="SAPBEXformats 2 5" xfId="9800"/>
    <cellStyle name="SAPBEXformats 2 5 2" xfId="22547"/>
    <cellStyle name="SAPBEXformats 2 6" xfId="12930"/>
    <cellStyle name="SAPBEXformats 2 6 2" xfId="14361"/>
    <cellStyle name="SAPBEXformats 2 7" xfId="5541"/>
    <cellStyle name="SAPBEXformats 2 8" xfId="17553"/>
    <cellStyle name="SAPBEXformats 2 9" xfId="27204"/>
    <cellStyle name="SAPBEXformats 3" xfId="5549"/>
    <cellStyle name="SAPBEXformats 3 2" xfId="5550"/>
    <cellStyle name="SAPBEXformats 3 2 10" xfId="30912"/>
    <cellStyle name="SAPBEXformats 3 2 2" xfId="5551"/>
    <cellStyle name="SAPBEXformats 3 2 2 2" xfId="9810"/>
    <cellStyle name="SAPBEXformats 3 2 2 2 2" xfId="22543"/>
    <cellStyle name="SAPBEXformats 3 2 2 3" xfId="12940"/>
    <cellStyle name="SAPBEXformats 3 2 2 3 2" xfId="14351"/>
    <cellStyle name="SAPBEXformats 3 2 2 4" xfId="23788"/>
    <cellStyle name="SAPBEXformats 3 2 2 5" xfId="27214"/>
    <cellStyle name="SAPBEXformats 3 2 2 6" xfId="30913"/>
    <cellStyle name="SAPBEXformats 3 2 3" xfId="5552"/>
    <cellStyle name="SAPBEXformats 3 2 3 2" xfId="9811"/>
    <cellStyle name="SAPBEXformats 3 2 3 2 2" xfId="19999"/>
    <cellStyle name="SAPBEXformats 3 2 3 3" xfId="12941"/>
    <cellStyle name="SAPBEXformats 3 2 3 3 2" xfId="14350"/>
    <cellStyle name="SAPBEXformats 3 2 3 4" xfId="21246"/>
    <cellStyle name="SAPBEXformats 3 2 3 5" xfId="27215"/>
    <cellStyle name="SAPBEXformats 3 2 3 6" xfId="30914"/>
    <cellStyle name="SAPBEXformats 3 2 4" xfId="5553"/>
    <cellStyle name="SAPBEXformats 3 2 4 2" xfId="9812"/>
    <cellStyle name="SAPBEXformats 3 2 4 2 2" xfId="15962"/>
    <cellStyle name="SAPBEXformats 3 2 4 3" xfId="12942"/>
    <cellStyle name="SAPBEXformats 3 2 4 3 2" xfId="14349"/>
    <cellStyle name="SAPBEXformats 3 2 4 4" xfId="17549"/>
    <cellStyle name="SAPBEXformats 3 2 4 5" xfId="27216"/>
    <cellStyle name="SAPBEXformats 3 2 4 6" xfId="30915"/>
    <cellStyle name="SAPBEXformats 3 2 5" xfId="5554"/>
    <cellStyle name="SAPBEXformats 3 2 5 2" xfId="9813"/>
    <cellStyle name="SAPBEXformats 3 2 5 2 2" xfId="22542"/>
    <cellStyle name="SAPBEXformats 3 2 5 3" xfId="12943"/>
    <cellStyle name="SAPBEXformats 3 2 5 3 2" xfId="14348"/>
    <cellStyle name="SAPBEXformats 3 2 5 4" xfId="23786"/>
    <cellStyle name="SAPBEXformats 3 2 5 5" xfId="27217"/>
    <cellStyle name="SAPBEXformats 3 2 5 6" xfId="30916"/>
    <cellStyle name="SAPBEXformats 3 2 6" xfId="9809"/>
    <cellStyle name="SAPBEXformats 3 2 6 2" xfId="19992"/>
    <cellStyle name="SAPBEXformats 3 2 7" xfId="12939"/>
    <cellStyle name="SAPBEXformats 3 2 7 2" xfId="14352"/>
    <cellStyle name="SAPBEXformats 3 2 8" xfId="21241"/>
    <cellStyle name="SAPBEXformats 3 2 9" xfId="27213"/>
    <cellStyle name="SAPBEXformats 3 3" xfId="5555"/>
    <cellStyle name="SAPBEXformats 3 3 2" xfId="9814"/>
    <cellStyle name="SAPBEXformats 3 3 2 2" xfId="19998"/>
    <cellStyle name="SAPBEXformats 3 3 3" xfId="12944"/>
    <cellStyle name="SAPBEXformats 3 3 3 2" xfId="14347"/>
    <cellStyle name="SAPBEXformats 3 3 4" xfId="21244"/>
    <cellStyle name="SAPBEXformats 3 3 5" xfId="27218"/>
    <cellStyle name="SAPBEXformats 3 3 6" xfId="30917"/>
    <cellStyle name="SAPBEXformats 3 4" xfId="5556"/>
    <cellStyle name="SAPBEXformats 3 4 2" xfId="9815"/>
    <cellStyle name="SAPBEXformats 3 4 2 2" xfId="15961"/>
    <cellStyle name="SAPBEXformats 3 4 3" xfId="12945"/>
    <cellStyle name="SAPBEXformats 3 4 3 2" xfId="14346"/>
    <cellStyle name="SAPBEXformats 3 4 4" xfId="23787"/>
    <cellStyle name="SAPBEXformats 3 4 5" xfId="27219"/>
    <cellStyle name="SAPBEXformats 3 4 6" xfId="30918"/>
    <cellStyle name="SAPBEXformats 3 5" xfId="9808"/>
    <cellStyle name="SAPBEXformats 3 5 2" xfId="22536"/>
    <cellStyle name="SAPBEXformats 3 6" xfId="12938"/>
    <cellStyle name="SAPBEXformats 3 6 2" xfId="14353"/>
    <cellStyle name="SAPBEXformats 3 7" xfId="23784"/>
    <cellStyle name="SAPBEXformats 3 8" xfId="27212"/>
    <cellStyle name="SAPBEXformats 3 9" xfId="30919"/>
    <cellStyle name="SAPBEXformats 4" xfId="5557"/>
    <cellStyle name="SAPBEXformats 4 2" xfId="5558"/>
    <cellStyle name="SAPBEXformats 4 2 2" xfId="9817"/>
    <cellStyle name="SAPBEXformats 4 2 2 2" xfId="19993"/>
    <cellStyle name="SAPBEXformats 4 2 3" xfId="12947"/>
    <cellStyle name="SAPBEXformats 4 2 3 2" xfId="14344"/>
    <cellStyle name="SAPBEXformats 4 2 4" xfId="17548"/>
    <cellStyle name="SAPBEXformats 4 2 5" xfId="30920"/>
    <cellStyle name="SAPBEXformats 4 3" xfId="9816"/>
    <cellStyle name="SAPBEXformats 4 3 2" xfId="22537"/>
    <cellStyle name="SAPBEXformats 4 4" xfId="12946"/>
    <cellStyle name="SAPBEXformats 4 4 2" xfId="14345"/>
    <cellStyle name="SAPBEXformats 4 5" xfId="21245"/>
    <cellStyle name="SAPBEXformats 4 6" xfId="30921"/>
    <cellStyle name="SAPBEXformats 5" xfId="9799"/>
    <cellStyle name="SAPBEXformats 5 2" xfId="15967"/>
    <cellStyle name="SAPBEXformats 6" xfId="12929"/>
    <cellStyle name="SAPBEXformats 6 2" xfId="14362"/>
    <cellStyle name="SAPBEXformats 7" xfId="5540"/>
    <cellStyle name="SAPBEXformats 8" xfId="17554"/>
    <cellStyle name="SAPBEXformats 9" xfId="30922"/>
    <cellStyle name="SAPBEXformats_2009-12 Comms actuals " xfId="715"/>
    <cellStyle name="SAPBEXheaderItem" xfId="197"/>
    <cellStyle name="SAPBEXheaderItem 2" xfId="716"/>
    <cellStyle name="SAPBEXheaderItem 2 2" xfId="5561"/>
    <cellStyle name="SAPBEXheaderItem 2 2 10" xfId="30923"/>
    <cellStyle name="SAPBEXheaderItem 2 2 2" xfId="5562"/>
    <cellStyle name="SAPBEXheaderItem 2 2 2 2" xfId="9820"/>
    <cellStyle name="SAPBEXheaderItem 2 2 2 2 2" xfId="15960"/>
    <cellStyle name="SAPBEXheaderItem 2 2 2 3" xfId="12950"/>
    <cellStyle name="SAPBEXheaderItem 2 2 2 3 2" xfId="14341"/>
    <cellStyle name="SAPBEXheaderItem 2 2 2 4" xfId="21243"/>
    <cellStyle name="SAPBEXheaderItem 2 2 2 5" xfId="27222"/>
    <cellStyle name="SAPBEXheaderItem 2 2 2 6" xfId="30924"/>
    <cellStyle name="SAPBEXheaderItem 2 2 3" xfId="5563"/>
    <cellStyle name="SAPBEXheaderItem 2 2 3 2" xfId="9821"/>
    <cellStyle name="SAPBEXheaderItem 2 2 3 2 2" xfId="22540"/>
    <cellStyle name="SAPBEXheaderItem 2 2 3 3" xfId="12951"/>
    <cellStyle name="SAPBEXheaderItem 2 2 3 3 2" xfId="14340"/>
    <cellStyle name="SAPBEXheaderItem 2 2 3 4" xfId="17547"/>
    <cellStyle name="SAPBEXheaderItem 2 2 3 5" xfId="27223"/>
    <cellStyle name="SAPBEXheaderItem 2 2 3 6" xfId="30925"/>
    <cellStyle name="SAPBEXheaderItem 2 2 4" xfId="5564"/>
    <cellStyle name="SAPBEXheaderItem 2 2 4 2" xfId="9822"/>
    <cellStyle name="SAPBEXheaderItem 2 2 4 2 2" xfId="19996"/>
    <cellStyle name="SAPBEXheaderItem 2 2 4 3" xfId="12952"/>
    <cellStyle name="SAPBEXheaderItem 2 2 4 3 2" xfId="14339"/>
    <cellStyle name="SAPBEXheaderItem 2 2 4 4" xfId="17546"/>
    <cellStyle name="SAPBEXheaderItem 2 2 4 5" xfId="27224"/>
    <cellStyle name="SAPBEXheaderItem 2 2 4 6" xfId="30926"/>
    <cellStyle name="SAPBEXheaderItem 2 2 5" xfId="5565"/>
    <cellStyle name="SAPBEXheaderItem 2 2 5 2" xfId="9823"/>
    <cellStyle name="SAPBEXheaderItem 2 2 5 2 2" xfId="15959"/>
    <cellStyle name="SAPBEXheaderItem 2 2 5 3" xfId="12953"/>
    <cellStyle name="SAPBEXheaderItem 2 2 5 3 2" xfId="14338"/>
    <cellStyle name="SAPBEXheaderItem 2 2 5 4" xfId="17545"/>
    <cellStyle name="SAPBEXheaderItem 2 2 5 5" xfId="27225"/>
    <cellStyle name="SAPBEXheaderItem 2 2 5 6" xfId="30927"/>
    <cellStyle name="SAPBEXheaderItem 2 2 6" xfId="9819"/>
    <cellStyle name="SAPBEXheaderItem 2 2 6 2" xfId="19997"/>
    <cellStyle name="SAPBEXheaderItem 2 2 7" xfId="12949"/>
    <cellStyle name="SAPBEXheaderItem 2 2 7 2" xfId="14342"/>
    <cellStyle name="SAPBEXheaderItem 2 2 8" xfId="23785"/>
    <cellStyle name="SAPBEXheaderItem 2 2 9" xfId="27221"/>
    <cellStyle name="SAPBEXheaderItem 2 3" xfId="5566"/>
    <cellStyle name="SAPBEXheaderItem 2 3 2" xfId="9824"/>
    <cellStyle name="SAPBEXheaderItem 2 3 2 2" xfId="22539"/>
    <cellStyle name="SAPBEXheaderItem 2 3 3" xfId="12954"/>
    <cellStyle name="SAPBEXheaderItem 2 3 3 2" xfId="14337"/>
    <cellStyle name="SAPBEXheaderItem 2 3 4" xfId="17544"/>
    <cellStyle name="SAPBEXheaderItem 2 3 5" xfId="27226"/>
    <cellStyle name="SAPBEXheaderItem 2 3 6" xfId="30928"/>
    <cellStyle name="SAPBEXheaderItem 2 4" xfId="5567"/>
    <cellStyle name="SAPBEXheaderItem 2 4 2" xfId="9825"/>
    <cellStyle name="SAPBEXheaderItem 2 4 2 2" xfId="19995"/>
    <cellStyle name="SAPBEXheaderItem 2 4 3" xfId="12955"/>
    <cellStyle name="SAPBEXheaderItem 2 4 3 2" xfId="14336"/>
    <cellStyle name="SAPBEXheaderItem 2 4 4" xfId="23767"/>
    <cellStyle name="SAPBEXheaderItem 2 4 5" xfId="27227"/>
    <cellStyle name="SAPBEXheaderItem 2 4 6" xfId="30929"/>
    <cellStyle name="SAPBEXheaderItem 2 5" xfId="9818"/>
    <cellStyle name="SAPBEXheaderItem 2 5 2" xfId="22541"/>
    <cellStyle name="SAPBEXheaderItem 2 6" xfId="12948"/>
    <cellStyle name="SAPBEXheaderItem 2 6 2" xfId="14343"/>
    <cellStyle name="SAPBEXheaderItem 2 7" xfId="21242"/>
    <cellStyle name="SAPBEXheaderItem 2 8" xfId="27220"/>
    <cellStyle name="SAPBEXheaderItem 2 9" xfId="30930"/>
    <cellStyle name="SAPBEXheaderItem 3" xfId="717"/>
    <cellStyle name="SAPBEXheaderItem 3 10" xfId="30931"/>
    <cellStyle name="SAPBEXheaderItem 3 2" xfId="5569"/>
    <cellStyle name="SAPBEXheaderItem 3 2 10" xfId="30932"/>
    <cellStyle name="SAPBEXheaderItem 3 2 2" xfId="5570"/>
    <cellStyle name="SAPBEXheaderItem 3 2 2 2" xfId="9828"/>
    <cellStyle name="SAPBEXheaderItem 3 2 2 2 2" xfId="19994"/>
    <cellStyle name="SAPBEXheaderItem 3 2 2 3" xfId="12958"/>
    <cellStyle name="SAPBEXheaderItem 3 2 2 3 2" xfId="14333"/>
    <cellStyle name="SAPBEXheaderItem 3 2 2 4" xfId="21239"/>
    <cellStyle name="SAPBEXheaderItem 3 2 2 5" xfId="27230"/>
    <cellStyle name="SAPBEXheaderItem 3 2 2 6" xfId="30933"/>
    <cellStyle name="SAPBEXheaderItem 3 2 3" xfId="5571"/>
    <cellStyle name="SAPBEXheaderItem 3 2 3 2" xfId="9829"/>
    <cellStyle name="SAPBEXheaderItem 3 2 3 2 2" xfId="15957"/>
    <cellStyle name="SAPBEXheaderItem 3 2 3 3" xfId="12959"/>
    <cellStyle name="SAPBEXheaderItem 3 2 3 3 2" xfId="14332"/>
    <cellStyle name="SAPBEXheaderItem 3 2 3 4" xfId="17543"/>
    <cellStyle name="SAPBEXheaderItem 3 2 3 5" xfId="27231"/>
    <cellStyle name="SAPBEXheaderItem 3 2 3 6" xfId="30934"/>
    <cellStyle name="SAPBEXheaderItem 3 2 4" xfId="5572"/>
    <cellStyle name="SAPBEXheaderItem 3 2 4 2" xfId="9830"/>
    <cellStyle name="SAPBEXheaderItem 3 2 4 2 2" xfId="15956"/>
    <cellStyle name="SAPBEXheaderItem 3 2 4 3" xfId="12960"/>
    <cellStyle name="SAPBEXheaderItem 3 2 4 3 2" xfId="14331"/>
    <cellStyle name="SAPBEXheaderItem 3 2 4 4" xfId="23780"/>
    <cellStyle name="SAPBEXheaderItem 3 2 4 5" xfId="27232"/>
    <cellStyle name="SAPBEXheaderItem 3 2 4 6" xfId="30935"/>
    <cellStyle name="SAPBEXheaderItem 3 2 5" xfId="5573"/>
    <cellStyle name="SAPBEXheaderItem 3 2 5 2" xfId="9831"/>
    <cellStyle name="SAPBEXheaderItem 3 2 5 2 2" xfId="15955"/>
    <cellStyle name="SAPBEXheaderItem 3 2 5 3" xfId="12961"/>
    <cellStyle name="SAPBEXheaderItem 3 2 5 3 2" xfId="14330"/>
    <cellStyle name="SAPBEXheaderItem 3 2 5 4" xfId="21237"/>
    <cellStyle name="SAPBEXheaderItem 3 2 5 5" xfId="27233"/>
    <cellStyle name="SAPBEXheaderItem 3 2 5 6" xfId="30936"/>
    <cellStyle name="SAPBEXheaderItem 3 2 6" xfId="9827"/>
    <cellStyle name="SAPBEXheaderItem 3 2 6 2" xfId="22538"/>
    <cellStyle name="SAPBEXheaderItem 3 2 7" xfId="12957"/>
    <cellStyle name="SAPBEXheaderItem 3 2 7 2" xfId="14334"/>
    <cellStyle name="SAPBEXheaderItem 3 2 8" xfId="23782"/>
    <cellStyle name="SAPBEXheaderItem 3 2 9" xfId="27229"/>
    <cellStyle name="SAPBEXheaderItem 3 3" xfId="5574"/>
    <cellStyle name="SAPBEXheaderItem 3 3 2" xfId="9832"/>
    <cellStyle name="SAPBEXheaderItem 3 3 2 2" xfId="22528"/>
    <cellStyle name="SAPBEXheaderItem 3 3 3" xfId="12962"/>
    <cellStyle name="SAPBEXheaderItem 3 3 3 2" xfId="14329"/>
    <cellStyle name="SAPBEXheaderItem 3 3 4" xfId="23781"/>
    <cellStyle name="SAPBEXheaderItem 3 3 5" xfId="27234"/>
    <cellStyle name="SAPBEXheaderItem 3 3 6" xfId="30937"/>
    <cellStyle name="SAPBEXheaderItem 3 4" xfId="5575"/>
    <cellStyle name="SAPBEXheaderItem 3 4 2" xfId="9833"/>
    <cellStyle name="SAPBEXheaderItem 3 4 2 2" xfId="19984"/>
    <cellStyle name="SAPBEXheaderItem 3 4 3" xfId="12963"/>
    <cellStyle name="SAPBEXheaderItem 3 4 3 2" xfId="14328"/>
    <cellStyle name="SAPBEXheaderItem 3 4 4" xfId="21238"/>
    <cellStyle name="SAPBEXheaderItem 3 4 5" xfId="27235"/>
    <cellStyle name="SAPBEXheaderItem 3 4 6" xfId="30938"/>
    <cellStyle name="SAPBEXheaderItem 3 5" xfId="9826"/>
    <cellStyle name="SAPBEXheaderItem 3 5 2" xfId="15958"/>
    <cellStyle name="SAPBEXheaderItem 3 6" xfId="12956"/>
    <cellStyle name="SAPBEXheaderItem 3 6 2" xfId="14335"/>
    <cellStyle name="SAPBEXheaderItem 3 7" xfId="5568"/>
    <cellStyle name="SAPBEXheaderItem 3 8" xfId="21223"/>
    <cellStyle name="SAPBEXheaderItem 3 9" xfId="27228"/>
    <cellStyle name="SAPBEXheaderItem 4" xfId="718"/>
    <cellStyle name="SAPBEXheaderItem 4 2" xfId="5576"/>
    <cellStyle name="SAPBEXheaderItem_BW Capital Summary Flash December 07" xfId="5577"/>
    <cellStyle name="SAPBEXheaderText" xfId="198"/>
    <cellStyle name="SAPBEXheaderText 2" xfId="719"/>
    <cellStyle name="SAPBEXheaderText 2 2" xfId="5580"/>
    <cellStyle name="SAPBEXheaderText 2 2 10" xfId="30939"/>
    <cellStyle name="SAPBEXheaderText 2 2 2" xfId="5581"/>
    <cellStyle name="SAPBEXheaderText 2 2 2 2" xfId="9836"/>
    <cellStyle name="SAPBEXheaderText 2 2 2 2 2" xfId="15954"/>
    <cellStyle name="SAPBEXheaderText 2 2 2 3" xfId="12966"/>
    <cellStyle name="SAPBEXheaderText 2 2 2 3 2" xfId="14325"/>
    <cellStyle name="SAPBEXheaderText 2 2 2 4" xfId="21236"/>
    <cellStyle name="SAPBEXheaderText 2 2 2 5" xfId="27238"/>
    <cellStyle name="SAPBEXheaderText 2 2 2 6" xfId="30940"/>
    <cellStyle name="SAPBEXheaderText 2 2 3" xfId="5582"/>
    <cellStyle name="SAPBEXheaderText 2 2 3 2" xfId="9837"/>
    <cellStyle name="SAPBEXheaderText 2 2 3 2 2" xfId="22534"/>
    <cellStyle name="SAPBEXheaderText 2 2 3 3" xfId="12967"/>
    <cellStyle name="SAPBEXheaderText 2 2 3 3 2" xfId="14324"/>
    <cellStyle name="SAPBEXheaderText 2 2 3 4" xfId="17542"/>
    <cellStyle name="SAPBEXheaderText 2 2 3 5" xfId="27239"/>
    <cellStyle name="SAPBEXheaderText 2 2 3 6" xfId="30941"/>
    <cellStyle name="SAPBEXheaderText 2 2 4" xfId="5583"/>
    <cellStyle name="SAPBEXheaderText 2 2 4 2" xfId="9838"/>
    <cellStyle name="SAPBEXheaderText 2 2 4 2 2" xfId="19990"/>
    <cellStyle name="SAPBEXheaderText 2 2 4 3" xfId="12968"/>
    <cellStyle name="SAPBEXheaderText 2 2 4 3 2" xfId="14323"/>
    <cellStyle name="SAPBEXheaderText 2 2 4 4" xfId="17541"/>
    <cellStyle name="SAPBEXheaderText 2 2 4 5" xfId="27240"/>
    <cellStyle name="SAPBEXheaderText 2 2 4 6" xfId="30942"/>
    <cellStyle name="SAPBEXheaderText 2 2 5" xfId="5584"/>
    <cellStyle name="SAPBEXheaderText 2 2 5 2" xfId="9839"/>
    <cellStyle name="SAPBEXheaderText 2 2 5 2 2" xfId="15953"/>
    <cellStyle name="SAPBEXheaderText 2 2 5 3" xfId="12969"/>
    <cellStyle name="SAPBEXheaderText 2 2 5 3 2" xfId="14322"/>
    <cellStyle name="SAPBEXheaderText 2 2 5 4" xfId="23774"/>
    <cellStyle name="SAPBEXheaderText 2 2 5 5" xfId="27241"/>
    <cellStyle name="SAPBEXheaderText 2 2 5 6" xfId="30943"/>
    <cellStyle name="SAPBEXheaderText 2 2 6" xfId="9835"/>
    <cellStyle name="SAPBEXheaderText 2 2 6 2" xfId="19991"/>
    <cellStyle name="SAPBEXheaderText 2 2 7" xfId="12965"/>
    <cellStyle name="SAPBEXheaderText 2 2 7 2" xfId="14326"/>
    <cellStyle name="SAPBEXheaderText 2 2 8" xfId="23779"/>
    <cellStyle name="SAPBEXheaderText 2 2 9" xfId="27237"/>
    <cellStyle name="SAPBEXheaderText 2 3" xfId="5585"/>
    <cellStyle name="SAPBEXheaderText 2 3 2" xfId="9840"/>
    <cellStyle name="SAPBEXheaderText 2 3 2 2" xfId="22529"/>
    <cellStyle name="SAPBEXheaderText 2 3 3" xfId="12970"/>
    <cellStyle name="SAPBEXheaderText 2 3 3 2" xfId="14321"/>
    <cellStyle name="SAPBEXheaderText 2 3 4" xfId="21230"/>
    <cellStyle name="SAPBEXheaderText 2 3 5" xfId="27242"/>
    <cellStyle name="SAPBEXheaderText 2 3 6" xfId="30944"/>
    <cellStyle name="SAPBEXheaderText 2 4" xfId="5586"/>
    <cellStyle name="SAPBEXheaderText 2 4 2" xfId="9841"/>
    <cellStyle name="SAPBEXheaderText 2 4 2 2" xfId="19985"/>
    <cellStyle name="SAPBEXheaderText 2 4 3" xfId="12971"/>
    <cellStyle name="SAPBEXheaderText 2 4 3 2" xfId="14320"/>
    <cellStyle name="SAPBEXheaderText 2 4 4" xfId="23778"/>
    <cellStyle name="SAPBEXheaderText 2 4 5" xfId="27243"/>
    <cellStyle name="SAPBEXheaderText 2 4 6" xfId="30945"/>
    <cellStyle name="SAPBEXheaderText 2 5" xfId="9834"/>
    <cellStyle name="SAPBEXheaderText 2 5 2" xfId="22535"/>
    <cellStyle name="SAPBEXheaderText 2 6" xfId="12964"/>
    <cellStyle name="SAPBEXheaderText 2 6 2" xfId="14327"/>
    <cellStyle name="SAPBEXheaderText 2 7" xfId="21235"/>
    <cellStyle name="SAPBEXheaderText 2 8" xfId="27236"/>
    <cellStyle name="SAPBEXheaderText 2 9" xfId="30946"/>
    <cellStyle name="SAPBEXheaderText 3" xfId="720"/>
    <cellStyle name="SAPBEXheaderText 3 10" xfId="30947"/>
    <cellStyle name="SAPBEXheaderText 3 2" xfId="5588"/>
    <cellStyle name="SAPBEXheaderText 3 2 10" xfId="30948"/>
    <cellStyle name="SAPBEXheaderText 3 2 2" xfId="5589"/>
    <cellStyle name="SAPBEXheaderText 3 2 2 2" xfId="9844"/>
    <cellStyle name="SAPBEXheaderText 3 2 2 2 2" xfId="15952"/>
    <cellStyle name="SAPBEXheaderText 3 2 2 3" xfId="12974"/>
    <cellStyle name="SAPBEXheaderText 3 2 2 3 2" xfId="14317"/>
    <cellStyle name="SAPBEXheaderText 3 2 2 4" xfId="23776"/>
    <cellStyle name="SAPBEXheaderText 3 2 2 5" xfId="27246"/>
    <cellStyle name="SAPBEXheaderText 3 2 2 6" xfId="30949"/>
    <cellStyle name="SAPBEXheaderText 3 2 3" xfId="5590"/>
    <cellStyle name="SAPBEXheaderText 3 2 3 2" xfId="9845"/>
    <cellStyle name="SAPBEXheaderText 3 2 3 2 2" xfId="22532"/>
    <cellStyle name="SAPBEXheaderText 3 2 3 3" xfId="12975"/>
    <cellStyle name="SAPBEXheaderText 3 2 3 3 2" xfId="14316"/>
    <cellStyle name="SAPBEXheaderText 3 2 3 4" xfId="21232"/>
    <cellStyle name="SAPBEXheaderText 3 2 3 5" xfId="27247"/>
    <cellStyle name="SAPBEXheaderText 3 2 3 6" xfId="30950"/>
    <cellStyle name="SAPBEXheaderText 3 2 4" xfId="5591"/>
    <cellStyle name="SAPBEXheaderText 3 2 4 2" xfId="9846"/>
    <cellStyle name="SAPBEXheaderText 3 2 4 2 2" xfId="19988"/>
    <cellStyle name="SAPBEXheaderText 3 2 4 3" xfId="12976"/>
    <cellStyle name="SAPBEXheaderText 3 2 4 3 2" xfId="14315"/>
    <cellStyle name="SAPBEXheaderText 3 2 4 4" xfId="23777"/>
    <cellStyle name="SAPBEXheaderText 3 2 4 5" xfId="27248"/>
    <cellStyle name="SAPBEXheaderText 3 2 4 6" xfId="30951"/>
    <cellStyle name="SAPBEXheaderText 3 2 5" xfId="5592"/>
    <cellStyle name="SAPBEXheaderText 3 2 5 2" xfId="9847"/>
    <cellStyle name="SAPBEXheaderText 3 2 5 2 2" xfId="15951"/>
    <cellStyle name="SAPBEXheaderText 3 2 5 3" xfId="12977"/>
    <cellStyle name="SAPBEXheaderText 3 2 5 3 2" xfId="14314"/>
    <cellStyle name="SAPBEXheaderText 3 2 5 4" xfId="21233"/>
    <cellStyle name="SAPBEXheaderText 3 2 5 5" xfId="27249"/>
    <cellStyle name="SAPBEXheaderText 3 2 5 6" xfId="30952"/>
    <cellStyle name="SAPBEXheaderText 3 2 6" xfId="9843"/>
    <cellStyle name="SAPBEXheaderText 3 2 6 2" xfId="19989"/>
    <cellStyle name="SAPBEXheaderText 3 2 7" xfId="12973"/>
    <cellStyle name="SAPBEXheaderText 3 2 7 2" xfId="14318"/>
    <cellStyle name="SAPBEXheaderText 3 2 8" xfId="17540"/>
    <cellStyle name="SAPBEXheaderText 3 2 9" xfId="27245"/>
    <cellStyle name="SAPBEXheaderText 3 3" xfId="5593"/>
    <cellStyle name="SAPBEXheaderText 3 3 2" xfId="9848"/>
    <cellStyle name="SAPBEXheaderText 3 3 2 2" xfId="22531"/>
    <cellStyle name="SAPBEXheaderText 3 3 3" xfId="12978"/>
    <cellStyle name="SAPBEXheaderText 3 3 3 2" xfId="14313"/>
    <cellStyle name="SAPBEXheaderText 3 3 4" xfId="17539"/>
    <cellStyle name="SAPBEXheaderText 3 3 5" xfId="27250"/>
    <cellStyle name="SAPBEXheaderText 3 3 6" xfId="30953"/>
    <cellStyle name="SAPBEXheaderText 3 4" xfId="5594"/>
    <cellStyle name="SAPBEXheaderText 3 4 2" xfId="9849"/>
    <cellStyle name="SAPBEXheaderText 3 4 2 2" xfId="19987"/>
    <cellStyle name="SAPBEXheaderText 3 4 3" xfId="12979"/>
    <cellStyle name="SAPBEXheaderText 3 4 3 2" xfId="14312"/>
    <cellStyle name="SAPBEXheaderText 3 4 4" xfId="17538"/>
    <cellStyle name="SAPBEXheaderText 3 4 5" xfId="27251"/>
    <cellStyle name="SAPBEXheaderText 3 4 6" xfId="30954"/>
    <cellStyle name="SAPBEXheaderText 3 5" xfId="9842"/>
    <cellStyle name="SAPBEXheaderText 3 5 2" xfId="22533"/>
    <cellStyle name="SAPBEXheaderText 3 6" xfId="12972"/>
    <cellStyle name="SAPBEXheaderText 3 6 2" xfId="14319"/>
    <cellStyle name="SAPBEXheaderText 3 7" xfId="5587"/>
    <cellStyle name="SAPBEXheaderText 3 8" xfId="21234"/>
    <cellStyle name="SAPBEXheaderText 3 9" xfId="27244"/>
    <cellStyle name="SAPBEXheaderText 4" xfId="721"/>
    <cellStyle name="SAPBEXheaderText 4 2" xfId="5595"/>
    <cellStyle name="SAPBEXheaderText_BW Capital Summary Flash December 07" xfId="5596"/>
    <cellStyle name="SAPBEXHLevel0" xfId="199"/>
    <cellStyle name="SAPBEXHLevel0 10" xfId="5597"/>
    <cellStyle name="SAPBEXHLevel0 11" xfId="23775"/>
    <cellStyle name="SAPBEXHLevel0 12" xfId="27252"/>
    <cellStyle name="SAPBEXHLevel0 13" xfId="30955"/>
    <cellStyle name="SAPBEXHLevel0 2" xfId="722"/>
    <cellStyle name="SAPBEXHLevel0 2 10" xfId="30956"/>
    <cellStyle name="SAPBEXHLevel0 2 2" xfId="5599"/>
    <cellStyle name="SAPBEXHLevel0 2 2 10" xfId="30957"/>
    <cellStyle name="SAPBEXHLevel0 2 2 2" xfId="5600"/>
    <cellStyle name="SAPBEXHLevel0 2 2 2 2" xfId="9853"/>
    <cellStyle name="SAPBEXHLevel0 2 2 2 2 2" xfId="15949"/>
    <cellStyle name="SAPBEXHLevel0 2 2 2 3" xfId="12983"/>
    <cellStyle name="SAPBEXHLevel0 2 2 2 3 2" xfId="14308"/>
    <cellStyle name="SAPBEXHLevel0 2 2 2 4" xfId="17536"/>
    <cellStyle name="SAPBEXHLevel0 2 2 2 5" xfId="27255"/>
    <cellStyle name="SAPBEXHLevel0 2 2 2 6" xfId="30958"/>
    <cellStyle name="SAPBEXHLevel0 2 2 3" xfId="5601"/>
    <cellStyle name="SAPBEXHLevel0 2 2 3 2" xfId="9854"/>
    <cellStyle name="SAPBEXHLevel0 2 2 3 2 2" xfId="15948"/>
    <cellStyle name="SAPBEXHLevel0 2 2 3 3" xfId="12984"/>
    <cellStyle name="SAPBEXHLevel0 2 2 3 3 2" xfId="14307"/>
    <cellStyle name="SAPBEXHLevel0 2 2 3 4" xfId="17535"/>
    <cellStyle name="SAPBEXHLevel0 2 2 3 5" xfId="27256"/>
    <cellStyle name="SAPBEXHLevel0 2 2 3 6" xfId="30959"/>
    <cellStyle name="SAPBEXHLevel0 2 2 4" xfId="5602"/>
    <cellStyle name="SAPBEXHLevel0 2 2 4 2" xfId="9855"/>
    <cellStyle name="SAPBEXHLevel0 2 2 4 2 2" xfId="15947"/>
    <cellStyle name="SAPBEXHLevel0 2 2 4 3" xfId="12985"/>
    <cellStyle name="SAPBEXHLevel0 2 2 4 3 2" xfId="14306"/>
    <cellStyle name="SAPBEXHLevel0 2 2 4 4" xfId="23768"/>
    <cellStyle name="SAPBEXHLevel0 2 2 4 5" xfId="27257"/>
    <cellStyle name="SAPBEXHLevel0 2 2 4 6" xfId="30960"/>
    <cellStyle name="SAPBEXHLevel0 2 2 5" xfId="5603"/>
    <cellStyle name="SAPBEXHLevel0 2 2 5 2" xfId="9856"/>
    <cellStyle name="SAPBEXHLevel0 2 2 5 2 2" xfId="22520"/>
    <cellStyle name="SAPBEXHLevel0 2 2 5 3" xfId="12986"/>
    <cellStyle name="SAPBEXHLevel0 2 2 5 3 2" xfId="14305"/>
    <cellStyle name="SAPBEXHLevel0 2 2 5 4" xfId="21224"/>
    <cellStyle name="SAPBEXHLevel0 2 2 5 5" xfId="27258"/>
    <cellStyle name="SAPBEXHLevel0 2 2 5 6" xfId="30961"/>
    <cellStyle name="SAPBEXHLevel0 2 2 6" xfId="9852"/>
    <cellStyle name="SAPBEXHLevel0 2 2 6 2" xfId="19986"/>
    <cellStyle name="SAPBEXHLevel0 2 2 7" xfId="12982"/>
    <cellStyle name="SAPBEXHLevel0 2 2 7 2" xfId="14309"/>
    <cellStyle name="SAPBEXHLevel0 2 2 8" xfId="17537"/>
    <cellStyle name="SAPBEXHLevel0 2 2 9" xfId="27254"/>
    <cellStyle name="SAPBEXHLevel0 2 3" xfId="5604"/>
    <cellStyle name="SAPBEXHLevel0 2 3 2" xfId="9857"/>
    <cellStyle name="SAPBEXHLevel0 2 3 2 2" xfId="19976"/>
    <cellStyle name="SAPBEXHLevel0 2 3 3" xfId="12987"/>
    <cellStyle name="SAPBEXHLevel0 2 3 3 2" xfId="14304"/>
    <cellStyle name="SAPBEXHLevel0 2 3 4" xfId="23773"/>
    <cellStyle name="SAPBEXHLevel0 2 3 5" xfId="27259"/>
    <cellStyle name="SAPBEXHLevel0 2 3 6" xfId="30962"/>
    <cellStyle name="SAPBEXHLevel0 2 4" xfId="5605"/>
    <cellStyle name="SAPBEXHLevel0 2 4 2" xfId="9858"/>
    <cellStyle name="SAPBEXHLevel0 2 4 2 2" xfId="22527"/>
    <cellStyle name="SAPBEXHLevel0 2 4 3" xfId="12988"/>
    <cellStyle name="SAPBEXHLevel0 2 4 3 2" xfId="14303"/>
    <cellStyle name="SAPBEXHLevel0 2 4 4" xfId="21229"/>
    <cellStyle name="SAPBEXHLevel0 2 4 5" xfId="27260"/>
    <cellStyle name="SAPBEXHLevel0 2 4 6" xfId="30963"/>
    <cellStyle name="SAPBEXHLevel0 2 5" xfId="9851"/>
    <cellStyle name="SAPBEXHLevel0 2 5 2" xfId="22530"/>
    <cellStyle name="SAPBEXHLevel0 2 6" xfId="12981"/>
    <cellStyle name="SAPBEXHLevel0 2 6 2" xfId="14310"/>
    <cellStyle name="SAPBEXHLevel0 2 7" xfId="5598"/>
    <cellStyle name="SAPBEXHLevel0 2 8" xfId="21231"/>
    <cellStyle name="SAPBEXHLevel0 2 9" xfId="27253"/>
    <cellStyle name="SAPBEXHLevel0 3" xfId="723"/>
    <cellStyle name="SAPBEXHLevel0 3 10" xfId="30964"/>
    <cellStyle name="SAPBEXHLevel0 3 2" xfId="5607"/>
    <cellStyle name="SAPBEXHLevel0 3 2 10" xfId="30965"/>
    <cellStyle name="SAPBEXHLevel0 3 2 2" xfId="5608"/>
    <cellStyle name="SAPBEXHLevel0 3 2 2 2" xfId="9861"/>
    <cellStyle name="SAPBEXHLevel0 3 2 2 2 2" xfId="22526"/>
    <cellStyle name="SAPBEXHLevel0 3 2 2 3" xfId="12991"/>
    <cellStyle name="SAPBEXHLevel0 3 2 2 3 2" xfId="14300"/>
    <cellStyle name="SAPBEXHLevel0 3 2 2 4" xfId="21227"/>
    <cellStyle name="SAPBEXHLevel0 3 2 2 5" xfId="27263"/>
    <cellStyle name="SAPBEXHLevel0 3 2 2 6" xfId="30966"/>
    <cellStyle name="SAPBEXHLevel0 3 2 3" xfId="5609"/>
    <cellStyle name="SAPBEXHLevel0 3 2 3 2" xfId="9862"/>
    <cellStyle name="SAPBEXHLevel0 3 2 3 2 2" xfId="19982"/>
    <cellStyle name="SAPBEXHLevel0 3 2 3 3" xfId="12992"/>
    <cellStyle name="SAPBEXHLevel0 3 2 3 3 2" xfId="14299"/>
    <cellStyle name="SAPBEXHLevel0 3 2 3 4" xfId="23772"/>
    <cellStyle name="SAPBEXHLevel0 3 2 3 5" xfId="27264"/>
    <cellStyle name="SAPBEXHLevel0 3 2 3 6" xfId="30967"/>
    <cellStyle name="SAPBEXHLevel0 3 2 4" xfId="5610"/>
    <cellStyle name="SAPBEXHLevel0 3 2 4 2" xfId="9863"/>
    <cellStyle name="SAPBEXHLevel0 3 2 4 2 2" xfId="15945"/>
    <cellStyle name="SAPBEXHLevel0 3 2 4 3" xfId="12993"/>
    <cellStyle name="SAPBEXHLevel0 3 2 4 3 2" xfId="14298"/>
    <cellStyle name="SAPBEXHLevel0 3 2 4 4" xfId="21228"/>
    <cellStyle name="SAPBEXHLevel0 3 2 4 5" xfId="27265"/>
    <cellStyle name="SAPBEXHLevel0 3 2 4 6" xfId="30968"/>
    <cellStyle name="SAPBEXHLevel0 3 2 5" xfId="5611"/>
    <cellStyle name="SAPBEXHLevel0 3 2 5 2" xfId="9864"/>
    <cellStyle name="SAPBEXHLevel0 3 2 5 2 2" xfId="22521"/>
    <cellStyle name="SAPBEXHLevel0 3 2 5 3" xfId="12994"/>
    <cellStyle name="SAPBEXHLevel0 3 2 5 3 2" xfId="14297"/>
    <cellStyle name="SAPBEXHLevel0 3 2 5 4" xfId="17533"/>
    <cellStyle name="SAPBEXHLevel0 3 2 5 5" xfId="27266"/>
    <cellStyle name="SAPBEXHLevel0 3 2 5 6" xfId="30969"/>
    <cellStyle name="SAPBEXHLevel0 3 2 6" xfId="9860"/>
    <cellStyle name="SAPBEXHLevel0 3 2 6 2" xfId="15946"/>
    <cellStyle name="SAPBEXHLevel0 3 2 7" xfId="12990"/>
    <cellStyle name="SAPBEXHLevel0 3 2 7 2" xfId="14301"/>
    <cellStyle name="SAPBEXHLevel0 3 2 8" xfId="23771"/>
    <cellStyle name="SAPBEXHLevel0 3 2 9" xfId="27262"/>
    <cellStyle name="SAPBEXHLevel0 3 3" xfId="5612"/>
    <cellStyle name="SAPBEXHLevel0 3 3 2" xfId="9865"/>
    <cellStyle name="SAPBEXHLevel0 3 3 2 2" xfId="19977"/>
    <cellStyle name="SAPBEXHLevel0 3 3 3" xfId="12995"/>
    <cellStyle name="SAPBEXHLevel0 3 3 3 2" xfId="14296"/>
    <cellStyle name="SAPBEXHLevel0 3 3 4" xfId="17532"/>
    <cellStyle name="SAPBEXHLevel0 3 3 5" xfId="27267"/>
    <cellStyle name="SAPBEXHLevel0 3 3 6" xfId="30970"/>
    <cellStyle name="SAPBEXHLevel0 3 4" xfId="5613"/>
    <cellStyle name="SAPBEXHLevel0 3 4 2" xfId="9866"/>
    <cellStyle name="SAPBEXHLevel0 3 4 2 2" xfId="22525"/>
    <cellStyle name="SAPBEXHLevel0 3 4 3" xfId="12996"/>
    <cellStyle name="SAPBEXHLevel0 3 4 3 2" xfId="14295"/>
    <cellStyle name="SAPBEXHLevel0 3 4 4" xfId="23769"/>
    <cellStyle name="SAPBEXHLevel0 3 4 5" xfId="27268"/>
    <cellStyle name="SAPBEXHLevel0 3 4 6" xfId="30971"/>
    <cellStyle name="SAPBEXHLevel0 3 5" xfId="9859"/>
    <cellStyle name="SAPBEXHLevel0 3 5 2" xfId="19983"/>
    <cellStyle name="SAPBEXHLevel0 3 6" xfId="12989"/>
    <cellStyle name="SAPBEXHLevel0 3 6 2" xfId="14302"/>
    <cellStyle name="SAPBEXHLevel0 3 7" xfId="5606"/>
    <cellStyle name="SAPBEXHLevel0 3 8" xfId="17534"/>
    <cellStyle name="SAPBEXHLevel0 3 9" xfId="27261"/>
    <cellStyle name="SAPBEXHLevel0 4" xfId="5614"/>
    <cellStyle name="SAPBEXHLevel0 4 10" xfId="30972"/>
    <cellStyle name="SAPBEXHLevel0 4 2" xfId="5615"/>
    <cellStyle name="SAPBEXHLevel0 4 2 2" xfId="9868"/>
    <cellStyle name="SAPBEXHLevel0 4 2 2 2" xfId="15944"/>
    <cellStyle name="SAPBEXHLevel0 4 2 3" xfId="12998"/>
    <cellStyle name="SAPBEXHLevel0 4 2 3 2" xfId="14293"/>
    <cellStyle name="SAPBEXHLevel0 4 2 4" xfId="23770"/>
    <cellStyle name="SAPBEXHLevel0 4 2 5" xfId="27270"/>
    <cellStyle name="SAPBEXHLevel0 4 2 6" xfId="30973"/>
    <cellStyle name="SAPBEXHLevel0 4 3" xfId="5616"/>
    <cellStyle name="SAPBEXHLevel0 4 3 2" xfId="9869"/>
    <cellStyle name="SAPBEXHLevel0 4 3 2 2" xfId="22524"/>
    <cellStyle name="SAPBEXHLevel0 4 3 3" xfId="12999"/>
    <cellStyle name="SAPBEXHLevel0 4 3 3 2" xfId="14292"/>
    <cellStyle name="SAPBEXHLevel0 4 3 4" xfId="21226"/>
    <cellStyle name="SAPBEXHLevel0 4 3 5" xfId="27271"/>
    <cellStyle name="SAPBEXHLevel0 4 3 6" xfId="30974"/>
    <cellStyle name="SAPBEXHLevel0 4 4" xfId="5617"/>
    <cellStyle name="SAPBEXHLevel0 4 4 2" xfId="9870"/>
    <cellStyle name="SAPBEXHLevel0 4 4 2 2" xfId="19980"/>
    <cellStyle name="SAPBEXHLevel0 4 4 3" xfId="13000"/>
    <cellStyle name="SAPBEXHLevel0 4 4 3 2" xfId="14291"/>
    <cellStyle name="SAPBEXHLevel0 4 4 4" xfId="17531"/>
    <cellStyle name="SAPBEXHLevel0 4 4 5" xfId="27272"/>
    <cellStyle name="SAPBEXHLevel0 4 4 6" xfId="30975"/>
    <cellStyle name="SAPBEXHLevel0 4 5" xfId="5618"/>
    <cellStyle name="SAPBEXHLevel0 4 5 2" xfId="9871"/>
    <cellStyle name="SAPBEXHLevel0 4 5 2 2" xfId="15943"/>
    <cellStyle name="SAPBEXHLevel0 4 5 3" xfId="13001"/>
    <cellStyle name="SAPBEXHLevel0 4 5 3 2" xfId="14290"/>
    <cellStyle name="SAPBEXHLevel0 4 5 4" xfId="17530"/>
    <cellStyle name="SAPBEXHLevel0 4 5 5" xfId="27273"/>
    <cellStyle name="SAPBEXHLevel0 4 5 6" xfId="30976"/>
    <cellStyle name="SAPBEXHLevel0 4 6" xfId="9867"/>
    <cellStyle name="SAPBEXHLevel0 4 6 2" xfId="19981"/>
    <cellStyle name="SAPBEXHLevel0 4 7" xfId="12997"/>
    <cellStyle name="SAPBEXHLevel0 4 7 2" xfId="14294"/>
    <cellStyle name="SAPBEXHLevel0 4 8" xfId="21225"/>
    <cellStyle name="SAPBEXHLevel0 4 9" xfId="27269"/>
    <cellStyle name="SAPBEXHLevel0 5" xfId="5619"/>
    <cellStyle name="SAPBEXHLevel0 5 10" xfId="30977"/>
    <cellStyle name="SAPBEXHLevel0 5 2" xfId="5620"/>
    <cellStyle name="SAPBEXHLevel0 5 2 2" xfId="9873"/>
    <cellStyle name="SAPBEXHLevel0 5 2 2 2" xfId="19979"/>
    <cellStyle name="SAPBEXHLevel0 5 2 3" xfId="13003"/>
    <cellStyle name="SAPBEXHLevel0 5 2 3 2" xfId="14288"/>
    <cellStyle name="SAPBEXHLevel0 5 2 4" xfId="17528"/>
    <cellStyle name="SAPBEXHLevel0 5 2 5" xfId="27275"/>
    <cellStyle name="SAPBEXHLevel0 5 2 6" xfId="30978"/>
    <cellStyle name="SAPBEXHLevel0 5 3" xfId="5621"/>
    <cellStyle name="SAPBEXHLevel0 5 3 2" xfId="9874"/>
    <cellStyle name="SAPBEXHLevel0 5 3 2 2" xfId="15942"/>
    <cellStyle name="SAPBEXHLevel0 5 3 3" xfId="13004"/>
    <cellStyle name="SAPBEXHLevel0 5 3 3 2" xfId="14287"/>
    <cellStyle name="SAPBEXHLevel0 5 3 4" xfId="23750"/>
    <cellStyle name="SAPBEXHLevel0 5 3 5" xfId="27276"/>
    <cellStyle name="SAPBEXHLevel0 5 3 6" xfId="30979"/>
    <cellStyle name="SAPBEXHLevel0 5 4" xfId="5622"/>
    <cellStyle name="SAPBEXHLevel0 5 4 2" xfId="9875"/>
    <cellStyle name="SAPBEXHLevel0 5 4 2 2" xfId="22522"/>
    <cellStyle name="SAPBEXHLevel0 5 4 3" xfId="13005"/>
    <cellStyle name="SAPBEXHLevel0 5 4 3 2" xfId="14286"/>
    <cellStyle name="SAPBEXHLevel0 5 4 4" xfId="21205"/>
    <cellStyle name="SAPBEXHLevel0 5 4 5" xfId="27277"/>
    <cellStyle name="SAPBEXHLevel0 5 4 6" xfId="30980"/>
    <cellStyle name="SAPBEXHLevel0 5 5" xfId="5623"/>
    <cellStyle name="SAPBEXHLevel0 5 5 2" xfId="9876"/>
    <cellStyle name="SAPBEXHLevel0 5 5 2 2" xfId="19978"/>
    <cellStyle name="SAPBEXHLevel0 5 5 3" xfId="13006"/>
    <cellStyle name="SAPBEXHLevel0 5 5 3 2" xfId="14285"/>
    <cellStyle name="SAPBEXHLevel0 5 5 4" xfId="23766"/>
    <cellStyle name="SAPBEXHLevel0 5 5 5" xfId="27278"/>
    <cellStyle name="SAPBEXHLevel0 5 5 6" xfId="30981"/>
    <cellStyle name="SAPBEXHLevel0 5 6" xfId="9872"/>
    <cellStyle name="SAPBEXHLevel0 5 6 2" xfId="22523"/>
    <cellStyle name="SAPBEXHLevel0 5 7" xfId="13002"/>
    <cellStyle name="SAPBEXHLevel0 5 7 2" xfId="14289"/>
    <cellStyle name="SAPBEXHLevel0 5 8" xfId="17529"/>
    <cellStyle name="SAPBEXHLevel0 5 9" xfId="27274"/>
    <cellStyle name="SAPBEXHLevel0 6" xfId="5624"/>
    <cellStyle name="SAPBEXHLevel0 6 2" xfId="9877"/>
    <cellStyle name="SAPBEXHLevel0 6 2 2" xfId="15941"/>
    <cellStyle name="SAPBEXHLevel0 6 3" xfId="13007"/>
    <cellStyle name="SAPBEXHLevel0 6 3 2" xfId="14284"/>
    <cellStyle name="SAPBEXHLevel0 6 4" xfId="21222"/>
    <cellStyle name="SAPBEXHLevel0 6 5" xfId="27279"/>
    <cellStyle name="SAPBEXHLevel0 6 6" xfId="30982"/>
    <cellStyle name="SAPBEXHLevel0 7" xfId="5625"/>
    <cellStyle name="SAPBEXHLevel0 7 2" xfId="9878"/>
    <cellStyle name="SAPBEXHLevel0 7 2 2" xfId="15940"/>
    <cellStyle name="SAPBEXHLevel0 7 3" xfId="13008"/>
    <cellStyle name="SAPBEXHLevel0 7 3 2" xfId="14283"/>
    <cellStyle name="SAPBEXHLevel0 7 4" xfId="17527"/>
    <cellStyle name="SAPBEXHLevel0 7 5" xfId="27280"/>
    <cellStyle name="SAPBEXHLevel0 7 6" xfId="30983"/>
    <cellStyle name="SAPBEXHLevel0 8" xfId="9850"/>
    <cellStyle name="SAPBEXHLevel0 8 2" xfId="15950"/>
    <cellStyle name="SAPBEXHLevel0 9" xfId="12980"/>
    <cellStyle name="SAPBEXHLevel0 9 2" xfId="14311"/>
    <cellStyle name="SAPBEXHLevel0_AIMRO_CP" xfId="5626"/>
    <cellStyle name="SAPBEXHLevel0X" xfId="200"/>
    <cellStyle name="SAPBEXHLevel0X 10" xfId="5628"/>
    <cellStyle name="SAPBEXHLevel0X 10 2" xfId="9880"/>
    <cellStyle name="SAPBEXHLevel0X 10 2 2" xfId="22512"/>
    <cellStyle name="SAPBEXHLevel0X 10 3" xfId="13010"/>
    <cellStyle name="SAPBEXHLevel0X 10 3 2" xfId="14281"/>
    <cellStyle name="SAPBEXHLevel0X 10 4" xfId="23765"/>
    <cellStyle name="SAPBEXHLevel0X 10 5" xfId="27282"/>
    <cellStyle name="SAPBEXHLevel0X 10 6" xfId="30984"/>
    <cellStyle name="SAPBEXHLevel0X 11" xfId="9879"/>
    <cellStyle name="SAPBEXHLevel0X 11 2" xfId="15939"/>
    <cellStyle name="SAPBEXHLevel0X 12" xfId="13009"/>
    <cellStyle name="SAPBEXHLevel0X 12 2" xfId="14282"/>
    <cellStyle name="SAPBEXHLevel0X 13" xfId="21220"/>
    <cellStyle name="SAPBEXHLevel0X 14" xfId="27281"/>
    <cellStyle name="SAPBEXHLevel0X 15" xfId="30985"/>
    <cellStyle name="SAPBEXHLevel0X 2" xfId="724"/>
    <cellStyle name="SAPBEXHLevel0X 2 10" xfId="30986"/>
    <cellStyle name="SAPBEXHLevel0X 2 2" xfId="5630"/>
    <cellStyle name="SAPBEXHLevel0X 2 2 10" xfId="30987"/>
    <cellStyle name="SAPBEXHLevel0X 2 2 2" xfId="5631"/>
    <cellStyle name="SAPBEXHLevel0X 2 2 2 2" xfId="9883"/>
    <cellStyle name="SAPBEXHLevel0X 2 2 2 2 2" xfId="19975"/>
    <cellStyle name="SAPBEXHLevel0X 2 2 2 3" xfId="13013"/>
    <cellStyle name="SAPBEXHLevel0X 2 2 2 3 2" xfId="14278"/>
    <cellStyle name="SAPBEXHLevel0X 2 2 2 4" xfId="17525"/>
    <cellStyle name="SAPBEXHLevel0X 2 2 2 5" xfId="27285"/>
    <cellStyle name="SAPBEXHLevel0X 2 2 2 6" xfId="30988"/>
    <cellStyle name="SAPBEXHLevel0X 2 2 3" xfId="5632"/>
    <cellStyle name="SAPBEXHLevel0X 2 2 3 2" xfId="9884"/>
    <cellStyle name="SAPBEXHLevel0X 2 2 3 2 2" xfId="15938"/>
    <cellStyle name="SAPBEXHLevel0X 2 2 3 3" xfId="13014"/>
    <cellStyle name="SAPBEXHLevel0X 2 2 3 3 2" xfId="14277"/>
    <cellStyle name="SAPBEXHLevel0X 2 2 3 4" xfId="23763"/>
    <cellStyle name="SAPBEXHLevel0X 2 2 3 5" xfId="27286"/>
    <cellStyle name="SAPBEXHLevel0X 2 2 3 6" xfId="30989"/>
    <cellStyle name="SAPBEXHLevel0X 2 2 4" xfId="5633"/>
    <cellStyle name="SAPBEXHLevel0X 2 2 4 2" xfId="9885"/>
    <cellStyle name="SAPBEXHLevel0X 2 2 4 2 2" xfId="22518"/>
    <cellStyle name="SAPBEXHLevel0X 2 2 4 3" xfId="13015"/>
    <cellStyle name="SAPBEXHLevel0X 2 2 4 3 2" xfId="14276"/>
    <cellStyle name="SAPBEXHLevel0X 2 2 4 4" xfId="21218"/>
    <cellStyle name="SAPBEXHLevel0X 2 2 4 5" xfId="27287"/>
    <cellStyle name="SAPBEXHLevel0X 2 2 4 6" xfId="30990"/>
    <cellStyle name="SAPBEXHLevel0X 2 2 5" xfId="5634"/>
    <cellStyle name="SAPBEXHLevel0X 2 2 5 2" xfId="9886"/>
    <cellStyle name="SAPBEXHLevel0X 2 2 5 2 2" xfId="19974"/>
    <cellStyle name="SAPBEXHLevel0X 2 2 5 3" xfId="13016"/>
    <cellStyle name="SAPBEXHLevel0X 2 2 5 3 2" xfId="14275"/>
    <cellStyle name="SAPBEXHLevel0X 2 2 5 4" xfId="23764"/>
    <cellStyle name="SAPBEXHLevel0X 2 2 5 5" xfId="27288"/>
    <cellStyle name="SAPBEXHLevel0X 2 2 5 6" xfId="30991"/>
    <cellStyle name="SAPBEXHLevel0X 2 2 6" xfId="9882"/>
    <cellStyle name="SAPBEXHLevel0X 2 2 6 2" xfId="22519"/>
    <cellStyle name="SAPBEXHLevel0X 2 2 7" xfId="13012"/>
    <cellStyle name="SAPBEXHLevel0X 2 2 7 2" xfId="14279"/>
    <cellStyle name="SAPBEXHLevel0X 2 2 8" xfId="17526"/>
    <cellStyle name="SAPBEXHLevel0X 2 2 9" xfId="27284"/>
    <cellStyle name="SAPBEXHLevel0X 2 3" xfId="5635"/>
    <cellStyle name="SAPBEXHLevel0X 2 3 10" xfId="30992"/>
    <cellStyle name="SAPBEXHLevel0X 2 3 2" xfId="5636"/>
    <cellStyle name="SAPBEXHLevel0X 2 3 2 2" xfId="9888"/>
    <cellStyle name="SAPBEXHLevel0X 2 3 2 2 2" xfId="22513"/>
    <cellStyle name="SAPBEXHLevel0X 2 3 2 3" xfId="13018"/>
    <cellStyle name="SAPBEXHLevel0X 2 3 2 3 2" xfId="14273"/>
    <cellStyle name="SAPBEXHLevel0X 2 3 2 4" xfId="17524"/>
    <cellStyle name="SAPBEXHLevel0X 2 3 2 5" xfId="27290"/>
    <cellStyle name="SAPBEXHLevel0X 2 3 2 6" xfId="30993"/>
    <cellStyle name="SAPBEXHLevel0X 2 3 3" xfId="5637"/>
    <cellStyle name="SAPBEXHLevel0X 2 3 3 2" xfId="9889"/>
    <cellStyle name="SAPBEXHLevel0X 2 3 3 2 2" xfId="19969"/>
    <cellStyle name="SAPBEXHLevel0X 2 3 3 3" xfId="13019"/>
    <cellStyle name="SAPBEXHLevel0X 2 3 3 3 2" xfId="14272"/>
    <cellStyle name="SAPBEXHLevel0X 2 3 3 4" xfId="17523"/>
    <cellStyle name="SAPBEXHLevel0X 2 3 3 5" xfId="27291"/>
    <cellStyle name="SAPBEXHLevel0X 2 3 3 6" xfId="30994"/>
    <cellStyle name="SAPBEXHLevel0X 2 3 4" xfId="5638"/>
    <cellStyle name="SAPBEXHLevel0X 2 3 4 2" xfId="9890"/>
    <cellStyle name="SAPBEXHLevel0X 2 3 4 2 2" xfId="22517"/>
    <cellStyle name="SAPBEXHLevel0X 2 3 4 3" xfId="13020"/>
    <cellStyle name="SAPBEXHLevel0X 2 3 4 3 2" xfId="14271"/>
    <cellStyle name="SAPBEXHLevel0X 2 3 4 4" xfId="23757"/>
    <cellStyle name="SAPBEXHLevel0X 2 3 4 5" xfId="27292"/>
    <cellStyle name="SAPBEXHLevel0X 2 3 4 6" xfId="30995"/>
    <cellStyle name="SAPBEXHLevel0X 2 3 5" xfId="5639"/>
    <cellStyle name="SAPBEXHLevel0X 2 3 5 2" xfId="9891"/>
    <cellStyle name="SAPBEXHLevel0X 2 3 5 2 2" xfId="19973"/>
    <cellStyle name="SAPBEXHLevel0X 2 3 5 3" xfId="13021"/>
    <cellStyle name="SAPBEXHLevel0X 2 3 5 3 2" xfId="14270"/>
    <cellStyle name="SAPBEXHLevel0X 2 3 5 4" xfId="21212"/>
    <cellStyle name="SAPBEXHLevel0X 2 3 5 5" xfId="27293"/>
    <cellStyle name="SAPBEXHLevel0X 2 3 5 6" xfId="30996"/>
    <cellStyle name="SAPBEXHLevel0X 2 3 6" xfId="9887"/>
    <cellStyle name="SAPBEXHLevel0X 2 3 6 2" xfId="15937"/>
    <cellStyle name="SAPBEXHLevel0X 2 3 7" xfId="13017"/>
    <cellStyle name="SAPBEXHLevel0X 2 3 7 2" xfId="14274"/>
    <cellStyle name="SAPBEXHLevel0X 2 3 8" xfId="21219"/>
    <cellStyle name="SAPBEXHLevel0X 2 3 9" xfId="27289"/>
    <cellStyle name="SAPBEXHLevel0X 2 4" xfId="5640"/>
    <cellStyle name="SAPBEXHLevel0X 2 4 2" xfId="9892"/>
    <cellStyle name="SAPBEXHLevel0X 2 4 2 2" xfId="15936"/>
    <cellStyle name="SAPBEXHLevel0X 2 4 3" xfId="13022"/>
    <cellStyle name="SAPBEXHLevel0X 2 4 3 2" xfId="14269"/>
    <cellStyle name="SAPBEXHLevel0X 2 4 4" xfId="23762"/>
    <cellStyle name="SAPBEXHLevel0X 2 4 5" xfId="27294"/>
    <cellStyle name="SAPBEXHLevel0X 2 4 6" xfId="30997"/>
    <cellStyle name="SAPBEXHLevel0X 2 5" xfId="5641"/>
    <cellStyle name="SAPBEXHLevel0X 2 5 2" xfId="9893"/>
    <cellStyle name="SAPBEXHLevel0X 2 5 2 2" xfId="22516"/>
    <cellStyle name="SAPBEXHLevel0X 2 5 3" xfId="13023"/>
    <cellStyle name="SAPBEXHLevel0X 2 5 3 2" xfId="14268"/>
    <cellStyle name="SAPBEXHLevel0X 2 5 4" xfId="21217"/>
    <cellStyle name="SAPBEXHLevel0X 2 5 5" xfId="27295"/>
    <cellStyle name="SAPBEXHLevel0X 2 5 6" xfId="30998"/>
    <cellStyle name="SAPBEXHLevel0X 2 6" xfId="9881"/>
    <cellStyle name="SAPBEXHLevel0X 2 6 2" xfId="19968"/>
    <cellStyle name="SAPBEXHLevel0X 2 7" xfId="13011"/>
    <cellStyle name="SAPBEXHLevel0X 2 7 2" xfId="14280"/>
    <cellStyle name="SAPBEXHLevel0X 2 8" xfId="21221"/>
    <cellStyle name="SAPBEXHLevel0X 2 9" xfId="27283"/>
    <cellStyle name="SAPBEXHLevel0X 3" xfId="725"/>
    <cellStyle name="SAPBEXHLevel0X 3 10" xfId="30999"/>
    <cellStyle name="SAPBEXHLevel0X 3 2" xfId="5643"/>
    <cellStyle name="SAPBEXHLevel0X 3 2 10" xfId="31000"/>
    <cellStyle name="SAPBEXHLevel0X 3 2 2" xfId="5644"/>
    <cellStyle name="SAPBEXHLevel0X 3 2 2 2" xfId="9896"/>
    <cellStyle name="SAPBEXHLevel0X 3 2 2 2 2" xfId="22515"/>
    <cellStyle name="SAPBEXHLevel0X 3 2 2 3" xfId="13026"/>
    <cellStyle name="SAPBEXHLevel0X 3 2 2 3 2" xfId="14265"/>
    <cellStyle name="SAPBEXHLevel0X 3 2 2 4" xfId="21215"/>
    <cellStyle name="SAPBEXHLevel0X 3 2 2 5" xfId="27298"/>
    <cellStyle name="SAPBEXHLevel0X 3 2 2 6" xfId="31001"/>
    <cellStyle name="SAPBEXHLevel0X 3 2 3" xfId="5645"/>
    <cellStyle name="SAPBEXHLevel0X 3 2 3 2" xfId="9897"/>
    <cellStyle name="SAPBEXHLevel0X 3 2 3 2 2" xfId="19971"/>
    <cellStyle name="SAPBEXHLevel0X 3 2 3 3" xfId="13027"/>
    <cellStyle name="SAPBEXHLevel0X 3 2 3 3 2" xfId="14264"/>
    <cellStyle name="SAPBEXHLevel0X 3 2 3 4" xfId="23761"/>
    <cellStyle name="SAPBEXHLevel0X 3 2 3 5" xfId="27299"/>
    <cellStyle name="SAPBEXHLevel0X 3 2 3 6" xfId="31002"/>
    <cellStyle name="SAPBEXHLevel0X 3 2 4" xfId="5646"/>
    <cellStyle name="SAPBEXHLevel0X 3 2 4 2" xfId="9898"/>
    <cellStyle name="SAPBEXHLevel0X 3 2 4 2 2" xfId="15934"/>
    <cellStyle name="SAPBEXHLevel0X 3 2 4 3" xfId="13028"/>
    <cellStyle name="SAPBEXHLevel0X 3 2 4 3 2" xfId="14263"/>
    <cellStyle name="SAPBEXHLevel0X 3 2 4 4" xfId="21216"/>
    <cellStyle name="SAPBEXHLevel0X 3 2 4 5" xfId="27300"/>
    <cellStyle name="SAPBEXHLevel0X 3 2 4 6" xfId="31003"/>
    <cellStyle name="SAPBEXHLevel0X 3 2 5" xfId="5647"/>
    <cellStyle name="SAPBEXHLevel0X 3 2 5 2" xfId="9899"/>
    <cellStyle name="SAPBEXHLevel0X 3 2 5 2 2" xfId="22514"/>
    <cellStyle name="SAPBEXHLevel0X 3 2 5 3" xfId="13029"/>
    <cellStyle name="SAPBEXHLevel0X 3 2 5 3 2" xfId="14262"/>
    <cellStyle name="SAPBEXHLevel0X 3 2 5 4" xfId="17521"/>
    <cellStyle name="SAPBEXHLevel0X 3 2 5 5" xfId="27301"/>
    <cellStyle name="SAPBEXHLevel0X 3 2 5 6" xfId="31004"/>
    <cellStyle name="SAPBEXHLevel0X 3 2 6" xfId="9895"/>
    <cellStyle name="SAPBEXHLevel0X 3 2 6 2" xfId="15935"/>
    <cellStyle name="SAPBEXHLevel0X 3 2 7" xfId="13025"/>
    <cellStyle name="SAPBEXHLevel0X 3 2 7 2" xfId="14266"/>
    <cellStyle name="SAPBEXHLevel0X 3 2 8" xfId="23760"/>
    <cellStyle name="SAPBEXHLevel0X 3 2 9" xfId="27297"/>
    <cellStyle name="SAPBEXHLevel0X 3 3" xfId="5648"/>
    <cellStyle name="SAPBEXHLevel0X 3 3 10" xfId="31005"/>
    <cellStyle name="SAPBEXHLevel0X 3 3 2" xfId="5649"/>
    <cellStyle name="SAPBEXHLevel0X 3 3 2 2" xfId="9901"/>
    <cellStyle name="SAPBEXHLevel0X 3 3 2 2 2" xfId="15933"/>
    <cellStyle name="SAPBEXHLevel0X 3 3 2 3" xfId="13031"/>
    <cellStyle name="SAPBEXHLevel0X 3 3 2 3 2" xfId="14260"/>
    <cellStyle name="SAPBEXHLevel0X 3 3 2 4" xfId="23758"/>
    <cellStyle name="SAPBEXHLevel0X 3 3 2 5" xfId="27303"/>
    <cellStyle name="SAPBEXHLevel0X 3 3 2 6" xfId="31006"/>
    <cellStyle name="SAPBEXHLevel0X 3 3 3" xfId="5650"/>
    <cellStyle name="SAPBEXHLevel0X 3 3 3 2" xfId="9902"/>
    <cellStyle name="SAPBEXHLevel0X 3 3 3 2 2" xfId="15932"/>
    <cellStyle name="SAPBEXHLevel0X 3 3 3 3" xfId="13032"/>
    <cellStyle name="SAPBEXHLevel0X 3 3 3 3 2" xfId="14259"/>
    <cellStyle name="SAPBEXHLevel0X 3 3 3 4" xfId="21213"/>
    <cellStyle name="SAPBEXHLevel0X 3 3 3 5" xfId="27304"/>
    <cellStyle name="SAPBEXHLevel0X 3 3 3 6" xfId="31007"/>
    <cellStyle name="SAPBEXHLevel0X 3 3 4" xfId="5651"/>
    <cellStyle name="SAPBEXHLevel0X 3 3 4 2" xfId="9903"/>
    <cellStyle name="SAPBEXHLevel0X 3 3 4 2 2" xfId="15931"/>
    <cellStyle name="SAPBEXHLevel0X 3 3 4 3" xfId="13033"/>
    <cellStyle name="SAPBEXHLevel0X 3 3 4 3 2" xfId="14258"/>
    <cellStyle name="SAPBEXHLevel0X 3 3 4 4" xfId="23759"/>
    <cellStyle name="SAPBEXHLevel0X 3 3 4 5" xfId="27305"/>
    <cellStyle name="SAPBEXHLevel0X 3 3 4 6" xfId="31008"/>
    <cellStyle name="SAPBEXHLevel0X 3 3 5" xfId="5652"/>
    <cellStyle name="SAPBEXHLevel0X 3 3 5 2" xfId="9904"/>
    <cellStyle name="SAPBEXHLevel0X 3 3 5 2 2" xfId="22504"/>
    <cellStyle name="SAPBEXHLevel0X 3 3 5 3" xfId="13034"/>
    <cellStyle name="SAPBEXHLevel0X 3 3 5 3 2" xfId="14257"/>
    <cellStyle name="SAPBEXHLevel0X 3 3 5 4" xfId="21214"/>
    <cellStyle name="SAPBEXHLevel0X 3 3 5 5" xfId="27306"/>
    <cellStyle name="SAPBEXHLevel0X 3 3 5 6" xfId="31009"/>
    <cellStyle name="SAPBEXHLevel0X 3 3 6" xfId="9900"/>
    <cellStyle name="SAPBEXHLevel0X 3 3 6 2" xfId="19970"/>
    <cellStyle name="SAPBEXHLevel0X 3 3 7" xfId="13030"/>
    <cellStyle name="SAPBEXHLevel0X 3 3 7 2" xfId="14261"/>
    <cellStyle name="SAPBEXHLevel0X 3 3 8" xfId="17520"/>
    <cellStyle name="SAPBEXHLevel0X 3 3 9" xfId="27302"/>
    <cellStyle name="SAPBEXHLevel0X 3 4" xfId="5653"/>
    <cellStyle name="SAPBEXHLevel0X 3 4 2" xfId="9905"/>
    <cellStyle name="SAPBEXHLevel0X 3 4 2 2" xfId="19960"/>
    <cellStyle name="SAPBEXHLevel0X 3 4 3" xfId="13035"/>
    <cellStyle name="SAPBEXHLevel0X 3 4 3 2" xfId="14256"/>
    <cellStyle name="SAPBEXHLevel0X 3 4 4" xfId="17519"/>
    <cellStyle name="SAPBEXHLevel0X 3 4 5" xfId="27307"/>
    <cellStyle name="SAPBEXHLevel0X 3 4 6" xfId="31010"/>
    <cellStyle name="SAPBEXHLevel0X 3 5" xfId="5654"/>
    <cellStyle name="SAPBEXHLevel0X 3 5 2" xfId="9906"/>
    <cellStyle name="SAPBEXHLevel0X 3 5 2 2" xfId="22511"/>
    <cellStyle name="SAPBEXHLevel0X 3 5 3" xfId="13036"/>
    <cellStyle name="SAPBEXHLevel0X 3 5 3 2" xfId="14255"/>
    <cellStyle name="SAPBEXHLevel0X 3 5 4" xfId="17518"/>
    <cellStyle name="SAPBEXHLevel0X 3 5 5" xfId="27308"/>
    <cellStyle name="SAPBEXHLevel0X 3 5 6" xfId="31011"/>
    <cellStyle name="SAPBEXHLevel0X 3 6" xfId="9894"/>
    <cellStyle name="SAPBEXHLevel0X 3 6 2" xfId="19972"/>
    <cellStyle name="SAPBEXHLevel0X 3 7" xfId="13024"/>
    <cellStyle name="SAPBEXHLevel0X 3 7 2" xfId="14267"/>
    <cellStyle name="SAPBEXHLevel0X 3 8" xfId="17522"/>
    <cellStyle name="SAPBEXHLevel0X 3 9" xfId="27296"/>
    <cellStyle name="SAPBEXHLevel0X 4" xfId="726"/>
    <cellStyle name="SAPBEXHLevel0X 4 10" xfId="31012"/>
    <cellStyle name="SAPBEXHLevel0X 4 2" xfId="5656"/>
    <cellStyle name="SAPBEXHLevel0X 4 2 10" xfId="31013"/>
    <cellStyle name="SAPBEXHLevel0X 4 2 2" xfId="5657"/>
    <cellStyle name="SAPBEXHLevel0X 4 2 2 2" xfId="9909"/>
    <cellStyle name="SAPBEXHLevel0X 4 2 2 2 2" xfId="22510"/>
    <cellStyle name="SAPBEXHLevel0X 4 2 2 3" xfId="13039"/>
    <cellStyle name="SAPBEXHLevel0X 4 2 2 3 2" xfId="14252"/>
    <cellStyle name="SAPBEXHLevel0X 4 2 2 4" xfId="21206"/>
    <cellStyle name="SAPBEXHLevel0X 4 2 2 5" xfId="27311"/>
    <cellStyle name="SAPBEXHLevel0X 4 2 2 6" xfId="31014"/>
    <cellStyle name="SAPBEXHLevel0X 4 2 3" xfId="5658"/>
    <cellStyle name="SAPBEXHLevel0X 4 2 3 2" xfId="9910"/>
    <cellStyle name="SAPBEXHLevel0X 4 2 3 2 2" xfId="19966"/>
    <cellStyle name="SAPBEXHLevel0X 4 2 3 3" xfId="13040"/>
    <cellStyle name="SAPBEXHLevel0X 4 2 3 3 2" xfId="14251"/>
    <cellStyle name="SAPBEXHLevel0X 4 2 3 4" xfId="23756"/>
    <cellStyle name="SAPBEXHLevel0X 4 2 3 5" xfId="27312"/>
    <cellStyle name="SAPBEXHLevel0X 4 2 3 6" xfId="31015"/>
    <cellStyle name="SAPBEXHLevel0X 4 2 4" xfId="5659"/>
    <cellStyle name="SAPBEXHLevel0X 4 2 4 2" xfId="9911"/>
    <cellStyle name="SAPBEXHLevel0X 4 2 4 2 2" xfId="15929"/>
    <cellStyle name="SAPBEXHLevel0X 4 2 4 3" xfId="13041"/>
    <cellStyle name="SAPBEXHLevel0X 4 2 4 3 2" xfId="14250"/>
    <cellStyle name="SAPBEXHLevel0X 4 2 4 4" xfId="21211"/>
    <cellStyle name="SAPBEXHLevel0X 4 2 4 5" xfId="27313"/>
    <cellStyle name="SAPBEXHLevel0X 4 2 4 6" xfId="31016"/>
    <cellStyle name="SAPBEXHLevel0X 4 2 5" xfId="5660"/>
    <cellStyle name="SAPBEXHLevel0X 4 2 5 2" xfId="9912"/>
    <cellStyle name="SAPBEXHLevel0X 4 2 5 2 2" xfId="22505"/>
    <cellStyle name="SAPBEXHLevel0X 4 2 5 3" xfId="13042"/>
    <cellStyle name="SAPBEXHLevel0X 4 2 5 3 2" xfId="14249"/>
    <cellStyle name="SAPBEXHLevel0X 4 2 5 4" xfId="17516"/>
    <cellStyle name="SAPBEXHLevel0X 4 2 5 5" xfId="27314"/>
    <cellStyle name="SAPBEXHLevel0X 4 2 5 6" xfId="31017"/>
    <cellStyle name="SAPBEXHLevel0X 4 2 6" xfId="9908"/>
    <cellStyle name="SAPBEXHLevel0X 4 2 6 2" xfId="15930"/>
    <cellStyle name="SAPBEXHLevel0X 4 2 7" xfId="13038"/>
    <cellStyle name="SAPBEXHLevel0X 4 2 7 2" xfId="14253"/>
    <cellStyle name="SAPBEXHLevel0X 4 2 8" xfId="23751"/>
    <cellStyle name="SAPBEXHLevel0X 4 2 9" xfId="27310"/>
    <cellStyle name="SAPBEXHLevel0X 4 3" xfId="5661"/>
    <cellStyle name="SAPBEXHLevel0X 4 3 10" xfId="31018"/>
    <cellStyle name="SAPBEXHLevel0X 4 3 2" xfId="5662"/>
    <cellStyle name="SAPBEXHLevel0X 4 3 2 2" xfId="9914"/>
    <cellStyle name="SAPBEXHLevel0X 4 3 2 2 2" xfId="22509"/>
    <cellStyle name="SAPBEXHLevel0X 4 3 2 3" xfId="13044"/>
    <cellStyle name="SAPBEXHLevel0X 4 3 2 3 2" xfId="14247"/>
    <cellStyle name="SAPBEXHLevel0X 4 3 2 4" xfId="21209"/>
    <cellStyle name="SAPBEXHLevel0X 4 3 2 5" xfId="27316"/>
    <cellStyle name="SAPBEXHLevel0X 4 3 2 6" xfId="31019"/>
    <cellStyle name="SAPBEXHLevel0X 4 3 3" xfId="5663"/>
    <cellStyle name="SAPBEXHLevel0X 4 3 3 2" xfId="9915"/>
    <cellStyle name="SAPBEXHLevel0X 4 3 3 2 2" xfId="19965"/>
    <cellStyle name="SAPBEXHLevel0X 4 3 3 3" xfId="13045"/>
    <cellStyle name="SAPBEXHLevel0X 4 3 3 3 2" xfId="14246"/>
    <cellStyle name="SAPBEXHLevel0X 4 3 3 4" xfId="23755"/>
    <cellStyle name="SAPBEXHLevel0X 4 3 3 5" xfId="27317"/>
    <cellStyle name="SAPBEXHLevel0X 4 3 3 6" xfId="31020"/>
    <cellStyle name="SAPBEXHLevel0X 4 3 4" xfId="5664"/>
    <cellStyle name="SAPBEXHLevel0X 4 3 4 2" xfId="9916"/>
    <cellStyle name="SAPBEXHLevel0X 4 3 4 2 2" xfId="15928"/>
    <cellStyle name="SAPBEXHLevel0X 4 3 4 3" xfId="13046"/>
    <cellStyle name="SAPBEXHLevel0X 4 3 4 3 2" xfId="14245"/>
    <cellStyle name="SAPBEXHLevel0X 4 3 4 4" xfId="21210"/>
    <cellStyle name="SAPBEXHLevel0X 4 3 4 5" xfId="27318"/>
    <cellStyle name="SAPBEXHLevel0X 4 3 4 6" xfId="31021"/>
    <cellStyle name="SAPBEXHLevel0X 4 3 5" xfId="5665"/>
    <cellStyle name="SAPBEXHLevel0X 4 3 5 2" xfId="9917"/>
    <cellStyle name="SAPBEXHLevel0X 4 3 5 2 2" xfId="22508"/>
    <cellStyle name="SAPBEXHLevel0X 4 3 5 3" xfId="13047"/>
    <cellStyle name="SAPBEXHLevel0X 4 3 5 3 2" xfId="14244"/>
    <cellStyle name="SAPBEXHLevel0X 4 3 5 4" xfId="17515"/>
    <cellStyle name="SAPBEXHLevel0X 4 3 5 5" xfId="27319"/>
    <cellStyle name="SAPBEXHLevel0X 4 3 5 6" xfId="31022"/>
    <cellStyle name="SAPBEXHLevel0X 4 3 6" xfId="9913"/>
    <cellStyle name="SAPBEXHLevel0X 4 3 6 2" xfId="19961"/>
    <cellStyle name="SAPBEXHLevel0X 4 3 7" xfId="13043"/>
    <cellStyle name="SAPBEXHLevel0X 4 3 7 2" xfId="14248"/>
    <cellStyle name="SAPBEXHLevel0X 4 3 8" xfId="23754"/>
    <cellStyle name="SAPBEXHLevel0X 4 3 9" xfId="27315"/>
    <cellStyle name="SAPBEXHLevel0X 4 4" xfId="5666"/>
    <cellStyle name="SAPBEXHLevel0X 4 4 2" xfId="9918"/>
    <cellStyle name="SAPBEXHLevel0X 4 4 2 2" xfId="19964"/>
    <cellStyle name="SAPBEXHLevel0X 4 4 3" xfId="13048"/>
    <cellStyle name="SAPBEXHLevel0X 4 4 3 2" xfId="14243"/>
    <cellStyle name="SAPBEXHLevel0X 4 4 4" xfId="17514"/>
    <cellStyle name="SAPBEXHLevel0X 4 4 5" xfId="27320"/>
    <cellStyle name="SAPBEXHLevel0X 4 4 6" xfId="31023"/>
    <cellStyle name="SAPBEXHLevel0X 4 5" xfId="5667"/>
    <cellStyle name="SAPBEXHLevel0X 4 5 2" xfId="9919"/>
    <cellStyle name="SAPBEXHLevel0X 4 5 2 2" xfId="15927"/>
    <cellStyle name="SAPBEXHLevel0X 4 5 3" xfId="13049"/>
    <cellStyle name="SAPBEXHLevel0X 4 5 3 2" xfId="14242"/>
    <cellStyle name="SAPBEXHLevel0X 4 5 4" xfId="23752"/>
    <cellStyle name="SAPBEXHLevel0X 4 5 5" xfId="27321"/>
    <cellStyle name="SAPBEXHLevel0X 4 5 6" xfId="31024"/>
    <cellStyle name="SAPBEXHLevel0X 4 6" xfId="9907"/>
    <cellStyle name="SAPBEXHLevel0X 4 6 2" xfId="19967"/>
    <cellStyle name="SAPBEXHLevel0X 4 7" xfId="13037"/>
    <cellStyle name="SAPBEXHLevel0X 4 7 2" xfId="14254"/>
    <cellStyle name="SAPBEXHLevel0X 4 8" xfId="17517"/>
    <cellStyle name="SAPBEXHLevel0X 4 9" xfId="27309"/>
    <cellStyle name="SAPBEXHLevel0X 5" xfId="727"/>
    <cellStyle name="SAPBEXHLevel0X 5 10" xfId="31025"/>
    <cellStyle name="SAPBEXHLevel0X 5 2" xfId="5669"/>
    <cellStyle name="SAPBEXHLevel0X 5 2 10" xfId="31026"/>
    <cellStyle name="SAPBEXHLevel0X 5 2 2" xfId="5670"/>
    <cellStyle name="SAPBEXHLevel0X 5 2 2 2" xfId="9922"/>
    <cellStyle name="SAPBEXHLevel0X 5 2 2 2 2" xfId="15926"/>
    <cellStyle name="SAPBEXHLevel0X 5 2 2 3" xfId="13052"/>
    <cellStyle name="SAPBEXHLevel0X 5 2 2 3 2" xfId="14239"/>
    <cellStyle name="SAPBEXHLevel0X 5 2 2 4" xfId="21208"/>
    <cellStyle name="SAPBEXHLevel0X 5 2 2 5" xfId="27324"/>
    <cellStyle name="SAPBEXHLevel0X 5 2 2 6" xfId="31027"/>
    <cellStyle name="SAPBEXHLevel0X 5 2 3" xfId="5671"/>
    <cellStyle name="SAPBEXHLevel0X 5 2 3 2" xfId="9923"/>
    <cellStyle name="SAPBEXHLevel0X 5 2 3 2 2" xfId="22506"/>
    <cellStyle name="SAPBEXHLevel0X 5 2 3 3" xfId="13053"/>
    <cellStyle name="SAPBEXHLevel0X 5 2 3 3 2" xfId="14238"/>
    <cellStyle name="SAPBEXHLevel0X 5 2 3 4" xfId="17513"/>
    <cellStyle name="SAPBEXHLevel0X 5 2 3 5" xfId="27325"/>
    <cellStyle name="SAPBEXHLevel0X 5 2 3 6" xfId="31028"/>
    <cellStyle name="SAPBEXHLevel0X 5 2 4" xfId="5672"/>
    <cellStyle name="SAPBEXHLevel0X 5 2 4 2" xfId="9924"/>
    <cellStyle name="SAPBEXHLevel0X 5 2 4 2 2" xfId="19962"/>
    <cellStyle name="SAPBEXHLevel0X 5 2 4 3" xfId="13054"/>
    <cellStyle name="SAPBEXHLevel0X 5 2 4 3 2" xfId="14237"/>
    <cellStyle name="SAPBEXHLevel0X 5 2 4 4" xfId="17512"/>
    <cellStyle name="SAPBEXHLevel0X 5 2 4 5" xfId="27326"/>
    <cellStyle name="SAPBEXHLevel0X 5 2 4 6" xfId="31029"/>
    <cellStyle name="SAPBEXHLevel0X 5 2 5" xfId="5673"/>
    <cellStyle name="SAPBEXHLevel0X 5 2 5 2" xfId="9925"/>
    <cellStyle name="SAPBEXHLevel0X 5 2 5 2 2" xfId="15925"/>
    <cellStyle name="SAPBEXHLevel0X 5 2 5 3" xfId="13055"/>
    <cellStyle name="SAPBEXHLevel0X 5 2 5 3 2" xfId="14236"/>
    <cellStyle name="SAPBEXHLevel0X 5 2 5 4" xfId="17511"/>
    <cellStyle name="SAPBEXHLevel0X 5 2 5 5" xfId="27327"/>
    <cellStyle name="SAPBEXHLevel0X 5 2 5 6" xfId="31030"/>
    <cellStyle name="SAPBEXHLevel0X 5 2 6" xfId="9921"/>
    <cellStyle name="SAPBEXHLevel0X 5 2 6 2" xfId="19963"/>
    <cellStyle name="SAPBEXHLevel0X 5 2 7" xfId="13051"/>
    <cellStyle name="SAPBEXHLevel0X 5 2 7 2" xfId="14240"/>
    <cellStyle name="SAPBEXHLevel0X 5 2 8" xfId="23753"/>
    <cellStyle name="SAPBEXHLevel0X 5 2 9" xfId="27323"/>
    <cellStyle name="SAPBEXHLevel0X 5 3" xfId="5674"/>
    <cellStyle name="SAPBEXHLevel0X 5 3 10" xfId="31031"/>
    <cellStyle name="SAPBEXHLevel0X 5 3 2" xfId="5675"/>
    <cellStyle name="SAPBEXHLevel0X 5 3 2 2" xfId="9927"/>
    <cellStyle name="SAPBEXHLevel0X 5 3 2 2 2" xfId="15923"/>
    <cellStyle name="SAPBEXHLevel0X 5 3 2 3" xfId="13057"/>
    <cellStyle name="SAPBEXHLevel0X 5 3 2 3 2" xfId="14234"/>
    <cellStyle name="SAPBEXHLevel0X 5 3 2 4" xfId="23744"/>
    <cellStyle name="SAPBEXHLevel0X 5 3 2 5" xfId="27329"/>
    <cellStyle name="SAPBEXHLevel0X 5 3 2 6" xfId="31032"/>
    <cellStyle name="SAPBEXHLevel0X 5 3 3" xfId="5676"/>
    <cellStyle name="SAPBEXHLevel0X 5 3 3 2" xfId="9928"/>
    <cellStyle name="SAPBEXHLevel0X 5 3 3 2 2" xfId="22496"/>
    <cellStyle name="SAPBEXHLevel0X 5 3 3 3" xfId="13058"/>
    <cellStyle name="SAPBEXHLevel0X 5 3 3 3 2" xfId="14233"/>
    <cellStyle name="SAPBEXHLevel0X 5 3 3 4" xfId="21199"/>
    <cellStyle name="SAPBEXHLevel0X 5 3 3 5" xfId="27330"/>
    <cellStyle name="SAPBEXHLevel0X 5 3 3 6" xfId="31033"/>
    <cellStyle name="SAPBEXHLevel0X 5 3 4" xfId="5677"/>
    <cellStyle name="SAPBEXHLevel0X 5 3 4 2" xfId="9929"/>
    <cellStyle name="SAPBEXHLevel0X 5 3 4 2 2" xfId="19952"/>
    <cellStyle name="SAPBEXHLevel0X 5 3 4 3" xfId="13059"/>
    <cellStyle name="SAPBEXHLevel0X 5 3 4 3 2" xfId="14232"/>
    <cellStyle name="SAPBEXHLevel0X 5 3 4 4" xfId="23749"/>
    <cellStyle name="SAPBEXHLevel0X 5 3 4 5" xfId="27331"/>
    <cellStyle name="SAPBEXHLevel0X 5 3 4 6" xfId="31034"/>
    <cellStyle name="SAPBEXHLevel0X 5 3 5" xfId="5678"/>
    <cellStyle name="SAPBEXHLevel0X 5 3 5 2" xfId="9930"/>
    <cellStyle name="SAPBEXHLevel0X 5 3 5 2 2" xfId="22503"/>
    <cellStyle name="SAPBEXHLevel0X 5 3 5 3" xfId="13060"/>
    <cellStyle name="SAPBEXHLevel0X 5 3 5 3 2" xfId="14231"/>
    <cellStyle name="SAPBEXHLevel0X 5 3 5 4" xfId="21204"/>
    <cellStyle name="SAPBEXHLevel0X 5 3 5 5" xfId="27332"/>
    <cellStyle name="SAPBEXHLevel0X 5 3 5 6" xfId="31035"/>
    <cellStyle name="SAPBEXHLevel0X 5 3 6" xfId="9926"/>
    <cellStyle name="SAPBEXHLevel0X 5 3 6 2" xfId="15924"/>
    <cellStyle name="SAPBEXHLevel0X 5 3 7" xfId="13056"/>
    <cellStyle name="SAPBEXHLevel0X 5 3 7 2" xfId="14235"/>
    <cellStyle name="SAPBEXHLevel0X 5 3 8" xfId="17510"/>
    <cellStyle name="SAPBEXHLevel0X 5 3 9" xfId="27328"/>
    <cellStyle name="SAPBEXHLevel0X 5 4" xfId="5679"/>
    <cellStyle name="SAPBEXHLevel0X 5 4 2" xfId="9931"/>
    <cellStyle name="SAPBEXHLevel0X 5 4 2 2" xfId="19959"/>
    <cellStyle name="SAPBEXHLevel0X 5 4 3" xfId="13061"/>
    <cellStyle name="SAPBEXHLevel0X 5 4 3 2" xfId="14230"/>
    <cellStyle name="SAPBEXHLevel0X 5 4 4" xfId="17509"/>
    <cellStyle name="SAPBEXHLevel0X 5 4 5" xfId="27333"/>
    <cellStyle name="SAPBEXHLevel0X 5 4 6" xfId="31036"/>
    <cellStyle name="SAPBEXHLevel0X 5 5" xfId="5680"/>
    <cellStyle name="SAPBEXHLevel0X 5 5 2" xfId="9932"/>
    <cellStyle name="SAPBEXHLevel0X 5 5 2 2" xfId="15922"/>
    <cellStyle name="SAPBEXHLevel0X 5 5 3" xfId="13062"/>
    <cellStyle name="SAPBEXHLevel0X 5 5 3 2" xfId="14229"/>
    <cellStyle name="SAPBEXHLevel0X 5 5 4" xfId="23747"/>
    <cellStyle name="SAPBEXHLevel0X 5 5 5" xfId="27334"/>
    <cellStyle name="SAPBEXHLevel0X 5 5 6" xfId="31037"/>
    <cellStyle name="SAPBEXHLevel0X 5 6" xfId="9920"/>
    <cellStyle name="SAPBEXHLevel0X 5 6 2" xfId="22507"/>
    <cellStyle name="SAPBEXHLevel0X 5 7" xfId="13050"/>
    <cellStyle name="SAPBEXHLevel0X 5 7 2" xfId="14241"/>
    <cellStyle name="SAPBEXHLevel0X 5 8" xfId="21207"/>
    <cellStyle name="SAPBEXHLevel0X 5 9" xfId="27322"/>
    <cellStyle name="SAPBEXHLevel0X 6" xfId="5681"/>
    <cellStyle name="SAPBEXHLevel0X 6 10" xfId="31038"/>
    <cellStyle name="SAPBEXHLevel0X 6 2" xfId="5682"/>
    <cellStyle name="SAPBEXHLevel0X 6 2 10" xfId="31039"/>
    <cellStyle name="SAPBEXHLevel0X 6 2 2" xfId="5683"/>
    <cellStyle name="SAPBEXHLevel0X 6 2 2 2" xfId="9935"/>
    <cellStyle name="SAPBEXHLevel0X 6 2 2 2 2" xfId="15921"/>
    <cellStyle name="SAPBEXHLevel0X 6 2 2 3" xfId="13065"/>
    <cellStyle name="SAPBEXHLevel0X 6 2 2 3 2" xfId="14226"/>
    <cellStyle name="SAPBEXHLevel0X 6 2 2 4" xfId="21203"/>
    <cellStyle name="SAPBEXHLevel0X 6 2 2 5" xfId="27337"/>
    <cellStyle name="SAPBEXHLevel0X 6 2 2 6" xfId="31040"/>
    <cellStyle name="SAPBEXHLevel0X 6 2 3" xfId="5684"/>
    <cellStyle name="SAPBEXHLevel0X 6 2 3 2" xfId="9936"/>
    <cellStyle name="SAPBEXHLevel0X 6 2 3 2 2" xfId="22497"/>
    <cellStyle name="SAPBEXHLevel0X 6 2 3 3" xfId="13066"/>
    <cellStyle name="SAPBEXHLevel0X 6 2 3 3 2" xfId="14225"/>
    <cellStyle name="SAPBEXHLevel0X 6 2 3 4" xfId="17508"/>
    <cellStyle name="SAPBEXHLevel0X 6 2 3 5" xfId="27338"/>
    <cellStyle name="SAPBEXHLevel0X 6 2 3 6" xfId="31041"/>
    <cellStyle name="SAPBEXHLevel0X 6 2 4" xfId="5685"/>
    <cellStyle name="SAPBEXHLevel0X 6 2 4 2" xfId="9937"/>
    <cellStyle name="SAPBEXHLevel0X 6 2 4 2 2" xfId="19953"/>
    <cellStyle name="SAPBEXHLevel0X 6 2 4 3" xfId="13067"/>
    <cellStyle name="SAPBEXHLevel0X 6 2 4 3 2" xfId="14224"/>
    <cellStyle name="SAPBEXHLevel0X 6 2 4 4" xfId="17507"/>
    <cellStyle name="SAPBEXHLevel0X 6 2 4 5" xfId="27339"/>
    <cellStyle name="SAPBEXHLevel0X 6 2 4 6" xfId="31042"/>
    <cellStyle name="SAPBEXHLevel0X 6 2 5" xfId="5686"/>
    <cellStyle name="SAPBEXHLevel0X 6 2 5 2" xfId="9938"/>
    <cellStyle name="SAPBEXHLevel0X 6 2 5 2 2" xfId="22501"/>
    <cellStyle name="SAPBEXHLevel0X 6 2 5 3" xfId="13068"/>
    <cellStyle name="SAPBEXHLevel0X 6 2 5 3 2" xfId="14223"/>
    <cellStyle name="SAPBEXHLevel0X 6 2 5 4" xfId="23745"/>
    <cellStyle name="SAPBEXHLevel0X 6 2 5 5" xfId="27340"/>
    <cellStyle name="SAPBEXHLevel0X 6 2 5 6" xfId="31043"/>
    <cellStyle name="SAPBEXHLevel0X 6 2 6" xfId="9934"/>
    <cellStyle name="SAPBEXHLevel0X 6 2 6 2" xfId="19958"/>
    <cellStyle name="SAPBEXHLevel0X 6 2 7" xfId="13064"/>
    <cellStyle name="SAPBEXHLevel0X 6 2 7 2" xfId="14227"/>
    <cellStyle name="SAPBEXHLevel0X 6 2 8" xfId="23748"/>
    <cellStyle name="SAPBEXHLevel0X 6 2 9" xfId="27336"/>
    <cellStyle name="SAPBEXHLevel0X 6 3" xfId="5687"/>
    <cellStyle name="SAPBEXHLevel0X 6 3 10" xfId="31044"/>
    <cellStyle name="SAPBEXHLevel0X 6 3 2" xfId="5688"/>
    <cellStyle name="SAPBEXHLevel0X 6 3 2 2" xfId="9940"/>
    <cellStyle name="SAPBEXHLevel0X 6 3 2 2 2" xfId="15920"/>
    <cellStyle name="SAPBEXHLevel0X 6 3 2 3" xfId="13070"/>
    <cellStyle name="SAPBEXHLevel0X 6 3 2 3 2" xfId="14221"/>
    <cellStyle name="SAPBEXHLevel0X 6 3 2 4" xfId="23746"/>
    <cellStyle name="SAPBEXHLevel0X 6 3 2 5" xfId="27342"/>
    <cellStyle name="SAPBEXHLevel0X 6 3 2 6" xfId="31045"/>
    <cellStyle name="SAPBEXHLevel0X 6 3 3" xfId="5689"/>
    <cellStyle name="SAPBEXHLevel0X 6 3 3 2" xfId="9941"/>
    <cellStyle name="SAPBEXHLevel0X 6 3 3 2 2" xfId="22500"/>
    <cellStyle name="SAPBEXHLevel0X 6 3 3 3" xfId="13071"/>
    <cellStyle name="SAPBEXHLevel0X 6 3 3 3 2" xfId="14220"/>
    <cellStyle name="SAPBEXHLevel0X 6 3 3 4" xfId="21201"/>
    <cellStyle name="SAPBEXHLevel0X 6 3 3 5" xfId="27343"/>
    <cellStyle name="SAPBEXHLevel0X 6 3 3 6" xfId="31046"/>
    <cellStyle name="SAPBEXHLevel0X 6 3 4" xfId="5690"/>
    <cellStyle name="SAPBEXHLevel0X 6 3 4 2" xfId="9942"/>
    <cellStyle name="SAPBEXHLevel0X 6 3 4 2 2" xfId="19956"/>
    <cellStyle name="SAPBEXHLevel0X 6 3 4 3" xfId="13072"/>
    <cellStyle name="SAPBEXHLevel0X 6 3 4 3 2" xfId="14219"/>
    <cellStyle name="SAPBEXHLevel0X 6 3 4 4" xfId="17506"/>
    <cellStyle name="SAPBEXHLevel0X 6 3 4 5" xfId="27344"/>
    <cellStyle name="SAPBEXHLevel0X 6 3 4 6" xfId="31047"/>
    <cellStyle name="SAPBEXHLevel0X 6 3 5" xfId="5691"/>
    <cellStyle name="SAPBEXHLevel0X 6 3 5 2" xfId="9943"/>
    <cellStyle name="SAPBEXHLevel0X 6 3 5 2 2" xfId="15919"/>
    <cellStyle name="SAPBEXHLevel0X 6 3 5 3" xfId="13073"/>
    <cellStyle name="SAPBEXHLevel0X 6 3 5 3 2" xfId="14218"/>
    <cellStyle name="SAPBEXHLevel0X 6 3 5 4" xfId="17505"/>
    <cellStyle name="SAPBEXHLevel0X 6 3 5 5" xfId="27345"/>
    <cellStyle name="SAPBEXHLevel0X 6 3 5 6" xfId="31048"/>
    <cellStyle name="SAPBEXHLevel0X 6 3 6" xfId="9939"/>
    <cellStyle name="SAPBEXHLevel0X 6 3 6 2" xfId="19957"/>
    <cellStyle name="SAPBEXHLevel0X 6 3 7" xfId="13069"/>
    <cellStyle name="SAPBEXHLevel0X 6 3 7 2" xfId="14222"/>
    <cellStyle name="SAPBEXHLevel0X 6 3 8" xfId="21200"/>
    <cellStyle name="SAPBEXHLevel0X 6 3 9" xfId="27341"/>
    <cellStyle name="SAPBEXHLevel0X 6 4" xfId="5692"/>
    <cellStyle name="SAPBEXHLevel0X 6 4 2" xfId="9944"/>
    <cellStyle name="SAPBEXHLevel0X 6 4 2 2" xfId="22499"/>
    <cellStyle name="SAPBEXHLevel0X 6 4 3" xfId="13074"/>
    <cellStyle name="SAPBEXHLevel0X 6 4 3 2" xfId="14217"/>
    <cellStyle name="SAPBEXHLevel0X 6 4 4" xfId="17504"/>
    <cellStyle name="SAPBEXHLevel0X 6 4 5" xfId="27346"/>
    <cellStyle name="SAPBEXHLevel0X 6 4 6" xfId="31049"/>
    <cellStyle name="SAPBEXHLevel0X 6 5" xfId="5693"/>
    <cellStyle name="SAPBEXHLevel0X 6 5 2" xfId="9945"/>
    <cellStyle name="SAPBEXHLevel0X 6 5 2 2" xfId="19955"/>
    <cellStyle name="SAPBEXHLevel0X 6 5 3" xfId="13075"/>
    <cellStyle name="SAPBEXHLevel0X 6 5 3 2" xfId="14216"/>
    <cellStyle name="SAPBEXHLevel0X 6 5 4" xfId="23736"/>
    <cellStyle name="SAPBEXHLevel0X 6 5 5" xfId="27347"/>
    <cellStyle name="SAPBEXHLevel0X 6 5 6" xfId="31050"/>
    <cellStyle name="SAPBEXHLevel0X 6 6" xfId="9933"/>
    <cellStyle name="SAPBEXHLevel0X 6 6 2" xfId="22502"/>
    <cellStyle name="SAPBEXHLevel0X 6 7" xfId="13063"/>
    <cellStyle name="SAPBEXHLevel0X 6 7 2" xfId="14228"/>
    <cellStyle name="SAPBEXHLevel0X 6 8" xfId="21202"/>
    <cellStyle name="SAPBEXHLevel0X 6 9" xfId="27335"/>
    <cellStyle name="SAPBEXHLevel0X 7" xfId="5694"/>
    <cellStyle name="SAPBEXHLevel0X 7 10" xfId="31051"/>
    <cellStyle name="SAPBEXHLevel0X 7 2" xfId="5695"/>
    <cellStyle name="SAPBEXHLevel0X 7 2 2" xfId="9947"/>
    <cellStyle name="SAPBEXHLevel0X 7 2 2 2" xfId="22498"/>
    <cellStyle name="SAPBEXHLevel0X 7 2 3" xfId="13077"/>
    <cellStyle name="SAPBEXHLevel0X 7 2 3 2" xfId="14214"/>
    <cellStyle name="SAPBEXHLevel0X 7 2 4" xfId="23743"/>
    <cellStyle name="SAPBEXHLevel0X 7 2 5" xfId="27349"/>
    <cellStyle name="SAPBEXHLevel0X 7 2 6" xfId="31052"/>
    <cellStyle name="SAPBEXHLevel0X 7 3" xfId="5696"/>
    <cellStyle name="SAPBEXHLevel0X 7 3 2" xfId="9948"/>
    <cellStyle name="SAPBEXHLevel0X 7 3 2 2" xfId="19954"/>
    <cellStyle name="SAPBEXHLevel0X 7 3 3" xfId="13078"/>
    <cellStyle name="SAPBEXHLevel0X 7 3 3 2" xfId="14213"/>
    <cellStyle name="SAPBEXHLevel0X 7 3 4" xfId="21198"/>
    <cellStyle name="SAPBEXHLevel0X 7 3 5" xfId="27350"/>
    <cellStyle name="SAPBEXHLevel0X 7 3 6" xfId="31053"/>
    <cellStyle name="SAPBEXHLevel0X 7 4" xfId="5697"/>
    <cellStyle name="SAPBEXHLevel0X 7 4 2" xfId="9949"/>
    <cellStyle name="SAPBEXHLevel0X 7 4 2 2" xfId="15917"/>
    <cellStyle name="SAPBEXHLevel0X 7 4 3" xfId="13079"/>
    <cellStyle name="SAPBEXHLevel0X 7 4 3 2" xfId="14212"/>
    <cellStyle name="SAPBEXHLevel0X 7 4 4" xfId="17503"/>
    <cellStyle name="SAPBEXHLevel0X 7 4 5" xfId="27351"/>
    <cellStyle name="SAPBEXHLevel0X 7 4 6" xfId="31054"/>
    <cellStyle name="SAPBEXHLevel0X 7 5" xfId="5698"/>
    <cellStyle name="SAPBEXHLevel0X 7 5 2" xfId="9950"/>
    <cellStyle name="SAPBEXHLevel0X 7 5 2 2" xfId="15916"/>
    <cellStyle name="SAPBEXHLevel0X 7 5 3" xfId="13080"/>
    <cellStyle name="SAPBEXHLevel0X 7 5 3 2" xfId="14211"/>
    <cellStyle name="SAPBEXHLevel0X 7 5 4" xfId="23742"/>
    <cellStyle name="SAPBEXHLevel0X 7 5 5" xfId="27352"/>
    <cellStyle name="SAPBEXHLevel0X 7 5 6" xfId="31055"/>
    <cellStyle name="SAPBEXHLevel0X 7 6" xfId="9946"/>
    <cellStyle name="SAPBEXHLevel0X 7 6 2" xfId="15918"/>
    <cellStyle name="SAPBEXHLevel0X 7 7" xfId="13076"/>
    <cellStyle name="SAPBEXHLevel0X 7 7 2" xfId="14215"/>
    <cellStyle name="SAPBEXHLevel0X 7 8" xfId="21191"/>
    <cellStyle name="SAPBEXHLevel0X 7 9" xfId="27348"/>
    <cellStyle name="SAPBEXHLevel0X 8" xfId="5699"/>
    <cellStyle name="SAPBEXHLevel0X 8 10" xfId="31056"/>
    <cellStyle name="SAPBEXHLevel0X 8 2" xfId="5700"/>
    <cellStyle name="SAPBEXHLevel0X 8 2 2" xfId="9952"/>
    <cellStyle name="SAPBEXHLevel0X 8 2 2 2" xfId="22488"/>
    <cellStyle name="SAPBEXHLevel0X 8 2 3" xfId="13082"/>
    <cellStyle name="SAPBEXHLevel0X 8 2 3 2" xfId="14209"/>
    <cellStyle name="SAPBEXHLevel0X 8 2 4" xfId="17502"/>
    <cellStyle name="SAPBEXHLevel0X 8 2 5" xfId="27354"/>
    <cellStyle name="SAPBEXHLevel0X 8 2 6" xfId="31057"/>
    <cellStyle name="SAPBEXHLevel0X 8 3" xfId="5701"/>
    <cellStyle name="SAPBEXHLevel0X 8 3 2" xfId="9953"/>
    <cellStyle name="SAPBEXHLevel0X 8 3 2 2" xfId="19944"/>
    <cellStyle name="SAPBEXHLevel0X 8 3 3" xfId="13083"/>
    <cellStyle name="SAPBEXHLevel0X 8 3 3 2" xfId="14208"/>
    <cellStyle name="SAPBEXHLevel0X 8 3 4" xfId="23737"/>
    <cellStyle name="SAPBEXHLevel0X 8 3 5" xfId="27355"/>
    <cellStyle name="SAPBEXHLevel0X 8 3 6" xfId="31058"/>
    <cellStyle name="SAPBEXHLevel0X 8 4" xfId="5702"/>
    <cellStyle name="SAPBEXHLevel0X 8 4 2" xfId="9954"/>
    <cellStyle name="SAPBEXHLevel0X 8 4 2 2" xfId="22495"/>
    <cellStyle name="SAPBEXHLevel0X 8 4 3" xfId="13084"/>
    <cellStyle name="SAPBEXHLevel0X 8 4 3 2" xfId="14207"/>
    <cellStyle name="SAPBEXHLevel0X 8 4 4" xfId="21192"/>
    <cellStyle name="SAPBEXHLevel0X 8 4 5" xfId="27356"/>
    <cellStyle name="SAPBEXHLevel0X 8 4 6" xfId="31059"/>
    <cellStyle name="SAPBEXHLevel0X 8 5" xfId="5703"/>
    <cellStyle name="SAPBEXHLevel0X 8 5 2" xfId="9955"/>
    <cellStyle name="SAPBEXHLevel0X 8 5 2 2" xfId="19951"/>
    <cellStyle name="SAPBEXHLevel0X 8 5 3" xfId="13085"/>
    <cellStyle name="SAPBEXHLevel0X 8 5 3 2" xfId="14206"/>
    <cellStyle name="SAPBEXHLevel0X 8 5 4" xfId="23741"/>
    <cellStyle name="SAPBEXHLevel0X 8 5 5" xfId="27357"/>
    <cellStyle name="SAPBEXHLevel0X 8 5 6" xfId="31060"/>
    <cellStyle name="SAPBEXHLevel0X 8 6" xfId="9951"/>
    <cellStyle name="SAPBEXHLevel0X 8 6 2" xfId="15915"/>
    <cellStyle name="SAPBEXHLevel0X 8 7" xfId="13081"/>
    <cellStyle name="SAPBEXHLevel0X 8 7 2" xfId="14210"/>
    <cellStyle name="SAPBEXHLevel0X 8 8" xfId="21197"/>
    <cellStyle name="SAPBEXHLevel0X 8 9" xfId="27353"/>
    <cellStyle name="SAPBEXHLevel0X 9" xfId="5704"/>
    <cellStyle name="SAPBEXHLevel0X 9 2" xfId="9956"/>
    <cellStyle name="SAPBEXHLevel0X 9 2 2" xfId="15914"/>
    <cellStyle name="SAPBEXHLevel0X 9 3" xfId="13086"/>
    <cellStyle name="SAPBEXHLevel0X 9 3 2" xfId="14205"/>
    <cellStyle name="SAPBEXHLevel0X 9 4" xfId="21196"/>
    <cellStyle name="SAPBEXHLevel0X 9 5" xfId="27358"/>
    <cellStyle name="SAPBEXHLevel0X 9 6" xfId="31061"/>
    <cellStyle name="SAPBEXHLevel0X_2009-12 Comms actuals " xfId="728"/>
    <cellStyle name="SAPBEXHLevel1" xfId="201"/>
    <cellStyle name="SAPBEXHLevel1 10" xfId="5705"/>
    <cellStyle name="SAPBEXHLevel1 11" xfId="23740"/>
    <cellStyle name="SAPBEXHLevel1 12" xfId="27359"/>
    <cellStyle name="SAPBEXHLevel1 13" xfId="31062"/>
    <cellStyle name="SAPBEXHLevel1 2" xfId="729"/>
    <cellStyle name="SAPBEXHLevel1 2 10" xfId="31063"/>
    <cellStyle name="SAPBEXHLevel1 2 2" xfId="5707"/>
    <cellStyle name="SAPBEXHLevel1 2 2 10" xfId="31064"/>
    <cellStyle name="SAPBEXHLevel1 2 2 2" xfId="5708"/>
    <cellStyle name="SAPBEXHLevel1 2 2 2 2" xfId="9960"/>
    <cellStyle name="SAPBEXHLevel1 2 2 2 2 2" xfId="22489"/>
    <cellStyle name="SAPBEXHLevel1 2 2 2 3" xfId="13090"/>
    <cellStyle name="SAPBEXHLevel1 2 2 2 3 2" xfId="14201"/>
    <cellStyle name="SAPBEXHLevel1 2 2 2 4" xfId="23739"/>
    <cellStyle name="SAPBEXHLevel1 2 2 2 5" xfId="27362"/>
    <cellStyle name="SAPBEXHLevel1 2 2 2 6" xfId="31065"/>
    <cellStyle name="SAPBEXHLevel1 2 2 3" xfId="5709"/>
    <cellStyle name="SAPBEXHLevel1 2 2 3 2" xfId="9961"/>
    <cellStyle name="SAPBEXHLevel1 2 2 3 2 2" xfId="19945"/>
    <cellStyle name="SAPBEXHLevel1 2 2 3 3" xfId="13091"/>
    <cellStyle name="SAPBEXHLevel1 2 2 3 3 2" xfId="14200"/>
    <cellStyle name="SAPBEXHLevel1 2 2 3 4" xfId="21194"/>
    <cellStyle name="SAPBEXHLevel1 2 2 3 5" xfId="27363"/>
    <cellStyle name="SAPBEXHLevel1 2 2 3 6" xfId="31066"/>
    <cellStyle name="SAPBEXHLevel1 2 2 4" xfId="5710"/>
    <cellStyle name="SAPBEXHLevel1 2 2 4 2" xfId="9962"/>
    <cellStyle name="SAPBEXHLevel1 2 2 4 2 2" xfId="22493"/>
    <cellStyle name="SAPBEXHLevel1 2 2 4 3" xfId="13092"/>
    <cellStyle name="SAPBEXHLevel1 2 2 4 3 2" xfId="14199"/>
    <cellStyle name="SAPBEXHLevel1 2 2 4 4" xfId="17500"/>
    <cellStyle name="SAPBEXHLevel1 2 2 4 5" xfId="27364"/>
    <cellStyle name="SAPBEXHLevel1 2 2 4 6" xfId="31067"/>
    <cellStyle name="SAPBEXHLevel1 2 2 5" xfId="5711"/>
    <cellStyle name="SAPBEXHLevel1 2 2 5 2" xfId="9963"/>
    <cellStyle name="SAPBEXHLevel1 2 2 5 2 2" xfId="19949"/>
    <cellStyle name="SAPBEXHLevel1 2 2 5 3" xfId="13093"/>
    <cellStyle name="SAPBEXHLevel1 2 2 5 3 2" xfId="14198"/>
    <cellStyle name="SAPBEXHLevel1 2 2 5 4" xfId="23738"/>
    <cellStyle name="SAPBEXHLevel1 2 2 5 5" xfId="27365"/>
    <cellStyle name="SAPBEXHLevel1 2 2 5 6" xfId="31068"/>
    <cellStyle name="SAPBEXHLevel1 2 2 6" xfId="9959"/>
    <cellStyle name="SAPBEXHLevel1 2 2 6 2" xfId="15913"/>
    <cellStyle name="SAPBEXHLevel1 2 2 7" xfId="13089"/>
    <cellStyle name="SAPBEXHLevel1 2 2 7 2" xfId="14202"/>
    <cellStyle name="SAPBEXHLevel1 2 2 8" xfId="17501"/>
    <cellStyle name="SAPBEXHLevel1 2 2 9" xfId="27361"/>
    <cellStyle name="SAPBEXHLevel1 2 3" xfId="5712"/>
    <cellStyle name="SAPBEXHLevel1 2 3 2" xfId="9964"/>
    <cellStyle name="SAPBEXHLevel1 2 3 2 2" xfId="15912"/>
    <cellStyle name="SAPBEXHLevel1 2 3 3" xfId="13094"/>
    <cellStyle name="SAPBEXHLevel1 2 3 3 2" xfId="14197"/>
    <cellStyle name="SAPBEXHLevel1 2 3 4" xfId="21193"/>
    <cellStyle name="SAPBEXHLevel1 2 3 5" xfId="27366"/>
    <cellStyle name="SAPBEXHLevel1 2 3 6" xfId="31069"/>
    <cellStyle name="SAPBEXHLevel1 2 4" xfId="5713"/>
    <cellStyle name="SAPBEXHLevel1 2 4 2" xfId="9965"/>
    <cellStyle name="SAPBEXHLevel1 2 4 2 2" xfId="22492"/>
    <cellStyle name="SAPBEXHLevel1 2 4 3" xfId="13095"/>
    <cellStyle name="SAPBEXHLevel1 2 4 3 2" xfId="14196"/>
    <cellStyle name="SAPBEXHLevel1 2 4 4" xfId="17499"/>
    <cellStyle name="SAPBEXHLevel1 2 4 5" xfId="27367"/>
    <cellStyle name="SAPBEXHLevel1 2 4 6" xfId="31070"/>
    <cellStyle name="SAPBEXHLevel1 2 5" xfId="9958"/>
    <cellStyle name="SAPBEXHLevel1 2 5 2" xfId="19950"/>
    <cellStyle name="SAPBEXHLevel1 2 6" xfId="13088"/>
    <cellStyle name="SAPBEXHLevel1 2 6 2" xfId="14203"/>
    <cellStyle name="SAPBEXHLevel1 2 7" xfId="5706"/>
    <cellStyle name="SAPBEXHLevel1 2 8" xfId="21195"/>
    <cellStyle name="SAPBEXHLevel1 2 9" xfId="27360"/>
    <cellStyle name="SAPBEXHLevel1 3" xfId="730"/>
    <cellStyle name="SAPBEXHLevel1 3 10" xfId="31071"/>
    <cellStyle name="SAPBEXHLevel1 3 2" xfId="5715"/>
    <cellStyle name="SAPBEXHLevel1 3 2 10" xfId="31072"/>
    <cellStyle name="SAPBEXHLevel1 3 2 2" xfId="5716"/>
    <cellStyle name="SAPBEXHLevel1 3 2 2 2" xfId="9968"/>
    <cellStyle name="SAPBEXHLevel1 3 2 2 2 2" xfId="22491"/>
    <cellStyle name="SAPBEXHLevel1 3 2 2 3" xfId="13098"/>
    <cellStyle name="SAPBEXHLevel1 3 2 2 3 2" xfId="14193"/>
    <cellStyle name="SAPBEXHLevel1 3 2 2 4" xfId="17496"/>
    <cellStyle name="SAPBEXHLevel1 3 2 2 5" xfId="27370"/>
    <cellStyle name="SAPBEXHLevel1 3 2 2 6" xfId="31073"/>
    <cellStyle name="SAPBEXHLevel1 3 2 3" xfId="5717"/>
    <cellStyle name="SAPBEXHLevel1 3 2 3 2" xfId="9969"/>
    <cellStyle name="SAPBEXHLevel1 3 2 3 2 2" xfId="19947"/>
    <cellStyle name="SAPBEXHLevel1 3 2 3 3" xfId="13099"/>
    <cellStyle name="SAPBEXHLevel1 3 2 3 3 2" xfId="14192"/>
    <cellStyle name="SAPBEXHLevel1 3 2 3 4" xfId="17495"/>
    <cellStyle name="SAPBEXHLevel1 3 2 3 5" xfId="27371"/>
    <cellStyle name="SAPBEXHLevel1 3 2 3 6" xfId="31074"/>
    <cellStyle name="SAPBEXHLevel1 3 2 4" xfId="5718"/>
    <cellStyle name="SAPBEXHLevel1 3 2 4 2" xfId="9970"/>
    <cellStyle name="SAPBEXHLevel1 3 2 4 2 2" xfId="15910"/>
    <cellStyle name="SAPBEXHLevel1 3 2 4 3" xfId="13100"/>
    <cellStyle name="SAPBEXHLevel1 3 2 4 3 2" xfId="14191"/>
    <cellStyle name="SAPBEXHLevel1 3 2 4 4" xfId="23729"/>
    <cellStyle name="SAPBEXHLevel1 3 2 4 5" xfId="27372"/>
    <cellStyle name="SAPBEXHLevel1 3 2 4 6" xfId="31075"/>
    <cellStyle name="SAPBEXHLevel1 3 2 5" xfId="5719"/>
    <cellStyle name="SAPBEXHLevel1 3 2 5 2" xfId="9971"/>
    <cellStyle name="SAPBEXHLevel1 3 2 5 2 2" xfId="22490"/>
    <cellStyle name="SAPBEXHLevel1 3 2 5 3" xfId="13101"/>
    <cellStyle name="SAPBEXHLevel1 3 2 5 3 2" xfId="14190"/>
    <cellStyle name="SAPBEXHLevel1 3 2 5 4" xfId="21183"/>
    <cellStyle name="SAPBEXHLevel1 3 2 5 5" xfId="27373"/>
    <cellStyle name="SAPBEXHLevel1 3 2 5 6" xfId="31076"/>
    <cellStyle name="SAPBEXHLevel1 3 2 6" xfId="9967"/>
    <cellStyle name="SAPBEXHLevel1 3 2 6 2" xfId="15911"/>
    <cellStyle name="SAPBEXHLevel1 3 2 7" xfId="13097"/>
    <cellStyle name="SAPBEXHLevel1 3 2 7 2" xfId="14194"/>
    <cellStyle name="SAPBEXHLevel1 3 2 8" xfId="17497"/>
    <cellStyle name="SAPBEXHLevel1 3 2 9" xfId="27369"/>
    <cellStyle name="SAPBEXHLevel1 3 3" xfId="5720"/>
    <cellStyle name="SAPBEXHLevel1 3 3 2" xfId="9972"/>
    <cellStyle name="SAPBEXHLevel1 3 3 2 2" xfId="19946"/>
    <cellStyle name="SAPBEXHLevel1 3 3 3" xfId="13102"/>
    <cellStyle name="SAPBEXHLevel1 3 3 3 2" xfId="14189"/>
    <cellStyle name="SAPBEXHLevel1 3 3 4" xfId="23735"/>
    <cellStyle name="SAPBEXHLevel1 3 3 5" xfId="27374"/>
    <cellStyle name="SAPBEXHLevel1 3 3 6" xfId="31077"/>
    <cellStyle name="SAPBEXHLevel1 3 4" xfId="5721"/>
    <cellStyle name="SAPBEXHLevel1 3 4 2" xfId="9973"/>
    <cellStyle name="SAPBEXHLevel1 3 4 2 2" xfId="15909"/>
    <cellStyle name="SAPBEXHLevel1 3 4 3" xfId="13103"/>
    <cellStyle name="SAPBEXHLevel1 3 4 3 2" xfId="14188"/>
    <cellStyle name="SAPBEXHLevel1 3 4 4" xfId="21190"/>
    <cellStyle name="SAPBEXHLevel1 3 4 5" xfId="27375"/>
    <cellStyle name="SAPBEXHLevel1 3 4 6" xfId="31078"/>
    <cellStyle name="SAPBEXHLevel1 3 5" xfId="9966"/>
    <cellStyle name="SAPBEXHLevel1 3 5 2" xfId="19948"/>
    <cellStyle name="SAPBEXHLevel1 3 6" xfId="13096"/>
    <cellStyle name="SAPBEXHLevel1 3 6 2" xfId="14195"/>
    <cellStyle name="SAPBEXHLevel1 3 7" xfId="5714"/>
    <cellStyle name="SAPBEXHLevel1 3 8" xfId="17498"/>
    <cellStyle name="SAPBEXHLevel1 3 9" xfId="27368"/>
    <cellStyle name="SAPBEXHLevel1 4" xfId="5722"/>
    <cellStyle name="SAPBEXHLevel1 4 10" xfId="31079"/>
    <cellStyle name="SAPBEXHLevel1 4 2" xfId="5723"/>
    <cellStyle name="SAPBEXHLevel1 4 2 2" xfId="9975"/>
    <cellStyle name="SAPBEXHLevel1 4 2 2 2" xfId="15907"/>
    <cellStyle name="SAPBEXHLevel1 4 2 3" xfId="13105"/>
    <cellStyle name="SAPBEXHLevel1 4 2 3 2" xfId="14186"/>
    <cellStyle name="SAPBEXHLevel1 4 2 4" xfId="23734"/>
    <cellStyle name="SAPBEXHLevel1 4 2 5" xfId="27377"/>
    <cellStyle name="SAPBEXHLevel1 4 2 6" xfId="31080"/>
    <cellStyle name="SAPBEXHLevel1 4 3" xfId="5724"/>
    <cellStyle name="SAPBEXHLevel1 4 3 2" xfId="9976"/>
    <cellStyle name="SAPBEXHLevel1 4 3 2 2" xfId="22480"/>
    <cellStyle name="SAPBEXHLevel1 4 3 3" xfId="13106"/>
    <cellStyle name="SAPBEXHLevel1 4 3 3 2" xfId="14185"/>
    <cellStyle name="SAPBEXHLevel1 4 3 4" xfId="21189"/>
    <cellStyle name="SAPBEXHLevel1 4 3 5" xfId="27378"/>
    <cellStyle name="SAPBEXHLevel1 4 3 6" xfId="31081"/>
    <cellStyle name="SAPBEXHLevel1 4 4" xfId="5725"/>
    <cellStyle name="SAPBEXHLevel1 4 4 2" xfId="9977"/>
    <cellStyle name="SAPBEXHLevel1 4 4 2 2" xfId="19936"/>
    <cellStyle name="SAPBEXHLevel1 4 4 3" xfId="13107"/>
    <cellStyle name="SAPBEXHLevel1 4 4 3 2" xfId="14184"/>
    <cellStyle name="SAPBEXHLevel1 4 4 4" xfId="17493"/>
    <cellStyle name="SAPBEXHLevel1 4 4 5" xfId="27379"/>
    <cellStyle name="SAPBEXHLevel1 4 4 6" xfId="31082"/>
    <cellStyle name="SAPBEXHLevel1 4 5" xfId="5726"/>
    <cellStyle name="SAPBEXHLevel1 4 5 2" xfId="9978"/>
    <cellStyle name="SAPBEXHLevel1 4 5 2 2" xfId="22487"/>
    <cellStyle name="SAPBEXHLevel1 4 5 3" xfId="13108"/>
    <cellStyle name="SAPBEXHLevel1 4 5 3 2" xfId="14183"/>
    <cellStyle name="SAPBEXHLevel1 4 5 4" xfId="23730"/>
    <cellStyle name="SAPBEXHLevel1 4 5 5" xfId="27380"/>
    <cellStyle name="SAPBEXHLevel1 4 5 6" xfId="31083"/>
    <cellStyle name="SAPBEXHLevel1 4 6" xfId="9974"/>
    <cellStyle name="SAPBEXHLevel1 4 6 2" xfId="15908"/>
    <cellStyle name="SAPBEXHLevel1 4 7" xfId="13104"/>
    <cellStyle name="SAPBEXHLevel1 4 7 2" xfId="14187"/>
    <cellStyle name="SAPBEXHLevel1 4 8" xfId="17494"/>
    <cellStyle name="SAPBEXHLevel1 4 9" xfId="27376"/>
    <cellStyle name="SAPBEXHLevel1 5" xfId="5727"/>
    <cellStyle name="SAPBEXHLevel1 5 10" xfId="31084"/>
    <cellStyle name="SAPBEXHLevel1 5 2" xfId="5728"/>
    <cellStyle name="SAPBEXHLevel1 5 2 2" xfId="9980"/>
    <cellStyle name="SAPBEXHLevel1 5 2 2 2" xfId="15906"/>
    <cellStyle name="SAPBEXHLevel1 5 2 3" xfId="13110"/>
    <cellStyle name="SAPBEXHLevel1 5 2 3 2" xfId="14181"/>
    <cellStyle name="SAPBEXHLevel1 5 2 4" xfId="23733"/>
    <cellStyle name="SAPBEXHLevel1 5 2 5" xfId="27382"/>
    <cellStyle name="SAPBEXHLevel1 5 2 6" xfId="31085"/>
    <cellStyle name="SAPBEXHLevel1 5 3" xfId="5729"/>
    <cellStyle name="SAPBEXHLevel1 5 3 2" xfId="9981"/>
    <cellStyle name="SAPBEXHLevel1 5 3 2 2" xfId="22486"/>
    <cellStyle name="SAPBEXHLevel1 5 3 3" xfId="13111"/>
    <cellStyle name="SAPBEXHLevel1 5 3 3 2" xfId="14180"/>
    <cellStyle name="SAPBEXHLevel1 5 3 4" xfId="21188"/>
    <cellStyle name="SAPBEXHLevel1 5 3 5" xfId="27383"/>
    <cellStyle name="SAPBEXHLevel1 5 3 6" xfId="31086"/>
    <cellStyle name="SAPBEXHLevel1 5 4" xfId="5730"/>
    <cellStyle name="SAPBEXHLevel1 5 4 2" xfId="9982"/>
    <cellStyle name="SAPBEXHLevel1 5 4 2 2" xfId="19942"/>
    <cellStyle name="SAPBEXHLevel1 5 4 3" xfId="13112"/>
    <cellStyle name="SAPBEXHLevel1 5 4 3 2" xfId="14179"/>
    <cellStyle name="SAPBEXHLevel1 5 4 4" xfId="17492"/>
    <cellStyle name="SAPBEXHLevel1 5 4 5" xfId="27384"/>
    <cellStyle name="SAPBEXHLevel1 5 4 6" xfId="31087"/>
    <cellStyle name="SAPBEXHLevel1 5 5" xfId="5731"/>
    <cellStyle name="SAPBEXHLevel1 5 5 2" xfId="9983"/>
    <cellStyle name="SAPBEXHLevel1 5 5 2 2" xfId="15905"/>
    <cellStyle name="SAPBEXHLevel1 5 5 3" xfId="13113"/>
    <cellStyle name="SAPBEXHLevel1 5 5 3 2" xfId="14178"/>
    <cellStyle name="SAPBEXHLevel1 5 5 4" xfId="23732"/>
    <cellStyle name="SAPBEXHLevel1 5 5 5" xfId="27385"/>
    <cellStyle name="SAPBEXHLevel1 5 5 6" xfId="31088"/>
    <cellStyle name="SAPBEXHLevel1 5 6" xfId="9979"/>
    <cellStyle name="SAPBEXHLevel1 5 6 2" xfId="19943"/>
    <cellStyle name="SAPBEXHLevel1 5 7" xfId="13109"/>
    <cellStyle name="SAPBEXHLevel1 5 7 2" xfId="14182"/>
    <cellStyle name="SAPBEXHLevel1 5 8" xfId="21184"/>
    <cellStyle name="SAPBEXHLevel1 5 9" xfId="27381"/>
    <cellStyle name="SAPBEXHLevel1 6" xfId="5732"/>
    <cellStyle name="SAPBEXHLevel1 6 2" xfId="9984"/>
    <cellStyle name="SAPBEXHLevel1 6 2 2" xfId="22481"/>
    <cellStyle name="SAPBEXHLevel1 6 3" xfId="13114"/>
    <cellStyle name="SAPBEXHLevel1 6 3 2" xfId="14177"/>
    <cellStyle name="SAPBEXHLevel1 6 4" xfId="21187"/>
    <cellStyle name="SAPBEXHLevel1 6 5" xfId="27386"/>
    <cellStyle name="SAPBEXHLevel1 6 6" xfId="31089"/>
    <cellStyle name="SAPBEXHLevel1 7" xfId="5733"/>
    <cellStyle name="SAPBEXHLevel1 7 2" xfId="9985"/>
    <cellStyle name="SAPBEXHLevel1 7 2 2" xfId="19937"/>
    <cellStyle name="SAPBEXHLevel1 7 3" xfId="13115"/>
    <cellStyle name="SAPBEXHLevel1 7 3 2" xfId="14176"/>
    <cellStyle name="SAPBEXHLevel1 7 4" xfId="17491"/>
    <cellStyle name="SAPBEXHLevel1 7 5" xfId="27387"/>
    <cellStyle name="SAPBEXHLevel1 7 6" xfId="31090"/>
    <cellStyle name="SAPBEXHLevel1 8" xfId="9957"/>
    <cellStyle name="SAPBEXHLevel1 8 2" xfId="22494"/>
    <cellStyle name="SAPBEXHLevel1 9" xfId="13087"/>
    <cellStyle name="SAPBEXHLevel1 9 2" xfId="14204"/>
    <cellStyle name="SAPBEXHLevel1_AIMRO_CP" xfId="5734"/>
    <cellStyle name="SAPBEXHLevel1X" xfId="202"/>
    <cellStyle name="SAPBEXHLevel1X 10" xfId="5736"/>
    <cellStyle name="SAPBEXHLevel1X 10 2" xfId="9987"/>
    <cellStyle name="SAPBEXHLevel1X 10 2 2" xfId="19941"/>
    <cellStyle name="SAPBEXHLevel1X 10 3" xfId="13117"/>
    <cellStyle name="SAPBEXHLevel1X 10 3 2" xfId="14174"/>
    <cellStyle name="SAPBEXHLevel1X 10 4" xfId="17490"/>
    <cellStyle name="SAPBEXHLevel1X 10 5" xfId="27389"/>
    <cellStyle name="SAPBEXHLevel1X 10 6" xfId="31091"/>
    <cellStyle name="SAPBEXHLevel1X 11" xfId="9986"/>
    <cellStyle name="SAPBEXHLevel1X 11 2" xfId="22485"/>
    <cellStyle name="SAPBEXHLevel1X 12" xfId="13116"/>
    <cellStyle name="SAPBEXHLevel1X 12 2" xfId="14175"/>
    <cellStyle name="SAPBEXHLevel1X 13" xfId="21186"/>
    <cellStyle name="SAPBEXHLevel1X 14" xfId="27388"/>
    <cellStyle name="SAPBEXHLevel1X 15" xfId="31092"/>
    <cellStyle name="SAPBEXHLevel1X 2" xfId="731"/>
    <cellStyle name="SAPBEXHLevel1X 2 10" xfId="31093"/>
    <cellStyle name="SAPBEXHLevel1X 2 2" xfId="5738"/>
    <cellStyle name="SAPBEXHLevel1X 2 2 10" xfId="31094"/>
    <cellStyle name="SAPBEXHLevel1X 2 2 2" xfId="5739"/>
    <cellStyle name="SAPBEXHLevel1X 2 2 2 2" xfId="9990"/>
    <cellStyle name="SAPBEXHLevel1X 2 2 2 2 2" xfId="19940"/>
    <cellStyle name="SAPBEXHLevel1X 2 2 2 3" xfId="13120"/>
    <cellStyle name="SAPBEXHLevel1X 2 2 2 3 2" xfId="14171"/>
    <cellStyle name="SAPBEXHLevel1X 2 2 2 4" xfId="17489"/>
    <cellStyle name="SAPBEXHLevel1X 2 2 2 5" xfId="27392"/>
    <cellStyle name="SAPBEXHLevel1X 2 2 2 6" xfId="31095"/>
    <cellStyle name="SAPBEXHLevel1X 2 2 3" xfId="5740"/>
    <cellStyle name="SAPBEXHLevel1X 2 2 3 2" xfId="9991"/>
    <cellStyle name="SAPBEXHLevel1X 2 2 3 2 2" xfId="15903"/>
    <cellStyle name="SAPBEXHLevel1X 2 2 3 3" xfId="13121"/>
    <cellStyle name="SAPBEXHLevel1X 2 2 3 3 2" xfId="14170"/>
    <cellStyle name="SAPBEXHLevel1X 2 2 3 4" xfId="17488"/>
    <cellStyle name="SAPBEXHLevel1X 2 2 3 5" xfId="27393"/>
    <cellStyle name="SAPBEXHLevel1X 2 2 3 6" xfId="31096"/>
    <cellStyle name="SAPBEXHLevel1X 2 2 4" xfId="5741"/>
    <cellStyle name="SAPBEXHLevel1X 2 2 4 2" xfId="9992"/>
    <cellStyle name="SAPBEXHLevel1X 2 2 4 2 2" xfId="22483"/>
    <cellStyle name="SAPBEXHLevel1X 2 2 4 3" xfId="13122"/>
    <cellStyle name="SAPBEXHLevel1X 2 2 4 3 2" xfId="14169"/>
    <cellStyle name="SAPBEXHLevel1X 2 2 4 4" xfId="17487"/>
    <cellStyle name="SAPBEXHLevel1X 2 2 4 5" xfId="27394"/>
    <cellStyle name="SAPBEXHLevel1X 2 2 4 6" xfId="31097"/>
    <cellStyle name="SAPBEXHLevel1X 2 2 5" xfId="5742"/>
    <cellStyle name="SAPBEXHLevel1X 2 2 5 2" xfId="9993"/>
    <cellStyle name="SAPBEXHLevel1X 2 2 5 2 2" xfId="19939"/>
    <cellStyle name="SAPBEXHLevel1X 2 2 5 3" xfId="13123"/>
    <cellStyle name="SAPBEXHLevel1X 2 2 5 3 2" xfId="14168"/>
    <cellStyle name="SAPBEXHLevel1X 2 2 5 4" xfId="23721"/>
    <cellStyle name="SAPBEXHLevel1X 2 2 5 5" xfId="27395"/>
    <cellStyle name="SAPBEXHLevel1X 2 2 5 6" xfId="31098"/>
    <cellStyle name="SAPBEXHLevel1X 2 2 6" xfId="9989"/>
    <cellStyle name="SAPBEXHLevel1X 2 2 6 2" xfId="22484"/>
    <cellStyle name="SAPBEXHLevel1X 2 2 7" xfId="13119"/>
    <cellStyle name="SAPBEXHLevel1X 2 2 7 2" xfId="14172"/>
    <cellStyle name="SAPBEXHLevel1X 2 2 8" xfId="21185"/>
    <cellStyle name="SAPBEXHLevel1X 2 2 9" xfId="27391"/>
    <cellStyle name="SAPBEXHLevel1X 2 3" xfId="5743"/>
    <cellStyle name="SAPBEXHLevel1X 2 3 10" xfId="31099"/>
    <cellStyle name="SAPBEXHLevel1X 2 3 2" xfId="5744"/>
    <cellStyle name="SAPBEXHLevel1X 2 3 2 2" xfId="9995"/>
    <cellStyle name="SAPBEXHLevel1X 2 3 2 2 2" xfId="22482"/>
    <cellStyle name="SAPBEXHLevel1X 2 3 2 3" xfId="13125"/>
    <cellStyle name="SAPBEXHLevel1X 2 3 2 3 2" xfId="14166"/>
    <cellStyle name="SAPBEXHLevel1X 2 3 2 4" xfId="23728"/>
    <cellStyle name="SAPBEXHLevel1X 2 3 2 5" xfId="27397"/>
    <cellStyle name="SAPBEXHLevel1X 2 3 2 6" xfId="31100"/>
    <cellStyle name="SAPBEXHLevel1X 2 3 3" xfId="5745"/>
    <cellStyle name="SAPBEXHLevel1X 2 3 3 2" xfId="9996"/>
    <cellStyle name="SAPBEXHLevel1X 2 3 3 2 2" xfId="19938"/>
    <cellStyle name="SAPBEXHLevel1X 2 3 3 3" xfId="13126"/>
    <cellStyle name="SAPBEXHLevel1X 2 3 3 3 2" xfId="14165"/>
    <cellStyle name="SAPBEXHLevel1X 2 3 3 4" xfId="21182"/>
    <cellStyle name="SAPBEXHLevel1X 2 3 3 5" xfId="27398"/>
    <cellStyle name="SAPBEXHLevel1X 2 3 3 6" xfId="31101"/>
    <cellStyle name="SAPBEXHLevel1X 2 3 4" xfId="5746"/>
    <cellStyle name="SAPBEXHLevel1X 2 3 4 2" xfId="9997"/>
    <cellStyle name="SAPBEXHLevel1X 2 3 4 2 2" xfId="15901"/>
    <cellStyle name="SAPBEXHLevel1X 2 3 4 3" xfId="13127"/>
    <cellStyle name="SAPBEXHLevel1X 2 3 4 3 2" xfId="14164"/>
    <cellStyle name="SAPBEXHLevel1X 2 3 4 4" xfId="17486"/>
    <cellStyle name="SAPBEXHLevel1X 2 3 4 5" xfId="27399"/>
    <cellStyle name="SAPBEXHLevel1X 2 3 4 6" xfId="31102"/>
    <cellStyle name="SAPBEXHLevel1X 2 3 5" xfId="5747"/>
    <cellStyle name="SAPBEXHLevel1X 2 3 5 2" xfId="9998"/>
    <cellStyle name="SAPBEXHLevel1X 2 3 5 2 2" xfId="15900"/>
    <cellStyle name="SAPBEXHLevel1X 2 3 5 3" xfId="13128"/>
    <cellStyle name="SAPBEXHLevel1X 2 3 5 3 2" xfId="14163"/>
    <cellStyle name="SAPBEXHLevel1X 2 3 5 4" xfId="23727"/>
    <cellStyle name="SAPBEXHLevel1X 2 3 5 5" xfId="27400"/>
    <cellStyle name="SAPBEXHLevel1X 2 3 5 6" xfId="31103"/>
    <cellStyle name="SAPBEXHLevel1X 2 3 6" xfId="9994"/>
    <cellStyle name="SAPBEXHLevel1X 2 3 6 2" xfId="15902"/>
    <cellStyle name="SAPBEXHLevel1X 2 3 7" xfId="13124"/>
    <cellStyle name="SAPBEXHLevel1X 2 3 7 2" xfId="14167"/>
    <cellStyle name="SAPBEXHLevel1X 2 3 8" xfId="21175"/>
    <cellStyle name="SAPBEXHLevel1X 2 3 9" xfId="27396"/>
    <cellStyle name="SAPBEXHLevel1X 2 4" xfId="5748"/>
    <cellStyle name="SAPBEXHLevel1X 2 4 2" xfId="9999"/>
    <cellStyle name="SAPBEXHLevel1X 2 4 2 2" xfId="15899"/>
    <cellStyle name="SAPBEXHLevel1X 2 4 3" xfId="13129"/>
    <cellStyle name="SAPBEXHLevel1X 2 4 3 2" xfId="14162"/>
    <cellStyle name="SAPBEXHLevel1X 2 4 4" xfId="21181"/>
    <cellStyle name="SAPBEXHLevel1X 2 4 5" xfId="27401"/>
    <cellStyle name="SAPBEXHLevel1X 2 4 6" xfId="31104"/>
    <cellStyle name="SAPBEXHLevel1X 2 5" xfId="5749"/>
    <cellStyle name="SAPBEXHLevel1X 2 5 2" xfId="10000"/>
    <cellStyle name="SAPBEXHLevel1X 2 5 2 2" xfId="22472"/>
    <cellStyle name="SAPBEXHLevel1X 2 5 3" xfId="13130"/>
    <cellStyle name="SAPBEXHLevel1X 2 5 3 2" xfId="14161"/>
    <cellStyle name="SAPBEXHLevel1X 2 5 4" xfId="17485"/>
    <cellStyle name="SAPBEXHLevel1X 2 5 5" xfId="27402"/>
    <cellStyle name="SAPBEXHLevel1X 2 5 6" xfId="31105"/>
    <cellStyle name="SAPBEXHLevel1X 2 6" xfId="9988"/>
    <cellStyle name="SAPBEXHLevel1X 2 6 2" xfId="15904"/>
    <cellStyle name="SAPBEXHLevel1X 2 7" xfId="13118"/>
    <cellStyle name="SAPBEXHLevel1X 2 7 2" xfId="14173"/>
    <cellStyle name="SAPBEXHLevel1X 2 8" xfId="23731"/>
    <cellStyle name="SAPBEXHLevel1X 2 9" xfId="27390"/>
    <cellStyle name="SAPBEXHLevel1X 3" xfId="732"/>
    <cellStyle name="SAPBEXHLevel1X 3 10" xfId="31106"/>
    <cellStyle name="SAPBEXHLevel1X 3 2" xfId="5751"/>
    <cellStyle name="SAPBEXHLevel1X 3 2 10" xfId="31107"/>
    <cellStyle name="SAPBEXHLevel1X 3 2 2" xfId="5752"/>
    <cellStyle name="SAPBEXHLevel1X 3 2 2 2" xfId="10003"/>
    <cellStyle name="SAPBEXHLevel1X 3 2 2 2 2" xfId="19935"/>
    <cellStyle name="SAPBEXHLevel1X 3 2 2 3" xfId="13133"/>
    <cellStyle name="SAPBEXHLevel1X 3 2 2 3 2" xfId="14158"/>
    <cellStyle name="SAPBEXHLevel1X 3 2 2 4" xfId="23726"/>
    <cellStyle name="SAPBEXHLevel1X 3 2 2 5" xfId="27405"/>
    <cellStyle name="SAPBEXHLevel1X 3 2 2 6" xfId="31108"/>
    <cellStyle name="SAPBEXHLevel1X 3 2 3" xfId="5753"/>
    <cellStyle name="SAPBEXHLevel1X 3 2 3 2" xfId="10004"/>
    <cellStyle name="SAPBEXHLevel1X 3 2 3 2 2" xfId="15898"/>
    <cellStyle name="SAPBEXHLevel1X 3 2 3 3" xfId="13134"/>
    <cellStyle name="SAPBEXHLevel1X 3 2 3 3 2" xfId="14157"/>
    <cellStyle name="SAPBEXHLevel1X 3 2 3 4" xfId="21180"/>
    <cellStyle name="SAPBEXHLevel1X 3 2 3 5" xfId="27406"/>
    <cellStyle name="SAPBEXHLevel1X 3 2 3 6" xfId="31109"/>
    <cellStyle name="SAPBEXHLevel1X 3 2 4" xfId="5754"/>
    <cellStyle name="SAPBEXHLevel1X 3 2 4 2" xfId="10005"/>
    <cellStyle name="SAPBEXHLevel1X 3 2 4 2 2" xfId="22478"/>
    <cellStyle name="SAPBEXHLevel1X 3 2 4 3" xfId="13135"/>
    <cellStyle name="SAPBEXHLevel1X 3 2 4 3 2" xfId="14156"/>
    <cellStyle name="SAPBEXHLevel1X 3 2 4 4" xfId="17484"/>
    <cellStyle name="SAPBEXHLevel1X 3 2 4 5" xfId="27407"/>
    <cellStyle name="SAPBEXHLevel1X 3 2 4 6" xfId="31110"/>
    <cellStyle name="SAPBEXHLevel1X 3 2 5" xfId="5755"/>
    <cellStyle name="SAPBEXHLevel1X 3 2 5 2" xfId="10006"/>
    <cellStyle name="SAPBEXHLevel1X 3 2 5 2 2" xfId="19934"/>
    <cellStyle name="SAPBEXHLevel1X 3 2 5 3" xfId="13136"/>
    <cellStyle name="SAPBEXHLevel1X 3 2 5 3 2" xfId="14155"/>
    <cellStyle name="SAPBEXHLevel1X 3 2 5 4" xfId="23725"/>
    <cellStyle name="SAPBEXHLevel1X 3 2 5 5" xfId="27408"/>
    <cellStyle name="SAPBEXHLevel1X 3 2 5 6" xfId="31111"/>
    <cellStyle name="SAPBEXHLevel1X 3 2 6" xfId="10002"/>
    <cellStyle name="SAPBEXHLevel1X 3 2 6 2" xfId="22479"/>
    <cellStyle name="SAPBEXHLevel1X 3 2 7" xfId="13132"/>
    <cellStyle name="SAPBEXHLevel1X 3 2 7 2" xfId="14159"/>
    <cellStyle name="SAPBEXHLevel1X 3 2 8" xfId="21176"/>
    <cellStyle name="SAPBEXHLevel1X 3 2 9" xfId="27404"/>
    <cellStyle name="SAPBEXHLevel1X 3 3" xfId="5756"/>
    <cellStyle name="SAPBEXHLevel1X 3 3 10" xfId="31112"/>
    <cellStyle name="SAPBEXHLevel1X 3 3 2" xfId="5757"/>
    <cellStyle name="SAPBEXHLevel1X 3 3 2 2" xfId="10008"/>
    <cellStyle name="SAPBEXHLevel1X 3 3 2 2 2" xfId="22473"/>
    <cellStyle name="SAPBEXHLevel1X 3 3 2 3" xfId="13138"/>
    <cellStyle name="SAPBEXHLevel1X 3 3 2 3 2" xfId="14153"/>
    <cellStyle name="SAPBEXHLevel1X 3 3 2 4" xfId="17483"/>
    <cellStyle name="SAPBEXHLevel1X 3 3 2 5" xfId="27410"/>
    <cellStyle name="SAPBEXHLevel1X 3 3 2 6" xfId="31113"/>
    <cellStyle name="SAPBEXHLevel1X 3 3 3" xfId="5758"/>
    <cellStyle name="SAPBEXHLevel1X 3 3 3 2" xfId="10009"/>
    <cellStyle name="SAPBEXHLevel1X 3 3 3 2 2" xfId="19929"/>
    <cellStyle name="SAPBEXHLevel1X 3 3 3 3" xfId="13139"/>
    <cellStyle name="SAPBEXHLevel1X 3 3 3 3 2" xfId="14152"/>
    <cellStyle name="SAPBEXHLevel1X 3 3 3 4" xfId="23724"/>
    <cellStyle name="SAPBEXHLevel1X 3 3 3 5" xfId="27411"/>
    <cellStyle name="SAPBEXHLevel1X 3 3 3 6" xfId="31114"/>
    <cellStyle name="SAPBEXHLevel1X 3 3 4" xfId="5759"/>
    <cellStyle name="SAPBEXHLevel1X 3 3 4 2" xfId="10010"/>
    <cellStyle name="SAPBEXHLevel1X 3 3 4 2 2" xfId="22477"/>
    <cellStyle name="SAPBEXHLevel1X 3 3 4 3" xfId="13140"/>
    <cellStyle name="SAPBEXHLevel1X 3 3 4 3 2" xfId="14151"/>
    <cellStyle name="SAPBEXHLevel1X 3 3 4 4" xfId="21178"/>
    <cellStyle name="SAPBEXHLevel1X 3 3 4 5" xfId="27412"/>
    <cellStyle name="SAPBEXHLevel1X 3 3 4 6" xfId="31115"/>
    <cellStyle name="SAPBEXHLevel1X 3 3 5" xfId="5760"/>
    <cellStyle name="SAPBEXHLevel1X 3 3 5 2" xfId="10011"/>
    <cellStyle name="SAPBEXHLevel1X 3 3 5 2 2" xfId="19933"/>
    <cellStyle name="SAPBEXHLevel1X 3 3 5 3" xfId="13141"/>
    <cellStyle name="SAPBEXHLevel1X 3 3 5 3 2" xfId="14150"/>
    <cellStyle name="SAPBEXHLevel1X 3 3 5 4" xfId="17482"/>
    <cellStyle name="SAPBEXHLevel1X 3 3 5 5" xfId="27413"/>
    <cellStyle name="SAPBEXHLevel1X 3 3 5 6" xfId="31116"/>
    <cellStyle name="SAPBEXHLevel1X 3 3 6" xfId="10007"/>
    <cellStyle name="SAPBEXHLevel1X 3 3 6 2" xfId="15897"/>
    <cellStyle name="SAPBEXHLevel1X 3 3 7" xfId="13137"/>
    <cellStyle name="SAPBEXHLevel1X 3 3 7 2" xfId="14154"/>
    <cellStyle name="SAPBEXHLevel1X 3 3 8" xfId="21179"/>
    <cellStyle name="SAPBEXHLevel1X 3 3 9" xfId="27409"/>
    <cellStyle name="SAPBEXHLevel1X 3 4" xfId="5761"/>
    <cellStyle name="SAPBEXHLevel1X 3 4 2" xfId="10012"/>
    <cellStyle name="SAPBEXHLevel1X 3 4 2 2" xfId="15896"/>
    <cellStyle name="SAPBEXHLevel1X 3 4 3" xfId="13142"/>
    <cellStyle name="SAPBEXHLevel1X 3 4 3 2" xfId="14149"/>
    <cellStyle name="SAPBEXHLevel1X 3 4 4" xfId="23723"/>
    <cellStyle name="SAPBEXHLevel1X 3 4 5" xfId="27414"/>
    <cellStyle name="SAPBEXHLevel1X 3 4 6" xfId="31117"/>
    <cellStyle name="SAPBEXHLevel1X 3 5" xfId="5762"/>
    <cellStyle name="SAPBEXHLevel1X 3 5 2" xfId="10013"/>
    <cellStyle name="SAPBEXHLevel1X 3 5 2 2" xfId="22476"/>
    <cellStyle name="SAPBEXHLevel1X 3 5 3" xfId="13143"/>
    <cellStyle name="SAPBEXHLevel1X 3 5 3 2" xfId="14148"/>
    <cellStyle name="SAPBEXHLevel1X 3 5 4" xfId="21177"/>
    <cellStyle name="SAPBEXHLevel1X 3 5 5" xfId="27415"/>
    <cellStyle name="SAPBEXHLevel1X 3 5 6" xfId="31118"/>
    <cellStyle name="SAPBEXHLevel1X 3 6" xfId="10001"/>
    <cellStyle name="SAPBEXHLevel1X 3 6 2" xfId="19928"/>
    <cellStyle name="SAPBEXHLevel1X 3 7" xfId="13131"/>
    <cellStyle name="SAPBEXHLevel1X 3 7 2" xfId="14160"/>
    <cellStyle name="SAPBEXHLevel1X 3 8" xfId="23722"/>
    <cellStyle name="SAPBEXHLevel1X 3 9" xfId="27403"/>
    <cellStyle name="SAPBEXHLevel1X 4" xfId="733"/>
    <cellStyle name="SAPBEXHLevel1X 4 10" xfId="31119"/>
    <cellStyle name="SAPBEXHLevel1X 4 2" xfId="5764"/>
    <cellStyle name="SAPBEXHLevel1X 4 2 10" xfId="31120"/>
    <cellStyle name="SAPBEXHLevel1X 4 2 2" xfId="5765"/>
    <cellStyle name="SAPBEXHLevel1X 4 2 2 2" xfId="10016"/>
    <cellStyle name="SAPBEXHLevel1X 4 2 2 2 2" xfId="22475"/>
    <cellStyle name="SAPBEXHLevel1X 4 2 2 3" xfId="13146"/>
    <cellStyle name="SAPBEXHLevel1X 4 2 2 3 2" xfId="14145"/>
    <cellStyle name="SAPBEXHLevel1X 4 2 2 4" xfId="17479"/>
    <cellStyle name="SAPBEXHLevel1X 4 2 2 5" xfId="27418"/>
    <cellStyle name="SAPBEXHLevel1X 4 2 2 6" xfId="31121"/>
    <cellStyle name="SAPBEXHLevel1X 4 2 3" xfId="5766"/>
    <cellStyle name="SAPBEXHLevel1X 4 2 3 2" xfId="10017"/>
    <cellStyle name="SAPBEXHLevel1X 4 2 3 2 2" xfId="19931"/>
    <cellStyle name="SAPBEXHLevel1X 4 2 3 3" xfId="13147"/>
    <cellStyle name="SAPBEXHLevel1X 4 2 3 3 2" xfId="14144"/>
    <cellStyle name="SAPBEXHLevel1X 4 2 3 4" xfId="23713"/>
    <cellStyle name="SAPBEXHLevel1X 4 2 3 5" xfId="27419"/>
    <cellStyle name="SAPBEXHLevel1X 4 2 3 6" xfId="31122"/>
    <cellStyle name="SAPBEXHLevel1X 4 2 4" xfId="5767"/>
    <cellStyle name="SAPBEXHLevel1X 4 2 4 2" xfId="10018"/>
    <cellStyle name="SAPBEXHLevel1X 4 2 4 2 2" xfId="15894"/>
    <cellStyle name="SAPBEXHLevel1X 4 2 4 3" xfId="13148"/>
    <cellStyle name="SAPBEXHLevel1X 4 2 4 3 2" xfId="14143"/>
    <cellStyle name="SAPBEXHLevel1X 4 2 4 4" xfId="21167"/>
    <cellStyle name="SAPBEXHLevel1X 4 2 4 5" xfId="27420"/>
    <cellStyle name="SAPBEXHLevel1X 4 2 4 6" xfId="31123"/>
    <cellStyle name="SAPBEXHLevel1X 4 2 5" xfId="5768"/>
    <cellStyle name="SAPBEXHLevel1X 4 2 5 2" xfId="10019"/>
    <cellStyle name="SAPBEXHLevel1X 4 2 5 2 2" xfId="22474"/>
    <cellStyle name="SAPBEXHLevel1X 4 2 5 3" xfId="13149"/>
    <cellStyle name="SAPBEXHLevel1X 4 2 5 3 2" xfId="14142"/>
    <cellStyle name="SAPBEXHLevel1X 4 2 5 4" xfId="23720"/>
    <cellStyle name="SAPBEXHLevel1X 4 2 5 5" xfId="27421"/>
    <cellStyle name="SAPBEXHLevel1X 4 2 5 6" xfId="31124"/>
    <cellStyle name="SAPBEXHLevel1X 4 2 6" xfId="10015"/>
    <cellStyle name="SAPBEXHLevel1X 4 2 6 2" xfId="15895"/>
    <cellStyle name="SAPBEXHLevel1X 4 2 7" xfId="13145"/>
    <cellStyle name="SAPBEXHLevel1X 4 2 7 2" xfId="14146"/>
    <cellStyle name="SAPBEXHLevel1X 4 2 8" xfId="17480"/>
    <cellStyle name="SAPBEXHLevel1X 4 2 9" xfId="27417"/>
    <cellStyle name="SAPBEXHLevel1X 4 3" xfId="5769"/>
    <cellStyle name="SAPBEXHLevel1X 4 3 10" xfId="31125"/>
    <cellStyle name="SAPBEXHLevel1X 4 3 2" xfId="5770"/>
    <cellStyle name="SAPBEXHLevel1X 4 3 2 2" xfId="10021"/>
    <cellStyle name="SAPBEXHLevel1X 4 3 2 2 2" xfId="15893"/>
    <cellStyle name="SAPBEXHLevel1X 4 3 2 3" xfId="13151"/>
    <cellStyle name="SAPBEXHLevel1X 4 3 2 3 2" xfId="14140"/>
    <cellStyle name="SAPBEXHLevel1X 4 3 2 4" xfId="17478"/>
    <cellStyle name="SAPBEXHLevel1X 4 3 2 5" xfId="27423"/>
    <cellStyle name="SAPBEXHLevel1X 4 3 2 6" xfId="31126"/>
    <cellStyle name="SAPBEXHLevel1X 4 3 3" xfId="5771"/>
    <cellStyle name="SAPBEXHLevel1X 4 3 3 2" xfId="10022"/>
    <cellStyle name="SAPBEXHLevel1X 4 3 3 2 2" xfId="15892"/>
    <cellStyle name="SAPBEXHLevel1X 4 3 3 3" xfId="13152"/>
    <cellStyle name="SAPBEXHLevel1X 4 3 3 3 2" xfId="14139"/>
    <cellStyle name="SAPBEXHLevel1X 4 3 3 4" xfId="23719"/>
    <cellStyle name="SAPBEXHLevel1X 4 3 3 5" xfId="27424"/>
    <cellStyle name="SAPBEXHLevel1X 4 3 3 6" xfId="31127"/>
    <cellStyle name="SAPBEXHLevel1X 4 3 4" xfId="5772"/>
    <cellStyle name="SAPBEXHLevel1X 4 3 4 2" xfId="10023"/>
    <cellStyle name="SAPBEXHLevel1X 4 3 4 2 2" xfId="15891"/>
    <cellStyle name="SAPBEXHLevel1X 4 3 4 3" xfId="13153"/>
    <cellStyle name="SAPBEXHLevel1X 4 3 4 3 2" xfId="14138"/>
    <cellStyle name="SAPBEXHLevel1X 4 3 4 4" xfId="21173"/>
    <cellStyle name="SAPBEXHLevel1X 4 3 4 5" xfId="27425"/>
    <cellStyle name="SAPBEXHLevel1X 4 3 4 6" xfId="31128"/>
    <cellStyle name="SAPBEXHLevel1X 4 3 5" xfId="5773"/>
    <cellStyle name="SAPBEXHLevel1X 4 3 5 2" xfId="10024"/>
    <cellStyle name="SAPBEXHLevel1X 4 3 5 2 2" xfId="22464"/>
    <cellStyle name="SAPBEXHLevel1X 4 3 5 3" xfId="13154"/>
    <cellStyle name="SAPBEXHLevel1X 4 3 5 3 2" xfId="14137"/>
    <cellStyle name="SAPBEXHLevel1X 4 3 5 4" xfId="17477"/>
    <cellStyle name="SAPBEXHLevel1X 4 3 5 5" xfId="27426"/>
    <cellStyle name="SAPBEXHLevel1X 4 3 5 6" xfId="31129"/>
    <cellStyle name="SAPBEXHLevel1X 4 3 6" xfId="10020"/>
    <cellStyle name="SAPBEXHLevel1X 4 3 6 2" xfId="19930"/>
    <cellStyle name="SAPBEXHLevel1X 4 3 7" xfId="13150"/>
    <cellStyle name="SAPBEXHLevel1X 4 3 7 2" xfId="14141"/>
    <cellStyle name="SAPBEXHLevel1X 4 3 8" xfId="21174"/>
    <cellStyle name="SAPBEXHLevel1X 4 3 9" xfId="27422"/>
    <cellStyle name="SAPBEXHLevel1X 4 4" xfId="5774"/>
    <cellStyle name="SAPBEXHLevel1X 4 4 2" xfId="10025"/>
    <cellStyle name="SAPBEXHLevel1X 4 4 2 2" xfId="19920"/>
    <cellStyle name="SAPBEXHLevel1X 4 4 3" xfId="13155"/>
    <cellStyle name="SAPBEXHLevel1X 4 4 3 2" xfId="14136"/>
    <cellStyle name="SAPBEXHLevel1X 4 4 4" xfId="23714"/>
    <cellStyle name="SAPBEXHLevel1X 4 4 5" xfId="27427"/>
    <cellStyle name="SAPBEXHLevel1X 4 4 6" xfId="31130"/>
    <cellStyle name="SAPBEXHLevel1X 4 5" xfId="5775"/>
    <cellStyle name="SAPBEXHLevel1X 4 5 2" xfId="10026"/>
    <cellStyle name="SAPBEXHLevel1X 4 5 2 2" xfId="22471"/>
    <cellStyle name="SAPBEXHLevel1X 4 5 3" xfId="13156"/>
    <cellStyle name="SAPBEXHLevel1X 4 5 3 2" xfId="14135"/>
    <cellStyle name="SAPBEXHLevel1X 4 5 4" xfId="21168"/>
    <cellStyle name="SAPBEXHLevel1X 4 5 5" xfId="27428"/>
    <cellStyle name="SAPBEXHLevel1X 4 5 6" xfId="31131"/>
    <cellStyle name="SAPBEXHLevel1X 4 6" xfId="10014"/>
    <cellStyle name="SAPBEXHLevel1X 4 6 2" xfId="19932"/>
    <cellStyle name="SAPBEXHLevel1X 4 7" xfId="13144"/>
    <cellStyle name="SAPBEXHLevel1X 4 7 2" xfId="14147"/>
    <cellStyle name="SAPBEXHLevel1X 4 8" xfId="17481"/>
    <cellStyle name="SAPBEXHLevel1X 4 9" xfId="27416"/>
    <cellStyle name="SAPBEXHLevel1X 5" xfId="734"/>
    <cellStyle name="SAPBEXHLevel1X 5 10" xfId="31132"/>
    <cellStyle name="SAPBEXHLevel1X 5 2" xfId="5777"/>
    <cellStyle name="SAPBEXHLevel1X 5 2 10" xfId="31133"/>
    <cellStyle name="SAPBEXHLevel1X 5 2 2" xfId="5778"/>
    <cellStyle name="SAPBEXHLevel1X 5 2 2 2" xfId="10029"/>
    <cellStyle name="SAPBEXHLevel1X 5 2 2 2 2" xfId="22470"/>
    <cellStyle name="SAPBEXHLevel1X 5 2 2 3" xfId="13159"/>
    <cellStyle name="SAPBEXHLevel1X 5 2 2 3 2" xfId="14132"/>
    <cellStyle name="SAPBEXHLevel1X 5 2 2 4" xfId="17476"/>
    <cellStyle name="SAPBEXHLevel1X 5 2 2 5" xfId="27431"/>
    <cellStyle name="SAPBEXHLevel1X 5 2 2 6" xfId="31134"/>
    <cellStyle name="SAPBEXHLevel1X 5 2 3" xfId="5779"/>
    <cellStyle name="SAPBEXHLevel1X 5 2 3 2" xfId="10030"/>
    <cellStyle name="SAPBEXHLevel1X 5 2 3 2 2" xfId="19926"/>
    <cellStyle name="SAPBEXHLevel1X 5 2 3 3" xfId="13160"/>
    <cellStyle name="SAPBEXHLevel1X 5 2 3 3 2" xfId="14131"/>
    <cellStyle name="SAPBEXHLevel1X 5 2 3 4" xfId="23717"/>
    <cellStyle name="SAPBEXHLevel1X 5 2 3 5" xfId="27432"/>
    <cellStyle name="SAPBEXHLevel1X 5 2 3 6" xfId="31135"/>
    <cellStyle name="SAPBEXHLevel1X 5 2 4" xfId="5780"/>
    <cellStyle name="SAPBEXHLevel1X 5 2 4 2" xfId="10031"/>
    <cellStyle name="SAPBEXHLevel1X 5 2 4 2 2" xfId="15889"/>
    <cellStyle name="SAPBEXHLevel1X 5 2 4 3" xfId="13161"/>
    <cellStyle name="SAPBEXHLevel1X 5 2 4 3 2" xfId="14130"/>
    <cellStyle name="SAPBEXHLevel1X 5 2 4 4" xfId="21171"/>
    <cellStyle name="SAPBEXHLevel1X 5 2 4 5" xfId="27433"/>
    <cellStyle name="SAPBEXHLevel1X 5 2 4 6" xfId="31136"/>
    <cellStyle name="SAPBEXHLevel1X 5 2 5" xfId="5781"/>
    <cellStyle name="SAPBEXHLevel1X 5 2 5 2" xfId="10032"/>
    <cellStyle name="SAPBEXHLevel1X 5 2 5 2 2" xfId="22465"/>
    <cellStyle name="SAPBEXHLevel1X 5 2 5 3" xfId="13162"/>
    <cellStyle name="SAPBEXHLevel1X 5 2 5 3 2" xfId="14129"/>
    <cellStyle name="SAPBEXHLevel1X 5 2 5 4" xfId="17475"/>
    <cellStyle name="SAPBEXHLevel1X 5 2 5 5" xfId="27434"/>
    <cellStyle name="SAPBEXHLevel1X 5 2 5 6" xfId="31137"/>
    <cellStyle name="SAPBEXHLevel1X 5 2 6" xfId="10028"/>
    <cellStyle name="SAPBEXHLevel1X 5 2 6 2" xfId="15890"/>
    <cellStyle name="SAPBEXHLevel1X 5 2 7" xfId="13158"/>
    <cellStyle name="SAPBEXHLevel1X 5 2 7 2" xfId="14133"/>
    <cellStyle name="SAPBEXHLevel1X 5 2 8" xfId="21172"/>
    <cellStyle name="SAPBEXHLevel1X 5 2 9" xfId="27430"/>
    <cellStyle name="SAPBEXHLevel1X 5 3" xfId="5782"/>
    <cellStyle name="SAPBEXHLevel1X 5 3 10" xfId="31138"/>
    <cellStyle name="SAPBEXHLevel1X 5 3 2" xfId="5783"/>
    <cellStyle name="SAPBEXHLevel1X 5 3 2 2" xfId="10034"/>
    <cellStyle name="SAPBEXHLevel1X 5 3 2 2 2" xfId="22469"/>
    <cellStyle name="SAPBEXHLevel1X 5 3 2 3" xfId="13164"/>
    <cellStyle name="SAPBEXHLevel1X 5 3 2 3 2" xfId="14127"/>
    <cellStyle name="SAPBEXHLevel1X 5 3 2 4" xfId="21170"/>
    <cellStyle name="SAPBEXHLevel1X 5 3 2 5" xfId="27436"/>
    <cellStyle name="SAPBEXHLevel1X 5 3 2 6" xfId="31139"/>
    <cellStyle name="SAPBEXHLevel1X 5 3 3" xfId="5784"/>
    <cellStyle name="SAPBEXHLevel1X 5 3 3 2" xfId="10035"/>
    <cellStyle name="SAPBEXHLevel1X 5 3 3 2 2" xfId="19925"/>
    <cellStyle name="SAPBEXHLevel1X 5 3 3 3" xfId="13165"/>
    <cellStyle name="SAPBEXHLevel1X 5 3 3 3 2" xfId="14126"/>
    <cellStyle name="SAPBEXHLevel1X 5 3 3 4" xfId="17474"/>
    <cellStyle name="SAPBEXHLevel1X 5 3 3 5" xfId="27437"/>
    <cellStyle name="SAPBEXHLevel1X 5 3 3 6" xfId="31140"/>
    <cellStyle name="SAPBEXHLevel1X 5 3 4" xfId="5785"/>
    <cellStyle name="SAPBEXHLevel1X 5 3 4 2" xfId="10036"/>
    <cellStyle name="SAPBEXHLevel1X 5 3 4 2 2" xfId="15888"/>
    <cellStyle name="SAPBEXHLevel1X 5 3 4 3" xfId="13166"/>
    <cellStyle name="SAPBEXHLevel1X 5 3 4 3 2" xfId="14125"/>
    <cellStyle name="SAPBEXHLevel1X 5 3 4 4" xfId="23715"/>
    <cellStyle name="SAPBEXHLevel1X 5 3 4 5" xfId="27438"/>
    <cellStyle name="SAPBEXHLevel1X 5 3 4 6" xfId="31141"/>
    <cellStyle name="SAPBEXHLevel1X 5 3 5" xfId="5786"/>
    <cellStyle name="SAPBEXHLevel1X 5 3 5 2" xfId="10037"/>
    <cellStyle name="SAPBEXHLevel1X 5 3 5 2 2" xfId="22468"/>
    <cellStyle name="SAPBEXHLevel1X 5 3 5 3" xfId="13167"/>
    <cellStyle name="SAPBEXHLevel1X 5 3 5 3 2" xfId="14124"/>
    <cellStyle name="SAPBEXHLevel1X 5 3 5 4" xfId="21169"/>
    <cellStyle name="SAPBEXHLevel1X 5 3 5 5" xfId="27439"/>
    <cellStyle name="SAPBEXHLevel1X 5 3 5 6" xfId="31142"/>
    <cellStyle name="SAPBEXHLevel1X 5 3 6" xfId="10033"/>
    <cellStyle name="SAPBEXHLevel1X 5 3 6 2" xfId="19921"/>
    <cellStyle name="SAPBEXHLevel1X 5 3 7" xfId="13163"/>
    <cellStyle name="SAPBEXHLevel1X 5 3 7 2" xfId="14128"/>
    <cellStyle name="SAPBEXHLevel1X 5 3 8" xfId="23716"/>
    <cellStyle name="SAPBEXHLevel1X 5 3 9" xfId="27435"/>
    <cellStyle name="SAPBEXHLevel1X 5 4" xfId="5787"/>
    <cellStyle name="SAPBEXHLevel1X 5 4 2" xfId="10038"/>
    <cellStyle name="SAPBEXHLevel1X 5 4 2 2" xfId="19924"/>
    <cellStyle name="SAPBEXHLevel1X 5 4 3" xfId="13168"/>
    <cellStyle name="SAPBEXHLevel1X 5 4 3 2" xfId="14123"/>
    <cellStyle name="SAPBEXHLevel1X 5 4 4" xfId="17473"/>
    <cellStyle name="SAPBEXHLevel1X 5 4 5" xfId="27440"/>
    <cellStyle name="SAPBEXHLevel1X 5 4 6" xfId="31143"/>
    <cellStyle name="SAPBEXHLevel1X 5 5" xfId="5788"/>
    <cellStyle name="SAPBEXHLevel1X 5 5 2" xfId="10039"/>
    <cellStyle name="SAPBEXHLevel1X 5 5 2 2" xfId="15887"/>
    <cellStyle name="SAPBEXHLevel1X 5 5 3" xfId="13169"/>
    <cellStyle name="SAPBEXHLevel1X 5 5 3 2" xfId="14122"/>
    <cellStyle name="SAPBEXHLevel1X 5 5 4" xfId="17472"/>
    <cellStyle name="SAPBEXHLevel1X 5 5 5" xfId="27441"/>
    <cellStyle name="SAPBEXHLevel1X 5 5 6" xfId="31144"/>
    <cellStyle name="SAPBEXHLevel1X 5 6" xfId="10027"/>
    <cellStyle name="SAPBEXHLevel1X 5 6 2" xfId="19927"/>
    <cellStyle name="SAPBEXHLevel1X 5 7" xfId="13157"/>
    <cellStyle name="SAPBEXHLevel1X 5 7 2" xfId="14134"/>
    <cellStyle name="SAPBEXHLevel1X 5 8" xfId="23718"/>
    <cellStyle name="SAPBEXHLevel1X 5 9" xfId="27429"/>
    <cellStyle name="SAPBEXHLevel1X 6" xfId="5789"/>
    <cellStyle name="SAPBEXHLevel1X 6 10" xfId="31145"/>
    <cellStyle name="SAPBEXHLevel1X 6 2" xfId="5790"/>
    <cellStyle name="SAPBEXHLevel1X 6 2 10" xfId="31146"/>
    <cellStyle name="SAPBEXHLevel1X 6 2 2" xfId="5791"/>
    <cellStyle name="SAPBEXHLevel1X 6 2 2 2" xfId="10042"/>
    <cellStyle name="SAPBEXHLevel1X 6 2 2 2 2" xfId="15886"/>
    <cellStyle name="SAPBEXHLevel1X 6 2 2 3" xfId="13172"/>
    <cellStyle name="SAPBEXHLevel1X 6 2 2 3 2" xfId="14119"/>
    <cellStyle name="SAPBEXHLevel1X 6 2 2 4" xfId="17469"/>
    <cellStyle name="SAPBEXHLevel1X 6 2 2 5" xfId="27444"/>
    <cellStyle name="SAPBEXHLevel1X 6 2 2 6" xfId="31147"/>
    <cellStyle name="SAPBEXHLevel1X 6 2 3" xfId="5792"/>
    <cellStyle name="SAPBEXHLevel1X 6 2 3 2" xfId="10043"/>
    <cellStyle name="SAPBEXHLevel1X 6 2 3 2 2" xfId="22466"/>
    <cellStyle name="SAPBEXHLevel1X 6 2 3 3" xfId="13173"/>
    <cellStyle name="SAPBEXHLevel1X 6 2 3 3 2" xfId="14118"/>
    <cellStyle name="SAPBEXHLevel1X 6 2 3 4" xfId="17468"/>
    <cellStyle name="SAPBEXHLevel1X 6 2 3 5" xfId="27445"/>
    <cellStyle name="SAPBEXHLevel1X 6 2 3 6" xfId="31148"/>
    <cellStyle name="SAPBEXHLevel1X 6 2 4" xfId="5793"/>
    <cellStyle name="SAPBEXHLevel1X 6 2 4 2" xfId="10044"/>
    <cellStyle name="SAPBEXHLevel1X 6 2 4 2 2" xfId="19922"/>
    <cellStyle name="SAPBEXHLevel1X 6 2 4 3" xfId="13174"/>
    <cellStyle name="SAPBEXHLevel1X 6 2 4 3 2" xfId="14117"/>
    <cellStyle name="SAPBEXHLevel1X 6 2 4 4" xfId="17467"/>
    <cellStyle name="SAPBEXHLevel1X 6 2 4 5" xfId="27446"/>
    <cellStyle name="SAPBEXHLevel1X 6 2 4 6" xfId="31149"/>
    <cellStyle name="SAPBEXHLevel1X 6 2 5" xfId="5794"/>
    <cellStyle name="SAPBEXHLevel1X 6 2 5 2" xfId="10045"/>
    <cellStyle name="SAPBEXHLevel1X 6 2 5 2 2" xfId="15885"/>
    <cellStyle name="SAPBEXHLevel1X 6 2 5 3" xfId="13175"/>
    <cellStyle name="SAPBEXHLevel1X 6 2 5 3 2" xfId="14116"/>
    <cellStyle name="SAPBEXHLevel1X 6 2 5 4" xfId="23712"/>
    <cellStyle name="SAPBEXHLevel1X 6 2 5 5" xfId="27447"/>
    <cellStyle name="SAPBEXHLevel1X 6 2 5 6" xfId="31150"/>
    <cellStyle name="SAPBEXHLevel1X 6 2 6" xfId="10041"/>
    <cellStyle name="SAPBEXHLevel1X 6 2 6 2" xfId="19923"/>
    <cellStyle name="SAPBEXHLevel1X 6 2 7" xfId="13171"/>
    <cellStyle name="SAPBEXHLevel1X 6 2 7 2" xfId="14120"/>
    <cellStyle name="SAPBEXHLevel1X 6 2 8" xfId="17470"/>
    <cellStyle name="SAPBEXHLevel1X 6 2 9" xfId="27443"/>
    <cellStyle name="SAPBEXHLevel1X 6 3" xfId="5795"/>
    <cellStyle name="SAPBEXHLevel1X 6 3 10" xfId="31151"/>
    <cellStyle name="SAPBEXHLevel1X 6 3 2" xfId="5796"/>
    <cellStyle name="SAPBEXHLevel1X 6 3 2 2" xfId="10047"/>
    <cellStyle name="SAPBEXHLevel1X 6 3 2 2 2" xfId="15883"/>
    <cellStyle name="SAPBEXHLevel1X 6 3 2 3" xfId="13177"/>
    <cellStyle name="SAPBEXHLevel1X 6 3 2 3 2" xfId="14114"/>
    <cellStyle name="SAPBEXHLevel1X 6 3 2 4" xfId="17466"/>
    <cellStyle name="SAPBEXHLevel1X 6 3 2 5" xfId="27449"/>
    <cellStyle name="SAPBEXHLevel1X 6 3 2 6" xfId="31152"/>
    <cellStyle name="SAPBEXHLevel1X 6 3 3" xfId="5797"/>
    <cellStyle name="SAPBEXHLevel1X 6 3 3 2" xfId="10048"/>
    <cellStyle name="SAPBEXHLevel1X 6 3 3 2 2" xfId="22456"/>
    <cellStyle name="SAPBEXHLevel1X 6 3 3 3" xfId="13178"/>
    <cellStyle name="SAPBEXHLevel1X 6 3 3 3 2" xfId="14113"/>
    <cellStyle name="SAPBEXHLevel1X 6 3 3 4" xfId="23710"/>
    <cellStyle name="SAPBEXHLevel1X 6 3 3 5" xfId="27450"/>
    <cellStyle name="SAPBEXHLevel1X 6 3 3 6" xfId="31153"/>
    <cellStyle name="SAPBEXHLevel1X 6 3 4" xfId="5798"/>
    <cellStyle name="SAPBEXHLevel1X 6 3 4 2" xfId="10049"/>
    <cellStyle name="SAPBEXHLevel1X 6 3 4 2 2" xfId="19912"/>
    <cellStyle name="SAPBEXHLevel1X 6 3 4 3" xfId="13179"/>
    <cellStyle name="SAPBEXHLevel1X 6 3 4 3 2" xfId="14112"/>
    <cellStyle name="SAPBEXHLevel1X 6 3 4 4" xfId="21164"/>
    <cellStyle name="SAPBEXHLevel1X 6 3 4 5" xfId="27451"/>
    <cellStyle name="SAPBEXHLevel1X 6 3 4 6" xfId="31154"/>
    <cellStyle name="SAPBEXHLevel1X 6 3 5" xfId="5799"/>
    <cellStyle name="SAPBEXHLevel1X 6 3 5 2" xfId="10050"/>
    <cellStyle name="SAPBEXHLevel1X 6 3 5 2 2" xfId="22463"/>
    <cellStyle name="SAPBEXHLevel1X 6 3 5 3" xfId="13180"/>
    <cellStyle name="SAPBEXHLevel1X 6 3 5 3 2" xfId="14111"/>
    <cellStyle name="SAPBEXHLevel1X 6 3 5 4" xfId="23711"/>
    <cellStyle name="SAPBEXHLevel1X 6 3 5 5" xfId="27452"/>
    <cellStyle name="SAPBEXHLevel1X 6 3 5 6" xfId="31155"/>
    <cellStyle name="SAPBEXHLevel1X 6 3 6" xfId="10046"/>
    <cellStyle name="SAPBEXHLevel1X 6 3 6 2" xfId="15884"/>
    <cellStyle name="SAPBEXHLevel1X 6 3 7" xfId="13176"/>
    <cellStyle name="SAPBEXHLevel1X 6 3 7 2" xfId="14115"/>
    <cellStyle name="SAPBEXHLevel1X 6 3 8" xfId="21166"/>
    <cellStyle name="SAPBEXHLevel1X 6 3 9" xfId="27448"/>
    <cellStyle name="SAPBEXHLevel1X 6 4" xfId="5800"/>
    <cellStyle name="SAPBEXHLevel1X 6 4 2" xfId="10051"/>
    <cellStyle name="SAPBEXHLevel1X 6 4 2 2" xfId="19919"/>
    <cellStyle name="SAPBEXHLevel1X 6 4 3" xfId="13181"/>
    <cellStyle name="SAPBEXHLevel1X 6 4 3 2" xfId="14110"/>
    <cellStyle name="SAPBEXHLevel1X 6 4 4" xfId="21165"/>
    <cellStyle name="SAPBEXHLevel1X 6 4 5" xfId="27453"/>
    <cellStyle name="SAPBEXHLevel1X 6 4 6" xfId="31156"/>
    <cellStyle name="SAPBEXHLevel1X 6 5" xfId="5801"/>
    <cellStyle name="SAPBEXHLevel1X 6 5 2" xfId="10052"/>
    <cellStyle name="SAPBEXHLevel1X 6 5 2 2" xfId="15882"/>
    <cellStyle name="SAPBEXHLevel1X 6 5 3" xfId="13182"/>
    <cellStyle name="SAPBEXHLevel1X 6 5 3 2" xfId="14109"/>
    <cellStyle name="SAPBEXHLevel1X 6 5 4" xfId="17465"/>
    <cellStyle name="SAPBEXHLevel1X 6 5 5" xfId="27454"/>
    <cellStyle name="SAPBEXHLevel1X 6 5 6" xfId="31157"/>
    <cellStyle name="SAPBEXHLevel1X 6 6" xfId="10040"/>
    <cellStyle name="SAPBEXHLevel1X 6 6 2" xfId="22467"/>
    <cellStyle name="SAPBEXHLevel1X 6 7" xfId="13170"/>
    <cellStyle name="SAPBEXHLevel1X 6 7 2" xfId="14121"/>
    <cellStyle name="SAPBEXHLevel1X 6 8" xfId="17471"/>
    <cellStyle name="SAPBEXHLevel1X 6 9" xfId="27442"/>
    <cellStyle name="SAPBEXHLevel1X 7" xfId="5802"/>
    <cellStyle name="SAPBEXHLevel1X 7 10" xfId="31158"/>
    <cellStyle name="SAPBEXHLevel1X 7 2" xfId="5803"/>
    <cellStyle name="SAPBEXHLevel1X 7 2 2" xfId="10054"/>
    <cellStyle name="SAPBEXHLevel1X 7 2 2 2" xfId="19918"/>
    <cellStyle name="SAPBEXHLevel1X 7 2 3" xfId="13184"/>
    <cellStyle name="SAPBEXHLevel1X 7 2 3 2" xfId="14107"/>
    <cellStyle name="SAPBEXHLevel1X 7 2 4" xfId="23708"/>
    <cellStyle name="SAPBEXHLevel1X 7 2 5" xfId="27456"/>
    <cellStyle name="SAPBEXHLevel1X 7 2 6" xfId="31159"/>
    <cellStyle name="SAPBEXHLevel1X 7 3" xfId="5804"/>
    <cellStyle name="SAPBEXHLevel1X 7 3 2" xfId="10055"/>
    <cellStyle name="SAPBEXHLevel1X 7 3 2 2" xfId="15881"/>
    <cellStyle name="SAPBEXHLevel1X 7 3 3" xfId="13185"/>
    <cellStyle name="SAPBEXHLevel1X 7 3 3 2" xfId="14106"/>
    <cellStyle name="SAPBEXHLevel1X 7 3 4" xfId="21162"/>
    <cellStyle name="SAPBEXHLevel1X 7 3 5" xfId="27457"/>
    <cellStyle name="SAPBEXHLevel1X 7 3 6" xfId="31160"/>
    <cellStyle name="SAPBEXHLevel1X 7 4" xfId="5805"/>
    <cellStyle name="SAPBEXHLevel1X 7 4 2" xfId="10056"/>
    <cellStyle name="SAPBEXHLevel1X 7 4 2 2" xfId="22457"/>
    <cellStyle name="SAPBEXHLevel1X 7 4 3" xfId="13186"/>
    <cellStyle name="SAPBEXHLevel1X 7 4 3 2" xfId="14105"/>
    <cellStyle name="SAPBEXHLevel1X 7 4 4" xfId="23709"/>
    <cellStyle name="SAPBEXHLevel1X 7 4 5" xfId="27458"/>
    <cellStyle name="SAPBEXHLevel1X 7 4 6" xfId="31161"/>
    <cellStyle name="SAPBEXHLevel1X 7 5" xfId="5806"/>
    <cellStyle name="SAPBEXHLevel1X 7 5 2" xfId="10057"/>
    <cellStyle name="SAPBEXHLevel1X 7 5 2 2" xfId="19913"/>
    <cellStyle name="SAPBEXHLevel1X 7 5 3" xfId="13187"/>
    <cellStyle name="SAPBEXHLevel1X 7 5 3 2" xfId="14104"/>
    <cellStyle name="SAPBEXHLevel1X 7 5 4" xfId="21163"/>
    <cellStyle name="SAPBEXHLevel1X 7 5 5" xfId="27459"/>
    <cellStyle name="SAPBEXHLevel1X 7 5 6" xfId="31162"/>
    <cellStyle name="SAPBEXHLevel1X 7 6" xfId="10053"/>
    <cellStyle name="SAPBEXHLevel1X 7 6 2" xfId="22462"/>
    <cellStyle name="SAPBEXHLevel1X 7 7" xfId="13183"/>
    <cellStyle name="SAPBEXHLevel1X 7 7 2" xfId="14108"/>
    <cellStyle name="SAPBEXHLevel1X 7 8" xfId="17464"/>
    <cellStyle name="SAPBEXHLevel1X 7 9" xfId="27455"/>
    <cellStyle name="SAPBEXHLevel1X 8" xfId="5807"/>
    <cellStyle name="SAPBEXHLevel1X 8 10" xfId="31163"/>
    <cellStyle name="SAPBEXHLevel1X 8 2" xfId="5808"/>
    <cellStyle name="SAPBEXHLevel1X 8 2 2" xfId="10059"/>
    <cellStyle name="SAPBEXHLevel1X 8 2 2 2" xfId="19917"/>
    <cellStyle name="SAPBEXHLevel1X 8 2 3" xfId="13189"/>
    <cellStyle name="SAPBEXHLevel1X 8 2 3 2" xfId="14102"/>
    <cellStyle name="SAPBEXHLevel1X 8 2 4" xfId="17462"/>
    <cellStyle name="SAPBEXHLevel1X 8 2 5" xfId="27461"/>
    <cellStyle name="SAPBEXHLevel1X 8 2 6" xfId="31164"/>
    <cellStyle name="SAPBEXHLevel1X 8 3" xfId="5809"/>
    <cellStyle name="SAPBEXHLevel1X 8 3 2" xfId="10060"/>
    <cellStyle name="SAPBEXHLevel1X 8 3 2 2" xfId="15880"/>
    <cellStyle name="SAPBEXHLevel1X 8 3 3" xfId="13190"/>
    <cellStyle name="SAPBEXHLevel1X 8 3 3 2" xfId="14101"/>
    <cellStyle name="SAPBEXHLevel1X 8 3 4" xfId="23696"/>
    <cellStyle name="SAPBEXHLevel1X 8 3 5" xfId="27462"/>
    <cellStyle name="SAPBEXHLevel1X 8 3 6" xfId="31165"/>
    <cellStyle name="SAPBEXHLevel1X 8 4" xfId="5810"/>
    <cellStyle name="SAPBEXHLevel1X 8 4 2" xfId="10061"/>
    <cellStyle name="SAPBEXHLevel1X 8 4 2 2" xfId="22460"/>
    <cellStyle name="SAPBEXHLevel1X 8 4 3" xfId="13191"/>
    <cellStyle name="SAPBEXHLevel1X 8 4 3 2" xfId="14100"/>
    <cellStyle name="SAPBEXHLevel1X 8 4 4" xfId="21150"/>
    <cellStyle name="SAPBEXHLevel1X 8 4 5" xfId="27463"/>
    <cellStyle name="SAPBEXHLevel1X 8 4 6" xfId="31166"/>
    <cellStyle name="SAPBEXHLevel1X 8 5" xfId="5811"/>
    <cellStyle name="SAPBEXHLevel1X 8 5 2" xfId="10062"/>
    <cellStyle name="SAPBEXHLevel1X 8 5 2 2" xfId="19916"/>
    <cellStyle name="SAPBEXHLevel1X 8 5 3" xfId="13192"/>
    <cellStyle name="SAPBEXHLevel1X 8 5 3 2" xfId="14099"/>
    <cellStyle name="SAPBEXHLevel1X 8 5 4" xfId="23707"/>
    <cellStyle name="SAPBEXHLevel1X 8 5 5" xfId="27464"/>
    <cellStyle name="SAPBEXHLevel1X 8 5 6" xfId="31167"/>
    <cellStyle name="SAPBEXHLevel1X 8 6" xfId="10058"/>
    <cellStyle name="SAPBEXHLevel1X 8 6 2" xfId="22461"/>
    <cellStyle name="SAPBEXHLevel1X 8 7" xfId="13188"/>
    <cellStyle name="SAPBEXHLevel1X 8 7 2" xfId="14103"/>
    <cellStyle name="SAPBEXHLevel1X 8 8" xfId="17463"/>
    <cellStyle name="SAPBEXHLevel1X 8 9" xfId="27460"/>
    <cellStyle name="SAPBEXHLevel1X 9" xfId="5812"/>
    <cellStyle name="SAPBEXHLevel1X 9 2" xfId="10063"/>
    <cellStyle name="SAPBEXHLevel1X 9 2 2" xfId="15879"/>
    <cellStyle name="SAPBEXHLevel1X 9 3" xfId="13193"/>
    <cellStyle name="SAPBEXHLevel1X 9 3 2" xfId="14098"/>
    <cellStyle name="SAPBEXHLevel1X 9 4" xfId="21161"/>
    <cellStyle name="SAPBEXHLevel1X 9 5" xfId="27465"/>
    <cellStyle name="SAPBEXHLevel1X 9 6" xfId="31168"/>
    <cellStyle name="SAPBEXHLevel1X_2009-12 Comms actuals " xfId="735"/>
    <cellStyle name="SAPBEXHLevel2" xfId="203"/>
    <cellStyle name="SAPBEXHLevel2 10" xfId="17461"/>
    <cellStyle name="SAPBEXHLevel2 11" xfId="27466"/>
    <cellStyle name="SAPBEXHLevel2 12" xfId="31169"/>
    <cellStyle name="SAPBEXHLevel2 2" xfId="736"/>
    <cellStyle name="SAPBEXHLevel2 2 10" xfId="31170"/>
    <cellStyle name="SAPBEXHLevel2 2 2" xfId="5815"/>
    <cellStyle name="SAPBEXHLevel2 2 2 10" xfId="31171"/>
    <cellStyle name="SAPBEXHLevel2 2 2 2" xfId="5816"/>
    <cellStyle name="SAPBEXHLevel2 2 2 2 2" xfId="10067"/>
    <cellStyle name="SAPBEXHLevel2 2 2 2 2 2" xfId="22458"/>
    <cellStyle name="SAPBEXHLevel2 2 2 2 3" xfId="13197"/>
    <cellStyle name="SAPBEXHLevel2 2 2 2 3 2" xfId="14094"/>
    <cellStyle name="SAPBEXHLevel2 2 2 2 4" xfId="23706"/>
    <cellStyle name="SAPBEXHLevel2 2 2 2 5" xfId="27469"/>
    <cellStyle name="SAPBEXHLevel2 2 2 2 6" xfId="31172"/>
    <cellStyle name="SAPBEXHLevel2 2 2 3" xfId="5817"/>
    <cellStyle name="SAPBEXHLevel2 2 2 3 2" xfId="10068"/>
    <cellStyle name="SAPBEXHLevel2 2 2 3 2 2" xfId="19914"/>
    <cellStyle name="SAPBEXHLevel2 2 2 3 3" xfId="13198"/>
    <cellStyle name="SAPBEXHLevel2 2 2 3 3 2" xfId="14093"/>
    <cellStyle name="SAPBEXHLevel2 2 2 3 4" xfId="21160"/>
    <cellStyle name="SAPBEXHLevel2 2 2 3 5" xfId="27470"/>
    <cellStyle name="SAPBEXHLevel2 2 2 3 6" xfId="31173"/>
    <cellStyle name="SAPBEXHLevel2 2 2 4" xfId="5818"/>
    <cellStyle name="SAPBEXHLevel2 2 2 4 2" xfId="10069"/>
    <cellStyle name="SAPBEXHLevel2 2 2 4 2 2" xfId="15877"/>
    <cellStyle name="SAPBEXHLevel2 2 2 4 3" xfId="13199"/>
    <cellStyle name="SAPBEXHLevel2 2 2 4 3 2" xfId="14092"/>
    <cellStyle name="SAPBEXHLevel2 2 2 4 4" xfId="17460"/>
    <cellStyle name="SAPBEXHLevel2 2 2 4 5" xfId="27471"/>
    <cellStyle name="SAPBEXHLevel2 2 2 4 6" xfId="31174"/>
    <cellStyle name="SAPBEXHLevel2 2 2 5" xfId="5819"/>
    <cellStyle name="SAPBEXHLevel2 2 2 5 2" xfId="10070"/>
    <cellStyle name="SAPBEXHLevel2 2 2 5 2 2" xfId="15876"/>
    <cellStyle name="SAPBEXHLevel2 2 2 5 3" xfId="13200"/>
    <cellStyle name="SAPBEXHLevel2 2 2 5 3 2" xfId="14091"/>
    <cellStyle name="SAPBEXHLevel2 2 2 5 4" xfId="17459"/>
    <cellStyle name="SAPBEXHLevel2 2 2 5 5" xfId="27472"/>
    <cellStyle name="SAPBEXHLevel2 2 2 5 6" xfId="31175"/>
    <cellStyle name="SAPBEXHLevel2 2 2 6" xfId="10066"/>
    <cellStyle name="SAPBEXHLevel2 2 2 6 2" xfId="15878"/>
    <cellStyle name="SAPBEXHLevel2 2 2 7" xfId="13196"/>
    <cellStyle name="SAPBEXHLevel2 2 2 7 2" xfId="14095"/>
    <cellStyle name="SAPBEXHLevel2 2 2 8" xfId="21159"/>
    <cellStyle name="SAPBEXHLevel2 2 2 9" xfId="27468"/>
    <cellStyle name="SAPBEXHLevel2 2 3" xfId="5820"/>
    <cellStyle name="SAPBEXHLevel2 2 3 2" xfId="10071"/>
    <cellStyle name="SAPBEXHLevel2 2 3 2 2" xfId="15875"/>
    <cellStyle name="SAPBEXHLevel2 2 3 3" xfId="13201"/>
    <cellStyle name="SAPBEXHLevel2 2 3 3 2" xfId="14090"/>
    <cellStyle name="SAPBEXHLevel2 2 3 4" xfId="23703"/>
    <cellStyle name="SAPBEXHLevel2 2 3 5" xfId="27473"/>
    <cellStyle name="SAPBEXHLevel2 2 3 6" xfId="31176"/>
    <cellStyle name="SAPBEXHLevel2 2 4" xfId="5821"/>
    <cellStyle name="SAPBEXHLevel2 2 4 2" xfId="10072"/>
    <cellStyle name="SAPBEXHLevel2 2 4 2 2" xfId="22448"/>
    <cellStyle name="SAPBEXHLevel2 2 4 3" xfId="13202"/>
    <cellStyle name="SAPBEXHLevel2 2 4 3 2" xfId="14089"/>
    <cellStyle name="SAPBEXHLevel2 2 4 4" xfId="21157"/>
    <cellStyle name="SAPBEXHLevel2 2 4 5" xfId="27474"/>
    <cellStyle name="SAPBEXHLevel2 2 4 6" xfId="31177"/>
    <cellStyle name="SAPBEXHLevel2 2 5" xfId="10065"/>
    <cellStyle name="SAPBEXHLevel2 2 5 2" xfId="19915"/>
    <cellStyle name="SAPBEXHLevel2 2 6" xfId="13195"/>
    <cellStyle name="SAPBEXHLevel2 2 6 2" xfId="14096"/>
    <cellStyle name="SAPBEXHLevel2 2 7" xfId="5814"/>
    <cellStyle name="SAPBEXHLevel2 2 8" xfId="23705"/>
    <cellStyle name="SAPBEXHLevel2 2 9" xfId="27467"/>
    <cellStyle name="SAPBEXHLevel2 3" xfId="737"/>
    <cellStyle name="SAPBEXHLevel2 3 10" xfId="31178"/>
    <cellStyle name="SAPBEXHLevel2 3 2" xfId="5823"/>
    <cellStyle name="SAPBEXHLevel2 3 2 10" xfId="31179"/>
    <cellStyle name="SAPBEXHLevel2 3 2 2" xfId="5824"/>
    <cellStyle name="SAPBEXHLevel2 3 2 2 2" xfId="10075"/>
    <cellStyle name="SAPBEXHLevel2 3 2 2 2 2" xfId="19911"/>
    <cellStyle name="SAPBEXHLevel2 3 2 2 3" xfId="13205"/>
    <cellStyle name="SAPBEXHLevel2 3 2 2 3 2" xfId="14086"/>
    <cellStyle name="SAPBEXHLevel2 3 2 2 4" xfId="17458"/>
    <cellStyle name="SAPBEXHLevel2 3 2 2 5" xfId="27477"/>
    <cellStyle name="SAPBEXHLevel2 3 2 2 6" xfId="31180"/>
    <cellStyle name="SAPBEXHLevel2 3 2 3" xfId="5825"/>
    <cellStyle name="SAPBEXHLevel2 3 2 3 2" xfId="10076"/>
    <cellStyle name="SAPBEXHLevel2 3 2 3 2 2" xfId="15874"/>
    <cellStyle name="SAPBEXHLevel2 3 2 3 3" xfId="13206"/>
    <cellStyle name="SAPBEXHLevel2 3 2 3 3 2" xfId="14085"/>
    <cellStyle name="SAPBEXHLevel2 3 2 3 4" xfId="17457"/>
    <cellStyle name="SAPBEXHLevel2 3 2 3 5" xfId="27478"/>
    <cellStyle name="SAPBEXHLevel2 3 2 3 6" xfId="31181"/>
    <cellStyle name="SAPBEXHLevel2 3 2 4" xfId="5826"/>
    <cellStyle name="SAPBEXHLevel2 3 2 4 2" xfId="10077"/>
    <cellStyle name="SAPBEXHLevel2 3 2 4 2 2" xfId="22454"/>
    <cellStyle name="SAPBEXHLevel2 3 2 4 3" xfId="13207"/>
    <cellStyle name="SAPBEXHLevel2 3 2 4 3 2" xfId="14084"/>
    <cellStyle name="SAPBEXHLevel2 3 2 4 4" xfId="23697"/>
    <cellStyle name="SAPBEXHLevel2 3 2 4 5" xfId="27479"/>
    <cellStyle name="SAPBEXHLevel2 3 2 4 6" xfId="31182"/>
    <cellStyle name="SAPBEXHLevel2 3 2 5" xfId="5827"/>
    <cellStyle name="SAPBEXHLevel2 3 2 5 2" xfId="10078"/>
    <cellStyle name="SAPBEXHLevel2 3 2 5 2 2" xfId="19910"/>
    <cellStyle name="SAPBEXHLevel2 3 2 5 3" xfId="13208"/>
    <cellStyle name="SAPBEXHLevel2 3 2 5 3 2" xfId="14083"/>
    <cellStyle name="SAPBEXHLevel2 3 2 5 4" xfId="21151"/>
    <cellStyle name="SAPBEXHLevel2 3 2 5 5" xfId="27480"/>
    <cellStyle name="SAPBEXHLevel2 3 2 5 6" xfId="31183"/>
    <cellStyle name="SAPBEXHLevel2 3 2 6" xfId="10074"/>
    <cellStyle name="SAPBEXHLevel2 3 2 6 2" xfId="22455"/>
    <cellStyle name="SAPBEXHLevel2 3 2 7" xfId="13204"/>
    <cellStyle name="SAPBEXHLevel2 3 2 7 2" xfId="14087"/>
    <cellStyle name="SAPBEXHLevel2 3 2 8" xfId="21158"/>
    <cellStyle name="SAPBEXHLevel2 3 2 9" xfId="27476"/>
    <cellStyle name="SAPBEXHLevel2 3 3" xfId="5828"/>
    <cellStyle name="SAPBEXHLevel2 3 3 2" xfId="10079"/>
    <cellStyle name="SAPBEXHLevel2 3 3 2 2" xfId="15873"/>
    <cellStyle name="SAPBEXHLevel2 3 3 3" xfId="13209"/>
    <cellStyle name="SAPBEXHLevel2 3 3 3 2" xfId="14082"/>
    <cellStyle name="SAPBEXHLevel2 3 3 4" xfId="23702"/>
    <cellStyle name="SAPBEXHLevel2 3 3 5" xfId="27481"/>
    <cellStyle name="SAPBEXHLevel2 3 3 6" xfId="31184"/>
    <cellStyle name="SAPBEXHLevel2 3 4" xfId="5829"/>
    <cellStyle name="SAPBEXHLevel2 3 4 2" xfId="10080"/>
    <cellStyle name="SAPBEXHLevel2 3 4 2 2" xfId="22449"/>
    <cellStyle name="SAPBEXHLevel2 3 4 3" xfId="13210"/>
    <cellStyle name="SAPBEXHLevel2 3 4 3 2" xfId="14081"/>
    <cellStyle name="SAPBEXHLevel2 3 4 4" xfId="21156"/>
    <cellStyle name="SAPBEXHLevel2 3 4 5" xfId="27482"/>
    <cellStyle name="SAPBEXHLevel2 3 4 6" xfId="31185"/>
    <cellStyle name="SAPBEXHLevel2 3 5" xfId="10073"/>
    <cellStyle name="SAPBEXHLevel2 3 5 2" xfId="19904"/>
    <cellStyle name="SAPBEXHLevel2 3 6" xfId="13203"/>
    <cellStyle name="SAPBEXHLevel2 3 6 2" xfId="14088"/>
    <cellStyle name="SAPBEXHLevel2 3 7" xfId="5822"/>
    <cellStyle name="SAPBEXHLevel2 3 8" xfId="23704"/>
    <cellStyle name="SAPBEXHLevel2 3 9" xfId="27475"/>
    <cellStyle name="SAPBEXHLevel2 4" xfId="5830"/>
    <cellStyle name="SAPBEXHLevel2 4 10" xfId="31186"/>
    <cellStyle name="SAPBEXHLevel2 4 2" xfId="5831"/>
    <cellStyle name="SAPBEXHLevel2 4 2 2" xfId="10082"/>
    <cellStyle name="SAPBEXHLevel2 4 2 2 2" xfId="22453"/>
    <cellStyle name="SAPBEXHLevel2 4 2 3" xfId="13212"/>
    <cellStyle name="SAPBEXHLevel2 4 2 3 2" xfId="14079"/>
    <cellStyle name="SAPBEXHLevel2 4 2 4" xfId="23700"/>
    <cellStyle name="SAPBEXHLevel2 4 2 5" xfId="27484"/>
    <cellStyle name="SAPBEXHLevel2 4 2 6" xfId="31187"/>
    <cellStyle name="SAPBEXHLevel2 4 3" xfId="5832"/>
    <cellStyle name="SAPBEXHLevel2 4 3 2" xfId="10083"/>
    <cellStyle name="SAPBEXHLevel2 4 3 2 2" xfId="19909"/>
    <cellStyle name="SAPBEXHLevel2 4 3 3" xfId="13213"/>
    <cellStyle name="SAPBEXHLevel2 4 3 3 2" xfId="14078"/>
    <cellStyle name="SAPBEXHLevel2 4 3 4" xfId="21154"/>
    <cellStyle name="SAPBEXHLevel2 4 3 5" xfId="27485"/>
    <cellStyle name="SAPBEXHLevel2 4 3 6" xfId="31188"/>
    <cellStyle name="SAPBEXHLevel2 4 4" xfId="5833"/>
    <cellStyle name="SAPBEXHLevel2 4 4 2" xfId="10084"/>
    <cellStyle name="SAPBEXHLevel2 4 4 2 2" xfId="15872"/>
    <cellStyle name="SAPBEXHLevel2 4 4 3" xfId="13214"/>
    <cellStyle name="SAPBEXHLevel2 4 4 3 2" xfId="14077"/>
    <cellStyle name="SAPBEXHLevel2 4 4 4" xfId="23701"/>
    <cellStyle name="SAPBEXHLevel2 4 4 5" xfId="27486"/>
    <cellStyle name="SAPBEXHLevel2 4 4 6" xfId="31189"/>
    <cellStyle name="SAPBEXHLevel2 4 5" xfId="5834"/>
    <cellStyle name="SAPBEXHLevel2 4 5 2" xfId="10085"/>
    <cellStyle name="SAPBEXHLevel2 4 5 2 2" xfId="22452"/>
    <cellStyle name="SAPBEXHLevel2 4 5 3" xfId="13215"/>
    <cellStyle name="SAPBEXHLevel2 4 5 3 2" xfId="14076"/>
    <cellStyle name="SAPBEXHLevel2 4 5 4" xfId="21155"/>
    <cellStyle name="SAPBEXHLevel2 4 5 5" xfId="27487"/>
    <cellStyle name="SAPBEXHLevel2 4 5 6" xfId="31190"/>
    <cellStyle name="SAPBEXHLevel2 4 6" xfId="10081"/>
    <cellStyle name="SAPBEXHLevel2 4 6 2" xfId="19905"/>
    <cellStyle name="SAPBEXHLevel2 4 7" xfId="13211"/>
    <cellStyle name="SAPBEXHLevel2 4 7 2" xfId="14080"/>
    <cellStyle name="SAPBEXHLevel2 4 8" xfId="17456"/>
    <cellStyle name="SAPBEXHLevel2 4 9" xfId="27483"/>
    <cellStyle name="SAPBEXHLevel2 5" xfId="5835"/>
    <cellStyle name="SAPBEXHLevel2 5 10" xfId="31191"/>
    <cellStyle name="SAPBEXHLevel2 5 2" xfId="5836"/>
    <cellStyle name="SAPBEXHLevel2 5 2 2" xfId="10087"/>
    <cellStyle name="SAPBEXHLevel2 5 2 2 2" xfId="15871"/>
    <cellStyle name="SAPBEXHLevel2 5 2 3" xfId="13217"/>
    <cellStyle name="SAPBEXHLevel2 5 2 3 2" xfId="14074"/>
    <cellStyle name="SAPBEXHLevel2 5 2 4" xfId="17454"/>
    <cellStyle name="SAPBEXHLevel2 5 2 5" xfId="27489"/>
    <cellStyle name="SAPBEXHLevel2 5 2 6" xfId="31192"/>
    <cellStyle name="SAPBEXHLevel2 5 3" xfId="5837"/>
    <cellStyle name="SAPBEXHLevel2 5 3 2" xfId="10088"/>
    <cellStyle name="SAPBEXHLevel2 5 3 2 2" xfId="22451"/>
    <cellStyle name="SAPBEXHLevel2 5 3 3" xfId="13218"/>
    <cellStyle name="SAPBEXHLevel2 5 3 3 2" xfId="14073"/>
    <cellStyle name="SAPBEXHLevel2 5 3 4" xfId="23698"/>
    <cellStyle name="SAPBEXHLevel2 5 3 5" xfId="27490"/>
    <cellStyle name="SAPBEXHLevel2 5 3 6" xfId="31193"/>
    <cellStyle name="SAPBEXHLevel2 5 4" xfId="5838"/>
    <cellStyle name="SAPBEXHLevel2 5 4 2" xfId="10089"/>
    <cellStyle name="SAPBEXHLevel2 5 4 2 2" xfId="19907"/>
    <cellStyle name="SAPBEXHLevel2 5 4 3" xfId="13219"/>
    <cellStyle name="SAPBEXHLevel2 5 4 3 2" xfId="14072"/>
    <cellStyle name="SAPBEXHLevel2 5 4 4" xfId="21152"/>
    <cellStyle name="SAPBEXHLevel2 5 4 5" xfId="27491"/>
    <cellStyle name="SAPBEXHLevel2 5 4 6" xfId="31194"/>
    <cellStyle name="SAPBEXHLevel2 5 5" xfId="5839"/>
    <cellStyle name="SAPBEXHLevel2 5 5 2" xfId="10090"/>
    <cellStyle name="SAPBEXHLevel2 5 5 2 2" xfId="15870"/>
    <cellStyle name="SAPBEXHLevel2 5 5 3" xfId="13220"/>
    <cellStyle name="SAPBEXHLevel2 5 5 3 2" xfId="14071"/>
    <cellStyle name="SAPBEXHLevel2 5 5 4" xfId="23699"/>
    <cellStyle name="SAPBEXHLevel2 5 5 5" xfId="27492"/>
    <cellStyle name="SAPBEXHLevel2 5 5 6" xfId="31195"/>
    <cellStyle name="SAPBEXHLevel2 5 6" xfId="10086"/>
    <cellStyle name="SAPBEXHLevel2 5 6 2" xfId="19908"/>
    <cellStyle name="SAPBEXHLevel2 5 7" xfId="13216"/>
    <cellStyle name="SAPBEXHLevel2 5 7 2" xfId="14075"/>
    <cellStyle name="SAPBEXHLevel2 5 8" xfId="17455"/>
    <cellStyle name="SAPBEXHLevel2 5 9" xfId="27488"/>
    <cellStyle name="SAPBEXHLevel2 6" xfId="5840"/>
    <cellStyle name="SAPBEXHLevel2 6 2" xfId="10091"/>
    <cellStyle name="SAPBEXHLevel2 6 2 2" xfId="22450"/>
    <cellStyle name="SAPBEXHLevel2 6 3" xfId="13221"/>
    <cellStyle name="SAPBEXHLevel2 6 3 2" xfId="14070"/>
    <cellStyle name="SAPBEXHLevel2 6 4" xfId="21153"/>
    <cellStyle name="SAPBEXHLevel2 6 5" xfId="27493"/>
    <cellStyle name="SAPBEXHLevel2 6 6" xfId="31196"/>
    <cellStyle name="SAPBEXHLevel2 7" xfId="5841"/>
    <cellStyle name="SAPBEXHLevel2 7 2" xfId="10092"/>
    <cellStyle name="SAPBEXHLevel2 7 2 2" xfId="19906"/>
    <cellStyle name="SAPBEXHLevel2 7 3" xfId="13222"/>
    <cellStyle name="SAPBEXHLevel2 7 3 2" xfId="14069"/>
    <cellStyle name="SAPBEXHLevel2 7 4" xfId="17453"/>
    <cellStyle name="SAPBEXHLevel2 7 5" xfId="27494"/>
    <cellStyle name="SAPBEXHLevel2 7 6" xfId="31197"/>
    <cellStyle name="SAPBEXHLevel2 8" xfId="10064"/>
    <cellStyle name="SAPBEXHLevel2 8 2" xfId="22459"/>
    <cellStyle name="SAPBEXHLevel2 9" xfId="13194"/>
    <cellStyle name="SAPBEXHLevel2 9 2" xfId="14097"/>
    <cellStyle name="SAPBEXHLevel2_AIMRO_CP" xfId="5842"/>
    <cellStyle name="SAPBEXHLevel2X" xfId="204"/>
    <cellStyle name="SAPBEXHLevel2X 10" xfId="5844"/>
    <cellStyle name="SAPBEXHLevel2X 10 2" xfId="10094"/>
    <cellStyle name="SAPBEXHLevel2X 10 2 2" xfId="15868"/>
    <cellStyle name="SAPBEXHLevel2X 10 3" xfId="13224"/>
    <cellStyle name="SAPBEXHLevel2X 10 3 2" xfId="14067"/>
    <cellStyle name="SAPBEXHLevel2X 10 4" xfId="17451"/>
    <cellStyle name="SAPBEXHLevel2X 10 5" xfId="27496"/>
    <cellStyle name="SAPBEXHLevel2X 10 6" xfId="31198"/>
    <cellStyle name="SAPBEXHLevel2X 11" xfId="10093"/>
    <cellStyle name="SAPBEXHLevel2X 11 2" xfId="15869"/>
    <cellStyle name="SAPBEXHLevel2X 12" xfId="13223"/>
    <cellStyle name="SAPBEXHLevel2X 12 2" xfId="14068"/>
    <cellStyle name="SAPBEXHLevel2X 13" xfId="17452"/>
    <cellStyle name="SAPBEXHLevel2X 14" xfId="27495"/>
    <cellStyle name="SAPBEXHLevel2X 15" xfId="31199"/>
    <cellStyle name="SAPBEXHLevel2X 2" xfId="738"/>
    <cellStyle name="SAPBEXHLevel2X 2 10" xfId="31200"/>
    <cellStyle name="SAPBEXHLevel2X 2 2" xfId="5846"/>
    <cellStyle name="SAPBEXHLevel2X 2 2 10" xfId="31201"/>
    <cellStyle name="SAPBEXHLevel2X 2 2 2" xfId="5847"/>
    <cellStyle name="SAPBEXHLevel2X 2 2 2 2" xfId="10097"/>
    <cellStyle name="SAPBEXHLevel2X 2 2 2 2 2" xfId="19896"/>
    <cellStyle name="SAPBEXHLevel2X 2 2 2 3" xfId="13227"/>
    <cellStyle name="SAPBEXHLevel2X 2 2 2 3 2" xfId="14064"/>
    <cellStyle name="SAPBEXHLevel2X 2 2 2 4" xfId="23695"/>
    <cellStyle name="SAPBEXHLevel2X 2 2 2 5" xfId="27499"/>
    <cellStyle name="SAPBEXHLevel2X 2 2 2 6" xfId="31202"/>
    <cellStyle name="SAPBEXHLevel2X 2 2 3" xfId="5848"/>
    <cellStyle name="SAPBEXHLevel2X 2 2 3 2" xfId="10098"/>
    <cellStyle name="SAPBEXHLevel2X 2 2 3 2 2" xfId="22447"/>
    <cellStyle name="SAPBEXHLevel2X 2 2 3 3" xfId="13228"/>
    <cellStyle name="SAPBEXHLevel2X 2 2 3 3 2" xfId="14063"/>
    <cellStyle name="SAPBEXHLevel2X 2 2 3 4" xfId="21149"/>
    <cellStyle name="SAPBEXHLevel2X 2 2 3 5" xfId="27500"/>
    <cellStyle name="SAPBEXHLevel2X 2 2 3 6" xfId="31203"/>
    <cellStyle name="SAPBEXHLevel2X 2 2 4" xfId="5849"/>
    <cellStyle name="SAPBEXHLevel2X 2 2 4 2" xfId="10099"/>
    <cellStyle name="SAPBEXHLevel2X 2 2 4 2 2" xfId="19903"/>
    <cellStyle name="SAPBEXHLevel2X 2 2 4 3" xfId="13229"/>
    <cellStyle name="SAPBEXHLevel2X 2 2 4 3 2" xfId="14062"/>
    <cellStyle name="SAPBEXHLevel2X 2 2 4 4" xfId="17450"/>
    <cellStyle name="SAPBEXHLevel2X 2 2 4 5" xfId="27501"/>
    <cellStyle name="SAPBEXHLevel2X 2 2 4 6" xfId="31204"/>
    <cellStyle name="SAPBEXHLevel2X 2 2 5" xfId="5850"/>
    <cellStyle name="SAPBEXHLevel2X 2 2 5 2" xfId="10100"/>
    <cellStyle name="SAPBEXHLevel2X 2 2 5 2 2" xfId="15866"/>
    <cellStyle name="SAPBEXHLevel2X 2 2 5 3" xfId="13230"/>
    <cellStyle name="SAPBEXHLevel2X 2 2 5 3 2" xfId="14061"/>
    <cellStyle name="SAPBEXHLevel2X 2 2 5 4" xfId="23693"/>
    <cellStyle name="SAPBEXHLevel2X 2 2 5 5" xfId="27502"/>
    <cellStyle name="SAPBEXHLevel2X 2 2 5 6" xfId="31205"/>
    <cellStyle name="SAPBEXHLevel2X 2 2 6" xfId="10096"/>
    <cellStyle name="SAPBEXHLevel2X 2 2 6 2" xfId="22440"/>
    <cellStyle name="SAPBEXHLevel2X 2 2 7" xfId="13226"/>
    <cellStyle name="SAPBEXHLevel2X 2 2 7 2" xfId="14065"/>
    <cellStyle name="SAPBEXHLevel2X 2 2 8" xfId="21138"/>
    <cellStyle name="SAPBEXHLevel2X 2 2 9" xfId="27498"/>
    <cellStyle name="SAPBEXHLevel2X 2 3" xfId="5851"/>
    <cellStyle name="SAPBEXHLevel2X 2 3 10" xfId="31206"/>
    <cellStyle name="SAPBEXHLevel2X 2 3 2" xfId="5852"/>
    <cellStyle name="SAPBEXHLevel2X 2 3 2 2" xfId="10102"/>
    <cellStyle name="SAPBEXHLevel2X 2 3 2 2 2" xfId="19902"/>
    <cellStyle name="SAPBEXHLevel2X 2 3 2 3" xfId="13232"/>
    <cellStyle name="SAPBEXHLevel2X 2 3 2 3 2" xfId="14059"/>
    <cellStyle name="SAPBEXHLevel2X 2 3 2 4" xfId="23694"/>
    <cellStyle name="SAPBEXHLevel2X 2 3 2 5" xfId="27504"/>
    <cellStyle name="SAPBEXHLevel2X 2 3 2 6" xfId="31207"/>
    <cellStyle name="SAPBEXHLevel2X 2 3 3" xfId="5853"/>
    <cellStyle name="SAPBEXHLevel2X 2 3 3 2" xfId="10103"/>
    <cellStyle name="SAPBEXHLevel2X 2 3 3 2 2" xfId="15865"/>
    <cellStyle name="SAPBEXHLevel2X 2 3 3 3" xfId="13233"/>
    <cellStyle name="SAPBEXHLevel2X 2 3 3 3 2" xfId="14058"/>
    <cellStyle name="SAPBEXHLevel2X 2 3 3 4" xfId="21148"/>
    <cellStyle name="SAPBEXHLevel2X 2 3 3 5" xfId="27505"/>
    <cellStyle name="SAPBEXHLevel2X 2 3 3 6" xfId="31208"/>
    <cellStyle name="SAPBEXHLevel2X 2 3 4" xfId="5854"/>
    <cellStyle name="SAPBEXHLevel2X 2 3 4 2" xfId="10104"/>
    <cellStyle name="SAPBEXHLevel2X 2 3 4 2 2" xfId="22441"/>
    <cellStyle name="SAPBEXHLevel2X 2 3 4 3" xfId="13234"/>
    <cellStyle name="SAPBEXHLevel2X 2 3 4 3 2" xfId="14057"/>
    <cellStyle name="SAPBEXHLevel2X 2 3 4 4" xfId="17449"/>
    <cellStyle name="SAPBEXHLevel2X 2 3 4 5" xfId="27506"/>
    <cellStyle name="SAPBEXHLevel2X 2 3 4 6" xfId="31209"/>
    <cellStyle name="SAPBEXHLevel2X 2 3 5" xfId="5855"/>
    <cellStyle name="SAPBEXHLevel2X 2 3 5 2" xfId="10105"/>
    <cellStyle name="SAPBEXHLevel2X 2 3 5 2 2" xfId="19897"/>
    <cellStyle name="SAPBEXHLevel2X 2 3 5 3" xfId="13235"/>
    <cellStyle name="SAPBEXHLevel2X 2 3 5 3 2" xfId="14056"/>
    <cellStyle name="SAPBEXHLevel2X 2 3 5 4" xfId="17448"/>
    <cellStyle name="SAPBEXHLevel2X 2 3 5 5" xfId="27507"/>
    <cellStyle name="SAPBEXHLevel2X 2 3 5 6" xfId="31210"/>
    <cellStyle name="SAPBEXHLevel2X 2 3 6" xfId="10101"/>
    <cellStyle name="SAPBEXHLevel2X 2 3 6 2" xfId="22446"/>
    <cellStyle name="SAPBEXHLevel2X 2 3 7" xfId="13231"/>
    <cellStyle name="SAPBEXHLevel2X 2 3 7 2" xfId="14060"/>
    <cellStyle name="SAPBEXHLevel2X 2 3 8" xfId="21147"/>
    <cellStyle name="SAPBEXHLevel2X 2 3 9" xfId="27503"/>
    <cellStyle name="SAPBEXHLevel2X 2 4" xfId="5856"/>
    <cellStyle name="SAPBEXHLevel2X 2 4 2" xfId="10106"/>
    <cellStyle name="SAPBEXHLevel2X 2 4 2 2" xfId="22445"/>
    <cellStyle name="SAPBEXHLevel2X 2 4 3" xfId="13236"/>
    <cellStyle name="SAPBEXHLevel2X 2 4 3 2" xfId="14055"/>
    <cellStyle name="SAPBEXHLevel2X 2 4 4" xfId="23691"/>
    <cellStyle name="SAPBEXHLevel2X 2 4 5" xfId="27508"/>
    <cellStyle name="SAPBEXHLevel2X 2 4 6" xfId="31211"/>
    <cellStyle name="SAPBEXHLevel2X 2 5" xfId="5857"/>
    <cellStyle name="SAPBEXHLevel2X 2 5 2" xfId="10107"/>
    <cellStyle name="SAPBEXHLevel2X 2 5 2 2" xfId="19901"/>
    <cellStyle name="SAPBEXHLevel2X 2 5 3" xfId="13237"/>
    <cellStyle name="SAPBEXHLevel2X 2 5 3 2" xfId="14054"/>
    <cellStyle name="SAPBEXHLevel2X 2 5 4" xfId="21145"/>
    <cellStyle name="SAPBEXHLevel2X 2 5 5" xfId="27509"/>
    <cellStyle name="SAPBEXHLevel2X 2 5 6" xfId="31212"/>
    <cellStyle name="SAPBEXHLevel2X 2 6" xfId="10095"/>
    <cellStyle name="SAPBEXHLevel2X 2 6 2" xfId="15867"/>
    <cellStyle name="SAPBEXHLevel2X 2 7" xfId="13225"/>
    <cellStyle name="SAPBEXHLevel2X 2 7 2" xfId="14066"/>
    <cellStyle name="SAPBEXHLevel2X 2 8" xfId="23684"/>
    <cellStyle name="SAPBEXHLevel2X 2 9" xfId="27497"/>
    <cellStyle name="SAPBEXHLevel2X 3" xfId="739"/>
    <cellStyle name="SAPBEXHLevel2X 3 10" xfId="31213"/>
    <cellStyle name="SAPBEXHLevel2X 3 2" xfId="5859"/>
    <cellStyle name="SAPBEXHLevel2X 3 2 10" xfId="31214"/>
    <cellStyle name="SAPBEXHLevel2X 3 2 2" xfId="5860"/>
    <cellStyle name="SAPBEXHLevel2X 3 2 2 2" xfId="10110"/>
    <cellStyle name="SAPBEXHLevel2X 3 2 2 2 2" xfId="19900"/>
    <cellStyle name="SAPBEXHLevel2X 3 2 2 3" xfId="13240"/>
    <cellStyle name="SAPBEXHLevel2X 3 2 2 3 2" xfId="14051"/>
    <cellStyle name="SAPBEXHLevel2X 3 2 2 4" xfId="17447"/>
    <cellStyle name="SAPBEXHLevel2X 3 2 2 5" xfId="27512"/>
    <cellStyle name="SAPBEXHLevel2X 3 2 2 6" xfId="31215"/>
    <cellStyle name="SAPBEXHLevel2X 3 2 3" xfId="5861"/>
    <cellStyle name="SAPBEXHLevel2X 3 2 3 2" xfId="10111"/>
    <cellStyle name="SAPBEXHLevel2X 3 2 3 2 2" xfId="15863"/>
    <cellStyle name="SAPBEXHLevel2X 3 2 3 3" xfId="13241"/>
    <cellStyle name="SAPBEXHLevel2X 3 2 3 3 2" xfId="14050"/>
    <cellStyle name="SAPBEXHLevel2X 3 2 3 4" xfId="17446"/>
    <cellStyle name="SAPBEXHLevel2X 3 2 3 5" xfId="27513"/>
    <cellStyle name="SAPBEXHLevel2X 3 2 3 6" xfId="31216"/>
    <cellStyle name="SAPBEXHLevel2X 3 2 4" xfId="5862"/>
    <cellStyle name="SAPBEXHLevel2X 3 2 4 2" xfId="10112"/>
    <cellStyle name="SAPBEXHLevel2X 3 2 4 2 2" xfId="22443"/>
    <cellStyle name="SAPBEXHLevel2X 3 2 4 3" xfId="13242"/>
    <cellStyle name="SAPBEXHLevel2X 3 2 4 3 2" xfId="14049"/>
    <cellStyle name="SAPBEXHLevel2X 3 2 4 4" xfId="23685"/>
    <cellStyle name="SAPBEXHLevel2X 3 2 4 5" xfId="27514"/>
    <cellStyle name="SAPBEXHLevel2X 3 2 4 6" xfId="31217"/>
    <cellStyle name="SAPBEXHLevel2X 3 2 5" xfId="5863"/>
    <cellStyle name="SAPBEXHLevel2X 3 2 5 2" xfId="10113"/>
    <cellStyle name="SAPBEXHLevel2X 3 2 5 2 2" xfId="19899"/>
    <cellStyle name="SAPBEXHLevel2X 3 2 5 3" xfId="13243"/>
    <cellStyle name="SAPBEXHLevel2X 3 2 5 3 2" xfId="14048"/>
    <cellStyle name="SAPBEXHLevel2X 3 2 5 4" xfId="21139"/>
    <cellStyle name="SAPBEXHLevel2X 3 2 5 5" xfId="27515"/>
    <cellStyle name="SAPBEXHLevel2X 3 2 5 6" xfId="31218"/>
    <cellStyle name="SAPBEXHLevel2X 3 2 6" xfId="10109"/>
    <cellStyle name="SAPBEXHLevel2X 3 2 6 2" xfId="22444"/>
    <cellStyle name="SAPBEXHLevel2X 3 2 7" xfId="13239"/>
    <cellStyle name="SAPBEXHLevel2X 3 2 7 2" xfId="14052"/>
    <cellStyle name="SAPBEXHLevel2X 3 2 8" xfId="21146"/>
    <cellStyle name="SAPBEXHLevel2X 3 2 9" xfId="27511"/>
    <cellStyle name="SAPBEXHLevel2X 3 3" xfId="5864"/>
    <cellStyle name="SAPBEXHLevel2X 3 3 10" xfId="31219"/>
    <cellStyle name="SAPBEXHLevel2X 3 3 2" xfId="5865"/>
    <cellStyle name="SAPBEXHLevel2X 3 3 2 2" xfId="10115"/>
    <cellStyle name="SAPBEXHLevel2X 3 3 2 2 2" xfId="22442"/>
    <cellStyle name="SAPBEXHLevel2X 3 3 2 3" xfId="13245"/>
    <cellStyle name="SAPBEXHLevel2X 3 3 2 3 2" xfId="14046"/>
    <cellStyle name="SAPBEXHLevel2X 3 3 2 4" xfId="21144"/>
    <cellStyle name="SAPBEXHLevel2X 3 3 2 5" xfId="27517"/>
    <cellStyle name="SAPBEXHLevel2X 3 3 2 6" xfId="31220"/>
    <cellStyle name="SAPBEXHLevel2X 3 3 3" xfId="5866"/>
    <cellStyle name="SAPBEXHLevel2X 3 3 3 2" xfId="10116"/>
    <cellStyle name="SAPBEXHLevel2X 3 3 3 2 2" xfId="19898"/>
    <cellStyle name="SAPBEXHLevel2X 3 3 3 3" xfId="13246"/>
    <cellStyle name="SAPBEXHLevel2X 3 3 3 3 2" xfId="14045"/>
    <cellStyle name="SAPBEXHLevel2X 3 3 3 4" xfId="17445"/>
    <cellStyle name="SAPBEXHLevel2X 3 3 3 5" xfId="27518"/>
    <cellStyle name="SAPBEXHLevel2X 3 3 3 6" xfId="31221"/>
    <cellStyle name="SAPBEXHLevel2X 3 3 4" xfId="5867"/>
    <cellStyle name="SAPBEXHLevel2X 3 3 4 2" xfId="10117"/>
    <cellStyle name="SAPBEXHLevel2X 3 3 4 2 2" xfId="15861"/>
    <cellStyle name="SAPBEXHLevel2X 3 3 4 3" xfId="13247"/>
    <cellStyle name="SAPBEXHLevel2X 3 3 4 3 2" xfId="14044"/>
    <cellStyle name="SAPBEXHLevel2X 3 3 4 4" xfId="23688"/>
    <cellStyle name="SAPBEXHLevel2X 3 3 4 5" xfId="27519"/>
    <cellStyle name="SAPBEXHLevel2X 3 3 4 6" xfId="31222"/>
    <cellStyle name="SAPBEXHLevel2X 3 3 5" xfId="5868"/>
    <cellStyle name="SAPBEXHLevel2X 3 3 5 2" xfId="10118"/>
    <cellStyle name="SAPBEXHLevel2X 3 3 5 2 2" xfId="15860"/>
    <cellStyle name="SAPBEXHLevel2X 3 3 5 3" xfId="13248"/>
    <cellStyle name="SAPBEXHLevel2X 3 3 5 3 2" xfId="14043"/>
    <cellStyle name="SAPBEXHLevel2X 3 3 5 4" xfId="21142"/>
    <cellStyle name="SAPBEXHLevel2X 3 3 5 5" xfId="27520"/>
    <cellStyle name="SAPBEXHLevel2X 3 3 5 6" xfId="31223"/>
    <cellStyle name="SAPBEXHLevel2X 3 3 6" xfId="10114"/>
    <cellStyle name="SAPBEXHLevel2X 3 3 6 2" xfId="15862"/>
    <cellStyle name="SAPBEXHLevel2X 3 3 7" xfId="13244"/>
    <cellStyle name="SAPBEXHLevel2X 3 3 7 2" xfId="14047"/>
    <cellStyle name="SAPBEXHLevel2X 3 3 8" xfId="23690"/>
    <cellStyle name="SAPBEXHLevel2X 3 3 9" xfId="27516"/>
    <cellStyle name="SAPBEXHLevel2X 3 4" xfId="5869"/>
    <cellStyle name="SAPBEXHLevel2X 3 4 2" xfId="10119"/>
    <cellStyle name="SAPBEXHLevel2X 3 4 2 2" xfId="15859"/>
    <cellStyle name="SAPBEXHLevel2X 3 4 3" xfId="13249"/>
    <cellStyle name="SAPBEXHLevel2X 3 4 3 2" xfId="14042"/>
    <cellStyle name="SAPBEXHLevel2X 3 4 4" xfId="23689"/>
    <cellStyle name="SAPBEXHLevel2X 3 4 5" xfId="27521"/>
    <cellStyle name="SAPBEXHLevel2X 3 4 6" xfId="31224"/>
    <cellStyle name="SAPBEXHLevel2X 3 5" xfId="5870"/>
    <cellStyle name="SAPBEXHLevel2X 3 5 2" xfId="10120"/>
    <cellStyle name="SAPBEXHLevel2X 3 5 2 2" xfId="22432"/>
    <cellStyle name="SAPBEXHLevel2X 3 5 3" xfId="13250"/>
    <cellStyle name="SAPBEXHLevel2X 3 5 3 2" xfId="14041"/>
    <cellStyle name="SAPBEXHLevel2X 3 5 4" xfId="21143"/>
    <cellStyle name="SAPBEXHLevel2X 3 5 5" xfId="27522"/>
    <cellStyle name="SAPBEXHLevel2X 3 5 6" xfId="31225"/>
    <cellStyle name="SAPBEXHLevel2X 3 6" xfId="10108"/>
    <cellStyle name="SAPBEXHLevel2X 3 6 2" xfId="15864"/>
    <cellStyle name="SAPBEXHLevel2X 3 7" xfId="13238"/>
    <cellStyle name="SAPBEXHLevel2X 3 7 2" xfId="14053"/>
    <cellStyle name="SAPBEXHLevel2X 3 8" xfId="23692"/>
    <cellStyle name="SAPBEXHLevel2X 3 9" xfId="27510"/>
    <cellStyle name="SAPBEXHLevel2X 4" xfId="740"/>
    <cellStyle name="SAPBEXHLevel2X 4 10" xfId="31226"/>
    <cellStyle name="SAPBEXHLevel2X 4 2" xfId="5872"/>
    <cellStyle name="SAPBEXHLevel2X 4 2 10" xfId="31227"/>
    <cellStyle name="SAPBEXHLevel2X 4 2 2" xfId="5873"/>
    <cellStyle name="SAPBEXHLevel2X 4 2 2 2" xfId="10123"/>
    <cellStyle name="SAPBEXHLevel2X 4 2 2 2 2" xfId="19895"/>
    <cellStyle name="SAPBEXHLevel2X 4 2 2 3" xfId="13253"/>
    <cellStyle name="SAPBEXHLevel2X 4 2 2 3 2" xfId="14038"/>
    <cellStyle name="SAPBEXHLevel2X 4 2 2 4" xfId="23686"/>
    <cellStyle name="SAPBEXHLevel2X 4 2 2 5" xfId="27525"/>
    <cellStyle name="SAPBEXHLevel2X 4 2 2 6" xfId="31228"/>
    <cellStyle name="SAPBEXHLevel2X 4 2 3" xfId="5874"/>
    <cellStyle name="SAPBEXHLevel2X 4 2 3 2" xfId="10124"/>
    <cellStyle name="SAPBEXHLevel2X 4 2 3 2 2" xfId="15858"/>
    <cellStyle name="SAPBEXHLevel2X 4 2 3 3" xfId="13254"/>
    <cellStyle name="SAPBEXHLevel2X 4 2 3 3 2" xfId="14037"/>
    <cellStyle name="SAPBEXHLevel2X 4 2 3 4" xfId="21140"/>
    <cellStyle name="SAPBEXHLevel2X 4 2 3 5" xfId="27526"/>
    <cellStyle name="SAPBEXHLevel2X 4 2 3 6" xfId="31229"/>
    <cellStyle name="SAPBEXHLevel2X 4 2 4" xfId="5875"/>
    <cellStyle name="SAPBEXHLevel2X 4 2 4 2" xfId="10125"/>
    <cellStyle name="SAPBEXHLevel2X 4 2 4 2 2" xfId="22438"/>
    <cellStyle name="SAPBEXHLevel2X 4 2 4 3" xfId="13255"/>
    <cellStyle name="SAPBEXHLevel2X 4 2 4 3 2" xfId="14036"/>
    <cellStyle name="SAPBEXHLevel2X 4 2 4 4" xfId="23687"/>
    <cellStyle name="SAPBEXHLevel2X 4 2 4 5" xfId="27527"/>
    <cellStyle name="SAPBEXHLevel2X 4 2 4 6" xfId="31230"/>
    <cellStyle name="SAPBEXHLevel2X 4 2 5" xfId="5876"/>
    <cellStyle name="SAPBEXHLevel2X 4 2 5 2" xfId="10126"/>
    <cellStyle name="SAPBEXHLevel2X 4 2 5 2 2" xfId="19894"/>
    <cellStyle name="SAPBEXHLevel2X 4 2 5 3" xfId="13256"/>
    <cellStyle name="SAPBEXHLevel2X 4 2 5 3 2" xfId="14035"/>
    <cellStyle name="SAPBEXHLevel2X 4 2 5 4" xfId="21141"/>
    <cellStyle name="SAPBEXHLevel2X 4 2 5 5" xfId="27528"/>
    <cellStyle name="SAPBEXHLevel2X 4 2 5 6" xfId="31231"/>
    <cellStyle name="SAPBEXHLevel2X 4 2 6" xfId="10122"/>
    <cellStyle name="SAPBEXHLevel2X 4 2 6 2" xfId="22439"/>
    <cellStyle name="SAPBEXHLevel2X 4 2 7" xfId="13252"/>
    <cellStyle name="SAPBEXHLevel2X 4 2 7 2" xfId="14039"/>
    <cellStyle name="SAPBEXHLevel2X 4 2 8" xfId="17443"/>
    <cellStyle name="SAPBEXHLevel2X 4 2 9" xfId="27524"/>
    <cellStyle name="SAPBEXHLevel2X 4 3" xfId="5877"/>
    <cellStyle name="SAPBEXHLevel2X 4 3 10" xfId="31232"/>
    <cellStyle name="SAPBEXHLevel2X 4 3 2" xfId="5878"/>
    <cellStyle name="SAPBEXHLevel2X 4 3 2 2" xfId="10128"/>
    <cellStyle name="SAPBEXHLevel2X 4 3 2 2 2" xfId="22433"/>
    <cellStyle name="SAPBEXHLevel2X 4 3 2 3" xfId="13258"/>
    <cellStyle name="SAPBEXHLevel2X 4 3 2 3 2" xfId="14033"/>
    <cellStyle name="SAPBEXHLevel2X 4 3 2 4" xfId="17441"/>
    <cellStyle name="SAPBEXHLevel2X 4 3 2 5" xfId="27530"/>
    <cellStyle name="SAPBEXHLevel2X 4 3 2 6" xfId="31233"/>
    <cellStyle name="SAPBEXHLevel2X 4 3 3" xfId="5879"/>
    <cellStyle name="SAPBEXHLevel2X 4 3 3 2" xfId="10129"/>
    <cellStyle name="SAPBEXHLevel2X 4 3 3 2 2" xfId="19889"/>
    <cellStyle name="SAPBEXHLevel2X 4 3 3 3" xfId="13259"/>
    <cellStyle name="SAPBEXHLevel2X 4 3 3 3 2" xfId="14032"/>
    <cellStyle name="SAPBEXHLevel2X 4 3 3 4" xfId="17440"/>
    <cellStyle name="SAPBEXHLevel2X 4 3 3 5" xfId="27531"/>
    <cellStyle name="SAPBEXHLevel2X 4 3 3 6" xfId="31234"/>
    <cellStyle name="SAPBEXHLevel2X 4 3 4" xfId="5880"/>
    <cellStyle name="SAPBEXHLevel2X 4 3 4 2" xfId="10130"/>
    <cellStyle name="SAPBEXHLevel2X 4 3 4 2 2" xfId="22437"/>
    <cellStyle name="SAPBEXHLevel2X 4 3 4 3" xfId="13260"/>
    <cellStyle name="SAPBEXHLevel2X 4 3 4 3 2" xfId="14031"/>
    <cellStyle name="SAPBEXHLevel2X 4 3 4 4" xfId="17439"/>
    <cellStyle name="SAPBEXHLevel2X 4 3 4 5" xfId="27532"/>
    <cellStyle name="SAPBEXHLevel2X 4 3 4 6" xfId="31235"/>
    <cellStyle name="SAPBEXHLevel2X 4 3 5" xfId="5881"/>
    <cellStyle name="SAPBEXHLevel2X 4 3 5 2" xfId="10131"/>
    <cellStyle name="SAPBEXHLevel2X 4 3 5 2 2" xfId="19893"/>
    <cellStyle name="SAPBEXHLevel2X 4 3 5 3" xfId="13261"/>
    <cellStyle name="SAPBEXHLevel2X 4 3 5 3 2" xfId="14030"/>
    <cellStyle name="SAPBEXHLevel2X 4 3 5 4" xfId="23672"/>
    <cellStyle name="SAPBEXHLevel2X 4 3 5 5" xfId="27533"/>
    <cellStyle name="SAPBEXHLevel2X 4 3 5 6" xfId="31236"/>
    <cellStyle name="SAPBEXHLevel2X 4 3 6" xfId="10127"/>
    <cellStyle name="SAPBEXHLevel2X 4 3 6 2" xfId="15857"/>
    <cellStyle name="SAPBEXHLevel2X 4 3 7" xfId="13257"/>
    <cellStyle name="SAPBEXHLevel2X 4 3 7 2" xfId="14034"/>
    <cellStyle name="SAPBEXHLevel2X 4 3 8" xfId="17442"/>
    <cellStyle name="SAPBEXHLevel2X 4 3 9" xfId="27529"/>
    <cellStyle name="SAPBEXHLevel2X 4 4" xfId="5882"/>
    <cellStyle name="SAPBEXHLevel2X 4 4 2" xfId="10132"/>
    <cellStyle name="SAPBEXHLevel2X 4 4 2 2" xfId="15856"/>
    <cellStyle name="SAPBEXHLevel2X 4 4 3" xfId="13262"/>
    <cellStyle name="SAPBEXHLevel2X 4 4 3 2" xfId="14029"/>
    <cellStyle name="SAPBEXHLevel2X 4 4 4" xfId="21126"/>
    <cellStyle name="SAPBEXHLevel2X 4 4 5" xfId="27534"/>
    <cellStyle name="SAPBEXHLevel2X 4 4 6" xfId="31237"/>
    <cellStyle name="SAPBEXHLevel2X 4 5" xfId="5883"/>
    <cellStyle name="SAPBEXHLevel2X 4 5 2" xfId="10133"/>
    <cellStyle name="SAPBEXHLevel2X 4 5 2 2" xfId="22436"/>
    <cellStyle name="SAPBEXHLevel2X 4 5 3" xfId="13263"/>
    <cellStyle name="SAPBEXHLevel2X 4 5 3 2" xfId="14028"/>
    <cellStyle name="SAPBEXHLevel2X 4 5 4" xfId="23683"/>
    <cellStyle name="SAPBEXHLevel2X 4 5 5" xfId="27535"/>
    <cellStyle name="SAPBEXHLevel2X 4 5 6" xfId="31238"/>
    <cellStyle name="SAPBEXHLevel2X 4 6" xfId="10121"/>
    <cellStyle name="SAPBEXHLevel2X 4 6 2" xfId="19888"/>
    <cellStyle name="SAPBEXHLevel2X 4 7" xfId="13251"/>
    <cellStyle name="SAPBEXHLevel2X 4 7 2" xfId="14040"/>
    <cellStyle name="SAPBEXHLevel2X 4 8" xfId="17444"/>
    <cellStyle name="SAPBEXHLevel2X 4 9" xfId="27523"/>
    <cellStyle name="SAPBEXHLevel2X 5" xfId="741"/>
    <cellStyle name="SAPBEXHLevel2X 5 10" xfId="31239"/>
    <cellStyle name="SAPBEXHLevel2X 5 2" xfId="5885"/>
    <cellStyle name="SAPBEXHLevel2X 5 2 10" xfId="31240"/>
    <cellStyle name="SAPBEXHLevel2X 5 2 2" xfId="5886"/>
    <cellStyle name="SAPBEXHLevel2X 5 2 2 2" xfId="10136"/>
    <cellStyle name="SAPBEXHLevel2X 5 2 2 2 2" xfId="22435"/>
    <cellStyle name="SAPBEXHLevel2X 5 2 2 3" xfId="13266"/>
    <cellStyle name="SAPBEXHLevel2X 5 2 2 3 2" xfId="14025"/>
    <cellStyle name="SAPBEXHLevel2X 5 2 2 4" xfId="23681"/>
    <cellStyle name="SAPBEXHLevel2X 5 2 2 5" xfId="27538"/>
    <cellStyle name="SAPBEXHLevel2X 5 2 2 6" xfId="31241"/>
    <cellStyle name="SAPBEXHLevel2X 5 2 3" xfId="5887"/>
    <cellStyle name="SAPBEXHLevel2X 5 2 3 2" xfId="10137"/>
    <cellStyle name="SAPBEXHLevel2X 5 2 3 2 2" xfId="19891"/>
    <cellStyle name="SAPBEXHLevel2X 5 2 3 3" xfId="13267"/>
    <cellStyle name="SAPBEXHLevel2X 5 2 3 3 2" xfId="14024"/>
    <cellStyle name="SAPBEXHLevel2X 5 2 3 4" xfId="21135"/>
    <cellStyle name="SAPBEXHLevel2X 5 2 3 5" xfId="27539"/>
    <cellStyle name="SAPBEXHLevel2X 5 2 3 6" xfId="31242"/>
    <cellStyle name="SAPBEXHLevel2X 5 2 4" xfId="5888"/>
    <cellStyle name="SAPBEXHLevel2X 5 2 4 2" xfId="10138"/>
    <cellStyle name="SAPBEXHLevel2X 5 2 4 2 2" xfId="15854"/>
    <cellStyle name="SAPBEXHLevel2X 5 2 4 3" xfId="13268"/>
    <cellStyle name="SAPBEXHLevel2X 5 2 4 3 2" xfId="14023"/>
    <cellStyle name="SAPBEXHLevel2X 5 2 4 4" xfId="23682"/>
    <cellStyle name="SAPBEXHLevel2X 5 2 4 5" xfId="27540"/>
    <cellStyle name="SAPBEXHLevel2X 5 2 4 6" xfId="31243"/>
    <cellStyle name="SAPBEXHLevel2X 5 2 5" xfId="5889"/>
    <cellStyle name="SAPBEXHLevel2X 5 2 5 2" xfId="10139"/>
    <cellStyle name="SAPBEXHLevel2X 5 2 5 2 2" xfId="22434"/>
    <cellStyle name="SAPBEXHLevel2X 5 2 5 3" xfId="13269"/>
    <cellStyle name="SAPBEXHLevel2X 5 2 5 3 2" xfId="14022"/>
    <cellStyle name="SAPBEXHLevel2X 5 2 5 4" xfId="21136"/>
    <cellStyle name="SAPBEXHLevel2X 5 2 5 5" xfId="27541"/>
    <cellStyle name="SAPBEXHLevel2X 5 2 5 6" xfId="31244"/>
    <cellStyle name="SAPBEXHLevel2X 5 2 6" xfId="10135"/>
    <cellStyle name="SAPBEXHLevel2X 5 2 6 2" xfId="15855"/>
    <cellStyle name="SAPBEXHLevel2X 5 2 7" xfId="13265"/>
    <cellStyle name="SAPBEXHLevel2X 5 2 7 2" xfId="14026"/>
    <cellStyle name="SAPBEXHLevel2X 5 2 8" xfId="17438"/>
    <cellStyle name="SAPBEXHLevel2X 5 2 9" xfId="27537"/>
    <cellStyle name="SAPBEXHLevel2X 5 3" xfId="5890"/>
    <cellStyle name="SAPBEXHLevel2X 5 3 10" xfId="31245"/>
    <cellStyle name="SAPBEXHLevel2X 5 3 2" xfId="5891"/>
    <cellStyle name="SAPBEXHLevel2X 5 3 2 2" xfId="10141"/>
    <cellStyle name="SAPBEXHLevel2X 5 3 2 2 2" xfId="15853"/>
    <cellStyle name="SAPBEXHLevel2X 5 3 2 3" xfId="13271"/>
    <cellStyle name="SAPBEXHLevel2X 5 3 2 3 2" xfId="14020"/>
    <cellStyle name="SAPBEXHLevel2X 5 3 2 4" xfId="17436"/>
    <cellStyle name="SAPBEXHLevel2X 5 3 2 5" xfId="27543"/>
    <cellStyle name="SAPBEXHLevel2X 5 3 2 6" xfId="31246"/>
    <cellStyle name="SAPBEXHLevel2X 5 3 3" xfId="5892"/>
    <cellStyle name="SAPBEXHLevel2X 5 3 3 2" xfId="10142"/>
    <cellStyle name="SAPBEXHLevel2X 5 3 3 2 2" xfId="15852"/>
    <cellStyle name="SAPBEXHLevel2X 5 3 3 3" xfId="13272"/>
    <cellStyle name="SAPBEXHLevel2X 5 3 3 3 2" xfId="14019"/>
    <cellStyle name="SAPBEXHLevel2X 5 3 3 4" xfId="23679"/>
    <cellStyle name="SAPBEXHLevel2X 5 3 3 5" xfId="27544"/>
    <cellStyle name="SAPBEXHLevel2X 5 3 3 6" xfId="31247"/>
    <cellStyle name="SAPBEXHLevel2X 5 3 4" xfId="5893"/>
    <cellStyle name="SAPBEXHLevel2X 5 3 4 2" xfId="10143"/>
    <cellStyle name="SAPBEXHLevel2X 5 3 4 2 2" xfId="15851"/>
    <cellStyle name="SAPBEXHLevel2X 5 3 4 3" xfId="13273"/>
    <cellStyle name="SAPBEXHLevel2X 5 3 4 3 2" xfId="14018"/>
    <cellStyle name="SAPBEXHLevel2X 5 3 4 4" xfId="21133"/>
    <cellStyle name="SAPBEXHLevel2X 5 3 4 5" xfId="27545"/>
    <cellStyle name="SAPBEXHLevel2X 5 3 4 6" xfId="31248"/>
    <cellStyle name="SAPBEXHLevel2X 5 3 5" xfId="5894"/>
    <cellStyle name="SAPBEXHLevel2X 5 3 5 2" xfId="10144"/>
    <cellStyle name="SAPBEXHLevel2X 5 3 5 2 2" xfId="22424"/>
    <cellStyle name="SAPBEXHLevel2X 5 3 5 3" xfId="13274"/>
    <cellStyle name="SAPBEXHLevel2X 5 3 5 3 2" xfId="14017"/>
    <cellStyle name="SAPBEXHLevel2X 5 3 5 4" xfId="23680"/>
    <cellStyle name="SAPBEXHLevel2X 5 3 5 5" xfId="27546"/>
    <cellStyle name="SAPBEXHLevel2X 5 3 5 6" xfId="31249"/>
    <cellStyle name="SAPBEXHLevel2X 5 3 6" xfId="10140"/>
    <cellStyle name="SAPBEXHLevel2X 5 3 6 2" xfId="19890"/>
    <cellStyle name="SAPBEXHLevel2X 5 3 7" xfId="13270"/>
    <cellStyle name="SAPBEXHLevel2X 5 3 7 2" xfId="14021"/>
    <cellStyle name="SAPBEXHLevel2X 5 3 8" xfId="17437"/>
    <cellStyle name="SAPBEXHLevel2X 5 3 9" xfId="27542"/>
    <cellStyle name="SAPBEXHLevel2X 5 4" xfId="5895"/>
    <cellStyle name="SAPBEXHLevel2X 5 4 2" xfId="10145"/>
    <cellStyle name="SAPBEXHLevel2X 5 4 2 2" xfId="19880"/>
    <cellStyle name="SAPBEXHLevel2X 5 4 3" xfId="13275"/>
    <cellStyle name="SAPBEXHLevel2X 5 4 3 2" xfId="14016"/>
    <cellStyle name="SAPBEXHLevel2X 5 4 4" xfId="21134"/>
    <cellStyle name="SAPBEXHLevel2X 5 4 5" xfId="27547"/>
    <cellStyle name="SAPBEXHLevel2X 5 4 6" xfId="31250"/>
    <cellStyle name="SAPBEXHLevel2X 5 5" xfId="5896"/>
    <cellStyle name="SAPBEXHLevel2X 5 5 2" xfId="10146"/>
    <cellStyle name="SAPBEXHLevel2X 5 5 2 2" xfId="22431"/>
    <cellStyle name="SAPBEXHLevel2X 5 5 3" xfId="13276"/>
    <cellStyle name="SAPBEXHLevel2X 5 5 3 2" xfId="14015"/>
    <cellStyle name="SAPBEXHLevel2X 5 5 4" xfId="17435"/>
    <cellStyle name="SAPBEXHLevel2X 5 5 5" xfId="27548"/>
    <cellStyle name="SAPBEXHLevel2X 5 5 6" xfId="31251"/>
    <cellStyle name="SAPBEXHLevel2X 5 6" xfId="10134"/>
    <cellStyle name="SAPBEXHLevel2X 5 6 2" xfId="19892"/>
    <cellStyle name="SAPBEXHLevel2X 5 7" xfId="13264"/>
    <cellStyle name="SAPBEXHLevel2X 5 7 2" xfId="14027"/>
    <cellStyle name="SAPBEXHLevel2X 5 8" xfId="21137"/>
    <cellStyle name="SAPBEXHLevel2X 5 9" xfId="27536"/>
    <cellStyle name="SAPBEXHLevel2X 6" xfId="5897"/>
    <cellStyle name="SAPBEXHLevel2X 6 10" xfId="31252"/>
    <cellStyle name="SAPBEXHLevel2X 6 2" xfId="5898"/>
    <cellStyle name="SAPBEXHLevel2X 6 2 10" xfId="31253"/>
    <cellStyle name="SAPBEXHLevel2X 6 2 2" xfId="5899"/>
    <cellStyle name="SAPBEXHLevel2X 6 2 2 2" xfId="10149"/>
    <cellStyle name="SAPBEXHLevel2X 6 2 2 2 2" xfId="22430"/>
    <cellStyle name="SAPBEXHLevel2X 6 2 2 3" xfId="13279"/>
    <cellStyle name="SAPBEXHLevel2X 6 2 2 3 2" xfId="14012"/>
    <cellStyle name="SAPBEXHLevel2X 6 2 2 4" xfId="21127"/>
    <cellStyle name="SAPBEXHLevel2X 6 2 2 5" xfId="27551"/>
    <cellStyle name="SAPBEXHLevel2X 6 2 2 6" xfId="31254"/>
    <cellStyle name="SAPBEXHLevel2X 6 2 3" xfId="5900"/>
    <cellStyle name="SAPBEXHLevel2X 6 2 3 2" xfId="10150"/>
    <cellStyle name="SAPBEXHLevel2X 6 2 3 2 2" xfId="19886"/>
    <cellStyle name="SAPBEXHLevel2X 6 2 3 3" xfId="13280"/>
    <cellStyle name="SAPBEXHLevel2X 6 2 3 3 2" xfId="14011"/>
    <cellStyle name="SAPBEXHLevel2X 6 2 3 4" xfId="23678"/>
    <cellStyle name="SAPBEXHLevel2X 6 2 3 5" xfId="27552"/>
    <cellStyle name="SAPBEXHLevel2X 6 2 3 6" xfId="31255"/>
    <cellStyle name="SAPBEXHLevel2X 6 2 4" xfId="5901"/>
    <cellStyle name="SAPBEXHLevel2X 6 2 4 2" xfId="10151"/>
    <cellStyle name="SAPBEXHLevel2X 6 2 4 2 2" xfId="15849"/>
    <cellStyle name="SAPBEXHLevel2X 6 2 4 3" xfId="13281"/>
    <cellStyle name="SAPBEXHLevel2X 6 2 4 3 2" xfId="14010"/>
    <cellStyle name="SAPBEXHLevel2X 6 2 4 4" xfId="21132"/>
    <cellStyle name="SAPBEXHLevel2X 6 2 4 5" xfId="27553"/>
    <cellStyle name="SAPBEXHLevel2X 6 2 4 6" xfId="31256"/>
    <cellStyle name="SAPBEXHLevel2X 6 2 5" xfId="5902"/>
    <cellStyle name="SAPBEXHLevel2X 6 2 5 2" xfId="10152"/>
    <cellStyle name="SAPBEXHLevel2X 6 2 5 2 2" xfId="22425"/>
    <cellStyle name="SAPBEXHLevel2X 6 2 5 3" xfId="13282"/>
    <cellStyle name="SAPBEXHLevel2X 6 2 5 3 2" xfId="14009"/>
    <cellStyle name="SAPBEXHLevel2X 6 2 5 4" xfId="17433"/>
    <cellStyle name="SAPBEXHLevel2X 6 2 5 5" xfId="27554"/>
    <cellStyle name="SAPBEXHLevel2X 6 2 5 6" xfId="31257"/>
    <cellStyle name="SAPBEXHLevel2X 6 2 6" xfId="10148"/>
    <cellStyle name="SAPBEXHLevel2X 6 2 6 2" xfId="15850"/>
    <cellStyle name="SAPBEXHLevel2X 6 2 7" xfId="13278"/>
    <cellStyle name="SAPBEXHLevel2X 6 2 7 2" xfId="14013"/>
    <cellStyle name="SAPBEXHLevel2X 6 2 8" xfId="23673"/>
    <cellStyle name="SAPBEXHLevel2X 6 2 9" xfId="27550"/>
    <cellStyle name="SAPBEXHLevel2X 6 3" xfId="5903"/>
    <cellStyle name="SAPBEXHLevel2X 6 3 10" xfId="31258"/>
    <cellStyle name="SAPBEXHLevel2X 6 3 2" xfId="5904"/>
    <cellStyle name="SAPBEXHLevel2X 6 3 2 2" xfId="10154"/>
    <cellStyle name="SAPBEXHLevel2X 6 3 2 2 2" xfId="22429"/>
    <cellStyle name="SAPBEXHLevel2X 6 3 2 3" xfId="13284"/>
    <cellStyle name="SAPBEXHLevel2X 6 3 2 3 2" xfId="14007"/>
    <cellStyle name="SAPBEXHLevel2X 6 3 2 4" xfId="21130"/>
    <cellStyle name="SAPBEXHLevel2X 6 3 2 5" xfId="27556"/>
    <cellStyle name="SAPBEXHLevel2X 6 3 2 6" xfId="31259"/>
    <cellStyle name="SAPBEXHLevel2X 6 3 3" xfId="5905"/>
    <cellStyle name="SAPBEXHLevel2X 6 3 3 2" xfId="10155"/>
    <cellStyle name="SAPBEXHLevel2X 6 3 3 2 2" xfId="19885"/>
    <cellStyle name="SAPBEXHLevel2X 6 3 3 3" xfId="13285"/>
    <cellStyle name="SAPBEXHLevel2X 6 3 3 3 2" xfId="14006"/>
    <cellStyle name="SAPBEXHLevel2X 6 3 3 4" xfId="23677"/>
    <cellStyle name="SAPBEXHLevel2X 6 3 3 5" xfId="27557"/>
    <cellStyle name="SAPBEXHLevel2X 6 3 3 6" xfId="31260"/>
    <cellStyle name="SAPBEXHLevel2X 6 3 4" xfId="5906"/>
    <cellStyle name="SAPBEXHLevel2X 6 3 4 2" xfId="10156"/>
    <cellStyle name="SAPBEXHLevel2X 6 3 4 2 2" xfId="15848"/>
    <cellStyle name="SAPBEXHLevel2X 6 3 4 3" xfId="13286"/>
    <cellStyle name="SAPBEXHLevel2X 6 3 4 3 2" xfId="14005"/>
    <cellStyle name="SAPBEXHLevel2X 6 3 4 4" xfId="21131"/>
    <cellStyle name="SAPBEXHLevel2X 6 3 4 5" xfId="27558"/>
    <cellStyle name="SAPBEXHLevel2X 6 3 4 6" xfId="31261"/>
    <cellStyle name="SAPBEXHLevel2X 6 3 5" xfId="5907"/>
    <cellStyle name="SAPBEXHLevel2X 6 3 5 2" xfId="10157"/>
    <cellStyle name="SAPBEXHLevel2X 6 3 5 2 2" xfId="22428"/>
    <cellStyle name="SAPBEXHLevel2X 6 3 5 3" xfId="13287"/>
    <cellStyle name="SAPBEXHLevel2X 6 3 5 3 2" xfId="14004"/>
    <cellStyle name="SAPBEXHLevel2X 6 3 5 4" xfId="17432"/>
    <cellStyle name="SAPBEXHLevel2X 6 3 5 5" xfId="27559"/>
    <cellStyle name="SAPBEXHLevel2X 6 3 5 6" xfId="31262"/>
    <cellStyle name="SAPBEXHLevel2X 6 3 6" xfId="10153"/>
    <cellStyle name="SAPBEXHLevel2X 6 3 6 2" xfId="19881"/>
    <cellStyle name="SAPBEXHLevel2X 6 3 7" xfId="13283"/>
    <cellStyle name="SAPBEXHLevel2X 6 3 7 2" xfId="14008"/>
    <cellStyle name="SAPBEXHLevel2X 6 3 8" xfId="23676"/>
    <cellStyle name="SAPBEXHLevel2X 6 3 9" xfId="27555"/>
    <cellStyle name="SAPBEXHLevel2X 6 4" xfId="5908"/>
    <cellStyle name="SAPBEXHLevel2X 6 4 2" xfId="10158"/>
    <cellStyle name="SAPBEXHLevel2X 6 4 2 2" xfId="19884"/>
    <cellStyle name="SAPBEXHLevel2X 6 4 3" xfId="13288"/>
    <cellStyle name="SAPBEXHLevel2X 6 4 3 2" xfId="14003"/>
    <cellStyle name="SAPBEXHLevel2X 6 4 4" xfId="17431"/>
    <cellStyle name="SAPBEXHLevel2X 6 4 5" xfId="27560"/>
    <cellStyle name="SAPBEXHLevel2X 6 4 6" xfId="31263"/>
    <cellStyle name="SAPBEXHLevel2X 6 5" xfId="5909"/>
    <cellStyle name="SAPBEXHLevel2X 6 5 2" xfId="10159"/>
    <cellStyle name="SAPBEXHLevel2X 6 5 2 2" xfId="15847"/>
    <cellStyle name="SAPBEXHLevel2X 6 5 3" xfId="13289"/>
    <cellStyle name="SAPBEXHLevel2X 6 5 3 2" xfId="14002"/>
    <cellStyle name="SAPBEXHLevel2X 6 5 4" xfId="23674"/>
    <cellStyle name="SAPBEXHLevel2X 6 5 5" xfId="27561"/>
    <cellStyle name="SAPBEXHLevel2X 6 5 6" xfId="31264"/>
    <cellStyle name="SAPBEXHLevel2X 6 6" xfId="10147"/>
    <cellStyle name="SAPBEXHLevel2X 6 6 2" xfId="19887"/>
    <cellStyle name="SAPBEXHLevel2X 6 7" xfId="13277"/>
    <cellStyle name="SAPBEXHLevel2X 6 7 2" xfId="14014"/>
    <cellStyle name="SAPBEXHLevel2X 6 8" xfId="17434"/>
    <cellStyle name="SAPBEXHLevel2X 6 9" xfId="27549"/>
    <cellStyle name="SAPBEXHLevel2X 7" xfId="5910"/>
    <cellStyle name="SAPBEXHLevel2X 7 10" xfId="31265"/>
    <cellStyle name="SAPBEXHLevel2X 7 2" xfId="5911"/>
    <cellStyle name="SAPBEXHLevel2X 7 2 2" xfId="10161"/>
    <cellStyle name="SAPBEXHLevel2X 7 2 2 2" xfId="19883"/>
    <cellStyle name="SAPBEXHLevel2X 7 2 3" xfId="13291"/>
    <cellStyle name="SAPBEXHLevel2X 7 2 3 2" xfId="14000"/>
    <cellStyle name="SAPBEXHLevel2X 7 2 4" xfId="23675"/>
    <cellStyle name="SAPBEXHLevel2X 7 2 5" xfId="27563"/>
    <cellStyle name="SAPBEXHLevel2X 7 2 6" xfId="31266"/>
    <cellStyle name="SAPBEXHLevel2X 7 3" xfId="5912"/>
    <cellStyle name="SAPBEXHLevel2X 7 3 2" xfId="10162"/>
    <cellStyle name="SAPBEXHLevel2X 7 3 2 2" xfId="15846"/>
    <cellStyle name="SAPBEXHLevel2X 7 3 3" xfId="13292"/>
    <cellStyle name="SAPBEXHLevel2X 7 3 3 2" xfId="13999"/>
    <cellStyle name="SAPBEXHLevel2X 7 3 4" xfId="21129"/>
    <cellStyle name="SAPBEXHLevel2X 7 3 5" xfId="27564"/>
    <cellStyle name="SAPBEXHLevel2X 7 3 6" xfId="31267"/>
    <cellStyle name="SAPBEXHLevel2X 7 4" xfId="5913"/>
    <cellStyle name="SAPBEXHLevel2X 7 4 2" xfId="10163"/>
    <cellStyle name="SAPBEXHLevel2X 7 4 2 2" xfId="22426"/>
    <cellStyle name="SAPBEXHLevel2X 7 4 3" xfId="13293"/>
    <cellStyle name="SAPBEXHLevel2X 7 4 3 2" xfId="13998"/>
    <cellStyle name="SAPBEXHLevel2X 7 4 4" xfId="17430"/>
    <cellStyle name="SAPBEXHLevel2X 7 4 5" xfId="27565"/>
    <cellStyle name="SAPBEXHLevel2X 7 4 6" xfId="31268"/>
    <cellStyle name="SAPBEXHLevel2X 7 5" xfId="5914"/>
    <cellStyle name="SAPBEXHLevel2X 7 5 2" xfId="10164"/>
    <cellStyle name="SAPBEXHLevel2X 7 5 2 2" xfId="19882"/>
    <cellStyle name="SAPBEXHLevel2X 7 5 3" xfId="13294"/>
    <cellStyle name="SAPBEXHLevel2X 7 5 3 2" xfId="13997"/>
    <cellStyle name="SAPBEXHLevel2X 7 5 4" xfId="17429"/>
    <cellStyle name="SAPBEXHLevel2X 7 5 5" xfId="27566"/>
    <cellStyle name="SAPBEXHLevel2X 7 5 6" xfId="31269"/>
    <cellStyle name="SAPBEXHLevel2X 7 6" xfId="10160"/>
    <cellStyle name="SAPBEXHLevel2X 7 6 2" xfId="22427"/>
    <cellStyle name="SAPBEXHLevel2X 7 7" xfId="13290"/>
    <cellStyle name="SAPBEXHLevel2X 7 7 2" xfId="14001"/>
    <cellStyle name="SAPBEXHLevel2X 7 8" xfId="21128"/>
    <cellStyle name="SAPBEXHLevel2X 7 9" xfId="27562"/>
    <cellStyle name="SAPBEXHLevel2X 8" xfId="5915"/>
    <cellStyle name="SAPBEXHLevel2X 8 10" xfId="31270"/>
    <cellStyle name="SAPBEXHLevel2X 8 2" xfId="5916"/>
    <cellStyle name="SAPBEXHLevel2X 8 2 2" xfId="10166"/>
    <cellStyle name="SAPBEXHLevel2X 8 2 2 2" xfId="15844"/>
    <cellStyle name="SAPBEXHLevel2X 8 2 3" xfId="13296"/>
    <cellStyle name="SAPBEXHLevel2X 8 2 3 2" xfId="13995"/>
    <cellStyle name="SAPBEXHLevel2X 8 2 4" xfId="17427"/>
    <cellStyle name="SAPBEXHLevel2X 8 2 5" xfId="27568"/>
    <cellStyle name="SAPBEXHLevel2X 8 2 6" xfId="31271"/>
    <cellStyle name="SAPBEXHLevel2X 8 3" xfId="5917"/>
    <cellStyle name="SAPBEXHLevel2X 8 3 2" xfId="10167"/>
    <cellStyle name="SAPBEXHLevel2X 8 3 2 2" xfId="15843"/>
    <cellStyle name="SAPBEXHLevel2X 8 3 3" xfId="13297"/>
    <cellStyle name="SAPBEXHLevel2X 8 3 3 2" xfId="13994"/>
    <cellStyle name="SAPBEXHLevel2X 8 3 4" xfId="23660"/>
    <cellStyle name="SAPBEXHLevel2X 8 3 5" xfId="27569"/>
    <cellStyle name="SAPBEXHLevel2X 8 3 6" xfId="31272"/>
    <cellStyle name="SAPBEXHLevel2X 8 4" xfId="5918"/>
    <cellStyle name="SAPBEXHLevel2X 8 4 2" xfId="10168"/>
    <cellStyle name="SAPBEXHLevel2X 8 4 2 2" xfId="22416"/>
    <cellStyle name="SAPBEXHLevel2X 8 4 3" xfId="13298"/>
    <cellStyle name="SAPBEXHLevel2X 8 4 3 2" xfId="13993"/>
    <cellStyle name="SAPBEXHLevel2X 8 4 4" xfId="21114"/>
    <cellStyle name="SAPBEXHLevel2X 8 4 5" xfId="27570"/>
    <cellStyle name="SAPBEXHLevel2X 8 4 6" xfId="31273"/>
    <cellStyle name="SAPBEXHLevel2X 8 5" xfId="5919"/>
    <cellStyle name="SAPBEXHLevel2X 8 5 2" xfId="10169"/>
    <cellStyle name="SAPBEXHLevel2X 8 5 2 2" xfId="19872"/>
    <cellStyle name="SAPBEXHLevel2X 8 5 3" xfId="13299"/>
    <cellStyle name="SAPBEXHLevel2X 8 5 3 2" xfId="13992"/>
    <cellStyle name="SAPBEXHLevel2X 8 5 4" xfId="23671"/>
    <cellStyle name="SAPBEXHLevel2X 8 5 5" xfId="27571"/>
    <cellStyle name="SAPBEXHLevel2X 8 5 6" xfId="31274"/>
    <cellStyle name="SAPBEXHLevel2X 8 6" xfId="10165"/>
    <cellStyle name="SAPBEXHLevel2X 8 6 2" xfId="15845"/>
    <cellStyle name="SAPBEXHLevel2X 8 7" xfId="13295"/>
    <cellStyle name="SAPBEXHLevel2X 8 7 2" xfId="13996"/>
    <cellStyle name="SAPBEXHLevel2X 8 8" xfId="17428"/>
    <cellStyle name="SAPBEXHLevel2X 8 9" xfId="27567"/>
    <cellStyle name="SAPBEXHLevel2X 9" xfId="5920"/>
    <cellStyle name="SAPBEXHLevel2X 9 2" xfId="10170"/>
    <cellStyle name="SAPBEXHLevel2X 9 2 2" xfId="22423"/>
    <cellStyle name="SAPBEXHLevel2X 9 3" xfId="13300"/>
    <cellStyle name="SAPBEXHLevel2X 9 3 2" xfId="13991"/>
    <cellStyle name="SAPBEXHLevel2X 9 4" xfId="21125"/>
    <cellStyle name="SAPBEXHLevel2X 9 5" xfId="27572"/>
    <cellStyle name="SAPBEXHLevel2X 9 6" xfId="31275"/>
    <cellStyle name="SAPBEXHLevel2X_PAL Graphs" xfId="742"/>
    <cellStyle name="SAPBEXHLevel3" xfId="205"/>
    <cellStyle name="SAPBEXHLevel3 10" xfId="17426"/>
    <cellStyle name="SAPBEXHLevel3 11" xfId="27573"/>
    <cellStyle name="SAPBEXHLevel3 12" xfId="31276"/>
    <cellStyle name="SAPBEXHLevel3 2" xfId="271"/>
    <cellStyle name="SAPBEXHLevel3 2 10" xfId="31277"/>
    <cellStyle name="SAPBEXHLevel3 2 2" xfId="5923"/>
    <cellStyle name="SAPBEXHLevel3 2 2 10" xfId="31278"/>
    <cellStyle name="SAPBEXHLevel3 2 2 2" xfId="5924"/>
    <cellStyle name="SAPBEXHLevel3 2 2 2 2" xfId="10174"/>
    <cellStyle name="SAPBEXHLevel3 2 2 2 2 2" xfId="19878"/>
    <cellStyle name="SAPBEXHLevel3 2 2 2 3" xfId="13304"/>
    <cellStyle name="SAPBEXHLevel3 2 2 2 3 2" xfId="13987"/>
    <cellStyle name="SAPBEXHLevel3 2 2 2 4" xfId="23670"/>
    <cellStyle name="SAPBEXHLevel3 2 2 2 5" xfId="27576"/>
    <cellStyle name="SAPBEXHLevel3 2 2 2 6" xfId="31279"/>
    <cellStyle name="SAPBEXHLevel3 2 2 3" xfId="5925"/>
    <cellStyle name="SAPBEXHLevel3 2 2 3 2" xfId="10175"/>
    <cellStyle name="SAPBEXHLevel3 2 2 3 2 2" xfId="15841"/>
    <cellStyle name="SAPBEXHLevel3 2 2 3 3" xfId="13305"/>
    <cellStyle name="SAPBEXHLevel3 2 2 3 3 2" xfId="13986"/>
    <cellStyle name="SAPBEXHLevel3 2 2 3 4" xfId="21124"/>
    <cellStyle name="SAPBEXHLevel3 2 2 3 5" xfId="27577"/>
    <cellStyle name="SAPBEXHLevel3 2 2 3 6" xfId="31280"/>
    <cellStyle name="SAPBEXHLevel3 2 2 4" xfId="5926"/>
    <cellStyle name="SAPBEXHLevel3 2 2 4 2" xfId="10176"/>
    <cellStyle name="SAPBEXHLevel3 2 2 4 2 2" xfId="22417"/>
    <cellStyle name="SAPBEXHLevel3 2 2 4 3" xfId="13306"/>
    <cellStyle name="SAPBEXHLevel3 2 2 4 3 2" xfId="13985"/>
    <cellStyle name="SAPBEXHLevel3 2 2 4 4" xfId="17425"/>
    <cellStyle name="SAPBEXHLevel3 2 2 4 5" xfId="27578"/>
    <cellStyle name="SAPBEXHLevel3 2 2 4 6" xfId="31281"/>
    <cellStyle name="SAPBEXHLevel3 2 2 5" xfId="5927"/>
    <cellStyle name="SAPBEXHLevel3 2 2 5 2" xfId="10177"/>
    <cellStyle name="SAPBEXHLevel3 2 2 5 2 2" xfId="19873"/>
    <cellStyle name="SAPBEXHLevel3 2 2 5 3" xfId="13307"/>
    <cellStyle name="SAPBEXHLevel3 2 2 5 3 2" xfId="13984"/>
    <cellStyle name="SAPBEXHLevel3 2 2 5 4" xfId="17424"/>
    <cellStyle name="SAPBEXHLevel3 2 2 5 5" xfId="27579"/>
    <cellStyle name="SAPBEXHLevel3 2 2 5 6" xfId="31282"/>
    <cellStyle name="SAPBEXHLevel3 2 2 6" xfId="10173"/>
    <cellStyle name="SAPBEXHLevel3 2 2 6 2" xfId="22422"/>
    <cellStyle name="SAPBEXHLevel3 2 2 7" xfId="13303"/>
    <cellStyle name="SAPBEXHLevel3 2 2 7 2" xfId="13988"/>
    <cellStyle name="SAPBEXHLevel3 2 2 8" xfId="21123"/>
    <cellStyle name="SAPBEXHLevel3 2 2 9" xfId="27575"/>
    <cellStyle name="SAPBEXHLevel3 2 3" xfId="5928"/>
    <cellStyle name="SAPBEXHLevel3 2 3 2" xfId="10178"/>
    <cellStyle name="SAPBEXHLevel3 2 3 2 2" xfId="22421"/>
    <cellStyle name="SAPBEXHLevel3 2 3 3" xfId="13308"/>
    <cellStyle name="SAPBEXHLevel3 2 3 3 2" xfId="13983"/>
    <cellStyle name="SAPBEXHLevel3 2 3 4" xfId="23667"/>
    <cellStyle name="SAPBEXHLevel3 2 3 5" xfId="27580"/>
    <cellStyle name="SAPBEXHLevel3 2 3 6" xfId="31283"/>
    <cellStyle name="SAPBEXHLevel3 2 4" xfId="5929"/>
    <cellStyle name="SAPBEXHLevel3 2 4 2" xfId="10179"/>
    <cellStyle name="SAPBEXHLevel3 2 4 2 2" xfId="19877"/>
    <cellStyle name="SAPBEXHLevel3 2 4 3" xfId="13309"/>
    <cellStyle name="SAPBEXHLevel3 2 4 3 2" xfId="13982"/>
    <cellStyle name="SAPBEXHLevel3 2 4 4" xfId="21121"/>
    <cellStyle name="SAPBEXHLevel3 2 4 5" xfId="27581"/>
    <cellStyle name="SAPBEXHLevel3 2 4 6" xfId="31284"/>
    <cellStyle name="SAPBEXHLevel3 2 5" xfId="10172"/>
    <cellStyle name="SAPBEXHLevel3 2 5 2" xfId="15842"/>
    <cellStyle name="SAPBEXHLevel3 2 6" xfId="13302"/>
    <cellStyle name="SAPBEXHLevel3 2 6 2" xfId="13989"/>
    <cellStyle name="SAPBEXHLevel3 2 7" xfId="5922"/>
    <cellStyle name="SAPBEXHLevel3 2 8" xfId="23669"/>
    <cellStyle name="SAPBEXHLevel3 2 9" xfId="27574"/>
    <cellStyle name="SAPBEXHLevel3 3" xfId="743"/>
    <cellStyle name="SAPBEXHLevel3 3 10" xfId="31285"/>
    <cellStyle name="SAPBEXHLevel3 3 2" xfId="5931"/>
    <cellStyle name="SAPBEXHLevel3 3 2 10" xfId="31286"/>
    <cellStyle name="SAPBEXHLevel3 3 2 2" xfId="5932"/>
    <cellStyle name="SAPBEXHLevel3 3 2 2 2" xfId="10182"/>
    <cellStyle name="SAPBEXHLevel3 3 2 2 2 2" xfId="19876"/>
    <cellStyle name="SAPBEXHLevel3 3 2 2 3" xfId="13312"/>
    <cellStyle name="SAPBEXHLevel3 3 2 2 3 2" xfId="13979"/>
    <cellStyle name="SAPBEXHLevel3 3 2 2 4" xfId="17423"/>
    <cellStyle name="SAPBEXHLevel3 3 2 2 5" xfId="27584"/>
    <cellStyle name="SAPBEXHLevel3 3 2 2 6" xfId="31287"/>
    <cellStyle name="SAPBEXHLevel3 3 2 3" xfId="5933"/>
    <cellStyle name="SAPBEXHLevel3 3 2 3 2" xfId="10183"/>
    <cellStyle name="SAPBEXHLevel3 3 2 3 2 2" xfId="15839"/>
    <cellStyle name="SAPBEXHLevel3 3 2 3 3" xfId="13313"/>
    <cellStyle name="SAPBEXHLevel3 3 2 3 3 2" xfId="13978"/>
    <cellStyle name="SAPBEXHLevel3 3 2 3 4" xfId="17422"/>
    <cellStyle name="SAPBEXHLevel3 3 2 3 5" xfId="27585"/>
    <cellStyle name="SAPBEXHLevel3 3 2 3 6" xfId="31288"/>
    <cellStyle name="SAPBEXHLevel3 3 2 4" xfId="5934"/>
    <cellStyle name="SAPBEXHLevel3 3 2 4 2" xfId="10184"/>
    <cellStyle name="SAPBEXHLevel3 3 2 4 2 2" xfId="22419"/>
    <cellStyle name="SAPBEXHLevel3 3 2 4 3" xfId="13314"/>
    <cellStyle name="SAPBEXHLevel3 3 2 4 3 2" xfId="13977"/>
    <cellStyle name="SAPBEXHLevel3 3 2 4 4" xfId="23661"/>
    <cellStyle name="SAPBEXHLevel3 3 2 4 5" xfId="27586"/>
    <cellStyle name="SAPBEXHLevel3 3 2 4 6" xfId="31289"/>
    <cellStyle name="SAPBEXHLevel3 3 2 5" xfId="5935"/>
    <cellStyle name="SAPBEXHLevel3 3 2 5 2" xfId="10185"/>
    <cellStyle name="SAPBEXHLevel3 3 2 5 2 2" xfId="19875"/>
    <cellStyle name="SAPBEXHLevel3 3 2 5 3" xfId="13315"/>
    <cellStyle name="SAPBEXHLevel3 3 2 5 3 2" xfId="13976"/>
    <cellStyle name="SAPBEXHLevel3 3 2 5 4" xfId="21115"/>
    <cellStyle name="SAPBEXHLevel3 3 2 5 5" xfId="27587"/>
    <cellStyle name="SAPBEXHLevel3 3 2 5 6" xfId="31290"/>
    <cellStyle name="SAPBEXHLevel3 3 2 6" xfId="10181"/>
    <cellStyle name="SAPBEXHLevel3 3 2 6 2" xfId="22420"/>
    <cellStyle name="SAPBEXHLevel3 3 2 7" xfId="13311"/>
    <cellStyle name="SAPBEXHLevel3 3 2 7 2" xfId="13980"/>
    <cellStyle name="SAPBEXHLevel3 3 2 8" xfId="21122"/>
    <cellStyle name="SAPBEXHLevel3 3 2 9" xfId="27583"/>
    <cellStyle name="SAPBEXHLevel3 3 3" xfId="5936"/>
    <cellStyle name="SAPBEXHLevel3 3 3 2" xfId="10186"/>
    <cellStyle name="SAPBEXHLevel3 3 3 2 2" xfId="15838"/>
    <cellStyle name="SAPBEXHLevel3 3 3 3" xfId="13316"/>
    <cellStyle name="SAPBEXHLevel3 3 3 3 2" xfId="13975"/>
    <cellStyle name="SAPBEXHLevel3 3 3 4" xfId="23666"/>
    <cellStyle name="SAPBEXHLevel3 3 3 5" xfId="27588"/>
    <cellStyle name="SAPBEXHLevel3 3 3 6" xfId="31291"/>
    <cellStyle name="SAPBEXHLevel3 3 4" xfId="5937"/>
    <cellStyle name="SAPBEXHLevel3 3 4 2" xfId="10187"/>
    <cellStyle name="SAPBEXHLevel3 3 4 2 2" xfId="22418"/>
    <cellStyle name="SAPBEXHLevel3 3 4 3" xfId="13317"/>
    <cellStyle name="SAPBEXHLevel3 3 4 3 2" xfId="13974"/>
    <cellStyle name="SAPBEXHLevel3 3 4 4" xfId="21120"/>
    <cellStyle name="SAPBEXHLevel3 3 4 5" xfId="27589"/>
    <cellStyle name="SAPBEXHLevel3 3 4 6" xfId="31292"/>
    <cellStyle name="SAPBEXHLevel3 3 5" xfId="10180"/>
    <cellStyle name="SAPBEXHLevel3 3 5 2" xfId="15840"/>
    <cellStyle name="SAPBEXHLevel3 3 6" xfId="13310"/>
    <cellStyle name="SAPBEXHLevel3 3 6 2" xfId="13981"/>
    <cellStyle name="SAPBEXHLevel3 3 7" xfId="5930"/>
    <cellStyle name="SAPBEXHLevel3 3 8" xfId="23668"/>
    <cellStyle name="SAPBEXHLevel3 3 9" xfId="27582"/>
    <cellStyle name="SAPBEXHLevel3 4" xfId="5938"/>
    <cellStyle name="SAPBEXHLevel3 4 10" xfId="31293"/>
    <cellStyle name="SAPBEXHLevel3 4 2" xfId="5939"/>
    <cellStyle name="SAPBEXHLevel3 4 2 2" xfId="10189"/>
    <cellStyle name="SAPBEXHLevel3 4 2 2 2" xfId="15837"/>
    <cellStyle name="SAPBEXHLevel3 4 2 3" xfId="13319"/>
    <cellStyle name="SAPBEXHLevel3 4 2 3 2" xfId="13972"/>
    <cellStyle name="SAPBEXHLevel3 4 2 4" xfId="23664"/>
    <cellStyle name="SAPBEXHLevel3 4 2 5" xfId="27591"/>
    <cellStyle name="SAPBEXHLevel3 4 2 6" xfId="31294"/>
    <cellStyle name="SAPBEXHLevel3 4 3" xfId="5940"/>
    <cellStyle name="SAPBEXHLevel3 4 3 2" xfId="10190"/>
    <cellStyle name="SAPBEXHLevel3 4 3 2 2" xfId="15836"/>
    <cellStyle name="SAPBEXHLevel3 4 3 3" xfId="13320"/>
    <cellStyle name="SAPBEXHLevel3 4 3 3 2" xfId="13971"/>
    <cellStyle name="SAPBEXHLevel3 4 3 4" xfId="21118"/>
    <cellStyle name="SAPBEXHLevel3 4 3 5" xfId="27592"/>
    <cellStyle name="SAPBEXHLevel3 4 3 6" xfId="31295"/>
    <cellStyle name="SAPBEXHLevel3 4 4" xfId="5941"/>
    <cellStyle name="SAPBEXHLevel3 4 4 2" xfId="10191"/>
    <cellStyle name="SAPBEXHLevel3 4 4 2 2" xfId="15835"/>
    <cellStyle name="SAPBEXHLevel3 4 4 3" xfId="13321"/>
    <cellStyle name="SAPBEXHLevel3 4 4 3 2" xfId="13970"/>
    <cellStyle name="SAPBEXHLevel3 4 4 4" xfId="23665"/>
    <cellStyle name="SAPBEXHLevel3 4 4 5" xfId="27593"/>
    <cellStyle name="SAPBEXHLevel3 4 4 6" xfId="31296"/>
    <cellStyle name="SAPBEXHLevel3 4 5" xfId="5942"/>
    <cellStyle name="SAPBEXHLevel3 4 5 2" xfId="10192"/>
    <cellStyle name="SAPBEXHLevel3 4 5 2 2" xfId="22408"/>
    <cellStyle name="SAPBEXHLevel3 4 5 3" xfId="13322"/>
    <cellStyle name="SAPBEXHLevel3 4 5 3 2" xfId="13969"/>
    <cellStyle name="SAPBEXHLevel3 4 5 4" xfId="21119"/>
    <cellStyle name="SAPBEXHLevel3 4 5 5" xfId="27594"/>
    <cellStyle name="SAPBEXHLevel3 4 5 6" xfId="31297"/>
    <cellStyle name="SAPBEXHLevel3 4 6" xfId="10188"/>
    <cellStyle name="SAPBEXHLevel3 4 6 2" xfId="19874"/>
    <cellStyle name="SAPBEXHLevel3 4 7" xfId="13318"/>
    <cellStyle name="SAPBEXHLevel3 4 7 2" xfId="13973"/>
    <cellStyle name="SAPBEXHLevel3 4 8" xfId="17421"/>
    <cellStyle name="SAPBEXHLevel3 4 9" xfId="27590"/>
    <cellStyle name="SAPBEXHLevel3 5" xfId="5943"/>
    <cellStyle name="SAPBEXHLevel3 5 10" xfId="31298"/>
    <cellStyle name="SAPBEXHLevel3 5 2" xfId="5944"/>
    <cellStyle name="SAPBEXHLevel3 5 2 2" xfId="10194"/>
    <cellStyle name="SAPBEXHLevel3 5 2 2 2" xfId="22415"/>
    <cellStyle name="SAPBEXHLevel3 5 2 3" xfId="13324"/>
    <cellStyle name="SAPBEXHLevel3 5 2 3 2" xfId="13967"/>
    <cellStyle name="SAPBEXHLevel3 5 2 4" xfId="17419"/>
    <cellStyle name="SAPBEXHLevel3 5 2 5" xfId="27596"/>
    <cellStyle name="SAPBEXHLevel3 5 2 6" xfId="31299"/>
    <cellStyle name="SAPBEXHLevel3 5 3" xfId="5945"/>
    <cellStyle name="SAPBEXHLevel3 5 3 2" xfId="10195"/>
    <cellStyle name="SAPBEXHLevel3 5 3 2 2" xfId="19871"/>
    <cellStyle name="SAPBEXHLevel3 5 3 3" xfId="13325"/>
    <cellStyle name="SAPBEXHLevel3 5 3 3 2" xfId="13966"/>
    <cellStyle name="SAPBEXHLevel3 5 3 4" xfId="23662"/>
    <cellStyle name="SAPBEXHLevel3 5 3 5" xfId="27597"/>
    <cellStyle name="SAPBEXHLevel3 5 3 6" xfId="31300"/>
    <cellStyle name="SAPBEXHLevel3 5 4" xfId="5946"/>
    <cellStyle name="SAPBEXHLevel3 5 4 2" xfId="10196"/>
    <cellStyle name="SAPBEXHLevel3 5 4 2 2" xfId="15834"/>
    <cellStyle name="SAPBEXHLevel3 5 4 3" xfId="13326"/>
    <cellStyle name="SAPBEXHLevel3 5 4 3 2" xfId="13965"/>
    <cellStyle name="SAPBEXHLevel3 5 4 4" xfId="21116"/>
    <cellStyle name="SAPBEXHLevel3 5 4 5" xfId="27598"/>
    <cellStyle name="SAPBEXHLevel3 5 4 6" xfId="31301"/>
    <cellStyle name="SAPBEXHLevel3 5 5" xfId="5947"/>
    <cellStyle name="SAPBEXHLevel3 5 5 2" xfId="10197"/>
    <cellStyle name="SAPBEXHLevel3 5 5 2 2" xfId="22414"/>
    <cellStyle name="SAPBEXHLevel3 5 5 3" xfId="13327"/>
    <cellStyle name="SAPBEXHLevel3 5 5 3 2" xfId="13964"/>
    <cellStyle name="SAPBEXHLevel3 5 5 4" xfId="23663"/>
    <cellStyle name="SAPBEXHLevel3 5 5 5" xfId="27599"/>
    <cellStyle name="SAPBEXHLevel3 5 5 6" xfId="31302"/>
    <cellStyle name="SAPBEXHLevel3 5 6" xfId="10193"/>
    <cellStyle name="SAPBEXHLevel3 5 6 2" xfId="19864"/>
    <cellStyle name="SAPBEXHLevel3 5 7" xfId="13323"/>
    <cellStyle name="SAPBEXHLevel3 5 7 2" xfId="13968"/>
    <cellStyle name="SAPBEXHLevel3 5 8" xfId="17420"/>
    <cellStyle name="SAPBEXHLevel3 5 9" xfId="27595"/>
    <cellStyle name="SAPBEXHLevel3 6" xfId="5948"/>
    <cellStyle name="SAPBEXHLevel3 6 2" xfId="10198"/>
    <cellStyle name="SAPBEXHLevel3 6 2 2" xfId="19870"/>
    <cellStyle name="SAPBEXHLevel3 6 3" xfId="13328"/>
    <cellStyle name="SAPBEXHLevel3 6 3 2" xfId="13963"/>
    <cellStyle name="SAPBEXHLevel3 6 4" xfId="21117"/>
    <cellStyle name="SAPBEXHLevel3 6 5" xfId="27600"/>
    <cellStyle name="SAPBEXHLevel3 6 6" xfId="31303"/>
    <cellStyle name="SAPBEXHLevel3 7" xfId="5949"/>
    <cellStyle name="SAPBEXHLevel3 7 2" xfId="10199"/>
    <cellStyle name="SAPBEXHLevel3 7 2 2" xfId="15833"/>
    <cellStyle name="SAPBEXHLevel3 7 3" xfId="13329"/>
    <cellStyle name="SAPBEXHLevel3 7 3 2" xfId="13962"/>
    <cellStyle name="SAPBEXHLevel3 7 4" xfId="17418"/>
    <cellStyle name="SAPBEXHLevel3 7 5" xfId="27601"/>
    <cellStyle name="SAPBEXHLevel3 7 6" xfId="31304"/>
    <cellStyle name="SAPBEXHLevel3 8" xfId="10171"/>
    <cellStyle name="SAPBEXHLevel3 8 2" xfId="19879"/>
    <cellStyle name="SAPBEXHLevel3 9" xfId="13301"/>
    <cellStyle name="SAPBEXHLevel3 9 2" xfId="13990"/>
    <cellStyle name="SAPBEXHLevel3_AIMRO_CP" xfId="5950"/>
    <cellStyle name="SAPBEXHLevel3X" xfId="206"/>
    <cellStyle name="SAPBEXHLevel3X 10" xfId="5952"/>
    <cellStyle name="SAPBEXHLevel3X 10 2" xfId="10201"/>
    <cellStyle name="SAPBEXHLevel3X 10 2 2" xfId="19865"/>
    <cellStyle name="SAPBEXHLevel3X 10 3" xfId="13331"/>
    <cellStyle name="SAPBEXHLevel3X 10 3 2" xfId="13960"/>
    <cellStyle name="SAPBEXHLevel3X 10 4" xfId="17416"/>
    <cellStyle name="SAPBEXHLevel3X 10 5" xfId="27603"/>
    <cellStyle name="SAPBEXHLevel3X 10 6" xfId="31305"/>
    <cellStyle name="SAPBEXHLevel3X 11" xfId="10200"/>
    <cellStyle name="SAPBEXHLevel3X 11 2" xfId="22409"/>
    <cellStyle name="SAPBEXHLevel3X 12" xfId="13330"/>
    <cellStyle name="SAPBEXHLevel3X 12 2" xfId="13961"/>
    <cellStyle name="SAPBEXHLevel3X 13" xfId="17417"/>
    <cellStyle name="SAPBEXHLevel3X 14" xfId="27602"/>
    <cellStyle name="SAPBEXHLevel3X 15" xfId="31306"/>
    <cellStyle name="SAPBEXHLevel3X 2" xfId="744"/>
    <cellStyle name="SAPBEXHLevel3X 2 10" xfId="31307"/>
    <cellStyle name="SAPBEXHLevel3X 2 2" xfId="5954"/>
    <cellStyle name="SAPBEXHLevel3X 2 2 10" xfId="31308"/>
    <cellStyle name="SAPBEXHLevel3X 2 2 2" xfId="5955"/>
    <cellStyle name="SAPBEXHLevel3X 2 2 2 2" xfId="10204"/>
    <cellStyle name="SAPBEXHLevel3X 2 2 2 2 2" xfId="15832"/>
    <cellStyle name="SAPBEXHLevel3X 2 2 2 3" xfId="13334"/>
    <cellStyle name="SAPBEXHLevel3X 2 2 2 3 2" xfId="13957"/>
    <cellStyle name="SAPBEXHLevel3X 2 2 2 4" xfId="23659"/>
    <cellStyle name="SAPBEXHLevel3X 2 2 2 5" xfId="27606"/>
    <cellStyle name="SAPBEXHLevel3X 2 2 2 6" xfId="31309"/>
    <cellStyle name="SAPBEXHLevel3X 2 2 3" xfId="5956"/>
    <cellStyle name="SAPBEXHLevel3X 2 2 3 2" xfId="10205"/>
    <cellStyle name="SAPBEXHLevel3X 2 2 3 2 2" xfId="22412"/>
    <cellStyle name="SAPBEXHLevel3X 2 2 3 3" xfId="13335"/>
    <cellStyle name="SAPBEXHLevel3X 2 2 3 3 2" xfId="13956"/>
    <cellStyle name="SAPBEXHLevel3X 2 2 3 4" xfId="21113"/>
    <cellStyle name="SAPBEXHLevel3X 2 2 3 5" xfId="27607"/>
    <cellStyle name="SAPBEXHLevel3X 2 2 3 6" xfId="31310"/>
    <cellStyle name="SAPBEXHLevel3X 2 2 4" xfId="5957"/>
    <cellStyle name="SAPBEXHLevel3X 2 2 4 2" xfId="10206"/>
    <cellStyle name="SAPBEXHLevel3X 2 2 4 2 2" xfId="19868"/>
    <cellStyle name="SAPBEXHLevel3X 2 2 4 3" xfId="13336"/>
    <cellStyle name="SAPBEXHLevel3X 2 2 4 3 2" xfId="13955"/>
    <cellStyle name="SAPBEXHLevel3X 2 2 4 4" xfId="17415"/>
    <cellStyle name="SAPBEXHLevel3X 2 2 4 5" xfId="27608"/>
    <cellStyle name="SAPBEXHLevel3X 2 2 4 6" xfId="31311"/>
    <cellStyle name="SAPBEXHLevel3X 2 2 5" xfId="5958"/>
    <cellStyle name="SAPBEXHLevel3X 2 2 5 2" xfId="10207"/>
    <cellStyle name="SAPBEXHLevel3X 2 2 5 2 2" xfId="15831"/>
    <cellStyle name="SAPBEXHLevel3X 2 2 5 3" xfId="13337"/>
    <cellStyle name="SAPBEXHLevel3X 2 2 5 3 2" xfId="13954"/>
    <cellStyle name="SAPBEXHLevel3X 2 2 5 4" xfId="23657"/>
    <cellStyle name="SAPBEXHLevel3X 2 2 5 5" xfId="27609"/>
    <cellStyle name="SAPBEXHLevel3X 2 2 5 6" xfId="31312"/>
    <cellStyle name="SAPBEXHLevel3X 2 2 6" xfId="10203"/>
    <cellStyle name="SAPBEXHLevel3X 2 2 6 2" xfId="19869"/>
    <cellStyle name="SAPBEXHLevel3X 2 2 7" xfId="13333"/>
    <cellStyle name="SAPBEXHLevel3X 2 2 7 2" xfId="13958"/>
    <cellStyle name="SAPBEXHLevel3X 2 2 8" xfId="21102"/>
    <cellStyle name="SAPBEXHLevel3X 2 2 9" xfId="27605"/>
    <cellStyle name="SAPBEXHLevel3X 2 3" xfId="5959"/>
    <cellStyle name="SAPBEXHLevel3X 2 3 10" xfId="31313"/>
    <cellStyle name="SAPBEXHLevel3X 2 3 2" xfId="5960"/>
    <cellStyle name="SAPBEXHLevel3X 2 3 2 2" xfId="10209"/>
    <cellStyle name="SAPBEXHLevel3X 2 3 2 2 2" xfId="19867"/>
    <cellStyle name="SAPBEXHLevel3X 2 3 2 3" xfId="13339"/>
    <cellStyle name="SAPBEXHLevel3X 2 3 2 3 2" xfId="13952"/>
    <cellStyle name="SAPBEXHLevel3X 2 3 2 4" xfId="23658"/>
    <cellStyle name="SAPBEXHLevel3X 2 3 2 5" xfId="27611"/>
    <cellStyle name="SAPBEXHLevel3X 2 3 2 6" xfId="31314"/>
    <cellStyle name="SAPBEXHLevel3X 2 3 3" xfId="5961"/>
    <cellStyle name="SAPBEXHLevel3X 2 3 3 2" xfId="10210"/>
    <cellStyle name="SAPBEXHLevel3X 2 3 3 2 2" xfId="15830"/>
    <cellStyle name="SAPBEXHLevel3X 2 3 3 3" xfId="13340"/>
    <cellStyle name="SAPBEXHLevel3X 2 3 3 3 2" xfId="13951"/>
    <cellStyle name="SAPBEXHLevel3X 2 3 3 4" xfId="21112"/>
    <cellStyle name="SAPBEXHLevel3X 2 3 3 5" xfId="27612"/>
    <cellStyle name="SAPBEXHLevel3X 2 3 3 6" xfId="31315"/>
    <cellStyle name="SAPBEXHLevel3X 2 3 4" xfId="5962"/>
    <cellStyle name="SAPBEXHLevel3X 2 3 4 2" xfId="10211"/>
    <cellStyle name="SAPBEXHLevel3X 2 3 4 2 2" xfId="22410"/>
    <cellStyle name="SAPBEXHLevel3X 2 3 4 3" xfId="13341"/>
    <cellStyle name="SAPBEXHLevel3X 2 3 4 3 2" xfId="13950"/>
    <cellStyle name="SAPBEXHLevel3X 2 3 4 4" xfId="17414"/>
    <cellStyle name="SAPBEXHLevel3X 2 3 4 5" xfId="27613"/>
    <cellStyle name="SAPBEXHLevel3X 2 3 4 6" xfId="31316"/>
    <cellStyle name="SAPBEXHLevel3X 2 3 5" xfId="5963"/>
    <cellStyle name="SAPBEXHLevel3X 2 3 5 2" xfId="10212"/>
    <cellStyle name="SAPBEXHLevel3X 2 3 5 2 2" xfId="19866"/>
    <cellStyle name="SAPBEXHLevel3X 2 3 5 3" xfId="13342"/>
    <cellStyle name="SAPBEXHLevel3X 2 3 5 3 2" xfId="13949"/>
    <cellStyle name="SAPBEXHLevel3X 2 3 5 4" xfId="17413"/>
    <cellStyle name="SAPBEXHLevel3X 2 3 5 5" xfId="27614"/>
    <cellStyle name="SAPBEXHLevel3X 2 3 5 6" xfId="31317"/>
    <cellStyle name="SAPBEXHLevel3X 2 3 6" xfId="10208"/>
    <cellStyle name="SAPBEXHLevel3X 2 3 6 2" xfId="22411"/>
    <cellStyle name="SAPBEXHLevel3X 2 3 7" xfId="13338"/>
    <cellStyle name="SAPBEXHLevel3X 2 3 7 2" xfId="13953"/>
    <cellStyle name="SAPBEXHLevel3X 2 3 8" xfId="21111"/>
    <cellStyle name="SAPBEXHLevel3X 2 3 9" xfId="27610"/>
    <cellStyle name="SAPBEXHLevel3X 2 4" xfId="5964"/>
    <cellStyle name="SAPBEXHLevel3X 2 4 2" xfId="10213"/>
    <cellStyle name="SAPBEXHLevel3X 2 4 2 2" xfId="15829"/>
    <cellStyle name="SAPBEXHLevel3X 2 4 3" xfId="13343"/>
    <cellStyle name="SAPBEXHLevel3X 2 4 3 2" xfId="13948"/>
    <cellStyle name="SAPBEXHLevel3X 2 4 4" xfId="23655"/>
    <cellStyle name="SAPBEXHLevel3X 2 4 5" xfId="27615"/>
    <cellStyle name="SAPBEXHLevel3X 2 4 6" xfId="31318"/>
    <cellStyle name="SAPBEXHLevel3X 2 5" xfId="5965"/>
    <cellStyle name="SAPBEXHLevel3X 2 5 2" xfId="10214"/>
    <cellStyle name="SAPBEXHLevel3X 2 5 2 2" xfId="15828"/>
    <cellStyle name="SAPBEXHLevel3X 2 5 3" xfId="13344"/>
    <cellStyle name="SAPBEXHLevel3X 2 5 3 2" xfId="13947"/>
    <cellStyle name="SAPBEXHLevel3X 2 5 4" xfId="21109"/>
    <cellStyle name="SAPBEXHLevel3X 2 5 5" xfId="27616"/>
    <cellStyle name="SAPBEXHLevel3X 2 5 6" xfId="31319"/>
    <cellStyle name="SAPBEXHLevel3X 2 6" xfId="10202"/>
    <cellStyle name="SAPBEXHLevel3X 2 6 2" xfId="22413"/>
    <cellStyle name="SAPBEXHLevel3X 2 7" xfId="13332"/>
    <cellStyle name="SAPBEXHLevel3X 2 7 2" xfId="13959"/>
    <cellStyle name="SAPBEXHLevel3X 2 8" xfId="23648"/>
    <cellStyle name="SAPBEXHLevel3X 2 9" xfId="27604"/>
    <cellStyle name="SAPBEXHLevel3X 3" xfId="745"/>
    <cellStyle name="SAPBEXHLevel3X 3 10" xfId="31320"/>
    <cellStyle name="SAPBEXHLevel3X 3 2" xfId="5967"/>
    <cellStyle name="SAPBEXHLevel3X 3 2 10" xfId="31321"/>
    <cellStyle name="SAPBEXHLevel3X 3 2 2" xfId="5968"/>
    <cellStyle name="SAPBEXHLevel3X 3 2 2 2" xfId="10217"/>
    <cellStyle name="SAPBEXHLevel3X 3 2 2 2 2" xfId="19856"/>
    <cellStyle name="SAPBEXHLevel3X 3 2 2 3" xfId="13347"/>
    <cellStyle name="SAPBEXHLevel3X 3 2 2 3 2" xfId="13944"/>
    <cellStyle name="SAPBEXHLevel3X 3 2 2 4" xfId="17412"/>
    <cellStyle name="SAPBEXHLevel3X 3 2 2 5" xfId="27619"/>
    <cellStyle name="SAPBEXHLevel3X 3 2 2 6" xfId="31322"/>
    <cellStyle name="SAPBEXHLevel3X 3 2 3" xfId="5969"/>
    <cellStyle name="SAPBEXHLevel3X 3 2 3 2" xfId="10218"/>
    <cellStyle name="SAPBEXHLevel3X 3 2 3 2 2" xfId="22407"/>
    <cellStyle name="SAPBEXHLevel3X 3 2 3 3" xfId="13348"/>
    <cellStyle name="SAPBEXHLevel3X 3 2 3 3 2" xfId="13943"/>
    <cellStyle name="SAPBEXHLevel3X 3 2 3 4" xfId="17411"/>
    <cellStyle name="SAPBEXHLevel3X 3 2 3 5" xfId="27620"/>
    <cellStyle name="SAPBEXHLevel3X 3 2 3 6" xfId="31323"/>
    <cellStyle name="SAPBEXHLevel3X 3 2 4" xfId="5970"/>
    <cellStyle name="SAPBEXHLevel3X 3 2 4 2" xfId="10219"/>
    <cellStyle name="SAPBEXHLevel3X 3 2 4 2 2" xfId="19863"/>
    <cellStyle name="SAPBEXHLevel3X 3 2 4 3" xfId="13349"/>
    <cellStyle name="SAPBEXHLevel3X 3 2 4 3 2" xfId="13942"/>
    <cellStyle name="SAPBEXHLevel3X 3 2 4 4" xfId="23649"/>
    <cellStyle name="SAPBEXHLevel3X 3 2 4 5" xfId="27621"/>
    <cellStyle name="SAPBEXHLevel3X 3 2 4 6" xfId="31324"/>
    <cellStyle name="SAPBEXHLevel3X 3 2 5" xfId="5971"/>
    <cellStyle name="SAPBEXHLevel3X 3 2 5 2" xfId="10220"/>
    <cellStyle name="SAPBEXHLevel3X 3 2 5 2 2" xfId="15826"/>
    <cellStyle name="SAPBEXHLevel3X 3 2 5 3" xfId="13350"/>
    <cellStyle name="SAPBEXHLevel3X 3 2 5 3 2" xfId="13941"/>
    <cellStyle name="SAPBEXHLevel3X 3 2 5 4" xfId="21103"/>
    <cellStyle name="SAPBEXHLevel3X 3 2 5 5" xfId="27622"/>
    <cellStyle name="SAPBEXHLevel3X 3 2 5 6" xfId="31325"/>
    <cellStyle name="SAPBEXHLevel3X 3 2 6" xfId="10216"/>
    <cellStyle name="SAPBEXHLevel3X 3 2 6 2" xfId="22400"/>
    <cellStyle name="SAPBEXHLevel3X 3 2 7" xfId="13346"/>
    <cellStyle name="SAPBEXHLevel3X 3 2 7 2" xfId="13945"/>
    <cellStyle name="SAPBEXHLevel3X 3 2 8" xfId="21110"/>
    <cellStyle name="SAPBEXHLevel3X 3 2 9" xfId="27618"/>
    <cellStyle name="SAPBEXHLevel3X 3 3" xfId="5972"/>
    <cellStyle name="SAPBEXHLevel3X 3 3 10" xfId="31326"/>
    <cellStyle name="SAPBEXHLevel3X 3 3 2" xfId="5973"/>
    <cellStyle name="SAPBEXHLevel3X 3 3 2 2" xfId="10222"/>
    <cellStyle name="SAPBEXHLevel3X 3 3 2 2 2" xfId="19862"/>
    <cellStyle name="SAPBEXHLevel3X 3 3 2 3" xfId="13352"/>
    <cellStyle name="SAPBEXHLevel3X 3 3 2 3 2" xfId="13939"/>
    <cellStyle name="SAPBEXHLevel3X 3 3 2 4" xfId="21108"/>
    <cellStyle name="SAPBEXHLevel3X 3 3 2 5" xfId="27624"/>
    <cellStyle name="SAPBEXHLevel3X 3 3 2 6" xfId="31327"/>
    <cellStyle name="SAPBEXHLevel3X 3 3 3" xfId="5974"/>
    <cellStyle name="SAPBEXHLevel3X 3 3 3 2" xfId="10223"/>
    <cellStyle name="SAPBEXHLevel3X 3 3 3 2 2" xfId="15825"/>
    <cellStyle name="SAPBEXHLevel3X 3 3 3 3" xfId="13353"/>
    <cellStyle name="SAPBEXHLevel3X 3 3 3 3 2" xfId="13938"/>
    <cellStyle name="SAPBEXHLevel3X 3 3 3 4" xfId="17410"/>
    <cellStyle name="SAPBEXHLevel3X 3 3 3 5" xfId="27625"/>
    <cellStyle name="SAPBEXHLevel3X 3 3 3 6" xfId="31328"/>
    <cellStyle name="SAPBEXHLevel3X 3 3 4" xfId="5975"/>
    <cellStyle name="SAPBEXHLevel3X 3 3 4 2" xfId="10224"/>
    <cellStyle name="SAPBEXHLevel3X 3 3 4 2 2" xfId="22401"/>
    <cellStyle name="SAPBEXHLevel3X 3 3 4 3" xfId="13354"/>
    <cellStyle name="SAPBEXHLevel3X 3 3 4 3 2" xfId="13937"/>
    <cellStyle name="SAPBEXHLevel3X 3 3 4 4" xfId="23652"/>
    <cellStyle name="SAPBEXHLevel3X 3 3 4 5" xfId="27626"/>
    <cellStyle name="SAPBEXHLevel3X 3 3 4 6" xfId="31329"/>
    <cellStyle name="SAPBEXHLevel3X 3 3 5" xfId="5976"/>
    <cellStyle name="SAPBEXHLevel3X 3 3 5 2" xfId="10225"/>
    <cellStyle name="SAPBEXHLevel3X 3 3 5 2 2" xfId="19857"/>
    <cellStyle name="SAPBEXHLevel3X 3 3 5 3" xfId="13355"/>
    <cellStyle name="SAPBEXHLevel3X 3 3 5 3 2" xfId="13936"/>
    <cellStyle name="SAPBEXHLevel3X 3 3 5 4" xfId="21106"/>
    <cellStyle name="SAPBEXHLevel3X 3 3 5 5" xfId="27627"/>
    <cellStyle name="SAPBEXHLevel3X 3 3 5 6" xfId="31330"/>
    <cellStyle name="SAPBEXHLevel3X 3 3 6" xfId="10221"/>
    <cellStyle name="SAPBEXHLevel3X 3 3 6 2" xfId="22406"/>
    <cellStyle name="SAPBEXHLevel3X 3 3 7" xfId="13351"/>
    <cellStyle name="SAPBEXHLevel3X 3 3 7 2" xfId="13940"/>
    <cellStyle name="SAPBEXHLevel3X 3 3 8" xfId="23654"/>
    <cellStyle name="SAPBEXHLevel3X 3 3 9" xfId="27623"/>
    <cellStyle name="SAPBEXHLevel3X 3 4" xfId="5977"/>
    <cellStyle name="SAPBEXHLevel3X 3 4 2" xfId="10226"/>
    <cellStyle name="SAPBEXHLevel3X 3 4 2 2" xfId="22405"/>
    <cellStyle name="SAPBEXHLevel3X 3 4 3" xfId="13356"/>
    <cellStyle name="SAPBEXHLevel3X 3 4 3 2" xfId="13935"/>
    <cellStyle name="SAPBEXHLevel3X 3 4 4" xfId="23653"/>
    <cellStyle name="SAPBEXHLevel3X 3 4 5" xfId="27628"/>
    <cellStyle name="SAPBEXHLevel3X 3 4 6" xfId="31331"/>
    <cellStyle name="SAPBEXHLevel3X 3 5" xfId="5978"/>
    <cellStyle name="SAPBEXHLevel3X 3 5 2" xfId="10227"/>
    <cellStyle name="SAPBEXHLevel3X 3 5 2 2" xfId="19861"/>
    <cellStyle name="SAPBEXHLevel3X 3 5 3" xfId="13357"/>
    <cellStyle name="SAPBEXHLevel3X 3 5 3 2" xfId="13934"/>
    <cellStyle name="SAPBEXHLevel3X 3 5 4" xfId="21107"/>
    <cellStyle name="SAPBEXHLevel3X 3 5 5" xfId="27629"/>
    <cellStyle name="SAPBEXHLevel3X 3 5 6" xfId="31332"/>
    <cellStyle name="SAPBEXHLevel3X 3 6" xfId="10215"/>
    <cellStyle name="SAPBEXHLevel3X 3 6 2" xfId="15827"/>
    <cellStyle name="SAPBEXHLevel3X 3 7" xfId="13345"/>
    <cellStyle name="SAPBEXHLevel3X 3 7 2" xfId="13946"/>
    <cellStyle name="SAPBEXHLevel3X 3 8" xfId="23656"/>
    <cellStyle name="SAPBEXHLevel3X 3 9" xfId="27617"/>
    <cellStyle name="SAPBEXHLevel3X 4" xfId="746"/>
    <cellStyle name="SAPBEXHLevel3X 4 10" xfId="31333"/>
    <cellStyle name="SAPBEXHLevel3X 4 2" xfId="5980"/>
    <cellStyle name="SAPBEXHLevel3X 4 2 10" xfId="31334"/>
    <cellStyle name="SAPBEXHLevel3X 4 2 2" xfId="5981"/>
    <cellStyle name="SAPBEXHLevel3X 4 2 2 2" xfId="10230"/>
    <cellStyle name="SAPBEXHLevel3X 4 2 2 2 2" xfId="19860"/>
    <cellStyle name="SAPBEXHLevel3X 4 2 2 3" xfId="13360"/>
    <cellStyle name="SAPBEXHLevel3X 4 2 2 3 2" xfId="13931"/>
    <cellStyle name="SAPBEXHLevel3X 4 2 2 4" xfId="23650"/>
    <cellStyle name="SAPBEXHLevel3X 4 2 2 5" xfId="27632"/>
    <cellStyle name="SAPBEXHLevel3X 4 2 2 6" xfId="31335"/>
    <cellStyle name="SAPBEXHLevel3X 4 2 3" xfId="5982"/>
    <cellStyle name="SAPBEXHLevel3X 4 2 3 2" xfId="10231"/>
    <cellStyle name="SAPBEXHLevel3X 4 2 3 2 2" xfId="15823"/>
    <cellStyle name="SAPBEXHLevel3X 4 2 3 3" xfId="13361"/>
    <cellStyle name="SAPBEXHLevel3X 4 2 3 3 2" xfId="13930"/>
    <cellStyle name="SAPBEXHLevel3X 4 2 3 4" xfId="21104"/>
    <cellStyle name="SAPBEXHLevel3X 4 2 3 5" xfId="27633"/>
    <cellStyle name="SAPBEXHLevel3X 4 2 3 6" xfId="31336"/>
    <cellStyle name="SAPBEXHLevel3X 4 2 4" xfId="5983"/>
    <cellStyle name="SAPBEXHLevel3X 4 2 4 2" xfId="10232"/>
    <cellStyle name="SAPBEXHLevel3X 4 2 4 2 2" xfId="22403"/>
    <cellStyle name="SAPBEXHLevel3X 4 2 4 3" xfId="13362"/>
    <cellStyle name="SAPBEXHLevel3X 4 2 4 3 2" xfId="13929"/>
    <cellStyle name="SAPBEXHLevel3X 4 2 4 4" xfId="23651"/>
    <cellStyle name="SAPBEXHLevel3X 4 2 4 5" xfId="27634"/>
    <cellStyle name="SAPBEXHLevel3X 4 2 4 6" xfId="31337"/>
    <cellStyle name="SAPBEXHLevel3X 4 2 5" xfId="5984"/>
    <cellStyle name="SAPBEXHLevel3X 4 2 5 2" xfId="10233"/>
    <cellStyle name="SAPBEXHLevel3X 4 2 5 2 2" xfId="19859"/>
    <cellStyle name="SAPBEXHLevel3X 4 2 5 3" xfId="13363"/>
    <cellStyle name="SAPBEXHLevel3X 4 2 5 3 2" xfId="13928"/>
    <cellStyle name="SAPBEXHLevel3X 4 2 5 4" xfId="21105"/>
    <cellStyle name="SAPBEXHLevel3X 4 2 5 5" xfId="27635"/>
    <cellStyle name="SAPBEXHLevel3X 4 2 5 6" xfId="31338"/>
    <cellStyle name="SAPBEXHLevel3X 4 2 6" xfId="10229"/>
    <cellStyle name="SAPBEXHLevel3X 4 2 6 2" xfId="22404"/>
    <cellStyle name="SAPBEXHLevel3X 4 2 7" xfId="13359"/>
    <cellStyle name="SAPBEXHLevel3X 4 2 7 2" xfId="13932"/>
    <cellStyle name="SAPBEXHLevel3X 4 2 8" xfId="17408"/>
    <cellStyle name="SAPBEXHLevel3X 4 2 9" xfId="27631"/>
    <cellStyle name="SAPBEXHLevel3X 4 3" xfId="5985"/>
    <cellStyle name="SAPBEXHLevel3X 4 3 10" xfId="31339"/>
    <cellStyle name="SAPBEXHLevel3X 4 3 2" xfId="5986"/>
    <cellStyle name="SAPBEXHLevel3X 4 3 2 2" xfId="10235"/>
    <cellStyle name="SAPBEXHLevel3X 4 3 2 2 2" xfId="22402"/>
    <cellStyle name="SAPBEXHLevel3X 4 3 2 3" xfId="13365"/>
    <cellStyle name="SAPBEXHLevel3X 4 3 2 3 2" xfId="13926"/>
    <cellStyle name="SAPBEXHLevel3X 4 3 2 4" xfId="17406"/>
    <cellStyle name="SAPBEXHLevel3X 4 3 2 5" xfId="27637"/>
    <cellStyle name="SAPBEXHLevel3X 4 3 2 6" xfId="31340"/>
    <cellStyle name="SAPBEXHLevel3X 4 3 3" xfId="5987"/>
    <cellStyle name="SAPBEXHLevel3X 4 3 3 2" xfId="10236"/>
    <cellStyle name="SAPBEXHLevel3X 4 3 3 2 2" xfId="19858"/>
    <cellStyle name="SAPBEXHLevel3X 4 3 3 3" xfId="13366"/>
    <cellStyle name="SAPBEXHLevel3X 4 3 3 3 2" xfId="13925"/>
    <cellStyle name="SAPBEXHLevel3X 4 3 3 4" xfId="17405"/>
    <cellStyle name="SAPBEXHLevel3X 4 3 3 5" xfId="27638"/>
    <cellStyle name="SAPBEXHLevel3X 4 3 3 6" xfId="31341"/>
    <cellStyle name="SAPBEXHLevel3X 4 3 4" xfId="5988"/>
    <cellStyle name="SAPBEXHLevel3X 4 3 4 2" xfId="10237"/>
    <cellStyle name="SAPBEXHLevel3X 4 3 4 2 2" xfId="15821"/>
    <cellStyle name="SAPBEXHLevel3X 4 3 4 3" xfId="13367"/>
    <cellStyle name="SAPBEXHLevel3X 4 3 4 3 2" xfId="13924"/>
    <cellStyle name="SAPBEXHLevel3X 4 3 4 4" xfId="17404"/>
    <cellStyle name="SAPBEXHLevel3X 4 3 4 5" xfId="27639"/>
    <cellStyle name="SAPBEXHLevel3X 4 3 4 6" xfId="31342"/>
    <cellStyle name="SAPBEXHLevel3X 4 3 5" xfId="5989"/>
    <cellStyle name="SAPBEXHLevel3X 4 3 5 2" xfId="10238"/>
    <cellStyle name="SAPBEXHLevel3X 4 3 5 2 2" xfId="15820"/>
    <cellStyle name="SAPBEXHLevel3X 4 3 5 3" xfId="13368"/>
    <cellStyle name="SAPBEXHLevel3X 4 3 5 3 2" xfId="13923"/>
    <cellStyle name="SAPBEXHLevel3X 4 3 5 4" xfId="23647"/>
    <cellStyle name="SAPBEXHLevel3X 4 3 5 5" xfId="27640"/>
    <cellStyle name="SAPBEXHLevel3X 4 3 5 6" xfId="31343"/>
    <cellStyle name="SAPBEXHLevel3X 4 3 6" xfId="10234"/>
    <cellStyle name="SAPBEXHLevel3X 4 3 6 2" xfId="15822"/>
    <cellStyle name="SAPBEXHLevel3X 4 3 7" xfId="13364"/>
    <cellStyle name="SAPBEXHLevel3X 4 3 7 2" xfId="13927"/>
    <cellStyle name="SAPBEXHLevel3X 4 3 8" xfId="17407"/>
    <cellStyle name="SAPBEXHLevel3X 4 3 9" xfId="27636"/>
    <cellStyle name="SAPBEXHLevel3X 4 4" xfId="5990"/>
    <cellStyle name="SAPBEXHLevel3X 4 4 2" xfId="10239"/>
    <cellStyle name="SAPBEXHLevel3X 4 4 2 2" xfId="15819"/>
    <cellStyle name="SAPBEXHLevel3X 4 4 3" xfId="13369"/>
    <cellStyle name="SAPBEXHLevel3X 4 4 3 2" xfId="13922"/>
    <cellStyle name="SAPBEXHLevel3X 4 4 4" xfId="21101"/>
    <cellStyle name="SAPBEXHLevel3X 4 4 5" xfId="27641"/>
    <cellStyle name="SAPBEXHLevel3X 4 4 6" xfId="31344"/>
    <cellStyle name="SAPBEXHLevel3X 4 5" xfId="5991"/>
    <cellStyle name="SAPBEXHLevel3X 4 5 2" xfId="10240"/>
    <cellStyle name="SAPBEXHLevel3X 4 5 2 2" xfId="22392"/>
    <cellStyle name="SAPBEXHLevel3X 4 5 3" xfId="13370"/>
    <cellStyle name="SAPBEXHLevel3X 4 5 3 2" xfId="13921"/>
    <cellStyle name="SAPBEXHLevel3X 4 5 4" xfId="17403"/>
    <cellStyle name="SAPBEXHLevel3X 4 5 5" xfId="27642"/>
    <cellStyle name="SAPBEXHLevel3X 4 5 6" xfId="31345"/>
    <cellStyle name="SAPBEXHLevel3X 4 6" xfId="10228"/>
    <cellStyle name="SAPBEXHLevel3X 4 6 2" xfId="15824"/>
    <cellStyle name="SAPBEXHLevel3X 4 7" xfId="13358"/>
    <cellStyle name="SAPBEXHLevel3X 4 7 2" xfId="13933"/>
    <cellStyle name="SAPBEXHLevel3X 4 8" xfId="17409"/>
    <cellStyle name="SAPBEXHLevel3X 4 9" xfId="27630"/>
    <cellStyle name="SAPBEXHLevel3X 5" xfId="747"/>
    <cellStyle name="SAPBEXHLevel3X 5 10" xfId="31346"/>
    <cellStyle name="SAPBEXHLevel3X 5 2" xfId="5993"/>
    <cellStyle name="SAPBEXHLevel3X 5 2 10" xfId="31347"/>
    <cellStyle name="SAPBEXHLevel3X 5 2 2" xfId="5994"/>
    <cellStyle name="SAPBEXHLevel3X 5 2 2 2" xfId="10243"/>
    <cellStyle name="SAPBEXHLevel3X 5 2 2 2 2" xfId="19855"/>
    <cellStyle name="SAPBEXHLevel3X 5 2 2 3" xfId="13373"/>
    <cellStyle name="SAPBEXHLevel3X 5 2 2 3 2" xfId="13918"/>
    <cellStyle name="SAPBEXHLevel3X 5 2 2 4" xfId="17402"/>
    <cellStyle name="SAPBEXHLevel3X 5 2 2 5" xfId="27645"/>
    <cellStyle name="SAPBEXHLevel3X 5 2 2 6" xfId="31348"/>
    <cellStyle name="SAPBEXHLevel3X 5 2 3" xfId="5995"/>
    <cellStyle name="SAPBEXHLevel3X 5 2 3 2" xfId="10244"/>
    <cellStyle name="SAPBEXHLevel3X 5 2 3 2 2" xfId="15818"/>
    <cellStyle name="SAPBEXHLevel3X 5 2 3 3" xfId="13374"/>
    <cellStyle name="SAPBEXHLevel3X 5 2 3 3 2" xfId="13917"/>
    <cellStyle name="SAPBEXHLevel3X 5 2 3 4" xfId="23645"/>
    <cellStyle name="SAPBEXHLevel3X 5 2 3 5" xfId="27646"/>
    <cellStyle name="SAPBEXHLevel3X 5 2 3 6" xfId="31349"/>
    <cellStyle name="SAPBEXHLevel3X 5 2 4" xfId="5996"/>
    <cellStyle name="SAPBEXHLevel3X 5 2 4 2" xfId="10245"/>
    <cellStyle name="SAPBEXHLevel3X 5 2 4 2 2" xfId="22398"/>
    <cellStyle name="SAPBEXHLevel3X 5 2 4 3" xfId="13375"/>
    <cellStyle name="SAPBEXHLevel3X 5 2 4 3 2" xfId="13916"/>
    <cellStyle name="SAPBEXHLevel3X 5 2 4 4" xfId="21099"/>
    <cellStyle name="SAPBEXHLevel3X 5 2 4 5" xfId="27647"/>
    <cellStyle name="SAPBEXHLevel3X 5 2 4 6" xfId="31350"/>
    <cellStyle name="SAPBEXHLevel3X 5 2 5" xfId="5997"/>
    <cellStyle name="SAPBEXHLevel3X 5 2 5 2" xfId="10246"/>
    <cellStyle name="SAPBEXHLevel3X 5 2 5 2 2" xfId="19854"/>
    <cellStyle name="SAPBEXHLevel3X 5 2 5 3" xfId="13376"/>
    <cellStyle name="SAPBEXHLevel3X 5 2 5 3 2" xfId="13915"/>
    <cellStyle name="SAPBEXHLevel3X 5 2 5 4" xfId="17401"/>
    <cellStyle name="SAPBEXHLevel3X 5 2 5 5" xfId="27648"/>
    <cellStyle name="SAPBEXHLevel3X 5 2 5 6" xfId="31351"/>
    <cellStyle name="SAPBEXHLevel3X 5 2 6" xfId="10242"/>
    <cellStyle name="SAPBEXHLevel3X 5 2 6 2" xfId="22399"/>
    <cellStyle name="SAPBEXHLevel3X 5 2 7" xfId="13372"/>
    <cellStyle name="SAPBEXHLevel3X 5 2 7 2" xfId="13919"/>
    <cellStyle name="SAPBEXHLevel3X 5 2 8" xfId="21100"/>
    <cellStyle name="SAPBEXHLevel3X 5 2 9" xfId="27644"/>
    <cellStyle name="SAPBEXHLevel3X 5 3" xfId="5998"/>
    <cellStyle name="SAPBEXHLevel3X 5 3 10" xfId="31352"/>
    <cellStyle name="SAPBEXHLevel3X 5 3 2" xfId="5999"/>
    <cellStyle name="SAPBEXHLevel3X 5 3 2 2" xfId="10248"/>
    <cellStyle name="SAPBEXHLevel3X 5 3 2 2 2" xfId="22393"/>
    <cellStyle name="SAPBEXHLevel3X 5 3 2 3" xfId="13378"/>
    <cellStyle name="SAPBEXHLevel3X 5 3 2 3 2" xfId="819"/>
    <cellStyle name="SAPBEXHLevel3X 5 3 2 4" xfId="21094"/>
    <cellStyle name="SAPBEXHLevel3X 5 3 2 5" xfId="27650"/>
    <cellStyle name="SAPBEXHLevel3X 5 3 2 6" xfId="31353"/>
    <cellStyle name="SAPBEXHLevel3X 5 3 3" xfId="6000"/>
    <cellStyle name="SAPBEXHLevel3X 5 3 3 2" xfId="10249"/>
    <cellStyle name="SAPBEXHLevel3X 5 3 3 2 2" xfId="19849"/>
    <cellStyle name="SAPBEXHLevel3X 5 3 3 3" xfId="13379"/>
    <cellStyle name="SAPBEXHLevel3X 5 3 3 3 2" xfId="820"/>
    <cellStyle name="SAPBEXHLevel3X 5 3 3 4" xfId="23644"/>
    <cellStyle name="SAPBEXHLevel3X 5 3 3 5" xfId="27651"/>
    <cellStyle name="SAPBEXHLevel3X 5 3 3 6" xfId="31354"/>
    <cellStyle name="SAPBEXHLevel3X 5 3 4" xfId="6001"/>
    <cellStyle name="SAPBEXHLevel3X 5 3 4 2" xfId="10250"/>
    <cellStyle name="SAPBEXHLevel3X 5 3 4 2 2" xfId="22397"/>
    <cellStyle name="SAPBEXHLevel3X 5 3 4 3" xfId="13380"/>
    <cellStyle name="SAPBEXHLevel3X 5 3 4 3 2" xfId="821"/>
    <cellStyle name="SAPBEXHLevel3X 5 3 4 4" xfId="21098"/>
    <cellStyle name="SAPBEXHLevel3X 5 3 4 5" xfId="27652"/>
    <cellStyle name="SAPBEXHLevel3X 5 3 4 6" xfId="31355"/>
    <cellStyle name="SAPBEXHLevel3X 5 3 5" xfId="6002"/>
    <cellStyle name="SAPBEXHLevel3X 5 3 5 2" xfId="10251"/>
    <cellStyle name="SAPBEXHLevel3X 5 3 5 2 2" xfId="19853"/>
    <cellStyle name="SAPBEXHLevel3X 5 3 5 3" xfId="13381"/>
    <cellStyle name="SAPBEXHLevel3X 5 3 5 3 2" xfId="822"/>
    <cellStyle name="SAPBEXHLevel3X 5 3 5 4" xfId="17400"/>
    <cellStyle name="SAPBEXHLevel3X 5 3 5 5" xfId="27653"/>
    <cellStyle name="SAPBEXHLevel3X 5 3 5 6" xfId="31356"/>
    <cellStyle name="SAPBEXHLevel3X 5 3 6" xfId="10247"/>
    <cellStyle name="SAPBEXHLevel3X 5 3 6 2" xfId="15817"/>
    <cellStyle name="SAPBEXHLevel3X 5 3 7" xfId="13377"/>
    <cellStyle name="SAPBEXHLevel3X 5 3 7 2" xfId="13914"/>
    <cellStyle name="SAPBEXHLevel3X 5 3 8" xfId="23640"/>
    <cellStyle name="SAPBEXHLevel3X 5 3 9" xfId="27649"/>
    <cellStyle name="SAPBEXHLevel3X 5 4" xfId="6003"/>
    <cellStyle name="SAPBEXHLevel3X 5 4 2" xfId="10252"/>
    <cellStyle name="SAPBEXHLevel3X 5 4 2 2" xfId="15816"/>
    <cellStyle name="SAPBEXHLevel3X 5 4 3" xfId="13382"/>
    <cellStyle name="SAPBEXHLevel3X 5 4 3 2" xfId="823"/>
    <cellStyle name="SAPBEXHLevel3X 5 4 4" xfId="23643"/>
    <cellStyle name="SAPBEXHLevel3X 5 4 5" xfId="27654"/>
    <cellStyle name="SAPBEXHLevel3X 5 4 6" xfId="31357"/>
    <cellStyle name="SAPBEXHLevel3X 5 5" xfId="6004"/>
    <cellStyle name="SAPBEXHLevel3X 5 5 2" xfId="10253"/>
    <cellStyle name="SAPBEXHLevel3X 5 5 2 2" xfId="22396"/>
    <cellStyle name="SAPBEXHLevel3X 5 5 3" xfId="13383"/>
    <cellStyle name="SAPBEXHLevel3X 5 5 3 2" xfId="824"/>
    <cellStyle name="SAPBEXHLevel3X 5 5 4" xfId="21097"/>
    <cellStyle name="SAPBEXHLevel3X 5 5 5" xfId="27655"/>
    <cellStyle name="SAPBEXHLevel3X 5 5 6" xfId="31358"/>
    <cellStyle name="SAPBEXHLevel3X 5 6" xfId="10241"/>
    <cellStyle name="SAPBEXHLevel3X 5 6 2" xfId="19848"/>
    <cellStyle name="SAPBEXHLevel3X 5 7" xfId="13371"/>
    <cellStyle name="SAPBEXHLevel3X 5 7 2" xfId="13920"/>
    <cellStyle name="SAPBEXHLevel3X 5 8" xfId="23646"/>
    <cellStyle name="SAPBEXHLevel3X 5 9" xfId="27643"/>
    <cellStyle name="SAPBEXHLevel3X 6" xfId="6005"/>
    <cellStyle name="SAPBEXHLevel3X 6 10" xfId="31359"/>
    <cellStyle name="SAPBEXHLevel3X 6 2" xfId="6006"/>
    <cellStyle name="SAPBEXHLevel3X 6 2 10" xfId="31360"/>
    <cellStyle name="SAPBEXHLevel3X 6 2 2" xfId="6007"/>
    <cellStyle name="SAPBEXHLevel3X 6 2 2 2" xfId="10256"/>
    <cellStyle name="SAPBEXHLevel3X 6 2 2 2 2" xfId="22395"/>
    <cellStyle name="SAPBEXHLevel3X 6 2 2 3" xfId="13386"/>
    <cellStyle name="SAPBEXHLevel3X 6 2 2 3 2" xfId="829"/>
    <cellStyle name="SAPBEXHLevel3X 6 2 2 4" xfId="21096"/>
    <cellStyle name="SAPBEXHLevel3X 6 2 2 5" xfId="27658"/>
    <cellStyle name="SAPBEXHLevel3X 6 2 2 6" xfId="31361"/>
    <cellStyle name="SAPBEXHLevel3X 6 2 3" xfId="6008"/>
    <cellStyle name="SAPBEXHLevel3X 6 2 3 2" xfId="10257"/>
    <cellStyle name="SAPBEXHLevel3X 6 2 3 2 2" xfId="19851"/>
    <cellStyle name="SAPBEXHLevel3X 6 2 3 3" xfId="13387"/>
    <cellStyle name="SAPBEXHLevel3X 6 2 3 3 2" xfId="830"/>
    <cellStyle name="SAPBEXHLevel3X 6 2 3 4" xfId="17398"/>
    <cellStyle name="SAPBEXHLevel3X 6 2 3 5" xfId="27659"/>
    <cellStyle name="SAPBEXHLevel3X 6 2 3 6" xfId="31362"/>
    <cellStyle name="SAPBEXHLevel3X 6 2 4" xfId="6009"/>
    <cellStyle name="SAPBEXHLevel3X 6 2 4 2" xfId="10258"/>
    <cellStyle name="SAPBEXHLevel3X 6 2 4 2 2" xfId="15814"/>
    <cellStyle name="SAPBEXHLevel3X 6 2 4 3" xfId="13388"/>
    <cellStyle name="SAPBEXHLevel3X 6 2 4 3 2" xfId="936"/>
    <cellStyle name="SAPBEXHLevel3X 6 2 4 4" xfId="23641"/>
    <cellStyle name="SAPBEXHLevel3X 6 2 4 5" xfId="27660"/>
    <cellStyle name="SAPBEXHLevel3X 6 2 4 6" xfId="31363"/>
    <cellStyle name="SAPBEXHLevel3X 6 2 5" xfId="6010"/>
    <cellStyle name="SAPBEXHLevel3X 6 2 5 2" xfId="10259"/>
    <cellStyle name="SAPBEXHLevel3X 6 2 5 2 2" xfId="22394"/>
    <cellStyle name="SAPBEXHLevel3X 6 2 5 3" xfId="13389"/>
    <cellStyle name="SAPBEXHLevel3X 6 2 5 3 2" xfId="947"/>
    <cellStyle name="SAPBEXHLevel3X 6 2 5 4" xfId="21095"/>
    <cellStyle name="SAPBEXHLevel3X 6 2 5 5" xfId="27661"/>
    <cellStyle name="SAPBEXHLevel3X 6 2 5 6" xfId="31364"/>
    <cellStyle name="SAPBEXHLevel3X 6 2 6" xfId="10255"/>
    <cellStyle name="SAPBEXHLevel3X 6 2 6 2" xfId="15815"/>
    <cellStyle name="SAPBEXHLevel3X 6 2 7" xfId="13385"/>
    <cellStyle name="SAPBEXHLevel3X 6 2 7 2" xfId="828"/>
    <cellStyle name="SAPBEXHLevel3X 6 2 8" xfId="23642"/>
    <cellStyle name="SAPBEXHLevel3X 6 2 9" xfId="27657"/>
    <cellStyle name="SAPBEXHLevel3X 6 3" xfId="6011"/>
    <cellStyle name="SAPBEXHLevel3X 6 3 10" xfId="31365"/>
    <cellStyle name="SAPBEXHLevel3X 6 3 2" xfId="6012"/>
    <cellStyle name="SAPBEXHLevel3X 6 3 2 2" xfId="10261"/>
    <cellStyle name="SAPBEXHLevel3X 6 3 2 2 2" xfId="15813"/>
    <cellStyle name="SAPBEXHLevel3X 6 3 2 3" xfId="13391"/>
    <cellStyle name="SAPBEXHLevel3X 6 3 2 3 2" xfId="969"/>
    <cellStyle name="SAPBEXHLevel3X 6 3 2 4" xfId="17396"/>
    <cellStyle name="SAPBEXHLevel3X 6 3 2 5" xfId="27663"/>
    <cellStyle name="SAPBEXHLevel3X 6 3 2 6" xfId="31366"/>
    <cellStyle name="SAPBEXHLevel3X 6 3 3" xfId="6013"/>
    <cellStyle name="SAPBEXHLevel3X 6 3 3 2" xfId="10262"/>
    <cellStyle name="SAPBEXHLevel3X 6 3 3 2 2" xfId="15812"/>
    <cellStyle name="SAPBEXHLevel3X 6 3 3 3" xfId="13392"/>
    <cellStyle name="SAPBEXHLevel3X 6 3 3 3 2" xfId="980"/>
    <cellStyle name="SAPBEXHLevel3X 6 3 3 4" xfId="17395"/>
    <cellStyle name="SAPBEXHLevel3X 6 3 3 5" xfId="27664"/>
    <cellStyle name="SAPBEXHLevel3X 6 3 3 6" xfId="31367"/>
    <cellStyle name="SAPBEXHLevel3X 6 3 4" xfId="6014"/>
    <cellStyle name="SAPBEXHLevel3X 6 3 4 2" xfId="10263"/>
    <cellStyle name="SAPBEXHLevel3X 6 3 4 2 2" xfId="15811"/>
    <cellStyle name="SAPBEXHLevel3X 6 3 4 3" xfId="13393"/>
    <cellStyle name="SAPBEXHLevel3X 6 3 4 3 2" xfId="991"/>
    <cellStyle name="SAPBEXHLevel3X 6 3 4 4" xfId="17394"/>
    <cellStyle name="SAPBEXHLevel3X 6 3 4 5" xfId="27665"/>
    <cellStyle name="SAPBEXHLevel3X 6 3 4 6" xfId="31368"/>
    <cellStyle name="SAPBEXHLevel3X 6 3 5" xfId="6015"/>
    <cellStyle name="SAPBEXHLevel3X 6 3 5 2" xfId="10264"/>
    <cellStyle name="SAPBEXHLevel3X 6 3 5 2 2" xfId="22385"/>
    <cellStyle name="SAPBEXHLevel3X 6 3 5 3" xfId="13394"/>
    <cellStyle name="SAPBEXHLevel3X 6 3 5 3 2" xfId="1002"/>
    <cellStyle name="SAPBEXHLevel3X 6 3 5 4" xfId="17393"/>
    <cellStyle name="SAPBEXHLevel3X 6 3 5 5" xfId="27666"/>
    <cellStyle name="SAPBEXHLevel3X 6 3 5 6" xfId="31369"/>
    <cellStyle name="SAPBEXHLevel3X 6 3 6" xfId="10260"/>
    <cellStyle name="SAPBEXHLevel3X 6 3 6 2" xfId="19850"/>
    <cellStyle name="SAPBEXHLevel3X 6 3 7" xfId="13390"/>
    <cellStyle name="SAPBEXHLevel3X 6 3 7 2" xfId="958"/>
    <cellStyle name="SAPBEXHLevel3X 6 3 8" xfId="17397"/>
    <cellStyle name="SAPBEXHLevel3X 6 3 9" xfId="27662"/>
    <cellStyle name="SAPBEXHLevel3X 6 4" xfId="6016"/>
    <cellStyle name="SAPBEXHLevel3X 6 4 2" xfId="10265"/>
    <cellStyle name="SAPBEXHLevel3X 6 4 2 2" xfId="19842"/>
    <cellStyle name="SAPBEXHLevel3X 6 4 3" xfId="13395"/>
    <cellStyle name="SAPBEXHLevel3X 6 4 3 2" xfId="1013"/>
    <cellStyle name="SAPBEXHLevel3X 6 4 4" xfId="17392"/>
    <cellStyle name="SAPBEXHLevel3X 6 4 5" xfId="27667"/>
    <cellStyle name="SAPBEXHLevel3X 6 4 6" xfId="31370"/>
    <cellStyle name="SAPBEXHLevel3X 6 5" xfId="6017"/>
    <cellStyle name="SAPBEXHLevel3X 6 5 2" xfId="10266"/>
    <cellStyle name="SAPBEXHLevel3X 6 5 2 2" xfId="22391"/>
    <cellStyle name="SAPBEXHLevel3X 6 5 3" xfId="13396"/>
    <cellStyle name="SAPBEXHLevel3X 6 5 3 2" xfId="1024"/>
    <cellStyle name="SAPBEXHLevel3X 6 5 4" xfId="17391"/>
    <cellStyle name="SAPBEXHLevel3X 6 5 5" xfId="27668"/>
    <cellStyle name="SAPBEXHLevel3X 6 5 6" xfId="31371"/>
    <cellStyle name="SAPBEXHLevel3X 6 6" xfId="10254"/>
    <cellStyle name="SAPBEXHLevel3X 6 6 2" xfId="19852"/>
    <cellStyle name="SAPBEXHLevel3X 6 7" xfId="13384"/>
    <cellStyle name="SAPBEXHLevel3X 6 7 2" xfId="827"/>
    <cellStyle name="SAPBEXHLevel3X 6 8" xfId="17399"/>
    <cellStyle name="SAPBEXHLevel3X 6 9" xfId="27656"/>
    <cellStyle name="SAPBEXHLevel3X 7" xfId="6018"/>
    <cellStyle name="SAPBEXHLevel3X 7 10" xfId="31372"/>
    <cellStyle name="SAPBEXHLevel3X 7 2" xfId="6019"/>
    <cellStyle name="SAPBEXHLevel3X 7 2 2" xfId="10268"/>
    <cellStyle name="SAPBEXHLevel3X 7 2 2 2" xfId="15810"/>
    <cellStyle name="SAPBEXHLevel3X 7 2 3" xfId="13398"/>
    <cellStyle name="SAPBEXHLevel3X 7 2 3 2" xfId="1047"/>
    <cellStyle name="SAPBEXHLevel3X 7 2 4" xfId="17389"/>
    <cellStyle name="SAPBEXHLevel3X 7 2 5" xfId="27670"/>
    <cellStyle name="SAPBEXHLevel3X 7 2 6" xfId="31373"/>
    <cellStyle name="SAPBEXHLevel3X 7 3" xfId="6020"/>
    <cellStyle name="SAPBEXHLevel3X 7 3 2" xfId="10269"/>
    <cellStyle name="SAPBEXHLevel3X 7 3 2 2" xfId="22390"/>
    <cellStyle name="SAPBEXHLevel3X 7 3 3" xfId="13399"/>
    <cellStyle name="SAPBEXHLevel3X 7 3 3 2" xfId="1058"/>
    <cellStyle name="SAPBEXHLevel3X 7 3 4" xfId="17388"/>
    <cellStyle name="SAPBEXHLevel3X 7 3 5" xfId="27671"/>
    <cellStyle name="SAPBEXHLevel3X 7 3 6" xfId="31374"/>
    <cellStyle name="SAPBEXHLevel3X 7 4" xfId="6021"/>
    <cellStyle name="SAPBEXHLevel3X 7 4 2" xfId="10270"/>
    <cellStyle name="SAPBEXHLevel3X 7 4 2 2" xfId="19846"/>
    <cellStyle name="SAPBEXHLevel3X 7 4 3" xfId="13400"/>
    <cellStyle name="SAPBEXHLevel3X 7 4 3 2" xfId="1069"/>
    <cellStyle name="SAPBEXHLevel3X 7 4 4" xfId="17387"/>
    <cellStyle name="SAPBEXHLevel3X 7 4 5" xfId="27672"/>
    <cellStyle name="SAPBEXHLevel3X 7 4 6" xfId="31375"/>
    <cellStyle name="SAPBEXHLevel3X 7 5" xfId="6022"/>
    <cellStyle name="SAPBEXHLevel3X 7 5 2" xfId="10271"/>
    <cellStyle name="SAPBEXHLevel3X 7 5 2 2" xfId="15809"/>
    <cellStyle name="SAPBEXHLevel3X 7 5 3" xfId="13401"/>
    <cellStyle name="SAPBEXHLevel3X 7 5 3 2" xfId="1076"/>
    <cellStyle name="SAPBEXHLevel3X 7 5 4" xfId="17386"/>
    <cellStyle name="SAPBEXHLevel3X 7 5 5" xfId="27673"/>
    <cellStyle name="SAPBEXHLevel3X 7 5 6" xfId="31376"/>
    <cellStyle name="SAPBEXHLevel3X 7 6" xfId="10267"/>
    <cellStyle name="SAPBEXHLevel3X 7 6 2" xfId="19847"/>
    <cellStyle name="SAPBEXHLevel3X 7 7" xfId="13397"/>
    <cellStyle name="SAPBEXHLevel3X 7 7 2" xfId="1035"/>
    <cellStyle name="SAPBEXHLevel3X 7 8" xfId="17390"/>
    <cellStyle name="SAPBEXHLevel3X 7 9" xfId="27669"/>
    <cellStyle name="SAPBEXHLevel3X 8" xfId="6023"/>
    <cellStyle name="SAPBEXHLevel3X 8 10" xfId="31377"/>
    <cellStyle name="SAPBEXHLevel3X 8 2" xfId="6024"/>
    <cellStyle name="SAPBEXHLevel3X 8 2 2" xfId="10273"/>
    <cellStyle name="SAPBEXHLevel3X 8 2 2 2" xfId="19843"/>
    <cellStyle name="SAPBEXHLevel3X 8 2 3" xfId="13403"/>
    <cellStyle name="SAPBEXHLevel3X 8 2 3 2" xfId="1078"/>
    <cellStyle name="SAPBEXHLevel3X 8 2 4" xfId="17384"/>
    <cellStyle name="SAPBEXHLevel3X 8 2 5" xfId="27675"/>
    <cellStyle name="SAPBEXHLevel3X 8 2 6" xfId="31378"/>
    <cellStyle name="SAPBEXHLevel3X 8 3" xfId="6025"/>
    <cellStyle name="SAPBEXHLevel3X 8 3 2" xfId="10274"/>
    <cellStyle name="SAPBEXHLevel3X 8 3 2 2" xfId="22389"/>
    <cellStyle name="SAPBEXHLevel3X 8 3 3" xfId="13404"/>
    <cellStyle name="SAPBEXHLevel3X 8 3 3 2" xfId="1079"/>
    <cellStyle name="SAPBEXHLevel3X 8 3 4" xfId="17383"/>
    <cellStyle name="SAPBEXHLevel3X 8 3 5" xfId="27676"/>
    <cellStyle name="SAPBEXHLevel3X 8 3 6" xfId="31379"/>
    <cellStyle name="SAPBEXHLevel3X 8 4" xfId="6026"/>
    <cellStyle name="SAPBEXHLevel3X 8 4 2" xfId="10275"/>
    <cellStyle name="SAPBEXHLevel3X 8 4 2 2" xfId="19845"/>
    <cellStyle name="SAPBEXHLevel3X 8 4 3" xfId="13405"/>
    <cellStyle name="SAPBEXHLevel3X 8 4 3 2" xfId="1080"/>
    <cellStyle name="SAPBEXHLevel3X 8 4 4" xfId="17382"/>
    <cellStyle name="SAPBEXHLevel3X 8 4 5" xfId="27677"/>
    <cellStyle name="SAPBEXHLevel3X 8 4 6" xfId="31380"/>
    <cellStyle name="SAPBEXHLevel3X 8 5" xfId="6027"/>
    <cellStyle name="SAPBEXHLevel3X 8 5 2" xfId="10276"/>
    <cellStyle name="SAPBEXHLevel3X 8 5 2 2" xfId="15808"/>
    <cellStyle name="SAPBEXHLevel3X 8 5 3" xfId="13406"/>
    <cellStyle name="SAPBEXHLevel3X 8 5 3 2" xfId="1081"/>
    <cellStyle name="SAPBEXHLevel3X 8 5 4" xfId="17381"/>
    <cellStyle name="SAPBEXHLevel3X 8 5 5" xfId="27678"/>
    <cellStyle name="SAPBEXHLevel3X 8 5 6" xfId="31381"/>
    <cellStyle name="SAPBEXHLevel3X 8 6" xfId="10272"/>
    <cellStyle name="SAPBEXHLevel3X 8 6 2" xfId="22386"/>
    <cellStyle name="SAPBEXHLevel3X 8 7" xfId="13402"/>
    <cellStyle name="SAPBEXHLevel3X 8 7 2" xfId="1077"/>
    <cellStyle name="SAPBEXHLevel3X 8 8" xfId="17385"/>
    <cellStyle name="SAPBEXHLevel3X 8 9" xfId="27674"/>
    <cellStyle name="SAPBEXHLevel3X 9" xfId="6028"/>
    <cellStyle name="SAPBEXHLevel3X 9 2" xfId="10277"/>
    <cellStyle name="SAPBEXHLevel3X 9 2 2" xfId="22388"/>
    <cellStyle name="SAPBEXHLevel3X 9 3" xfId="13407"/>
    <cellStyle name="SAPBEXHLevel3X 9 3 2" xfId="1082"/>
    <cellStyle name="SAPBEXHLevel3X 9 4" xfId="17380"/>
    <cellStyle name="SAPBEXHLevel3X 9 5" xfId="27679"/>
    <cellStyle name="SAPBEXHLevel3X 9 6" xfId="31382"/>
    <cellStyle name="SAPBEXHLevel3X_PAL Graphs" xfId="748"/>
    <cellStyle name="SAPBEXinputData" xfId="207"/>
    <cellStyle name="SAPBEXinputData 2" xfId="749"/>
    <cellStyle name="SAPBEXinputData 2 2" xfId="10278"/>
    <cellStyle name="SAPBEXinputData 2 2 2" xfId="22110"/>
    <cellStyle name="SAPBEXinputData 2 3" xfId="13408"/>
    <cellStyle name="SAPBEXinputData 2 3 2" xfId="24651"/>
    <cellStyle name="SAPBEXinputData 2 4" xfId="18478"/>
    <cellStyle name="SAPBEXinputData 2 5" xfId="27680"/>
    <cellStyle name="SAPBEXinputData 2 6" xfId="31383"/>
    <cellStyle name="SAPBEXinputData 3" xfId="750"/>
    <cellStyle name="SAPBEXinputData 3 2" xfId="6032"/>
    <cellStyle name="SAPBEXinputData 3 2 2" xfId="10280"/>
    <cellStyle name="SAPBEXinputData 3 2 2 2" xfId="22112"/>
    <cellStyle name="SAPBEXinputData 3 2 3" xfId="13410"/>
    <cellStyle name="SAPBEXinputData 3 2 3 2" xfId="24653"/>
    <cellStyle name="SAPBEXinputData 3 2 4" xfId="18480"/>
    <cellStyle name="SAPBEXinputData 3 2 5" xfId="27682"/>
    <cellStyle name="SAPBEXinputData 3 2 6" xfId="31384"/>
    <cellStyle name="SAPBEXinputData 3 3" xfId="10279"/>
    <cellStyle name="SAPBEXinputData 3 3 2" xfId="22111"/>
    <cellStyle name="SAPBEXinputData 3 4" xfId="13409"/>
    <cellStyle name="SAPBEXinputData 3 4 2" xfId="24652"/>
    <cellStyle name="SAPBEXinputData 3 5" xfId="18479"/>
    <cellStyle name="SAPBEXinputData 3 6" xfId="27681"/>
    <cellStyle name="SAPBEXinputData 3 7" xfId="31385"/>
    <cellStyle name="SAPBEXinputData 4" xfId="6033"/>
    <cellStyle name="SAPBEXinputData 4 2" xfId="6034"/>
    <cellStyle name="SAPBEXinputData 4 2 2" xfId="10282"/>
    <cellStyle name="SAPBEXinputData 4 2 2 2" xfId="22114"/>
    <cellStyle name="SAPBEXinputData 4 2 3" xfId="13412"/>
    <cellStyle name="SAPBEXinputData 4 2 3 2" xfId="24655"/>
    <cellStyle name="SAPBEXinputData 4 2 4" xfId="18482"/>
    <cellStyle name="SAPBEXinputData 4 2 5" xfId="27684"/>
    <cellStyle name="SAPBEXinputData 4 2 6" xfId="31386"/>
    <cellStyle name="SAPBEXinputData 4 3" xfId="10281"/>
    <cellStyle name="SAPBEXinputData 4 3 2" xfId="22113"/>
    <cellStyle name="SAPBEXinputData 4 4" xfId="13411"/>
    <cellStyle name="SAPBEXinputData 4 4 2" xfId="24654"/>
    <cellStyle name="SAPBEXinputData 4 5" xfId="18481"/>
    <cellStyle name="SAPBEXinputData 4 6" xfId="27683"/>
    <cellStyle name="SAPBEXinputData 4 7" xfId="31387"/>
    <cellStyle name="SAPBEXItemHeader" xfId="208"/>
    <cellStyle name="SAPBEXItemHeader 10" xfId="17379"/>
    <cellStyle name="SAPBEXItemHeader 11" xfId="27685"/>
    <cellStyle name="SAPBEXItemHeader 12" xfId="31388"/>
    <cellStyle name="SAPBEXItemHeader 2" xfId="6036"/>
    <cellStyle name="SAPBEXItemHeader 2 10" xfId="31389"/>
    <cellStyle name="SAPBEXItemHeader 2 2" xfId="6037"/>
    <cellStyle name="SAPBEXItemHeader 2 2 10" xfId="31390"/>
    <cellStyle name="SAPBEXItemHeader 2 2 2" xfId="6038"/>
    <cellStyle name="SAPBEXItemHeader 2 2 2 2" xfId="10286"/>
    <cellStyle name="SAPBEXItemHeader 2 2 2 2 2" xfId="15806"/>
    <cellStyle name="SAPBEXItemHeader 2 2 2 3" xfId="13416"/>
    <cellStyle name="SAPBEXItemHeader 2 2 2 3 2" xfId="1169"/>
    <cellStyle name="SAPBEXItemHeader 2 2 2 4" xfId="17376"/>
    <cellStyle name="SAPBEXItemHeader 2 2 2 5" xfId="27688"/>
    <cellStyle name="SAPBEXItemHeader 2 2 2 6" xfId="31391"/>
    <cellStyle name="SAPBEXItemHeader 2 2 3" xfId="6039"/>
    <cellStyle name="SAPBEXItemHeader 2 2 3 2" xfId="10287"/>
    <cellStyle name="SAPBEXItemHeader 2 2 3 2 2" xfId="15805"/>
    <cellStyle name="SAPBEXItemHeader 2 2 3 3" xfId="13417"/>
    <cellStyle name="SAPBEXItemHeader 2 2 3 3 2" xfId="1180"/>
    <cellStyle name="SAPBEXItemHeader 2 2 3 4" xfId="17375"/>
    <cellStyle name="SAPBEXItemHeader 2 2 3 5" xfId="27689"/>
    <cellStyle name="SAPBEXItemHeader 2 2 3 6" xfId="31392"/>
    <cellStyle name="SAPBEXItemHeader 2 2 4" xfId="6040"/>
    <cellStyle name="SAPBEXItemHeader 2 2 4 2" xfId="10288"/>
    <cellStyle name="SAPBEXItemHeader 2 2 4 2 2" xfId="22377"/>
    <cellStyle name="SAPBEXItemHeader 2 2 4 3" xfId="13418"/>
    <cellStyle name="SAPBEXItemHeader 2 2 4 3 2" xfId="1191"/>
    <cellStyle name="SAPBEXItemHeader 2 2 4 4" xfId="17374"/>
    <cellStyle name="SAPBEXItemHeader 2 2 4 5" xfId="27690"/>
    <cellStyle name="SAPBEXItemHeader 2 2 4 6" xfId="31393"/>
    <cellStyle name="SAPBEXItemHeader 2 2 5" xfId="6041"/>
    <cellStyle name="SAPBEXItemHeader 2 2 5 2" xfId="10289"/>
    <cellStyle name="SAPBEXItemHeader 2 2 5 2 2" xfId="19834"/>
    <cellStyle name="SAPBEXItemHeader 2 2 5 3" xfId="13419"/>
    <cellStyle name="SAPBEXItemHeader 2 2 5 3 2" xfId="1202"/>
    <cellStyle name="SAPBEXItemHeader 2 2 5 4" xfId="17373"/>
    <cellStyle name="SAPBEXItemHeader 2 2 5 5" xfId="27691"/>
    <cellStyle name="SAPBEXItemHeader 2 2 5 6" xfId="31394"/>
    <cellStyle name="SAPBEXItemHeader 2 2 6" xfId="10285"/>
    <cellStyle name="SAPBEXItemHeader 2 2 6 2" xfId="15807"/>
    <cellStyle name="SAPBEXItemHeader 2 2 7" xfId="13415"/>
    <cellStyle name="SAPBEXItemHeader 2 2 7 2" xfId="1158"/>
    <cellStyle name="SAPBEXItemHeader 2 2 8" xfId="17377"/>
    <cellStyle name="SAPBEXItemHeader 2 2 9" xfId="27687"/>
    <cellStyle name="SAPBEXItemHeader 2 3" xfId="6042"/>
    <cellStyle name="SAPBEXItemHeader 2 3 10" xfId="31395"/>
    <cellStyle name="SAPBEXItemHeader 2 3 2" xfId="6043"/>
    <cellStyle name="SAPBEXItemHeader 2 3 2 2" xfId="10291"/>
    <cellStyle name="SAPBEXItemHeader 2 3 2 2 2" xfId="19841"/>
    <cellStyle name="SAPBEXItemHeader 2 3 2 3" xfId="13421"/>
    <cellStyle name="SAPBEXItemHeader 2 3 2 3 2" xfId="1224"/>
    <cellStyle name="SAPBEXItemHeader 2 3 2 4" xfId="17371"/>
    <cellStyle name="SAPBEXItemHeader 2 3 2 5" xfId="27693"/>
    <cellStyle name="SAPBEXItemHeader 2 3 2 6" xfId="31396"/>
    <cellStyle name="SAPBEXItemHeader 2 3 3" xfId="6044"/>
    <cellStyle name="SAPBEXItemHeader 2 3 3 2" xfId="10292"/>
    <cellStyle name="SAPBEXItemHeader 2 3 3 2 2" xfId="15804"/>
    <cellStyle name="SAPBEXItemHeader 2 3 3 3" xfId="13422"/>
    <cellStyle name="SAPBEXItemHeader 2 3 3 3 2" xfId="1235"/>
    <cellStyle name="SAPBEXItemHeader 2 3 3 4" xfId="6409"/>
    <cellStyle name="SAPBEXItemHeader 2 3 3 5" xfId="27694"/>
    <cellStyle name="SAPBEXItemHeader 2 3 3 6" xfId="31397"/>
    <cellStyle name="SAPBEXItemHeader 2 3 4" xfId="6045"/>
    <cellStyle name="SAPBEXItemHeader 2 3 4 2" xfId="10293"/>
    <cellStyle name="SAPBEXItemHeader 2 3 4 2 2" xfId="22383"/>
    <cellStyle name="SAPBEXItemHeader 2 3 4 3" xfId="13423"/>
    <cellStyle name="SAPBEXItemHeader 2 3 4 3 2" xfId="1246"/>
    <cellStyle name="SAPBEXItemHeader 2 3 4 4" xfId="17370"/>
    <cellStyle name="SAPBEXItemHeader 2 3 4 5" xfId="27695"/>
    <cellStyle name="SAPBEXItemHeader 2 3 4 6" xfId="31398"/>
    <cellStyle name="SAPBEXItemHeader 2 3 5" xfId="6046"/>
    <cellStyle name="SAPBEXItemHeader 2 3 5 2" xfId="10294"/>
    <cellStyle name="SAPBEXItemHeader 2 3 5 2 2" xfId="19840"/>
    <cellStyle name="SAPBEXItemHeader 2 3 5 3" xfId="13424"/>
    <cellStyle name="SAPBEXItemHeader 2 3 5 3 2" xfId="1257"/>
    <cellStyle name="SAPBEXItemHeader 2 3 5 4" xfId="17369"/>
    <cellStyle name="SAPBEXItemHeader 2 3 5 5" xfId="27696"/>
    <cellStyle name="SAPBEXItemHeader 2 3 5 6" xfId="31399"/>
    <cellStyle name="SAPBEXItemHeader 2 3 6" xfId="10290"/>
    <cellStyle name="SAPBEXItemHeader 2 3 6 2" xfId="22384"/>
    <cellStyle name="SAPBEXItemHeader 2 3 7" xfId="13420"/>
    <cellStyle name="SAPBEXItemHeader 2 3 7 2" xfId="1213"/>
    <cellStyle name="SAPBEXItemHeader 2 3 8" xfId="17372"/>
    <cellStyle name="SAPBEXItemHeader 2 3 9" xfId="27692"/>
    <cellStyle name="SAPBEXItemHeader 2 4" xfId="6047"/>
    <cellStyle name="SAPBEXItemHeader 2 4 2" xfId="10295"/>
    <cellStyle name="SAPBEXItemHeader 2 4 2 2" xfId="15803"/>
    <cellStyle name="SAPBEXItemHeader 2 4 3" xfId="13425"/>
    <cellStyle name="SAPBEXItemHeader 2 4 3 2" xfId="1269"/>
    <cellStyle name="SAPBEXItemHeader 2 4 4" xfId="17368"/>
    <cellStyle name="SAPBEXItemHeader 2 4 5" xfId="27697"/>
    <cellStyle name="SAPBEXItemHeader 2 4 6" xfId="31400"/>
    <cellStyle name="SAPBEXItemHeader 2 5" xfId="6048"/>
    <cellStyle name="SAPBEXItemHeader 2 5 2" xfId="10296"/>
    <cellStyle name="SAPBEXItemHeader 2 5 2 2" xfId="22378"/>
    <cellStyle name="SAPBEXItemHeader 2 5 3" xfId="13426"/>
    <cellStyle name="SAPBEXItemHeader 2 5 3 2" xfId="1280"/>
    <cellStyle name="SAPBEXItemHeader 2 5 4" xfId="17367"/>
    <cellStyle name="SAPBEXItemHeader 2 5 5" xfId="27698"/>
    <cellStyle name="SAPBEXItemHeader 2 5 6" xfId="31401"/>
    <cellStyle name="SAPBEXItemHeader 2 6" xfId="10284"/>
    <cellStyle name="SAPBEXItemHeader 2 6 2" xfId="19844"/>
    <cellStyle name="SAPBEXItemHeader 2 7" xfId="13414"/>
    <cellStyle name="SAPBEXItemHeader 2 7 2" xfId="1144"/>
    <cellStyle name="SAPBEXItemHeader 2 8" xfId="17378"/>
    <cellStyle name="SAPBEXItemHeader 2 9" xfId="27686"/>
    <cellStyle name="SAPBEXItemHeader 3" xfId="6049"/>
    <cellStyle name="SAPBEXItemHeader 3 10" xfId="31402"/>
    <cellStyle name="SAPBEXItemHeader 3 2" xfId="6050"/>
    <cellStyle name="SAPBEXItemHeader 3 2 10" xfId="31403"/>
    <cellStyle name="SAPBEXItemHeader 3 2 2" xfId="6051"/>
    <cellStyle name="SAPBEXItemHeader 3 2 2 2" xfId="10299"/>
    <cellStyle name="SAPBEXItemHeader 3 2 2 2 2" xfId="19839"/>
    <cellStyle name="SAPBEXItemHeader 3 2 2 3" xfId="13429"/>
    <cellStyle name="SAPBEXItemHeader 3 2 2 3 2" xfId="1299"/>
    <cellStyle name="SAPBEXItemHeader 3 2 2 4" xfId="17364"/>
    <cellStyle name="SAPBEXItemHeader 3 2 2 5" xfId="27701"/>
    <cellStyle name="SAPBEXItemHeader 3 2 2 6" xfId="31404"/>
    <cellStyle name="SAPBEXItemHeader 3 2 3" xfId="6052"/>
    <cellStyle name="SAPBEXItemHeader 3 2 3 2" xfId="10300"/>
    <cellStyle name="SAPBEXItemHeader 3 2 3 2 2" xfId="15802"/>
    <cellStyle name="SAPBEXItemHeader 3 2 3 3" xfId="13430"/>
    <cellStyle name="SAPBEXItemHeader 3 2 3 3 2" xfId="1300"/>
    <cellStyle name="SAPBEXItemHeader 3 2 3 4" xfId="17363"/>
    <cellStyle name="SAPBEXItemHeader 3 2 3 5" xfId="27702"/>
    <cellStyle name="SAPBEXItemHeader 3 2 3 6" xfId="31405"/>
    <cellStyle name="SAPBEXItemHeader 3 2 4" xfId="6053"/>
    <cellStyle name="SAPBEXItemHeader 3 2 4 2" xfId="10301"/>
    <cellStyle name="SAPBEXItemHeader 3 2 4 2 2" xfId="22381"/>
    <cellStyle name="SAPBEXItemHeader 3 2 4 3" xfId="13431"/>
    <cellStyle name="SAPBEXItemHeader 3 2 4 3 2" xfId="1301"/>
    <cellStyle name="SAPBEXItemHeader 3 2 4 4" xfId="17362"/>
    <cellStyle name="SAPBEXItemHeader 3 2 4 5" xfId="27703"/>
    <cellStyle name="SAPBEXItemHeader 3 2 4 6" xfId="31406"/>
    <cellStyle name="SAPBEXItemHeader 3 2 5" xfId="6054"/>
    <cellStyle name="SAPBEXItemHeader 3 2 5 2" xfId="10302"/>
    <cellStyle name="SAPBEXItemHeader 3 2 5 2 2" xfId="19838"/>
    <cellStyle name="SAPBEXItemHeader 3 2 5 3" xfId="13432"/>
    <cellStyle name="SAPBEXItemHeader 3 2 5 3 2" xfId="1302"/>
    <cellStyle name="SAPBEXItemHeader 3 2 5 4" xfId="17361"/>
    <cellStyle name="SAPBEXItemHeader 3 2 5 5" xfId="27704"/>
    <cellStyle name="SAPBEXItemHeader 3 2 5 6" xfId="31407"/>
    <cellStyle name="SAPBEXItemHeader 3 2 6" xfId="10298"/>
    <cellStyle name="SAPBEXItemHeader 3 2 6 2" xfId="22382"/>
    <cellStyle name="SAPBEXItemHeader 3 2 7" xfId="13428"/>
    <cellStyle name="SAPBEXItemHeader 3 2 7 2" xfId="1298"/>
    <cellStyle name="SAPBEXItemHeader 3 2 8" xfId="17365"/>
    <cellStyle name="SAPBEXItemHeader 3 2 9" xfId="27700"/>
    <cellStyle name="SAPBEXItemHeader 3 3" xfId="6055"/>
    <cellStyle name="SAPBEXItemHeader 3 3 10" xfId="31408"/>
    <cellStyle name="SAPBEXItemHeader 3 3 2" xfId="6056"/>
    <cellStyle name="SAPBEXItemHeader 3 3 2 2" xfId="10304"/>
    <cellStyle name="SAPBEXItemHeader 3 3 2 2 2" xfId="22380"/>
    <cellStyle name="SAPBEXItemHeader 3 3 2 3" xfId="13434"/>
    <cellStyle name="SAPBEXItemHeader 3 3 2 3 2" xfId="1304"/>
    <cellStyle name="SAPBEXItemHeader 3 3 2 4" xfId="17359"/>
    <cellStyle name="SAPBEXItemHeader 3 3 2 5" xfId="27706"/>
    <cellStyle name="SAPBEXItemHeader 3 3 2 6" xfId="31409"/>
    <cellStyle name="SAPBEXItemHeader 3 3 3" xfId="6057"/>
    <cellStyle name="SAPBEXItemHeader 3 3 3 2" xfId="10305"/>
    <cellStyle name="SAPBEXItemHeader 3 3 3 2 2" xfId="19837"/>
    <cellStyle name="SAPBEXItemHeader 3 3 3 3" xfId="13435"/>
    <cellStyle name="SAPBEXItemHeader 3 3 3 3 2" xfId="1305"/>
    <cellStyle name="SAPBEXItemHeader 3 3 3 4" xfId="17358"/>
    <cellStyle name="SAPBEXItemHeader 3 3 3 5" xfId="27707"/>
    <cellStyle name="SAPBEXItemHeader 3 3 3 6" xfId="31410"/>
    <cellStyle name="SAPBEXItemHeader 3 3 4" xfId="6058"/>
    <cellStyle name="SAPBEXItemHeader 3 3 4 2" xfId="10306"/>
    <cellStyle name="SAPBEXItemHeader 3 3 4 2 2" xfId="15800"/>
    <cellStyle name="SAPBEXItemHeader 3 3 4 3" xfId="13436"/>
    <cellStyle name="SAPBEXItemHeader 3 3 4 3 2" xfId="1316"/>
    <cellStyle name="SAPBEXItemHeader 3 3 4 4" xfId="17357"/>
    <cellStyle name="SAPBEXItemHeader 3 3 4 5" xfId="27708"/>
    <cellStyle name="SAPBEXItemHeader 3 3 4 6" xfId="31411"/>
    <cellStyle name="SAPBEXItemHeader 3 3 5" xfId="6059"/>
    <cellStyle name="SAPBEXItemHeader 3 3 5 2" xfId="10307"/>
    <cellStyle name="SAPBEXItemHeader 3 3 5 2 2" xfId="22379"/>
    <cellStyle name="SAPBEXItemHeader 3 3 5 3" xfId="13437"/>
    <cellStyle name="SAPBEXItemHeader 3 3 5 3 2" xfId="1327"/>
    <cellStyle name="SAPBEXItemHeader 3 3 5 4" xfId="17356"/>
    <cellStyle name="SAPBEXItemHeader 3 3 5 5" xfId="27709"/>
    <cellStyle name="SAPBEXItemHeader 3 3 5 6" xfId="31412"/>
    <cellStyle name="SAPBEXItemHeader 3 3 6" xfId="10303"/>
    <cellStyle name="SAPBEXItemHeader 3 3 6 2" xfId="15801"/>
    <cellStyle name="SAPBEXItemHeader 3 3 7" xfId="13433"/>
    <cellStyle name="SAPBEXItemHeader 3 3 7 2" xfId="1303"/>
    <cellStyle name="SAPBEXItemHeader 3 3 8" xfId="17360"/>
    <cellStyle name="SAPBEXItemHeader 3 3 9" xfId="27705"/>
    <cellStyle name="SAPBEXItemHeader 3 4" xfId="6060"/>
    <cellStyle name="SAPBEXItemHeader 3 4 2" xfId="10308"/>
    <cellStyle name="SAPBEXItemHeader 3 4 2 2" xfId="19836"/>
    <cellStyle name="SAPBEXItemHeader 3 4 3" xfId="13438"/>
    <cellStyle name="SAPBEXItemHeader 3 4 3 2" xfId="1338"/>
    <cellStyle name="SAPBEXItemHeader 3 4 4" xfId="17355"/>
    <cellStyle name="SAPBEXItemHeader 3 4 5" xfId="27710"/>
    <cellStyle name="SAPBEXItemHeader 3 4 6" xfId="31413"/>
    <cellStyle name="SAPBEXItemHeader 3 5" xfId="6061"/>
    <cellStyle name="SAPBEXItemHeader 3 5 2" xfId="10309"/>
    <cellStyle name="SAPBEXItemHeader 3 5 2 2" xfId="15799"/>
    <cellStyle name="SAPBEXItemHeader 3 5 3" xfId="13439"/>
    <cellStyle name="SAPBEXItemHeader 3 5 3 2" xfId="1349"/>
    <cellStyle name="SAPBEXItemHeader 3 5 4" xfId="17354"/>
    <cellStyle name="SAPBEXItemHeader 3 5 5" xfId="27711"/>
    <cellStyle name="SAPBEXItemHeader 3 5 6" xfId="31414"/>
    <cellStyle name="SAPBEXItemHeader 3 6" xfId="10297"/>
    <cellStyle name="SAPBEXItemHeader 3 6 2" xfId="19835"/>
    <cellStyle name="SAPBEXItemHeader 3 7" xfId="13427"/>
    <cellStyle name="SAPBEXItemHeader 3 7 2" xfId="1291"/>
    <cellStyle name="SAPBEXItemHeader 3 8" xfId="17366"/>
    <cellStyle name="SAPBEXItemHeader 3 9" xfId="27699"/>
    <cellStyle name="SAPBEXItemHeader 4" xfId="6062"/>
    <cellStyle name="SAPBEXItemHeader 4 10" xfId="31415"/>
    <cellStyle name="SAPBEXItemHeader 4 2" xfId="6063"/>
    <cellStyle name="SAPBEXItemHeader 4 2 2" xfId="10311"/>
    <cellStyle name="SAPBEXItemHeader 4 2 2 2" xfId="15797"/>
    <cellStyle name="SAPBEXItemHeader 4 2 3" xfId="13441"/>
    <cellStyle name="SAPBEXItemHeader 4 2 3 2" xfId="1371"/>
    <cellStyle name="SAPBEXItemHeader 4 2 4" xfId="17352"/>
    <cellStyle name="SAPBEXItemHeader 4 2 5" xfId="27713"/>
    <cellStyle name="SAPBEXItemHeader 4 2 6" xfId="31416"/>
    <cellStyle name="SAPBEXItemHeader 4 3" xfId="6064"/>
    <cellStyle name="SAPBEXItemHeader 4 3 2" xfId="10312"/>
    <cellStyle name="SAPBEXItemHeader 4 3 2 2" xfId="22369"/>
    <cellStyle name="SAPBEXItemHeader 4 3 3" xfId="13442"/>
    <cellStyle name="SAPBEXItemHeader 4 3 3 2" xfId="1385"/>
    <cellStyle name="SAPBEXItemHeader 4 3 4" xfId="17351"/>
    <cellStyle name="SAPBEXItemHeader 4 3 5" xfId="27714"/>
    <cellStyle name="SAPBEXItemHeader 4 3 6" xfId="31417"/>
    <cellStyle name="SAPBEXItemHeader 4 4" xfId="6065"/>
    <cellStyle name="SAPBEXItemHeader 4 4 2" xfId="10313"/>
    <cellStyle name="SAPBEXItemHeader 4 4 2 2" xfId="19826"/>
    <cellStyle name="SAPBEXItemHeader 4 4 3" xfId="13443"/>
    <cellStyle name="SAPBEXItemHeader 4 4 3 2" xfId="1396"/>
    <cellStyle name="SAPBEXItemHeader 4 4 4" xfId="17350"/>
    <cellStyle name="SAPBEXItemHeader 4 4 5" xfId="27715"/>
    <cellStyle name="SAPBEXItemHeader 4 4 6" xfId="31418"/>
    <cellStyle name="SAPBEXItemHeader 4 5" xfId="6066"/>
    <cellStyle name="SAPBEXItemHeader 4 5 2" xfId="10314"/>
    <cellStyle name="SAPBEXItemHeader 4 5 2 2" xfId="22376"/>
    <cellStyle name="SAPBEXItemHeader 4 5 3" xfId="13444"/>
    <cellStyle name="SAPBEXItemHeader 4 5 3 2" xfId="1407"/>
    <cellStyle name="SAPBEXItemHeader 4 5 4" xfId="17349"/>
    <cellStyle name="SAPBEXItemHeader 4 5 5" xfId="27716"/>
    <cellStyle name="SAPBEXItemHeader 4 5 6" xfId="31419"/>
    <cellStyle name="SAPBEXItemHeader 4 6" xfId="10310"/>
    <cellStyle name="SAPBEXItemHeader 4 6 2" xfId="15798"/>
    <cellStyle name="SAPBEXItemHeader 4 7" xfId="13440"/>
    <cellStyle name="SAPBEXItemHeader 4 7 2" xfId="1360"/>
    <cellStyle name="SAPBEXItemHeader 4 8" xfId="17353"/>
    <cellStyle name="SAPBEXItemHeader 4 9" xfId="27712"/>
    <cellStyle name="SAPBEXItemHeader 5" xfId="6067"/>
    <cellStyle name="SAPBEXItemHeader 5 10" xfId="31420"/>
    <cellStyle name="SAPBEXItemHeader 5 2" xfId="6068"/>
    <cellStyle name="SAPBEXItemHeader 5 2 2" xfId="10316"/>
    <cellStyle name="SAPBEXItemHeader 5 2 2 2" xfId="15796"/>
    <cellStyle name="SAPBEXItemHeader 5 2 3" xfId="13446"/>
    <cellStyle name="SAPBEXItemHeader 5 2 3 2" xfId="1429"/>
    <cellStyle name="SAPBEXItemHeader 5 2 4" xfId="17347"/>
    <cellStyle name="SAPBEXItemHeader 5 2 5" xfId="27718"/>
    <cellStyle name="SAPBEXItemHeader 5 2 6" xfId="31421"/>
    <cellStyle name="SAPBEXItemHeader 5 3" xfId="6069"/>
    <cellStyle name="SAPBEXItemHeader 5 3 2" xfId="10317"/>
    <cellStyle name="SAPBEXItemHeader 5 3 2 2" xfId="22375"/>
    <cellStyle name="SAPBEXItemHeader 5 3 3" xfId="13447"/>
    <cellStyle name="SAPBEXItemHeader 5 3 3 2" xfId="1440"/>
    <cellStyle name="SAPBEXItemHeader 5 3 4" xfId="17346"/>
    <cellStyle name="SAPBEXItemHeader 5 3 5" xfId="27719"/>
    <cellStyle name="SAPBEXItemHeader 5 3 6" xfId="31422"/>
    <cellStyle name="SAPBEXItemHeader 5 4" xfId="6070"/>
    <cellStyle name="SAPBEXItemHeader 5 4 2" xfId="10318"/>
    <cellStyle name="SAPBEXItemHeader 5 4 2 2" xfId="19832"/>
    <cellStyle name="SAPBEXItemHeader 5 4 3" xfId="13448"/>
    <cellStyle name="SAPBEXItemHeader 5 4 3 2" xfId="1451"/>
    <cellStyle name="SAPBEXItemHeader 5 4 4" xfId="17345"/>
    <cellStyle name="SAPBEXItemHeader 5 4 5" xfId="27720"/>
    <cellStyle name="SAPBEXItemHeader 5 4 6" xfId="31423"/>
    <cellStyle name="SAPBEXItemHeader 5 5" xfId="6071"/>
    <cellStyle name="SAPBEXItemHeader 5 5 2" xfId="10319"/>
    <cellStyle name="SAPBEXItemHeader 5 5 2 2" xfId="15795"/>
    <cellStyle name="SAPBEXItemHeader 5 5 3" xfId="13449"/>
    <cellStyle name="SAPBEXItemHeader 5 5 3 2" xfId="1462"/>
    <cellStyle name="SAPBEXItemHeader 5 5 4" xfId="17344"/>
    <cellStyle name="SAPBEXItemHeader 5 5 5" xfId="27721"/>
    <cellStyle name="SAPBEXItemHeader 5 5 6" xfId="31424"/>
    <cellStyle name="SAPBEXItemHeader 5 6" xfId="10315"/>
    <cellStyle name="SAPBEXItemHeader 5 6 2" xfId="19833"/>
    <cellStyle name="SAPBEXItemHeader 5 7" xfId="13445"/>
    <cellStyle name="SAPBEXItemHeader 5 7 2" xfId="1418"/>
    <cellStyle name="SAPBEXItemHeader 5 8" xfId="17348"/>
    <cellStyle name="SAPBEXItemHeader 5 9" xfId="27717"/>
    <cellStyle name="SAPBEXItemHeader 6" xfId="6072"/>
    <cellStyle name="SAPBEXItemHeader 6 2" xfId="10320"/>
    <cellStyle name="SAPBEXItemHeader 6 2 2" xfId="22370"/>
    <cellStyle name="SAPBEXItemHeader 6 3" xfId="13450"/>
    <cellStyle name="SAPBEXItemHeader 6 3 2" xfId="1473"/>
    <cellStyle name="SAPBEXItemHeader 6 4" xfId="17343"/>
    <cellStyle name="SAPBEXItemHeader 6 5" xfId="27722"/>
    <cellStyle name="SAPBEXItemHeader 6 6" xfId="31425"/>
    <cellStyle name="SAPBEXItemHeader 7" xfId="6073"/>
    <cellStyle name="SAPBEXItemHeader 7 2" xfId="10321"/>
    <cellStyle name="SAPBEXItemHeader 7 2 2" xfId="19827"/>
    <cellStyle name="SAPBEXItemHeader 7 3" xfId="13451"/>
    <cellStyle name="SAPBEXItemHeader 7 3 2" xfId="1484"/>
    <cellStyle name="SAPBEXItemHeader 7 4" xfId="17342"/>
    <cellStyle name="SAPBEXItemHeader 7 5" xfId="27723"/>
    <cellStyle name="SAPBEXItemHeader 7 6" xfId="31426"/>
    <cellStyle name="SAPBEXItemHeader 8" xfId="10283"/>
    <cellStyle name="SAPBEXItemHeader 8 2" xfId="22387"/>
    <cellStyle name="SAPBEXItemHeader 9" xfId="13413"/>
    <cellStyle name="SAPBEXItemHeader 9 2" xfId="1133"/>
    <cellStyle name="SAPBEXresData" xfId="209"/>
    <cellStyle name="SAPBEXresData 10" xfId="17341"/>
    <cellStyle name="SAPBEXresData 11" xfId="27724"/>
    <cellStyle name="SAPBEXresData 12" xfId="31427"/>
    <cellStyle name="SAPBEXresData 2" xfId="751"/>
    <cellStyle name="SAPBEXresData 2 10" xfId="31428"/>
    <cellStyle name="SAPBEXresData 2 2" xfId="6076"/>
    <cellStyle name="SAPBEXresData 2 2 10" xfId="31429"/>
    <cellStyle name="SAPBEXresData 2 2 2" xfId="6077"/>
    <cellStyle name="SAPBEXresData 2 2 2 2" xfId="10325"/>
    <cellStyle name="SAPBEXresData 2 2 2 2 2" xfId="22373"/>
    <cellStyle name="SAPBEXresData 2 2 2 3" xfId="13455"/>
    <cellStyle name="SAPBEXresData 2 2 2 3 2" xfId="1525"/>
    <cellStyle name="SAPBEXresData 2 2 2 4" xfId="17338"/>
    <cellStyle name="SAPBEXresData 2 2 2 5" xfId="27727"/>
    <cellStyle name="SAPBEXresData 2 2 2 6" xfId="31430"/>
    <cellStyle name="SAPBEXresData 2 2 3" xfId="6078"/>
    <cellStyle name="SAPBEXresData 2 2 3 2" xfId="10326"/>
    <cellStyle name="SAPBEXresData 2 2 3 2 2" xfId="19830"/>
    <cellStyle name="SAPBEXresData 2 2 3 3" xfId="13456"/>
    <cellStyle name="SAPBEXresData 2 2 3 3 2" xfId="1526"/>
    <cellStyle name="SAPBEXresData 2 2 3 4" xfId="17337"/>
    <cellStyle name="SAPBEXresData 2 2 3 5" xfId="27728"/>
    <cellStyle name="SAPBEXresData 2 2 3 6" xfId="31431"/>
    <cellStyle name="SAPBEXresData 2 2 4" xfId="6079"/>
    <cellStyle name="SAPBEXresData 2 2 4 2" xfId="10327"/>
    <cellStyle name="SAPBEXresData 2 2 4 2 2" xfId="15793"/>
    <cellStyle name="SAPBEXresData 2 2 4 3" xfId="13457"/>
    <cellStyle name="SAPBEXresData 2 2 4 3 2" xfId="1527"/>
    <cellStyle name="SAPBEXresData 2 2 4 4" xfId="17336"/>
    <cellStyle name="SAPBEXresData 2 2 4 5" xfId="27729"/>
    <cellStyle name="SAPBEXresData 2 2 4 6" xfId="31432"/>
    <cellStyle name="SAPBEXresData 2 2 5" xfId="6080"/>
    <cellStyle name="SAPBEXresData 2 2 5 2" xfId="10328"/>
    <cellStyle name="SAPBEXresData 2 2 5 2 2" xfId="22372"/>
    <cellStyle name="SAPBEXresData 2 2 5 3" xfId="13458"/>
    <cellStyle name="SAPBEXresData 2 2 5 3 2" xfId="1528"/>
    <cellStyle name="SAPBEXresData 2 2 5 4" xfId="17335"/>
    <cellStyle name="SAPBEXresData 2 2 5 5" xfId="27730"/>
    <cellStyle name="SAPBEXresData 2 2 5 6" xfId="31433"/>
    <cellStyle name="SAPBEXresData 2 2 6" xfId="10324"/>
    <cellStyle name="SAPBEXresData 2 2 6 2" xfId="15794"/>
    <cellStyle name="SAPBEXresData 2 2 7" xfId="13454"/>
    <cellStyle name="SAPBEXresData 2 2 7 2" xfId="1518"/>
    <cellStyle name="SAPBEXresData 2 2 8" xfId="17339"/>
    <cellStyle name="SAPBEXresData 2 2 9" xfId="27726"/>
    <cellStyle name="SAPBEXresData 2 3" xfId="6081"/>
    <cellStyle name="SAPBEXresData 2 3 10" xfId="31434"/>
    <cellStyle name="SAPBEXresData 2 3 2" xfId="6082"/>
    <cellStyle name="SAPBEXresData 2 3 2 2" xfId="10330"/>
    <cellStyle name="SAPBEXresData 2 3 2 2 2" xfId="15792"/>
    <cellStyle name="SAPBEXresData 2 3 2 3" xfId="13460"/>
    <cellStyle name="SAPBEXresData 2 3 2 3 2" xfId="1530"/>
    <cellStyle name="SAPBEXresData 2 3 2 4" xfId="17333"/>
    <cellStyle name="SAPBEXresData 2 3 2 5" xfId="27732"/>
    <cellStyle name="SAPBEXresData 2 3 2 6" xfId="31435"/>
    <cellStyle name="SAPBEXresData 2 3 3" xfId="6083"/>
    <cellStyle name="SAPBEXresData 2 3 3 2" xfId="10331"/>
    <cellStyle name="SAPBEXresData 2 3 3 2 2" xfId="22371"/>
    <cellStyle name="SAPBEXresData 2 3 3 3" xfId="13461"/>
    <cellStyle name="SAPBEXresData 2 3 3 3 2" xfId="1531"/>
    <cellStyle name="SAPBEXresData 2 3 3 4" xfId="17332"/>
    <cellStyle name="SAPBEXresData 2 3 3 5" xfId="27733"/>
    <cellStyle name="SAPBEXresData 2 3 3 6" xfId="31436"/>
    <cellStyle name="SAPBEXresData 2 3 4" xfId="6084"/>
    <cellStyle name="SAPBEXresData 2 3 4 2" xfId="10332"/>
    <cellStyle name="SAPBEXresData 2 3 4 2 2" xfId="19828"/>
    <cellStyle name="SAPBEXresData 2 3 4 3" xfId="13462"/>
    <cellStyle name="SAPBEXresData 2 3 4 3 2" xfId="1532"/>
    <cellStyle name="SAPBEXresData 2 3 4 4" xfId="17331"/>
    <cellStyle name="SAPBEXresData 2 3 4 5" xfId="27734"/>
    <cellStyle name="SAPBEXresData 2 3 4 6" xfId="31437"/>
    <cellStyle name="SAPBEXresData 2 3 5" xfId="6085"/>
    <cellStyle name="SAPBEXresData 2 3 5 2" xfId="10333"/>
    <cellStyle name="SAPBEXresData 2 3 5 2 2" xfId="15791"/>
    <cellStyle name="SAPBEXresData 2 3 5 3" xfId="13463"/>
    <cellStyle name="SAPBEXresData 2 3 5 3 2" xfId="1543"/>
    <cellStyle name="SAPBEXresData 2 3 5 4" xfId="17330"/>
    <cellStyle name="SAPBEXresData 2 3 5 5" xfId="27735"/>
    <cellStyle name="SAPBEXresData 2 3 5 6" xfId="31438"/>
    <cellStyle name="SAPBEXresData 2 3 6" xfId="10329"/>
    <cellStyle name="SAPBEXresData 2 3 6 2" xfId="19829"/>
    <cellStyle name="SAPBEXresData 2 3 7" xfId="13459"/>
    <cellStyle name="SAPBEXresData 2 3 7 2" xfId="1529"/>
    <cellStyle name="SAPBEXresData 2 3 8" xfId="17334"/>
    <cellStyle name="SAPBEXresData 2 3 9" xfId="27731"/>
    <cellStyle name="SAPBEXresData 2 4" xfId="6086"/>
    <cellStyle name="SAPBEXresData 2 4 2" xfId="10334"/>
    <cellStyle name="SAPBEXresData 2 4 2 2" xfId="15790"/>
    <cellStyle name="SAPBEXresData 2 4 3" xfId="13464"/>
    <cellStyle name="SAPBEXresData 2 4 3 2" xfId="1554"/>
    <cellStyle name="SAPBEXresData 2 4 4" xfId="17329"/>
    <cellStyle name="SAPBEXresData 2 4 5" xfId="27736"/>
    <cellStyle name="SAPBEXresData 2 4 6" xfId="31439"/>
    <cellStyle name="SAPBEXresData 2 5" xfId="6087"/>
    <cellStyle name="SAPBEXresData 2 5 2" xfId="10335"/>
    <cellStyle name="SAPBEXresData 2 5 2 2" xfId="15789"/>
    <cellStyle name="SAPBEXresData 2 5 3" xfId="13465"/>
    <cellStyle name="SAPBEXresData 2 5 3 2" xfId="1565"/>
    <cellStyle name="SAPBEXresData 2 5 4" xfId="17328"/>
    <cellStyle name="SAPBEXresData 2 5 5" xfId="27737"/>
    <cellStyle name="SAPBEXresData 2 5 6" xfId="31440"/>
    <cellStyle name="SAPBEXresData 2 6" xfId="10323"/>
    <cellStyle name="SAPBEXresData 2 6 2" xfId="19831"/>
    <cellStyle name="SAPBEXresData 2 7" xfId="13453"/>
    <cellStyle name="SAPBEXresData 2 7 2" xfId="1507"/>
    <cellStyle name="SAPBEXresData 2 8" xfId="17340"/>
    <cellStyle name="SAPBEXresData 2 9" xfId="27725"/>
    <cellStyle name="SAPBEXresData 3" xfId="6088"/>
    <cellStyle name="SAPBEXresData 3 10" xfId="31441"/>
    <cellStyle name="SAPBEXresData 3 2" xfId="6089"/>
    <cellStyle name="SAPBEXresData 3 2 10" xfId="31442"/>
    <cellStyle name="SAPBEXresData 3 2 2" xfId="6090"/>
    <cellStyle name="SAPBEXresData 3 2 2 2" xfId="10338"/>
    <cellStyle name="SAPBEXresData 3 2 2 2 2" xfId="22368"/>
    <cellStyle name="SAPBEXresData 3 2 2 3" xfId="13468"/>
    <cellStyle name="SAPBEXresData 3 2 2 3 2" xfId="1598"/>
    <cellStyle name="SAPBEXresData 3 2 2 4" xfId="17325"/>
    <cellStyle name="SAPBEXresData 3 2 2 5" xfId="27740"/>
    <cellStyle name="SAPBEXresData 3 2 2 6" xfId="31443"/>
    <cellStyle name="SAPBEXresData 3 2 3" xfId="6091"/>
    <cellStyle name="SAPBEXresData 3 2 3 2" xfId="10339"/>
    <cellStyle name="SAPBEXresData 3 2 3 2 2" xfId="19825"/>
    <cellStyle name="SAPBEXresData 3 2 3 3" xfId="13469"/>
    <cellStyle name="SAPBEXresData 3 2 3 3 2" xfId="1609"/>
    <cellStyle name="SAPBEXresData 3 2 3 4" xfId="17324"/>
    <cellStyle name="SAPBEXresData 3 2 3 5" xfId="27741"/>
    <cellStyle name="SAPBEXresData 3 2 3 6" xfId="31444"/>
    <cellStyle name="SAPBEXresData 3 2 4" xfId="6092"/>
    <cellStyle name="SAPBEXresData 3 2 4 2" xfId="10340"/>
    <cellStyle name="SAPBEXresData 3 2 4 2 2" xfId="15788"/>
    <cellStyle name="SAPBEXresData 3 2 4 3" xfId="13470"/>
    <cellStyle name="SAPBEXresData 3 2 4 3 2" xfId="1612"/>
    <cellStyle name="SAPBEXresData 3 2 4 4" xfId="17323"/>
    <cellStyle name="SAPBEXresData 3 2 4 5" xfId="27742"/>
    <cellStyle name="SAPBEXresData 3 2 4 6" xfId="31445"/>
    <cellStyle name="SAPBEXresData 3 2 5" xfId="6093"/>
    <cellStyle name="SAPBEXresData 3 2 5 2" xfId="10341"/>
    <cellStyle name="SAPBEXresData 3 2 5 2 2" xfId="22367"/>
    <cellStyle name="SAPBEXresData 3 2 5 3" xfId="13471"/>
    <cellStyle name="SAPBEXresData 3 2 5 3 2" xfId="1623"/>
    <cellStyle name="SAPBEXresData 3 2 5 4" xfId="17322"/>
    <cellStyle name="SAPBEXresData 3 2 5 5" xfId="27743"/>
    <cellStyle name="SAPBEXresData 3 2 5 6" xfId="31446"/>
    <cellStyle name="SAPBEXresData 3 2 6" xfId="10337"/>
    <cellStyle name="SAPBEXresData 3 2 6 2" xfId="19818"/>
    <cellStyle name="SAPBEXresData 3 2 7" xfId="13467"/>
    <cellStyle name="SAPBEXresData 3 2 7 2" xfId="1587"/>
    <cellStyle name="SAPBEXresData 3 2 8" xfId="17326"/>
    <cellStyle name="SAPBEXresData 3 2 9" xfId="27739"/>
    <cellStyle name="SAPBEXresData 3 3" xfId="6094"/>
    <cellStyle name="SAPBEXresData 3 3 10" xfId="31447"/>
    <cellStyle name="SAPBEXresData 3 3 2" xfId="6095"/>
    <cellStyle name="SAPBEXresData 3 3 2 2" xfId="10343"/>
    <cellStyle name="SAPBEXresData 3 3 2 2 2" xfId="15787"/>
    <cellStyle name="SAPBEXresData 3 3 2 3" xfId="13473"/>
    <cellStyle name="SAPBEXresData 3 3 2 3 2" xfId="1645"/>
    <cellStyle name="SAPBEXresData 3 3 2 4" xfId="17320"/>
    <cellStyle name="SAPBEXresData 3 3 2 5" xfId="27745"/>
    <cellStyle name="SAPBEXresData 3 3 2 6" xfId="31448"/>
    <cellStyle name="SAPBEXresData 3 3 3" xfId="6096"/>
    <cellStyle name="SAPBEXresData 3 3 3 2" xfId="10344"/>
    <cellStyle name="SAPBEXresData 3 3 3 2 2" xfId="22362"/>
    <cellStyle name="SAPBEXresData 3 3 3 3" xfId="13474"/>
    <cellStyle name="SAPBEXresData 3 3 3 3 2" xfId="1656"/>
    <cellStyle name="SAPBEXresData 3 3 3 4" xfId="17319"/>
    <cellStyle name="SAPBEXresData 3 3 3 5" xfId="27746"/>
    <cellStyle name="SAPBEXresData 3 3 3 6" xfId="31449"/>
    <cellStyle name="SAPBEXresData 3 3 4" xfId="6097"/>
    <cellStyle name="SAPBEXresData 3 3 4 2" xfId="10345"/>
    <cellStyle name="SAPBEXresData 3 3 4 2 2" xfId="19819"/>
    <cellStyle name="SAPBEXresData 3 3 4 3" xfId="13475"/>
    <cellStyle name="SAPBEXresData 3 3 4 3 2" xfId="1667"/>
    <cellStyle name="SAPBEXresData 3 3 4 4" xfId="17318"/>
    <cellStyle name="SAPBEXresData 3 3 4 5" xfId="27747"/>
    <cellStyle name="SAPBEXresData 3 3 4 6" xfId="31450"/>
    <cellStyle name="SAPBEXresData 3 3 5" xfId="6098"/>
    <cellStyle name="SAPBEXresData 3 3 5 2" xfId="10346"/>
    <cellStyle name="SAPBEXresData 3 3 5 2 2" xfId="22366"/>
    <cellStyle name="SAPBEXresData 3 3 5 3" xfId="13476"/>
    <cellStyle name="SAPBEXresData 3 3 5 3 2" xfId="1678"/>
    <cellStyle name="SAPBEXresData 3 3 5 4" xfId="17317"/>
    <cellStyle name="SAPBEXresData 3 3 5 5" xfId="27748"/>
    <cellStyle name="SAPBEXresData 3 3 5 6" xfId="31451"/>
    <cellStyle name="SAPBEXresData 3 3 6" xfId="10342"/>
    <cellStyle name="SAPBEXresData 3 3 6 2" xfId="19824"/>
    <cellStyle name="SAPBEXresData 3 3 7" xfId="13472"/>
    <cellStyle name="SAPBEXresData 3 3 7 2" xfId="1634"/>
    <cellStyle name="SAPBEXresData 3 3 8" xfId="17321"/>
    <cellStyle name="SAPBEXresData 3 3 9" xfId="27744"/>
    <cellStyle name="SAPBEXresData 3 4" xfId="6099"/>
    <cellStyle name="SAPBEXresData 3 4 2" xfId="10347"/>
    <cellStyle name="SAPBEXresData 3 4 2 2" xfId="19823"/>
    <cellStyle name="SAPBEXresData 3 4 3" xfId="13477"/>
    <cellStyle name="SAPBEXresData 3 4 3 2" xfId="1689"/>
    <cellStyle name="SAPBEXresData 3 4 4" xfId="17316"/>
    <cellStyle name="SAPBEXresData 3 4 5" xfId="27749"/>
    <cellStyle name="SAPBEXresData 3 4 6" xfId="31452"/>
    <cellStyle name="SAPBEXresData 3 5" xfId="6100"/>
    <cellStyle name="SAPBEXresData 3 5 2" xfId="10348"/>
    <cellStyle name="SAPBEXresData 3 5 2 2" xfId="15786"/>
    <cellStyle name="SAPBEXresData 3 5 3" xfId="13478"/>
    <cellStyle name="SAPBEXresData 3 5 3 2" xfId="1700"/>
    <cellStyle name="SAPBEXresData 3 5 4" xfId="17315"/>
    <cellStyle name="SAPBEXresData 3 5 5" xfId="27750"/>
    <cellStyle name="SAPBEXresData 3 5 6" xfId="31453"/>
    <cellStyle name="SAPBEXresData 3 6" xfId="10336"/>
    <cellStyle name="SAPBEXresData 3 6 2" xfId="22361"/>
    <cellStyle name="SAPBEXresData 3 7" xfId="13466"/>
    <cellStyle name="SAPBEXresData 3 7 2" xfId="1576"/>
    <cellStyle name="SAPBEXresData 3 8" xfId="17327"/>
    <cellStyle name="SAPBEXresData 3 9" xfId="27738"/>
    <cellStyle name="SAPBEXresData 4" xfId="6101"/>
    <cellStyle name="SAPBEXresData 4 10" xfId="31454"/>
    <cellStyle name="SAPBEXresData 4 2" xfId="6102"/>
    <cellStyle name="SAPBEXresData 4 2 2" xfId="10350"/>
    <cellStyle name="SAPBEXresData 4 2 2 2" xfId="19822"/>
    <cellStyle name="SAPBEXresData 4 2 3" xfId="13480"/>
    <cellStyle name="SAPBEXresData 4 2 3 2" xfId="1723"/>
    <cellStyle name="SAPBEXresData 4 2 4" xfId="17314"/>
    <cellStyle name="SAPBEXresData 4 2 5" xfId="27752"/>
    <cellStyle name="SAPBEXresData 4 2 6" xfId="31455"/>
    <cellStyle name="SAPBEXresData 4 3" xfId="6103"/>
    <cellStyle name="SAPBEXresData 4 3 2" xfId="10351"/>
    <cellStyle name="SAPBEXresData 4 3 2 2" xfId="15785"/>
    <cellStyle name="SAPBEXresData 4 3 3" xfId="13481"/>
    <cellStyle name="SAPBEXresData 4 3 3 2" xfId="1734"/>
    <cellStyle name="SAPBEXresData 4 3 4" xfId="17313"/>
    <cellStyle name="SAPBEXresData 4 3 5" xfId="27753"/>
    <cellStyle name="SAPBEXresData 4 3 6" xfId="31456"/>
    <cellStyle name="SAPBEXresData 4 4" xfId="6104"/>
    <cellStyle name="SAPBEXresData 4 4 2" xfId="10352"/>
    <cellStyle name="SAPBEXresData 4 4 2 2" xfId="22364"/>
    <cellStyle name="SAPBEXresData 4 4 3" xfId="13482"/>
    <cellStyle name="SAPBEXresData 4 4 3 2" xfId="1745"/>
    <cellStyle name="SAPBEXresData 4 4 4" xfId="17312"/>
    <cellStyle name="SAPBEXresData 4 4 5" xfId="27754"/>
    <cellStyle name="SAPBEXresData 4 4 6" xfId="31457"/>
    <cellStyle name="SAPBEXresData 4 5" xfId="6105"/>
    <cellStyle name="SAPBEXresData 4 5 2" xfId="10353"/>
    <cellStyle name="SAPBEXresData 4 5 2 2" xfId="19821"/>
    <cellStyle name="SAPBEXresData 4 5 3" xfId="13483"/>
    <cellStyle name="SAPBEXresData 4 5 3 2" xfId="1752"/>
    <cellStyle name="SAPBEXresData 4 5 4" xfId="17311"/>
    <cellStyle name="SAPBEXresData 4 5 5" xfId="27755"/>
    <cellStyle name="SAPBEXresData 4 5 6" xfId="31458"/>
    <cellStyle name="SAPBEXresData 4 6" xfId="10349"/>
    <cellStyle name="SAPBEXresData 4 6 2" xfId="22365"/>
    <cellStyle name="SAPBEXresData 4 7" xfId="13479"/>
    <cellStyle name="SAPBEXresData 4 7 2" xfId="1711"/>
    <cellStyle name="SAPBEXresData 4 8" xfId="6420"/>
    <cellStyle name="SAPBEXresData 4 9" xfId="27751"/>
    <cellStyle name="SAPBEXresData 5" xfId="6106"/>
    <cellStyle name="SAPBEXresData 5 10" xfId="31459"/>
    <cellStyle name="SAPBEXresData 5 2" xfId="6107"/>
    <cellStyle name="SAPBEXresData 5 2 2" xfId="10355"/>
    <cellStyle name="SAPBEXresData 5 2 2 2" xfId="22363"/>
    <cellStyle name="SAPBEXresData 5 2 3" xfId="13485"/>
    <cellStyle name="SAPBEXresData 5 2 3 2" xfId="1754"/>
    <cellStyle name="SAPBEXresData 5 2 4" xfId="17309"/>
    <cellStyle name="SAPBEXresData 5 2 5" xfId="27757"/>
    <cellStyle name="SAPBEXresData 5 2 6" xfId="31460"/>
    <cellStyle name="SAPBEXresData 5 3" xfId="6108"/>
    <cellStyle name="SAPBEXresData 5 3 2" xfId="10356"/>
    <cellStyle name="SAPBEXresData 5 3 2 2" xfId="19820"/>
    <cellStyle name="SAPBEXresData 5 3 3" xfId="13486"/>
    <cellStyle name="SAPBEXresData 5 3 3 2" xfId="1755"/>
    <cellStyle name="SAPBEXresData 5 3 4" xfId="17308"/>
    <cellStyle name="SAPBEXresData 5 3 5" xfId="27758"/>
    <cellStyle name="SAPBEXresData 5 3 6" xfId="31461"/>
    <cellStyle name="SAPBEXresData 5 4" xfId="6109"/>
    <cellStyle name="SAPBEXresData 5 4 2" xfId="10357"/>
    <cellStyle name="SAPBEXresData 5 4 2 2" xfId="15783"/>
    <cellStyle name="SAPBEXresData 5 4 3" xfId="13487"/>
    <cellStyle name="SAPBEXresData 5 4 3 2" xfId="1756"/>
    <cellStyle name="SAPBEXresData 5 4 4" xfId="17307"/>
    <cellStyle name="SAPBEXresData 5 4 5" xfId="27759"/>
    <cellStyle name="SAPBEXresData 5 4 6" xfId="31462"/>
    <cellStyle name="SAPBEXresData 5 5" xfId="6110"/>
    <cellStyle name="SAPBEXresData 5 5 2" xfId="10358"/>
    <cellStyle name="SAPBEXresData 5 5 2 2" xfId="15782"/>
    <cellStyle name="SAPBEXresData 5 5 3" xfId="13488"/>
    <cellStyle name="SAPBEXresData 5 5 3 2" xfId="1757"/>
    <cellStyle name="SAPBEXresData 5 5 4" xfId="17306"/>
    <cellStyle name="SAPBEXresData 5 5 5" xfId="27760"/>
    <cellStyle name="SAPBEXresData 5 5 6" xfId="31463"/>
    <cellStyle name="SAPBEXresData 5 6" xfId="10354"/>
    <cellStyle name="SAPBEXresData 5 6 2" xfId="15784"/>
    <cellStyle name="SAPBEXresData 5 7" xfId="13484"/>
    <cellStyle name="SAPBEXresData 5 7 2" xfId="1753"/>
    <cellStyle name="SAPBEXresData 5 8" xfId="17310"/>
    <cellStyle name="SAPBEXresData 5 9" xfId="27756"/>
    <cellStyle name="SAPBEXresData 6" xfId="6111"/>
    <cellStyle name="SAPBEXresData 6 2" xfId="10359"/>
    <cellStyle name="SAPBEXresData 6 2 2" xfId="15781"/>
    <cellStyle name="SAPBEXresData 6 3" xfId="13489"/>
    <cellStyle name="SAPBEXresData 6 3 2" xfId="1758"/>
    <cellStyle name="SAPBEXresData 6 4" xfId="17305"/>
    <cellStyle name="SAPBEXresData 6 5" xfId="27761"/>
    <cellStyle name="SAPBEXresData 6 6" xfId="31464"/>
    <cellStyle name="SAPBEXresData 7" xfId="6112"/>
    <cellStyle name="SAPBEXresData 7 2" xfId="10360"/>
    <cellStyle name="SAPBEXresData 7 2 2" xfId="22353"/>
    <cellStyle name="SAPBEXresData 7 3" xfId="13490"/>
    <cellStyle name="SAPBEXresData 7 3 2" xfId="1759"/>
    <cellStyle name="SAPBEXresData 7 4" xfId="17304"/>
    <cellStyle name="SAPBEXresData 7 5" xfId="27762"/>
    <cellStyle name="SAPBEXresData 7 6" xfId="31465"/>
    <cellStyle name="SAPBEXresData 8" xfId="10322"/>
    <cellStyle name="SAPBEXresData 8 2" xfId="22374"/>
    <cellStyle name="SAPBEXresData 9" xfId="13452"/>
    <cellStyle name="SAPBEXresData 9 2" xfId="1496"/>
    <cellStyle name="SAPBEXresData_PAL Graphs" xfId="752"/>
    <cellStyle name="SAPBEXresDataEmph" xfId="210"/>
    <cellStyle name="SAPBEXresDataEmph 10" xfId="10361"/>
    <cellStyle name="SAPBEXresDataEmph 10 2" xfId="19810"/>
    <cellStyle name="SAPBEXresDataEmph 11" xfId="13491"/>
    <cellStyle name="SAPBEXresDataEmph 11 2" xfId="1770"/>
    <cellStyle name="SAPBEXresDataEmph 12" xfId="17303"/>
    <cellStyle name="SAPBEXresDataEmph 13" xfId="27763"/>
    <cellStyle name="SAPBEXresDataEmph 14" xfId="31466"/>
    <cellStyle name="SAPBEXresDataEmph 2" xfId="753"/>
    <cellStyle name="SAPBEXresDataEmph 2 2" xfId="6115"/>
    <cellStyle name="SAPBEXresDataEmph 2 2 2" xfId="6116"/>
    <cellStyle name="SAPBEXresDataEmph 2 2 2 2" xfId="13494"/>
    <cellStyle name="SAPBEXresDataEmph 2 2 2 2 2" xfId="1803"/>
    <cellStyle name="SAPBEXresDataEmph 2 2 2 3" xfId="27766"/>
    <cellStyle name="SAPBEXresDataEmph 2 2 2 4" xfId="31467"/>
    <cellStyle name="SAPBEXresDataEmph 2 2 3" xfId="13493"/>
    <cellStyle name="SAPBEXresDataEmph 2 2 3 2" xfId="1792"/>
    <cellStyle name="SAPBEXresDataEmph 2 2 4" xfId="27765"/>
    <cellStyle name="SAPBEXresDataEmph 2 2 5" xfId="31468"/>
    <cellStyle name="SAPBEXresDataEmph 2 3" xfId="6117"/>
    <cellStyle name="SAPBEXresDataEmph 2 3 2" xfId="13495"/>
    <cellStyle name="SAPBEXresDataEmph 2 3 2 2" xfId="1814"/>
    <cellStyle name="SAPBEXresDataEmph 2 3 3" xfId="27767"/>
    <cellStyle name="SAPBEXresDataEmph 2 3 4" xfId="31469"/>
    <cellStyle name="SAPBEXresDataEmph 2 4" xfId="13492"/>
    <cellStyle name="SAPBEXresDataEmph 2 4 2" xfId="1781"/>
    <cellStyle name="SAPBEXresDataEmph 2 5" xfId="6114"/>
    <cellStyle name="SAPBEXresDataEmph 2 6" xfId="27764"/>
    <cellStyle name="SAPBEXresDataEmph 2 7" xfId="31470"/>
    <cellStyle name="SAPBEXresDataEmph 3" xfId="6118"/>
    <cellStyle name="SAPBEXresDataEmph 3 2" xfId="6119"/>
    <cellStyle name="SAPBEXresDataEmph 3 2 2" xfId="6120"/>
    <cellStyle name="SAPBEXresDataEmph 3 2 2 2" xfId="13498"/>
    <cellStyle name="SAPBEXresDataEmph 3 2 2 2 2" xfId="1850"/>
    <cellStyle name="SAPBEXresDataEmph 3 2 2 3" xfId="27770"/>
    <cellStyle name="SAPBEXresDataEmph 3 2 2 4" xfId="31471"/>
    <cellStyle name="SAPBEXresDataEmph 3 2 3" xfId="13497"/>
    <cellStyle name="SAPBEXresDataEmph 3 2 3 2" xfId="1839"/>
    <cellStyle name="SAPBEXresDataEmph 3 2 4" xfId="27769"/>
    <cellStyle name="SAPBEXresDataEmph 3 2 5" xfId="31472"/>
    <cellStyle name="SAPBEXresDataEmph 3 3" xfId="6121"/>
    <cellStyle name="SAPBEXresDataEmph 3 3 2" xfId="13499"/>
    <cellStyle name="SAPBEXresDataEmph 3 3 2 2" xfId="1861"/>
    <cellStyle name="SAPBEXresDataEmph 3 3 3" xfId="27771"/>
    <cellStyle name="SAPBEXresDataEmph 3 3 4" xfId="31473"/>
    <cellStyle name="SAPBEXresDataEmph 3 4" xfId="13496"/>
    <cellStyle name="SAPBEXresDataEmph 3 4 2" xfId="1825"/>
    <cellStyle name="SAPBEXresDataEmph 3 5" xfId="27768"/>
    <cellStyle name="SAPBEXresDataEmph 3 6" xfId="31474"/>
    <cellStyle name="SAPBEXresDataEmph 4" xfId="6122"/>
    <cellStyle name="SAPBEXresDataEmph 4 2" xfId="6123"/>
    <cellStyle name="SAPBEXresDataEmph 4 2 2" xfId="13501"/>
    <cellStyle name="SAPBEXresDataEmph 4 2 2 2" xfId="1883"/>
    <cellStyle name="SAPBEXresDataEmph 4 2 3" xfId="27773"/>
    <cellStyle name="SAPBEXresDataEmph 4 2 4" xfId="31475"/>
    <cellStyle name="SAPBEXresDataEmph 4 3" xfId="13500"/>
    <cellStyle name="SAPBEXresDataEmph 4 3 2" xfId="1872"/>
    <cellStyle name="SAPBEXresDataEmph 4 4" xfId="27772"/>
    <cellStyle name="SAPBEXresDataEmph 4 5" xfId="31476"/>
    <cellStyle name="SAPBEXresDataEmph 5" xfId="6124"/>
    <cellStyle name="SAPBEXresDataEmph 5 2" xfId="6125"/>
    <cellStyle name="SAPBEXresDataEmph 5 2 2" xfId="13503"/>
    <cellStyle name="SAPBEXresDataEmph 5 2 2 2" xfId="1905"/>
    <cellStyle name="SAPBEXresDataEmph 5 2 3" xfId="27775"/>
    <cellStyle name="SAPBEXresDataEmph 5 2 4" xfId="31477"/>
    <cellStyle name="SAPBEXresDataEmph 5 3" xfId="13502"/>
    <cellStyle name="SAPBEXresDataEmph 5 3 2" xfId="1894"/>
    <cellStyle name="SAPBEXresDataEmph 5 4" xfId="27774"/>
    <cellStyle name="SAPBEXresDataEmph 5 5" xfId="31478"/>
    <cellStyle name="SAPBEXresDataEmph 6" xfId="6126"/>
    <cellStyle name="SAPBEXresDataEmph 6 10" xfId="31479"/>
    <cellStyle name="SAPBEXresDataEmph 6 2" xfId="6127"/>
    <cellStyle name="SAPBEXresDataEmph 6 2 2" xfId="10363"/>
    <cellStyle name="SAPBEXresDataEmph 6 2 2 2" xfId="19817"/>
    <cellStyle name="SAPBEXresDataEmph 6 2 3" xfId="13505"/>
    <cellStyle name="SAPBEXresDataEmph 6 2 3 2" xfId="1927"/>
    <cellStyle name="SAPBEXresDataEmph 6 2 4" xfId="17301"/>
    <cellStyle name="SAPBEXresDataEmph 6 2 5" xfId="27777"/>
    <cellStyle name="SAPBEXresDataEmph 6 2 6" xfId="31480"/>
    <cellStyle name="SAPBEXresDataEmph 6 3" xfId="6128"/>
    <cellStyle name="SAPBEXresDataEmph 6 3 2" xfId="10364"/>
    <cellStyle name="SAPBEXresDataEmph 6 3 2 2" xfId="15780"/>
    <cellStyle name="SAPBEXresDataEmph 6 3 3" xfId="13506"/>
    <cellStyle name="SAPBEXresDataEmph 6 3 3 2" xfId="1938"/>
    <cellStyle name="SAPBEXresDataEmph 6 3 4" xfId="17300"/>
    <cellStyle name="SAPBEXresDataEmph 6 3 5" xfId="27778"/>
    <cellStyle name="SAPBEXresDataEmph 6 3 6" xfId="31481"/>
    <cellStyle name="SAPBEXresDataEmph 6 4" xfId="6129"/>
    <cellStyle name="SAPBEXresDataEmph 6 4 2" xfId="10365"/>
    <cellStyle name="SAPBEXresDataEmph 6 4 2 2" xfId="22359"/>
    <cellStyle name="SAPBEXresDataEmph 6 4 3" xfId="13507"/>
    <cellStyle name="SAPBEXresDataEmph 6 4 3 2" xfId="1950"/>
    <cellStyle name="SAPBEXresDataEmph 6 4 4" xfId="17299"/>
    <cellStyle name="SAPBEXresDataEmph 6 4 5" xfId="27779"/>
    <cellStyle name="SAPBEXresDataEmph 6 4 6" xfId="31482"/>
    <cellStyle name="SAPBEXresDataEmph 6 5" xfId="6130"/>
    <cellStyle name="SAPBEXresDataEmph 6 5 2" xfId="10366"/>
    <cellStyle name="SAPBEXresDataEmph 6 5 2 2" xfId="19816"/>
    <cellStyle name="SAPBEXresDataEmph 6 5 3" xfId="13508"/>
    <cellStyle name="SAPBEXresDataEmph 6 5 3 2" xfId="1961"/>
    <cellStyle name="SAPBEXresDataEmph 6 5 4" xfId="17298"/>
    <cellStyle name="SAPBEXresDataEmph 6 5 5" xfId="27780"/>
    <cellStyle name="SAPBEXresDataEmph 6 5 6" xfId="31483"/>
    <cellStyle name="SAPBEXresDataEmph 6 6" xfId="10362"/>
    <cellStyle name="SAPBEXresDataEmph 6 6 2" xfId="22360"/>
    <cellStyle name="SAPBEXresDataEmph 6 7" xfId="13504"/>
    <cellStyle name="SAPBEXresDataEmph 6 7 2" xfId="1916"/>
    <cellStyle name="SAPBEXresDataEmph 6 8" xfId="17302"/>
    <cellStyle name="SAPBEXresDataEmph 6 9" xfId="27776"/>
    <cellStyle name="SAPBEXresDataEmph 7" xfId="6131"/>
    <cellStyle name="SAPBEXresDataEmph 7 10" xfId="31484"/>
    <cellStyle name="SAPBEXresDataEmph 7 2" xfId="6132"/>
    <cellStyle name="SAPBEXresDataEmph 7 2 2" xfId="10368"/>
    <cellStyle name="SAPBEXresDataEmph 7 2 2 2" xfId="22354"/>
    <cellStyle name="SAPBEXresDataEmph 7 2 3" xfId="13510"/>
    <cellStyle name="SAPBEXresDataEmph 7 2 3 2" xfId="1979"/>
    <cellStyle name="SAPBEXresDataEmph 7 2 4" xfId="17296"/>
    <cellStyle name="SAPBEXresDataEmph 7 2 5" xfId="27782"/>
    <cellStyle name="SAPBEXresDataEmph 7 2 6" xfId="31485"/>
    <cellStyle name="SAPBEXresDataEmph 7 3" xfId="6133"/>
    <cellStyle name="SAPBEXresDataEmph 7 3 2" xfId="10369"/>
    <cellStyle name="SAPBEXresDataEmph 7 3 2 2" xfId="19811"/>
    <cellStyle name="SAPBEXresDataEmph 7 3 3" xfId="13511"/>
    <cellStyle name="SAPBEXresDataEmph 7 3 3 2" xfId="1980"/>
    <cellStyle name="SAPBEXresDataEmph 7 3 4" xfId="17295"/>
    <cellStyle name="SAPBEXresDataEmph 7 3 5" xfId="27783"/>
    <cellStyle name="SAPBEXresDataEmph 7 3 6" xfId="31486"/>
    <cellStyle name="SAPBEXresDataEmph 7 4" xfId="6134"/>
    <cellStyle name="SAPBEXresDataEmph 7 4 2" xfId="10370"/>
    <cellStyle name="SAPBEXresDataEmph 7 4 2 2" xfId="22358"/>
    <cellStyle name="SAPBEXresDataEmph 7 4 3" xfId="13512"/>
    <cellStyle name="SAPBEXresDataEmph 7 4 3 2" xfId="1981"/>
    <cellStyle name="SAPBEXresDataEmph 7 4 4" xfId="17294"/>
    <cellStyle name="SAPBEXresDataEmph 7 4 5" xfId="27784"/>
    <cellStyle name="SAPBEXresDataEmph 7 4 6" xfId="31487"/>
    <cellStyle name="SAPBEXresDataEmph 7 5" xfId="6135"/>
    <cellStyle name="SAPBEXresDataEmph 7 5 2" xfId="10371"/>
    <cellStyle name="SAPBEXresDataEmph 7 5 2 2" xfId="19815"/>
    <cellStyle name="SAPBEXresDataEmph 7 5 3" xfId="13513"/>
    <cellStyle name="SAPBEXresDataEmph 7 5 3 2" xfId="1982"/>
    <cellStyle name="SAPBEXresDataEmph 7 5 4" xfId="17293"/>
    <cellStyle name="SAPBEXresDataEmph 7 5 5" xfId="27785"/>
    <cellStyle name="SAPBEXresDataEmph 7 5 6" xfId="31488"/>
    <cellStyle name="SAPBEXresDataEmph 7 6" xfId="10367"/>
    <cellStyle name="SAPBEXresDataEmph 7 6 2" xfId="15779"/>
    <cellStyle name="SAPBEXresDataEmph 7 7" xfId="13509"/>
    <cellStyle name="SAPBEXresDataEmph 7 7 2" xfId="1972"/>
    <cellStyle name="SAPBEXresDataEmph 7 8" xfId="17297"/>
    <cellStyle name="SAPBEXresDataEmph 7 9" xfId="27781"/>
    <cellStyle name="SAPBEXresDataEmph 8" xfId="6136"/>
    <cellStyle name="SAPBEXresDataEmph 8 2" xfId="10372"/>
    <cellStyle name="SAPBEXresDataEmph 8 2 2" xfId="15778"/>
    <cellStyle name="SAPBEXresDataEmph 8 3" xfId="13514"/>
    <cellStyle name="SAPBEXresDataEmph 8 3 2" xfId="1983"/>
    <cellStyle name="SAPBEXresDataEmph 8 4" xfId="17292"/>
    <cellStyle name="SAPBEXresDataEmph 8 5" xfId="27786"/>
    <cellStyle name="SAPBEXresDataEmph 8 6" xfId="31489"/>
    <cellStyle name="SAPBEXresDataEmph 9" xfId="6137"/>
    <cellStyle name="SAPBEXresDataEmph 9 2" xfId="10373"/>
    <cellStyle name="SAPBEXresDataEmph 9 2 2" xfId="22357"/>
    <cellStyle name="SAPBEXresDataEmph 9 3" xfId="13515"/>
    <cellStyle name="SAPBEXresDataEmph 9 3 2" xfId="1984"/>
    <cellStyle name="SAPBEXresDataEmph 9 4" xfId="17291"/>
    <cellStyle name="SAPBEXresDataEmph 9 5" xfId="27787"/>
    <cellStyle name="SAPBEXresDataEmph 9 6" xfId="31490"/>
    <cellStyle name="SAPBEXresDataEmph_PAL Graphs" xfId="754"/>
    <cellStyle name="SAPBEXresItem" xfId="211"/>
    <cellStyle name="SAPBEXresItem 10" xfId="17290"/>
    <cellStyle name="SAPBEXresItem 11" xfId="27788"/>
    <cellStyle name="SAPBEXresItem 12" xfId="31491"/>
    <cellStyle name="SAPBEXresItem 2" xfId="270"/>
    <cellStyle name="SAPBEXresItem 2 10" xfId="27789"/>
    <cellStyle name="SAPBEXresItem 2 11" xfId="31492"/>
    <cellStyle name="SAPBEXresItem 2 2" xfId="6140"/>
    <cellStyle name="SAPBEXresItem 2 2 10" xfId="31493"/>
    <cellStyle name="SAPBEXresItem 2 2 2" xfId="6141"/>
    <cellStyle name="SAPBEXresItem 2 2 2 2" xfId="10377"/>
    <cellStyle name="SAPBEXresItem 2 2 2 2 2" xfId="19813"/>
    <cellStyle name="SAPBEXresItem 2 2 2 3" xfId="13519"/>
    <cellStyle name="SAPBEXresItem 2 2 2 3 2" xfId="2008"/>
    <cellStyle name="SAPBEXresItem 2 2 2 4" xfId="17287"/>
    <cellStyle name="SAPBEXresItem 2 2 2 5" xfId="27791"/>
    <cellStyle name="SAPBEXresItem 2 2 2 6" xfId="31494"/>
    <cellStyle name="SAPBEXresItem 2 2 3" xfId="6142"/>
    <cellStyle name="SAPBEXresItem 2 2 3 2" xfId="10378"/>
    <cellStyle name="SAPBEXresItem 2 2 3 2 2" xfId="15776"/>
    <cellStyle name="SAPBEXresItem 2 2 3 3" xfId="13520"/>
    <cellStyle name="SAPBEXresItem 2 2 3 3 2" xfId="2019"/>
    <cellStyle name="SAPBEXresItem 2 2 3 4" xfId="17286"/>
    <cellStyle name="SAPBEXresItem 2 2 3 5" xfId="27792"/>
    <cellStyle name="SAPBEXresItem 2 2 3 6" xfId="31495"/>
    <cellStyle name="SAPBEXresItem 2 2 4" xfId="6143"/>
    <cellStyle name="SAPBEXresItem 2 2 4 2" xfId="10379"/>
    <cellStyle name="SAPBEXresItem 2 2 4 2 2" xfId="22355"/>
    <cellStyle name="SAPBEXresItem 2 2 4 3" xfId="13521"/>
    <cellStyle name="SAPBEXresItem 2 2 4 3 2" xfId="2030"/>
    <cellStyle name="SAPBEXresItem 2 2 4 4" xfId="17285"/>
    <cellStyle name="SAPBEXresItem 2 2 4 5" xfId="27793"/>
    <cellStyle name="SAPBEXresItem 2 2 4 6" xfId="31496"/>
    <cellStyle name="SAPBEXresItem 2 2 5" xfId="6144"/>
    <cellStyle name="SAPBEXresItem 2 2 5 2" xfId="10380"/>
    <cellStyle name="SAPBEXresItem 2 2 5 2 2" xfId="19812"/>
    <cellStyle name="SAPBEXresItem 2 2 5 3" xfId="13522"/>
    <cellStyle name="SAPBEXresItem 2 2 5 3 2" xfId="2041"/>
    <cellStyle name="SAPBEXresItem 2 2 5 4" xfId="17284"/>
    <cellStyle name="SAPBEXresItem 2 2 5 5" xfId="27794"/>
    <cellStyle name="SAPBEXresItem 2 2 5 6" xfId="31497"/>
    <cellStyle name="SAPBEXresItem 2 2 6" xfId="10376"/>
    <cellStyle name="SAPBEXresItem 2 2 6 2" xfId="22356"/>
    <cellStyle name="SAPBEXresItem 2 2 7" xfId="13518"/>
    <cellStyle name="SAPBEXresItem 2 2 7 2" xfId="1997"/>
    <cellStyle name="SAPBEXresItem 2 2 8" xfId="17288"/>
    <cellStyle name="SAPBEXresItem 2 2 9" xfId="27790"/>
    <cellStyle name="SAPBEXresItem 2 3" xfId="6145"/>
    <cellStyle name="SAPBEXresItem 2 3 10" xfId="31498"/>
    <cellStyle name="SAPBEXresItem 2 3 2" xfId="6146"/>
    <cellStyle name="SAPBEXresItem 2 3 2 2" xfId="10382"/>
    <cellStyle name="SAPBEXresItem 2 3 2 2 2" xfId="15774"/>
    <cellStyle name="SAPBEXresItem 2 3 2 3" xfId="13524"/>
    <cellStyle name="SAPBEXresItem 2 3 2 3 2" xfId="2063"/>
    <cellStyle name="SAPBEXresItem 2 3 2 4" xfId="17282"/>
    <cellStyle name="SAPBEXresItem 2 3 2 5" xfId="27796"/>
    <cellStyle name="SAPBEXresItem 2 3 2 6" xfId="31499"/>
    <cellStyle name="SAPBEXresItem 2 3 3" xfId="6147"/>
    <cellStyle name="SAPBEXresItem 2 3 3 2" xfId="10383"/>
    <cellStyle name="SAPBEXresItem 2 3 3 2 2" xfId="15773"/>
    <cellStyle name="SAPBEXresItem 2 3 3 3" xfId="13525"/>
    <cellStyle name="SAPBEXresItem 2 3 3 3 2" xfId="2064"/>
    <cellStyle name="SAPBEXresItem 2 3 3 4" xfId="17281"/>
    <cellStyle name="SAPBEXresItem 2 3 3 5" xfId="27797"/>
    <cellStyle name="SAPBEXresItem 2 3 3 6" xfId="31500"/>
    <cellStyle name="SAPBEXresItem 2 3 4" xfId="6148"/>
    <cellStyle name="SAPBEXresItem 2 3 4 2" xfId="10384"/>
    <cellStyle name="SAPBEXresItem 2 3 4 2 2" xfId="22345"/>
    <cellStyle name="SAPBEXresItem 2 3 4 3" xfId="13526"/>
    <cellStyle name="SAPBEXresItem 2 3 4 3 2" xfId="2066"/>
    <cellStyle name="SAPBEXresItem 2 3 4 4" xfId="17280"/>
    <cellStyle name="SAPBEXresItem 2 3 4 5" xfId="27798"/>
    <cellStyle name="SAPBEXresItem 2 3 4 6" xfId="31501"/>
    <cellStyle name="SAPBEXresItem 2 3 5" xfId="6149"/>
    <cellStyle name="SAPBEXresItem 2 3 5 2" xfId="10385"/>
    <cellStyle name="SAPBEXresItem 2 3 5 2 2" xfId="19802"/>
    <cellStyle name="SAPBEXresItem 2 3 5 3" xfId="13527"/>
    <cellStyle name="SAPBEXresItem 2 3 5 3 2" xfId="2077"/>
    <cellStyle name="SAPBEXresItem 2 3 5 4" xfId="17279"/>
    <cellStyle name="SAPBEXresItem 2 3 5 5" xfId="27799"/>
    <cellStyle name="SAPBEXresItem 2 3 5 6" xfId="31502"/>
    <cellStyle name="SAPBEXresItem 2 3 6" xfId="10381"/>
    <cellStyle name="SAPBEXresItem 2 3 6 2" xfId="15775"/>
    <cellStyle name="SAPBEXresItem 2 3 7" xfId="13523"/>
    <cellStyle name="SAPBEXresItem 2 3 7 2" xfId="2052"/>
    <cellStyle name="SAPBEXresItem 2 3 8" xfId="17283"/>
    <cellStyle name="SAPBEXresItem 2 3 9" xfId="27795"/>
    <cellStyle name="SAPBEXresItem 2 4" xfId="6150"/>
    <cellStyle name="SAPBEXresItem 2 4 2" xfId="10386"/>
    <cellStyle name="SAPBEXresItem 2 4 2 2" xfId="22352"/>
    <cellStyle name="SAPBEXresItem 2 4 3" xfId="13528"/>
    <cellStyle name="SAPBEXresItem 2 4 3 2" xfId="2088"/>
    <cellStyle name="SAPBEXresItem 2 4 4" xfId="17278"/>
    <cellStyle name="SAPBEXresItem 2 4 5" xfId="27800"/>
    <cellStyle name="SAPBEXresItem 2 4 6" xfId="31503"/>
    <cellStyle name="SAPBEXresItem 2 5" xfId="6151"/>
    <cellStyle name="SAPBEXresItem 2 5 2" xfId="10387"/>
    <cellStyle name="SAPBEXresItem 2 5 2 2" xfId="19809"/>
    <cellStyle name="SAPBEXresItem 2 5 3" xfId="13529"/>
    <cellStyle name="SAPBEXresItem 2 5 3 2" xfId="2099"/>
    <cellStyle name="SAPBEXresItem 2 5 4" xfId="17277"/>
    <cellStyle name="SAPBEXresItem 2 5 5" xfId="27801"/>
    <cellStyle name="SAPBEXresItem 2 5 6" xfId="31504"/>
    <cellStyle name="SAPBEXresItem 2 6" xfId="10375"/>
    <cellStyle name="SAPBEXresItem 2 6 2" xfId="15777"/>
    <cellStyle name="SAPBEXresItem 2 7" xfId="13517"/>
    <cellStyle name="SAPBEXresItem 2 7 2" xfId="1986"/>
    <cellStyle name="SAPBEXresItem 2 8" xfId="6139"/>
    <cellStyle name="SAPBEXresItem 2 9" xfId="17289"/>
    <cellStyle name="SAPBEXresItem 3" xfId="6152"/>
    <cellStyle name="SAPBEXresItem 3 10" xfId="31505"/>
    <cellStyle name="SAPBEXresItem 3 2" xfId="6153"/>
    <cellStyle name="SAPBEXresItem 3 2 10" xfId="31506"/>
    <cellStyle name="SAPBEXresItem 3 2 2" xfId="6154"/>
    <cellStyle name="SAPBEXresItem 3 2 2 2" xfId="10390"/>
    <cellStyle name="SAPBEXresItem 3 2 2 2 2" xfId="19808"/>
    <cellStyle name="SAPBEXresItem 3 2 2 3" xfId="13532"/>
    <cellStyle name="SAPBEXresItem 3 2 2 3 2" xfId="2132"/>
    <cellStyle name="SAPBEXresItem 3 2 2 4" xfId="17274"/>
    <cellStyle name="SAPBEXresItem 3 2 2 5" xfId="27804"/>
    <cellStyle name="SAPBEXresItem 3 2 2 6" xfId="31507"/>
    <cellStyle name="SAPBEXresItem 3 2 3" xfId="6155"/>
    <cellStyle name="SAPBEXresItem 3 2 3 2" xfId="10391"/>
    <cellStyle name="SAPBEXresItem 3 2 3 2 2" xfId="15771"/>
    <cellStyle name="SAPBEXresItem 3 2 3 3" xfId="13533"/>
    <cellStyle name="SAPBEXresItem 3 2 3 3 2" xfId="2143"/>
    <cellStyle name="SAPBEXresItem 3 2 3 4" xfId="17273"/>
    <cellStyle name="SAPBEXresItem 3 2 3 5" xfId="27805"/>
    <cellStyle name="SAPBEXresItem 3 2 3 6" xfId="31508"/>
    <cellStyle name="SAPBEXresItem 3 2 4" xfId="6156"/>
    <cellStyle name="SAPBEXresItem 3 2 4 2" xfId="10392"/>
    <cellStyle name="SAPBEXresItem 3 2 4 2 2" xfId="22346"/>
    <cellStyle name="SAPBEXresItem 3 2 4 3" xfId="13534"/>
    <cellStyle name="SAPBEXresItem 3 2 4 3 2" xfId="2154"/>
    <cellStyle name="SAPBEXresItem 3 2 4 4" xfId="17272"/>
    <cellStyle name="SAPBEXresItem 3 2 4 5" xfId="27806"/>
    <cellStyle name="SAPBEXresItem 3 2 4 6" xfId="31509"/>
    <cellStyle name="SAPBEXresItem 3 2 5" xfId="6157"/>
    <cellStyle name="SAPBEXresItem 3 2 5 2" xfId="10393"/>
    <cellStyle name="SAPBEXresItem 3 2 5 2 2" xfId="19803"/>
    <cellStyle name="SAPBEXresItem 3 2 5 3" xfId="13535"/>
    <cellStyle name="SAPBEXresItem 3 2 5 3 2" xfId="2165"/>
    <cellStyle name="SAPBEXresItem 3 2 5 4" xfId="17271"/>
    <cellStyle name="SAPBEXresItem 3 2 5 5" xfId="27807"/>
    <cellStyle name="SAPBEXresItem 3 2 5 6" xfId="31510"/>
    <cellStyle name="SAPBEXresItem 3 2 6" xfId="10389"/>
    <cellStyle name="SAPBEXresItem 3 2 6 2" xfId="22351"/>
    <cellStyle name="SAPBEXresItem 3 2 7" xfId="13531"/>
    <cellStyle name="SAPBEXresItem 3 2 7 2" xfId="2121"/>
    <cellStyle name="SAPBEXresItem 3 2 8" xfId="17275"/>
    <cellStyle name="SAPBEXresItem 3 2 9" xfId="27803"/>
    <cellStyle name="SAPBEXresItem 3 3" xfId="6158"/>
    <cellStyle name="SAPBEXresItem 3 3 10" xfId="31511"/>
    <cellStyle name="SAPBEXresItem 3 3 2" xfId="6159"/>
    <cellStyle name="SAPBEXresItem 3 3 2 2" xfId="10395"/>
    <cellStyle name="SAPBEXresItem 3 3 2 2 2" xfId="19807"/>
    <cellStyle name="SAPBEXresItem 3 3 2 3" xfId="13537"/>
    <cellStyle name="SAPBEXresItem 3 3 2 3 2" xfId="2188"/>
    <cellStyle name="SAPBEXresItem 3 3 2 4" xfId="17269"/>
    <cellStyle name="SAPBEXresItem 3 3 2 5" xfId="27809"/>
    <cellStyle name="SAPBEXresItem 3 3 2 6" xfId="31512"/>
    <cellStyle name="SAPBEXresItem 3 3 3" xfId="6160"/>
    <cellStyle name="SAPBEXresItem 3 3 3 2" xfId="10396"/>
    <cellStyle name="SAPBEXresItem 3 3 3 2 2" xfId="15770"/>
    <cellStyle name="SAPBEXresItem 3 3 3 3" xfId="13538"/>
    <cellStyle name="SAPBEXresItem 3 3 3 3 2" xfId="2199"/>
    <cellStyle name="SAPBEXresItem 3 3 3 4" xfId="17268"/>
    <cellStyle name="SAPBEXresItem 3 3 3 5" xfId="27810"/>
    <cellStyle name="SAPBEXresItem 3 3 3 6" xfId="31513"/>
    <cellStyle name="SAPBEXresItem 3 3 4" xfId="6161"/>
    <cellStyle name="SAPBEXresItem 3 3 4 2" xfId="10397"/>
    <cellStyle name="SAPBEXresItem 3 3 4 2 2" xfId="22349"/>
    <cellStyle name="SAPBEXresItem 3 3 4 3" xfId="13539"/>
    <cellStyle name="SAPBEXresItem 3 3 4 3 2" xfId="2206"/>
    <cellStyle name="SAPBEXresItem 3 3 4 4" xfId="17267"/>
    <cellStyle name="SAPBEXresItem 3 3 4 5" xfId="27811"/>
    <cellStyle name="SAPBEXresItem 3 3 4 6" xfId="31514"/>
    <cellStyle name="SAPBEXresItem 3 3 5" xfId="6162"/>
    <cellStyle name="SAPBEXresItem 3 3 5 2" xfId="10398"/>
    <cellStyle name="SAPBEXresItem 3 3 5 2 2" xfId="19806"/>
    <cellStyle name="SAPBEXresItem 3 3 5 3" xfId="13540"/>
    <cellStyle name="SAPBEXresItem 3 3 5 3 2" xfId="2207"/>
    <cellStyle name="SAPBEXresItem 3 3 5 4" xfId="17266"/>
    <cellStyle name="SAPBEXresItem 3 3 5 5" xfId="27812"/>
    <cellStyle name="SAPBEXresItem 3 3 5 6" xfId="31515"/>
    <cellStyle name="SAPBEXresItem 3 3 6" xfId="10394"/>
    <cellStyle name="SAPBEXresItem 3 3 6 2" xfId="22350"/>
    <cellStyle name="SAPBEXresItem 3 3 7" xfId="13536"/>
    <cellStyle name="SAPBEXresItem 3 3 7 2" xfId="2177"/>
    <cellStyle name="SAPBEXresItem 3 3 8" xfId="17270"/>
    <cellStyle name="SAPBEXresItem 3 3 9" xfId="27808"/>
    <cellStyle name="SAPBEXresItem 3 4" xfId="6163"/>
    <cellStyle name="SAPBEXresItem 3 4 2" xfId="10399"/>
    <cellStyle name="SAPBEXresItem 3 4 2 2" xfId="15769"/>
    <cellStyle name="SAPBEXresItem 3 4 3" xfId="13541"/>
    <cellStyle name="SAPBEXresItem 3 4 3 2" xfId="2208"/>
    <cellStyle name="SAPBEXresItem 3 4 4" xfId="17265"/>
    <cellStyle name="SAPBEXresItem 3 4 5" xfId="27813"/>
    <cellStyle name="SAPBEXresItem 3 4 6" xfId="31516"/>
    <cellStyle name="SAPBEXresItem 3 5" xfId="6164"/>
    <cellStyle name="SAPBEXresItem 3 5 2" xfId="10400"/>
    <cellStyle name="SAPBEXresItem 3 5 2 2" xfId="22348"/>
    <cellStyle name="SAPBEXresItem 3 5 3" xfId="13542"/>
    <cellStyle name="SAPBEXresItem 3 5 3 2" xfId="2209"/>
    <cellStyle name="SAPBEXresItem 3 5 4" xfId="17264"/>
    <cellStyle name="SAPBEXresItem 3 5 5" xfId="27814"/>
    <cellStyle name="SAPBEXresItem 3 5 6" xfId="31517"/>
    <cellStyle name="SAPBEXresItem 3 6" xfId="10388"/>
    <cellStyle name="SAPBEXresItem 3 6 2" xfId="15772"/>
    <cellStyle name="SAPBEXresItem 3 7" xfId="13530"/>
    <cellStyle name="SAPBEXresItem 3 7 2" xfId="2110"/>
    <cellStyle name="SAPBEXresItem 3 8" xfId="17276"/>
    <cellStyle name="SAPBEXresItem 3 9" xfId="27802"/>
    <cellStyle name="SAPBEXresItem 4" xfId="6165"/>
    <cellStyle name="SAPBEXresItem 4 10" xfId="31518"/>
    <cellStyle name="SAPBEXresItem 4 2" xfId="6166"/>
    <cellStyle name="SAPBEXresItem 4 2 2" xfId="10402"/>
    <cellStyle name="SAPBEXresItem 4 2 2 2" xfId="15768"/>
    <cellStyle name="SAPBEXresItem 4 2 3" xfId="13544"/>
    <cellStyle name="SAPBEXresItem 4 2 3 2" xfId="2211"/>
    <cellStyle name="SAPBEXresItem 4 2 4" xfId="17262"/>
    <cellStyle name="SAPBEXresItem 4 2 5" xfId="27816"/>
    <cellStyle name="SAPBEXresItem 4 2 6" xfId="31519"/>
    <cellStyle name="SAPBEXresItem 4 3" xfId="6167"/>
    <cellStyle name="SAPBEXresItem 4 3 2" xfId="10403"/>
    <cellStyle name="SAPBEXresItem 4 3 2 2" xfId="22347"/>
    <cellStyle name="SAPBEXresItem 4 3 3" xfId="13545"/>
    <cellStyle name="SAPBEXresItem 4 3 3 2" xfId="2212"/>
    <cellStyle name="SAPBEXresItem 4 3 4" xfId="17261"/>
    <cellStyle name="SAPBEXresItem 4 3 5" xfId="27817"/>
    <cellStyle name="SAPBEXresItem 4 3 6" xfId="31520"/>
    <cellStyle name="SAPBEXresItem 4 4" xfId="6168"/>
    <cellStyle name="SAPBEXresItem 4 4 2" xfId="10404"/>
    <cellStyle name="SAPBEXresItem 4 4 2 2" xfId="19804"/>
    <cellStyle name="SAPBEXresItem 4 4 3" xfId="13546"/>
    <cellStyle name="SAPBEXresItem 4 4 3 2" xfId="2213"/>
    <cellStyle name="SAPBEXresItem 4 4 4" xfId="17260"/>
    <cellStyle name="SAPBEXresItem 4 4 5" xfId="27818"/>
    <cellStyle name="SAPBEXresItem 4 4 6" xfId="31521"/>
    <cellStyle name="SAPBEXresItem 4 5" xfId="6169"/>
    <cellStyle name="SAPBEXresItem 4 5 2" xfId="10405"/>
    <cellStyle name="SAPBEXresItem 4 5 2 2" xfId="15767"/>
    <cellStyle name="SAPBEXresItem 4 5 3" xfId="13547"/>
    <cellStyle name="SAPBEXresItem 4 5 3 2" xfId="2224"/>
    <cellStyle name="SAPBEXresItem 4 5 4" xfId="17259"/>
    <cellStyle name="SAPBEXresItem 4 5 5" xfId="27819"/>
    <cellStyle name="SAPBEXresItem 4 5 6" xfId="31522"/>
    <cellStyle name="SAPBEXresItem 4 6" xfId="10401"/>
    <cellStyle name="SAPBEXresItem 4 6 2" xfId="19805"/>
    <cellStyle name="SAPBEXresItem 4 7" xfId="13543"/>
    <cellStyle name="SAPBEXresItem 4 7 2" xfId="2210"/>
    <cellStyle name="SAPBEXresItem 4 8" xfId="17263"/>
    <cellStyle name="SAPBEXresItem 4 9" xfId="27815"/>
    <cellStyle name="SAPBEXresItem 5" xfId="6170"/>
    <cellStyle name="SAPBEXresItem 5 10" xfId="31523"/>
    <cellStyle name="SAPBEXresItem 5 2" xfId="6171"/>
    <cellStyle name="SAPBEXresItem 5 2 2" xfId="10407"/>
    <cellStyle name="SAPBEXresItem 5 2 2 2" xfId="15765"/>
    <cellStyle name="SAPBEXresItem 5 2 3" xfId="13549"/>
    <cellStyle name="SAPBEXresItem 5 2 3 2" xfId="2246"/>
    <cellStyle name="SAPBEXresItem 5 2 4" xfId="17257"/>
    <cellStyle name="SAPBEXresItem 5 2 5" xfId="27821"/>
    <cellStyle name="SAPBEXresItem 5 2 6" xfId="31524"/>
    <cellStyle name="SAPBEXresItem 5 3" xfId="6172"/>
    <cellStyle name="SAPBEXresItem 5 3 2" xfId="10408"/>
    <cellStyle name="SAPBEXresItem 5 3 2 2" xfId="22337"/>
    <cellStyle name="SAPBEXresItem 5 3 3" xfId="13550"/>
    <cellStyle name="SAPBEXresItem 5 3 3 2" xfId="2257"/>
    <cellStyle name="SAPBEXresItem 5 3 4" xfId="17256"/>
    <cellStyle name="SAPBEXresItem 5 3 5" xfId="27822"/>
    <cellStyle name="SAPBEXresItem 5 3 6" xfId="31525"/>
    <cellStyle name="SAPBEXresItem 5 4" xfId="6173"/>
    <cellStyle name="SAPBEXresItem 5 4 2" xfId="10409"/>
    <cellStyle name="SAPBEXresItem 5 4 2 2" xfId="19794"/>
    <cellStyle name="SAPBEXresItem 5 4 3" xfId="13551"/>
    <cellStyle name="SAPBEXresItem 5 4 3 2" xfId="2268"/>
    <cellStyle name="SAPBEXresItem 5 4 4" xfId="17255"/>
    <cellStyle name="SAPBEXresItem 5 4 5" xfId="27823"/>
    <cellStyle name="SAPBEXresItem 5 4 6" xfId="31526"/>
    <cellStyle name="SAPBEXresItem 5 5" xfId="6174"/>
    <cellStyle name="SAPBEXresItem 5 5 2" xfId="10410"/>
    <cellStyle name="SAPBEXresItem 5 5 2 2" xfId="22344"/>
    <cellStyle name="SAPBEXresItem 5 5 3" xfId="13552"/>
    <cellStyle name="SAPBEXresItem 5 5 3 2" xfId="2279"/>
    <cellStyle name="SAPBEXresItem 5 5 4" xfId="17254"/>
    <cellStyle name="SAPBEXresItem 5 5 5" xfId="27824"/>
    <cellStyle name="SAPBEXresItem 5 5 6" xfId="31527"/>
    <cellStyle name="SAPBEXresItem 5 6" xfId="10406"/>
    <cellStyle name="SAPBEXresItem 5 6 2" xfId="15766"/>
    <cellStyle name="SAPBEXresItem 5 7" xfId="13548"/>
    <cellStyle name="SAPBEXresItem 5 7 2" xfId="2235"/>
    <cellStyle name="SAPBEXresItem 5 8" xfId="17258"/>
    <cellStyle name="SAPBEXresItem 5 9" xfId="27820"/>
    <cellStyle name="SAPBEXresItem 6" xfId="6175"/>
    <cellStyle name="SAPBEXresItem 6 2" xfId="10411"/>
    <cellStyle name="SAPBEXresItem 6 2 2" xfId="19801"/>
    <cellStyle name="SAPBEXresItem 6 3" xfId="13553"/>
    <cellStyle name="SAPBEXresItem 6 3 2" xfId="2290"/>
    <cellStyle name="SAPBEXresItem 6 4" xfId="17253"/>
    <cellStyle name="SAPBEXresItem 6 5" xfId="27825"/>
    <cellStyle name="SAPBEXresItem 6 6" xfId="31528"/>
    <cellStyle name="SAPBEXresItem 7" xfId="6176"/>
    <cellStyle name="SAPBEXresItem 7 2" xfId="10412"/>
    <cellStyle name="SAPBEXresItem 7 2 2" xfId="15764"/>
    <cellStyle name="SAPBEXresItem 7 3" xfId="13554"/>
    <cellStyle name="SAPBEXresItem 7 3 2" xfId="2330"/>
    <cellStyle name="SAPBEXresItem 7 4" xfId="17252"/>
    <cellStyle name="SAPBEXresItem 7 5" xfId="27826"/>
    <cellStyle name="SAPBEXresItem 7 6" xfId="31529"/>
    <cellStyle name="SAPBEXresItem 8" xfId="10374"/>
    <cellStyle name="SAPBEXresItem 8 2" xfId="19814"/>
    <cellStyle name="SAPBEXresItem 9" xfId="13516"/>
    <cellStyle name="SAPBEXresItem 9 2" xfId="1985"/>
    <cellStyle name="SAPBEXresItem_BI profit and loss" xfId="6177"/>
    <cellStyle name="SAPBEXresItemX" xfId="212"/>
    <cellStyle name="SAPBEXresItemX 10" xfId="17251"/>
    <cellStyle name="SAPBEXresItemX 11" xfId="27827"/>
    <cellStyle name="SAPBEXresItemX 12" xfId="31530"/>
    <cellStyle name="SAPBEXresItemX 2" xfId="755"/>
    <cellStyle name="SAPBEXresItemX 2 10" xfId="31531"/>
    <cellStyle name="SAPBEXresItemX 2 2" xfId="6180"/>
    <cellStyle name="SAPBEXresItemX 2 2 10" xfId="31532"/>
    <cellStyle name="SAPBEXresItemX 2 2 2" xfId="6181"/>
    <cellStyle name="SAPBEXresItemX 2 2 2 2" xfId="10416"/>
    <cellStyle name="SAPBEXresItemX 2 2 2 2 2" xfId="22338"/>
    <cellStyle name="SAPBEXresItemX 2 2 2 3" xfId="13558"/>
    <cellStyle name="SAPBEXresItemX 2 2 2 3 2" xfId="2406"/>
    <cellStyle name="SAPBEXresItemX 2 2 2 4" xfId="17248"/>
    <cellStyle name="SAPBEXresItemX 2 2 2 5" xfId="27830"/>
    <cellStyle name="SAPBEXresItemX 2 2 2 6" xfId="31533"/>
    <cellStyle name="SAPBEXresItemX 2 2 3" xfId="6182"/>
    <cellStyle name="SAPBEXresItemX 2 2 3 2" xfId="10417"/>
    <cellStyle name="SAPBEXresItemX 2 2 3 2 2" xfId="19795"/>
    <cellStyle name="SAPBEXresItemX 2 2 3 3" xfId="13559"/>
    <cellStyle name="SAPBEXresItemX 2 2 3 3 2" xfId="2428"/>
    <cellStyle name="SAPBEXresItemX 2 2 3 4" xfId="17247"/>
    <cellStyle name="SAPBEXresItemX 2 2 3 5" xfId="27831"/>
    <cellStyle name="SAPBEXresItemX 2 2 3 6" xfId="31534"/>
    <cellStyle name="SAPBEXresItemX 2 2 4" xfId="6183"/>
    <cellStyle name="SAPBEXresItemX 2 2 4 2" xfId="10418"/>
    <cellStyle name="SAPBEXresItemX 2 2 4 2 2" xfId="22342"/>
    <cellStyle name="SAPBEXresItemX 2 2 4 3" xfId="13560"/>
    <cellStyle name="SAPBEXresItemX 2 2 4 3 2" xfId="812"/>
    <cellStyle name="SAPBEXresItemX 2 2 4 4" xfId="17246"/>
    <cellStyle name="SAPBEXresItemX 2 2 4 5" xfId="27832"/>
    <cellStyle name="SAPBEXresItemX 2 2 4 6" xfId="31535"/>
    <cellStyle name="SAPBEXresItemX 2 2 5" xfId="6184"/>
    <cellStyle name="SAPBEXresItemX 2 2 5 2" xfId="10419"/>
    <cellStyle name="SAPBEXresItemX 2 2 5 2 2" xfId="19799"/>
    <cellStyle name="SAPBEXresItemX 2 2 5 3" xfId="13561"/>
    <cellStyle name="SAPBEXresItemX 2 2 5 3 2" xfId="2432"/>
    <cellStyle name="SAPBEXresItemX 2 2 5 4" xfId="17245"/>
    <cellStyle name="SAPBEXresItemX 2 2 5 5" xfId="27833"/>
    <cellStyle name="SAPBEXresItemX 2 2 5 6" xfId="31536"/>
    <cellStyle name="SAPBEXresItemX 2 2 6" xfId="10415"/>
    <cellStyle name="SAPBEXresItemX 2 2 6 2" xfId="15763"/>
    <cellStyle name="SAPBEXresItemX 2 2 7" xfId="13557"/>
    <cellStyle name="SAPBEXresItemX 2 2 7 2" xfId="2405"/>
    <cellStyle name="SAPBEXresItemX 2 2 8" xfId="17249"/>
    <cellStyle name="SAPBEXresItemX 2 2 9" xfId="27829"/>
    <cellStyle name="SAPBEXresItemX 2 3" xfId="6185"/>
    <cellStyle name="SAPBEXresItemX 2 3 10" xfId="31537"/>
    <cellStyle name="SAPBEXresItemX 2 3 2" xfId="6186"/>
    <cellStyle name="SAPBEXresItemX 2 3 2 2" xfId="10421"/>
    <cellStyle name="SAPBEXresItemX 2 3 2 2 2" xfId="22341"/>
    <cellStyle name="SAPBEXresItemX 2 3 2 3" xfId="13563"/>
    <cellStyle name="SAPBEXresItemX 2 3 2 3 2" xfId="2434"/>
    <cellStyle name="SAPBEXresItemX 2 3 2 4" xfId="6410"/>
    <cellStyle name="SAPBEXresItemX 2 3 2 5" xfId="27835"/>
    <cellStyle name="SAPBEXresItemX 2 3 2 6" xfId="31538"/>
    <cellStyle name="SAPBEXresItemX 2 3 3" xfId="6187"/>
    <cellStyle name="SAPBEXresItemX 2 3 3 2" xfId="10422"/>
    <cellStyle name="SAPBEXresItemX 2 3 3 2 2" xfId="19798"/>
    <cellStyle name="SAPBEXresItemX 2 3 3 3" xfId="13564"/>
    <cellStyle name="SAPBEXresItemX 2 3 3 3 2" xfId="2435"/>
    <cellStyle name="SAPBEXresItemX 2 3 3 4" xfId="17244"/>
    <cellStyle name="SAPBEXresItemX 2 3 3 5" xfId="27836"/>
    <cellStyle name="SAPBEXresItemX 2 3 3 6" xfId="31539"/>
    <cellStyle name="SAPBEXresItemX 2 3 4" xfId="6188"/>
    <cellStyle name="SAPBEXresItemX 2 3 4 2" xfId="10423"/>
    <cellStyle name="SAPBEXresItemX 2 3 4 2 2" xfId="15761"/>
    <cellStyle name="SAPBEXresItemX 2 3 4 3" xfId="13565"/>
    <cellStyle name="SAPBEXresItemX 2 3 4 3 2" xfId="2436"/>
    <cellStyle name="SAPBEXresItemX 2 3 4 4" xfId="17243"/>
    <cellStyle name="SAPBEXresItemX 2 3 4 5" xfId="27837"/>
    <cellStyle name="SAPBEXresItemX 2 3 4 6" xfId="31540"/>
    <cellStyle name="SAPBEXresItemX 2 3 5" xfId="6189"/>
    <cellStyle name="SAPBEXresItemX 2 3 5 2" xfId="10424"/>
    <cellStyle name="SAPBEXresItemX 2 3 5 2 2" xfId="22340"/>
    <cellStyle name="SAPBEXresItemX 2 3 5 3" xfId="13566"/>
    <cellStyle name="SAPBEXresItemX 2 3 5 3 2" xfId="2437"/>
    <cellStyle name="SAPBEXresItemX 2 3 5 4" xfId="17242"/>
    <cellStyle name="SAPBEXresItemX 2 3 5 5" xfId="27838"/>
    <cellStyle name="SAPBEXresItemX 2 3 5 6" xfId="31541"/>
    <cellStyle name="SAPBEXresItemX 2 3 6" xfId="10420"/>
    <cellStyle name="SAPBEXresItemX 2 3 6 2" xfId="15762"/>
    <cellStyle name="SAPBEXresItemX 2 3 7" xfId="13562"/>
    <cellStyle name="SAPBEXresItemX 2 3 7 2" xfId="2433"/>
    <cellStyle name="SAPBEXresItemX 2 3 8" xfId="6431"/>
    <cellStyle name="SAPBEXresItemX 2 3 9" xfId="27834"/>
    <cellStyle name="SAPBEXresItemX 2 4" xfId="6190"/>
    <cellStyle name="SAPBEXresItemX 2 4 2" xfId="10425"/>
    <cellStyle name="SAPBEXresItemX 2 4 2 2" xfId="19797"/>
    <cellStyle name="SAPBEXresItemX 2 4 3" xfId="13567"/>
    <cellStyle name="SAPBEXresItemX 2 4 3 2" xfId="2438"/>
    <cellStyle name="SAPBEXresItemX 2 4 4" xfId="17241"/>
    <cellStyle name="SAPBEXresItemX 2 4 5" xfId="27839"/>
    <cellStyle name="SAPBEXresItemX 2 4 6" xfId="31542"/>
    <cellStyle name="SAPBEXresItemX 2 5" xfId="6191"/>
    <cellStyle name="SAPBEXresItemX 2 5 2" xfId="10426"/>
    <cellStyle name="SAPBEXresItemX 2 5 2 2" xfId="15760"/>
    <cellStyle name="SAPBEXresItemX 2 5 3" xfId="13568"/>
    <cellStyle name="SAPBEXresItemX 2 5 3 2" xfId="2439"/>
    <cellStyle name="SAPBEXresItemX 2 5 4" xfId="17240"/>
    <cellStyle name="SAPBEXresItemX 2 5 5" xfId="27840"/>
    <cellStyle name="SAPBEXresItemX 2 5 6" xfId="31543"/>
    <cellStyle name="SAPBEXresItemX 2 6" xfId="10414"/>
    <cellStyle name="SAPBEXresItemX 2 6 2" xfId="19800"/>
    <cellStyle name="SAPBEXresItemX 2 7" xfId="13556"/>
    <cellStyle name="SAPBEXresItemX 2 7 2" xfId="2336"/>
    <cellStyle name="SAPBEXresItemX 2 8" xfId="17250"/>
    <cellStyle name="SAPBEXresItemX 2 9" xfId="27828"/>
    <cellStyle name="SAPBEXresItemX 3" xfId="6192"/>
    <cellStyle name="SAPBEXresItemX 3 10" xfId="31544"/>
    <cellStyle name="SAPBEXresItemX 3 2" xfId="6193"/>
    <cellStyle name="SAPBEXresItemX 3 2 10" xfId="31545"/>
    <cellStyle name="SAPBEXresItemX 3 2 2" xfId="6194"/>
    <cellStyle name="SAPBEXresItemX 3 2 2 2" xfId="10429"/>
    <cellStyle name="SAPBEXresItemX 3 2 2 2 2" xfId="15759"/>
    <cellStyle name="SAPBEXresItemX 3 2 2 3" xfId="13571"/>
    <cellStyle name="SAPBEXresItemX 3 2 2 3 2" xfId="2442"/>
    <cellStyle name="SAPBEXresItemX 3 2 2 4" xfId="17237"/>
    <cellStyle name="SAPBEXresItemX 3 2 2 5" xfId="27843"/>
    <cellStyle name="SAPBEXresItemX 3 2 2 6" xfId="31546"/>
    <cellStyle name="SAPBEXresItemX 3 2 3" xfId="6195"/>
    <cellStyle name="SAPBEXresItemX 3 2 3 2" xfId="10430"/>
    <cellStyle name="SAPBEXresItemX 3 2 3 2 2" xfId="15758"/>
    <cellStyle name="SAPBEXresItemX 3 2 3 3" xfId="13572"/>
    <cellStyle name="SAPBEXresItemX 3 2 3 3 2" xfId="2443"/>
    <cellStyle name="SAPBEXresItemX 3 2 3 4" xfId="17236"/>
    <cellStyle name="SAPBEXresItemX 3 2 3 5" xfId="27844"/>
    <cellStyle name="SAPBEXresItemX 3 2 3 6" xfId="31547"/>
    <cellStyle name="SAPBEXresItemX 3 2 4" xfId="6196"/>
    <cellStyle name="SAPBEXresItemX 3 2 4 2" xfId="10431"/>
    <cellStyle name="SAPBEXresItemX 3 2 4 2 2" xfId="15757"/>
    <cellStyle name="SAPBEXresItemX 3 2 4 3" xfId="13573"/>
    <cellStyle name="SAPBEXresItemX 3 2 4 3 2" xfId="2446"/>
    <cellStyle name="SAPBEXresItemX 3 2 4 4" xfId="17235"/>
    <cellStyle name="SAPBEXresItemX 3 2 4 5" xfId="27845"/>
    <cellStyle name="SAPBEXresItemX 3 2 4 6" xfId="31548"/>
    <cellStyle name="SAPBEXresItemX 3 2 5" xfId="6197"/>
    <cellStyle name="SAPBEXresItemX 3 2 5 2" xfId="10432"/>
    <cellStyle name="SAPBEXresItemX 3 2 5 2 2" xfId="22329"/>
    <cellStyle name="SAPBEXresItemX 3 2 5 3" xfId="13574"/>
    <cellStyle name="SAPBEXresItemX 3 2 5 3 2" xfId="2450"/>
    <cellStyle name="SAPBEXresItemX 3 2 5 4" xfId="17234"/>
    <cellStyle name="SAPBEXresItemX 3 2 5 5" xfId="27846"/>
    <cellStyle name="SAPBEXresItemX 3 2 5 6" xfId="31549"/>
    <cellStyle name="SAPBEXresItemX 3 2 6" xfId="10428"/>
    <cellStyle name="SAPBEXresItemX 3 2 6 2" xfId="19796"/>
    <cellStyle name="SAPBEXresItemX 3 2 7" xfId="13570"/>
    <cellStyle name="SAPBEXresItemX 3 2 7 2" xfId="2441"/>
    <cellStyle name="SAPBEXresItemX 3 2 8" xfId="17238"/>
    <cellStyle name="SAPBEXresItemX 3 2 9" xfId="27842"/>
    <cellStyle name="SAPBEXresItemX 3 3" xfId="6198"/>
    <cellStyle name="SAPBEXresItemX 3 3 10" xfId="31550"/>
    <cellStyle name="SAPBEXresItemX 3 3 2" xfId="6199"/>
    <cellStyle name="SAPBEXresItemX 3 3 2 2" xfId="10434"/>
    <cellStyle name="SAPBEXresItemX 3 3 2 2 2" xfId="22336"/>
    <cellStyle name="SAPBEXresItemX 3 3 2 3" xfId="13576"/>
    <cellStyle name="SAPBEXresItemX 3 3 2 3 2" xfId="2452"/>
    <cellStyle name="SAPBEXresItemX 3 3 2 4" xfId="17232"/>
    <cellStyle name="SAPBEXresItemX 3 3 2 5" xfId="27848"/>
    <cellStyle name="SAPBEXresItemX 3 3 2 6" xfId="31551"/>
    <cellStyle name="SAPBEXresItemX 3 3 3" xfId="6200"/>
    <cellStyle name="SAPBEXresItemX 3 3 3 2" xfId="10435"/>
    <cellStyle name="SAPBEXresItemX 3 3 3 2 2" xfId="19793"/>
    <cellStyle name="SAPBEXresItemX 3 3 3 3" xfId="13577"/>
    <cellStyle name="SAPBEXresItemX 3 3 3 3 2" xfId="2464"/>
    <cellStyle name="SAPBEXresItemX 3 3 3 4" xfId="17231"/>
    <cellStyle name="SAPBEXresItemX 3 3 3 5" xfId="27849"/>
    <cellStyle name="SAPBEXresItemX 3 3 3 6" xfId="31552"/>
    <cellStyle name="SAPBEXresItemX 3 3 4" xfId="6201"/>
    <cellStyle name="SAPBEXresItemX 3 3 4 2" xfId="10436"/>
    <cellStyle name="SAPBEXresItemX 3 3 4 2 2" xfId="15756"/>
    <cellStyle name="SAPBEXresItemX 3 3 4 3" xfId="13578"/>
    <cellStyle name="SAPBEXresItemX 3 3 4 3 2" xfId="2466"/>
    <cellStyle name="SAPBEXresItemX 3 3 4 4" xfId="17230"/>
    <cellStyle name="SAPBEXresItemX 3 3 4 5" xfId="27850"/>
    <cellStyle name="SAPBEXresItemX 3 3 4 6" xfId="31553"/>
    <cellStyle name="SAPBEXresItemX 3 3 5" xfId="6202"/>
    <cellStyle name="SAPBEXresItemX 3 3 5 2" xfId="10437"/>
    <cellStyle name="SAPBEXresItemX 3 3 5 2 2" xfId="22335"/>
    <cellStyle name="SAPBEXresItemX 3 3 5 3" xfId="13579"/>
    <cellStyle name="SAPBEXresItemX 3 3 5 3 2" xfId="2478"/>
    <cellStyle name="SAPBEXresItemX 3 3 5 4" xfId="17229"/>
    <cellStyle name="SAPBEXresItemX 3 3 5 5" xfId="27851"/>
    <cellStyle name="SAPBEXresItemX 3 3 5 6" xfId="31554"/>
    <cellStyle name="SAPBEXresItemX 3 3 6" xfId="10433"/>
    <cellStyle name="SAPBEXresItemX 3 3 6 2" xfId="19786"/>
    <cellStyle name="SAPBEXresItemX 3 3 7" xfId="13575"/>
    <cellStyle name="SAPBEXresItemX 3 3 7 2" xfId="2451"/>
    <cellStyle name="SAPBEXresItemX 3 3 8" xfId="17233"/>
    <cellStyle name="SAPBEXresItemX 3 3 9" xfId="27847"/>
    <cellStyle name="SAPBEXresItemX 3 4" xfId="6203"/>
    <cellStyle name="SAPBEXresItemX 3 4 2" xfId="10438"/>
    <cellStyle name="SAPBEXresItemX 3 4 2 2" xfId="19792"/>
    <cellStyle name="SAPBEXresItemX 3 4 3" xfId="13580"/>
    <cellStyle name="SAPBEXresItemX 3 4 3 2" xfId="2479"/>
    <cellStyle name="SAPBEXresItemX 3 4 4" xfId="17228"/>
    <cellStyle name="SAPBEXresItemX 3 4 5" xfId="27852"/>
    <cellStyle name="SAPBEXresItemX 3 4 6" xfId="31555"/>
    <cellStyle name="SAPBEXresItemX 3 5" xfId="6204"/>
    <cellStyle name="SAPBEXresItemX 3 5 2" xfId="10439"/>
    <cellStyle name="SAPBEXresItemX 3 5 2 2" xfId="15755"/>
    <cellStyle name="SAPBEXresItemX 3 5 3" xfId="13581"/>
    <cellStyle name="SAPBEXresItemX 3 5 3 2" xfId="2480"/>
    <cellStyle name="SAPBEXresItemX 3 5 4" xfId="17227"/>
    <cellStyle name="SAPBEXresItemX 3 5 5" xfId="27853"/>
    <cellStyle name="SAPBEXresItemX 3 5 6" xfId="31556"/>
    <cellStyle name="SAPBEXresItemX 3 6" xfId="10427"/>
    <cellStyle name="SAPBEXresItemX 3 6 2" xfId="22339"/>
    <cellStyle name="SAPBEXresItemX 3 7" xfId="13569"/>
    <cellStyle name="SAPBEXresItemX 3 7 2" xfId="2440"/>
    <cellStyle name="SAPBEXresItemX 3 8" xfId="17239"/>
    <cellStyle name="SAPBEXresItemX 3 9" xfId="27841"/>
    <cellStyle name="SAPBEXresItemX 4" xfId="6205"/>
    <cellStyle name="SAPBEXresItemX 4 10" xfId="31557"/>
    <cellStyle name="SAPBEXresItemX 4 2" xfId="6206"/>
    <cellStyle name="SAPBEXresItemX 4 2 2" xfId="10441"/>
    <cellStyle name="SAPBEXresItemX 4 2 2 2" xfId="19787"/>
    <cellStyle name="SAPBEXresItemX 4 2 3" xfId="13583"/>
    <cellStyle name="SAPBEXresItemX 4 2 3 2" xfId="2484"/>
    <cellStyle name="SAPBEXresItemX 4 2 4" xfId="17225"/>
    <cellStyle name="SAPBEXresItemX 4 2 5" xfId="27855"/>
    <cellStyle name="SAPBEXresItemX 4 2 6" xfId="31558"/>
    <cellStyle name="SAPBEXresItemX 4 3" xfId="6207"/>
    <cellStyle name="SAPBEXresItemX 4 3 2" xfId="10442"/>
    <cellStyle name="SAPBEXresItemX 4 3 2 2" xfId="22334"/>
    <cellStyle name="SAPBEXresItemX 4 3 3" xfId="13584"/>
    <cellStyle name="SAPBEXresItemX 4 3 3 2" xfId="2486"/>
    <cellStyle name="SAPBEXresItemX 4 3 4" xfId="17224"/>
    <cellStyle name="SAPBEXresItemX 4 3 5" xfId="27856"/>
    <cellStyle name="SAPBEXresItemX 4 3 6" xfId="31559"/>
    <cellStyle name="SAPBEXresItemX 4 4" xfId="6208"/>
    <cellStyle name="SAPBEXresItemX 4 4 2" xfId="10443"/>
    <cellStyle name="SAPBEXresItemX 4 4 2 2" xfId="19791"/>
    <cellStyle name="SAPBEXresItemX 4 4 3" xfId="13585"/>
    <cellStyle name="SAPBEXresItemX 4 4 3 2" xfId="2495"/>
    <cellStyle name="SAPBEXresItemX 4 4 4" xfId="17223"/>
    <cellStyle name="SAPBEXresItemX 4 4 5" xfId="27857"/>
    <cellStyle name="SAPBEXresItemX 4 4 6" xfId="31560"/>
    <cellStyle name="SAPBEXresItemX 4 5" xfId="6209"/>
    <cellStyle name="SAPBEXresItemX 4 5 2" xfId="10444"/>
    <cellStyle name="SAPBEXresItemX 4 5 2 2" xfId="15754"/>
    <cellStyle name="SAPBEXresItemX 4 5 3" xfId="13586"/>
    <cellStyle name="SAPBEXresItemX 4 5 3 2" xfId="2499"/>
    <cellStyle name="SAPBEXresItemX 4 5 4" xfId="17222"/>
    <cellStyle name="SAPBEXresItemX 4 5 5" xfId="27858"/>
    <cellStyle name="SAPBEXresItemX 4 5 6" xfId="31561"/>
    <cellStyle name="SAPBEXresItemX 4 6" xfId="10440"/>
    <cellStyle name="SAPBEXresItemX 4 6 2" xfId="22330"/>
    <cellStyle name="SAPBEXresItemX 4 7" xfId="13582"/>
    <cellStyle name="SAPBEXresItemX 4 7 2" xfId="2481"/>
    <cellStyle name="SAPBEXresItemX 4 8" xfId="17226"/>
    <cellStyle name="SAPBEXresItemX 4 9" xfId="27854"/>
    <cellStyle name="SAPBEXresItemX 5" xfId="6210"/>
    <cellStyle name="SAPBEXresItemX 5 10" xfId="31562"/>
    <cellStyle name="SAPBEXresItemX 5 2" xfId="6211"/>
    <cellStyle name="SAPBEXresItemX 5 2 2" xfId="10446"/>
    <cellStyle name="SAPBEXresItemX 5 2 2 2" xfId="19790"/>
    <cellStyle name="SAPBEXresItemX 5 2 3" xfId="13588"/>
    <cellStyle name="SAPBEXresItemX 5 2 3 2" xfId="2510"/>
    <cellStyle name="SAPBEXresItemX 5 2 4" xfId="17220"/>
    <cellStyle name="SAPBEXresItemX 5 2 5" xfId="27860"/>
    <cellStyle name="SAPBEXresItemX 5 2 6" xfId="31563"/>
    <cellStyle name="SAPBEXresItemX 5 3" xfId="6212"/>
    <cellStyle name="SAPBEXresItemX 5 3 2" xfId="10447"/>
    <cellStyle name="SAPBEXresItemX 5 3 2 2" xfId="15753"/>
    <cellStyle name="SAPBEXresItemX 5 3 3" xfId="13589"/>
    <cellStyle name="SAPBEXresItemX 5 3 3 2" xfId="2511"/>
    <cellStyle name="SAPBEXresItemX 5 3 4" xfId="17219"/>
    <cellStyle name="SAPBEXresItemX 5 3 5" xfId="27861"/>
    <cellStyle name="SAPBEXresItemX 5 3 6" xfId="31564"/>
    <cellStyle name="SAPBEXresItemX 5 4" xfId="6213"/>
    <cellStyle name="SAPBEXresItemX 5 4 2" xfId="10448"/>
    <cellStyle name="SAPBEXresItemX 5 4 2 2" xfId="22332"/>
    <cellStyle name="SAPBEXresItemX 5 4 3" xfId="13590"/>
    <cellStyle name="SAPBEXresItemX 5 4 3 2" xfId="2513"/>
    <cellStyle name="SAPBEXresItemX 5 4 4" xfId="17218"/>
    <cellStyle name="SAPBEXresItemX 5 4 5" xfId="27862"/>
    <cellStyle name="SAPBEXresItemX 5 4 6" xfId="31565"/>
    <cellStyle name="SAPBEXresItemX 5 5" xfId="6214"/>
    <cellStyle name="SAPBEXresItemX 5 5 2" xfId="10449"/>
    <cellStyle name="SAPBEXresItemX 5 5 2 2" xfId="19789"/>
    <cellStyle name="SAPBEXresItemX 5 5 3" xfId="13591"/>
    <cellStyle name="SAPBEXresItemX 5 5 3 2" xfId="2515"/>
    <cellStyle name="SAPBEXresItemX 5 5 4" xfId="17217"/>
    <cellStyle name="SAPBEXresItemX 5 5 5" xfId="27863"/>
    <cellStyle name="SAPBEXresItemX 5 5 6" xfId="31566"/>
    <cellStyle name="SAPBEXresItemX 5 6" xfId="10445"/>
    <cellStyle name="SAPBEXresItemX 5 6 2" xfId="22333"/>
    <cellStyle name="SAPBEXresItemX 5 7" xfId="13587"/>
    <cellStyle name="SAPBEXresItemX 5 7 2" xfId="2506"/>
    <cellStyle name="SAPBEXresItemX 5 8" xfId="17221"/>
    <cellStyle name="SAPBEXresItemX 5 9" xfId="27859"/>
    <cellStyle name="SAPBEXresItemX 6" xfId="6215"/>
    <cellStyle name="SAPBEXresItemX 6 2" xfId="10450"/>
    <cellStyle name="SAPBEXresItemX 6 2 2" xfId="15752"/>
    <cellStyle name="SAPBEXresItemX 6 3" xfId="13592"/>
    <cellStyle name="SAPBEXresItemX 6 3 2" xfId="2519"/>
    <cellStyle name="SAPBEXresItemX 6 4" xfId="17216"/>
    <cellStyle name="SAPBEXresItemX 6 5" xfId="27864"/>
    <cellStyle name="SAPBEXresItemX 6 6" xfId="31567"/>
    <cellStyle name="SAPBEXresItemX 7" xfId="6216"/>
    <cellStyle name="SAPBEXresItemX 7 2" xfId="10451"/>
    <cellStyle name="SAPBEXresItemX 7 2 2" xfId="22331"/>
    <cellStyle name="SAPBEXresItemX 7 3" xfId="13593"/>
    <cellStyle name="SAPBEXresItemX 7 3 2" xfId="2520"/>
    <cellStyle name="SAPBEXresItemX 7 4" xfId="17215"/>
    <cellStyle name="SAPBEXresItemX 7 5" xfId="27865"/>
    <cellStyle name="SAPBEXresItemX 7 6" xfId="31568"/>
    <cellStyle name="SAPBEXresItemX 8" xfId="10413"/>
    <cellStyle name="SAPBEXresItemX 8 2" xfId="22343"/>
    <cellStyle name="SAPBEXresItemX 9" xfId="13555"/>
    <cellStyle name="SAPBEXresItemX 9 2" xfId="2333"/>
    <cellStyle name="SAPBEXresItemX_PAL Graphs" xfId="756"/>
    <cellStyle name="SAPBEXstdData" xfId="213"/>
    <cellStyle name="SAPBEXstdData 10" xfId="17214"/>
    <cellStyle name="SAPBEXstdData 11" xfId="27866"/>
    <cellStyle name="SAPBEXstdData 12" xfId="31569"/>
    <cellStyle name="SAPBEXstdData 2" xfId="757"/>
    <cellStyle name="SAPBEXstdData 2 10" xfId="31570"/>
    <cellStyle name="SAPBEXstdData 2 2" xfId="6219"/>
    <cellStyle name="SAPBEXstdData 2 2 10" xfId="31571"/>
    <cellStyle name="SAPBEXstdData 2 2 2" xfId="6220"/>
    <cellStyle name="SAPBEXstdData 2 2 2 2" xfId="10455"/>
    <cellStyle name="SAPBEXstdData 2 2 2 2 2" xfId="15749"/>
    <cellStyle name="SAPBEXstdData 2 2 2 3" xfId="13597"/>
    <cellStyle name="SAPBEXstdData 2 2 2 3 2" xfId="4317"/>
    <cellStyle name="SAPBEXstdData 2 2 2 4" xfId="17211"/>
    <cellStyle name="SAPBEXstdData 2 2 2 5" xfId="27869"/>
    <cellStyle name="SAPBEXstdData 2 2 2 6" xfId="31572"/>
    <cellStyle name="SAPBEXstdData 2 2 3" xfId="6221"/>
    <cellStyle name="SAPBEXstdData 2 2 3 2" xfId="10456"/>
    <cellStyle name="SAPBEXstdData 2 2 3 2 2" xfId="22321"/>
    <cellStyle name="SAPBEXstdData 2 2 3 3" xfId="13598"/>
    <cellStyle name="SAPBEXstdData 2 2 3 3 2" xfId="4319"/>
    <cellStyle name="SAPBEXstdData 2 2 3 4" xfId="17210"/>
    <cellStyle name="SAPBEXstdData 2 2 3 5" xfId="27870"/>
    <cellStyle name="SAPBEXstdData 2 2 3 6" xfId="31573"/>
    <cellStyle name="SAPBEXstdData 2 2 4" xfId="6222"/>
    <cellStyle name="SAPBEXstdData 2 2 4 2" xfId="10457"/>
    <cellStyle name="SAPBEXstdData 2 2 4 2 2" xfId="19778"/>
    <cellStyle name="SAPBEXstdData 2 2 4 3" xfId="13599"/>
    <cellStyle name="SAPBEXstdData 2 2 4 3 2" xfId="4323"/>
    <cellStyle name="SAPBEXstdData 2 2 4 4" xfId="17209"/>
    <cellStyle name="SAPBEXstdData 2 2 4 5" xfId="27871"/>
    <cellStyle name="SAPBEXstdData 2 2 4 6" xfId="31574"/>
    <cellStyle name="SAPBEXstdData 2 2 5" xfId="6223"/>
    <cellStyle name="SAPBEXstdData 2 2 5 2" xfId="10458"/>
    <cellStyle name="SAPBEXstdData 2 2 5 2 2" xfId="22328"/>
    <cellStyle name="SAPBEXstdData 2 2 5 3" xfId="13600"/>
    <cellStyle name="SAPBEXstdData 2 2 5 3 2" xfId="4324"/>
    <cellStyle name="SAPBEXstdData 2 2 5 4" xfId="17208"/>
    <cellStyle name="SAPBEXstdData 2 2 5 5" xfId="27872"/>
    <cellStyle name="SAPBEXstdData 2 2 5 6" xfId="31575"/>
    <cellStyle name="SAPBEXstdData 2 2 6" xfId="10454"/>
    <cellStyle name="SAPBEXstdData 2 2 6 2" xfId="15750"/>
    <cellStyle name="SAPBEXstdData 2 2 7" xfId="13596"/>
    <cellStyle name="SAPBEXstdData 2 2 7 2" xfId="4313"/>
    <cellStyle name="SAPBEXstdData 2 2 8" xfId="17212"/>
    <cellStyle name="SAPBEXstdData 2 2 9" xfId="27868"/>
    <cellStyle name="SAPBEXstdData 2 3" xfId="6224"/>
    <cellStyle name="SAPBEXstdData 2 3 2" xfId="10459"/>
    <cellStyle name="SAPBEXstdData 2 3 2 2" xfId="19785"/>
    <cellStyle name="SAPBEXstdData 2 3 3" xfId="13601"/>
    <cellStyle name="SAPBEXstdData 2 3 3 2" xfId="4325"/>
    <cellStyle name="SAPBEXstdData 2 3 4" xfId="17207"/>
    <cellStyle name="SAPBEXstdData 2 3 5" xfId="27873"/>
    <cellStyle name="SAPBEXstdData 2 3 6" xfId="31576"/>
    <cellStyle name="SAPBEXstdData 2 4" xfId="6225"/>
    <cellStyle name="SAPBEXstdData 2 4 2" xfId="10460"/>
    <cellStyle name="SAPBEXstdData 2 4 2 2" xfId="15748"/>
    <cellStyle name="SAPBEXstdData 2 4 3" xfId="13602"/>
    <cellStyle name="SAPBEXstdData 2 4 3 2" xfId="4400"/>
    <cellStyle name="SAPBEXstdData 2 4 4" xfId="17206"/>
    <cellStyle name="SAPBEXstdData 2 4 5" xfId="27874"/>
    <cellStyle name="SAPBEXstdData 2 4 6" xfId="31577"/>
    <cellStyle name="SAPBEXstdData 2 5" xfId="10453"/>
    <cellStyle name="SAPBEXstdData 2 5 2" xfId="15751"/>
    <cellStyle name="SAPBEXstdData 2 6" xfId="13595"/>
    <cellStyle name="SAPBEXstdData 2 6 2" xfId="4312"/>
    <cellStyle name="SAPBEXstdData 2 7" xfId="6218"/>
    <cellStyle name="SAPBEXstdData 2 8" xfId="17213"/>
    <cellStyle name="SAPBEXstdData 2 9" xfId="27867"/>
    <cellStyle name="SAPBEXstdData 3" xfId="6226"/>
    <cellStyle name="SAPBEXstdData 3 2" xfId="6227"/>
    <cellStyle name="SAPBEXstdData 3 2 10" xfId="31578"/>
    <cellStyle name="SAPBEXstdData 3 2 2" xfId="6228"/>
    <cellStyle name="SAPBEXstdData 3 2 2 2" xfId="10463"/>
    <cellStyle name="SAPBEXstdData 3 2 2 2 2" xfId="15747"/>
    <cellStyle name="SAPBEXstdData 3 2 2 3" xfId="13605"/>
    <cellStyle name="SAPBEXstdData 3 2 2 3 2" xfId="4407"/>
    <cellStyle name="SAPBEXstdData 3 2 2 4" xfId="17203"/>
    <cellStyle name="SAPBEXstdData 3 2 2 5" xfId="27877"/>
    <cellStyle name="SAPBEXstdData 3 2 2 6" xfId="31579"/>
    <cellStyle name="SAPBEXstdData 3 2 3" xfId="6229"/>
    <cellStyle name="SAPBEXstdData 3 2 3 2" xfId="10464"/>
    <cellStyle name="SAPBEXstdData 3 2 3 2 2" xfId="22322"/>
    <cellStyle name="SAPBEXstdData 3 2 3 3" xfId="13606"/>
    <cellStyle name="SAPBEXstdData 3 2 3 3 2" xfId="4408"/>
    <cellStyle name="SAPBEXstdData 3 2 3 4" xfId="17202"/>
    <cellStyle name="SAPBEXstdData 3 2 3 5" xfId="27878"/>
    <cellStyle name="SAPBEXstdData 3 2 3 6" xfId="31580"/>
    <cellStyle name="SAPBEXstdData 3 2 4" xfId="6230"/>
    <cellStyle name="SAPBEXstdData 3 2 4 2" xfId="10465"/>
    <cellStyle name="SAPBEXstdData 3 2 4 2 2" xfId="19779"/>
    <cellStyle name="SAPBEXstdData 3 2 4 3" xfId="13607"/>
    <cellStyle name="SAPBEXstdData 3 2 4 3 2" xfId="4409"/>
    <cellStyle name="SAPBEXstdData 3 2 4 4" xfId="17201"/>
    <cellStyle name="SAPBEXstdData 3 2 4 5" xfId="27879"/>
    <cellStyle name="SAPBEXstdData 3 2 4 6" xfId="31581"/>
    <cellStyle name="SAPBEXstdData 3 2 5" xfId="6231"/>
    <cellStyle name="SAPBEXstdData 3 2 5 2" xfId="10466"/>
    <cellStyle name="SAPBEXstdData 3 2 5 2 2" xfId="22326"/>
    <cellStyle name="SAPBEXstdData 3 2 5 3" xfId="13608"/>
    <cellStyle name="SAPBEXstdData 3 2 5 3 2" xfId="4410"/>
    <cellStyle name="SAPBEXstdData 3 2 5 4" xfId="17200"/>
    <cellStyle name="SAPBEXstdData 3 2 5 5" xfId="27880"/>
    <cellStyle name="SAPBEXstdData 3 2 5 6" xfId="31582"/>
    <cellStyle name="SAPBEXstdData 3 2 6" xfId="10462"/>
    <cellStyle name="SAPBEXstdData 3 2 6 2" xfId="19784"/>
    <cellStyle name="SAPBEXstdData 3 2 7" xfId="13604"/>
    <cellStyle name="SAPBEXstdData 3 2 7 2" xfId="4406"/>
    <cellStyle name="SAPBEXstdData 3 2 8" xfId="17204"/>
    <cellStyle name="SAPBEXstdData 3 2 9" xfId="27876"/>
    <cellStyle name="SAPBEXstdData 3 3" xfId="6232"/>
    <cellStyle name="SAPBEXstdData 3 3 2" xfId="10467"/>
    <cellStyle name="SAPBEXstdData 3 3 2 2" xfId="19783"/>
    <cellStyle name="SAPBEXstdData 3 3 3" xfId="13609"/>
    <cellStyle name="SAPBEXstdData 3 3 3 2" xfId="4411"/>
    <cellStyle name="SAPBEXstdData 3 3 4" xfId="17199"/>
    <cellStyle name="SAPBEXstdData 3 3 5" xfId="27881"/>
    <cellStyle name="SAPBEXstdData 3 3 6" xfId="31583"/>
    <cellStyle name="SAPBEXstdData 3 4" xfId="6233"/>
    <cellStyle name="SAPBEXstdData 3 4 2" xfId="10468"/>
    <cellStyle name="SAPBEXstdData 3 4 2 2" xfId="15746"/>
    <cellStyle name="SAPBEXstdData 3 4 3" xfId="13610"/>
    <cellStyle name="SAPBEXstdData 3 4 3 2" xfId="4412"/>
    <cellStyle name="SAPBEXstdData 3 4 4" xfId="17198"/>
    <cellStyle name="SAPBEXstdData 3 4 5" xfId="27882"/>
    <cellStyle name="SAPBEXstdData 3 4 6" xfId="31584"/>
    <cellStyle name="SAPBEXstdData 3 5" xfId="10461"/>
    <cellStyle name="SAPBEXstdData 3 5 2" xfId="22327"/>
    <cellStyle name="SAPBEXstdData 3 6" xfId="13603"/>
    <cellStyle name="SAPBEXstdData 3 6 2" xfId="4404"/>
    <cellStyle name="SAPBEXstdData 3 7" xfId="17205"/>
    <cellStyle name="SAPBEXstdData 3 8" xfId="27875"/>
    <cellStyle name="SAPBEXstdData 3 9" xfId="31585"/>
    <cellStyle name="SAPBEXstdData 4" xfId="6234"/>
    <cellStyle name="SAPBEXstdData 4 10" xfId="31586"/>
    <cellStyle name="SAPBEXstdData 4 2" xfId="6235"/>
    <cellStyle name="SAPBEXstdData 4 2 2" xfId="10470"/>
    <cellStyle name="SAPBEXstdData 4 2 2 2" xfId="19782"/>
    <cellStyle name="SAPBEXstdData 4 2 3" xfId="13612"/>
    <cellStyle name="SAPBEXstdData 4 2 3 2" xfId="4414"/>
    <cellStyle name="SAPBEXstdData 4 2 4" xfId="17196"/>
    <cellStyle name="SAPBEXstdData 4 2 5" xfId="27884"/>
    <cellStyle name="SAPBEXstdData 4 2 6" xfId="31587"/>
    <cellStyle name="SAPBEXstdData 4 3" xfId="6236"/>
    <cellStyle name="SAPBEXstdData 4 3 2" xfId="10471"/>
    <cellStyle name="SAPBEXstdData 4 3 2 2" xfId="15745"/>
    <cellStyle name="SAPBEXstdData 4 3 3" xfId="13613"/>
    <cellStyle name="SAPBEXstdData 4 3 3 2" xfId="4415"/>
    <cellStyle name="SAPBEXstdData 4 3 4" xfId="17195"/>
    <cellStyle name="SAPBEXstdData 4 3 5" xfId="27885"/>
    <cellStyle name="SAPBEXstdData 4 3 6" xfId="31588"/>
    <cellStyle name="SAPBEXstdData 4 4" xfId="6237"/>
    <cellStyle name="SAPBEXstdData 4 4 2" xfId="10472"/>
    <cellStyle name="SAPBEXstdData 4 4 2 2" xfId="22324"/>
    <cellStyle name="SAPBEXstdData 4 4 3" xfId="13614"/>
    <cellStyle name="SAPBEXstdData 4 4 3 2" xfId="4417"/>
    <cellStyle name="SAPBEXstdData 4 4 4" xfId="17194"/>
    <cellStyle name="SAPBEXstdData 4 4 5" xfId="27886"/>
    <cellStyle name="SAPBEXstdData 4 4 6" xfId="31589"/>
    <cellStyle name="SAPBEXstdData 4 5" xfId="6238"/>
    <cellStyle name="SAPBEXstdData 4 5 2" xfId="10473"/>
    <cellStyle name="SAPBEXstdData 4 5 2 2" xfId="19781"/>
    <cellStyle name="SAPBEXstdData 4 5 3" xfId="13615"/>
    <cellStyle name="SAPBEXstdData 4 5 3 2" xfId="808"/>
    <cellStyle name="SAPBEXstdData 4 5 4" xfId="17193"/>
    <cellStyle name="SAPBEXstdData 4 5 5" xfId="27887"/>
    <cellStyle name="SAPBEXstdData 4 5 6" xfId="31590"/>
    <cellStyle name="SAPBEXstdData 4 6" xfId="10469"/>
    <cellStyle name="SAPBEXstdData 4 6 2" xfId="22325"/>
    <cellStyle name="SAPBEXstdData 4 7" xfId="13611"/>
    <cellStyle name="SAPBEXstdData 4 7 2" xfId="4413"/>
    <cellStyle name="SAPBEXstdData 4 8" xfId="17197"/>
    <cellStyle name="SAPBEXstdData 4 9" xfId="27883"/>
    <cellStyle name="SAPBEXstdData 5" xfId="6239"/>
    <cellStyle name="SAPBEXstdData 5 10" xfId="31591"/>
    <cellStyle name="SAPBEXstdData 5 2" xfId="6240"/>
    <cellStyle name="SAPBEXstdData 5 2 2" xfId="10475"/>
    <cellStyle name="SAPBEXstdData 5 2 2 2" xfId="22323"/>
    <cellStyle name="SAPBEXstdData 5 2 3" xfId="13617"/>
    <cellStyle name="SAPBEXstdData 5 2 3 2" xfId="4579"/>
    <cellStyle name="SAPBEXstdData 5 2 4" xfId="17191"/>
    <cellStyle name="SAPBEXstdData 5 2 5" xfId="27889"/>
    <cellStyle name="SAPBEXstdData 5 2 6" xfId="31592"/>
    <cellStyle name="SAPBEXstdData 5 3" xfId="6241"/>
    <cellStyle name="SAPBEXstdData 5 3 2" xfId="10476"/>
    <cellStyle name="SAPBEXstdData 5 3 2 2" xfId="19780"/>
    <cellStyle name="SAPBEXstdData 5 3 3" xfId="13618"/>
    <cellStyle name="SAPBEXstdData 5 3 3 2" xfId="817"/>
    <cellStyle name="SAPBEXstdData 5 3 4" xfId="17190"/>
    <cellStyle name="SAPBEXstdData 5 3 5" xfId="27890"/>
    <cellStyle name="SAPBEXstdData 5 3 6" xfId="31593"/>
    <cellStyle name="SAPBEXstdData 5 4" xfId="6242"/>
    <cellStyle name="SAPBEXstdData 5 4 2" xfId="10477"/>
    <cellStyle name="SAPBEXstdData 5 4 2 2" xfId="15743"/>
    <cellStyle name="SAPBEXstdData 5 4 3" xfId="13619"/>
    <cellStyle name="SAPBEXstdData 5 4 3 2" xfId="809"/>
    <cellStyle name="SAPBEXstdData 5 4 4" xfId="17189"/>
    <cellStyle name="SAPBEXstdData 5 4 5" xfId="27891"/>
    <cellStyle name="SAPBEXstdData 5 4 6" xfId="31594"/>
    <cellStyle name="SAPBEXstdData 5 5" xfId="6243"/>
    <cellStyle name="SAPBEXstdData 5 5 2" xfId="10478"/>
    <cellStyle name="SAPBEXstdData 5 5 2 2" xfId="15742"/>
    <cellStyle name="SAPBEXstdData 5 5 3" xfId="13620"/>
    <cellStyle name="SAPBEXstdData 5 5 3 2" xfId="4603"/>
    <cellStyle name="SAPBEXstdData 5 5 4" xfId="17188"/>
    <cellStyle name="SAPBEXstdData 5 5 5" xfId="27892"/>
    <cellStyle name="SAPBEXstdData 5 5 6" xfId="31595"/>
    <cellStyle name="SAPBEXstdData 5 6" xfId="10474"/>
    <cellStyle name="SAPBEXstdData 5 6 2" xfId="15744"/>
    <cellStyle name="SAPBEXstdData 5 7" xfId="13616"/>
    <cellStyle name="SAPBEXstdData 5 7 2" xfId="4438"/>
    <cellStyle name="SAPBEXstdData 5 8" xfId="17192"/>
    <cellStyle name="SAPBEXstdData 5 9" xfId="27888"/>
    <cellStyle name="SAPBEXstdData 6" xfId="6244"/>
    <cellStyle name="SAPBEXstdData 6 2" xfId="10479"/>
    <cellStyle name="SAPBEXstdData 6 2 2" xfId="15741"/>
    <cellStyle name="SAPBEXstdData 6 3" xfId="13621"/>
    <cellStyle name="SAPBEXstdData 6 3 2" xfId="4616"/>
    <cellStyle name="SAPBEXstdData 6 4" xfId="17187"/>
    <cellStyle name="SAPBEXstdData 6 5" xfId="27893"/>
    <cellStyle name="SAPBEXstdData 6 6" xfId="31596"/>
    <cellStyle name="SAPBEXstdData 7" xfId="6245"/>
    <cellStyle name="SAPBEXstdData 7 2" xfId="10480"/>
    <cellStyle name="SAPBEXstdData 7 2 2" xfId="22313"/>
    <cellStyle name="SAPBEXstdData 7 3" xfId="13622"/>
    <cellStyle name="SAPBEXstdData 7 3 2" xfId="4629"/>
    <cellStyle name="SAPBEXstdData 7 4" xfId="17186"/>
    <cellStyle name="SAPBEXstdData 7 5" xfId="27894"/>
    <cellStyle name="SAPBEXstdData 7 6" xfId="31597"/>
    <cellStyle name="SAPBEXstdData 8" xfId="10452"/>
    <cellStyle name="SAPBEXstdData 8 2" xfId="19788"/>
    <cellStyle name="SAPBEXstdData 9" xfId="13594"/>
    <cellStyle name="SAPBEXstdData 9 2" xfId="2521"/>
    <cellStyle name="SAPBEXstdData_2009-12 Comms actuals " xfId="758"/>
    <cellStyle name="SAPBEXstdDataEmph" xfId="214"/>
    <cellStyle name="SAPBEXstdDataEmph 2" xfId="759"/>
    <cellStyle name="SAPBEXstdDataEmph 2 10" xfId="31598"/>
    <cellStyle name="SAPBEXstdDataEmph 2 2" xfId="6248"/>
    <cellStyle name="SAPBEXstdDataEmph 2 2 10" xfId="31599"/>
    <cellStyle name="SAPBEXstdDataEmph 2 2 2" xfId="6249"/>
    <cellStyle name="SAPBEXstdDataEmph 2 2 2 2" xfId="10483"/>
    <cellStyle name="SAPBEXstdDataEmph 2 2 2 2 2" xfId="19777"/>
    <cellStyle name="SAPBEXstdDataEmph 2 2 2 3" xfId="13625"/>
    <cellStyle name="SAPBEXstdDataEmph 2 2 2 3 2" xfId="4644"/>
    <cellStyle name="SAPBEXstdDataEmph 2 2 2 4" xfId="17183"/>
    <cellStyle name="SAPBEXstdDataEmph 2 2 2 5" xfId="27897"/>
    <cellStyle name="SAPBEXstdDataEmph 2 2 2 6" xfId="31600"/>
    <cellStyle name="SAPBEXstdDataEmph 2 2 3" xfId="6250"/>
    <cellStyle name="SAPBEXstdDataEmph 2 2 3 2" xfId="10484"/>
    <cellStyle name="SAPBEXstdDataEmph 2 2 3 2 2" xfId="15740"/>
    <cellStyle name="SAPBEXstdDataEmph 2 2 3 3" xfId="13626"/>
    <cellStyle name="SAPBEXstdDataEmph 2 2 3 3 2" xfId="4645"/>
    <cellStyle name="SAPBEXstdDataEmph 2 2 3 4" xfId="17182"/>
    <cellStyle name="SAPBEXstdDataEmph 2 2 3 5" xfId="27898"/>
    <cellStyle name="SAPBEXstdDataEmph 2 2 3 6" xfId="31601"/>
    <cellStyle name="SAPBEXstdDataEmph 2 2 4" xfId="6251"/>
    <cellStyle name="SAPBEXstdDataEmph 2 2 4 2" xfId="10485"/>
    <cellStyle name="SAPBEXstdDataEmph 2 2 4 2 2" xfId="22319"/>
    <cellStyle name="SAPBEXstdDataEmph 2 2 4 3" xfId="13627"/>
    <cellStyle name="SAPBEXstdDataEmph 2 2 4 3 2" xfId="4646"/>
    <cellStyle name="SAPBEXstdDataEmph 2 2 4 4" xfId="17181"/>
    <cellStyle name="SAPBEXstdDataEmph 2 2 4 5" xfId="27899"/>
    <cellStyle name="SAPBEXstdDataEmph 2 2 4 6" xfId="31602"/>
    <cellStyle name="SAPBEXstdDataEmph 2 2 5" xfId="6252"/>
    <cellStyle name="SAPBEXstdDataEmph 2 2 5 2" xfId="10486"/>
    <cellStyle name="SAPBEXstdDataEmph 2 2 5 2 2" xfId="19776"/>
    <cellStyle name="SAPBEXstdDataEmph 2 2 5 3" xfId="13628"/>
    <cellStyle name="SAPBEXstdDataEmph 2 2 5 3 2" xfId="4648"/>
    <cellStyle name="SAPBEXstdDataEmph 2 2 5 4" xfId="17180"/>
    <cellStyle name="SAPBEXstdDataEmph 2 2 5 5" xfId="27900"/>
    <cellStyle name="SAPBEXstdDataEmph 2 2 5 6" xfId="31603"/>
    <cellStyle name="SAPBEXstdDataEmph 2 2 6" xfId="10482"/>
    <cellStyle name="SAPBEXstdDataEmph 2 2 6 2" xfId="22320"/>
    <cellStyle name="SAPBEXstdDataEmph 2 2 7" xfId="13624"/>
    <cellStyle name="SAPBEXstdDataEmph 2 2 7 2" xfId="4643"/>
    <cellStyle name="SAPBEXstdDataEmph 2 2 8" xfId="17184"/>
    <cellStyle name="SAPBEXstdDataEmph 2 2 9" xfId="27896"/>
    <cellStyle name="SAPBEXstdDataEmph 2 3" xfId="6253"/>
    <cellStyle name="SAPBEXstdDataEmph 2 3 2" xfId="10487"/>
    <cellStyle name="SAPBEXstdDataEmph 2 3 2 2" xfId="15739"/>
    <cellStyle name="SAPBEXstdDataEmph 2 3 3" xfId="13629"/>
    <cellStyle name="SAPBEXstdDataEmph 2 3 3 2" xfId="4649"/>
    <cellStyle name="SAPBEXstdDataEmph 2 3 4" xfId="17179"/>
    <cellStyle name="SAPBEXstdDataEmph 2 3 5" xfId="27901"/>
    <cellStyle name="SAPBEXstdDataEmph 2 3 6" xfId="31604"/>
    <cellStyle name="SAPBEXstdDataEmph 2 4" xfId="6254"/>
    <cellStyle name="SAPBEXstdDataEmph 2 4 2" xfId="10488"/>
    <cellStyle name="SAPBEXstdDataEmph 2 4 2 2" xfId="22314"/>
    <cellStyle name="SAPBEXstdDataEmph 2 4 3" xfId="13630"/>
    <cellStyle name="SAPBEXstdDataEmph 2 4 3 2" xfId="4652"/>
    <cellStyle name="SAPBEXstdDataEmph 2 4 4" xfId="17178"/>
    <cellStyle name="SAPBEXstdDataEmph 2 4 5" xfId="27902"/>
    <cellStyle name="SAPBEXstdDataEmph 2 4 6" xfId="31605"/>
    <cellStyle name="SAPBEXstdDataEmph 2 5" xfId="10481"/>
    <cellStyle name="SAPBEXstdDataEmph 2 5 2" xfId="19770"/>
    <cellStyle name="SAPBEXstdDataEmph 2 6" xfId="13623"/>
    <cellStyle name="SAPBEXstdDataEmph 2 6 2" xfId="4642"/>
    <cellStyle name="SAPBEXstdDataEmph 2 7" xfId="6247"/>
    <cellStyle name="SAPBEXstdDataEmph 2 8" xfId="17185"/>
    <cellStyle name="SAPBEXstdDataEmph 2 9" xfId="27895"/>
    <cellStyle name="SAPBEXstdDataEmph 3" xfId="6255"/>
    <cellStyle name="SAPBEXstdDataEmph 3 2" xfId="6256"/>
    <cellStyle name="SAPBEXstdDataEmph 3 2 10" xfId="31606"/>
    <cellStyle name="SAPBEXstdDataEmph 3 2 2" xfId="6257"/>
    <cellStyle name="SAPBEXstdDataEmph 3 2 2 2" xfId="10491"/>
    <cellStyle name="SAPBEXstdDataEmph 3 2 2 2 2" xfId="19775"/>
    <cellStyle name="SAPBEXstdDataEmph 3 2 2 3" xfId="13633"/>
    <cellStyle name="SAPBEXstdDataEmph 3 2 2 3 2" xfId="818"/>
    <cellStyle name="SAPBEXstdDataEmph 3 2 2 4" xfId="17175"/>
    <cellStyle name="SAPBEXstdDataEmph 3 2 2 5" xfId="27905"/>
    <cellStyle name="SAPBEXstdDataEmph 3 2 2 6" xfId="31607"/>
    <cellStyle name="SAPBEXstdDataEmph 3 2 3" xfId="6258"/>
    <cellStyle name="SAPBEXstdDataEmph 3 2 3 2" xfId="10492"/>
    <cellStyle name="SAPBEXstdDataEmph 3 2 3 2 2" xfId="15738"/>
    <cellStyle name="SAPBEXstdDataEmph 3 2 3 3" xfId="13634"/>
    <cellStyle name="SAPBEXstdDataEmph 3 2 3 3 2" xfId="4725"/>
    <cellStyle name="SAPBEXstdDataEmph 3 2 3 4" xfId="17174"/>
    <cellStyle name="SAPBEXstdDataEmph 3 2 3 5" xfId="27906"/>
    <cellStyle name="SAPBEXstdDataEmph 3 2 3 6" xfId="31608"/>
    <cellStyle name="SAPBEXstdDataEmph 3 2 4" xfId="6259"/>
    <cellStyle name="SAPBEXstdDataEmph 3 2 4 2" xfId="10493"/>
    <cellStyle name="SAPBEXstdDataEmph 3 2 4 2 2" xfId="22317"/>
    <cellStyle name="SAPBEXstdDataEmph 3 2 4 3" xfId="13635"/>
    <cellStyle name="SAPBEXstdDataEmph 3 2 4 3 2" xfId="4726"/>
    <cellStyle name="SAPBEXstdDataEmph 3 2 4 4" xfId="17173"/>
    <cellStyle name="SAPBEXstdDataEmph 3 2 4 5" xfId="27907"/>
    <cellStyle name="SAPBEXstdDataEmph 3 2 4 6" xfId="31609"/>
    <cellStyle name="SAPBEXstdDataEmph 3 2 5" xfId="6260"/>
    <cellStyle name="SAPBEXstdDataEmph 3 2 5 2" xfId="10494"/>
    <cellStyle name="SAPBEXstdDataEmph 3 2 5 2 2" xfId="19774"/>
    <cellStyle name="SAPBEXstdDataEmph 3 2 5 3" xfId="13636"/>
    <cellStyle name="SAPBEXstdDataEmph 3 2 5 3 2" xfId="4727"/>
    <cellStyle name="SAPBEXstdDataEmph 3 2 5 4" xfId="17172"/>
    <cellStyle name="SAPBEXstdDataEmph 3 2 5 5" xfId="27908"/>
    <cellStyle name="SAPBEXstdDataEmph 3 2 5 6" xfId="31610"/>
    <cellStyle name="SAPBEXstdDataEmph 3 2 6" xfId="10490"/>
    <cellStyle name="SAPBEXstdDataEmph 3 2 6 2" xfId="22318"/>
    <cellStyle name="SAPBEXstdDataEmph 3 2 7" xfId="13632"/>
    <cellStyle name="SAPBEXstdDataEmph 3 2 7 2" xfId="4718"/>
    <cellStyle name="SAPBEXstdDataEmph 3 2 8" xfId="17176"/>
    <cellStyle name="SAPBEXstdDataEmph 3 2 9" xfId="27904"/>
    <cellStyle name="SAPBEXstdDataEmph 3 3" xfId="6261"/>
    <cellStyle name="SAPBEXstdDataEmph 3 3 2" xfId="10495"/>
    <cellStyle name="SAPBEXstdDataEmph 3 3 2 2" xfId="15737"/>
    <cellStyle name="SAPBEXstdDataEmph 3 3 3" xfId="13637"/>
    <cellStyle name="SAPBEXstdDataEmph 3 3 3 2" xfId="4729"/>
    <cellStyle name="SAPBEXstdDataEmph 3 3 4" xfId="17171"/>
    <cellStyle name="SAPBEXstdDataEmph 3 3 5" xfId="27909"/>
    <cellStyle name="SAPBEXstdDataEmph 3 3 6" xfId="31611"/>
    <cellStyle name="SAPBEXstdDataEmph 3 4" xfId="6262"/>
    <cellStyle name="SAPBEXstdDataEmph 3 4 2" xfId="10496"/>
    <cellStyle name="SAPBEXstdDataEmph 3 4 2 2" xfId="22316"/>
    <cellStyle name="SAPBEXstdDataEmph 3 4 3" xfId="13638"/>
    <cellStyle name="SAPBEXstdDataEmph 3 4 3 2" xfId="4731"/>
    <cellStyle name="SAPBEXstdDataEmph 3 4 4" xfId="17170"/>
    <cellStyle name="SAPBEXstdDataEmph 3 4 5" xfId="27910"/>
    <cellStyle name="SAPBEXstdDataEmph 3 4 6" xfId="31612"/>
    <cellStyle name="SAPBEXstdDataEmph 3 5" xfId="10489"/>
    <cellStyle name="SAPBEXstdDataEmph 3 5 2" xfId="19771"/>
    <cellStyle name="SAPBEXstdDataEmph 3 6" xfId="13631"/>
    <cellStyle name="SAPBEXstdDataEmph 3 6 2" xfId="4673"/>
    <cellStyle name="SAPBEXstdDataEmph 3 7" xfId="17177"/>
    <cellStyle name="SAPBEXstdDataEmph 3 8" xfId="27903"/>
    <cellStyle name="SAPBEXstdDataEmph 3 9" xfId="31613"/>
    <cellStyle name="SAPBEXstdDataEmph 4" xfId="6263"/>
    <cellStyle name="SAPBEXstdDataEmph 4 2" xfId="6264"/>
    <cellStyle name="SAPBEXstdDataEmph 4 2 10" xfId="31614"/>
    <cellStyle name="SAPBEXstdDataEmph 4 2 2" xfId="6265"/>
    <cellStyle name="SAPBEXstdDataEmph 4 2 2 2" xfId="10499"/>
    <cellStyle name="SAPBEXstdDataEmph 4 2 2 2 2" xfId="22315"/>
    <cellStyle name="SAPBEXstdDataEmph 4 2 2 3" xfId="13641"/>
    <cellStyle name="SAPBEXstdDataEmph 4 2 2 3 2" xfId="4738"/>
    <cellStyle name="SAPBEXstdDataEmph 4 2 2 4" xfId="17167"/>
    <cellStyle name="SAPBEXstdDataEmph 4 2 2 5" xfId="27913"/>
    <cellStyle name="SAPBEXstdDataEmph 4 2 2 6" xfId="31615"/>
    <cellStyle name="SAPBEXstdDataEmph 4 2 3" xfId="6266"/>
    <cellStyle name="SAPBEXstdDataEmph 4 2 3 2" xfId="10500"/>
    <cellStyle name="SAPBEXstdDataEmph 4 2 3 2 2" xfId="19772"/>
    <cellStyle name="SAPBEXstdDataEmph 4 2 3 3" xfId="13642"/>
    <cellStyle name="SAPBEXstdDataEmph 4 2 3 3 2" xfId="4740"/>
    <cellStyle name="SAPBEXstdDataEmph 4 2 3 4" xfId="17166"/>
    <cellStyle name="SAPBEXstdDataEmph 4 2 3 5" xfId="27914"/>
    <cellStyle name="SAPBEXstdDataEmph 4 2 3 6" xfId="31616"/>
    <cellStyle name="SAPBEXstdDataEmph 4 2 4" xfId="6267"/>
    <cellStyle name="SAPBEXstdDataEmph 4 2 4 2" xfId="10501"/>
    <cellStyle name="SAPBEXstdDataEmph 4 2 4 2 2" xfId="15735"/>
    <cellStyle name="SAPBEXstdDataEmph 4 2 4 3" xfId="13643"/>
    <cellStyle name="SAPBEXstdDataEmph 4 2 4 3 2" xfId="4742"/>
    <cellStyle name="SAPBEXstdDataEmph 4 2 4 4" xfId="17165"/>
    <cellStyle name="SAPBEXstdDataEmph 4 2 4 5" xfId="27915"/>
    <cellStyle name="SAPBEXstdDataEmph 4 2 4 6" xfId="31617"/>
    <cellStyle name="SAPBEXstdDataEmph 4 2 5" xfId="6268"/>
    <cellStyle name="SAPBEXstdDataEmph 4 2 5 2" xfId="10502"/>
    <cellStyle name="SAPBEXstdDataEmph 4 2 5 2 2" xfId="15734"/>
    <cellStyle name="SAPBEXstdDataEmph 4 2 5 3" xfId="13644"/>
    <cellStyle name="SAPBEXstdDataEmph 4 2 5 3 2" xfId="4743"/>
    <cellStyle name="SAPBEXstdDataEmph 4 2 5 4" xfId="17164"/>
    <cellStyle name="SAPBEXstdDataEmph 4 2 5 5" xfId="27916"/>
    <cellStyle name="SAPBEXstdDataEmph 4 2 5 6" xfId="31618"/>
    <cellStyle name="SAPBEXstdDataEmph 4 2 6" xfId="10498"/>
    <cellStyle name="SAPBEXstdDataEmph 4 2 6 2" xfId="15736"/>
    <cellStyle name="SAPBEXstdDataEmph 4 2 7" xfId="13640"/>
    <cellStyle name="SAPBEXstdDataEmph 4 2 7 2" xfId="4736"/>
    <cellStyle name="SAPBEXstdDataEmph 4 2 8" xfId="17168"/>
    <cellStyle name="SAPBEXstdDataEmph 4 2 9" xfId="27912"/>
    <cellStyle name="SAPBEXstdDataEmph 4 3" xfId="6269"/>
    <cellStyle name="SAPBEXstdDataEmph 4 3 2" xfId="10503"/>
    <cellStyle name="SAPBEXstdDataEmph 4 3 2 2" xfId="15733"/>
    <cellStyle name="SAPBEXstdDataEmph 4 3 3" xfId="13645"/>
    <cellStyle name="SAPBEXstdDataEmph 4 3 3 2" xfId="4744"/>
    <cellStyle name="SAPBEXstdDataEmph 4 3 4" xfId="17163"/>
    <cellStyle name="SAPBEXstdDataEmph 4 3 5" xfId="27917"/>
    <cellStyle name="SAPBEXstdDataEmph 4 3 6" xfId="31619"/>
    <cellStyle name="SAPBEXstdDataEmph 4 4" xfId="6270"/>
    <cellStyle name="SAPBEXstdDataEmph 4 4 2" xfId="10504"/>
    <cellStyle name="SAPBEXstdDataEmph 4 4 2 2" xfId="22305"/>
    <cellStyle name="SAPBEXstdDataEmph 4 4 3" xfId="13646"/>
    <cellStyle name="SAPBEXstdDataEmph 4 4 3 2" xfId="4745"/>
    <cellStyle name="SAPBEXstdDataEmph 4 4 4" xfId="17162"/>
    <cellStyle name="SAPBEXstdDataEmph 4 4 5" xfId="27918"/>
    <cellStyle name="SAPBEXstdDataEmph 4 4 6" xfId="31620"/>
    <cellStyle name="SAPBEXstdDataEmph 4 5" xfId="10497"/>
    <cellStyle name="SAPBEXstdDataEmph 4 5 2" xfId="19773"/>
    <cellStyle name="SAPBEXstdDataEmph 4 6" xfId="13639"/>
    <cellStyle name="SAPBEXstdDataEmph 4 6 2" xfId="4734"/>
    <cellStyle name="SAPBEXstdDataEmph 4 7" xfId="17169"/>
    <cellStyle name="SAPBEXstdDataEmph 4 8" xfId="27911"/>
    <cellStyle name="SAPBEXstdDataEmph 4 9" xfId="31621"/>
    <cellStyle name="SAPBEXstdDataEmph 5" xfId="6271"/>
    <cellStyle name="SAPBEXstdDataEmph 5 2" xfId="6272"/>
    <cellStyle name="SAPBEXstdDataEmph 5 2 10" xfId="31622"/>
    <cellStyle name="SAPBEXstdDataEmph 5 2 2" xfId="6273"/>
    <cellStyle name="SAPBEXstdDataEmph 5 2 2 2" xfId="10507"/>
    <cellStyle name="SAPBEXstdDataEmph 5 2 2 2 2" xfId="19769"/>
    <cellStyle name="SAPBEXstdDataEmph 5 2 2 3" xfId="13649"/>
    <cellStyle name="SAPBEXstdDataEmph 5 2 2 3 2" xfId="5020"/>
    <cellStyle name="SAPBEXstdDataEmph 5 2 2 4" xfId="17159"/>
    <cellStyle name="SAPBEXstdDataEmph 5 2 2 5" xfId="27921"/>
    <cellStyle name="SAPBEXstdDataEmph 5 2 2 6" xfId="31623"/>
    <cellStyle name="SAPBEXstdDataEmph 5 2 3" xfId="6274"/>
    <cellStyle name="SAPBEXstdDataEmph 5 2 3 2" xfId="10508"/>
    <cellStyle name="SAPBEXstdDataEmph 5 2 3 2 2" xfId="15732"/>
    <cellStyle name="SAPBEXstdDataEmph 5 2 3 3" xfId="13650"/>
    <cellStyle name="SAPBEXstdDataEmph 5 2 3 3 2" xfId="5023"/>
    <cellStyle name="SAPBEXstdDataEmph 5 2 3 4" xfId="17158"/>
    <cellStyle name="SAPBEXstdDataEmph 5 2 3 5" xfId="27922"/>
    <cellStyle name="SAPBEXstdDataEmph 5 2 3 6" xfId="31624"/>
    <cellStyle name="SAPBEXstdDataEmph 5 2 4" xfId="6275"/>
    <cellStyle name="SAPBEXstdDataEmph 5 2 4 2" xfId="10509"/>
    <cellStyle name="SAPBEXstdDataEmph 5 2 4 2 2" xfId="22311"/>
    <cellStyle name="SAPBEXstdDataEmph 5 2 4 3" xfId="13651"/>
    <cellStyle name="SAPBEXstdDataEmph 5 2 4 3 2" xfId="5027"/>
    <cellStyle name="SAPBEXstdDataEmph 5 2 4 4" xfId="17157"/>
    <cellStyle name="SAPBEXstdDataEmph 5 2 4 5" xfId="27923"/>
    <cellStyle name="SAPBEXstdDataEmph 5 2 4 6" xfId="31625"/>
    <cellStyle name="SAPBEXstdDataEmph 5 2 5" xfId="6276"/>
    <cellStyle name="SAPBEXstdDataEmph 5 2 5 2" xfId="10510"/>
    <cellStyle name="SAPBEXstdDataEmph 5 2 5 2 2" xfId="19768"/>
    <cellStyle name="SAPBEXstdDataEmph 5 2 5 3" xfId="13652"/>
    <cellStyle name="SAPBEXstdDataEmph 5 2 5 3 2" xfId="5028"/>
    <cellStyle name="SAPBEXstdDataEmph 5 2 5 4" xfId="17156"/>
    <cellStyle name="SAPBEXstdDataEmph 5 2 5 5" xfId="27924"/>
    <cellStyle name="SAPBEXstdDataEmph 5 2 5 6" xfId="31626"/>
    <cellStyle name="SAPBEXstdDataEmph 5 2 6" xfId="10506"/>
    <cellStyle name="SAPBEXstdDataEmph 5 2 6 2" xfId="22312"/>
    <cellStyle name="SAPBEXstdDataEmph 5 2 7" xfId="13648"/>
    <cellStyle name="SAPBEXstdDataEmph 5 2 7 2" xfId="4747"/>
    <cellStyle name="SAPBEXstdDataEmph 5 2 8" xfId="17160"/>
    <cellStyle name="SAPBEXstdDataEmph 5 2 9" xfId="27920"/>
    <cellStyle name="SAPBEXstdDataEmph 5 3" xfId="6277"/>
    <cellStyle name="SAPBEXstdDataEmph 5 3 2" xfId="10511"/>
    <cellStyle name="SAPBEXstdDataEmph 5 3 2 2" xfId="15731"/>
    <cellStyle name="SAPBEXstdDataEmph 5 3 3" xfId="13653"/>
    <cellStyle name="SAPBEXstdDataEmph 5 3 3 2" xfId="5030"/>
    <cellStyle name="SAPBEXstdDataEmph 5 3 4" xfId="17155"/>
    <cellStyle name="SAPBEXstdDataEmph 5 3 5" xfId="27925"/>
    <cellStyle name="SAPBEXstdDataEmph 5 3 6" xfId="31627"/>
    <cellStyle name="SAPBEXstdDataEmph 5 4" xfId="6278"/>
    <cellStyle name="SAPBEXstdDataEmph 5 4 2" xfId="10512"/>
    <cellStyle name="SAPBEXstdDataEmph 5 4 2 2" xfId="22306"/>
    <cellStyle name="SAPBEXstdDataEmph 5 4 3" xfId="13654"/>
    <cellStyle name="SAPBEXstdDataEmph 5 4 3 2" xfId="5031"/>
    <cellStyle name="SAPBEXstdDataEmph 5 4 4" xfId="17154"/>
    <cellStyle name="SAPBEXstdDataEmph 5 4 5" xfId="27926"/>
    <cellStyle name="SAPBEXstdDataEmph 5 4 6" xfId="31628"/>
    <cellStyle name="SAPBEXstdDataEmph 5 5" xfId="10505"/>
    <cellStyle name="SAPBEXstdDataEmph 5 5 2" xfId="19762"/>
    <cellStyle name="SAPBEXstdDataEmph 5 6" xfId="13647"/>
    <cellStyle name="SAPBEXstdDataEmph 5 6 2" xfId="4746"/>
    <cellStyle name="SAPBEXstdDataEmph 5 7" xfId="17161"/>
    <cellStyle name="SAPBEXstdDataEmph 5 8" xfId="27919"/>
    <cellStyle name="SAPBEXstdDataEmph 5 9" xfId="31629"/>
    <cellStyle name="SAPBEXstdDataEmph_PAL Graphs" xfId="760"/>
    <cellStyle name="SAPBEXstdItem" xfId="215"/>
    <cellStyle name="SAPBEXstdItem 10" xfId="17153"/>
    <cellStyle name="SAPBEXstdItem 11" xfId="27927"/>
    <cellStyle name="SAPBEXstdItem 12" xfId="31630"/>
    <cellStyle name="SAPBEXstdItem 2" xfId="761"/>
    <cellStyle name="SAPBEXstdItem 2 10" xfId="31631"/>
    <cellStyle name="SAPBEXstdItem 2 2" xfId="6281"/>
    <cellStyle name="SAPBEXstdItem 2 2 10" xfId="31632"/>
    <cellStyle name="SAPBEXstdItem 2 2 2" xfId="6282"/>
    <cellStyle name="SAPBEXstdItem 2 2 2 2" xfId="10516"/>
    <cellStyle name="SAPBEXstdItem 2 2 2 2 2" xfId="15730"/>
    <cellStyle name="SAPBEXstdItem 2 2 2 3" xfId="13658"/>
    <cellStyle name="SAPBEXstdItem 2 2 2 3 2" xfId="5039"/>
    <cellStyle name="SAPBEXstdItem 2 2 2 4" xfId="17150"/>
    <cellStyle name="SAPBEXstdItem 2 2 2 5" xfId="27930"/>
    <cellStyle name="SAPBEXstdItem 2 2 2 6" xfId="31633"/>
    <cellStyle name="SAPBEXstdItem 2 2 3" xfId="6283"/>
    <cellStyle name="SAPBEXstdItem 2 2 3 2" xfId="10517"/>
    <cellStyle name="SAPBEXstdItem 2 2 3 2 2" xfId="22309"/>
    <cellStyle name="SAPBEXstdItem 2 2 3 3" xfId="13659"/>
    <cellStyle name="SAPBEXstdItem 2 2 3 3 2" xfId="5045"/>
    <cellStyle name="SAPBEXstdItem 2 2 3 4" xfId="17149"/>
    <cellStyle name="SAPBEXstdItem 2 2 3 5" xfId="27931"/>
    <cellStyle name="SAPBEXstdItem 2 2 3 6" xfId="31634"/>
    <cellStyle name="SAPBEXstdItem 2 2 4" xfId="6284"/>
    <cellStyle name="SAPBEXstdItem 2 2 4 2" xfId="10518"/>
    <cellStyle name="SAPBEXstdItem 2 2 4 2 2" xfId="19766"/>
    <cellStyle name="SAPBEXstdItem 2 2 4 3" xfId="13660"/>
    <cellStyle name="SAPBEXstdItem 2 2 4 3 2" xfId="5046"/>
    <cellStyle name="SAPBEXstdItem 2 2 4 4" xfId="17148"/>
    <cellStyle name="SAPBEXstdItem 2 2 4 5" xfId="27932"/>
    <cellStyle name="SAPBEXstdItem 2 2 4 6" xfId="31635"/>
    <cellStyle name="SAPBEXstdItem 2 2 5" xfId="6285"/>
    <cellStyle name="SAPBEXstdItem 2 2 5 2" xfId="10519"/>
    <cellStyle name="SAPBEXstdItem 2 2 5 2 2" xfId="15729"/>
    <cellStyle name="SAPBEXstdItem 2 2 5 3" xfId="13661"/>
    <cellStyle name="SAPBEXstdItem 2 2 5 3 2" xfId="5048"/>
    <cellStyle name="SAPBEXstdItem 2 2 5 4" xfId="17147"/>
    <cellStyle name="SAPBEXstdItem 2 2 5 5" xfId="27933"/>
    <cellStyle name="SAPBEXstdItem 2 2 5 6" xfId="31636"/>
    <cellStyle name="SAPBEXstdItem 2 2 6" xfId="10515"/>
    <cellStyle name="SAPBEXstdItem 2 2 6 2" xfId="19767"/>
    <cellStyle name="SAPBEXstdItem 2 2 7" xfId="13657"/>
    <cellStyle name="SAPBEXstdItem 2 2 7 2" xfId="5038"/>
    <cellStyle name="SAPBEXstdItem 2 2 8" xfId="17151"/>
    <cellStyle name="SAPBEXstdItem 2 2 9" xfId="27929"/>
    <cellStyle name="SAPBEXstdItem 2 3" xfId="6286"/>
    <cellStyle name="SAPBEXstdItem 2 3 2" xfId="10520"/>
    <cellStyle name="SAPBEXstdItem 2 3 2 2" xfId="22308"/>
    <cellStyle name="SAPBEXstdItem 2 3 3" xfId="13662"/>
    <cellStyle name="SAPBEXstdItem 2 3 3 2" xfId="5067"/>
    <cellStyle name="SAPBEXstdItem 2 3 4" xfId="17146"/>
    <cellStyle name="SAPBEXstdItem 2 3 5" xfId="27934"/>
    <cellStyle name="SAPBEXstdItem 2 3 6" xfId="31637"/>
    <cellStyle name="SAPBEXstdItem 2 4" xfId="6287"/>
    <cellStyle name="SAPBEXstdItem 2 4 2" xfId="10521"/>
    <cellStyle name="SAPBEXstdItem 2 4 2 2" xfId="19765"/>
    <cellStyle name="SAPBEXstdItem 2 4 3" xfId="13663"/>
    <cellStyle name="SAPBEXstdItem 2 4 3 2" xfId="5096"/>
    <cellStyle name="SAPBEXstdItem 2 4 4" xfId="17145"/>
    <cellStyle name="SAPBEXstdItem 2 4 5" xfId="27935"/>
    <cellStyle name="SAPBEXstdItem 2 4 6" xfId="31638"/>
    <cellStyle name="SAPBEXstdItem 2 5" xfId="10514"/>
    <cellStyle name="SAPBEXstdItem 2 5 2" xfId="22310"/>
    <cellStyle name="SAPBEXstdItem 2 6" xfId="13656"/>
    <cellStyle name="SAPBEXstdItem 2 6 2" xfId="5034"/>
    <cellStyle name="SAPBEXstdItem 2 7" xfId="6280"/>
    <cellStyle name="SAPBEXstdItem 2 8" xfId="17152"/>
    <cellStyle name="SAPBEXstdItem 2 9" xfId="27928"/>
    <cellStyle name="SAPBEXstdItem 3" xfId="6288"/>
    <cellStyle name="SAPBEXstdItem 3 2" xfId="6289"/>
    <cellStyle name="SAPBEXstdItem 3 2 10" xfId="31639"/>
    <cellStyle name="SAPBEXstdItem 3 2 2" xfId="6290"/>
    <cellStyle name="SAPBEXstdItem 3 2 2 2" xfId="10524"/>
    <cellStyle name="SAPBEXstdItem 3 2 2 2 2" xfId="19764"/>
    <cellStyle name="SAPBEXstdItem 3 2 2 3" xfId="13666"/>
    <cellStyle name="SAPBEXstdItem 3 2 2 3 2" xfId="5171"/>
    <cellStyle name="SAPBEXstdItem 3 2 2 4" xfId="17142"/>
    <cellStyle name="SAPBEXstdItem 3 2 2 5" xfId="27938"/>
    <cellStyle name="SAPBEXstdItem 3 2 2 6" xfId="31640"/>
    <cellStyle name="SAPBEXstdItem 3 2 3" xfId="6291"/>
    <cellStyle name="SAPBEXstdItem 3 2 3 2" xfId="10525"/>
    <cellStyle name="SAPBEXstdItem 3 2 3 2 2" xfId="15727"/>
    <cellStyle name="SAPBEXstdItem 3 2 3 3" xfId="13667"/>
    <cellStyle name="SAPBEXstdItem 3 2 3 3 2" xfId="5209"/>
    <cellStyle name="SAPBEXstdItem 3 2 3 4" xfId="17141"/>
    <cellStyle name="SAPBEXstdItem 3 2 3 5" xfId="27939"/>
    <cellStyle name="SAPBEXstdItem 3 2 3 6" xfId="31641"/>
    <cellStyle name="SAPBEXstdItem 3 2 4" xfId="6292"/>
    <cellStyle name="SAPBEXstdItem 3 2 4 2" xfId="10526"/>
    <cellStyle name="SAPBEXstdItem 3 2 4 2 2" xfId="15726"/>
    <cellStyle name="SAPBEXstdItem 3 2 4 3" xfId="13668"/>
    <cellStyle name="SAPBEXstdItem 3 2 4 3 2" xfId="5226"/>
    <cellStyle name="SAPBEXstdItem 3 2 4 4" xfId="17140"/>
    <cellStyle name="SAPBEXstdItem 3 2 4 5" xfId="27940"/>
    <cellStyle name="SAPBEXstdItem 3 2 4 6" xfId="31642"/>
    <cellStyle name="SAPBEXstdItem 3 2 5" xfId="6293"/>
    <cellStyle name="SAPBEXstdItem 3 2 5 2" xfId="10527"/>
    <cellStyle name="SAPBEXstdItem 3 2 5 2 2" xfId="15725"/>
    <cellStyle name="SAPBEXstdItem 3 2 5 3" xfId="13669"/>
    <cellStyle name="SAPBEXstdItem 3 2 5 3 2" xfId="5255"/>
    <cellStyle name="SAPBEXstdItem 3 2 5 4" xfId="17139"/>
    <cellStyle name="SAPBEXstdItem 3 2 5 5" xfId="27941"/>
    <cellStyle name="SAPBEXstdItem 3 2 5 6" xfId="31643"/>
    <cellStyle name="SAPBEXstdItem 3 2 6" xfId="10523"/>
    <cellStyle name="SAPBEXstdItem 3 2 6 2" xfId="22307"/>
    <cellStyle name="SAPBEXstdItem 3 2 7" xfId="13665"/>
    <cellStyle name="SAPBEXstdItem 3 2 7 2" xfId="5170"/>
    <cellStyle name="SAPBEXstdItem 3 2 8" xfId="17143"/>
    <cellStyle name="SAPBEXstdItem 3 2 9" xfId="27937"/>
    <cellStyle name="SAPBEXstdItem 3 3" xfId="6294"/>
    <cellStyle name="SAPBEXstdItem 3 3 2" xfId="10528"/>
    <cellStyle name="SAPBEXstdItem 3 3 2 2" xfId="22297"/>
    <cellStyle name="SAPBEXstdItem 3 3 3" xfId="13670"/>
    <cellStyle name="SAPBEXstdItem 3 3 3 2" xfId="5284"/>
    <cellStyle name="SAPBEXstdItem 3 3 4" xfId="17138"/>
    <cellStyle name="SAPBEXstdItem 3 3 5" xfId="27942"/>
    <cellStyle name="SAPBEXstdItem 3 3 6" xfId="31644"/>
    <cellStyle name="SAPBEXstdItem 3 4" xfId="6295"/>
    <cellStyle name="SAPBEXstdItem 3 4 2" xfId="10529"/>
    <cellStyle name="SAPBEXstdItem 3 4 2 2" xfId="19754"/>
    <cellStyle name="SAPBEXstdItem 3 4 3" xfId="13671"/>
    <cellStyle name="SAPBEXstdItem 3 4 3 2" xfId="5285"/>
    <cellStyle name="SAPBEXstdItem 3 4 4" xfId="17137"/>
    <cellStyle name="SAPBEXstdItem 3 4 5" xfId="27943"/>
    <cellStyle name="SAPBEXstdItem 3 4 6" xfId="31645"/>
    <cellStyle name="SAPBEXstdItem 3 5" xfId="10522"/>
    <cellStyle name="SAPBEXstdItem 3 5 2" xfId="15728"/>
    <cellStyle name="SAPBEXstdItem 3 6" xfId="13664"/>
    <cellStyle name="SAPBEXstdItem 3 6 2" xfId="5141"/>
    <cellStyle name="SAPBEXstdItem 3 7" xfId="17144"/>
    <cellStyle name="SAPBEXstdItem 3 8" xfId="27936"/>
    <cellStyle name="SAPBEXstdItem 3 9" xfId="31646"/>
    <cellStyle name="SAPBEXstdItem 4" xfId="6296"/>
    <cellStyle name="SAPBEXstdItem 4 10" xfId="31647"/>
    <cellStyle name="SAPBEXstdItem 4 2" xfId="6297"/>
    <cellStyle name="SAPBEXstdItem 4 2 2" xfId="10531"/>
    <cellStyle name="SAPBEXstdItem 4 2 2 2" xfId="19761"/>
    <cellStyle name="SAPBEXstdItem 4 2 3" xfId="13673"/>
    <cellStyle name="SAPBEXstdItem 4 2 3 2" xfId="5342"/>
    <cellStyle name="SAPBEXstdItem 4 2 4" xfId="17135"/>
    <cellStyle name="SAPBEXstdItem 4 2 5" xfId="27945"/>
    <cellStyle name="SAPBEXstdItem 4 2 6" xfId="31648"/>
    <cellStyle name="SAPBEXstdItem 4 3" xfId="6298"/>
    <cellStyle name="SAPBEXstdItem 4 3 2" xfId="10532"/>
    <cellStyle name="SAPBEXstdItem 4 3 2 2" xfId="15724"/>
    <cellStyle name="SAPBEXstdItem 4 3 3" xfId="13674"/>
    <cellStyle name="SAPBEXstdItem 4 3 3 2" xfId="5371"/>
    <cellStyle name="SAPBEXstdItem 4 3 4" xfId="17134"/>
    <cellStyle name="SAPBEXstdItem 4 3 5" xfId="27946"/>
    <cellStyle name="SAPBEXstdItem 4 3 6" xfId="31649"/>
    <cellStyle name="SAPBEXstdItem 4 4" xfId="6299"/>
    <cellStyle name="SAPBEXstdItem 4 4 2" xfId="10533"/>
    <cellStyle name="SAPBEXstdItem 4 4 2 2" xfId="22303"/>
    <cellStyle name="SAPBEXstdItem 4 4 3" xfId="13675"/>
    <cellStyle name="SAPBEXstdItem 4 4 3 2" xfId="5400"/>
    <cellStyle name="SAPBEXstdItem 4 4 4" xfId="17133"/>
    <cellStyle name="SAPBEXstdItem 4 4 5" xfId="27947"/>
    <cellStyle name="SAPBEXstdItem 4 4 6" xfId="31650"/>
    <cellStyle name="SAPBEXstdItem 4 5" xfId="6300"/>
    <cellStyle name="SAPBEXstdItem 4 5 2" xfId="10534"/>
    <cellStyle name="SAPBEXstdItem 4 5 2 2" xfId="19760"/>
    <cellStyle name="SAPBEXstdItem 4 5 3" xfId="13676"/>
    <cellStyle name="SAPBEXstdItem 4 5 3 2" xfId="5429"/>
    <cellStyle name="SAPBEXstdItem 4 5 4" xfId="17132"/>
    <cellStyle name="SAPBEXstdItem 4 5 5" xfId="27948"/>
    <cellStyle name="SAPBEXstdItem 4 5 6" xfId="31651"/>
    <cellStyle name="SAPBEXstdItem 4 6" xfId="10530"/>
    <cellStyle name="SAPBEXstdItem 4 6 2" xfId="22304"/>
    <cellStyle name="SAPBEXstdItem 4 7" xfId="13672"/>
    <cellStyle name="SAPBEXstdItem 4 7 2" xfId="5313"/>
    <cellStyle name="SAPBEXstdItem 4 8" xfId="17136"/>
    <cellStyle name="SAPBEXstdItem 4 9" xfId="27944"/>
    <cellStyle name="SAPBEXstdItem 5" xfId="6301"/>
    <cellStyle name="SAPBEXstdItem 5 10" xfId="31652"/>
    <cellStyle name="SAPBEXstdItem 5 2" xfId="6302"/>
    <cellStyle name="SAPBEXstdItem 5 2 2" xfId="10536"/>
    <cellStyle name="SAPBEXstdItem 5 2 2 2" xfId="22298"/>
    <cellStyle name="SAPBEXstdItem 5 2 3" xfId="13678"/>
    <cellStyle name="SAPBEXstdItem 5 2 3 2" xfId="5487"/>
    <cellStyle name="SAPBEXstdItem 5 2 4" xfId="17130"/>
    <cellStyle name="SAPBEXstdItem 5 2 5" xfId="27950"/>
    <cellStyle name="SAPBEXstdItem 5 2 6" xfId="31653"/>
    <cellStyle name="SAPBEXstdItem 5 3" xfId="6303"/>
    <cellStyle name="SAPBEXstdItem 5 3 2" xfId="10537"/>
    <cellStyle name="SAPBEXstdItem 5 3 2 2" xfId="19755"/>
    <cellStyle name="SAPBEXstdItem 5 3 3" xfId="13679"/>
    <cellStyle name="SAPBEXstdItem 5 3 3 2" xfId="5488"/>
    <cellStyle name="SAPBEXstdItem 5 3 4" xfId="17129"/>
    <cellStyle name="SAPBEXstdItem 5 3 5" xfId="27951"/>
    <cellStyle name="SAPBEXstdItem 5 3 6" xfId="31654"/>
    <cellStyle name="SAPBEXstdItem 5 4" xfId="6304"/>
    <cellStyle name="SAPBEXstdItem 5 4 2" xfId="10538"/>
    <cellStyle name="SAPBEXstdItem 5 4 2 2" xfId="22302"/>
    <cellStyle name="SAPBEXstdItem 5 4 3" xfId="13680"/>
    <cellStyle name="SAPBEXstdItem 5 4 3 2" xfId="5505"/>
    <cellStyle name="SAPBEXstdItem 5 4 4" xfId="17128"/>
    <cellStyle name="SAPBEXstdItem 5 4 5" xfId="27952"/>
    <cellStyle name="SAPBEXstdItem 5 4 6" xfId="31655"/>
    <cellStyle name="SAPBEXstdItem 5 5" xfId="6305"/>
    <cellStyle name="SAPBEXstdItem 5 5 2" xfId="10539"/>
    <cellStyle name="SAPBEXstdItem 5 5 2 2" xfId="19759"/>
    <cellStyle name="SAPBEXstdItem 5 5 3" xfId="13681"/>
    <cellStyle name="SAPBEXstdItem 5 5 3 2" xfId="5506"/>
    <cellStyle name="SAPBEXstdItem 5 5 4" xfId="17127"/>
    <cellStyle name="SAPBEXstdItem 5 5 5" xfId="27953"/>
    <cellStyle name="SAPBEXstdItem 5 5 6" xfId="31656"/>
    <cellStyle name="SAPBEXstdItem 5 6" xfId="10535"/>
    <cellStyle name="SAPBEXstdItem 5 6 2" xfId="15723"/>
    <cellStyle name="SAPBEXstdItem 5 7" xfId="13677"/>
    <cellStyle name="SAPBEXstdItem 5 7 2" xfId="5458"/>
    <cellStyle name="SAPBEXstdItem 5 8" xfId="17131"/>
    <cellStyle name="SAPBEXstdItem 5 9" xfId="27949"/>
    <cellStyle name="SAPBEXstdItem 6" xfId="6306"/>
    <cellStyle name="SAPBEXstdItem 6 2" xfId="10540"/>
    <cellStyle name="SAPBEXstdItem 6 2 2" xfId="15722"/>
    <cellStyle name="SAPBEXstdItem 6 3" xfId="13682"/>
    <cellStyle name="SAPBEXstdItem 6 3 2" xfId="5514"/>
    <cellStyle name="SAPBEXstdItem 6 4" xfId="17126"/>
    <cellStyle name="SAPBEXstdItem 6 5" xfId="27954"/>
    <cellStyle name="SAPBEXstdItem 6 6" xfId="31657"/>
    <cellStyle name="SAPBEXstdItem 7" xfId="6307"/>
    <cellStyle name="SAPBEXstdItem 7 2" xfId="10541"/>
    <cellStyle name="SAPBEXstdItem 7 2 2" xfId="22301"/>
    <cellStyle name="SAPBEXstdItem 7 3" xfId="13683"/>
    <cellStyle name="SAPBEXstdItem 7 3 2" xfId="5523"/>
    <cellStyle name="SAPBEXstdItem 7 4" xfId="17125"/>
    <cellStyle name="SAPBEXstdItem 7 5" xfId="27955"/>
    <cellStyle name="SAPBEXstdItem 7 6" xfId="31658"/>
    <cellStyle name="SAPBEXstdItem 8" xfId="10513"/>
    <cellStyle name="SAPBEXstdItem 8 2" xfId="19763"/>
    <cellStyle name="SAPBEXstdItem 9" xfId="13655"/>
    <cellStyle name="SAPBEXstdItem 9 2" xfId="5033"/>
    <cellStyle name="SAPBEXstdItem_2009-12 Comms actuals " xfId="762"/>
    <cellStyle name="SAPBEXstdItemX" xfId="216"/>
    <cellStyle name="SAPBEXstdItemX 2" xfId="763"/>
    <cellStyle name="SAPBEXstdItemX 2 10" xfId="31659"/>
    <cellStyle name="SAPBEXstdItemX 2 2" xfId="6310"/>
    <cellStyle name="SAPBEXstdItemX 2 2 10" xfId="31660"/>
    <cellStyle name="SAPBEXstdItemX 2 2 2" xfId="6311"/>
    <cellStyle name="SAPBEXstdItemX 2 2 2 2" xfId="10544"/>
    <cellStyle name="SAPBEXstdItemX 2 2 2 2 2" xfId="22300"/>
    <cellStyle name="SAPBEXstdItemX 2 2 2 3" xfId="13686"/>
    <cellStyle name="SAPBEXstdItemX 2 2 2 3 2" xfId="5559"/>
    <cellStyle name="SAPBEXstdItemX 2 2 2 4" xfId="17122"/>
    <cellStyle name="SAPBEXstdItemX 2 2 2 5" xfId="27958"/>
    <cellStyle name="SAPBEXstdItemX 2 2 2 6" xfId="31661"/>
    <cellStyle name="SAPBEXstdItemX 2 2 3" xfId="6312"/>
    <cellStyle name="SAPBEXstdItemX 2 2 3 2" xfId="10545"/>
    <cellStyle name="SAPBEXstdItemX 2 2 3 2 2" xfId="19757"/>
    <cellStyle name="SAPBEXstdItemX 2 2 3 3" xfId="13687"/>
    <cellStyle name="SAPBEXstdItemX 2 2 3 3 2" xfId="5560"/>
    <cellStyle name="SAPBEXstdItemX 2 2 3 4" xfId="6411"/>
    <cellStyle name="SAPBEXstdItemX 2 2 3 5" xfId="27959"/>
    <cellStyle name="SAPBEXstdItemX 2 2 3 6" xfId="31662"/>
    <cellStyle name="SAPBEXstdItemX 2 2 4" xfId="6313"/>
    <cellStyle name="SAPBEXstdItemX 2 2 4 2" xfId="10546"/>
    <cellStyle name="SAPBEXstdItemX 2 2 4 2 2" xfId="15720"/>
    <cellStyle name="SAPBEXstdItemX 2 2 4 3" xfId="13688"/>
    <cellStyle name="SAPBEXstdItemX 2 2 4 3 2" xfId="5578"/>
    <cellStyle name="SAPBEXstdItemX 2 2 4 4" xfId="17121"/>
    <cellStyle name="SAPBEXstdItemX 2 2 4 5" xfId="27960"/>
    <cellStyle name="SAPBEXstdItemX 2 2 4 6" xfId="31663"/>
    <cellStyle name="SAPBEXstdItemX 2 2 5" xfId="6314"/>
    <cellStyle name="SAPBEXstdItemX 2 2 5 2" xfId="10547"/>
    <cellStyle name="SAPBEXstdItemX 2 2 5 2 2" xfId="22299"/>
    <cellStyle name="SAPBEXstdItemX 2 2 5 3" xfId="13689"/>
    <cellStyle name="SAPBEXstdItemX 2 2 5 3 2" xfId="5579"/>
    <cellStyle name="SAPBEXstdItemX 2 2 5 4" xfId="17120"/>
    <cellStyle name="SAPBEXstdItemX 2 2 5 5" xfId="27961"/>
    <cellStyle name="SAPBEXstdItemX 2 2 5 6" xfId="31664"/>
    <cellStyle name="SAPBEXstdItemX 2 2 6" xfId="10543"/>
    <cellStyle name="SAPBEXstdItemX 2 2 6 2" xfId="15721"/>
    <cellStyle name="SAPBEXstdItemX 2 2 7" xfId="13685"/>
    <cellStyle name="SAPBEXstdItemX 2 2 7 2" xfId="5532"/>
    <cellStyle name="SAPBEXstdItemX 2 2 8" xfId="17123"/>
    <cellStyle name="SAPBEXstdItemX 2 2 9" xfId="27957"/>
    <cellStyle name="SAPBEXstdItemX 2 3" xfId="6315"/>
    <cellStyle name="SAPBEXstdItemX 2 3 10" xfId="31665"/>
    <cellStyle name="SAPBEXstdItemX 2 3 2" xfId="6316"/>
    <cellStyle name="SAPBEXstdItemX 2 3 2 2" xfId="10549"/>
    <cellStyle name="SAPBEXstdItemX 2 3 2 2 2" xfId="15719"/>
    <cellStyle name="SAPBEXstdItemX 2 3 2 3" xfId="13691"/>
    <cellStyle name="SAPBEXstdItemX 2 3 2 3 2" xfId="5629"/>
    <cellStyle name="SAPBEXstdItemX 2 3 2 4" xfId="17118"/>
    <cellStyle name="SAPBEXstdItemX 2 3 2 5" xfId="27963"/>
    <cellStyle name="SAPBEXstdItemX 2 3 2 6" xfId="31666"/>
    <cellStyle name="SAPBEXstdItemX 2 3 3" xfId="6317"/>
    <cellStyle name="SAPBEXstdItemX 2 3 3 2" xfId="10550"/>
    <cellStyle name="SAPBEXstdItemX 2 3 3 2 2" xfId="15718"/>
    <cellStyle name="SAPBEXstdItemX 2 3 3 3" xfId="13692"/>
    <cellStyle name="SAPBEXstdItemX 2 3 3 3 2" xfId="5642"/>
    <cellStyle name="SAPBEXstdItemX 2 3 3 4" xfId="17117"/>
    <cellStyle name="SAPBEXstdItemX 2 3 3 5" xfId="27964"/>
    <cellStyle name="SAPBEXstdItemX 2 3 3 6" xfId="31667"/>
    <cellStyle name="SAPBEXstdItemX 2 3 4" xfId="6318"/>
    <cellStyle name="SAPBEXstdItemX 2 3 4 2" xfId="10551"/>
    <cellStyle name="SAPBEXstdItemX 2 3 4 2 2" xfId="15717"/>
    <cellStyle name="SAPBEXstdItemX 2 3 4 3" xfId="13693"/>
    <cellStyle name="SAPBEXstdItemX 2 3 4 3 2" xfId="5655"/>
    <cellStyle name="SAPBEXstdItemX 2 3 4 4" xfId="17116"/>
    <cellStyle name="SAPBEXstdItemX 2 3 4 5" xfId="27965"/>
    <cellStyle name="SAPBEXstdItemX 2 3 4 6" xfId="31668"/>
    <cellStyle name="SAPBEXstdItemX 2 3 5" xfId="6319"/>
    <cellStyle name="SAPBEXstdItemX 2 3 5 2" xfId="10552"/>
    <cellStyle name="SAPBEXstdItemX 2 3 5 2 2" xfId="22289"/>
    <cellStyle name="SAPBEXstdItemX 2 3 5 3" xfId="13694"/>
    <cellStyle name="SAPBEXstdItemX 2 3 5 3 2" xfId="5668"/>
    <cellStyle name="SAPBEXstdItemX 2 3 5 4" xfId="17115"/>
    <cellStyle name="SAPBEXstdItemX 2 3 5 5" xfId="27966"/>
    <cellStyle name="SAPBEXstdItemX 2 3 5 6" xfId="31669"/>
    <cellStyle name="SAPBEXstdItemX 2 3 6" xfId="10548"/>
    <cellStyle name="SAPBEXstdItemX 2 3 6 2" xfId="19756"/>
    <cellStyle name="SAPBEXstdItemX 2 3 7" xfId="13690"/>
    <cellStyle name="SAPBEXstdItemX 2 3 7 2" xfId="5627"/>
    <cellStyle name="SAPBEXstdItemX 2 3 8" xfId="17119"/>
    <cellStyle name="SAPBEXstdItemX 2 3 9" xfId="27962"/>
    <cellStyle name="SAPBEXstdItemX 2 4" xfId="6320"/>
    <cellStyle name="SAPBEXstdItemX 2 4 2" xfId="10553"/>
    <cellStyle name="SAPBEXstdItemX 2 4 2 2" xfId="19746"/>
    <cellStyle name="SAPBEXstdItemX 2 4 3" xfId="13695"/>
    <cellStyle name="SAPBEXstdItemX 2 4 3 2" xfId="5735"/>
    <cellStyle name="SAPBEXstdItemX 2 4 4" xfId="17114"/>
    <cellStyle name="SAPBEXstdItemX 2 4 5" xfId="27967"/>
    <cellStyle name="SAPBEXstdItemX 2 4 6" xfId="31670"/>
    <cellStyle name="SAPBEXstdItemX 2 5" xfId="6321"/>
    <cellStyle name="SAPBEXstdItemX 2 5 2" xfId="10554"/>
    <cellStyle name="SAPBEXstdItemX 2 5 2 2" xfId="22296"/>
    <cellStyle name="SAPBEXstdItemX 2 5 3" xfId="13696"/>
    <cellStyle name="SAPBEXstdItemX 2 5 3 2" xfId="5737"/>
    <cellStyle name="SAPBEXstdItemX 2 5 4" xfId="17113"/>
    <cellStyle name="SAPBEXstdItemX 2 5 5" xfId="27968"/>
    <cellStyle name="SAPBEXstdItemX 2 5 6" xfId="31671"/>
    <cellStyle name="SAPBEXstdItemX 2 6" xfId="10542"/>
    <cellStyle name="SAPBEXstdItemX 2 6 2" xfId="19758"/>
    <cellStyle name="SAPBEXstdItemX 2 7" xfId="13684"/>
    <cellStyle name="SAPBEXstdItemX 2 7 2" xfId="5524"/>
    <cellStyle name="SAPBEXstdItemX 2 8" xfId="17124"/>
    <cellStyle name="SAPBEXstdItemX 2 9" xfId="27956"/>
    <cellStyle name="SAPBEXstdItemX 3" xfId="6322"/>
    <cellStyle name="SAPBEXstdItemX 3 10" xfId="31672"/>
    <cellStyle name="SAPBEXstdItemX 3 2" xfId="6323"/>
    <cellStyle name="SAPBEXstdItemX 3 2 10" xfId="31673"/>
    <cellStyle name="SAPBEXstdItemX 3 2 2" xfId="6324"/>
    <cellStyle name="SAPBEXstdItemX 3 2 2 2" xfId="10557"/>
    <cellStyle name="SAPBEXstdItemX 3 2 2 2 2" xfId="22295"/>
    <cellStyle name="SAPBEXstdItemX 3 2 2 3" xfId="13699"/>
    <cellStyle name="SAPBEXstdItemX 3 2 2 3 2" xfId="5776"/>
    <cellStyle name="SAPBEXstdItemX 3 2 2 4" xfId="17110"/>
    <cellStyle name="SAPBEXstdItemX 3 2 2 5" xfId="27971"/>
    <cellStyle name="SAPBEXstdItemX 3 2 2 6" xfId="31674"/>
    <cellStyle name="SAPBEXstdItemX 3 2 3" xfId="6325"/>
    <cellStyle name="SAPBEXstdItemX 3 2 3 2" xfId="10558"/>
    <cellStyle name="SAPBEXstdItemX 3 2 3 2 2" xfId="19752"/>
    <cellStyle name="SAPBEXstdItemX 3 2 3 3" xfId="13700"/>
    <cellStyle name="SAPBEXstdItemX 3 2 3 3 2" xfId="5813"/>
    <cellStyle name="SAPBEXstdItemX 3 2 3 4" xfId="17109"/>
    <cellStyle name="SAPBEXstdItemX 3 2 3 5" xfId="27972"/>
    <cellStyle name="SAPBEXstdItemX 3 2 3 6" xfId="31675"/>
    <cellStyle name="SAPBEXstdItemX 3 2 4" xfId="6326"/>
    <cellStyle name="SAPBEXstdItemX 3 2 4 2" xfId="10559"/>
    <cellStyle name="SAPBEXstdItemX 3 2 4 2 2" xfId="15715"/>
    <cellStyle name="SAPBEXstdItemX 3 2 4 3" xfId="13701"/>
    <cellStyle name="SAPBEXstdItemX 3 2 4 3 2" xfId="5843"/>
    <cellStyle name="SAPBEXstdItemX 3 2 4 4" xfId="17108"/>
    <cellStyle name="SAPBEXstdItemX 3 2 4 5" xfId="27973"/>
    <cellStyle name="SAPBEXstdItemX 3 2 4 6" xfId="31676"/>
    <cellStyle name="SAPBEXstdItemX 3 2 5" xfId="6327"/>
    <cellStyle name="SAPBEXstdItemX 3 2 5 2" xfId="10560"/>
    <cellStyle name="SAPBEXstdItemX 3 2 5 2 2" xfId="22290"/>
    <cellStyle name="SAPBEXstdItemX 3 2 5 3" xfId="13702"/>
    <cellStyle name="SAPBEXstdItemX 3 2 5 3 2" xfId="5845"/>
    <cellStyle name="SAPBEXstdItemX 3 2 5 4" xfId="17107"/>
    <cellStyle name="SAPBEXstdItemX 3 2 5 5" xfId="27974"/>
    <cellStyle name="SAPBEXstdItemX 3 2 5 6" xfId="31677"/>
    <cellStyle name="SAPBEXstdItemX 3 2 6" xfId="10556"/>
    <cellStyle name="SAPBEXstdItemX 3 2 6 2" xfId="15716"/>
    <cellStyle name="SAPBEXstdItemX 3 2 7" xfId="13698"/>
    <cellStyle name="SAPBEXstdItemX 3 2 7 2" xfId="5763"/>
    <cellStyle name="SAPBEXstdItemX 3 2 8" xfId="17111"/>
    <cellStyle name="SAPBEXstdItemX 3 2 9" xfId="27970"/>
    <cellStyle name="SAPBEXstdItemX 3 3" xfId="6328"/>
    <cellStyle name="SAPBEXstdItemX 3 3 10" xfId="31678"/>
    <cellStyle name="SAPBEXstdItemX 3 3 2" xfId="6329"/>
    <cellStyle name="SAPBEXstdItemX 3 3 2 2" xfId="10562"/>
    <cellStyle name="SAPBEXstdItemX 3 3 2 2 2" xfId="22294"/>
    <cellStyle name="SAPBEXstdItemX 3 3 2 3" xfId="13704"/>
    <cellStyle name="SAPBEXstdItemX 3 3 2 3 2" xfId="5871"/>
    <cellStyle name="SAPBEXstdItemX 3 3 2 4" xfId="17106"/>
    <cellStyle name="SAPBEXstdItemX 3 3 2 5" xfId="27976"/>
    <cellStyle name="SAPBEXstdItemX 3 3 2 6" xfId="31679"/>
    <cellStyle name="SAPBEXstdItemX 3 3 3" xfId="6330"/>
    <cellStyle name="SAPBEXstdItemX 3 3 3 2" xfId="10563"/>
    <cellStyle name="SAPBEXstdItemX 3 3 3 2 2" xfId="19751"/>
    <cellStyle name="SAPBEXstdItemX 3 3 3 3" xfId="13705"/>
    <cellStyle name="SAPBEXstdItemX 3 3 3 3 2" xfId="5884"/>
    <cellStyle name="SAPBEXstdItemX 3 3 3 4" xfId="17105"/>
    <cellStyle name="SAPBEXstdItemX 3 3 3 5" xfId="27977"/>
    <cellStyle name="SAPBEXstdItemX 3 3 3 6" xfId="31680"/>
    <cellStyle name="SAPBEXstdItemX 3 3 4" xfId="6331"/>
    <cellStyle name="SAPBEXstdItemX 3 3 4 2" xfId="10564"/>
    <cellStyle name="SAPBEXstdItemX 3 3 4 2 2" xfId="15714"/>
    <cellStyle name="SAPBEXstdItemX 3 3 4 3" xfId="13706"/>
    <cellStyle name="SAPBEXstdItemX 3 3 4 3 2" xfId="5921"/>
    <cellStyle name="SAPBEXstdItemX 3 3 4 4" xfId="17104"/>
    <cellStyle name="SAPBEXstdItemX 3 3 4 5" xfId="27978"/>
    <cellStyle name="SAPBEXstdItemX 3 3 4 6" xfId="31681"/>
    <cellStyle name="SAPBEXstdItemX 3 3 5" xfId="6332"/>
    <cellStyle name="SAPBEXstdItemX 3 3 5 2" xfId="10565"/>
    <cellStyle name="SAPBEXstdItemX 3 3 5 2 2" xfId="22293"/>
    <cellStyle name="SAPBEXstdItemX 3 3 5 3" xfId="13707"/>
    <cellStyle name="SAPBEXstdItemX 3 3 5 3 2" xfId="5951"/>
    <cellStyle name="SAPBEXstdItemX 3 3 5 4" xfId="17103"/>
    <cellStyle name="SAPBEXstdItemX 3 3 5 5" xfId="27979"/>
    <cellStyle name="SAPBEXstdItemX 3 3 5 6" xfId="31682"/>
    <cellStyle name="SAPBEXstdItemX 3 3 6" xfId="10561"/>
    <cellStyle name="SAPBEXstdItemX 3 3 6 2" xfId="19747"/>
    <cellStyle name="SAPBEXstdItemX 3 3 7" xfId="13703"/>
    <cellStyle name="SAPBEXstdItemX 3 3 7 2" xfId="5858"/>
    <cellStyle name="SAPBEXstdItemX 3 3 8" xfId="6432"/>
    <cellStyle name="SAPBEXstdItemX 3 3 9" xfId="27975"/>
    <cellStyle name="SAPBEXstdItemX 3 4" xfId="6333"/>
    <cellStyle name="SAPBEXstdItemX 3 4 2" xfId="10566"/>
    <cellStyle name="SAPBEXstdItemX 3 4 2 2" xfId="19750"/>
    <cellStyle name="SAPBEXstdItemX 3 4 3" xfId="13708"/>
    <cellStyle name="SAPBEXstdItemX 3 4 3 2" xfId="5953"/>
    <cellStyle name="SAPBEXstdItemX 3 4 4" xfId="17102"/>
    <cellStyle name="SAPBEXstdItemX 3 4 5" xfId="27980"/>
    <cellStyle name="SAPBEXstdItemX 3 4 6" xfId="31683"/>
    <cellStyle name="SAPBEXstdItemX 3 5" xfId="6334"/>
    <cellStyle name="SAPBEXstdItemX 3 5 2" xfId="10567"/>
    <cellStyle name="SAPBEXstdItemX 3 5 2 2" xfId="15713"/>
    <cellStyle name="SAPBEXstdItemX 3 5 3" xfId="13709"/>
    <cellStyle name="SAPBEXstdItemX 3 5 3 2" xfId="5966"/>
    <cellStyle name="SAPBEXstdItemX 3 5 4" xfId="17101"/>
    <cellStyle name="SAPBEXstdItemX 3 5 5" xfId="27981"/>
    <cellStyle name="SAPBEXstdItemX 3 5 6" xfId="31684"/>
    <cellStyle name="SAPBEXstdItemX 3 6" xfId="10555"/>
    <cellStyle name="SAPBEXstdItemX 3 6 2" xfId="19753"/>
    <cellStyle name="SAPBEXstdItemX 3 7" xfId="13697"/>
    <cellStyle name="SAPBEXstdItemX 3 7 2" xfId="5750"/>
    <cellStyle name="SAPBEXstdItemX 3 8" xfId="17112"/>
    <cellStyle name="SAPBEXstdItemX 3 9" xfId="27969"/>
    <cellStyle name="SAPBEXstdItemX_BW Capital Summary Flash December 07" xfId="6335"/>
    <cellStyle name="SAPBEXtitle" xfId="217"/>
    <cellStyle name="SAPBEXtitle 2" xfId="764"/>
    <cellStyle name="SAPBEXtitle 2 2" xfId="6338"/>
    <cellStyle name="SAPBEXtitle 2 2 10" xfId="31685"/>
    <cellStyle name="SAPBEXtitle 2 2 2" xfId="6339"/>
    <cellStyle name="SAPBEXtitle 2 2 2 2" xfId="10570"/>
    <cellStyle name="SAPBEXtitle 2 2 2 2 2" xfId="15712"/>
    <cellStyle name="SAPBEXtitle 2 2 2 3" xfId="13712"/>
    <cellStyle name="SAPBEXtitle 2 2 2 3 2" xfId="6029"/>
    <cellStyle name="SAPBEXtitle 2 2 2 4" xfId="17098"/>
    <cellStyle name="SAPBEXtitle 2 2 2 5" xfId="27984"/>
    <cellStyle name="SAPBEXtitle 2 2 2 6" xfId="31686"/>
    <cellStyle name="SAPBEXtitle 2 2 3" xfId="6340"/>
    <cellStyle name="SAPBEXtitle 2 2 3 2" xfId="10571"/>
    <cellStyle name="SAPBEXtitle 2 2 3 2 2" xfId="22291"/>
    <cellStyle name="SAPBEXtitle 2 2 3 3" xfId="13713"/>
    <cellStyle name="SAPBEXtitle 2 2 3 3 2" xfId="6030"/>
    <cellStyle name="SAPBEXtitle 2 2 3 4" xfId="17097"/>
    <cellStyle name="SAPBEXtitle 2 2 3 5" xfId="27985"/>
    <cellStyle name="SAPBEXtitle 2 2 3 6" xfId="31687"/>
    <cellStyle name="SAPBEXtitle 2 2 4" xfId="6341"/>
    <cellStyle name="SAPBEXtitle 2 2 4 2" xfId="10572"/>
    <cellStyle name="SAPBEXtitle 2 2 4 2 2" xfId="19748"/>
    <cellStyle name="SAPBEXtitle 2 2 4 3" xfId="13714"/>
    <cellStyle name="SAPBEXtitle 2 2 4 3 2" xfId="6031"/>
    <cellStyle name="SAPBEXtitle 2 2 4 4" xfId="17096"/>
    <cellStyle name="SAPBEXtitle 2 2 4 5" xfId="27986"/>
    <cellStyle name="SAPBEXtitle 2 2 4 6" xfId="31688"/>
    <cellStyle name="SAPBEXtitle 2 2 5" xfId="6342"/>
    <cellStyle name="SAPBEXtitle 2 2 5 2" xfId="10573"/>
    <cellStyle name="SAPBEXtitle 2 2 5 2 2" xfId="15711"/>
    <cellStyle name="SAPBEXtitle 2 2 5 3" xfId="13715"/>
    <cellStyle name="SAPBEXtitle 2 2 5 3 2" xfId="6035"/>
    <cellStyle name="SAPBEXtitle 2 2 5 4" xfId="17095"/>
    <cellStyle name="SAPBEXtitle 2 2 5 5" xfId="27987"/>
    <cellStyle name="SAPBEXtitle 2 2 5 6" xfId="31689"/>
    <cellStyle name="SAPBEXtitle 2 2 6" xfId="10569"/>
    <cellStyle name="SAPBEXtitle 2 2 6 2" xfId="19749"/>
    <cellStyle name="SAPBEXtitle 2 2 7" xfId="13711"/>
    <cellStyle name="SAPBEXtitle 2 2 7 2" xfId="5992"/>
    <cellStyle name="SAPBEXtitle 2 2 8" xfId="17099"/>
    <cellStyle name="SAPBEXtitle 2 2 9" xfId="27983"/>
    <cellStyle name="SAPBEXtitle 2 3" xfId="6343"/>
    <cellStyle name="SAPBEXtitle 2 3 2" xfId="10574"/>
    <cellStyle name="SAPBEXtitle 2 3 2 2" xfId="15710"/>
    <cellStyle name="SAPBEXtitle 2 3 3" xfId="13716"/>
    <cellStyle name="SAPBEXtitle 2 3 3 2" xfId="6074"/>
    <cellStyle name="SAPBEXtitle 2 3 4" xfId="17094"/>
    <cellStyle name="SAPBEXtitle 2 3 5" xfId="27988"/>
    <cellStyle name="SAPBEXtitle 2 3 6" xfId="31690"/>
    <cellStyle name="SAPBEXtitle 2 4" xfId="6344"/>
    <cellStyle name="SAPBEXtitle 2 4 2" xfId="10575"/>
    <cellStyle name="SAPBEXtitle 2 4 2 2" xfId="15709"/>
    <cellStyle name="SAPBEXtitle 2 4 3" xfId="13717"/>
    <cellStyle name="SAPBEXtitle 2 4 3 2" xfId="6075"/>
    <cellStyle name="SAPBEXtitle 2 4 4" xfId="17093"/>
    <cellStyle name="SAPBEXtitle 2 4 5" xfId="27989"/>
    <cellStyle name="SAPBEXtitle 2 4 6" xfId="31691"/>
    <cellStyle name="SAPBEXtitle 2 5" xfId="10568"/>
    <cellStyle name="SAPBEXtitle 2 5 2" xfId="22292"/>
    <cellStyle name="SAPBEXtitle 2 6" xfId="13710"/>
    <cellStyle name="SAPBEXtitle 2 6 2" xfId="5979"/>
    <cellStyle name="SAPBEXtitle 2 7" xfId="17100"/>
    <cellStyle name="SAPBEXtitle 2 8" xfId="27982"/>
    <cellStyle name="SAPBEXtitle 2 9" xfId="31692"/>
    <cellStyle name="SAPBEXtitle 3" xfId="765"/>
    <cellStyle name="SAPBEXtitle 3 2" xfId="6346"/>
    <cellStyle name="SAPBEXtitle 3 2 10" xfId="31693"/>
    <cellStyle name="SAPBEXtitle 3 2 2" xfId="6347"/>
    <cellStyle name="SAPBEXtitle 3 2 2 2" xfId="10578"/>
    <cellStyle name="SAPBEXtitle 3 2 2 2 2" xfId="22288"/>
    <cellStyle name="SAPBEXtitle 3 2 2 3" xfId="13720"/>
    <cellStyle name="SAPBEXtitle 3 2 2 3 2" xfId="6178"/>
    <cellStyle name="SAPBEXtitle 3 2 2 4" xfId="17091"/>
    <cellStyle name="SAPBEXtitle 3 2 2 5" xfId="27992"/>
    <cellStyle name="SAPBEXtitle 3 2 2 6" xfId="31694"/>
    <cellStyle name="SAPBEXtitle 3 2 3" xfId="6348"/>
    <cellStyle name="SAPBEXtitle 3 2 3 2" xfId="10579"/>
    <cellStyle name="SAPBEXtitle 3 2 3 2 2" xfId="19745"/>
    <cellStyle name="SAPBEXtitle 3 2 3 3" xfId="13721"/>
    <cellStyle name="SAPBEXtitle 3 2 3 3 2" xfId="6179"/>
    <cellStyle name="SAPBEXtitle 3 2 3 4" xfId="17090"/>
    <cellStyle name="SAPBEXtitle 3 2 3 5" xfId="27993"/>
    <cellStyle name="SAPBEXtitle 3 2 3 6" xfId="31695"/>
    <cellStyle name="SAPBEXtitle 3 2 4" xfId="6349"/>
    <cellStyle name="SAPBEXtitle 3 2 4 2" xfId="10580"/>
    <cellStyle name="SAPBEXtitle 3 2 4 2 2" xfId="15708"/>
    <cellStyle name="SAPBEXtitle 3 2 4 3" xfId="13722"/>
    <cellStyle name="SAPBEXtitle 3 2 4 3 2" xfId="6217"/>
    <cellStyle name="SAPBEXtitle 3 2 4 4" xfId="17089"/>
    <cellStyle name="SAPBEXtitle 3 2 4 5" xfId="27994"/>
    <cellStyle name="SAPBEXtitle 3 2 4 6" xfId="31696"/>
    <cellStyle name="SAPBEXtitle 3 2 5" xfId="6350"/>
    <cellStyle name="SAPBEXtitle 3 2 5 2" xfId="10581"/>
    <cellStyle name="SAPBEXtitle 3 2 5 2 2" xfId="22287"/>
    <cellStyle name="SAPBEXtitle 3 2 5 3" xfId="13723"/>
    <cellStyle name="SAPBEXtitle 3 2 5 3 2" xfId="6246"/>
    <cellStyle name="SAPBEXtitle 3 2 5 4" xfId="17088"/>
    <cellStyle name="SAPBEXtitle 3 2 5 5" xfId="27995"/>
    <cellStyle name="SAPBEXtitle 3 2 5 6" xfId="31697"/>
    <cellStyle name="SAPBEXtitle 3 2 6" xfId="10577"/>
    <cellStyle name="SAPBEXtitle 3 2 6 2" xfId="19738"/>
    <cellStyle name="SAPBEXtitle 3 2 7" xfId="13719"/>
    <cellStyle name="SAPBEXtitle 3 2 7 2" xfId="6138"/>
    <cellStyle name="SAPBEXtitle 3 2 8" xfId="6412"/>
    <cellStyle name="SAPBEXtitle 3 2 9" xfId="27991"/>
    <cellStyle name="SAPBEXtitle 3 3" xfId="6351"/>
    <cellStyle name="SAPBEXtitle 3 3 2" xfId="10582"/>
    <cellStyle name="SAPBEXtitle 3 3 2 2" xfId="19744"/>
    <cellStyle name="SAPBEXtitle 3 3 3" xfId="13724"/>
    <cellStyle name="SAPBEXtitle 3 3 3 2" xfId="6279"/>
    <cellStyle name="SAPBEXtitle 3 3 4" xfId="17087"/>
    <cellStyle name="SAPBEXtitle 3 3 5" xfId="27996"/>
    <cellStyle name="SAPBEXtitle 3 3 6" xfId="31698"/>
    <cellStyle name="SAPBEXtitle 3 4" xfId="6352"/>
    <cellStyle name="SAPBEXtitle 3 4 2" xfId="10583"/>
    <cellStyle name="SAPBEXtitle 3 4 2 2" xfId="15707"/>
    <cellStyle name="SAPBEXtitle 3 4 3" xfId="13725"/>
    <cellStyle name="SAPBEXtitle 3 4 3 2" xfId="6308"/>
    <cellStyle name="SAPBEXtitle 3 4 4" xfId="17086"/>
    <cellStyle name="SAPBEXtitle 3 4 5" xfId="27997"/>
    <cellStyle name="SAPBEXtitle 3 4 6" xfId="31699"/>
    <cellStyle name="SAPBEXtitle 3 5" xfId="10576"/>
    <cellStyle name="SAPBEXtitle 3 5 2" xfId="22281"/>
    <cellStyle name="SAPBEXtitle 3 6" xfId="13718"/>
    <cellStyle name="SAPBEXtitle 3 6 2" xfId="6113"/>
    <cellStyle name="SAPBEXtitle 3 7" xfId="17092"/>
    <cellStyle name="SAPBEXtitle 3 8" xfId="27990"/>
    <cellStyle name="SAPBEXtitle 3 9" xfId="31700"/>
    <cellStyle name="SAPBEXtitle_BW Capital Summary Flash December 07" xfId="6353"/>
    <cellStyle name="SAPBEXunassignedItem" xfId="218"/>
    <cellStyle name="SAPBEXunassignedItem 2" xfId="766"/>
    <cellStyle name="SAPBEXunassignedItem 2 2" xfId="6356"/>
    <cellStyle name="SAPBEXunassignedItem 2 2 2" xfId="6357"/>
    <cellStyle name="SAPBEXunassignedItem 2 2 2 2" xfId="13729"/>
    <cellStyle name="SAPBEXunassignedItem 2 2 2 2 2" xfId="6345"/>
    <cellStyle name="SAPBEXunassignedItem 2 2 2 3" xfId="28001"/>
    <cellStyle name="SAPBEXunassignedItem 2 2 2 4" xfId="31701"/>
    <cellStyle name="SAPBEXunassignedItem 2 2 3" xfId="13728"/>
    <cellStyle name="SAPBEXunassignedItem 2 2 3 2" xfId="6337"/>
    <cellStyle name="SAPBEXunassignedItem 2 2 4" xfId="28000"/>
    <cellStyle name="SAPBEXunassignedItem 2 2 5" xfId="31702"/>
    <cellStyle name="SAPBEXunassignedItem 2 3" xfId="6358"/>
    <cellStyle name="SAPBEXunassignedItem 2 3 2" xfId="13730"/>
    <cellStyle name="SAPBEXunassignedItem 2 3 2 2" xfId="6354"/>
    <cellStyle name="SAPBEXunassignedItem 2 3 3" xfId="28002"/>
    <cellStyle name="SAPBEXunassignedItem 2 3 4" xfId="31703"/>
    <cellStyle name="SAPBEXunassignedItem 2 4" xfId="13727"/>
    <cellStyle name="SAPBEXunassignedItem 2 4 2" xfId="6336"/>
    <cellStyle name="SAPBEXunassignedItem 2 5" xfId="27999"/>
    <cellStyle name="SAPBEXunassignedItem 2 6" xfId="31704"/>
    <cellStyle name="SAPBEXunassignedItem 3" xfId="6359"/>
    <cellStyle name="SAPBEXunassignedItem 3 2" xfId="6360"/>
    <cellStyle name="SAPBEXunassignedItem 3 2 2" xfId="13732"/>
    <cellStyle name="SAPBEXunassignedItem 3 2 2 2" xfId="6362"/>
    <cellStyle name="SAPBEXunassignedItem 3 2 3" xfId="28004"/>
    <cellStyle name="SAPBEXunassignedItem 3 2 4" xfId="31705"/>
    <cellStyle name="SAPBEXunassignedItem 3 3" xfId="13731"/>
    <cellStyle name="SAPBEXunassignedItem 3 3 2" xfId="6355"/>
    <cellStyle name="SAPBEXunassignedItem 3 4" xfId="28003"/>
    <cellStyle name="SAPBEXunassignedItem 3 5" xfId="31706"/>
    <cellStyle name="SAPBEXunassignedItem 4" xfId="6361"/>
    <cellStyle name="SAPBEXunassignedItem 4 2" xfId="13733"/>
    <cellStyle name="SAPBEXunassignedItem 4 2 2" xfId="6391"/>
    <cellStyle name="SAPBEXunassignedItem 4 3" xfId="28005"/>
    <cellStyle name="SAPBEXunassignedItem 4 4" xfId="31707"/>
    <cellStyle name="SAPBEXunassignedItem 5" xfId="13726"/>
    <cellStyle name="SAPBEXunassignedItem 5 2" xfId="6309"/>
    <cellStyle name="SAPBEXunassignedItem 6" xfId="27998"/>
    <cellStyle name="SAPBEXunassignedItem 7" xfId="31708"/>
    <cellStyle name="SAPBEXunassignedItem_PAL Graphs" xfId="767"/>
    <cellStyle name="SAPBEXundefined" xfId="219"/>
    <cellStyle name="SAPBEXundefined 10" xfId="6429"/>
    <cellStyle name="SAPBEXundefined 11" xfId="28006"/>
    <cellStyle name="SAPBEXundefined 12" xfId="31709"/>
    <cellStyle name="SAPBEXundefined 2" xfId="768"/>
    <cellStyle name="SAPBEXundefined 2 10" xfId="31710"/>
    <cellStyle name="SAPBEXundefined 2 2" xfId="6364"/>
    <cellStyle name="SAPBEXundefined 2 2 10" xfId="31711"/>
    <cellStyle name="SAPBEXundefined 2 2 2" xfId="6365"/>
    <cellStyle name="SAPBEXundefined 2 2 2 2" xfId="10587"/>
    <cellStyle name="SAPBEXundefined 2 2 2 2 2" xfId="19743"/>
    <cellStyle name="SAPBEXundefined 2 2 2 3" xfId="13737"/>
    <cellStyle name="SAPBEXundefined 2 2 2 3 2" xfId="6395"/>
    <cellStyle name="SAPBEXundefined 2 2 2 4" xfId="17083"/>
    <cellStyle name="SAPBEXundefined 2 2 2 5" xfId="28009"/>
    <cellStyle name="SAPBEXundefined 2 2 2 6" xfId="31712"/>
    <cellStyle name="SAPBEXundefined 2 2 3" xfId="6366"/>
    <cellStyle name="SAPBEXundefined 2 2 3 2" xfId="10588"/>
    <cellStyle name="SAPBEXundefined 2 2 3 2 2" xfId="15706"/>
    <cellStyle name="SAPBEXundefined 2 2 3 3" xfId="13738"/>
    <cellStyle name="SAPBEXundefined 2 2 3 3 2" xfId="6396"/>
    <cellStyle name="SAPBEXundefined 2 2 3 4" xfId="17082"/>
    <cellStyle name="SAPBEXundefined 2 2 3 5" xfId="28010"/>
    <cellStyle name="SAPBEXundefined 2 2 3 6" xfId="31713"/>
    <cellStyle name="SAPBEXundefined 2 2 4" xfId="6367"/>
    <cellStyle name="SAPBEXundefined 2 2 4 2" xfId="10589"/>
    <cellStyle name="SAPBEXundefined 2 2 4 2 2" xfId="22285"/>
    <cellStyle name="SAPBEXundefined 2 2 4 3" xfId="13739"/>
    <cellStyle name="SAPBEXundefined 2 2 4 3 2" xfId="6397"/>
    <cellStyle name="SAPBEXundefined 2 2 4 4" xfId="17081"/>
    <cellStyle name="SAPBEXundefined 2 2 4 5" xfId="28011"/>
    <cellStyle name="SAPBEXundefined 2 2 4 6" xfId="31714"/>
    <cellStyle name="SAPBEXundefined 2 2 5" xfId="6368"/>
    <cellStyle name="SAPBEXundefined 2 2 5 2" xfId="10590"/>
    <cellStyle name="SAPBEXundefined 2 2 5 2 2" xfId="19742"/>
    <cellStyle name="SAPBEXundefined 2 2 5 3" xfId="13740"/>
    <cellStyle name="SAPBEXundefined 2 2 5 3 2" xfId="6398"/>
    <cellStyle name="SAPBEXundefined 2 2 5 4" xfId="17080"/>
    <cellStyle name="SAPBEXundefined 2 2 5 5" xfId="28012"/>
    <cellStyle name="SAPBEXundefined 2 2 5 6" xfId="31715"/>
    <cellStyle name="SAPBEXundefined 2 2 6" xfId="10586"/>
    <cellStyle name="SAPBEXundefined 2 2 6 2" xfId="22286"/>
    <cellStyle name="SAPBEXundefined 2 2 7" xfId="13736"/>
    <cellStyle name="SAPBEXundefined 2 2 7 2" xfId="6394"/>
    <cellStyle name="SAPBEXundefined 2 2 8" xfId="17084"/>
    <cellStyle name="SAPBEXundefined 2 2 9" xfId="28008"/>
    <cellStyle name="SAPBEXundefined 2 3" xfId="6369"/>
    <cellStyle name="SAPBEXundefined 2 3 2" xfId="10591"/>
    <cellStyle name="SAPBEXundefined 2 3 2 2" xfId="15705"/>
    <cellStyle name="SAPBEXundefined 2 3 3" xfId="13741"/>
    <cellStyle name="SAPBEXundefined 2 3 3 2" xfId="6399"/>
    <cellStyle name="SAPBEXundefined 2 3 4" xfId="23631"/>
    <cellStyle name="SAPBEXundefined 2 3 5" xfId="28013"/>
    <cellStyle name="SAPBEXundefined 2 3 6" xfId="31716"/>
    <cellStyle name="SAPBEXundefined 2 4" xfId="6370"/>
    <cellStyle name="SAPBEXundefined 2 4 2" xfId="10592"/>
    <cellStyle name="SAPBEXundefined 2 4 2 2" xfId="22284"/>
    <cellStyle name="SAPBEXundefined 2 4 3" xfId="13742"/>
    <cellStyle name="SAPBEXundefined 2 4 3 2" xfId="6400"/>
    <cellStyle name="SAPBEXundefined 2 4 4" xfId="21085"/>
    <cellStyle name="SAPBEXundefined 2 4 5" xfId="28014"/>
    <cellStyle name="SAPBEXundefined 2 4 6" xfId="31717"/>
    <cellStyle name="SAPBEXundefined 2 5" xfId="10585"/>
    <cellStyle name="SAPBEXundefined 2 5 2" xfId="19739"/>
    <cellStyle name="SAPBEXundefined 2 6" xfId="13735"/>
    <cellStyle name="SAPBEXundefined 2 6 2" xfId="6393"/>
    <cellStyle name="SAPBEXundefined 2 7" xfId="6363"/>
    <cellStyle name="SAPBEXundefined 2 8" xfId="17085"/>
    <cellStyle name="SAPBEXundefined 2 9" xfId="28007"/>
    <cellStyle name="SAPBEXundefined 3" xfId="6371"/>
    <cellStyle name="SAPBEXundefined 3 2" xfId="6372"/>
    <cellStyle name="SAPBEXundefined 3 2 10" xfId="31718"/>
    <cellStyle name="SAPBEXundefined 3 2 2" xfId="6373"/>
    <cellStyle name="SAPBEXundefined 3 2 2 2" xfId="10595"/>
    <cellStyle name="SAPBEXundefined 3 2 2 2 2" xfId="22283"/>
    <cellStyle name="SAPBEXundefined 3 2 2 3" xfId="13745"/>
    <cellStyle name="SAPBEXundefined 3 2 2 3 2" xfId="6405"/>
    <cellStyle name="SAPBEXundefined 3 2 2 4" xfId="17079"/>
    <cellStyle name="SAPBEXundefined 3 2 2 5" xfId="28017"/>
    <cellStyle name="SAPBEXundefined 3 2 2 6" xfId="31719"/>
    <cellStyle name="SAPBEXundefined 3 2 3" xfId="6374"/>
    <cellStyle name="SAPBEXundefined 3 2 3 2" xfId="10596"/>
    <cellStyle name="SAPBEXundefined 3 2 3 2 2" xfId="19740"/>
    <cellStyle name="SAPBEXundefined 3 2 3 3" xfId="13746"/>
    <cellStyle name="SAPBEXundefined 3 2 3 3 2" xfId="6406"/>
    <cellStyle name="SAPBEXundefined 3 2 3 4" xfId="23638"/>
    <cellStyle name="SAPBEXundefined 3 2 3 5" xfId="28018"/>
    <cellStyle name="SAPBEXundefined 3 2 3 6" xfId="31720"/>
    <cellStyle name="SAPBEXundefined 3 2 4" xfId="6375"/>
    <cellStyle name="SAPBEXundefined 3 2 4 2" xfId="10597"/>
    <cellStyle name="SAPBEXundefined 3 2 4 2 2" xfId="15703"/>
    <cellStyle name="SAPBEXundefined 3 2 4 3" xfId="13747"/>
    <cellStyle name="SAPBEXundefined 3 2 4 3 2" xfId="6407"/>
    <cellStyle name="SAPBEXundefined 3 2 4 4" xfId="21092"/>
    <cellStyle name="SAPBEXundefined 3 2 4 5" xfId="28019"/>
    <cellStyle name="SAPBEXundefined 3 2 4 6" xfId="31721"/>
    <cellStyle name="SAPBEXundefined 3 2 5" xfId="6376"/>
    <cellStyle name="SAPBEXundefined 3 2 5 2" xfId="10598"/>
    <cellStyle name="SAPBEXundefined 3 2 5 2 2" xfId="15702"/>
    <cellStyle name="SAPBEXundefined 3 2 5 3" xfId="13748"/>
    <cellStyle name="SAPBEXundefined 3 2 5 3 2" xfId="6408"/>
    <cellStyle name="SAPBEXundefined 3 2 5 4" xfId="17078"/>
    <cellStyle name="SAPBEXundefined 3 2 5 5" xfId="28020"/>
    <cellStyle name="SAPBEXundefined 3 2 5 6" xfId="31722"/>
    <cellStyle name="SAPBEXundefined 3 2 6" xfId="10594"/>
    <cellStyle name="SAPBEXundefined 3 2 6 2" xfId="15704"/>
    <cellStyle name="SAPBEXundefined 3 2 7" xfId="13744"/>
    <cellStyle name="SAPBEXundefined 3 2 7 2" xfId="6402"/>
    <cellStyle name="SAPBEXundefined 3 2 8" xfId="21093"/>
    <cellStyle name="SAPBEXundefined 3 2 9" xfId="28016"/>
    <cellStyle name="SAPBEXundefined 3 3" xfId="6377"/>
    <cellStyle name="SAPBEXundefined 3 3 2" xfId="10599"/>
    <cellStyle name="SAPBEXundefined 3 3 2 2" xfId="15701"/>
    <cellStyle name="SAPBEXundefined 3 3 3" xfId="13749"/>
    <cellStyle name="SAPBEXundefined 3 3 3 2" xfId="24786"/>
    <cellStyle name="SAPBEXundefined 3 3 4" xfId="23633"/>
    <cellStyle name="SAPBEXundefined 3 3 5" xfId="28021"/>
    <cellStyle name="SAPBEXundefined 3 3 6" xfId="31723"/>
    <cellStyle name="SAPBEXundefined 3 4" xfId="6378"/>
    <cellStyle name="SAPBEXundefined 3 4 2" xfId="10600"/>
    <cellStyle name="SAPBEXundefined 3 4 2 2" xfId="22273"/>
    <cellStyle name="SAPBEXundefined 3 4 3" xfId="13750"/>
    <cellStyle name="SAPBEXundefined 3 4 3 2" xfId="24787"/>
    <cellStyle name="SAPBEXundefined 3 4 4" xfId="21087"/>
    <cellStyle name="SAPBEXundefined 3 4 5" xfId="28022"/>
    <cellStyle name="SAPBEXundefined 3 4 6" xfId="31724"/>
    <cellStyle name="SAPBEXundefined 3 5" xfId="10593"/>
    <cellStyle name="SAPBEXundefined 3 5 2" xfId="19741"/>
    <cellStyle name="SAPBEXundefined 3 6" xfId="13743"/>
    <cellStyle name="SAPBEXundefined 3 6 2" xfId="6401"/>
    <cellStyle name="SAPBEXundefined 3 7" xfId="23639"/>
    <cellStyle name="SAPBEXundefined 3 8" xfId="28015"/>
    <cellStyle name="SAPBEXundefined 3 9" xfId="31725"/>
    <cellStyle name="SAPBEXundefined 4" xfId="6379"/>
    <cellStyle name="SAPBEXundefined 4 10" xfId="31726"/>
    <cellStyle name="SAPBEXundefined 4 2" xfId="6380"/>
    <cellStyle name="SAPBEXundefined 4 2 2" xfId="10602"/>
    <cellStyle name="SAPBEXundefined 4 2 2 2" xfId="22280"/>
    <cellStyle name="SAPBEXundefined 4 2 3" xfId="13752"/>
    <cellStyle name="SAPBEXundefined 4 2 3 2" xfId="24789"/>
    <cellStyle name="SAPBEXundefined 4 2 4" xfId="21091"/>
    <cellStyle name="SAPBEXundefined 4 2 5" xfId="28024"/>
    <cellStyle name="SAPBEXundefined 4 2 6" xfId="31727"/>
    <cellStyle name="SAPBEXundefined 4 3" xfId="6381"/>
    <cellStyle name="SAPBEXundefined 4 3 2" xfId="10603"/>
    <cellStyle name="SAPBEXundefined 4 3 2 2" xfId="19737"/>
    <cellStyle name="SAPBEXundefined 4 3 3" xfId="13753"/>
    <cellStyle name="SAPBEXundefined 4 3 3 2" xfId="24790"/>
    <cellStyle name="SAPBEXundefined 4 3 4" xfId="17077"/>
    <cellStyle name="SAPBEXundefined 4 3 5" xfId="28025"/>
    <cellStyle name="SAPBEXundefined 4 3 6" xfId="31728"/>
    <cellStyle name="SAPBEXundefined 4 4" xfId="6382"/>
    <cellStyle name="SAPBEXundefined 4 4 2" xfId="10604"/>
    <cellStyle name="SAPBEXundefined 4 4 2 2" xfId="15700"/>
    <cellStyle name="SAPBEXundefined 4 4 3" xfId="13754"/>
    <cellStyle name="SAPBEXundefined 4 4 3 2" xfId="24791"/>
    <cellStyle name="SAPBEXundefined 4 4 4" xfId="23636"/>
    <cellStyle name="SAPBEXundefined 4 4 5" xfId="28026"/>
    <cellStyle name="SAPBEXundefined 4 4 6" xfId="31729"/>
    <cellStyle name="SAPBEXundefined 4 5" xfId="6383"/>
    <cellStyle name="SAPBEXundefined 4 5 2" xfId="10605"/>
    <cellStyle name="SAPBEXundefined 4 5 2 2" xfId="22279"/>
    <cellStyle name="SAPBEXundefined 4 5 3" xfId="13755"/>
    <cellStyle name="SAPBEXundefined 4 5 3 2" xfId="24792"/>
    <cellStyle name="SAPBEXundefined 4 5 4" xfId="21090"/>
    <cellStyle name="SAPBEXundefined 4 5 5" xfId="28027"/>
    <cellStyle name="SAPBEXundefined 4 5 6" xfId="31730"/>
    <cellStyle name="SAPBEXundefined 4 6" xfId="10601"/>
    <cellStyle name="SAPBEXundefined 4 6 2" xfId="19730"/>
    <cellStyle name="SAPBEXundefined 4 7" xfId="13751"/>
    <cellStyle name="SAPBEXundefined 4 7 2" xfId="24788"/>
    <cellStyle name="SAPBEXundefined 4 8" xfId="23637"/>
    <cellStyle name="SAPBEXundefined 4 9" xfId="28023"/>
    <cellStyle name="SAPBEXundefined 5" xfId="6384"/>
    <cellStyle name="SAPBEXundefined 5 10" xfId="31731"/>
    <cellStyle name="SAPBEXundefined 5 2" xfId="6385"/>
    <cellStyle name="SAPBEXundefined 5 2 2" xfId="10607"/>
    <cellStyle name="SAPBEXundefined 5 2 2 2" xfId="15699"/>
    <cellStyle name="SAPBEXundefined 5 2 3" xfId="13757"/>
    <cellStyle name="SAPBEXundefined 5 2 3 2" xfId="24794"/>
    <cellStyle name="SAPBEXundefined 5 2 4" xfId="23635"/>
    <cellStyle name="SAPBEXundefined 5 2 5" xfId="28029"/>
    <cellStyle name="SAPBEXundefined 5 2 6" xfId="31732"/>
    <cellStyle name="SAPBEXundefined 5 3" xfId="6386"/>
    <cellStyle name="SAPBEXundefined 5 3 2" xfId="10608"/>
    <cellStyle name="SAPBEXundefined 5 3 2 2" xfId="22274"/>
    <cellStyle name="SAPBEXundefined 5 3 3" xfId="13758"/>
    <cellStyle name="SAPBEXundefined 5 3 3 2" xfId="24795"/>
    <cellStyle name="SAPBEXundefined 5 3 4" xfId="21089"/>
    <cellStyle name="SAPBEXundefined 5 3 5" xfId="28030"/>
    <cellStyle name="SAPBEXundefined 5 3 6" xfId="31733"/>
    <cellStyle name="SAPBEXundefined 5 4" xfId="6387"/>
    <cellStyle name="SAPBEXundefined 5 4 2" xfId="10609"/>
    <cellStyle name="SAPBEXundefined 5 4 2 2" xfId="19731"/>
    <cellStyle name="SAPBEXundefined 5 4 3" xfId="13759"/>
    <cellStyle name="SAPBEXundefined 5 4 3 2" xfId="24796"/>
    <cellStyle name="SAPBEXundefined 5 4 4" xfId="17075"/>
    <cellStyle name="SAPBEXundefined 5 4 5" xfId="28031"/>
    <cellStyle name="SAPBEXundefined 5 4 6" xfId="31734"/>
    <cellStyle name="SAPBEXundefined 5 5" xfId="6388"/>
    <cellStyle name="SAPBEXundefined 5 5 2" xfId="10610"/>
    <cellStyle name="SAPBEXundefined 5 5 2 2" xfId="22278"/>
    <cellStyle name="SAPBEXundefined 5 5 3" xfId="13760"/>
    <cellStyle name="SAPBEXundefined 5 5 3 2" xfId="24797"/>
    <cellStyle name="SAPBEXundefined 5 5 4" xfId="23634"/>
    <cellStyle name="SAPBEXundefined 5 5 5" xfId="28032"/>
    <cellStyle name="SAPBEXundefined 5 5 6" xfId="31735"/>
    <cellStyle name="SAPBEXundefined 5 6" xfId="10606"/>
    <cellStyle name="SAPBEXundefined 5 6 2" xfId="19736"/>
    <cellStyle name="SAPBEXundefined 5 7" xfId="13756"/>
    <cellStyle name="SAPBEXundefined 5 7 2" xfId="24793"/>
    <cellStyle name="SAPBEXundefined 5 8" xfId="17076"/>
    <cellStyle name="SAPBEXundefined 5 9" xfId="28028"/>
    <cellStyle name="SAPBEXundefined 6" xfId="6389"/>
    <cellStyle name="SAPBEXundefined 6 2" xfId="10611"/>
    <cellStyle name="SAPBEXundefined 6 2 2" xfId="19735"/>
    <cellStyle name="SAPBEXundefined 6 3" xfId="13761"/>
    <cellStyle name="SAPBEXundefined 6 3 2" xfId="24798"/>
    <cellStyle name="SAPBEXundefined 6 4" xfId="21088"/>
    <cellStyle name="SAPBEXundefined 6 5" xfId="28033"/>
    <cellStyle name="SAPBEXundefined 6 6" xfId="31736"/>
    <cellStyle name="SAPBEXundefined 7" xfId="6390"/>
    <cellStyle name="SAPBEXundefined 7 2" xfId="10612"/>
    <cellStyle name="SAPBEXundefined 7 2 2" xfId="15698"/>
    <cellStyle name="SAPBEXundefined 7 3" xfId="13762"/>
    <cellStyle name="SAPBEXundefined 7 3 2" xfId="24799"/>
    <cellStyle name="SAPBEXundefined 7 4" xfId="17074"/>
    <cellStyle name="SAPBEXundefined 7 5" xfId="28034"/>
    <cellStyle name="SAPBEXundefined 7 6" xfId="31737"/>
    <cellStyle name="SAPBEXundefined 8" xfId="10584"/>
    <cellStyle name="SAPBEXundefined 8 2" xfId="22282"/>
    <cellStyle name="SAPBEXundefined 9" xfId="13734"/>
    <cellStyle name="SAPBEXundefined 9 2" xfId="6392"/>
    <cellStyle name="SAPBEXundefined_PAL Graphs" xfId="769"/>
    <cellStyle name="SAPError" xfId="220"/>
    <cellStyle name="SAPKey" xfId="221"/>
    <cellStyle name="SAPLocked" xfId="222"/>
    <cellStyle name="SAPOutput" xfId="223"/>
    <cellStyle name="SAPSpace" xfId="224"/>
    <cellStyle name="SAPText" xfId="225"/>
    <cellStyle name="SAPUnLocked" xfId="226"/>
    <cellStyle name="Section Number" xfId="227"/>
    <cellStyle name="SEM-BPS-data" xfId="228"/>
    <cellStyle name="SEM-BPS-headdata" xfId="229"/>
    <cellStyle name="SEM-BPS-headkey" xfId="230"/>
    <cellStyle name="SEM-BPS-key" xfId="231"/>
    <cellStyle name="Sheet Title" xfId="232"/>
    <cellStyle name="Sheet Title 2" xfId="6404"/>
    <cellStyle name="Sheet Title 3" xfId="6403"/>
    <cellStyle name="Special" xfId="233"/>
    <cellStyle name="Special 2" xfId="770"/>
    <cellStyle name="Special 2 2" xfId="28036"/>
    <cellStyle name="Special 3" xfId="28035"/>
    <cellStyle name="Standaard_HWL BudgetSummary 2004 HWL retrieve Cons 031014" xfId="771"/>
    <cellStyle name="StaticText" xfId="234"/>
    <cellStyle name="Std_%" xfId="772"/>
    <cellStyle name="Style 1" xfId="235"/>
    <cellStyle name="Style 1 2" xfId="773"/>
    <cellStyle name="Style 2" xfId="774"/>
    <cellStyle name="Style2" xfId="236"/>
    <cellStyle name="Style3" xfId="237"/>
    <cellStyle name="Style4" xfId="238"/>
    <cellStyle name="Style5" xfId="239"/>
    <cellStyle name="Subtotal" xfId="775"/>
    <cellStyle name="Table Head Green" xfId="240"/>
    <cellStyle name="Table Head Green 2" xfId="6415"/>
    <cellStyle name="Table Head Green 2 2" xfId="6416"/>
    <cellStyle name="Table Head Green 2 2 2" xfId="28039"/>
    <cellStyle name="Table Head Green 2 2 3" xfId="31738"/>
    <cellStyle name="Table Head Green 2 3" xfId="28038"/>
    <cellStyle name="Table Head Green 2 4" xfId="31739"/>
    <cellStyle name="Table Head Green 3" xfId="6417"/>
    <cellStyle name="Table Head Green 3 2" xfId="28040"/>
    <cellStyle name="Table Head Green 3 3" xfId="31740"/>
    <cellStyle name="Table Head Green 4" xfId="6414"/>
    <cellStyle name="Table Head Green 5" xfId="28037"/>
    <cellStyle name="Table Head Green 6" xfId="31741"/>
    <cellStyle name="Table Head_pldt" xfId="241"/>
    <cellStyle name="Table Source" xfId="242"/>
    <cellStyle name="Table Units" xfId="243"/>
    <cellStyle name="Table Units 2" xfId="6421"/>
    <cellStyle name="TableLvl2" xfId="776"/>
    <cellStyle name="TableLvl3" xfId="283"/>
    <cellStyle name="Text" xfId="244"/>
    <cellStyle name="Text 2" xfId="245"/>
    <cellStyle name="Text 3" xfId="6424"/>
    <cellStyle name="Text 4" xfId="6425"/>
    <cellStyle name="Text 5" xfId="6422"/>
    <cellStyle name="Text Head 1" xfId="246"/>
    <cellStyle name="Text Head 1 2" xfId="6426"/>
    <cellStyle name="Text Head 2" xfId="247"/>
    <cellStyle name="Text Head 2 2" xfId="6427"/>
    <cellStyle name="Text Indent 2" xfId="248"/>
    <cellStyle name="Theirs" xfId="249"/>
    <cellStyle name="Tim" xfId="777"/>
    <cellStyle name="Title" xfId="250" builtinId="15" customBuiltin="1"/>
    <cellStyle name="Title 2" xfId="6430"/>
    <cellStyle name="TOC 1" xfId="251"/>
    <cellStyle name="TOC 2" xfId="252"/>
    <cellStyle name="TOC 3" xfId="253"/>
    <cellStyle name="Total" xfId="254" builtinId="25" customBuiltin="1"/>
    <cellStyle name="Total 2" xfId="778"/>
    <cellStyle name="Total 2 10" xfId="6435"/>
    <cellStyle name="Total 2 10 2" xfId="6436"/>
    <cellStyle name="Total 2 10 2 2" xfId="10615"/>
    <cellStyle name="Total 2 10 2 2 2" xfId="15697"/>
    <cellStyle name="Total 2 10 2 3" xfId="13765"/>
    <cellStyle name="Total 2 10 2 3 2" xfId="24802"/>
    <cellStyle name="Total 2 10 2 4" xfId="21086"/>
    <cellStyle name="Total 2 10 2 5" xfId="28043"/>
    <cellStyle name="Total 2 10 2 6" xfId="31742"/>
    <cellStyle name="Total 2 10 3" xfId="10614"/>
    <cellStyle name="Total 2 10 3 2" xfId="19734"/>
    <cellStyle name="Total 2 10 4" xfId="13764"/>
    <cellStyle name="Total 2 10 4 2" xfId="24801"/>
    <cellStyle name="Total 2 10 5" xfId="23632"/>
    <cellStyle name="Total 2 10 6" xfId="28042"/>
    <cellStyle name="Total 2 10 7" xfId="31743"/>
    <cellStyle name="Total 2 11" xfId="6437"/>
    <cellStyle name="Total 2 11 2" xfId="6438"/>
    <cellStyle name="Total 2 11 2 2" xfId="10617"/>
    <cellStyle name="Total 2 11 2 2 2" xfId="19733"/>
    <cellStyle name="Total 2 11 2 3" xfId="13767"/>
    <cellStyle name="Total 2 11 2 3 2" xfId="24804"/>
    <cellStyle name="Total 2 11 2 4" xfId="17071"/>
    <cellStyle name="Total 2 11 2 5" xfId="28045"/>
    <cellStyle name="Total 2 11 2 6" xfId="31744"/>
    <cellStyle name="Total 2 11 3" xfId="10616"/>
    <cellStyle name="Total 2 11 3 2" xfId="22276"/>
    <cellStyle name="Total 2 11 4" xfId="13766"/>
    <cellStyle name="Total 2 11 4 2" xfId="24803"/>
    <cellStyle name="Total 2 11 5" xfId="17072"/>
    <cellStyle name="Total 2 11 6" xfId="28044"/>
    <cellStyle name="Total 2 11 7" xfId="31745"/>
    <cellStyle name="Total 2 12" xfId="6439"/>
    <cellStyle name="Total 2 12 2" xfId="10618"/>
    <cellStyle name="Total 2 12 2 2" xfId="15696"/>
    <cellStyle name="Total 2 12 3" xfId="13768"/>
    <cellStyle name="Total 2 12 3 2" xfId="24805"/>
    <cellStyle name="Total 2 12 4" xfId="17070"/>
    <cellStyle name="Total 2 12 5" xfId="28046"/>
    <cellStyle name="Total 2 12 6" xfId="31746"/>
    <cellStyle name="Total 2 13" xfId="10613"/>
    <cellStyle name="Total 2 13 2" xfId="22277"/>
    <cellStyle name="Total 2 14" xfId="13763"/>
    <cellStyle name="Total 2 14 2" xfId="24800"/>
    <cellStyle name="Total 2 15" xfId="6434"/>
    <cellStyle name="Total 2 16" xfId="17073"/>
    <cellStyle name="Total 2 17" xfId="28041"/>
    <cellStyle name="Total 2 18" xfId="31747"/>
    <cellStyle name="Total 2 2" xfId="6440"/>
    <cellStyle name="Total 2 2 10" xfId="28047"/>
    <cellStyle name="Total 2 2 11" xfId="31748"/>
    <cellStyle name="Total 2 2 2" xfId="6441"/>
    <cellStyle name="Total 2 2 2 2" xfId="6442"/>
    <cellStyle name="Total 2 2 2 2 2" xfId="6443"/>
    <cellStyle name="Total 2 2 2 2 2 2" xfId="10622"/>
    <cellStyle name="Total 2 2 2 2 2 2 2" xfId="15694"/>
    <cellStyle name="Total 2 2 2 2 2 3" xfId="13772"/>
    <cellStyle name="Total 2 2 2 2 2 3 2" xfId="24809"/>
    <cellStyle name="Total 2 2 2 2 2 4" xfId="23630"/>
    <cellStyle name="Total 2 2 2 2 2 5" xfId="28050"/>
    <cellStyle name="Total 2 2 2 2 2 6" xfId="31749"/>
    <cellStyle name="Total 2 2 2 2 3" xfId="10621"/>
    <cellStyle name="Total 2 2 2 2 3 2" xfId="15695"/>
    <cellStyle name="Total 2 2 2 2 4" xfId="13771"/>
    <cellStyle name="Total 2 2 2 2 4 2" xfId="24808"/>
    <cellStyle name="Total 2 2 2 2 5" xfId="21061"/>
    <cellStyle name="Total 2 2 2 2 6" xfId="28049"/>
    <cellStyle name="Total 2 2 2 2 7" xfId="31750"/>
    <cellStyle name="Total 2 2 2 3" xfId="6444"/>
    <cellStyle name="Total 2 2 2 3 2" xfId="6445"/>
    <cellStyle name="Total 2 2 2 3 2 2" xfId="10624"/>
    <cellStyle name="Total 2 2 2 3 2 2 2" xfId="22265"/>
    <cellStyle name="Total 2 2 2 3 2 3" xfId="13774"/>
    <cellStyle name="Total 2 2 2 3 2 3 2" xfId="24811"/>
    <cellStyle name="Total 2 2 2 3 2 4" xfId="17068"/>
    <cellStyle name="Total 2 2 2 3 2 5" xfId="28052"/>
    <cellStyle name="Total 2 2 2 3 2 6" xfId="31751"/>
    <cellStyle name="Total 2 2 2 3 3" xfId="10623"/>
    <cellStyle name="Total 2 2 2 3 3 2" xfId="15693"/>
    <cellStyle name="Total 2 2 2 3 4" xfId="13773"/>
    <cellStyle name="Total 2 2 2 3 4 2" xfId="24810"/>
    <cellStyle name="Total 2 2 2 3 5" xfId="21084"/>
    <cellStyle name="Total 2 2 2 3 6" xfId="28051"/>
    <cellStyle name="Total 2 2 2 3 7" xfId="31752"/>
    <cellStyle name="Total 2 2 2 4" xfId="6446"/>
    <cellStyle name="Total 2 2 2 4 2" xfId="10625"/>
    <cellStyle name="Total 2 2 2 4 2 2" xfId="19722"/>
    <cellStyle name="Total 2 2 2 4 3" xfId="13775"/>
    <cellStyle name="Total 2 2 2 4 3 2" xfId="24812"/>
    <cellStyle name="Total 2 2 2 4 4" xfId="23629"/>
    <cellStyle name="Total 2 2 2 4 5" xfId="28053"/>
    <cellStyle name="Total 2 2 2 4 6" xfId="31753"/>
    <cellStyle name="Total 2 2 2 5" xfId="10620"/>
    <cellStyle name="Total 2 2 2 5 2" xfId="19732"/>
    <cellStyle name="Total 2 2 2 6" xfId="13770"/>
    <cellStyle name="Total 2 2 2 6 2" xfId="24807"/>
    <cellStyle name="Total 2 2 2 7" xfId="23607"/>
    <cellStyle name="Total 2 2 2 8" xfId="28048"/>
    <cellStyle name="Total 2 2 2 9" xfId="31754"/>
    <cellStyle name="Total 2 2 3" xfId="6447"/>
    <cellStyle name="Total 2 2 3 2" xfId="6448"/>
    <cellStyle name="Total 2 2 3 2 2" xfId="6449"/>
    <cellStyle name="Total 2 2 3 2 2 2" xfId="10628"/>
    <cellStyle name="Total 2 2 3 2 2 2 2" xfId="15692"/>
    <cellStyle name="Total 2 2 3 2 2 3" xfId="13778"/>
    <cellStyle name="Total 2 2 3 2 2 3 2" xfId="24815"/>
    <cellStyle name="Total 2 2 3 2 2 4" xfId="23624"/>
    <cellStyle name="Total 2 2 3 2 2 5" xfId="28056"/>
    <cellStyle name="Total 2 2 3 2 2 6" xfId="31755"/>
    <cellStyle name="Total 2 2 3 2 3" xfId="10627"/>
    <cellStyle name="Total 2 2 3 2 3 2" xfId="19729"/>
    <cellStyle name="Total 2 2 3 2 4" xfId="13777"/>
    <cellStyle name="Total 2 2 3 2 4 2" xfId="24814"/>
    <cellStyle name="Total 2 2 3 2 5" xfId="17067"/>
    <cellStyle name="Total 2 2 3 2 6" xfId="28055"/>
    <cellStyle name="Total 2 2 3 2 7" xfId="31756"/>
    <cellStyle name="Total 2 2 3 3" xfId="6450"/>
    <cellStyle name="Total 2 2 3 3 2" xfId="6451"/>
    <cellStyle name="Total 2 2 3 3 2 2" xfId="10630"/>
    <cellStyle name="Total 2 2 3 3 2 2 2" xfId="19728"/>
    <cellStyle name="Total 2 2 3 3 2 3" xfId="13780"/>
    <cellStyle name="Total 2 2 3 3 2 3 2" xfId="24817"/>
    <cellStyle name="Total 2 2 3 3 2 4" xfId="23628"/>
    <cellStyle name="Total 2 2 3 3 2 5" xfId="28058"/>
    <cellStyle name="Total 2 2 3 3 2 6" xfId="31757"/>
    <cellStyle name="Total 2 2 3 3 3" xfId="10629"/>
    <cellStyle name="Total 2 2 3 3 3 2" xfId="22271"/>
    <cellStyle name="Total 2 2 3 3 4" xfId="13779"/>
    <cellStyle name="Total 2 2 3 3 4 2" xfId="24816"/>
    <cellStyle name="Total 2 2 3 3 5" xfId="21078"/>
    <cellStyle name="Total 2 2 3 3 6" xfId="28057"/>
    <cellStyle name="Total 2 2 3 3 7" xfId="31758"/>
    <cellStyle name="Total 2 2 3 4" xfId="6452"/>
    <cellStyle name="Total 2 2 3 4 2" xfId="10631"/>
    <cellStyle name="Total 2 2 3 4 2 2" xfId="15691"/>
    <cellStyle name="Total 2 2 3 4 3" xfId="13781"/>
    <cellStyle name="Total 2 2 3 4 3 2" xfId="24818"/>
    <cellStyle name="Total 2 2 3 4 4" xfId="21082"/>
    <cellStyle name="Total 2 2 3 4 5" xfId="28059"/>
    <cellStyle name="Total 2 2 3 4 6" xfId="31759"/>
    <cellStyle name="Total 2 2 3 5" xfId="10626"/>
    <cellStyle name="Total 2 2 3 5 2" xfId="22272"/>
    <cellStyle name="Total 2 2 3 6" xfId="13776"/>
    <cellStyle name="Total 2 2 3 6 2" xfId="24813"/>
    <cellStyle name="Total 2 2 3 7" xfId="21083"/>
    <cellStyle name="Total 2 2 3 8" xfId="28054"/>
    <cellStyle name="Total 2 2 3 9" xfId="31760"/>
    <cellStyle name="Total 2 2 4" xfId="6453"/>
    <cellStyle name="Total 2 2 4 2" xfId="6454"/>
    <cellStyle name="Total 2 2 4 2 2" xfId="10633"/>
    <cellStyle name="Total 2 2 4 2 2 2" xfId="19723"/>
    <cellStyle name="Total 2 2 4 2 3" xfId="13783"/>
    <cellStyle name="Total 2 2 4 2 3 2" xfId="24820"/>
    <cellStyle name="Total 2 2 4 2 4" xfId="23627"/>
    <cellStyle name="Total 2 2 4 2 5" xfId="28061"/>
    <cellStyle name="Total 2 2 4 2 6" xfId="31761"/>
    <cellStyle name="Total 2 2 4 3" xfId="10632"/>
    <cellStyle name="Total 2 2 4 3 2" xfId="22266"/>
    <cellStyle name="Total 2 2 4 4" xfId="13782"/>
    <cellStyle name="Total 2 2 4 4 2" xfId="24819"/>
    <cellStyle name="Total 2 2 4 5" xfId="17066"/>
    <cellStyle name="Total 2 2 4 6" xfId="28060"/>
    <cellStyle name="Total 2 2 4 7" xfId="31762"/>
    <cellStyle name="Total 2 2 5" xfId="6455"/>
    <cellStyle name="Total 2 2 5 2" xfId="6456"/>
    <cellStyle name="Total 2 2 5 2 2" xfId="10635"/>
    <cellStyle name="Total 2 2 5 2 2 2" xfId="19727"/>
    <cellStyle name="Total 2 2 5 2 3" xfId="13785"/>
    <cellStyle name="Total 2 2 5 2 3 2" xfId="24822"/>
    <cellStyle name="Total 2 2 5 2 4" xfId="17065"/>
    <cellStyle name="Total 2 2 5 2 5" xfId="28063"/>
    <cellStyle name="Total 2 2 5 2 6" xfId="31763"/>
    <cellStyle name="Total 2 2 5 3" xfId="10634"/>
    <cellStyle name="Total 2 2 5 3 2" xfId="22270"/>
    <cellStyle name="Total 2 2 5 4" xfId="13784"/>
    <cellStyle name="Total 2 2 5 4 2" xfId="24821"/>
    <cellStyle name="Total 2 2 5 5" xfId="21081"/>
    <cellStyle name="Total 2 2 5 6" xfId="28062"/>
    <cellStyle name="Total 2 2 5 7" xfId="31764"/>
    <cellStyle name="Total 2 2 6" xfId="6457"/>
    <cellStyle name="Total 2 2 6 2" xfId="10636"/>
    <cellStyle name="Total 2 2 6 2 2" xfId="15690"/>
    <cellStyle name="Total 2 2 6 3" xfId="13786"/>
    <cellStyle name="Total 2 2 6 3 2" xfId="24823"/>
    <cellStyle name="Total 2 2 6 4" xfId="23626"/>
    <cellStyle name="Total 2 2 6 5" xfId="28064"/>
    <cellStyle name="Total 2 2 6 6" xfId="31765"/>
    <cellStyle name="Total 2 2 7" xfId="10619"/>
    <cellStyle name="Total 2 2 7 2" xfId="22275"/>
    <cellStyle name="Total 2 2 8" xfId="13769"/>
    <cellStyle name="Total 2 2 8 2" xfId="24806"/>
    <cellStyle name="Total 2 2 9" xfId="17069"/>
    <cellStyle name="Total 2 3" xfId="6458"/>
    <cellStyle name="Total 2 3 10" xfId="28065"/>
    <cellStyle name="Total 2 3 11" xfId="31766"/>
    <cellStyle name="Total 2 3 2" xfId="6459"/>
    <cellStyle name="Total 2 3 2 2" xfId="6460"/>
    <cellStyle name="Total 2 3 2 2 2" xfId="6461"/>
    <cellStyle name="Total 2 3 2 2 2 2" xfId="10640"/>
    <cellStyle name="Total 2 3 2 2 2 2 2" xfId="22268"/>
    <cellStyle name="Total 2 3 2 2 2 3" xfId="13790"/>
    <cellStyle name="Total 2 3 2 2 2 3 2" xfId="24827"/>
    <cellStyle name="Total 2 3 2 2 2 4" xfId="21079"/>
    <cellStyle name="Total 2 3 2 2 2 5" xfId="28068"/>
    <cellStyle name="Total 2 3 2 2 2 6" xfId="31767"/>
    <cellStyle name="Total 2 3 2 2 3" xfId="10639"/>
    <cellStyle name="Total 2 3 2 2 3 2" xfId="15689"/>
    <cellStyle name="Total 2 3 2 2 4" xfId="13789"/>
    <cellStyle name="Total 2 3 2 2 4 2" xfId="24826"/>
    <cellStyle name="Total 2 3 2 2 5" xfId="23625"/>
    <cellStyle name="Total 2 3 2 2 6" xfId="28067"/>
    <cellStyle name="Total 2 3 2 2 7" xfId="31768"/>
    <cellStyle name="Total 2 3 2 3" xfId="6462"/>
    <cellStyle name="Total 2 3 2 3 2" xfId="6463"/>
    <cellStyle name="Total 2 3 2 3 2 2" xfId="10642"/>
    <cellStyle name="Total 2 3 2 3 2 2 2" xfId="15688"/>
    <cellStyle name="Total 2 3 2 3 2 3" xfId="13792"/>
    <cellStyle name="Total 2 3 2 3 2 3 2" xfId="24829"/>
    <cellStyle name="Total 2 3 2 3 2 4" xfId="17062"/>
    <cellStyle name="Total 2 3 2 3 2 5" xfId="28070"/>
    <cellStyle name="Total 2 3 2 3 2 6" xfId="31769"/>
    <cellStyle name="Total 2 3 2 3 3" xfId="10641"/>
    <cellStyle name="Total 2 3 2 3 3 2" xfId="19725"/>
    <cellStyle name="Total 2 3 2 3 4" xfId="13791"/>
    <cellStyle name="Total 2 3 2 3 4 2" xfId="24828"/>
    <cellStyle name="Total 2 3 2 3 5" xfId="17063"/>
    <cellStyle name="Total 2 3 2 3 6" xfId="28069"/>
    <cellStyle name="Total 2 3 2 3 7" xfId="31770"/>
    <cellStyle name="Total 2 3 2 4" xfId="6464"/>
    <cellStyle name="Total 2 3 2 4 2" xfId="10643"/>
    <cellStyle name="Total 2 3 2 4 2 2" xfId="22267"/>
    <cellStyle name="Total 2 3 2 4 3" xfId="13793"/>
    <cellStyle name="Total 2 3 2 4 3 2" xfId="24830"/>
    <cellStyle name="Total 2 3 2 4 4" xfId="23616"/>
    <cellStyle name="Total 2 3 2 4 5" xfId="28071"/>
    <cellStyle name="Total 2 3 2 4 6" xfId="31771"/>
    <cellStyle name="Total 2 3 2 5" xfId="10638"/>
    <cellStyle name="Total 2 3 2 5 2" xfId="19726"/>
    <cellStyle name="Total 2 3 2 6" xfId="13788"/>
    <cellStyle name="Total 2 3 2 6 2" xfId="24825"/>
    <cellStyle name="Total 2 3 2 7" xfId="17064"/>
    <cellStyle name="Total 2 3 2 8" xfId="28066"/>
    <cellStyle name="Total 2 3 2 9" xfId="31772"/>
    <cellStyle name="Total 2 3 3" xfId="6465"/>
    <cellStyle name="Total 2 3 3 2" xfId="6466"/>
    <cellStyle name="Total 2 3 3 2 2" xfId="6467"/>
    <cellStyle name="Total 2 3 3 2 2 2" xfId="10646"/>
    <cellStyle name="Total 2 3 3 2 2 2 2" xfId="15686"/>
    <cellStyle name="Total 2 3 3 2 2 3" xfId="13796"/>
    <cellStyle name="Total 2 3 3 2 2 3 2" xfId="24833"/>
    <cellStyle name="Total 2 3 3 2 2 4" xfId="21077"/>
    <cellStyle name="Total 2 3 3 2 2 5" xfId="28074"/>
    <cellStyle name="Total 2 3 3 2 2 6" xfId="31773"/>
    <cellStyle name="Total 2 3 3 2 3" xfId="10645"/>
    <cellStyle name="Total 2 3 3 2 3 2" xfId="15687"/>
    <cellStyle name="Total 2 3 3 2 4" xfId="13795"/>
    <cellStyle name="Total 2 3 3 2 4 2" xfId="24832"/>
    <cellStyle name="Total 2 3 3 2 5" xfId="23623"/>
    <cellStyle name="Total 2 3 3 2 6" xfId="28073"/>
    <cellStyle name="Total 2 3 3 2 7" xfId="31774"/>
    <cellStyle name="Total 2 3 3 3" xfId="6468"/>
    <cellStyle name="Total 2 3 3 3 2" xfId="6469"/>
    <cellStyle name="Total 2 3 3 3 2 2" xfId="10648"/>
    <cellStyle name="Total 2 3 3 3 2 2 2" xfId="22257"/>
    <cellStyle name="Total 2 3 3 3 2 3" xfId="13798"/>
    <cellStyle name="Total 2 3 3 3 2 3 2" xfId="24835"/>
    <cellStyle name="Total 2 3 3 3 2 4" xfId="23622"/>
    <cellStyle name="Total 2 3 3 3 2 5" xfId="28076"/>
    <cellStyle name="Total 2 3 3 3 2 6" xfId="31775"/>
    <cellStyle name="Total 2 3 3 3 3" xfId="10647"/>
    <cellStyle name="Total 2 3 3 3 3 2" xfId="15685"/>
    <cellStyle name="Total 2 3 3 3 4" xfId="13797"/>
    <cellStyle name="Total 2 3 3 3 4 2" xfId="24834"/>
    <cellStyle name="Total 2 3 3 3 5" xfId="17061"/>
    <cellStyle name="Total 2 3 3 3 6" xfId="28075"/>
    <cellStyle name="Total 2 3 3 3 7" xfId="31776"/>
    <cellStyle name="Total 2 3 3 4" xfId="6470"/>
    <cellStyle name="Total 2 3 3 4 2" xfId="10649"/>
    <cellStyle name="Total 2 3 3 4 2 2" xfId="19714"/>
    <cellStyle name="Total 2 3 3 4 3" xfId="13799"/>
    <cellStyle name="Total 2 3 3 4 3 2" xfId="24836"/>
    <cellStyle name="Total 2 3 3 4 4" xfId="21076"/>
    <cellStyle name="Total 2 3 3 4 5" xfId="28077"/>
    <cellStyle name="Total 2 3 3 4 6" xfId="31777"/>
    <cellStyle name="Total 2 3 3 5" xfId="10644"/>
    <cellStyle name="Total 2 3 3 5 2" xfId="19724"/>
    <cellStyle name="Total 2 3 3 6" xfId="13794"/>
    <cellStyle name="Total 2 3 3 6 2" xfId="24831"/>
    <cellStyle name="Total 2 3 3 7" xfId="21070"/>
    <cellStyle name="Total 2 3 3 8" xfId="28072"/>
    <cellStyle name="Total 2 3 3 9" xfId="31778"/>
    <cellStyle name="Total 2 3 4" xfId="6471"/>
    <cellStyle name="Total 2 3 4 2" xfId="6472"/>
    <cellStyle name="Total 2 3 4 2 2" xfId="10651"/>
    <cellStyle name="Total 2 3 4 2 2 2" xfId="19721"/>
    <cellStyle name="Total 2 3 4 2 3" xfId="13801"/>
    <cellStyle name="Total 2 3 4 2 3 2" xfId="24838"/>
    <cellStyle name="Total 2 3 4 2 4" xfId="23617"/>
    <cellStyle name="Total 2 3 4 2 5" xfId="28079"/>
    <cellStyle name="Total 2 3 4 2 6" xfId="31779"/>
    <cellStyle name="Total 2 3 4 3" xfId="10650"/>
    <cellStyle name="Total 2 3 4 3 2" xfId="22264"/>
    <cellStyle name="Total 2 3 4 4" xfId="13800"/>
    <cellStyle name="Total 2 3 4 4 2" xfId="24837"/>
    <cellStyle name="Total 2 3 4 5" xfId="17060"/>
    <cellStyle name="Total 2 3 4 6" xfId="28078"/>
    <cellStyle name="Total 2 3 4 7" xfId="31780"/>
    <cellStyle name="Total 2 3 5" xfId="6473"/>
    <cellStyle name="Total 2 3 5 2" xfId="6474"/>
    <cellStyle name="Total 2 3 5 2 2" xfId="10653"/>
    <cellStyle name="Total 2 3 5 2 2 2" xfId="22263"/>
    <cellStyle name="Total 2 3 5 2 3" xfId="13803"/>
    <cellStyle name="Total 2 3 5 2 3 2" xfId="24840"/>
    <cellStyle name="Total 2 3 5 2 4" xfId="23621"/>
    <cellStyle name="Total 2 3 5 2 5" xfId="28081"/>
    <cellStyle name="Total 2 3 5 2 6" xfId="31781"/>
    <cellStyle name="Total 2 3 5 3" xfId="10652"/>
    <cellStyle name="Total 2 3 5 3 2" xfId="15684"/>
    <cellStyle name="Total 2 3 5 4" xfId="13802"/>
    <cellStyle name="Total 2 3 5 4 2" xfId="24839"/>
    <cellStyle name="Total 2 3 5 5" xfId="21071"/>
    <cellStyle name="Total 2 3 5 6" xfId="28080"/>
    <cellStyle name="Total 2 3 5 7" xfId="31782"/>
    <cellStyle name="Total 2 3 6" xfId="6475"/>
    <cellStyle name="Total 2 3 6 2" xfId="10654"/>
    <cellStyle name="Total 2 3 6 2 2" xfId="19720"/>
    <cellStyle name="Total 2 3 6 3" xfId="13804"/>
    <cellStyle name="Total 2 3 6 3 2" xfId="24841"/>
    <cellStyle name="Total 2 3 6 4" xfId="21075"/>
    <cellStyle name="Total 2 3 6 5" xfId="28082"/>
    <cellStyle name="Total 2 3 6 6" xfId="31783"/>
    <cellStyle name="Total 2 3 7" xfId="10637"/>
    <cellStyle name="Total 2 3 7 2" xfId="22269"/>
    <cellStyle name="Total 2 3 8" xfId="13787"/>
    <cellStyle name="Total 2 3 8 2" xfId="24824"/>
    <cellStyle name="Total 2 3 9" xfId="21080"/>
    <cellStyle name="Total 2 4" xfId="6476"/>
    <cellStyle name="Total 2 4 10" xfId="28083"/>
    <cellStyle name="Total 2 4 11" xfId="31784"/>
    <cellStyle name="Total 2 4 2" xfId="6477"/>
    <cellStyle name="Total 2 4 2 2" xfId="6478"/>
    <cellStyle name="Total 2 4 2 2 2" xfId="6479"/>
    <cellStyle name="Total 2 4 2 2 2 2" xfId="10658"/>
    <cellStyle name="Total 2 4 2 2 2 2 2" xfId="22262"/>
    <cellStyle name="Total 2 4 2 2 2 3" xfId="13808"/>
    <cellStyle name="Total 2 4 2 2 2 3 2" xfId="24845"/>
    <cellStyle name="Total 2 4 2 2 2 4" xfId="17058"/>
    <cellStyle name="Total 2 4 2 2 2 5" xfId="28086"/>
    <cellStyle name="Total 2 4 2 2 2 6" xfId="31785"/>
    <cellStyle name="Total 2 4 2 2 3" xfId="10657"/>
    <cellStyle name="Total 2 4 2 2 3 2" xfId="19715"/>
    <cellStyle name="Total 2 4 2 2 4" xfId="13807"/>
    <cellStyle name="Total 2 4 2 2 4 2" xfId="24844"/>
    <cellStyle name="Total 2 4 2 2 5" xfId="21074"/>
    <cellStyle name="Total 2 4 2 2 6" xfId="28085"/>
    <cellStyle name="Total 2 4 2 2 7" xfId="31786"/>
    <cellStyle name="Total 2 4 2 3" xfId="6480"/>
    <cellStyle name="Total 2 4 2 3 2" xfId="6481"/>
    <cellStyle name="Total 2 4 2 3 2 2" xfId="10660"/>
    <cellStyle name="Total 2 4 2 3 2 2 2" xfId="15682"/>
    <cellStyle name="Total 2 4 2 3 2 3" xfId="13810"/>
    <cellStyle name="Total 2 4 2 3 2 3 2" xfId="24847"/>
    <cellStyle name="Total 2 4 2 3 2 4" xfId="21073"/>
    <cellStyle name="Total 2 4 2 3 2 5" xfId="28088"/>
    <cellStyle name="Total 2 4 2 3 2 6" xfId="31787"/>
    <cellStyle name="Total 2 4 2 3 3" xfId="10659"/>
    <cellStyle name="Total 2 4 2 3 3 2" xfId="19719"/>
    <cellStyle name="Total 2 4 2 3 4" xfId="13809"/>
    <cellStyle name="Total 2 4 2 3 4 2" xfId="24846"/>
    <cellStyle name="Total 2 4 2 3 5" xfId="23619"/>
    <cellStyle name="Total 2 4 2 3 6" xfId="28087"/>
    <cellStyle name="Total 2 4 2 3 7" xfId="31788"/>
    <cellStyle name="Total 2 4 2 4" xfId="6482"/>
    <cellStyle name="Total 2 4 2 4 2" xfId="10661"/>
    <cellStyle name="Total 2 4 2 4 2 2" xfId="22261"/>
    <cellStyle name="Total 2 4 2 4 3" xfId="13811"/>
    <cellStyle name="Total 2 4 2 4 3 2" xfId="24848"/>
    <cellStyle name="Total 2 4 2 4 4" xfId="17057"/>
    <cellStyle name="Total 2 4 2 4 5" xfId="28089"/>
    <cellStyle name="Total 2 4 2 4 6" xfId="31789"/>
    <cellStyle name="Total 2 4 2 5" xfId="10656"/>
    <cellStyle name="Total 2 4 2 5 2" xfId="22258"/>
    <cellStyle name="Total 2 4 2 6" xfId="13806"/>
    <cellStyle name="Total 2 4 2 6 2" xfId="24843"/>
    <cellStyle name="Total 2 4 2 7" xfId="23620"/>
    <cellStyle name="Total 2 4 2 8" xfId="28084"/>
    <cellStyle name="Total 2 4 2 9" xfId="31790"/>
    <cellStyle name="Total 2 4 3" xfId="6483"/>
    <cellStyle name="Total 2 4 3 2" xfId="6484"/>
    <cellStyle name="Total 2 4 3 2 2" xfId="6485"/>
    <cellStyle name="Total 2 4 3 2 2 2" xfId="10664"/>
    <cellStyle name="Total 2 4 3 2 2 2 2" xfId="22260"/>
    <cellStyle name="Total 2 4 3 2 2 3" xfId="13814"/>
    <cellStyle name="Total 2 4 3 2 2 3 2" xfId="24851"/>
    <cellStyle name="Total 2 4 3 2 2 4" xfId="17056"/>
    <cellStyle name="Total 2 4 3 2 2 5" xfId="28092"/>
    <cellStyle name="Total 2 4 3 2 2 6" xfId="31791"/>
    <cellStyle name="Total 2 4 3 2 3" xfId="10663"/>
    <cellStyle name="Total 2 4 3 2 3 2" xfId="15681"/>
    <cellStyle name="Total 2 4 3 2 4" xfId="13813"/>
    <cellStyle name="Total 2 4 3 2 4 2" xfId="24850"/>
    <cellStyle name="Total 2 4 3 2 5" xfId="21072"/>
    <cellStyle name="Total 2 4 3 2 6" xfId="28091"/>
    <cellStyle name="Total 2 4 3 2 7" xfId="31792"/>
    <cellStyle name="Total 2 4 3 3" xfId="6486"/>
    <cellStyle name="Total 2 4 3 3 2" xfId="6487"/>
    <cellStyle name="Total 2 4 3 3 2 2" xfId="10666"/>
    <cellStyle name="Total 2 4 3 3 2 2 2" xfId="15680"/>
    <cellStyle name="Total 2 4 3 3 2 3" xfId="13816"/>
    <cellStyle name="Total 2 4 3 3 2 3 2" xfId="24853"/>
    <cellStyle name="Total 2 4 3 3 2 4" xfId="17054"/>
    <cellStyle name="Total 2 4 3 3 2 5" xfId="28094"/>
    <cellStyle name="Total 2 4 3 3 2 6" xfId="31793"/>
    <cellStyle name="Total 2 4 3 3 3" xfId="10665"/>
    <cellStyle name="Total 2 4 3 3 3 2" xfId="19717"/>
    <cellStyle name="Total 2 4 3 3 4" xfId="13815"/>
    <cellStyle name="Total 2 4 3 3 4 2" xfId="24852"/>
    <cellStyle name="Total 2 4 3 3 5" xfId="17055"/>
    <cellStyle name="Total 2 4 3 3 6" xfId="28093"/>
    <cellStyle name="Total 2 4 3 3 7" xfId="31794"/>
    <cellStyle name="Total 2 4 3 4" xfId="6488"/>
    <cellStyle name="Total 2 4 3 4 2" xfId="10667"/>
    <cellStyle name="Total 2 4 3 4 2 2" xfId="22259"/>
    <cellStyle name="Total 2 4 3 4 3" xfId="13817"/>
    <cellStyle name="Total 2 4 3 4 3 2" xfId="24854"/>
    <cellStyle name="Total 2 4 3 4 4" xfId="23608"/>
    <cellStyle name="Total 2 4 3 4 5" xfId="28095"/>
    <cellStyle name="Total 2 4 3 4 6" xfId="31795"/>
    <cellStyle name="Total 2 4 3 5" xfId="10662"/>
    <cellStyle name="Total 2 4 3 5 2" xfId="19718"/>
    <cellStyle name="Total 2 4 3 6" xfId="13812"/>
    <cellStyle name="Total 2 4 3 6 2" xfId="24849"/>
    <cellStyle name="Total 2 4 3 7" xfId="23618"/>
    <cellStyle name="Total 2 4 3 8" xfId="28090"/>
    <cellStyle name="Total 2 4 3 9" xfId="31796"/>
    <cellStyle name="Total 2 4 4" xfId="6489"/>
    <cellStyle name="Total 2 4 4 2" xfId="6490"/>
    <cellStyle name="Total 2 4 4 2 2" xfId="10669"/>
    <cellStyle name="Total 2 4 4 2 2 2" xfId="15679"/>
    <cellStyle name="Total 2 4 4 2 3" xfId="13819"/>
    <cellStyle name="Total 2 4 4 2 3 2" xfId="24856"/>
    <cellStyle name="Total 2 4 4 2 4" xfId="23615"/>
    <cellStyle name="Total 2 4 4 2 5" xfId="28097"/>
    <cellStyle name="Total 2 4 4 2 6" xfId="31797"/>
    <cellStyle name="Total 2 4 4 3" xfId="10668"/>
    <cellStyle name="Total 2 4 4 3 2" xfId="19716"/>
    <cellStyle name="Total 2 4 4 4" xfId="13818"/>
    <cellStyle name="Total 2 4 4 4 2" xfId="24855"/>
    <cellStyle name="Total 2 4 4 5" xfId="21062"/>
    <cellStyle name="Total 2 4 4 6" xfId="28096"/>
    <cellStyle name="Total 2 4 4 7" xfId="31798"/>
    <cellStyle name="Total 2 4 5" xfId="6491"/>
    <cellStyle name="Total 2 4 5 2" xfId="6492"/>
    <cellStyle name="Total 2 4 5 2 2" xfId="10671"/>
    <cellStyle name="Total 2 4 5 2 2 2" xfId="15677"/>
    <cellStyle name="Total 2 4 5 2 3" xfId="13821"/>
    <cellStyle name="Total 2 4 5 2 3 2" xfId="24858"/>
    <cellStyle name="Total 2 4 5 2 4" xfId="17053"/>
    <cellStyle name="Total 2 4 5 2 5" xfId="28099"/>
    <cellStyle name="Total 2 4 5 2 6" xfId="31799"/>
    <cellStyle name="Total 2 4 5 3" xfId="10670"/>
    <cellStyle name="Total 2 4 5 3 2" xfId="15678"/>
    <cellStyle name="Total 2 4 5 4" xfId="13820"/>
    <cellStyle name="Total 2 4 5 4 2" xfId="24857"/>
    <cellStyle name="Total 2 4 5 5" xfId="21069"/>
    <cellStyle name="Total 2 4 5 6" xfId="28098"/>
    <cellStyle name="Total 2 4 5 7" xfId="31800"/>
    <cellStyle name="Total 2 4 6" xfId="6493"/>
    <cellStyle name="Total 2 4 6 2" xfId="10672"/>
    <cellStyle name="Total 2 4 6 2 2" xfId="22249"/>
    <cellStyle name="Total 2 4 6 3" xfId="13822"/>
    <cellStyle name="Total 2 4 6 3 2" xfId="24859"/>
    <cellStyle name="Total 2 4 6 4" xfId="23614"/>
    <cellStyle name="Total 2 4 6 5" xfId="28100"/>
    <cellStyle name="Total 2 4 6 6" xfId="31801"/>
    <cellStyle name="Total 2 4 7" xfId="10655"/>
    <cellStyle name="Total 2 4 7 2" xfId="15683"/>
    <cellStyle name="Total 2 4 8" xfId="13805"/>
    <cellStyle name="Total 2 4 8 2" xfId="24842"/>
    <cellStyle name="Total 2 4 9" xfId="17059"/>
    <cellStyle name="Total 2 5" xfId="6494"/>
    <cellStyle name="Total 2 5 10" xfId="28101"/>
    <cellStyle name="Total 2 5 11" xfId="31802"/>
    <cellStyle name="Total 2 5 2" xfId="6495"/>
    <cellStyle name="Total 2 5 2 2" xfId="6496"/>
    <cellStyle name="Total 2 5 2 2 2" xfId="6497"/>
    <cellStyle name="Total 2 5 2 2 2 2" xfId="10676"/>
    <cellStyle name="Total 2 5 2 2 2 2 2" xfId="15676"/>
    <cellStyle name="Total 2 5 2 2 2 3" xfId="13826"/>
    <cellStyle name="Total 2 5 2 2 2 3 2" xfId="24863"/>
    <cellStyle name="Total 2 5 2 2 2 4" xfId="21063"/>
    <cellStyle name="Total 2 5 2 2 2 5" xfId="28104"/>
    <cellStyle name="Total 2 5 2 2 2 6" xfId="31803"/>
    <cellStyle name="Total 2 5 2 2 3" xfId="10675"/>
    <cellStyle name="Total 2 5 2 2 3 2" xfId="19713"/>
    <cellStyle name="Total 2 5 2 2 4" xfId="13825"/>
    <cellStyle name="Total 2 5 2 2 4 2" xfId="24862"/>
    <cellStyle name="Total 2 5 2 2 5" xfId="23609"/>
    <cellStyle name="Total 2 5 2 2 6" xfId="28103"/>
    <cellStyle name="Total 2 5 2 2 7" xfId="31804"/>
    <cellStyle name="Total 2 5 2 3" xfId="6498"/>
    <cellStyle name="Total 2 5 2 3 2" xfId="6499"/>
    <cellStyle name="Total 2 5 2 3 2 2" xfId="10678"/>
    <cellStyle name="Total 2 5 2 3 2 2 2" xfId="19712"/>
    <cellStyle name="Total 2 5 2 3 2 3" xfId="13828"/>
    <cellStyle name="Total 2 5 2 3 2 3 2" xfId="24865"/>
    <cellStyle name="Total 2 5 2 3 2 4" xfId="21067"/>
    <cellStyle name="Total 2 5 2 3 2 5" xfId="28106"/>
    <cellStyle name="Total 2 5 2 3 2 6" xfId="31805"/>
    <cellStyle name="Total 2 5 2 3 3" xfId="10677"/>
    <cellStyle name="Total 2 5 2 3 3 2" xfId="22255"/>
    <cellStyle name="Total 2 5 2 3 4" xfId="13827"/>
    <cellStyle name="Total 2 5 2 3 4 2" xfId="24864"/>
    <cellStyle name="Total 2 5 2 3 5" xfId="23613"/>
    <cellStyle name="Total 2 5 2 3 6" xfId="28105"/>
    <cellStyle name="Total 2 5 2 3 7" xfId="31806"/>
    <cellStyle name="Total 2 5 2 4" xfId="6500"/>
    <cellStyle name="Total 2 5 2 4 2" xfId="10679"/>
    <cellStyle name="Total 2 5 2 4 2 2" xfId="15675"/>
    <cellStyle name="Total 2 5 2 4 3" xfId="13829"/>
    <cellStyle name="Total 2 5 2 4 3 2" xfId="24866"/>
    <cellStyle name="Total 2 5 2 4 4" xfId="17051"/>
    <cellStyle name="Total 2 5 2 4 5" xfId="28107"/>
    <cellStyle name="Total 2 5 2 4 6" xfId="31807"/>
    <cellStyle name="Total 2 5 2 5" xfId="10674"/>
    <cellStyle name="Total 2 5 2 5 2" xfId="22256"/>
    <cellStyle name="Total 2 5 2 6" xfId="13824"/>
    <cellStyle name="Total 2 5 2 6 2" xfId="24861"/>
    <cellStyle name="Total 2 5 2 7" xfId="17052"/>
    <cellStyle name="Total 2 5 2 8" xfId="28102"/>
    <cellStyle name="Total 2 5 2 9" xfId="31808"/>
    <cellStyle name="Total 2 5 3" xfId="6501"/>
    <cellStyle name="Total 2 5 3 2" xfId="6502"/>
    <cellStyle name="Total 2 5 3 2 2" xfId="6503"/>
    <cellStyle name="Total 2 5 3 2 2 2" xfId="10682"/>
    <cellStyle name="Total 2 5 3 2 2 2 2" xfId="22254"/>
    <cellStyle name="Total 2 5 3 2 2 3" xfId="13832"/>
    <cellStyle name="Total 2 5 3 2 2 3 2" xfId="24869"/>
    <cellStyle name="Total 2 5 3 2 2 4" xfId="17050"/>
    <cellStyle name="Total 2 5 3 2 2 5" xfId="28110"/>
    <cellStyle name="Total 2 5 3 2 2 6" xfId="31809"/>
    <cellStyle name="Total 2 5 3 2 3" xfId="10681"/>
    <cellStyle name="Total 2 5 3 2 3 2" xfId="19707"/>
    <cellStyle name="Total 2 5 3 2 4" xfId="13831"/>
    <cellStyle name="Total 2 5 3 2 4 2" xfId="24868"/>
    <cellStyle name="Total 2 5 3 2 5" xfId="21066"/>
    <cellStyle name="Total 2 5 3 2 6" xfId="28109"/>
    <cellStyle name="Total 2 5 3 2 7" xfId="31810"/>
    <cellStyle name="Total 2 5 3 3" xfId="6504"/>
    <cellStyle name="Total 2 5 3 3 2" xfId="6505"/>
    <cellStyle name="Total 2 5 3 3 2 2" xfId="10684"/>
    <cellStyle name="Total 2 5 3 3 2 2 2" xfId="15674"/>
    <cellStyle name="Total 2 5 3 3 2 3" xfId="13834"/>
    <cellStyle name="Total 2 5 3 3 2 3 2" xfId="24871"/>
    <cellStyle name="Total 2 5 3 3 2 4" xfId="21065"/>
    <cellStyle name="Total 2 5 3 3 2 5" xfId="28112"/>
    <cellStyle name="Total 2 5 3 3 2 6" xfId="31811"/>
    <cellStyle name="Total 2 5 3 3 3" xfId="10683"/>
    <cellStyle name="Total 2 5 3 3 3 2" xfId="19711"/>
    <cellStyle name="Total 2 5 3 3 4" xfId="13833"/>
    <cellStyle name="Total 2 5 3 3 4 2" xfId="24870"/>
    <cellStyle name="Total 2 5 3 3 5" xfId="23611"/>
    <cellStyle name="Total 2 5 3 3 6" xfId="28111"/>
    <cellStyle name="Total 2 5 3 3 7" xfId="31812"/>
    <cellStyle name="Total 2 5 3 4" xfId="6506"/>
    <cellStyle name="Total 2 5 3 4 2" xfId="10685"/>
    <cellStyle name="Total 2 5 3 4 2 2" xfId="22253"/>
    <cellStyle name="Total 2 5 3 4 3" xfId="13835"/>
    <cellStyle name="Total 2 5 3 4 3 2" xfId="24872"/>
    <cellStyle name="Total 2 5 3 4 4" xfId="17049"/>
    <cellStyle name="Total 2 5 3 4 5" xfId="28113"/>
    <cellStyle name="Total 2 5 3 4 6" xfId="31813"/>
    <cellStyle name="Total 2 5 3 5" xfId="10680"/>
    <cellStyle name="Total 2 5 3 5 2" xfId="22250"/>
    <cellStyle name="Total 2 5 3 6" xfId="13830"/>
    <cellStyle name="Total 2 5 3 6 2" xfId="24867"/>
    <cellStyle name="Total 2 5 3 7" xfId="23612"/>
    <cellStyle name="Total 2 5 3 8" xfId="28108"/>
    <cellStyle name="Total 2 5 3 9" xfId="31814"/>
    <cellStyle name="Total 2 5 4" xfId="6507"/>
    <cellStyle name="Total 2 5 4 2" xfId="6508"/>
    <cellStyle name="Total 2 5 4 2 2" xfId="10687"/>
    <cellStyle name="Total 2 5 4 2 2 2" xfId="15673"/>
    <cellStyle name="Total 2 5 4 2 3" xfId="13837"/>
    <cellStyle name="Total 2 5 4 2 3 2" xfId="24874"/>
    <cellStyle name="Total 2 5 4 2 4" xfId="21064"/>
    <cellStyle name="Total 2 5 4 2 5" xfId="28115"/>
    <cellStyle name="Total 2 5 4 2 6" xfId="31815"/>
    <cellStyle name="Total 2 5 4 3" xfId="10686"/>
    <cellStyle name="Total 2 5 4 3 2" xfId="19710"/>
    <cellStyle name="Total 2 5 4 4" xfId="13836"/>
    <cellStyle name="Total 2 5 4 4 2" xfId="24873"/>
    <cellStyle name="Total 2 5 4 5" xfId="23610"/>
    <cellStyle name="Total 2 5 4 6" xfId="28114"/>
    <cellStyle name="Total 2 5 4 7" xfId="31816"/>
    <cellStyle name="Total 2 5 5" xfId="6509"/>
    <cellStyle name="Total 2 5 5 2" xfId="6510"/>
    <cellStyle name="Total 2 5 5 2 2" xfId="10689"/>
    <cellStyle name="Total 2 5 5 2 2 2" xfId="19709"/>
    <cellStyle name="Total 2 5 5 2 3" xfId="13839"/>
    <cellStyle name="Total 2 5 5 2 3 2" xfId="24876"/>
    <cellStyle name="Total 2 5 5 2 4" xfId="17047"/>
    <cellStyle name="Total 2 5 5 2 5" xfId="28117"/>
    <cellStyle name="Total 2 5 5 2 6" xfId="31817"/>
    <cellStyle name="Total 2 5 5 3" xfId="10688"/>
    <cellStyle name="Total 2 5 5 3 2" xfId="22252"/>
    <cellStyle name="Total 2 5 5 4" xfId="13838"/>
    <cellStyle name="Total 2 5 5 4 2" xfId="24875"/>
    <cellStyle name="Total 2 5 5 5" xfId="17048"/>
    <cellStyle name="Total 2 5 5 6" xfId="28116"/>
    <cellStyle name="Total 2 5 5 7" xfId="31818"/>
    <cellStyle name="Total 2 5 6" xfId="6511"/>
    <cellStyle name="Total 2 5 6 2" xfId="10690"/>
    <cellStyle name="Total 2 5 6 2 2" xfId="15672"/>
    <cellStyle name="Total 2 5 6 3" xfId="13840"/>
    <cellStyle name="Total 2 5 6 3 2" xfId="24877"/>
    <cellStyle name="Total 2 5 6 4" xfId="17046"/>
    <cellStyle name="Total 2 5 6 5" xfId="28118"/>
    <cellStyle name="Total 2 5 6 6" xfId="31819"/>
    <cellStyle name="Total 2 5 7" xfId="10673"/>
    <cellStyle name="Total 2 5 7 2" xfId="19706"/>
    <cellStyle name="Total 2 5 8" xfId="13823"/>
    <cellStyle name="Total 2 5 8 2" xfId="24860"/>
    <cellStyle name="Total 2 5 9" xfId="21068"/>
    <cellStyle name="Total 2 6" xfId="6512"/>
    <cellStyle name="Total 2 6 10" xfId="28119"/>
    <cellStyle name="Total 2 6 11" xfId="31820"/>
    <cellStyle name="Total 2 6 2" xfId="6513"/>
    <cellStyle name="Total 2 6 2 2" xfId="6514"/>
    <cellStyle name="Total 2 6 2 2 2" xfId="6515"/>
    <cellStyle name="Total 2 6 2 2 2 2" xfId="10694"/>
    <cellStyle name="Total 2 6 2 2 2 2 2" xfId="15670"/>
    <cellStyle name="Total 2 6 2 2 2 3" xfId="13844"/>
    <cellStyle name="Total 2 6 2 2 2 3 2" xfId="24881"/>
    <cellStyle name="Total 2 6 2 2 2 4" xfId="23606"/>
    <cellStyle name="Total 2 6 2 2 2 5" xfId="28122"/>
    <cellStyle name="Total 2 6 2 2 2 6" xfId="31821"/>
    <cellStyle name="Total 2 6 2 2 3" xfId="10693"/>
    <cellStyle name="Total 2 6 2 2 3 2" xfId="15671"/>
    <cellStyle name="Total 2 6 2 2 4" xfId="13843"/>
    <cellStyle name="Total 2 6 2 2 4 2" xfId="24880"/>
    <cellStyle name="Total 2 6 2 2 5" xfId="21037"/>
    <cellStyle name="Total 2 6 2 2 6" xfId="28121"/>
    <cellStyle name="Total 2 6 2 2 7" xfId="31822"/>
    <cellStyle name="Total 2 6 2 3" xfId="6516"/>
    <cellStyle name="Total 2 6 2 3 2" xfId="6517"/>
    <cellStyle name="Total 2 6 2 3 2 2" xfId="10696"/>
    <cellStyle name="Total 2 6 2 3 2 2 2" xfId="18657"/>
    <cellStyle name="Total 2 6 2 3 2 3" xfId="13846"/>
    <cellStyle name="Total 2 6 2 3 2 3 2" xfId="24883"/>
    <cellStyle name="Total 2 6 2 3 2 4" xfId="17044"/>
    <cellStyle name="Total 2 6 2 3 2 5" xfId="28124"/>
    <cellStyle name="Total 2 6 2 3 2 6" xfId="31823"/>
    <cellStyle name="Total 2 6 2 3 3" xfId="10695"/>
    <cellStyle name="Total 2 6 2 3 3 2" xfId="15669"/>
    <cellStyle name="Total 2 6 2 3 4" xfId="13845"/>
    <cellStyle name="Total 2 6 2 3 4 2" xfId="24882"/>
    <cellStyle name="Total 2 6 2 3 5" xfId="21060"/>
    <cellStyle name="Total 2 6 2 3 6" xfId="28123"/>
    <cellStyle name="Total 2 6 2 3 7" xfId="31824"/>
    <cellStyle name="Total 2 6 2 4" xfId="6518"/>
    <cellStyle name="Total 2 6 2 4 2" xfId="10697"/>
    <cellStyle name="Total 2 6 2 4 2 2" xfId="19698"/>
    <cellStyle name="Total 2 6 2 4 3" xfId="13847"/>
    <cellStyle name="Total 2 6 2 4 3 2" xfId="24884"/>
    <cellStyle name="Total 2 6 2 4 4" xfId="23605"/>
    <cellStyle name="Total 2 6 2 4 5" xfId="28125"/>
    <cellStyle name="Total 2 6 2 4 6" xfId="31825"/>
    <cellStyle name="Total 2 6 2 5" xfId="10692"/>
    <cellStyle name="Total 2 6 2 5 2" xfId="19708"/>
    <cellStyle name="Total 2 6 2 6" xfId="13842"/>
    <cellStyle name="Total 2 6 2 6 2" xfId="24879"/>
    <cellStyle name="Total 2 6 2 7" xfId="23584"/>
    <cellStyle name="Total 2 6 2 8" xfId="28120"/>
    <cellStyle name="Total 2 6 2 9" xfId="31826"/>
    <cellStyle name="Total 2 6 3" xfId="6519"/>
    <cellStyle name="Total 2 6 3 2" xfId="6520"/>
    <cellStyle name="Total 2 6 3 2 2" xfId="6521"/>
    <cellStyle name="Total 2 6 3 2 2 2" xfId="10700"/>
    <cellStyle name="Total 2 6 3 2 2 2 2" xfId="15668"/>
    <cellStyle name="Total 2 6 3 2 2 3" xfId="13850"/>
    <cellStyle name="Total 2 6 3 2 2 3 2" xfId="24887"/>
    <cellStyle name="Total 2 6 3 2 2 4" xfId="23600"/>
    <cellStyle name="Total 2 6 3 2 2 5" xfId="28128"/>
    <cellStyle name="Total 2 6 3 2 2 6" xfId="31827"/>
    <cellStyle name="Total 2 6 3 2 3" xfId="10699"/>
    <cellStyle name="Total 2 6 3 2 3 2" xfId="19705"/>
    <cellStyle name="Total 2 6 3 2 4" xfId="13849"/>
    <cellStyle name="Total 2 6 3 2 4 2" xfId="24886"/>
    <cellStyle name="Total 2 6 3 2 5" xfId="17043"/>
    <cellStyle name="Total 2 6 3 2 6" xfId="28127"/>
    <cellStyle name="Total 2 6 3 2 7" xfId="31828"/>
    <cellStyle name="Total 2 6 3 3" xfId="6522"/>
    <cellStyle name="Total 2 6 3 3 2" xfId="6523"/>
    <cellStyle name="Total 2 6 3 3 2 2" xfId="10702"/>
    <cellStyle name="Total 2 6 3 3 2 2 2" xfId="19704"/>
    <cellStyle name="Total 2 6 3 3 2 3" xfId="13852"/>
    <cellStyle name="Total 2 6 3 3 2 3 2" xfId="24889"/>
    <cellStyle name="Total 2 6 3 3 2 4" xfId="23604"/>
    <cellStyle name="Total 2 6 3 3 2 5" xfId="28130"/>
    <cellStyle name="Total 2 6 3 3 2 6" xfId="31829"/>
    <cellStyle name="Total 2 6 3 3 3" xfId="10701"/>
    <cellStyle name="Total 2 6 3 3 3 2" xfId="22247"/>
    <cellStyle name="Total 2 6 3 3 4" xfId="13851"/>
    <cellStyle name="Total 2 6 3 3 4 2" xfId="24888"/>
    <cellStyle name="Total 2 6 3 3 5" xfId="21054"/>
    <cellStyle name="Total 2 6 3 3 6" xfId="28129"/>
    <cellStyle name="Total 2 6 3 3 7" xfId="31830"/>
    <cellStyle name="Total 2 6 3 4" xfId="6524"/>
    <cellStyle name="Total 2 6 3 4 2" xfId="10703"/>
    <cellStyle name="Total 2 6 3 4 2 2" xfId="15667"/>
    <cellStyle name="Total 2 6 3 4 3" xfId="13853"/>
    <cellStyle name="Total 2 6 3 4 3 2" xfId="24890"/>
    <cellStyle name="Total 2 6 3 4 4" xfId="21058"/>
    <cellStyle name="Total 2 6 3 4 5" xfId="28131"/>
    <cellStyle name="Total 2 6 3 4 6" xfId="31831"/>
    <cellStyle name="Total 2 6 3 5" xfId="10698"/>
    <cellStyle name="Total 2 6 3 5 2" xfId="22248"/>
    <cellStyle name="Total 2 6 3 6" xfId="13848"/>
    <cellStyle name="Total 2 6 3 6 2" xfId="24885"/>
    <cellStyle name="Total 2 6 3 7" xfId="21059"/>
    <cellStyle name="Total 2 6 3 8" xfId="28126"/>
    <cellStyle name="Total 2 6 3 9" xfId="31832"/>
    <cellStyle name="Total 2 6 4" xfId="6525"/>
    <cellStyle name="Total 2 6 4 2" xfId="6526"/>
    <cellStyle name="Total 2 6 4 2 2" xfId="10705"/>
    <cellStyle name="Total 2 6 4 2 2 2" xfId="19699"/>
    <cellStyle name="Total 2 6 4 2 3" xfId="13855"/>
    <cellStyle name="Total 2 6 4 2 3 2" xfId="24892"/>
    <cellStyle name="Total 2 6 4 2 4" xfId="23603"/>
    <cellStyle name="Total 2 6 4 2 5" xfId="28133"/>
    <cellStyle name="Total 2 6 4 2 6" xfId="31833"/>
    <cellStyle name="Total 2 6 4 3" xfId="10704"/>
    <cellStyle name="Total 2 6 4 3 2" xfId="22242"/>
    <cellStyle name="Total 2 6 4 4" xfId="13854"/>
    <cellStyle name="Total 2 6 4 4 2" xfId="24891"/>
    <cellStyle name="Total 2 6 4 5" xfId="17042"/>
    <cellStyle name="Total 2 6 4 6" xfId="28132"/>
    <cellStyle name="Total 2 6 4 7" xfId="31834"/>
    <cellStyle name="Total 2 6 5" xfId="6527"/>
    <cellStyle name="Total 2 6 5 2" xfId="6528"/>
    <cellStyle name="Total 2 6 5 2 2" xfId="10707"/>
    <cellStyle name="Total 2 6 5 2 2 2" xfId="19703"/>
    <cellStyle name="Total 2 6 5 2 3" xfId="13857"/>
    <cellStyle name="Total 2 6 5 2 3 2" xfId="24894"/>
    <cellStyle name="Total 2 6 5 2 4" xfId="17041"/>
    <cellStyle name="Total 2 6 5 2 5" xfId="28135"/>
    <cellStyle name="Total 2 6 5 2 6" xfId="31835"/>
    <cellStyle name="Total 2 6 5 3" xfId="10706"/>
    <cellStyle name="Total 2 6 5 3 2" xfId="22246"/>
    <cellStyle name="Total 2 6 5 4" xfId="13856"/>
    <cellStyle name="Total 2 6 5 4 2" xfId="24893"/>
    <cellStyle name="Total 2 6 5 5" xfId="21057"/>
    <cellStyle name="Total 2 6 5 6" xfId="28134"/>
    <cellStyle name="Total 2 6 5 7" xfId="31836"/>
    <cellStyle name="Total 2 6 6" xfId="6529"/>
    <cellStyle name="Total 2 6 6 2" xfId="10708"/>
    <cellStyle name="Total 2 6 6 2 2" xfId="15666"/>
    <cellStyle name="Total 2 6 6 3" xfId="13858"/>
    <cellStyle name="Total 2 6 6 3 2" xfId="24895"/>
    <cellStyle name="Total 2 6 6 4" xfId="23602"/>
    <cellStyle name="Total 2 6 6 5" xfId="28136"/>
    <cellStyle name="Total 2 6 6 6" xfId="31837"/>
    <cellStyle name="Total 2 6 7" xfId="10691"/>
    <cellStyle name="Total 2 6 7 2" xfId="22251"/>
    <cellStyle name="Total 2 6 8" xfId="13841"/>
    <cellStyle name="Total 2 6 8 2" xfId="24878"/>
    <cellStyle name="Total 2 6 9" xfId="17045"/>
    <cellStyle name="Total 2 7" xfId="6530"/>
    <cellStyle name="Total 2 7 10" xfId="28137"/>
    <cellStyle name="Total 2 7 11" xfId="31838"/>
    <cellStyle name="Total 2 7 2" xfId="6531"/>
    <cellStyle name="Total 2 7 2 2" xfId="6532"/>
    <cellStyle name="Total 2 7 2 2 2" xfId="6533"/>
    <cellStyle name="Total 2 7 2 2 2 2" xfId="10712"/>
    <cellStyle name="Total 2 7 2 2 2 2 2" xfId="22244"/>
    <cellStyle name="Total 2 7 2 2 2 3" xfId="13862"/>
    <cellStyle name="Total 2 7 2 2 2 3 2" xfId="24899"/>
    <cellStyle name="Total 2 7 2 2 2 4" xfId="21055"/>
    <cellStyle name="Total 2 7 2 2 2 5" xfId="28140"/>
    <cellStyle name="Total 2 7 2 2 2 6" xfId="31839"/>
    <cellStyle name="Total 2 7 2 2 3" xfId="10711"/>
    <cellStyle name="Total 2 7 2 2 3 2" xfId="15665"/>
    <cellStyle name="Total 2 7 2 2 4" xfId="13861"/>
    <cellStyle name="Total 2 7 2 2 4 2" xfId="24898"/>
    <cellStyle name="Total 2 7 2 2 5" xfId="23601"/>
    <cellStyle name="Total 2 7 2 2 6" xfId="28139"/>
    <cellStyle name="Total 2 7 2 2 7" xfId="31840"/>
    <cellStyle name="Total 2 7 2 3" xfId="6534"/>
    <cellStyle name="Total 2 7 2 3 2" xfId="6535"/>
    <cellStyle name="Total 2 7 2 3 2 2" xfId="10714"/>
    <cellStyle name="Total 2 7 2 3 2 2 2" xfId="15664"/>
    <cellStyle name="Total 2 7 2 3 2 3" xfId="13864"/>
    <cellStyle name="Total 2 7 2 3 2 3 2" xfId="24901"/>
    <cellStyle name="Total 2 7 2 3 2 4" xfId="17038"/>
    <cellStyle name="Total 2 7 2 3 2 5" xfId="28142"/>
    <cellStyle name="Total 2 7 2 3 2 6" xfId="31841"/>
    <cellStyle name="Total 2 7 2 3 3" xfId="10713"/>
    <cellStyle name="Total 2 7 2 3 3 2" xfId="19701"/>
    <cellStyle name="Total 2 7 2 3 4" xfId="13863"/>
    <cellStyle name="Total 2 7 2 3 4 2" xfId="24900"/>
    <cellStyle name="Total 2 7 2 3 5" xfId="17039"/>
    <cellStyle name="Total 2 7 2 3 6" xfId="28141"/>
    <cellStyle name="Total 2 7 2 3 7" xfId="31842"/>
    <cellStyle name="Total 2 7 2 4" xfId="6536"/>
    <cellStyle name="Total 2 7 2 4 2" xfId="10715"/>
    <cellStyle name="Total 2 7 2 4 2 2" xfId="22243"/>
    <cellStyle name="Total 2 7 2 4 3" xfId="13865"/>
    <cellStyle name="Total 2 7 2 4 3 2" xfId="24902"/>
    <cellStyle name="Total 2 7 2 4 4" xfId="23592"/>
    <cellStyle name="Total 2 7 2 4 5" xfId="28143"/>
    <cellStyle name="Total 2 7 2 4 6" xfId="31843"/>
    <cellStyle name="Total 2 7 2 5" xfId="10710"/>
    <cellStyle name="Total 2 7 2 5 2" xfId="19702"/>
    <cellStyle name="Total 2 7 2 6" xfId="13860"/>
    <cellStyle name="Total 2 7 2 6 2" xfId="24897"/>
    <cellStyle name="Total 2 7 2 7" xfId="17040"/>
    <cellStyle name="Total 2 7 2 8" xfId="28138"/>
    <cellStyle name="Total 2 7 2 9" xfId="31844"/>
    <cellStyle name="Total 2 7 3" xfId="6537"/>
    <cellStyle name="Total 2 7 3 2" xfId="6538"/>
    <cellStyle name="Total 2 7 3 2 2" xfId="6539"/>
    <cellStyle name="Total 2 7 3 2 2 2" xfId="10718"/>
    <cellStyle name="Total 2 7 3 2 2 2 2" xfId="15662"/>
    <cellStyle name="Total 2 7 3 2 2 3" xfId="13868"/>
    <cellStyle name="Total 2 7 3 2 2 3 2" xfId="24905"/>
    <cellStyle name="Total 2 7 3 2 2 4" xfId="21053"/>
    <cellStyle name="Total 2 7 3 2 2 5" xfId="28146"/>
    <cellStyle name="Total 2 7 3 2 2 6" xfId="31845"/>
    <cellStyle name="Total 2 7 3 2 3" xfId="10717"/>
    <cellStyle name="Total 2 7 3 2 3 2" xfId="15663"/>
    <cellStyle name="Total 2 7 3 2 4" xfId="13867"/>
    <cellStyle name="Total 2 7 3 2 4 2" xfId="24904"/>
    <cellStyle name="Total 2 7 3 2 5" xfId="23599"/>
    <cellStyle name="Total 2 7 3 2 6" xfId="28145"/>
    <cellStyle name="Total 2 7 3 2 7" xfId="31846"/>
    <cellStyle name="Total 2 7 3 3" xfId="6540"/>
    <cellStyle name="Total 2 7 3 3 2" xfId="6541"/>
    <cellStyle name="Total 2 7 3 3 2 2" xfId="10720"/>
    <cellStyle name="Total 2 7 3 3 2 2 2" xfId="18665"/>
    <cellStyle name="Total 2 7 3 3 2 3" xfId="13870"/>
    <cellStyle name="Total 2 7 3 3 2 3 2" xfId="24907"/>
    <cellStyle name="Total 2 7 3 3 2 4" xfId="23598"/>
    <cellStyle name="Total 2 7 3 3 2 5" xfId="28148"/>
    <cellStyle name="Total 2 7 3 3 2 6" xfId="31847"/>
    <cellStyle name="Total 2 7 3 3 3" xfId="10719"/>
    <cellStyle name="Total 2 7 3 3 3 2" xfId="15661"/>
    <cellStyle name="Total 2 7 3 3 4" xfId="13869"/>
    <cellStyle name="Total 2 7 3 3 4 2" xfId="24906"/>
    <cellStyle name="Total 2 7 3 3 5" xfId="17037"/>
    <cellStyle name="Total 2 7 3 3 6" xfId="28147"/>
    <cellStyle name="Total 2 7 3 3 7" xfId="31848"/>
    <cellStyle name="Total 2 7 3 4" xfId="6542"/>
    <cellStyle name="Total 2 7 3 4 2" xfId="10721"/>
    <cellStyle name="Total 2 7 3 4 2 2" xfId="19690"/>
    <cellStyle name="Total 2 7 3 4 3" xfId="13871"/>
    <cellStyle name="Total 2 7 3 4 3 2" xfId="24908"/>
    <cellStyle name="Total 2 7 3 4 4" xfId="21052"/>
    <cellStyle name="Total 2 7 3 4 5" xfId="28149"/>
    <cellStyle name="Total 2 7 3 4 6" xfId="31849"/>
    <cellStyle name="Total 2 7 3 5" xfId="10716"/>
    <cellStyle name="Total 2 7 3 5 2" xfId="19700"/>
    <cellStyle name="Total 2 7 3 6" xfId="13866"/>
    <cellStyle name="Total 2 7 3 6 2" xfId="24903"/>
    <cellStyle name="Total 2 7 3 7" xfId="21046"/>
    <cellStyle name="Total 2 7 3 8" xfId="28144"/>
    <cellStyle name="Total 2 7 3 9" xfId="31850"/>
    <cellStyle name="Total 2 7 4" xfId="6543"/>
    <cellStyle name="Total 2 7 4 2" xfId="6544"/>
    <cellStyle name="Total 2 7 4 2 2" xfId="10723"/>
    <cellStyle name="Total 2 7 4 2 2 2" xfId="19697"/>
    <cellStyle name="Total 2 7 4 2 3" xfId="13873"/>
    <cellStyle name="Total 2 7 4 2 3 2" xfId="24910"/>
    <cellStyle name="Total 2 7 4 2 4" xfId="23593"/>
    <cellStyle name="Total 2 7 4 2 5" xfId="28151"/>
    <cellStyle name="Total 2 7 4 2 6" xfId="31851"/>
    <cellStyle name="Total 2 7 4 3" xfId="10722"/>
    <cellStyle name="Total 2 7 4 3 2" xfId="18658"/>
    <cellStyle name="Total 2 7 4 4" xfId="13872"/>
    <cellStyle name="Total 2 7 4 4 2" xfId="24909"/>
    <cellStyle name="Total 2 7 4 5" xfId="17036"/>
    <cellStyle name="Total 2 7 4 6" xfId="28150"/>
    <cellStyle name="Total 2 7 4 7" xfId="31852"/>
    <cellStyle name="Total 2 7 5" xfId="6545"/>
    <cellStyle name="Total 2 7 5 2" xfId="6546"/>
    <cellStyle name="Total 2 7 5 2 2" xfId="10725"/>
    <cellStyle name="Total 2 7 5 2 2 2" xfId="18659"/>
    <cellStyle name="Total 2 7 5 2 3" xfId="13875"/>
    <cellStyle name="Total 2 7 5 2 3 2" xfId="24912"/>
    <cellStyle name="Total 2 7 5 2 4" xfId="23597"/>
    <cellStyle name="Total 2 7 5 2 5" xfId="28153"/>
    <cellStyle name="Total 2 7 5 2 6" xfId="31853"/>
    <cellStyle name="Total 2 7 5 3" xfId="10724"/>
    <cellStyle name="Total 2 7 5 3 2" xfId="15660"/>
    <cellStyle name="Total 2 7 5 4" xfId="13874"/>
    <cellStyle name="Total 2 7 5 4 2" xfId="24911"/>
    <cellStyle name="Total 2 7 5 5" xfId="21047"/>
    <cellStyle name="Total 2 7 5 6" xfId="28152"/>
    <cellStyle name="Total 2 7 5 7" xfId="31854"/>
    <cellStyle name="Total 2 7 6" xfId="6547"/>
    <cellStyle name="Total 2 7 6 2" xfId="10726"/>
    <cellStyle name="Total 2 7 6 2 2" xfId="19696"/>
    <cellStyle name="Total 2 7 6 3" xfId="13876"/>
    <cellStyle name="Total 2 7 6 3 2" xfId="24913"/>
    <cellStyle name="Total 2 7 6 4" xfId="21051"/>
    <cellStyle name="Total 2 7 6 5" xfId="28154"/>
    <cellStyle name="Total 2 7 6 6" xfId="31855"/>
    <cellStyle name="Total 2 7 7" xfId="10709"/>
    <cellStyle name="Total 2 7 7 2" xfId="22245"/>
    <cellStyle name="Total 2 7 8" xfId="13859"/>
    <cellStyle name="Total 2 7 8 2" xfId="24896"/>
    <cellStyle name="Total 2 7 9" xfId="21056"/>
    <cellStyle name="Total 2 8" xfId="6548"/>
    <cellStyle name="Total 2 8 2" xfId="6549"/>
    <cellStyle name="Total 2 8 2 2" xfId="6550"/>
    <cellStyle name="Total 2 8 2 2 2" xfId="10729"/>
    <cellStyle name="Total 2 8 2 2 2 2" xfId="19691"/>
    <cellStyle name="Total 2 8 2 2 3" xfId="13879"/>
    <cellStyle name="Total 2 8 2 2 3 2" xfId="24916"/>
    <cellStyle name="Total 2 8 2 2 4" xfId="21050"/>
    <cellStyle name="Total 2 8 2 2 5" xfId="28157"/>
    <cellStyle name="Total 2 8 2 2 6" xfId="31856"/>
    <cellStyle name="Total 2 8 2 3" xfId="10728"/>
    <cellStyle name="Total 2 8 2 3 2" xfId="18664"/>
    <cellStyle name="Total 2 8 2 4" xfId="13878"/>
    <cellStyle name="Total 2 8 2 4 2" xfId="24915"/>
    <cellStyle name="Total 2 8 2 5" xfId="23596"/>
    <cellStyle name="Total 2 8 2 6" xfId="28156"/>
    <cellStyle name="Total 2 8 2 7" xfId="31857"/>
    <cellStyle name="Total 2 8 3" xfId="6551"/>
    <cellStyle name="Total 2 8 3 2" xfId="6552"/>
    <cellStyle name="Total 2 8 3 2 2" xfId="10731"/>
    <cellStyle name="Total 2 8 3 2 2 2" xfId="19695"/>
    <cellStyle name="Total 2 8 3 2 3" xfId="13881"/>
    <cellStyle name="Total 2 8 3 2 3 2" xfId="24918"/>
    <cellStyle name="Total 2 8 3 2 4" xfId="23595"/>
    <cellStyle name="Total 2 8 3 2 5" xfId="28159"/>
    <cellStyle name="Total 2 8 3 2 6" xfId="31858"/>
    <cellStyle name="Total 2 8 3 3" xfId="10730"/>
    <cellStyle name="Total 2 8 3 3 2" xfId="18660"/>
    <cellStyle name="Total 2 8 3 4" xfId="13880"/>
    <cellStyle name="Total 2 8 3 4 2" xfId="24917"/>
    <cellStyle name="Total 2 8 3 5" xfId="17034"/>
    <cellStyle name="Total 2 8 3 6" xfId="28158"/>
    <cellStyle name="Total 2 8 3 7" xfId="31859"/>
    <cellStyle name="Total 2 8 4" xfId="6553"/>
    <cellStyle name="Total 2 8 4 2" xfId="10732"/>
    <cellStyle name="Total 2 8 4 2 2" xfId="15658"/>
    <cellStyle name="Total 2 8 4 3" xfId="13882"/>
    <cellStyle name="Total 2 8 4 3 2" xfId="24919"/>
    <cellStyle name="Total 2 8 4 4" xfId="21049"/>
    <cellStyle name="Total 2 8 4 5" xfId="28160"/>
    <cellStyle name="Total 2 8 4 6" xfId="31860"/>
    <cellStyle name="Total 2 8 5" xfId="10727"/>
    <cellStyle name="Total 2 8 5 2" xfId="15659"/>
    <cellStyle name="Total 2 8 6" xfId="13877"/>
    <cellStyle name="Total 2 8 6 2" xfId="24914"/>
    <cellStyle name="Total 2 8 7" xfId="17035"/>
    <cellStyle name="Total 2 8 8" xfId="28155"/>
    <cellStyle name="Total 2 8 9" xfId="31861"/>
    <cellStyle name="Total 2 9" xfId="6554"/>
    <cellStyle name="Total 2 9 2" xfId="6555"/>
    <cellStyle name="Total 2 9 2 2" xfId="6556"/>
    <cellStyle name="Total 2 9 2 2 2" xfId="10735"/>
    <cellStyle name="Total 2 9 2 2 2 2" xfId="15657"/>
    <cellStyle name="Total 2 9 2 2 3" xfId="13885"/>
    <cellStyle name="Total 2 9 2 2 3 2" xfId="24922"/>
    <cellStyle name="Total 2 9 2 2 4" xfId="21048"/>
    <cellStyle name="Total 2 9 2 2 5" xfId="28163"/>
    <cellStyle name="Total 2 9 2 2 6" xfId="31862"/>
    <cellStyle name="Total 2 9 2 3" xfId="10734"/>
    <cellStyle name="Total 2 9 2 3 2" xfId="19694"/>
    <cellStyle name="Total 2 9 2 4" xfId="13884"/>
    <cellStyle name="Total 2 9 2 4 2" xfId="24921"/>
    <cellStyle name="Total 2 9 2 5" xfId="23594"/>
    <cellStyle name="Total 2 9 2 6" xfId="28162"/>
    <cellStyle name="Total 2 9 2 7" xfId="31863"/>
    <cellStyle name="Total 2 9 3" xfId="6557"/>
    <cellStyle name="Total 2 9 3 2" xfId="6558"/>
    <cellStyle name="Total 2 9 3 2 2" xfId="10737"/>
    <cellStyle name="Total 2 9 3 2 2 2" xfId="19693"/>
    <cellStyle name="Total 2 9 3 2 3" xfId="13887"/>
    <cellStyle name="Total 2 9 3 2 3 2" xfId="24924"/>
    <cellStyle name="Total 2 9 3 2 4" xfId="17031"/>
    <cellStyle name="Total 2 9 3 2 5" xfId="28165"/>
    <cellStyle name="Total 2 9 3 2 6" xfId="31864"/>
    <cellStyle name="Total 2 9 3 3" xfId="10736"/>
    <cellStyle name="Total 2 9 3 3 2" xfId="18662"/>
    <cellStyle name="Total 2 9 3 4" xfId="13886"/>
    <cellStyle name="Total 2 9 3 4 2" xfId="24923"/>
    <cellStyle name="Total 2 9 3 5" xfId="17032"/>
    <cellStyle name="Total 2 9 3 6" xfId="28164"/>
    <cellStyle name="Total 2 9 3 7" xfId="31865"/>
    <cellStyle name="Total 2 9 4" xfId="6559"/>
    <cellStyle name="Total 2 9 4 2" xfId="10738"/>
    <cellStyle name="Total 2 9 4 2 2" xfId="15656"/>
    <cellStyle name="Total 2 9 4 3" xfId="13888"/>
    <cellStyle name="Total 2 9 4 3 2" xfId="24925"/>
    <cellStyle name="Total 2 9 4 4" xfId="17030"/>
    <cellStyle name="Total 2 9 4 5" xfId="28166"/>
    <cellStyle name="Total 2 9 4 6" xfId="31866"/>
    <cellStyle name="Total 2 9 5" xfId="10733"/>
    <cellStyle name="Total 2 9 5 2" xfId="18661"/>
    <cellStyle name="Total 2 9 6" xfId="13883"/>
    <cellStyle name="Total 2 9 6 2" xfId="24920"/>
    <cellStyle name="Total 2 9 7" xfId="17033"/>
    <cellStyle name="Total 2 9 8" xfId="28161"/>
    <cellStyle name="Total 2 9 9" xfId="31867"/>
    <cellStyle name="Total 3" xfId="6560"/>
    <cellStyle name="Total 4" xfId="6561"/>
    <cellStyle name="Total 4 10" xfId="31868"/>
    <cellStyle name="Total 4 2" xfId="6562"/>
    <cellStyle name="Total 4 2 10" xfId="31869"/>
    <cellStyle name="Total 4 2 2" xfId="6563"/>
    <cellStyle name="Total 4 2 2 2" xfId="10741"/>
    <cellStyle name="Total 4 2 2 2 2" xfId="15655"/>
    <cellStyle name="Total 4 2 2 3" xfId="13891"/>
    <cellStyle name="Total 4 2 2 3 2" xfId="24928"/>
    <cellStyle name="Total 4 2 2 4" xfId="21045"/>
    <cellStyle name="Total 4 2 2 5" xfId="28169"/>
    <cellStyle name="Total 4 2 2 6" xfId="31870"/>
    <cellStyle name="Total 4 2 3" xfId="6564"/>
    <cellStyle name="Total 4 2 3 2" xfId="10742"/>
    <cellStyle name="Total 4 2 3 2 2" xfId="15654"/>
    <cellStyle name="Total 4 2 3 3" xfId="13892"/>
    <cellStyle name="Total 4 2 3 3 2" xfId="24929"/>
    <cellStyle name="Total 4 2 3 4" xfId="17029"/>
    <cellStyle name="Total 4 2 3 5" xfId="28170"/>
    <cellStyle name="Total 4 2 3 6" xfId="31871"/>
    <cellStyle name="Total 4 2 4" xfId="6565"/>
    <cellStyle name="Total 4 2 4 2" xfId="10743"/>
    <cellStyle name="Total 4 2 4 2 2" xfId="15653"/>
    <cellStyle name="Total 4 2 4 3" xfId="13893"/>
    <cellStyle name="Total 4 2 4 3 2" xfId="24930"/>
    <cellStyle name="Total 4 2 4 4" xfId="23590"/>
    <cellStyle name="Total 4 2 4 5" xfId="28171"/>
    <cellStyle name="Total 4 2 4 6" xfId="31872"/>
    <cellStyle name="Total 4 2 5" xfId="6566"/>
    <cellStyle name="Total 4 2 5 2" xfId="10744"/>
    <cellStyle name="Total 4 2 5 2 2" xfId="18673"/>
    <cellStyle name="Total 4 2 5 3" xfId="13894"/>
    <cellStyle name="Total 4 2 5 3 2" xfId="24931"/>
    <cellStyle name="Total 4 2 5 4" xfId="21044"/>
    <cellStyle name="Total 4 2 5 5" xfId="28172"/>
    <cellStyle name="Total 4 2 5 6" xfId="31873"/>
    <cellStyle name="Total 4 2 6" xfId="10740"/>
    <cellStyle name="Total 4 2 6 2" xfId="19692"/>
    <cellStyle name="Total 4 2 7" xfId="13890"/>
    <cellStyle name="Total 4 2 7 2" xfId="24927"/>
    <cellStyle name="Total 4 2 8" xfId="23591"/>
    <cellStyle name="Total 4 2 9" xfId="28168"/>
    <cellStyle name="Total 4 3" xfId="6567"/>
    <cellStyle name="Total 4 3 10" xfId="31874"/>
    <cellStyle name="Total 4 3 2" xfId="6568"/>
    <cellStyle name="Total 4 3 2 2" xfId="10746"/>
    <cellStyle name="Total 4 3 2 2 2" xfId="18666"/>
    <cellStyle name="Total 4 3 2 3" xfId="13896"/>
    <cellStyle name="Total 4 3 2 3 2" xfId="24933"/>
    <cellStyle name="Total 4 3 2 4" xfId="23585"/>
    <cellStyle name="Total 4 3 2 5" xfId="28174"/>
    <cellStyle name="Total 4 3 2 6" xfId="31875"/>
    <cellStyle name="Total 4 3 3" xfId="6569"/>
    <cellStyle name="Total 4 3 3 2" xfId="10747"/>
    <cellStyle name="Total 4 3 3 2 2" xfId="19689"/>
    <cellStyle name="Total 4 3 3 3" xfId="13897"/>
    <cellStyle name="Total 4 3 3 3 2" xfId="24934"/>
    <cellStyle name="Total 4 3 3 4" xfId="21039"/>
    <cellStyle name="Total 4 3 3 5" xfId="28175"/>
    <cellStyle name="Total 4 3 3 6" xfId="31876"/>
    <cellStyle name="Total 4 3 4" xfId="6570"/>
    <cellStyle name="Total 4 3 4 2" xfId="10748"/>
    <cellStyle name="Total 4 3 4 2 2" xfId="15652"/>
    <cellStyle name="Total 4 3 4 3" xfId="13898"/>
    <cellStyle name="Total 4 3 4 3 2" xfId="24935"/>
    <cellStyle name="Total 4 3 4 4" xfId="23589"/>
    <cellStyle name="Total 4 3 4 5" xfId="28176"/>
    <cellStyle name="Total 4 3 4 6" xfId="31877"/>
    <cellStyle name="Total 4 3 5" xfId="6571"/>
    <cellStyle name="Total 4 3 5 2" xfId="10749"/>
    <cellStyle name="Total 4 3 5 2 2" xfId="18667"/>
    <cellStyle name="Total 4 3 5 3" xfId="13899"/>
    <cellStyle name="Total 4 3 5 3 2" xfId="24936"/>
    <cellStyle name="Total 4 3 5 4" xfId="21043"/>
    <cellStyle name="Total 4 3 5 5" xfId="28177"/>
    <cellStyle name="Total 4 3 5 6" xfId="31878"/>
    <cellStyle name="Total 4 3 6" xfId="10745"/>
    <cellStyle name="Total 4 3 6 2" xfId="19682"/>
    <cellStyle name="Total 4 3 7" xfId="13895"/>
    <cellStyle name="Total 4 3 7 2" xfId="24932"/>
    <cellStyle name="Total 4 3 8" xfId="17028"/>
    <cellStyle name="Total 4 3 9" xfId="28173"/>
    <cellStyle name="Total 4 4" xfId="6572"/>
    <cellStyle name="Total 4 4 2" xfId="10750"/>
    <cellStyle name="Total 4 4 2 2" xfId="19688"/>
    <cellStyle name="Total 4 4 3" xfId="13900"/>
    <cellStyle name="Total 4 4 3 2" xfId="24937"/>
    <cellStyle name="Total 4 4 4" xfId="17027"/>
    <cellStyle name="Total 4 4 5" xfId="28178"/>
    <cellStyle name="Total 4 4 6" xfId="31879"/>
    <cellStyle name="Total 4 5" xfId="6573"/>
    <cellStyle name="Total 4 5 2" xfId="10751"/>
    <cellStyle name="Total 4 5 2 2" xfId="15651"/>
    <cellStyle name="Total 4 5 3" xfId="13901"/>
    <cellStyle name="Total 4 5 3 2" xfId="24938"/>
    <cellStyle name="Total 4 5 4" xfId="23588"/>
    <cellStyle name="Total 4 5 5" xfId="28179"/>
    <cellStyle name="Total 4 5 6" xfId="31880"/>
    <cellStyle name="Total 4 6" xfId="10739"/>
    <cellStyle name="Total 4 6 2" xfId="18663"/>
    <cellStyle name="Total 4 7" xfId="13889"/>
    <cellStyle name="Total 4 7 2" xfId="24926"/>
    <cellStyle name="Total 4 8" xfId="21038"/>
    <cellStyle name="Total 4 9" xfId="28167"/>
    <cellStyle name="Total 5" xfId="6574"/>
    <cellStyle name="Total 5 10" xfId="31881"/>
    <cellStyle name="Total 5 2" xfId="6575"/>
    <cellStyle name="Total 5 2 2" xfId="10753"/>
    <cellStyle name="Total 5 2 2 2" xfId="19683"/>
    <cellStyle name="Total 5 2 3" xfId="13903"/>
    <cellStyle name="Total 5 2 3 2" xfId="24940"/>
    <cellStyle name="Total 5 2 4" xfId="17026"/>
    <cellStyle name="Total 5 2 5" xfId="28181"/>
    <cellStyle name="Total 5 2 6" xfId="31882"/>
    <cellStyle name="Total 5 3" xfId="6576"/>
    <cellStyle name="Total 5 3 2" xfId="10754"/>
    <cellStyle name="Total 5 3 2 2" xfId="18668"/>
    <cellStyle name="Total 5 3 3" xfId="13904"/>
    <cellStyle name="Total 5 3 3 2" xfId="24941"/>
    <cellStyle name="Total 5 3 4" xfId="23587"/>
    <cellStyle name="Total 5 3 5" xfId="28182"/>
    <cellStyle name="Total 5 3 6" xfId="31883"/>
    <cellStyle name="Total 5 4" xfId="6577"/>
    <cellStyle name="Total 5 4 2" xfId="10755"/>
    <cellStyle name="Total 5 4 2 2" xfId="19687"/>
    <cellStyle name="Total 5 4 3" xfId="13905"/>
    <cellStyle name="Total 5 4 3 2" xfId="24942"/>
    <cellStyle name="Total 5 4 4" xfId="21041"/>
    <cellStyle name="Total 5 4 5" xfId="28183"/>
    <cellStyle name="Total 5 4 6" xfId="31884"/>
    <cellStyle name="Total 5 5" xfId="6578"/>
    <cellStyle name="Total 5 5 2" xfId="10756"/>
    <cellStyle name="Total 5 5 2 2" xfId="15650"/>
    <cellStyle name="Total 5 5 3" xfId="13906"/>
    <cellStyle name="Total 5 5 3 2" xfId="24943"/>
    <cellStyle name="Total 5 5 4" xfId="17025"/>
    <cellStyle name="Total 5 5 5" xfId="28184"/>
    <cellStyle name="Total 5 5 6" xfId="31885"/>
    <cellStyle name="Total 5 6" xfId="10752"/>
    <cellStyle name="Total 5 6 2" xfId="18672"/>
    <cellStyle name="Total 5 7" xfId="13902"/>
    <cellStyle name="Total 5 7 2" xfId="24939"/>
    <cellStyle name="Total 5 8" xfId="21042"/>
    <cellStyle name="Total 5 9" xfId="28180"/>
    <cellStyle name="Total 6" xfId="6579"/>
    <cellStyle name="Total 6 10" xfId="31886"/>
    <cellStyle name="Total 6 2" xfId="6580"/>
    <cellStyle name="Total 6 2 2" xfId="10758"/>
    <cellStyle name="Total 6 2 2 2" xfId="19686"/>
    <cellStyle name="Total 6 2 3" xfId="13908"/>
    <cellStyle name="Total 6 2 3 2" xfId="24945"/>
    <cellStyle name="Total 6 2 4" xfId="21040"/>
    <cellStyle name="Total 6 2 5" xfId="28186"/>
    <cellStyle name="Total 6 2 6" xfId="31887"/>
    <cellStyle name="Total 6 3" xfId="6581"/>
    <cellStyle name="Total 6 3 2" xfId="10759"/>
    <cellStyle name="Total 6 3 2 2" xfId="15649"/>
    <cellStyle name="Total 6 3 3" xfId="13909"/>
    <cellStyle name="Total 6 3 3 2" xfId="24946"/>
    <cellStyle name="Total 6 3 4" xfId="17024"/>
    <cellStyle name="Total 6 3 5" xfId="28187"/>
    <cellStyle name="Total 6 3 6" xfId="31888"/>
    <cellStyle name="Total 6 4" xfId="6582"/>
    <cellStyle name="Total 6 4 2" xfId="10760"/>
    <cellStyle name="Total 6 4 2 2" xfId="18670"/>
    <cellStyle name="Total 6 4 3" xfId="13910"/>
    <cellStyle name="Total 6 4 3 2" xfId="24947"/>
    <cellStyle name="Total 6 4 4" xfId="17023"/>
    <cellStyle name="Total 6 4 5" xfId="28188"/>
    <cellStyle name="Total 6 4 6" xfId="31889"/>
    <cellStyle name="Total 6 5" xfId="6583"/>
    <cellStyle name="Total 6 5 2" xfId="10761"/>
    <cellStyle name="Total 6 5 2 2" xfId="19685"/>
    <cellStyle name="Total 6 5 3" xfId="13911"/>
    <cellStyle name="Total 6 5 3 2" xfId="24948"/>
    <cellStyle name="Total 6 5 4" xfId="17022"/>
    <cellStyle name="Total 6 5 5" xfId="28189"/>
    <cellStyle name="Total 6 5 6" xfId="31890"/>
    <cellStyle name="Total 6 6" xfId="10757"/>
    <cellStyle name="Total 6 6 2" xfId="18669"/>
    <cellStyle name="Total 6 7" xfId="13907"/>
    <cellStyle name="Total 6 7 2" xfId="24944"/>
    <cellStyle name="Total 6 8" xfId="23586"/>
    <cellStyle name="Total 6 9" xfId="28185"/>
    <cellStyle name="Total 7" xfId="6584"/>
    <cellStyle name="Total 7 2" xfId="10762"/>
    <cellStyle name="Total 7 2 2" xfId="15648"/>
    <cellStyle name="Total 7 3" xfId="13912"/>
    <cellStyle name="Total 7 3 2" xfId="24949"/>
    <cellStyle name="Total 7 4" xfId="17021"/>
    <cellStyle name="Total 7 5" xfId="28190"/>
    <cellStyle name="Total 7 6" xfId="31891"/>
    <cellStyle name="Total 8" xfId="6585"/>
    <cellStyle name="Total 8 2" xfId="10763"/>
    <cellStyle name="Total 8 2 2" xfId="18671"/>
    <cellStyle name="Total 8 3" xfId="13913"/>
    <cellStyle name="Total 8 3 2" xfId="24950"/>
    <cellStyle name="Total 8 4" xfId="17020"/>
    <cellStyle name="Total 8 5" xfId="28191"/>
    <cellStyle name="Total 8 6" xfId="31892"/>
    <cellStyle name="tpaid capitalisation" xfId="779"/>
    <cellStyle name="two" xfId="780"/>
    <cellStyle name="UNITS" xfId="781"/>
    <cellStyle name="Warning Text" xfId="255" builtinId="11" customBuiltin="1"/>
    <cellStyle name="Warning Text 2" xfId="782"/>
    <cellStyle name="Warning Text 2 2" xfId="6586"/>
    <cellStyle name="Warning Text 3" xfId="6587"/>
    <cellStyle name="whole" xfId="783"/>
    <cellStyle name="Word_Formula" xfId="784"/>
    <cellStyle name="wrap" xfId="785"/>
    <cellStyle name="year" xfId="256"/>
    <cellStyle name="year 2" xfId="6589"/>
    <cellStyle name="year 2 2" xfId="6590"/>
    <cellStyle name="year 2 2 2" xfId="28194"/>
    <cellStyle name="year 2 2 3" xfId="31893"/>
    <cellStyle name="year 2 3" xfId="28193"/>
    <cellStyle name="year 2 4" xfId="31894"/>
    <cellStyle name="year 3" xfId="6591"/>
    <cellStyle name="year 3 2" xfId="28195"/>
    <cellStyle name="year 3 3" xfId="31895"/>
    <cellStyle name="year 4" xfId="6588"/>
    <cellStyle name="year 5" xfId="28192"/>
    <cellStyle name="year 6" xfId="31896"/>
    <cellStyle name="_934" xfId="786"/>
    <cellStyle name="표준_2008 Budget Summary" xfId="787"/>
    <cellStyle name="一般_2 Individual BU" xfId="788"/>
    <cellStyle name="千位分隔[0]_2000sales" xfId="789"/>
    <cellStyle name="千位分隔_2000sales" xfId="790"/>
    <cellStyle name="千分位_Budget summary 2007-2011 (Aqua Tower)" xfId="791"/>
    <cellStyle name="后继超级链接_2001SALES" xfId="792"/>
    <cellStyle name="常规_2000sales" xfId="793"/>
    <cellStyle name="桁区切り [0.]" xfId="794"/>
    <cellStyle name="桁区切り [0.0]" xfId="795"/>
    <cellStyle name="桁区切り [0.00]_laroux" xfId="796"/>
    <cellStyle name="桁区切り_laroux" xfId="797"/>
    <cellStyle name="桁区切り0.0" xfId="798"/>
    <cellStyle name="標準_BSD-Academic" xfId="799"/>
    <cellStyle name="貨幣[0]_BJV" xfId="800"/>
    <cellStyle name="货币[0]_2000sales" xfId="801"/>
    <cellStyle name="货币_2000sales" xfId="802"/>
    <cellStyle name="超级链接_2001SALES" xfId="803"/>
    <cellStyle name="通貨 [0.00]_BSD-Academic" xfId="804"/>
    <cellStyle name="通貨_BSD-Academic" xfId="805"/>
    <cellStyle name="隨後的超連結_loyalty scheme impact WTC 16 sept 2004" xfId="806"/>
  </cellStyles>
  <dxfs count="8">
    <dxf>
      <font>
        <condense val="0"/>
        <extend val="0"/>
        <color indexed="10"/>
      </font>
    </dxf>
    <dxf>
      <font>
        <condense val="0"/>
        <extend val="0"/>
        <color indexed="17"/>
      </font>
    </dxf>
    <dxf>
      <font>
        <condense val="0"/>
        <extend val="0"/>
        <color indexed="10"/>
      </font>
    </dxf>
    <dxf>
      <font>
        <condense val="0"/>
        <extend val="0"/>
        <color indexed="17"/>
      </font>
    </dxf>
    <dxf>
      <font>
        <condense val="0"/>
        <extend val="0"/>
        <color indexed="10"/>
      </font>
    </dxf>
    <dxf>
      <font>
        <condense val="0"/>
        <extend val="0"/>
        <color indexed="17"/>
      </font>
    </dxf>
    <dxf>
      <font>
        <condense val="0"/>
        <extend val="0"/>
        <color indexed="10"/>
      </font>
    </dxf>
    <dxf>
      <font>
        <condense val="0"/>
        <extend val="0"/>
        <color indexed="17"/>
      </font>
    </dxf>
  </dxfs>
  <tableStyles count="0" defaultTableStyle="TableStyleMedium2" defaultPivotStyle="PivotStyleLight16"/>
  <colors>
    <mruColors>
      <color rgb="FF006600"/>
      <color rgb="FFFFFF99"/>
      <color rgb="FF0000FF"/>
      <color rgb="FF99CCFF"/>
      <color rgb="FFCCFFFF"/>
      <color rgb="FF333399"/>
      <color rgb="FFFF66FF"/>
      <color rgb="FF00FFFF"/>
      <color rgb="FF16365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68" Type="http://schemas.openxmlformats.org/officeDocument/2006/relationships/externalLink" Target="externalLinks/externalLink7.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4.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69"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342900</xdr:colOff>
      <xdr:row>9</xdr:row>
      <xdr:rowOff>47625</xdr:rowOff>
    </xdr:to>
    <xdr:pic>
      <xdr:nvPicPr>
        <xdr:cNvPr id="3" name="Picture 2" descr="C:\DOCUME~1\sakumar\LOCALS~1\Temp\SNAGHTML69d2a3.PNG"/>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001371" cy="1526801"/>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rp\projects\FIN\MKT\INTER-DEPT\Legacy%20Data\_FINANCIAL%20ACCOUNTING\FIN_ACC\Fin%20Acctg\Statutory%20Accounts\Dec%2000%20Accounts\Powercor\TBPCA2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rp\FIN\MKT\INTER-DEPT\Legacy%20Data\_FINANCIAL%20ACCOUNTING\FIN_ACC\Fin%20Acctg\Statutory%20Accounts\Dec%2000%20Accounts\Powercor\TBPCA20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rp\projects\FIN\MKT\DEPT\AIMRO\Monthly%20Reporting\Bus%20Report\2011\02.%20Feb%202011\PL%20and%20Flash%20analysis\Capex%20Report%20Feb%2020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rp\projects\FIN\MKT\DEPT\AIMRO\Monthly%20Reporting\Bus%20Report\2011\02.%20Feb%202011\PL%20and%20Flash%20analysis\Metering%20P_L%20-%20Feb%20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rp\FIN\MKT\DEPT\AIMRO\Monthly%20Reporting\Bus%20Report\2011\02.%20Feb%202011\PL%20and%20Flash%20analysis\Capex%20Report%20Feb%20201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orp\fin\MKT\DEPT\AIMRO\Monthly%20Reporting\Bus%20Report\2011\06.%20June%202011\Meter%20Volumes%20Reports\Meter%20volumes%20report%20May%20201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orp\FIN\MKT\DEPT\AIMRO\Monthly%20Reporting\Bus%20Report\2011\02.%20Feb%202011\PL%20and%20Flash%20analysis\Metering%20P_L%20-%20Feb%202010.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Report"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inessQuery#"/>
      <sheetName val="PCOR00"/>
      <sheetName val="TB 00"/>
      <sheetName val="Tax"/>
      <sheetName val="Loss on Disposal"/>
      <sheetName val="Interest"/>
      <sheetName val="Operating Lease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inessQuery#"/>
      <sheetName val="PCOR00"/>
      <sheetName val="TB 00"/>
      <sheetName val="Tax"/>
      <sheetName val="Loss on Disposal"/>
      <sheetName val="Interest"/>
      <sheetName val="Operating Leases"/>
      <sheetName val="Corp cap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METR"/>
      <sheetName val="Func code 205 breakdown"/>
      <sheetName val="Metr Direct Capex by AC"/>
      <sheetName val="Metr Direct Capex by order BW"/>
      <sheetName val="Metr Direct Capex BW"/>
      <sheetName val="Metr Overheads BW"/>
      <sheetName val="Metr Total Capex BW"/>
      <sheetName val="Metr Total Capex Rollout"/>
      <sheetName val="Reco Sheet for Fcast"/>
      <sheetName val="Capex Bud 11-ME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E1" t="str">
            <v>F240 CAP Capital Expenditure Forecast Function Codes Listing</v>
          </cell>
        </row>
        <row r="2">
          <cell r="G2" t="str">
            <v>Author</v>
          </cell>
          <cell r="H2" t="str">
            <v>SGOHIL</v>
          </cell>
          <cell r="J2" t="str">
            <v>Status of Data</v>
          </cell>
          <cell r="K2" t="str">
            <v>31/05/2010 12:21:34</v>
          </cell>
        </row>
        <row r="6">
          <cell r="F6" t="str">
            <v>Author</v>
          </cell>
          <cell r="G6" t="str">
            <v>SGOHIL</v>
          </cell>
          <cell r="I6" t="str">
            <v>Last Refreshed</v>
          </cell>
          <cell r="J6" t="str">
            <v>31/05/2010 13:40:23</v>
          </cell>
          <cell r="L6" t="str">
            <v>Order (Selection Options, Optional)</v>
          </cell>
          <cell r="M6" t="str">
            <v>Empty Demarcation</v>
          </cell>
          <cell r="O6" t="str">
            <v>Actuals 4 Period Season (single period)</v>
          </cell>
          <cell r="P6" t="str">
            <v>004.2010</v>
          </cell>
        </row>
        <row r="7">
          <cell r="F7" t="str">
            <v>Current User</v>
          </cell>
          <cell r="G7" t="str">
            <v>RPARNES</v>
          </cell>
          <cell r="I7" t="str">
            <v>Key Date</v>
          </cell>
          <cell r="J7" t="str">
            <v>31/05/2010</v>
          </cell>
          <cell r="L7" t="str">
            <v>Business Area Intervals Optional</v>
          </cell>
          <cell r="M7" t="str">
            <v>METR</v>
          </cell>
          <cell r="O7" t="str">
            <v>Forecast Period Variable</v>
          </cell>
          <cell r="P7" t="str">
            <v>005.2010</v>
          </cell>
        </row>
        <row r="8">
          <cell r="F8" t="str">
            <v>Last Changed By</v>
          </cell>
          <cell r="G8" t="str">
            <v>SSEHARAN</v>
          </cell>
          <cell r="I8" t="str">
            <v>Changed At</v>
          </cell>
          <cell r="J8" t="str">
            <v>7/05/2010 14:47:41</v>
          </cell>
          <cell r="L8" t="str">
            <v>Order Type Optional Selects</v>
          </cell>
          <cell r="M8" t="str">
            <v>Empty Demarcation</v>
          </cell>
          <cell r="O8" t="str">
            <v>WBS Element (Selection Options, Optional)</v>
          </cell>
          <cell r="P8" t="str">
            <v>Empty Demarcation</v>
          </cell>
        </row>
        <row r="9">
          <cell r="F9" t="str">
            <v>InfoProvider</v>
          </cell>
          <cell r="G9" t="str">
            <v>ZOPA_M01</v>
          </cell>
          <cell r="I9" t="str">
            <v>Status of Data</v>
          </cell>
          <cell r="J9" t="str">
            <v>31/05/2010 12:21:34</v>
          </cell>
          <cell r="L9" t="str">
            <v>Forecast Version (Single Mandatory)</v>
          </cell>
          <cell r="M9" t="str">
            <v>20</v>
          </cell>
          <cell r="O9" t="str">
            <v>Budget version (single value entry,mandatory)</v>
          </cell>
          <cell r="P9" t="str">
            <v>1</v>
          </cell>
        </row>
        <row r="10">
          <cell r="F10" t="str">
            <v>Query Technical Name</v>
          </cell>
          <cell r="G10" t="str">
            <v>ZOPA_M01_Q0010</v>
          </cell>
          <cell r="I10" t="str">
            <v>Relevance of Data (Date)</v>
          </cell>
          <cell r="J10" t="str">
            <v>31/05/2010</v>
          </cell>
          <cell r="L10" t="str">
            <v>BW FunctionCode Optional Selections</v>
          </cell>
          <cell r="M10" t="str">
            <v>205</v>
          </cell>
          <cell r="O10" t="str">
            <v>Company Code (Selection Options, Optional)</v>
          </cell>
          <cell r="P10" t="str">
            <v>Empty Demarcation</v>
          </cell>
        </row>
        <row r="11">
          <cell r="F11" t="str">
            <v>Query Description</v>
          </cell>
          <cell r="G11" t="str">
            <v>F240 CAP Capital Expenditure Forecast Function Codes Listing</v>
          </cell>
          <cell r="I11" t="str">
            <v>Relevance of Data (Time)</v>
          </cell>
          <cell r="J11" t="str">
            <v>12:21:34</v>
          </cell>
        </row>
        <row r="15">
          <cell r="C15" t="str">
            <v>Business area</v>
          </cell>
          <cell r="D15" t="str">
            <v/>
          </cell>
          <cell r="F15" t="str">
            <v/>
          </cell>
          <cell r="G15" t="str">
            <v/>
          </cell>
          <cell r="H15" t="str">
            <v/>
          </cell>
          <cell r="I15" t="str">
            <v/>
          </cell>
          <cell r="J15" t="str">
            <v/>
          </cell>
          <cell r="K15" t="str">
            <v>Forecast 5MAY 2010</v>
          </cell>
          <cell r="L15" t="str">
            <v>Forecast 6JUN 2010</v>
          </cell>
          <cell r="M15" t="str">
            <v>Forecast 7JUL 2010</v>
          </cell>
          <cell r="N15" t="str">
            <v>Forecast 8AUG 2010</v>
          </cell>
          <cell r="O15" t="str">
            <v>Forecast 9SEP 2010</v>
          </cell>
          <cell r="P15" t="str">
            <v>Forecast 10OCT 2010</v>
          </cell>
          <cell r="Q15" t="str">
            <v>Forecast 11NOV 2010</v>
          </cell>
          <cell r="R15" t="str">
            <v>Forecast 12DEC 2010</v>
          </cell>
          <cell r="S15" t="str">
            <v>Total periods 5-12</v>
          </cell>
        </row>
        <row r="16">
          <cell r="C16" t="str">
            <v>BWFIN Function Code</v>
          </cell>
          <cell r="D16" t="str">
            <v>205 IT METERING DATA SERVICES</v>
          </cell>
          <cell r="F16" t="str">
            <v>Cost element</v>
          </cell>
          <cell r="G16" t="str">
            <v/>
          </cell>
          <cell r="H16" t="str">
            <v>WBS (Function Code)</v>
          </cell>
          <cell r="I16" t="str">
            <v>Order</v>
          </cell>
          <cell r="J16" t="str">
            <v/>
          </cell>
          <cell r="K16" t="str">
            <v>* 1,000 AUD</v>
          </cell>
          <cell r="L16" t="str">
            <v>* 1,000 AUD</v>
          </cell>
          <cell r="M16" t="str">
            <v>* 1,000 AUD</v>
          </cell>
          <cell r="N16" t="str">
            <v>* 1,000 AUD</v>
          </cell>
          <cell r="O16" t="str">
            <v>* 1,000 AUD</v>
          </cell>
          <cell r="P16" t="str">
            <v>* 1,000 AUD</v>
          </cell>
          <cell r="Q16" t="str">
            <v>* 1,000 AUD</v>
          </cell>
          <cell r="R16" t="str">
            <v>* 1,000 AUD</v>
          </cell>
        </row>
        <row r="17">
          <cell r="C17" t="str">
            <v>Capex or Opex  Indic</v>
          </cell>
          <cell r="D17" t="str">
            <v/>
          </cell>
          <cell r="F17" t="str">
            <v>524100</v>
          </cell>
          <cell r="G17" t="str">
            <v>Cap Purch ComputerHW</v>
          </cell>
          <cell r="H17" t="str">
            <v>BG/10/MT/BTC/205/01</v>
          </cell>
          <cell r="I17" t="str">
            <v>#</v>
          </cell>
          <cell r="J17" t="str">
            <v>Not assigned</v>
          </cell>
          <cell r="K17">
            <v>0.375</v>
          </cell>
          <cell r="L17">
            <v>0.375</v>
          </cell>
          <cell r="M17">
            <v>0.375</v>
          </cell>
          <cell r="N17">
            <v>0.375</v>
          </cell>
          <cell r="O17">
            <v>0.375</v>
          </cell>
          <cell r="P17">
            <v>0.375</v>
          </cell>
          <cell r="Q17">
            <v>0.375</v>
          </cell>
          <cell r="R17">
            <v>0.375</v>
          </cell>
          <cell r="S17">
            <v>3000</v>
          </cell>
        </row>
        <row r="18">
          <cell r="C18" t="str">
            <v>Company code</v>
          </cell>
          <cell r="D18" t="str">
            <v/>
          </cell>
          <cell r="F18" t="str">
            <v/>
          </cell>
          <cell r="G18" t="str">
            <v/>
          </cell>
          <cell r="H18" t="str">
            <v/>
          </cell>
          <cell r="I18" t="str">
            <v>Result</v>
          </cell>
          <cell r="J18" t="str">
            <v/>
          </cell>
          <cell r="K18">
            <v>0.375</v>
          </cell>
          <cell r="L18">
            <v>0.375</v>
          </cell>
          <cell r="M18">
            <v>0.375</v>
          </cell>
          <cell r="N18">
            <v>0.375</v>
          </cell>
          <cell r="O18">
            <v>0.375</v>
          </cell>
          <cell r="P18">
            <v>0.375</v>
          </cell>
          <cell r="Q18">
            <v>0.375</v>
          </cell>
          <cell r="R18">
            <v>0.375</v>
          </cell>
          <cell r="S18">
            <v>3000</v>
          </cell>
        </row>
        <row r="19">
          <cell r="C19" t="str">
            <v>Cost element</v>
          </cell>
          <cell r="D19" t="str">
            <v>]4500/633000 Corporate Overheads to Capital[, ]4500/634000 Local Overheads to Capital[...</v>
          </cell>
          <cell r="F19" t="str">
            <v/>
          </cell>
          <cell r="G19" t="str">
            <v/>
          </cell>
          <cell r="H19" t="str">
            <v>BG/10/MT/BTP/205/01</v>
          </cell>
          <cell r="I19" t="str">
            <v>#</v>
          </cell>
          <cell r="J19" t="str">
            <v>Not assigned</v>
          </cell>
        </row>
        <row r="20">
          <cell r="C20" t="str">
            <v>Order type</v>
          </cell>
          <cell r="D20" t="str">
            <v/>
          </cell>
          <cell r="F20" t="str">
            <v/>
          </cell>
          <cell r="G20" t="str">
            <v/>
          </cell>
          <cell r="H20" t="str">
            <v/>
          </cell>
          <cell r="I20" t="str">
            <v>Result</v>
          </cell>
          <cell r="J20" t="str">
            <v/>
          </cell>
        </row>
        <row r="21">
          <cell r="C21" t="str">
            <v>Order</v>
          </cell>
          <cell r="D21" t="str">
            <v/>
          </cell>
          <cell r="F21" t="str">
            <v/>
          </cell>
          <cell r="G21" t="str">
            <v/>
          </cell>
          <cell r="H21" t="str">
            <v>BG/10/MT/FIC/205/01</v>
          </cell>
          <cell r="I21" t="str">
            <v>#</v>
          </cell>
          <cell r="J21" t="str">
            <v>Not assigned</v>
          </cell>
        </row>
        <row r="22">
          <cell r="C22" t="str">
            <v>Time Analysis: Forecast Reports</v>
          </cell>
          <cell r="D22" t="str">
            <v>,Forecast 5_x000D_MAY 2010,Forecast 6_x000D_JUN 2010,Forecast 7_x000D_JUL 2010,Forecast 8_x000D_AUG 2010,Forecast 9_x000D_SEP 2010...</v>
          </cell>
          <cell r="F22" t="str">
            <v/>
          </cell>
          <cell r="G22" t="str">
            <v/>
          </cell>
          <cell r="H22" t="str">
            <v/>
          </cell>
          <cell r="I22" t="str">
            <v>Result</v>
          </cell>
          <cell r="J22" t="str">
            <v/>
          </cell>
        </row>
        <row r="23">
          <cell r="C23" t="str">
            <v>WBS (Function Code)</v>
          </cell>
          <cell r="D23" t="str">
            <v/>
          </cell>
          <cell r="F23" t="str">
            <v/>
          </cell>
          <cell r="G23" t="str">
            <v/>
          </cell>
          <cell r="H23" t="str">
            <v>BG/10/MT/FIP/205/01</v>
          </cell>
          <cell r="I23" t="str">
            <v>#</v>
          </cell>
          <cell r="J23" t="str">
            <v>Not assigned</v>
          </cell>
        </row>
        <row r="24">
          <cell r="F24" t="str">
            <v/>
          </cell>
          <cell r="G24" t="str">
            <v/>
          </cell>
          <cell r="H24" t="str">
            <v/>
          </cell>
          <cell r="I24" t="str">
            <v>Result</v>
          </cell>
          <cell r="J24" t="str">
            <v/>
          </cell>
        </row>
        <row r="25">
          <cell r="F25" t="str">
            <v/>
          </cell>
          <cell r="G25" t="str">
            <v/>
          </cell>
          <cell r="H25" t="str">
            <v>BG/10/MT/ITC/205/01</v>
          </cell>
          <cell r="I25" t="str">
            <v>#</v>
          </cell>
          <cell r="J25" t="str">
            <v>Not assigned</v>
          </cell>
        </row>
        <row r="26">
          <cell r="F26" t="str">
            <v/>
          </cell>
          <cell r="G26" t="str">
            <v/>
          </cell>
          <cell r="H26" t="str">
            <v/>
          </cell>
          <cell r="I26" t="str">
            <v>Result</v>
          </cell>
          <cell r="J26" t="str">
            <v/>
          </cell>
        </row>
        <row r="27">
          <cell r="F27" t="str">
            <v/>
          </cell>
          <cell r="G27" t="str">
            <v/>
          </cell>
          <cell r="H27" t="str">
            <v>BG/10/MT/ITP/205/01</v>
          </cell>
          <cell r="I27" t="str">
            <v>#</v>
          </cell>
          <cell r="J27" t="str">
            <v>Not assigned</v>
          </cell>
        </row>
        <row r="28">
          <cell r="F28" t="str">
            <v/>
          </cell>
          <cell r="G28" t="str">
            <v/>
          </cell>
          <cell r="H28" t="str">
            <v/>
          </cell>
          <cell r="I28" t="str">
            <v>Result</v>
          </cell>
          <cell r="J28" t="str">
            <v/>
          </cell>
        </row>
        <row r="29">
          <cell r="F29" t="str">
            <v/>
          </cell>
          <cell r="G29" t="str">
            <v/>
          </cell>
          <cell r="H29" t="str">
            <v>Result</v>
          </cell>
          <cell r="I29" t="str">
            <v/>
          </cell>
          <cell r="J29" t="str">
            <v/>
          </cell>
        </row>
        <row r="30">
          <cell r="F30" t="str">
            <v>533000</v>
          </cell>
          <cell r="G30" t="str">
            <v>IT Prof Services</v>
          </cell>
          <cell r="H30" t="str">
            <v>BG/10/MT/ITC/205/01</v>
          </cell>
          <cell r="I30" t="str">
            <v>#</v>
          </cell>
          <cell r="J30" t="str">
            <v>Not assigned</v>
          </cell>
        </row>
        <row r="31">
          <cell r="F31" t="str">
            <v/>
          </cell>
          <cell r="G31" t="str">
            <v/>
          </cell>
          <cell r="H31" t="str">
            <v/>
          </cell>
          <cell r="I31" t="str">
            <v>Result</v>
          </cell>
          <cell r="J31" t="str">
            <v/>
          </cell>
        </row>
        <row r="32">
          <cell r="F32" t="str">
            <v/>
          </cell>
          <cell r="G32" t="str">
            <v/>
          </cell>
          <cell r="H32" t="str">
            <v>BG/10/MT/ITP/205/01</v>
          </cell>
          <cell r="I32" t="str">
            <v>#</v>
          </cell>
          <cell r="J32" t="str">
            <v>Not assigned</v>
          </cell>
        </row>
        <row r="33">
          <cell r="F33" t="str">
            <v/>
          </cell>
          <cell r="G33" t="str">
            <v/>
          </cell>
          <cell r="H33" t="str">
            <v/>
          </cell>
          <cell r="I33" t="str">
            <v>Result</v>
          </cell>
          <cell r="J33" t="str">
            <v/>
          </cell>
        </row>
        <row r="34">
          <cell r="F34" t="str">
            <v/>
          </cell>
          <cell r="G34" t="str">
            <v/>
          </cell>
          <cell r="H34" t="str">
            <v>Result</v>
          </cell>
          <cell r="I34" t="str">
            <v/>
          </cell>
          <cell r="J34" t="str">
            <v/>
          </cell>
        </row>
        <row r="35">
          <cell r="F35" t="str">
            <v>611988</v>
          </cell>
          <cell r="G35" t="str">
            <v>AMI Cpx Prj Mgmt Fee</v>
          </cell>
          <cell r="H35" t="str">
            <v>BG/10/MT/AMC/205/20</v>
          </cell>
          <cell r="I35" t="str">
            <v>#</v>
          </cell>
          <cell r="J35" t="str">
            <v>Not assigned</v>
          </cell>
        </row>
        <row r="36">
          <cell r="F36" t="str">
            <v/>
          </cell>
          <cell r="G36" t="str">
            <v/>
          </cell>
          <cell r="H36" t="str">
            <v/>
          </cell>
          <cell r="I36" t="str">
            <v>Result</v>
          </cell>
          <cell r="J36" t="str">
            <v/>
          </cell>
        </row>
        <row r="37">
          <cell r="F37" t="str">
            <v/>
          </cell>
          <cell r="G37" t="str">
            <v/>
          </cell>
          <cell r="H37" t="str">
            <v>BG/10/MT/AMP/205/20</v>
          </cell>
          <cell r="I37" t="str">
            <v>#</v>
          </cell>
          <cell r="J37" t="str">
            <v>Not assigned</v>
          </cell>
        </row>
        <row r="38">
          <cell r="F38" t="str">
            <v/>
          </cell>
          <cell r="G38" t="str">
            <v/>
          </cell>
          <cell r="H38" t="str">
            <v/>
          </cell>
          <cell r="I38" t="str">
            <v>Result</v>
          </cell>
          <cell r="J38" t="str">
            <v/>
          </cell>
        </row>
        <row r="39">
          <cell r="F39" t="str">
            <v/>
          </cell>
          <cell r="G39" t="str">
            <v/>
          </cell>
          <cell r="H39" t="str">
            <v>BG/10/MT/BTC/205/20</v>
          </cell>
          <cell r="I39" t="str">
            <v>#</v>
          </cell>
          <cell r="J39" t="str">
            <v>Not assigned</v>
          </cell>
        </row>
        <row r="40">
          <cell r="F40" t="str">
            <v/>
          </cell>
          <cell r="G40" t="str">
            <v/>
          </cell>
          <cell r="H40" t="str">
            <v/>
          </cell>
          <cell r="I40" t="str">
            <v>Result</v>
          </cell>
          <cell r="J40" t="str">
            <v/>
          </cell>
        </row>
        <row r="41">
          <cell r="F41" t="str">
            <v/>
          </cell>
          <cell r="G41" t="str">
            <v/>
          </cell>
          <cell r="H41" t="str">
            <v>BG/10/MT/BTP/205/20</v>
          </cell>
          <cell r="I41" t="str">
            <v>#</v>
          </cell>
          <cell r="J41" t="str">
            <v>Not assigned</v>
          </cell>
        </row>
        <row r="42">
          <cell r="F42" t="str">
            <v/>
          </cell>
          <cell r="G42" t="str">
            <v/>
          </cell>
          <cell r="H42" t="str">
            <v/>
          </cell>
          <cell r="I42" t="str">
            <v>Result</v>
          </cell>
          <cell r="J42" t="str">
            <v/>
          </cell>
        </row>
        <row r="43">
          <cell r="F43" t="str">
            <v/>
          </cell>
          <cell r="G43" t="str">
            <v/>
          </cell>
          <cell r="H43" t="str">
            <v>BG/10/MT/FIC/205/20</v>
          </cell>
          <cell r="I43" t="str">
            <v>#</v>
          </cell>
          <cell r="J43" t="str">
            <v>Not assigned</v>
          </cell>
        </row>
        <row r="44">
          <cell r="F44" t="str">
            <v/>
          </cell>
          <cell r="G44" t="str">
            <v/>
          </cell>
          <cell r="H44" t="str">
            <v/>
          </cell>
          <cell r="I44" t="str">
            <v>Result</v>
          </cell>
          <cell r="J44" t="str">
            <v/>
          </cell>
        </row>
        <row r="45">
          <cell r="F45" t="str">
            <v/>
          </cell>
          <cell r="G45" t="str">
            <v/>
          </cell>
          <cell r="H45" t="str">
            <v>BG/10/MT/FIP/205/20</v>
          </cell>
          <cell r="I45" t="str">
            <v>#</v>
          </cell>
          <cell r="J45" t="str">
            <v>Not assigned</v>
          </cell>
        </row>
        <row r="46">
          <cell r="F46" t="str">
            <v/>
          </cell>
          <cell r="G46" t="str">
            <v/>
          </cell>
          <cell r="H46" t="str">
            <v/>
          </cell>
          <cell r="I46" t="str">
            <v>Result</v>
          </cell>
          <cell r="J46" t="str">
            <v/>
          </cell>
        </row>
        <row r="47">
          <cell r="F47" t="str">
            <v/>
          </cell>
          <cell r="G47" t="str">
            <v/>
          </cell>
          <cell r="H47" t="str">
            <v>BG/10/MT/ITC/205/20</v>
          </cell>
          <cell r="I47" t="str">
            <v>#</v>
          </cell>
          <cell r="J47" t="str">
            <v>Not assigned</v>
          </cell>
        </row>
        <row r="48">
          <cell r="F48" t="str">
            <v/>
          </cell>
          <cell r="G48" t="str">
            <v/>
          </cell>
          <cell r="H48" t="str">
            <v/>
          </cell>
          <cell r="I48" t="str">
            <v>Result</v>
          </cell>
          <cell r="J48" t="str">
            <v/>
          </cell>
        </row>
        <row r="49">
          <cell r="F49" t="str">
            <v/>
          </cell>
          <cell r="G49" t="str">
            <v/>
          </cell>
          <cell r="H49" t="str">
            <v>BG/10/MT/ITP/205/20</v>
          </cell>
          <cell r="I49" t="str">
            <v>#</v>
          </cell>
          <cell r="J49" t="str">
            <v>Not assigned</v>
          </cell>
        </row>
        <row r="50">
          <cell r="F50" t="str">
            <v/>
          </cell>
          <cell r="G50" t="str">
            <v/>
          </cell>
          <cell r="H50" t="str">
            <v/>
          </cell>
          <cell r="I50" t="str">
            <v>Result</v>
          </cell>
          <cell r="J50" t="str">
            <v/>
          </cell>
        </row>
        <row r="51">
          <cell r="F51" t="str">
            <v/>
          </cell>
          <cell r="G51" t="str">
            <v/>
          </cell>
          <cell r="H51" t="str">
            <v>BG/10/MT/MDC/205/20</v>
          </cell>
          <cell r="I51" t="str">
            <v>#</v>
          </cell>
          <cell r="J51" t="str">
            <v>Not assigned</v>
          </cell>
        </row>
        <row r="52">
          <cell r="F52" t="str">
            <v/>
          </cell>
          <cell r="G52" t="str">
            <v/>
          </cell>
          <cell r="H52" t="str">
            <v/>
          </cell>
          <cell r="I52" t="str">
            <v>Result</v>
          </cell>
          <cell r="J52" t="str">
            <v/>
          </cell>
        </row>
        <row r="53">
          <cell r="F53" t="str">
            <v/>
          </cell>
          <cell r="G53" t="str">
            <v/>
          </cell>
          <cell r="H53" t="str">
            <v>BG/10/MT/MDP/205/20</v>
          </cell>
          <cell r="I53" t="str">
            <v>#</v>
          </cell>
          <cell r="J53" t="str">
            <v>Not assigned</v>
          </cell>
        </row>
        <row r="54">
          <cell r="F54" t="str">
            <v/>
          </cell>
          <cell r="G54" t="str">
            <v/>
          </cell>
          <cell r="H54" t="str">
            <v/>
          </cell>
          <cell r="I54" t="str">
            <v>Result</v>
          </cell>
          <cell r="J54" t="str">
            <v/>
          </cell>
        </row>
        <row r="55">
          <cell r="F55" t="str">
            <v/>
          </cell>
          <cell r="G55" t="str">
            <v/>
          </cell>
          <cell r="H55" t="str">
            <v>Result</v>
          </cell>
          <cell r="I55" t="str">
            <v/>
          </cell>
          <cell r="J55" t="str">
            <v/>
          </cell>
        </row>
        <row r="56">
          <cell r="F56" t="str">
            <v>635005</v>
          </cell>
          <cell r="G56" t="str">
            <v>AMI Proj Margin</v>
          </cell>
          <cell r="H56" t="str">
            <v>BG/10/MT/AMC/205/20</v>
          </cell>
          <cell r="I56" t="str">
            <v>#</v>
          </cell>
          <cell r="J56" t="str">
            <v>Not assigned</v>
          </cell>
        </row>
        <row r="57">
          <cell r="F57" t="str">
            <v/>
          </cell>
          <cell r="G57" t="str">
            <v/>
          </cell>
          <cell r="H57" t="str">
            <v/>
          </cell>
          <cell r="I57" t="str">
            <v>Result</v>
          </cell>
          <cell r="J57" t="str">
            <v/>
          </cell>
        </row>
        <row r="58">
          <cell r="F58" t="str">
            <v/>
          </cell>
          <cell r="G58" t="str">
            <v/>
          </cell>
          <cell r="H58" t="str">
            <v>BG/10/MT/AMP/205/20</v>
          </cell>
          <cell r="I58" t="str">
            <v>#</v>
          </cell>
          <cell r="J58" t="str">
            <v>Not assigned</v>
          </cell>
        </row>
        <row r="59">
          <cell r="F59" t="str">
            <v/>
          </cell>
          <cell r="G59" t="str">
            <v/>
          </cell>
          <cell r="H59" t="str">
            <v/>
          </cell>
          <cell r="I59" t="str">
            <v>Result</v>
          </cell>
          <cell r="J59" t="str">
            <v/>
          </cell>
        </row>
        <row r="60">
          <cell r="F60" t="str">
            <v/>
          </cell>
          <cell r="G60" t="str">
            <v/>
          </cell>
          <cell r="H60" t="str">
            <v>BG/10/MT/BTC/205/20</v>
          </cell>
          <cell r="I60" t="str">
            <v>#</v>
          </cell>
          <cell r="J60" t="str">
            <v>Not assigned</v>
          </cell>
        </row>
        <row r="61">
          <cell r="F61" t="str">
            <v/>
          </cell>
          <cell r="G61" t="str">
            <v/>
          </cell>
          <cell r="H61" t="str">
            <v/>
          </cell>
          <cell r="I61" t="str">
            <v>Result</v>
          </cell>
          <cell r="J61" t="str">
            <v/>
          </cell>
        </row>
        <row r="62">
          <cell r="F62" t="str">
            <v/>
          </cell>
          <cell r="G62" t="str">
            <v/>
          </cell>
          <cell r="H62" t="str">
            <v>BG/10/MT/BTP/205/20</v>
          </cell>
          <cell r="I62" t="str">
            <v>#</v>
          </cell>
          <cell r="J62" t="str">
            <v>Not assigned</v>
          </cell>
        </row>
        <row r="63">
          <cell r="F63" t="str">
            <v/>
          </cell>
          <cell r="G63" t="str">
            <v/>
          </cell>
          <cell r="H63" t="str">
            <v/>
          </cell>
          <cell r="I63" t="str">
            <v>Result</v>
          </cell>
          <cell r="J63" t="str">
            <v/>
          </cell>
        </row>
        <row r="64">
          <cell r="F64" t="str">
            <v/>
          </cell>
          <cell r="G64" t="str">
            <v/>
          </cell>
          <cell r="H64" t="str">
            <v>BG/10/MT/FIC/205/20</v>
          </cell>
          <cell r="I64" t="str">
            <v>#</v>
          </cell>
          <cell r="J64" t="str">
            <v>Not assigned</v>
          </cell>
        </row>
        <row r="65">
          <cell r="F65" t="str">
            <v/>
          </cell>
          <cell r="G65" t="str">
            <v/>
          </cell>
          <cell r="H65" t="str">
            <v/>
          </cell>
          <cell r="I65" t="str">
            <v>Result</v>
          </cell>
          <cell r="J65" t="str">
            <v/>
          </cell>
        </row>
        <row r="66">
          <cell r="F66" t="str">
            <v/>
          </cell>
          <cell r="G66" t="str">
            <v/>
          </cell>
          <cell r="H66" t="str">
            <v>BG/10/MT/FIP/205/20</v>
          </cell>
          <cell r="I66" t="str">
            <v>#</v>
          </cell>
          <cell r="J66" t="str">
            <v>Not assigned</v>
          </cell>
        </row>
        <row r="67">
          <cell r="F67" t="str">
            <v/>
          </cell>
          <cell r="G67" t="str">
            <v/>
          </cell>
          <cell r="H67" t="str">
            <v/>
          </cell>
          <cell r="I67" t="str">
            <v>Result</v>
          </cell>
          <cell r="J67" t="str">
            <v/>
          </cell>
        </row>
        <row r="68">
          <cell r="F68" t="str">
            <v/>
          </cell>
          <cell r="G68" t="str">
            <v/>
          </cell>
          <cell r="H68" t="str">
            <v>BG/10/MT/ITC/205/20</v>
          </cell>
          <cell r="I68" t="str">
            <v>#</v>
          </cell>
          <cell r="J68" t="str">
            <v>Not assigned</v>
          </cell>
        </row>
        <row r="69">
          <cell r="F69" t="str">
            <v/>
          </cell>
          <cell r="G69" t="str">
            <v/>
          </cell>
          <cell r="H69" t="str">
            <v/>
          </cell>
          <cell r="I69" t="str">
            <v>Result</v>
          </cell>
          <cell r="J69" t="str">
            <v/>
          </cell>
        </row>
        <row r="70">
          <cell r="F70" t="str">
            <v/>
          </cell>
          <cell r="G70" t="str">
            <v/>
          </cell>
          <cell r="H70" t="str">
            <v>BG/10/MT/ITP/205/20</v>
          </cell>
          <cell r="I70" t="str">
            <v>#</v>
          </cell>
          <cell r="J70" t="str">
            <v>Not assigned</v>
          </cell>
        </row>
        <row r="71">
          <cell r="F71" t="str">
            <v/>
          </cell>
          <cell r="G71" t="str">
            <v/>
          </cell>
          <cell r="H71" t="str">
            <v/>
          </cell>
          <cell r="I71" t="str">
            <v>Result</v>
          </cell>
          <cell r="J71" t="str">
            <v/>
          </cell>
        </row>
        <row r="72">
          <cell r="F72" t="str">
            <v/>
          </cell>
          <cell r="G72" t="str">
            <v/>
          </cell>
          <cell r="H72" t="str">
            <v>BG/10/MT/MDC/205/20</v>
          </cell>
          <cell r="I72" t="str">
            <v>#</v>
          </cell>
          <cell r="J72" t="str">
            <v>Not assigned</v>
          </cell>
        </row>
        <row r="73">
          <cell r="F73" t="str">
            <v/>
          </cell>
          <cell r="G73" t="str">
            <v/>
          </cell>
          <cell r="H73" t="str">
            <v/>
          </cell>
          <cell r="I73" t="str">
            <v>Result</v>
          </cell>
          <cell r="J73" t="str">
            <v/>
          </cell>
        </row>
        <row r="74">
          <cell r="F74" t="str">
            <v/>
          </cell>
          <cell r="G74" t="str">
            <v/>
          </cell>
          <cell r="H74" t="str">
            <v>BG/10/MT/MDP/205/20</v>
          </cell>
          <cell r="I74" t="str">
            <v>#</v>
          </cell>
          <cell r="J74" t="str">
            <v>Not assigned</v>
          </cell>
        </row>
        <row r="75">
          <cell r="F75" t="str">
            <v/>
          </cell>
          <cell r="G75" t="str">
            <v/>
          </cell>
          <cell r="H75" t="str">
            <v/>
          </cell>
          <cell r="I75" t="str">
            <v>Result</v>
          </cell>
          <cell r="J75" t="str">
            <v/>
          </cell>
        </row>
        <row r="76">
          <cell r="F76" t="str">
            <v/>
          </cell>
          <cell r="G76" t="str">
            <v/>
          </cell>
          <cell r="H76" t="str">
            <v>Result</v>
          </cell>
          <cell r="I76" t="str">
            <v/>
          </cell>
          <cell r="J76" t="str">
            <v/>
          </cell>
        </row>
        <row r="77">
          <cell r="F77" t="str">
            <v>Overall Result</v>
          </cell>
          <cell r="G77" t="str">
            <v/>
          </cell>
          <cell r="H77" t="str">
            <v/>
          </cell>
          <cell r="I77" t="str">
            <v/>
          </cell>
          <cell r="J77" t="str">
            <v/>
          </cell>
        </row>
      </sheetData>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METR Comb"/>
      <sheetName val="Detailed P&amp;L-JMT"/>
      <sheetName val="GM"/>
      <sheetName val="Tech"/>
      <sheetName val="AMI P &amp; L"/>
      <sheetName val="Unit Pricing - PAL"/>
      <sheetName val="Unit Pricing - CP"/>
      <sheetName val="Regulation"/>
      <sheetName val="Deployment"/>
      <sheetName val="BExRepositorySheet"/>
      <sheetName val="P&amp;L-METR BW Proj"/>
      <sheetName val="P&amp;L-METR BW BA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METR"/>
      <sheetName val="Func code 205 breakdown"/>
      <sheetName val="Metr Direct Capex by AC"/>
      <sheetName val="Metr Direct Capex by order BW"/>
      <sheetName val="Metr Direct Capex BW"/>
      <sheetName val="Metr Overheads BW"/>
      <sheetName val="Metr Total Capex BW"/>
      <sheetName val="Metr Total Capex Rollout"/>
      <sheetName val="Reco Sheet for Fcast"/>
      <sheetName val="Capex Bud 11-METR"/>
    </sheetNames>
    <sheetDataSet>
      <sheetData sheetId="0"/>
      <sheetData sheetId="1"/>
      <sheetData sheetId="2"/>
      <sheetData sheetId="3"/>
      <sheetData sheetId="4"/>
      <sheetData sheetId="5"/>
      <sheetData sheetId="6"/>
      <sheetData sheetId="7"/>
      <sheetData sheetId="8">
        <row r="1">
          <cell r="E1" t="str">
            <v>F240 CAP Capital Expenditure Forecast Function Codes Listing</v>
          </cell>
        </row>
        <row r="2">
          <cell r="G2" t="str">
            <v>Author</v>
          </cell>
          <cell r="H2" t="str">
            <v>SGOHIL</v>
          </cell>
          <cell r="J2" t="str">
            <v>Status of Data</v>
          </cell>
          <cell r="K2" t="str">
            <v>31/05/2010 12:21:34</v>
          </cell>
        </row>
        <row r="6">
          <cell r="F6" t="str">
            <v>Author</v>
          </cell>
          <cell r="G6" t="str">
            <v>SGOHIL</v>
          </cell>
          <cell r="I6" t="str">
            <v>Last Refreshed</v>
          </cell>
          <cell r="J6" t="str">
            <v>31/05/2010 13:40:23</v>
          </cell>
          <cell r="L6" t="str">
            <v>Order (Selection Options, Optional)</v>
          </cell>
          <cell r="M6" t="str">
            <v>Empty Demarcation</v>
          </cell>
          <cell r="O6" t="str">
            <v>Actuals 4 Period Season (single period)</v>
          </cell>
          <cell r="P6" t="str">
            <v>004.2010</v>
          </cell>
        </row>
        <row r="7">
          <cell r="F7" t="str">
            <v>Current User</v>
          </cell>
          <cell r="G7" t="str">
            <v>RPARNES</v>
          </cell>
          <cell r="I7" t="str">
            <v>Key Date</v>
          </cell>
          <cell r="J7" t="str">
            <v>31/05/2010</v>
          </cell>
          <cell r="L7" t="str">
            <v>Business Area Intervals Optional</v>
          </cell>
          <cell r="M7" t="str">
            <v>METR</v>
          </cell>
          <cell r="O7" t="str">
            <v>Forecast Period Variable</v>
          </cell>
          <cell r="P7" t="str">
            <v>005.2010</v>
          </cell>
        </row>
        <row r="8">
          <cell r="F8" t="str">
            <v>Last Changed By</v>
          </cell>
          <cell r="G8" t="str">
            <v>SSEHARAN</v>
          </cell>
          <cell r="I8" t="str">
            <v>Changed At</v>
          </cell>
          <cell r="J8" t="str">
            <v>7/05/2010 14:47:41</v>
          </cell>
          <cell r="L8" t="str">
            <v>Order Type Optional Selects</v>
          </cell>
          <cell r="M8" t="str">
            <v>Empty Demarcation</v>
          </cell>
          <cell r="O8" t="str">
            <v>WBS Element (Selection Options, Optional)</v>
          </cell>
          <cell r="P8" t="str">
            <v>Empty Demarcation</v>
          </cell>
        </row>
        <row r="9">
          <cell r="F9" t="str">
            <v>InfoProvider</v>
          </cell>
          <cell r="G9" t="str">
            <v>ZOPA_M01</v>
          </cell>
          <cell r="I9" t="str">
            <v>Status of Data</v>
          </cell>
          <cell r="J9" t="str">
            <v>31/05/2010 12:21:34</v>
          </cell>
          <cell r="L9" t="str">
            <v>Forecast Version (Single Mandatory)</v>
          </cell>
          <cell r="M9" t="str">
            <v>20</v>
          </cell>
          <cell r="O9" t="str">
            <v>Budget version (single value entry,mandatory)</v>
          </cell>
          <cell r="P9" t="str">
            <v>1</v>
          </cell>
        </row>
        <row r="10">
          <cell r="F10" t="str">
            <v>Query Technical Name</v>
          </cell>
          <cell r="G10" t="str">
            <v>ZOPA_M01_Q0010</v>
          </cell>
          <cell r="I10" t="str">
            <v>Relevance of Data (Date)</v>
          </cell>
          <cell r="J10" t="str">
            <v>31/05/2010</v>
          </cell>
          <cell r="L10" t="str">
            <v>BW FunctionCode Optional Selections</v>
          </cell>
          <cell r="M10" t="str">
            <v>205</v>
          </cell>
          <cell r="O10" t="str">
            <v>Company Code (Selection Options, Optional)</v>
          </cell>
          <cell r="P10" t="str">
            <v>Empty Demarcation</v>
          </cell>
        </row>
        <row r="11">
          <cell r="F11" t="str">
            <v>Query Description</v>
          </cell>
          <cell r="G11" t="str">
            <v>F240 CAP Capital Expenditure Forecast Function Codes Listing</v>
          </cell>
          <cell r="I11" t="str">
            <v>Relevance of Data (Time)</v>
          </cell>
          <cell r="J11" t="str">
            <v>12:21:34</v>
          </cell>
        </row>
        <row r="15">
          <cell r="C15" t="str">
            <v>Business area</v>
          </cell>
          <cell r="D15" t="str">
            <v/>
          </cell>
          <cell r="F15" t="str">
            <v/>
          </cell>
          <cell r="G15" t="str">
            <v/>
          </cell>
          <cell r="H15" t="str">
            <v/>
          </cell>
          <cell r="I15" t="str">
            <v/>
          </cell>
          <cell r="J15" t="str">
            <v/>
          </cell>
          <cell r="K15" t="str">
            <v xml:space="preserve">
Forecast 5
MAY 2010</v>
          </cell>
          <cell r="L15" t="str">
            <v xml:space="preserve">
Forecast 6
JUN 2010</v>
          </cell>
          <cell r="M15" t="str">
            <v xml:space="preserve">
Forecast 7
JUL 2010</v>
          </cell>
          <cell r="N15" t="str">
            <v xml:space="preserve">
Forecast 8
AUG 2010</v>
          </cell>
          <cell r="O15" t="str">
            <v xml:space="preserve">
Forecast 9
SEP 2010</v>
          </cell>
          <cell r="P15" t="str">
            <v xml:space="preserve">
Forecast 10
OCT 2010</v>
          </cell>
          <cell r="Q15" t="str">
            <v xml:space="preserve">
Forecast 11
NOV 2010</v>
          </cell>
          <cell r="R15" t="str">
            <v xml:space="preserve">
Forecast 12
DEC 2010</v>
          </cell>
          <cell r="S15" t="str">
            <v>Total periods 5-12</v>
          </cell>
        </row>
        <row r="16">
          <cell r="C16" t="str">
            <v>BWFIN Function Code</v>
          </cell>
          <cell r="D16" t="str">
            <v>205 IT METERING DATA SERVICES</v>
          </cell>
          <cell r="F16" t="str">
            <v>Cost element</v>
          </cell>
          <cell r="G16" t="str">
            <v/>
          </cell>
          <cell r="H16" t="str">
            <v>WBS (Function Code)</v>
          </cell>
          <cell r="I16" t="str">
            <v>Order</v>
          </cell>
          <cell r="J16" t="str">
            <v/>
          </cell>
          <cell r="K16" t="str">
            <v>* 1,000 AUD</v>
          </cell>
          <cell r="L16" t="str">
            <v>* 1,000 AUD</v>
          </cell>
          <cell r="M16" t="str">
            <v>* 1,000 AUD</v>
          </cell>
          <cell r="N16" t="str">
            <v>* 1,000 AUD</v>
          </cell>
          <cell r="O16" t="str">
            <v>* 1,000 AUD</v>
          </cell>
          <cell r="P16" t="str">
            <v>* 1,000 AUD</v>
          </cell>
          <cell r="Q16" t="str">
            <v>* 1,000 AUD</v>
          </cell>
          <cell r="R16" t="str">
            <v>* 1,000 AUD</v>
          </cell>
        </row>
        <row r="17">
          <cell r="C17" t="str">
            <v>Capex or Opex  Indic</v>
          </cell>
          <cell r="D17" t="str">
            <v/>
          </cell>
          <cell r="F17" t="str">
            <v>524100</v>
          </cell>
          <cell r="G17" t="str">
            <v>Cap Purch ComputerHW</v>
          </cell>
          <cell r="H17" t="str">
            <v>BG/10/MT/BTC/205/01</v>
          </cell>
          <cell r="I17" t="str">
            <v>#</v>
          </cell>
          <cell r="J17" t="str">
            <v>Not assigned</v>
          </cell>
          <cell r="K17">
            <v>0.375</v>
          </cell>
          <cell r="L17">
            <v>0.375</v>
          </cell>
          <cell r="M17">
            <v>0.375</v>
          </cell>
          <cell r="N17">
            <v>0.375</v>
          </cell>
          <cell r="O17">
            <v>0.375</v>
          </cell>
          <cell r="P17">
            <v>0.375</v>
          </cell>
          <cell r="Q17">
            <v>0.375</v>
          </cell>
          <cell r="R17">
            <v>0.375</v>
          </cell>
          <cell r="S17">
            <v>3000</v>
          </cell>
        </row>
        <row r="18">
          <cell r="C18" t="str">
            <v>Company code</v>
          </cell>
          <cell r="D18" t="str">
            <v/>
          </cell>
          <cell r="F18" t="str">
            <v/>
          </cell>
          <cell r="G18" t="str">
            <v/>
          </cell>
          <cell r="H18" t="str">
            <v/>
          </cell>
          <cell r="I18" t="str">
            <v>Result</v>
          </cell>
          <cell r="J18" t="str">
            <v/>
          </cell>
          <cell r="K18">
            <v>0.375</v>
          </cell>
          <cell r="L18">
            <v>0.375</v>
          </cell>
          <cell r="M18">
            <v>0.375</v>
          </cell>
          <cell r="N18">
            <v>0.375</v>
          </cell>
          <cell r="O18">
            <v>0.375</v>
          </cell>
          <cell r="P18">
            <v>0.375</v>
          </cell>
          <cell r="Q18">
            <v>0.375</v>
          </cell>
          <cell r="R18">
            <v>0.375</v>
          </cell>
          <cell r="S18">
            <v>3000</v>
          </cell>
        </row>
        <row r="19">
          <cell r="C19" t="str">
            <v>Cost element</v>
          </cell>
          <cell r="D19" t="str">
            <v>]4500/633000 Corporate Overheads to Capital[, ]4500/634000 Local Overheads to Capital[...</v>
          </cell>
        </row>
        <row r="20">
          <cell r="C20" t="str">
            <v>Order type</v>
          </cell>
          <cell r="D20" t="str">
            <v/>
          </cell>
        </row>
        <row r="21">
          <cell r="C21" t="str">
            <v>Order</v>
          </cell>
          <cell r="D21" t="str">
            <v/>
          </cell>
        </row>
        <row r="22">
          <cell r="C22" t="str">
            <v>Time Analysis: Forecast Reports</v>
          </cell>
          <cell r="D22" t="str">
            <v>,Forecast 5_x000D_
MAY 2010,Forecast 6_x000D_
JUN 2010,Forecast 7_x000D_
JUL 2010,Forecast 8_x000D_
AUG 2010,Forecast 9_x000D_
SEP 2010...</v>
          </cell>
        </row>
        <row r="23">
          <cell r="C23" t="str">
            <v>WBS (Function Code)</v>
          </cell>
          <cell r="D23" t="str">
            <v/>
          </cell>
        </row>
      </sheetData>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 val="Summary-Bus Report"/>
      <sheetName val="Summary-Bus Report Rollout"/>
      <sheetName val="Act Rates"/>
      <sheetName val="Graph Rollout"/>
      <sheetName val="Graph"/>
      <sheetName val="PNS Details (2)"/>
      <sheetName val="Month Report PAL BAU"/>
      <sheetName val="Month Report PAL Rollout"/>
      <sheetName val="Powercor Meters Act"/>
      <sheetName val="Powercor Meters Budget"/>
      <sheetName val="Act Mth"/>
      <sheetName val="Bud Mth"/>
      <sheetName val="Month Report CP"/>
      <sheetName val="Month Report CP Rollout"/>
      <sheetName val="CitiPower Meters Budget"/>
      <sheetName val="CitiPower Meters Act"/>
      <sheetName val="SAP PAL Jan"/>
      <sheetName val="SAP PAL Feb"/>
      <sheetName val="SAP PAL Mar"/>
      <sheetName val="SAP PAL Apr"/>
      <sheetName val="SAP PAL May"/>
      <sheetName val="SAP CP Jan"/>
      <sheetName val="SAP CP Feb"/>
      <sheetName val="SAP CP Mar"/>
      <sheetName val="SAP CP Apr"/>
      <sheetName val="SAP CP May"/>
      <sheetName val="Bud Rates"/>
      <sheetName val="BExRepository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E1" t="str">
            <v>F200 CCA Global Opexp By F_Code 12 Month Budget 2010</v>
          </cell>
        </row>
        <row r="2">
          <cell r="G2" t="str">
            <v>Author</v>
          </cell>
          <cell r="H2" t="str">
            <v>SGOHIL</v>
          </cell>
          <cell r="J2" t="str">
            <v>Status of Data</v>
          </cell>
          <cell r="K2" t="str">
            <v>4/03/2010 01:45:52</v>
          </cell>
        </row>
        <row r="6">
          <cell r="F6" t="str">
            <v>Author</v>
          </cell>
          <cell r="G6" t="str">
            <v>SGOHIL</v>
          </cell>
          <cell r="I6" t="str">
            <v>Last Refreshed</v>
          </cell>
          <cell r="J6" t="str">
            <v>4/03/2010 17:17:35</v>
          </cell>
          <cell r="L6" t="str">
            <v>Plan Version (Single Value Entry, Required)</v>
          </cell>
          <cell r="M6" t="str">
            <v>1</v>
          </cell>
        </row>
        <row r="7">
          <cell r="F7" t="str">
            <v>Current User</v>
          </cell>
          <cell r="G7" t="str">
            <v>RPARNES</v>
          </cell>
          <cell r="I7" t="str">
            <v>Key Date</v>
          </cell>
          <cell r="J7" t="str">
            <v>4/03/2010</v>
          </cell>
          <cell r="L7" t="str">
            <v>Business Area Intervals Optional</v>
          </cell>
          <cell r="M7" t="str">
            <v>METR</v>
          </cell>
        </row>
        <row r="8">
          <cell r="F8" t="str">
            <v>Last Changed By</v>
          </cell>
          <cell r="G8" t="str">
            <v>VPARTHASARAT</v>
          </cell>
          <cell r="I8" t="str">
            <v>Changed At</v>
          </cell>
          <cell r="J8" t="str">
            <v>8/10/2009 12:48:21</v>
          </cell>
          <cell r="L8" t="str">
            <v>Function Codes Optional Intvl2</v>
          </cell>
          <cell r="M8" t="str">
            <v>Empty Demarcation</v>
          </cell>
        </row>
        <row r="9">
          <cell r="F9" t="str">
            <v>InfoProvider</v>
          </cell>
          <cell r="G9" t="str">
            <v>ZOPEX_M01</v>
          </cell>
          <cell r="I9" t="str">
            <v>Status of Data</v>
          </cell>
          <cell r="J9" t="str">
            <v>4/03/2010 01:45:52</v>
          </cell>
          <cell r="L9" t="str">
            <v>Company Code (Selection Options, Optional)</v>
          </cell>
          <cell r="M9" t="str">
            <v>4550, 4650</v>
          </cell>
        </row>
        <row r="10">
          <cell r="F10" t="str">
            <v>Query Technical Name</v>
          </cell>
          <cell r="G10" t="str">
            <v>ZOPEX_M01_Q0015</v>
          </cell>
          <cell r="I10" t="str">
            <v>Relevance of Data (Date)</v>
          </cell>
          <cell r="J10" t="str">
            <v>4/03/2010</v>
          </cell>
          <cell r="L10" t="str">
            <v>Fiscal Year (Single Value Entry, Required)</v>
          </cell>
          <cell r="M10" t="str">
            <v>2010</v>
          </cell>
        </row>
        <row r="11">
          <cell r="F11" t="str">
            <v>Query Description</v>
          </cell>
          <cell r="G11" t="str">
            <v>F200 CCA Global Opexp By F_Code 12 Month Budget 2010</v>
          </cell>
          <cell r="I11" t="str">
            <v>Relevance of Data (Time)</v>
          </cell>
          <cell r="J11" t="str">
            <v>1:45:52</v>
          </cell>
        </row>
        <row r="15">
          <cell r="C15" t="str">
            <v>Business Area</v>
          </cell>
          <cell r="D15" t="str">
            <v/>
          </cell>
          <cell r="F15" t="str">
            <v/>
          </cell>
          <cell r="G15" t="str">
            <v/>
          </cell>
          <cell r="H15" t="str">
            <v/>
          </cell>
          <cell r="I15" t="str">
            <v/>
          </cell>
          <cell r="J15" t="str">
            <v/>
          </cell>
          <cell r="K15" t="str">
            <v>Jan
2011</v>
          </cell>
          <cell r="L15" t="str">
            <v>Feb
2011</v>
          </cell>
          <cell r="M15" t="str">
            <v>Mar
2011</v>
          </cell>
          <cell r="N15" t="str">
            <v>Apr
2011</v>
          </cell>
          <cell r="O15" t="str">
            <v>May
2011</v>
          </cell>
          <cell r="P15" t="str">
            <v>Jun
2011</v>
          </cell>
          <cell r="Q15" t="str">
            <v>Jul
2011</v>
          </cell>
          <cell r="R15" t="str">
            <v>Aug
2011</v>
          </cell>
          <cell r="S15" t="str">
            <v>Sep
2011</v>
          </cell>
        </row>
        <row r="16">
          <cell r="C16" t="str">
            <v>BWFIN Function Code</v>
          </cell>
          <cell r="D16" t="str">
            <v>430, 991</v>
          </cell>
          <cell r="F16" t="str">
            <v>Company code</v>
          </cell>
          <cell r="G16" t="str">
            <v/>
          </cell>
          <cell r="H16" t="str">
            <v>BWFIN Function Code</v>
          </cell>
          <cell r="I16" t="str">
            <v>Cost element</v>
          </cell>
          <cell r="J16" t="str">
            <v/>
          </cell>
          <cell r="K16" t="str">
            <v>AUD</v>
          </cell>
          <cell r="L16" t="str">
            <v>AUD</v>
          </cell>
          <cell r="M16" t="str">
            <v>AUD</v>
          </cell>
          <cell r="N16" t="str">
            <v>AUD</v>
          </cell>
          <cell r="O16" t="str">
            <v>AUD</v>
          </cell>
          <cell r="P16" t="str">
            <v>AUD</v>
          </cell>
          <cell r="Q16" t="str">
            <v>AUD</v>
          </cell>
          <cell r="R16" t="str">
            <v>AUD</v>
          </cell>
          <cell r="S16" t="str">
            <v>AUD</v>
          </cell>
        </row>
        <row r="17">
          <cell r="C17" t="str">
            <v>Chart of accounts</v>
          </cell>
          <cell r="D17" t="str">
            <v/>
          </cell>
          <cell r="F17" t="str">
            <v>4550</v>
          </cell>
          <cell r="G17" t="str">
            <v>Powercor Australia Ltd</v>
          </cell>
          <cell r="H17" t="str">
            <v>430</v>
          </cell>
          <cell r="I17" t="str">
            <v>4500ALLCSTELEM</v>
          </cell>
          <cell r="J17" t="str">
            <v>All Cost Elements</v>
          </cell>
          <cell r="K17">
            <v>44926.84</v>
          </cell>
          <cell r="L17">
            <v>60447.17</v>
          </cell>
          <cell r="M17">
            <v>86817.24</v>
          </cell>
          <cell r="N17">
            <v>83214.039999999994</v>
          </cell>
          <cell r="O17">
            <v>98784.21</v>
          </cell>
          <cell r="P17">
            <v>122071.26</v>
          </cell>
          <cell r="Q17">
            <v>130242.7</v>
          </cell>
          <cell r="R17">
            <v>141807.46</v>
          </cell>
          <cell r="S17">
            <v>153757.67000000001</v>
          </cell>
        </row>
        <row r="18">
          <cell r="C18" t="str">
            <v>Company code</v>
          </cell>
          <cell r="D18" t="str">
            <v/>
          </cell>
          <cell r="F18" t="str">
            <v/>
          </cell>
          <cell r="G18" t="str">
            <v/>
          </cell>
          <cell r="H18" t="str">
            <v/>
          </cell>
          <cell r="I18">
            <v>624055</v>
          </cell>
          <cell r="J18" t="str">
            <v>Cde Tst D/C Metr S P</v>
          </cell>
          <cell r="K18">
            <v>4592.07</v>
          </cell>
          <cell r="L18">
            <v>10496.16</v>
          </cell>
          <cell r="M18">
            <v>8309.4599999999991</v>
          </cell>
          <cell r="N18">
            <v>7653.45</v>
          </cell>
          <cell r="O18">
            <v>7653.45</v>
          </cell>
          <cell r="P18">
            <v>9840.15</v>
          </cell>
          <cell r="Q18">
            <v>7653.45</v>
          </cell>
          <cell r="R18">
            <v>7653.45</v>
          </cell>
          <cell r="S18">
            <v>9840.15</v>
          </cell>
        </row>
        <row r="19">
          <cell r="C19" t="str">
            <v>Cost center</v>
          </cell>
          <cell r="D19" t="str">
            <v/>
          </cell>
          <cell r="F19" t="str">
            <v/>
          </cell>
          <cell r="G19" t="str">
            <v/>
          </cell>
          <cell r="H19" t="str">
            <v/>
          </cell>
          <cell r="I19">
            <v>624057</v>
          </cell>
          <cell r="J19" t="str">
            <v>Comp Tst Single Ph M</v>
          </cell>
          <cell r="K19">
            <v>7856.2</v>
          </cell>
          <cell r="L19">
            <v>7463.39</v>
          </cell>
          <cell r="M19">
            <v>9034.6299999999992</v>
          </cell>
          <cell r="N19">
            <v>8249.01</v>
          </cell>
          <cell r="O19">
            <v>8249.01</v>
          </cell>
          <cell r="P19">
            <v>8249.01</v>
          </cell>
          <cell r="Q19">
            <v>8249.01</v>
          </cell>
          <cell r="R19">
            <v>8249.01</v>
          </cell>
          <cell r="S19">
            <v>8249.01</v>
          </cell>
        </row>
        <row r="20">
          <cell r="C20" t="str">
            <v>Cost element</v>
          </cell>
          <cell r="D20" t="str">
            <v/>
          </cell>
          <cell r="F20" t="str">
            <v/>
          </cell>
          <cell r="G20" t="str">
            <v/>
          </cell>
          <cell r="H20" t="str">
            <v/>
          </cell>
          <cell r="I20">
            <v>624058</v>
          </cell>
          <cell r="J20" t="str">
            <v>Compl Tst Multi Ph M</v>
          </cell>
          <cell r="K20">
            <v>3666.18</v>
          </cell>
          <cell r="L20">
            <v>7856.1</v>
          </cell>
          <cell r="M20">
            <v>4713.66</v>
          </cell>
          <cell r="N20">
            <v>3666.18</v>
          </cell>
          <cell r="O20">
            <v>3666.18</v>
          </cell>
          <cell r="P20">
            <v>3666.18</v>
          </cell>
          <cell r="Q20">
            <v>4189.92</v>
          </cell>
          <cell r="R20">
            <v>4189.92</v>
          </cell>
          <cell r="S20">
            <v>3666.18</v>
          </cell>
        </row>
        <row r="21">
          <cell r="C21" t="str">
            <v>G/L Account</v>
          </cell>
          <cell r="D21" t="str">
            <v/>
          </cell>
          <cell r="F21" t="str">
            <v/>
          </cell>
          <cell r="G21" t="str">
            <v/>
          </cell>
          <cell r="H21" t="str">
            <v/>
          </cell>
          <cell r="I21">
            <v>624067</v>
          </cell>
          <cell r="J21" t="str">
            <v>Mtr Pd Inv AMI-PAL</v>
          </cell>
          <cell r="K21">
            <v>8730.7000000000007</v>
          </cell>
          <cell r="L21">
            <v>9079.4</v>
          </cell>
          <cell r="M21">
            <v>9079.4</v>
          </cell>
          <cell r="N21">
            <v>9079.4</v>
          </cell>
          <cell r="O21">
            <v>9079.4</v>
          </cell>
          <cell r="P21">
            <v>9777.9</v>
          </cell>
          <cell r="Q21">
            <v>9777.9</v>
          </cell>
          <cell r="R21">
            <v>9428.1</v>
          </cell>
          <cell r="S21">
            <v>9079.4</v>
          </cell>
        </row>
        <row r="22">
          <cell r="C22" t="str">
            <v>Partner Activity</v>
          </cell>
          <cell r="D22" t="str">
            <v/>
          </cell>
        </row>
        <row r="23">
          <cell r="C23" t="str">
            <v>Partner Business Pro</v>
          </cell>
          <cell r="D23" t="str">
            <v/>
          </cell>
        </row>
        <row r="24">
          <cell r="C24" t="str">
            <v>Partner Cost Center</v>
          </cell>
          <cell r="D24" t="str">
            <v/>
          </cell>
        </row>
        <row r="25">
          <cell r="C25" t="str">
            <v>Partner Object Type</v>
          </cell>
          <cell r="D25" t="str">
            <v/>
          </cell>
        </row>
        <row r="26">
          <cell r="C26" t="str">
            <v>Partner object</v>
          </cell>
          <cell r="D26" t="str">
            <v/>
          </cell>
        </row>
        <row r="27">
          <cell r="C27" t="str">
            <v>Partner Order</v>
          </cell>
          <cell r="D27" t="str">
            <v/>
          </cell>
        </row>
        <row r="28">
          <cell r="C28" t="str">
            <v>Partner WBS Element</v>
          </cell>
          <cell r="D28" t="str">
            <v/>
          </cell>
        </row>
        <row r="29">
          <cell r="C29" t="str">
            <v>Time Analysis. Period 001, 002, ..., 012 and total 001-012</v>
          </cell>
          <cell r="D29" t="str">
            <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METR Comb"/>
      <sheetName val="Detailed P&amp;L-JMT"/>
      <sheetName val="GM"/>
      <sheetName val="Tech"/>
      <sheetName val="AMI P &amp; L"/>
      <sheetName val="Unit Pricing - PAL"/>
      <sheetName val="Unit Pricing - CP"/>
      <sheetName val="Regulation"/>
      <sheetName val="Deployment"/>
      <sheetName val="BExRepositorySheet"/>
      <sheetName val="P&amp;L-METR BW Proj"/>
      <sheetName val="P&amp;L-METR BW BAU"/>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put"/>
      <sheetName val="Profit Loss Analysis"/>
      <sheetName val="Table"/>
      <sheetName val="PAL NETW ONLY"/>
      <sheetName val="CP NETW ONLY"/>
      <sheetName val="PAL NETW SERV"/>
      <sheetName val="CP NETW SERV"/>
      <sheetName val="NETW_reglu Reco"/>
      <sheetName val="NETW_reglu reports PAL"/>
      <sheetName val="NETW_reglu reports CP"/>
      <sheetName val="PAL Total"/>
      <sheetName val="PAL METR"/>
      <sheetName val="PAL PM"/>
      <sheetName val="PAL METR Soln"/>
      <sheetName val="PAL EN Service"/>
      <sheetName val="CP TOTAL"/>
      <sheetName val="CP P.METR"/>
      <sheetName val="CP EN Service"/>
      <sheetName val="BExRepositorySheet"/>
      <sheetName val="CP P&amp;L"/>
      <sheetName val="PAL P&amp;L"/>
      <sheetName val="CP CTR REPORT"/>
      <sheetName val="PAL CTR REPORT"/>
      <sheetName val="Summary RECO"/>
      <sheetName val="NEW PAL CTR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Q12"/>
  <sheetViews>
    <sheetView showGridLines="0" zoomScale="85" zoomScaleNormal="85" workbookViewId="0">
      <selection activeCell="Q9" sqref="Q9"/>
    </sheetView>
  </sheetViews>
  <sheetFormatPr defaultRowHeight="12.75"/>
  <cols>
    <col min="1" max="1" width="9.140625" style="66"/>
    <col min="2" max="2" width="9.5703125" style="66" customWidth="1"/>
    <col min="3" max="3" width="6.28515625" style="66" customWidth="1"/>
    <col min="4" max="16384" width="9.140625" style="66"/>
  </cols>
  <sheetData>
    <row r="1" spans="1:17" ht="18" customHeight="1">
      <c r="A1" t="e">
        <f>+ModelName</f>
        <v>#NAME?</v>
      </c>
    </row>
    <row r="2" spans="1:17">
      <c r="A2" s="66" t="str">
        <f ca="1">MID(CELL("Filename",D1),FIND("]",CELL("Filename",D1))+1,255)</f>
        <v>Title</v>
      </c>
    </row>
    <row r="12" spans="1:17" ht="15.75">
      <c r="B12" s="1224" t="s">
        <v>594</v>
      </c>
      <c r="P12" s="67"/>
      <c r="Q12" s="68"/>
    </row>
  </sheetData>
  <phoneticPr fontId="10" type="noConversion"/>
  <pageMargins left="0.75" right="0.75" top="1" bottom="1" header="0.5" footer="0.5"/>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99CCFF"/>
    <pageSetUpPr fitToPage="1"/>
  </sheetPr>
  <dimension ref="A1:DU474"/>
  <sheetViews>
    <sheetView showGridLines="0" zoomScale="70" zoomScaleNormal="70" workbookViewId="0">
      <pane xSplit="4" ySplit="11" topLeftCell="E12" activePane="bottomRight" state="frozen"/>
      <selection activeCell="B146" sqref="B146"/>
      <selection pane="topRight" activeCell="B146" sqref="B146"/>
      <selection pane="bottomLeft" activeCell="B146" sqref="B146"/>
      <selection pane="bottomRight" activeCell="D38" sqref="D38"/>
    </sheetView>
  </sheetViews>
  <sheetFormatPr defaultColWidth="9.140625" defaultRowHeight="15"/>
  <cols>
    <col min="1" max="1" width="2.42578125" style="823" customWidth="1"/>
    <col min="2" max="2" width="2.42578125" style="824" customWidth="1"/>
    <col min="3" max="3" width="61.140625" style="820" bestFit="1" customWidth="1"/>
    <col min="4" max="4" width="61.42578125" style="820" customWidth="1"/>
    <col min="5" max="16" width="18.7109375" style="820" customWidth="1"/>
    <col min="17" max="26" width="15.7109375" style="820" customWidth="1"/>
    <col min="27" max="16384" width="9.140625" style="820"/>
  </cols>
  <sheetData>
    <row r="1" spans="1:125" s="659" customFormat="1" ht="18">
      <c r="A1" s="41" t="str">
        <f>Title!B12</f>
        <v>CP 2016-20 Revised Proposal - ACS Model</v>
      </c>
      <c r="B1" s="655"/>
      <c r="C1" s="656"/>
      <c r="D1" s="656"/>
      <c r="E1" s="656"/>
      <c r="F1" s="656"/>
      <c r="G1" s="656"/>
      <c r="H1" s="656"/>
      <c r="I1" s="656"/>
      <c r="J1" s="657"/>
      <c r="K1" s="658"/>
      <c r="L1" s="658"/>
      <c r="M1" s="658"/>
    </row>
    <row r="2" spans="1:125" s="659" customFormat="1" ht="15.75">
      <c r="A2" s="573" t="str">
        <f ca="1">MID(CELL("Filename",D1),FIND("]",CELL("Filename",D1))+1,255)</f>
        <v>CP Restet 4.4</v>
      </c>
      <c r="B2" s="573"/>
      <c r="C2" s="573"/>
      <c r="D2" s="573"/>
      <c r="E2" s="573"/>
      <c r="F2" s="573"/>
      <c r="G2" s="573"/>
      <c r="I2" s="573"/>
      <c r="J2" s="660" t="str">
        <f ca="1">Check!D2</f>
        <v>OK</v>
      </c>
      <c r="K2" s="661"/>
      <c r="L2" s="661"/>
      <c r="M2" s="658"/>
    </row>
    <row r="3" spans="1:125" s="357" customFormat="1" ht="12.75">
      <c r="A3" s="662" t="s">
        <v>2</v>
      </c>
      <c r="B3" s="662"/>
      <c r="E3" s="663"/>
      <c r="F3" s="663"/>
      <c r="G3" s="663"/>
    </row>
    <row r="4" spans="1:125" customFormat="1" ht="24" customHeight="1"/>
    <row r="5" spans="1:125" ht="31.5" customHeight="1">
      <c r="A5" s="817"/>
      <c r="B5" s="818"/>
      <c r="C5" s="839"/>
      <c r="D5" s="839"/>
      <c r="E5" s="839"/>
      <c r="F5" s="839"/>
      <c r="G5" s="839"/>
      <c r="H5" s="839"/>
      <c r="I5" s="839"/>
      <c r="J5" s="839"/>
      <c r="K5" s="839"/>
      <c r="L5" s="839"/>
      <c r="M5" s="839"/>
      <c r="N5" s="839"/>
      <c r="O5" s="839"/>
      <c r="AA5" s="819"/>
    </row>
    <row r="6" spans="1:125" ht="15.75">
      <c r="A6" s="817"/>
      <c r="B6" s="818"/>
      <c r="C6" s="675" t="s">
        <v>447</v>
      </c>
      <c r="D6" s="675"/>
      <c r="E6" s="675"/>
      <c r="F6" s="675"/>
      <c r="G6" s="675"/>
      <c r="H6" s="675"/>
      <c r="I6" s="675"/>
      <c r="J6" s="675"/>
      <c r="K6" s="675"/>
      <c r="L6" s="675"/>
      <c r="M6" s="675"/>
      <c r="N6" s="675"/>
      <c r="O6" s="675"/>
      <c r="P6" s="675"/>
      <c r="Q6" s="675"/>
      <c r="R6" s="675"/>
      <c r="S6" s="675"/>
      <c r="T6" s="675"/>
      <c r="U6" s="675"/>
      <c r="V6" s="675"/>
      <c r="W6" s="675"/>
      <c r="X6" s="675"/>
      <c r="Y6" s="675"/>
      <c r="Z6" s="675"/>
      <c r="AA6" s="819"/>
    </row>
    <row r="7" spans="1:125" s="843" customFormat="1" ht="13.5" customHeight="1">
      <c r="A7" s="817"/>
      <c r="B7" s="818"/>
      <c r="C7" s="840"/>
      <c r="D7" s="841"/>
      <c r="E7" s="841"/>
      <c r="F7" s="841"/>
      <c r="G7" s="842"/>
      <c r="H7" s="842"/>
      <c r="I7" s="842"/>
      <c r="J7" s="842"/>
      <c r="K7" s="842"/>
      <c r="L7" s="842"/>
      <c r="M7" s="842"/>
      <c r="N7" s="842"/>
      <c r="O7" s="842"/>
      <c r="P7" s="842"/>
      <c r="Q7" s="842"/>
      <c r="R7" s="842"/>
      <c r="AB7" s="820"/>
      <c r="AC7" s="820"/>
      <c r="AD7" s="820"/>
      <c r="AE7" s="820"/>
      <c r="AF7" s="820"/>
      <c r="AG7" s="820"/>
      <c r="AH7" s="820"/>
      <c r="AI7" s="820"/>
      <c r="AJ7" s="820"/>
      <c r="AK7" s="820"/>
      <c r="AL7" s="820"/>
      <c r="AM7" s="820"/>
      <c r="AN7" s="820"/>
      <c r="AO7" s="820"/>
      <c r="AP7" s="820"/>
      <c r="AQ7" s="820"/>
      <c r="AR7" s="820"/>
      <c r="AS7" s="820"/>
      <c r="AT7" s="820"/>
      <c r="AU7" s="820"/>
      <c r="AV7" s="820"/>
      <c r="AW7" s="820"/>
      <c r="AX7" s="820"/>
      <c r="AY7" s="820"/>
      <c r="AZ7" s="820"/>
      <c r="BA7" s="820"/>
      <c r="BB7" s="820"/>
      <c r="BC7" s="820"/>
      <c r="BD7" s="820"/>
      <c r="BE7" s="820"/>
      <c r="BF7" s="820"/>
      <c r="BG7" s="820"/>
      <c r="BH7" s="820"/>
      <c r="BI7" s="820"/>
      <c r="BJ7" s="820"/>
      <c r="BK7" s="820"/>
      <c r="BL7" s="820"/>
      <c r="BM7" s="820"/>
      <c r="BN7" s="820"/>
      <c r="BO7" s="820"/>
      <c r="BP7" s="820"/>
      <c r="BQ7" s="820"/>
      <c r="BR7" s="820"/>
      <c r="BS7" s="820"/>
      <c r="BT7" s="820"/>
      <c r="BU7" s="820"/>
      <c r="BV7" s="820"/>
      <c r="BW7" s="820"/>
      <c r="BX7" s="820"/>
      <c r="BY7" s="820"/>
      <c r="BZ7" s="820"/>
      <c r="CA7" s="820"/>
      <c r="CB7" s="820"/>
      <c r="CC7" s="820"/>
      <c r="CD7" s="820"/>
      <c r="CE7" s="820"/>
      <c r="CF7" s="820"/>
      <c r="CG7" s="820"/>
      <c r="CH7" s="820"/>
      <c r="CI7" s="820"/>
      <c r="CJ7" s="820"/>
      <c r="CK7" s="820"/>
      <c r="CL7" s="820"/>
      <c r="CM7" s="820"/>
      <c r="CN7" s="820"/>
      <c r="CO7" s="820"/>
      <c r="CP7" s="820"/>
      <c r="CQ7" s="820"/>
      <c r="CR7" s="820"/>
      <c r="CS7" s="820"/>
      <c r="CT7" s="820"/>
      <c r="CU7" s="820"/>
      <c r="CV7" s="820"/>
      <c r="CW7" s="820"/>
      <c r="CX7" s="820"/>
      <c r="CY7" s="820"/>
      <c r="CZ7" s="820"/>
      <c r="DA7" s="820"/>
      <c r="DB7" s="820"/>
      <c r="DC7" s="820"/>
      <c r="DD7" s="820"/>
      <c r="DE7" s="820"/>
      <c r="DF7" s="820"/>
      <c r="DG7" s="820"/>
      <c r="DH7" s="820"/>
      <c r="DI7" s="820"/>
      <c r="DJ7" s="820"/>
      <c r="DK7" s="820"/>
      <c r="DL7" s="820"/>
      <c r="DM7" s="820"/>
      <c r="DN7" s="820"/>
      <c r="DO7" s="820"/>
      <c r="DP7" s="820"/>
      <c r="DQ7" s="820"/>
      <c r="DR7" s="820"/>
      <c r="DS7" s="820"/>
      <c r="DT7" s="820"/>
      <c r="DU7" s="820"/>
    </row>
    <row r="8" spans="1:125" s="843" customFormat="1" ht="13.5" customHeight="1">
      <c r="A8" s="817"/>
      <c r="B8" s="818"/>
      <c r="C8" s="844"/>
      <c r="D8" s="841"/>
      <c r="E8" s="841"/>
      <c r="F8" s="841"/>
      <c r="G8" s="842"/>
      <c r="H8" s="842"/>
      <c r="I8" s="842"/>
      <c r="J8" s="842"/>
      <c r="K8" s="842"/>
      <c r="L8" s="842"/>
      <c r="M8" s="842"/>
      <c r="N8" s="842"/>
      <c r="O8" s="842"/>
      <c r="P8" s="842"/>
      <c r="Q8" s="842"/>
      <c r="R8" s="842"/>
      <c r="AB8" s="820"/>
      <c r="AC8" s="820"/>
      <c r="AD8" s="820"/>
      <c r="AE8" s="820"/>
      <c r="AF8" s="820"/>
      <c r="AG8" s="820"/>
      <c r="AH8" s="820"/>
      <c r="AI8" s="820"/>
      <c r="AJ8" s="820"/>
      <c r="AK8" s="820"/>
      <c r="AL8" s="820"/>
      <c r="AM8" s="820"/>
      <c r="AN8" s="820"/>
      <c r="AO8" s="820"/>
      <c r="AP8" s="820"/>
      <c r="AQ8" s="820"/>
      <c r="AR8" s="820"/>
      <c r="AS8" s="820"/>
      <c r="AT8" s="820"/>
      <c r="AU8" s="820"/>
      <c r="AV8" s="820"/>
      <c r="AW8" s="820"/>
      <c r="AX8" s="820"/>
      <c r="AY8" s="820"/>
      <c r="AZ8" s="820"/>
      <c r="BA8" s="820"/>
      <c r="BB8" s="820"/>
      <c r="BC8" s="820"/>
      <c r="BD8" s="820"/>
      <c r="BE8" s="820"/>
      <c r="BF8" s="820"/>
      <c r="BG8" s="820"/>
      <c r="BH8" s="820"/>
      <c r="BI8" s="820"/>
      <c r="BJ8" s="820"/>
      <c r="BK8" s="820"/>
      <c r="BL8" s="820"/>
      <c r="BM8" s="820"/>
      <c r="BN8" s="820"/>
      <c r="BO8" s="820"/>
      <c r="BP8" s="820"/>
      <c r="BQ8" s="820"/>
      <c r="BR8" s="820"/>
      <c r="BS8" s="820"/>
      <c r="BT8" s="820"/>
      <c r="BU8" s="820"/>
      <c r="BV8" s="820"/>
      <c r="BW8" s="820"/>
      <c r="BX8" s="820"/>
      <c r="BY8" s="820"/>
      <c r="BZ8" s="820"/>
      <c r="CA8" s="820"/>
      <c r="CB8" s="820"/>
      <c r="CC8" s="820"/>
      <c r="CD8" s="820"/>
      <c r="CE8" s="820"/>
      <c r="CF8" s="820"/>
      <c r="CG8" s="820"/>
      <c r="CH8" s="820"/>
      <c r="CI8" s="820"/>
      <c r="CJ8" s="820"/>
      <c r="CK8" s="820"/>
      <c r="CL8" s="820"/>
      <c r="CM8" s="820"/>
      <c r="CN8" s="820"/>
      <c r="CO8" s="820"/>
      <c r="CP8" s="820"/>
      <c r="CQ8" s="820"/>
      <c r="CR8" s="820"/>
      <c r="CS8" s="820"/>
      <c r="CT8" s="820"/>
      <c r="CU8" s="820"/>
      <c r="CV8" s="820"/>
      <c r="CW8" s="820"/>
      <c r="CX8" s="820"/>
      <c r="CY8" s="820"/>
      <c r="CZ8" s="820"/>
      <c r="DA8" s="820"/>
      <c r="DB8" s="820"/>
      <c r="DC8" s="820"/>
      <c r="DD8" s="820"/>
      <c r="DE8" s="820"/>
      <c r="DF8" s="820"/>
      <c r="DG8" s="820"/>
      <c r="DH8" s="820"/>
      <c r="DI8" s="820"/>
      <c r="DJ8" s="820"/>
      <c r="DK8" s="820"/>
      <c r="DL8" s="820"/>
      <c r="DM8" s="820"/>
      <c r="DN8" s="820"/>
      <c r="DO8" s="820"/>
      <c r="DP8" s="820"/>
      <c r="DQ8" s="820"/>
      <c r="DR8" s="820"/>
      <c r="DS8" s="820"/>
      <c r="DT8" s="820"/>
      <c r="DU8" s="820"/>
    </row>
    <row r="9" spans="1:125" s="843" customFormat="1" ht="18.75" thickBot="1">
      <c r="A9" s="817"/>
      <c r="B9" s="818"/>
      <c r="C9" s="840"/>
      <c r="D9" s="841"/>
      <c r="E9" s="841"/>
      <c r="F9" s="841"/>
      <c r="G9" s="842"/>
      <c r="H9" s="842"/>
      <c r="I9" s="842"/>
      <c r="J9" s="842"/>
      <c r="K9" s="842"/>
      <c r="L9" s="842"/>
      <c r="M9" s="842"/>
      <c r="N9" s="842"/>
      <c r="O9" s="842"/>
      <c r="P9" s="842"/>
      <c r="Q9" s="842"/>
      <c r="R9" s="842"/>
      <c r="AB9" s="820"/>
      <c r="AC9" s="820"/>
      <c r="AD9" s="820"/>
      <c r="AE9" s="820"/>
      <c r="AF9" s="820"/>
      <c r="AG9" s="820"/>
      <c r="AH9" s="820"/>
      <c r="AI9" s="820"/>
      <c r="AJ9" s="820"/>
      <c r="AK9" s="820"/>
      <c r="AL9" s="820"/>
      <c r="AM9" s="820"/>
      <c r="AN9" s="820"/>
      <c r="AO9" s="820"/>
      <c r="AP9" s="820"/>
      <c r="AQ9" s="820"/>
      <c r="AR9" s="820"/>
      <c r="AS9" s="820"/>
      <c r="AT9" s="820"/>
      <c r="AU9" s="820"/>
      <c r="AV9" s="820"/>
      <c r="AW9" s="820"/>
      <c r="AX9" s="820"/>
      <c r="AY9" s="820"/>
      <c r="AZ9" s="820"/>
      <c r="BA9" s="820"/>
      <c r="BB9" s="820"/>
      <c r="BC9" s="820"/>
      <c r="BD9" s="820"/>
      <c r="BE9" s="820"/>
      <c r="BF9" s="820"/>
      <c r="BG9" s="820"/>
      <c r="BH9" s="820"/>
      <c r="BI9" s="820"/>
      <c r="BJ9" s="820"/>
      <c r="BK9" s="820"/>
      <c r="BL9" s="820"/>
      <c r="BM9" s="820"/>
      <c r="BN9" s="820"/>
      <c r="BO9" s="820"/>
      <c r="BP9" s="820"/>
      <c r="BQ9" s="820"/>
      <c r="BR9" s="820"/>
      <c r="BS9" s="820"/>
      <c r="BT9" s="820"/>
      <c r="BU9" s="820"/>
      <c r="BV9" s="820"/>
      <c r="BW9" s="820"/>
      <c r="BX9" s="820"/>
      <c r="BY9" s="820"/>
      <c r="BZ9" s="820"/>
      <c r="CA9" s="820"/>
      <c r="CB9" s="820"/>
      <c r="CC9" s="820"/>
      <c r="CD9" s="820"/>
      <c r="CE9" s="820"/>
      <c r="CF9" s="820"/>
      <c r="CG9" s="820"/>
      <c r="CH9" s="820"/>
      <c r="CI9" s="820"/>
      <c r="CJ9" s="820"/>
      <c r="CK9" s="820"/>
      <c r="CL9" s="820"/>
      <c r="CM9" s="820"/>
      <c r="CN9" s="820"/>
      <c r="CO9" s="820"/>
      <c r="CP9" s="820"/>
      <c r="CQ9" s="820"/>
      <c r="CR9" s="820"/>
      <c r="CS9" s="820"/>
      <c r="CT9" s="820"/>
      <c r="CU9" s="820"/>
      <c r="CV9" s="820"/>
      <c r="CW9" s="820"/>
      <c r="CX9" s="820"/>
      <c r="CY9" s="820"/>
      <c r="CZ9" s="820"/>
      <c r="DA9" s="820"/>
      <c r="DB9" s="820"/>
      <c r="DC9" s="820"/>
      <c r="DD9" s="820"/>
      <c r="DE9" s="820"/>
      <c r="DF9" s="820"/>
      <c r="DG9" s="820"/>
      <c r="DH9" s="820"/>
      <c r="DI9" s="820"/>
      <c r="DJ9" s="820"/>
      <c r="DK9" s="820"/>
      <c r="DL9" s="820"/>
      <c r="DM9" s="820"/>
      <c r="DN9" s="820"/>
      <c r="DO9" s="820"/>
      <c r="DP9" s="820"/>
      <c r="DQ9" s="820"/>
      <c r="DR9" s="820"/>
      <c r="DS9" s="820"/>
      <c r="DT9" s="820"/>
      <c r="DU9" s="820"/>
    </row>
    <row r="10" spans="1:125" ht="30.75" customHeight="1" thickBot="1">
      <c r="C10" s="1319" t="s">
        <v>441</v>
      </c>
      <c r="D10" s="1321" t="s">
        <v>378</v>
      </c>
      <c r="E10" s="1323" t="s">
        <v>368</v>
      </c>
      <c r="F10" s="1324"/>
      <c r="G10" s="1324"/>
      <c r="H10" s="1324"/>
      <c r="I10" s="1324"/>
      <c r="J10" s="1325"/>
      <c r="K10" s="1326" t="s">
        <v>367</v>
      </c>
      <c r="L10" s="1327"/>
      <c r="M10" s="1327"/>
      <c r="N10" s="1327"/>
      <c r="O10" s="1327"/>
      <c r="P10" s="1328"/>
      <c r="Q10" s="819"/>
    </row>
    <row r="11" spans="1:125" ht="15.75" thickBot="1">
      <c r="C11" s="1320"/>
      <c r="D11" s="1322"/>
      <c r="E11" s="845" t="s">
        <v>372</v>
      </c>
      <c r="F11" s="846" t="s">
        <v>373</v>
      </c>
      <c r="G11" s="846" t="s">
        <v>374</v>
      </c>
      <c r="H11" s="846" t="s">
        <v>375</v>
      </c>
      <c r="I11" s="846" t="s">
        <v>376</v>
      </c>
      <c r="J11" s="847" t="s">
        <v>377</v>
      </c>
      <c r="K11" s="848" t="s">
        <v>372</v>
      </c>
      <c r="L11" s="849" t="s">
        <v>373</v>
      </c>
      <c r="M11" s="849" t="s">
        <v>374</v>
      </c>
      <c r="N11" s="849" t="s">
        <v>375</v>
      </c>
      <c r="O11" s="849" t="s">
        <v>376</v>
      </c>
      <c r="P11" s="850" t="s">
        <v>377</v>
      </c>
      <c r="Q11" s="819"/>
    </row>
    <row r="12" spans="1:125">
      <c r="C12" s="1273"/>
      <c r="D12" s="1219"/>
      <c r="E12" s="1220"/>
      <c r="F12" s="1221"/>
      <c r="G12" s="1221"/>
      <c r="H12" s="1221"/>
      <c r="I12" s="1221"/>
      <c r="J12" s="1222"/>
      <c r="K12" s="1220"/>
      <c r="L12" s="1221"/>
      <c r="M12" s="1221"/>
      <c r="N12" s="1221"/>
      <c r="O12" s="1221"/>
      <c r="P12" s="1223"/>
    </row>
    <row r="13" spans="1:125">
      <c r="C13" s="1274" t="s">
        <v>534</v>
      </c>
      <c r="D13" s="919"/>
      <c r="E13" s="913">
        <f>'ACS 12.5'!G76</f>
        <v>1570331.1982065844</v>
      </c>
      <c r="F13" s="891">
        <f>'ACS 12.5'!H76</f>
        <v>1601309.9536355312</v>
      </c>
      <c r="G13" s="891">
        <f>'ACS 12.5'!I76</f>
        <v>1629555.201325004</v>
      </c>
      <c r="H13" s="891">
        <f>'ACS 12.5'!J76</f>
        <v>1658298.6623773731</v>
      </c>
      <c r="I13" s="891">
        <f>'ACS 12.5'!K76</f>
        <v>1687549.1246976939</v>
      </c>
      <c r="J13" s="911">
        <f>'ACS 12.5'!L76</f>
        <v>1717315.5311994602</v>
      </c>
      <c r="K13" s="913">
        <f>'ACS vol'!G76</f>
        <v>65</v>
      </c>
      <c r="L13" s="891">
        <f>'ACS vol'!H76</f>
        <v>65</v>
      </c>
      <c r="M13" s="891">
        <f>'ACS vol'!I76</f>
        <v>65</v>
      </c>
      <c r="N13" s="891">
        <f>'ACS vol'!J76</f>
        <v>65</v>
      </c>
      <c r="O13" s="891">
        <f>'ACS vol'!K76</f>
        <v>65</v>
      </c>
      <c r="P13" s="876">
        <f>'ACS vol'!L76</f>
        <v>65</v>
      </c>
    </row>
    <row r="14" spans="1:125">
      <c r="C14" s="1274" t="s">
        <v>520</v>
      </c>
      <c r="D14" s="919"/>
      <c r="E14" s="913">
        <f>'ACS 12.5'!G77</f>
        <v>48867.921869151243</v>
      </c>
      <c r="F14" s="891">
        <f>'ACS 12.5'!H77</f>
        <v>49831.965251613648</v>
      </c>
      <c r="G14" s="891">
        <f>'ACS 12.5'!I77</f>
        <v>50710.943239722365</v>
      </c>
      <c r="H14" s="891">
        <f>'ACS 12.5'!J77</f>
        <v>51605.425378624233</v>
      </c>
      <c r="I14" s="891">
        <f>'ACS 12.5'!K77</f>
        <v>52515.685143531446</v>
      </c>
      <c r="J14" s="911">
        <f>'ACS 12.5'!L77</f>
        <v>53442.000833441307</v>
      </c>
      <c r="K14" s="913">
        <f>'ACS vol'!G77</f>
        <v>220</v>
      </c>
      <c r="L14" s="891">
        <f>'ACS vol'!H77</f>
        <v>220</v>
      </c>
      <c r="M14" s="891">
        <f>'ACS vol'!I77</f>
        <v>220</v>
      </c>
      <c r="N14" s="891">
        <f>'ACS vol'!J77</f>
        <v>220</v>
      </c>
      <c r="O14" s="891">
        <f>'ACS vol'!K77</f>
        <v>220</v>
      </c>
      <c r="P14" s="876">
        <f>'ACS vol'!L77</f>
        <v>220</v>
      </c>
    </row>
    <row r="15" spans="1:125">
      <c r="C15" s="1274" t="s">
        <v>521</v>
      </c>
      <c r="D15" s="919"/>
      <c r="E15" s="914">
        <f>'ACS 12.5'!G78</f>
        <v>800987.35600728996</v>
      </c>
      <c r="F15" s="1088"/>
      <c r="G15" s="1088"/>
      <c r="H15" s="1088"/>
      <c r="I15" s="1088"/>
      <c r="J15" s="1089"/>
      <c r="K15" s="914">
        <f>'ACS vol'!G78</f>
        <v>1930</v>
      </c>
      <c r="L15" s="1088"/>
      <c r="M15" s="1088"/>
      <c r="N15" s="1088"/>
      <c r="O15" s="1088"/>
      <c r="P15" s="1090"/>
    </row>
    <row r="16" spans="1:125">
      <c r="C16" s="1274" t="s">
        <v>522</v>
      </c>
      <c r="D16" s="919"/>
      <c r="E16" s="914">
        <f>'ACS 12.5'!G79</f>
        <v>27942.969789450144</v>
      </c>
      <c r="F16" s="895">
        <f>'ACS 12.5'!H79</f>
        <v>28494.215557256604</v>
      </c>
      <c r="G16" s="895">
        <f>'ACS 12.5'!I79</f>
        <v>28996.820424168662</v>
      </c>
      <c r="H16" s="895">
        <f>'ACS 12.5'!J79</f>
        <v>29508.290657166555</v>
      </c>
      <c r="I16" s="895">
        <f>'ACS 12.5'!K79</f>
        <v>30028.782631011072</v>
      </c>
      <c r="J16" s="877">
        <f>'ACS 12.5'!L79</f>
        <v>30558.455478732158</v>
      </c>
      <c r="K16" s="914">
        <f>'ACS vol'!G79</f>
        <v>8</v>
      </c>
      <c r="L16" s="895">
        <f>'ACS vol'!H79</f>
        <v>8</v>
      </c>
      <c r="M16" s="895">
        <f>'ACS vol'!I79</f>
        <v>8</v>
      </c>
      <c r="N16" s="895">
        <f>'ACS vol'!J79</f>
        <v>8</v>
      </c>
      <c r="O16" s="895">
        <f>'ACS vol'!K79</f>
        <v>8</v>
      </c>
      <c r="P16" s="894">
        <f>'ACS vol'!L79</f>
        <v>8</v>
      </c>
    </row>
    <row r="17" spans="3:16">
      <c r="C17" s="1274" t="s">
        <v>523</v>
      </c>
      <c r="D17" s="919"/>
      <c r="E17" s="914">
        <f>'ACS 12.5'!G80</f>
        <v>1292900.4501693984</v>
      </c>
      <c r="F17" s="895">
        <f>'ACS 12.5'!H80</f>
        <v>1318406.1822630584</v>
      </c>
      <c r="G17" s="895">
        <f>'ACS 12.5'!I80</f>
        <v>1341661.3360131537</v>
      </c>
      <c r="H17" s="895">
        <f>'ACS 12.5'!J80</f>
        <v>1365326.6836649587</v>
      </c>
      <c r="I17" s="895">
        <f>'ACS 12.5'!K80</f>
        <v>1389409.4605624669</v>
      </c>
      <c r="J17" s="877">
        <f>'ACS 12.5'!L80</f>
        <v>1413917.0296727356</v>
      </c>
      <c r="K17" s="914">
        <f>'ACS vol'!G80</f>
        <v>73</v>
      </c>
      <c r="L17" s="895">
        <f>'ACS vol'!H80</f>
        <v>73</v>
      </c>
      <c r="M17" s="895">
        <f>'ACS vol'!I80</f>
        <v>73</v>
      </c>
      <c r="N17" s="895">
        <f>'ACS vol'!J80</f>
        <v>73</v>
      </c>
      <c r="O17" s="895">
        <f>'ACS vol'!K80</f>
        <v>73</v>
      </c>
      <c r="P17" s="894">
        <f>'ACS vol'!L80</f>
        <v>73</v>
      </c>
    </row>
    <row r="18" spans="3:16">
      <c r="C18" s="1274" t="s">
        <v>524</v>
      </c>
      <c r="D18" s="919"/>
      <c r="E18" s="914">
        <f>'ACS 12.5'!G81</f>
        <v>0</v>
      </c>
      <c r="F18" s="895">
        <f>'ACS 12.5'!H81</f>
        <v>0</v>
      </c>
      <c r="G18" s="895">
        <f>'ACS 12.5'!I81</f>
        <v>0</v>
      </c>
      <c r="H18" s="895">
        <f>'ACS 12.5'!J81</f>
        <v>0</v>
      </c>
      <c r="I18" s="895">
        <f>'ACS 12.5'!K81</f>
        <v>0</v>
      </c>
      <c r="J18" s="877">
        <f>'ACS 12.5'!L81</f>
        <v>0</v>
      </c>
      <c r="K18" s="914">
        <f>'ACS vol'!G81</f>
        <v>0</v>
      </c>
      <c r="L18" s="895">
        <f>'ACS vol'!H81</f>
        <v>0</v>
      </c>
      <c r="M18" s="895">
        <f>'ACS vol'!I81</f>
        <v>0</v>
      </c>
      <c r="N18" s="895">
        <f>'ACS vol'!J81</f>
        <v>0</v>
      </c>
      <c r="O18" s="895">
        <f>'ACS vol'!K81</f>
        <v>0</v>
      </c>
      <c r="P18" s="894">
        <f>'ACS vol'!L81</f>
        <v>0</v>
      </c>
    </row>
    <row r="19" spans="3:16">
      <c r="C19" s="1274" t="s">
        <v>525</v>
      </c>
      <c r="D19" s="919"/>
      <c r="E19" s="914">
        <f>'ACS 12.5'!G82</f>
        <v>1209841.9142770276</v>
      </c>
      <c r="F19" s="895">
        <f>'ACS 12.5'!H82</f>
        <v>1233709.1066329337</v>
      </c>
      <c r="G19" s="895">
        <f>'ACS 12.5'!I82</f>
        <v>1255470.3023430407</v>
      </c>
      <c r="H19" s="895">
        <f>'ACS 12.5'!J82</f>
        <v>1277615.3402702375</v>
      </c>
      <c r="I19" s="895">
        <f>'ACS 12.5'!K82</f>
        <v>1300150.9909454077</v>
      </c>
      <c r="J19" s="877">
        <f>'ACS 12.5'!L82</f>
        <v>1323084.1443237355</v>
      </c>
      <c r="K19" s="914">
        <f>'ACS vol'!G82</f>
        <v>741</v>
      </c>
      <c r="L19" s="895">
        <f>'ACS vol'!H82</f>
        <v>741</v>
      </c>
      <c r="M19" s="895">
        <f>'ACS vol'!I82</f>
        <v>741</v>
      </c>
      <c r="N19" s="895">
        <f>'ACS vol'!J82</f>
        <v>741</v>
      </c>
      <c r="O19" s="895">
        <f>'ACS vol'!K82</f>
        <v>741</v>
      </c>
      <c r="P19" s="894">
        <f>'ACS vol'!L82</f>
        <v>741</v>
      </c>
    </row>
    <row r="20" spans="3:16">
      <c r="C20" s="1274" t="s">
        <v>601</v>
      </c>
      <c r="D20" s="919"/>
      <c r="E20" s="914" t="str">
        <f>'ACS 12.5'!G83</f>
        <v xml:space="preserve">                -  </v>
      </c>
      <c r="F20" s="895">
        <f>'ACS 12.5'!H83</f>
        <v>209549.22316904788</v>
      </c>
      <c r="G20" s="895">
        <f>'ACS 12.5'!I83</f>
        <v>213245.42807810291</v>
      </c>
      <c r="H20" s="895">
        <f>'ACS 12.5'!J83</f>
        <v>217006.82974867831</v>
      </c>
      <c r="I20" s="895">
        <f>'ACS 12.5'!K83</f>
        <v>220834.57817592242</v>
      </c>
      <c r="J20" s="877">
        <f>'ACS 12.5'!L83</f>
        <v>224729.84363956228</v>
      </c>
      <c r="K20" s="914" t="str">
        <f>'ACS vol'!G83</f>
        <v xml:space="preserve">                -  </v>
      </c>
      <c r="L20" s="895">
        <f>'ACS vol'!H83</f>
        <v>1</v>
      </c>
      <c r="M20" s="895">
        <f>'ACS vol'!I83</f>
        <v>1</v>
      </c>
      <c r="N20" s="895">
        <f>'ACS vol'!J83</f>
        <v>1</v>
      </c>
      <c r="O20" s="895">
        <f>'ACS vol'!K83</f>
        <v>1</v>
      </c>
      <c r="P20" s="894">
        <f>'ACS vol'!L83</f>
        <v>1</v>
      </c>
    </row>
    <row r="21" spans="3:16">
      <c r="C21" s="837" t="s">
        <v>448</v>
      </c>
      <c r="D21" s="1093"/>
      <c r="E21" s="1092"/>
      <c r="F21" s="1088"/>
      <c r="G21" s="1088"/>
      <c r="H21" s="1088"/>
      <c r="I21" s="1088"/>
      <c r="J21" s="1089"/>
      <c r="K21" s="1092"/>
      <c r="L21" s="1088"/>
      <c r="M21" s="1088"/>
      <c r="N21" s="1088"/>
      <c r="O21" s="1088"/>
      <c r="P21" s="1090"/>
    </row>
    <row r="22" spans="3:16">
      <c r="C22" s="837" t="s">
        <v>448</v>
      </c>
      <c r="D22" s="1091"/>
      <c r="E22" s="1092"/>
      <c r="F22" s="1088"/>
      <c r="G22" s="1088"/>
      <c r="H22" s="1088"/>
      <c r="I22" s="1088"/>
      <c r="J22" s="1089"/>
      <c r="K22" s="1092"/>
      <c r="L22" s="1088"/>
      <c r="M22" s="1088"/>
      <c r="N22" s="1088"/>
      <c r="O22" s="1088"/>
      <c r="P22" s="1090"/>
    </row>
    <row r="23" spans="3:16">
      <c r="C23" s="837" t="s">
        <v>448</v>
      </c>
      <c r="D23" s="1093"/>
      <c r="E23" s="1092"/>
      <c r="F23" s="1088"/>
      <c r="G23" s="1088"/>
      <c r="H23" s="1088"/>
      <c r="I23" s="1088"/>
      <c r="J23" s="1089"/>
      <c r="K23" s="1092"/>
      <c r="L23" s="1088"/>
      <c r="M23" s="1088"/>
      <c r="N23" s="1088"/>
      <c r="O23" s="1088"/>
      <c r="P23" s="1090"/>
    </row>
    <row r="24" spans="3:16">
      <c r="C24" s="837" t="s">
        <v>448</v>
      </c>
      <c r="D24" s="1091"/>
      <c r="E24" s="1092"/>
      <c r="F24" s="1088"/>
      <c r="G24" s="1088"/>
      <c r="H24" s="1088"/>
      <c r="I24" s="1088"/>
      <c r="J24" s="1089"/>
      <c r="K24" s="1092"/>
      <c r="L24" s="1088"/>
      <c r="M24" s="1088"/>
      <c r="N24" s="1088"/>
      <c r="O24" s="1088"/>
      <c r="P24" s="1090"/>
    </row>
    <row r="25" spans="3:16">
      <c r="C25" s="837" t="s">
        <v>448</v>
      </c>
      <c r="D25" s="1093"/>
      <c r="E25" s="1092"/>
      <c r="F25" s="1088"/>
      <c r="G25" s="1088"/>
      <c r="H25" s="1088"/>
      <c r="I25" s="1088"/>
      <c r="J25" s="1089"/>
      <c r="K25" s="1092"/>
      <c r="L25" s="1088"/>
      <c r="M25" s="1088"/>
      <c r="N25" s="1088"/>
      <c r="O25" s="1088"/>
      <c r="P25" s="1090"/>
    </row>
    <row r="26" spans="3:16">
      <c r="C26" s="837" t="s">
        <v>448</v>
      </c>
      <c r="D26" s="1091"/>
      <c r="E26" s="1092"/>
      <c r="F26" s="1088"/>
      <c r="G26" s="1088"/>
      <c r="H26" s="1088"/>
      <c r="I26" s="1088"/>
      <c r="J26" s="1089"/>
      <c r="K26" s="1092"/>
      <c r="L26" s="1088"/>
      <c r="M26" s="1088"/>
      <c r="N26" s="1088"/>
      <c r="O26" s="1088"/>
      <c r="P26" s="1090"/>
    </row>
    <row r="27" spans="3:16">
      <c r="C27" s="837" t="s">
        <v>448</v>
      </c>
      <c r="D27" s="1093"/>
      <c r="E27" s="1092"/>
      <c r="F27" s="1088"/>
      <c r="G27" s="1088"/>
      <c r="H27" s="1088"/>
      <c r="I27" s="1088"/>
      <c r="J27" s="1089"/>
      <c r="K27" s="1092"/>
      <c r="L27" s="1088"/>
      <c r="M27" s="1088"/>
      <c r="N27" s="1088"/>
      <c r="O27" s="1088"/>
      <c r="P27" s="1090"/>
    </row>
    <row r="28" spans="3:16">
      <c r="C28" s="837" t="s">
        <v>448</v>
      </c>
      <c r="D28" s="1091"/>
      <c r="E28" s="1092"/>
      <c r="F28" s="1088"/>
      <c r="G28" s="1088"/>
      <c r="H28" s="1088"/>
      <c r="I28" s="1088"/>
      <c r="J28" s="1089"/>
      <c r="K28" s="1092"/>
      <c r="L28" s="1088"/>
      <c r="M28" s="1088"/>
      <c r="N28" s="1088"/>
      <c r="O28" s="1088"/>
      <c r="P28" s="1090"/>
    </row>
    <row r="29" spans="3:16">
      <c r="C29" s="837" t="s">
        <v>448</v>
      </c>
      <c r="D29" s="1093"/>
      <c r="E29" s="1092"/>
      <c r="F29" s="1088"/>
      <c r="G29" s="1088"/>
      <c r="H29" s="1088"/>
      <c r="I29" s="1088"/>
      <c r="J29" s="1089"/>
      <c r="K29" s="1092"/>
      <c r="L29" s="1088"/>
      <c r="M29" s="1088"/>
      <c r="N29" s="1088"/>
      <c r="O29" s="1088"/>
      <c r="P29" s="1090"/>
    </row>
    <row r="30" spans="3:16">
      <c r="C30" s="837" t="s">
        <v>448</v>
      </c>
      <c r="D30" s="1091"/>
      <c r="E30" s="1092"/>
      <c r="F30" s="1088"/>
      <c r="G30" s="1088"/>
      <c r="H30" s="1088"/>
      <c r="I30" s="1088"/>
      <c r="J30" s="1089"/>
      <c r="K30" s="1092"/>
      <c r="L30" s="1088"/>
      <c r="M30" s="1088"/>
      <c r="N30" s="1088"/>
      <c r="O30" s="1088"/>
      <c r="P30" s="1090"/>
    </row>
    <row r="31" spans="3:16">
      <c r="C31" s="837" t="s">
        <v>448</v>
      </c>
      <c r="D31" s="1093"/>
      <c r="E31" s="1092"/>
      <c r="F31" s="1088"/>
      <c r="G31" s="1088"/>
      <c r="H31" s="1088"/>
      <c r="I31" s="1088"/>
      <c r="J31" s="1089"/>
      <c r="K31" s="1092"/>
      <c r="L31" s="1088"/>
      <c r="M31" s="1088"/>
      <c r="N31" s="1088"/>
      <c r="O31" s="1088"/>
      <c r="P31" s="1090"/>
    </row>
    <row r="32" spans="3:16">
      <c r="C32" s="837" t="s">
        <v>448</v>
      </c>
      <c r="D32" s="1091"/>
      <c r="E32" s="1092"/>
      <c r="F32" s="1088"/>
      <c r="G32" s="1088"/>
      <c r="H32" s="1088"/>
      <c r="I32" s="1088"/>
      <c r="J32" s="1089"/>
      <c r="K32" s="1092"/>
      <c r="L32" s="1088"/>
      <c r="M32" s="1088"/>
      <c r="N32" s="1088"/>
      <c r="O32" s="1088"/>
      <c r="P32" s="1090"/>
    </row>
    <row r="33" spans="3:16">
      <c r="C33" s="837" t="s">
        <v>448</v>
      </c>
      <c r="D33" s="1093"/>
      <c r="E33" s="1092"/>
      <c r="F33" s="1088"/>
      <c r="G33" s="1088"/>
      <c r="H33" s="1088"/>
      <c r="I33" s="1088"/>
      <c r="J33" s="1089"/>
      <c r="K33" s="1092"/>
      <c r="L33" s="1088"/>
      <c r="M33" s="1088"/>
      <c r="N33" s="1088"/>
      <c r="O33" s="1088"/>
      <c r="P33" s="1090"/>
    </row>
    <row r="34" spans="3:16">
      <c r="C34" s="837" t="s">
        <v>448</v>
      </c>
      <c r="D34" s="1091"/>
      <c r="E34" s="1092"/>
      <c r="F34" s="1088"/>
      <c r="G34" s="1088"/>
      <c r="H34" s="1088"/>
      <c r="I34" s="1088"/>
      <c r="J34" s="1089"/>
      <c r="K34" s="1092"/>
      <c r="L34" s="1088"/>
      <c r="M34" s="1088"/>
      <c r="N34" s="1088"/>
      <c r="O34" s="1088"/>
      <c r="P34" s="1090"/>
    </row>
    <row r="35" spans="3:16">
      <c r="C35" s="837" t="s">
        <v>448</v>
      </c>
      <c r="D35" s="1093"/>
      <c r="E35" s="1092"/>
      <c r="F35" s="1088"/>
      <c r="G35" s="1088"/>
      <c r="H35" s="1088"/>
      <c r="I35" s="1088"/>
      <c r="J35" s="1089"/>
      <c r="K35" s="1092"/>
      <c r="L35" s="1088"/>
      <c r="M35" s="1088"/>
      <c r="N35" s="1088"/>
      <c r="O35" s="1088"/>
      <c r="P35" s="1090"/>
    </row>
    <row r="36" spans="3:16">
      <c r="C36" s="837" t="s">
        <v>448</v>
      </c>
      <c r="D36" s="1091"/>
      <c r="E36" s="1092"/>
      <c r="F36" s="1088"/>
      <c r="G36" s="1088"/>
      <c r="H36" s="1088"/>
      <c r="I36" s="1088"/>
      <c r="J36" s="1089"/>
      <c r="K36" s="1092"/>
      <c r="L36" s="1088"/>
      <c r="M36" s="1088"/>
      <c r="N36" s="1088"/>
      <c r="O36" s="1088"/>
      <c r="P36" s="1090"/>
    </row>
    <row r="37" spans="3:16">
      <c r="C37" s="837" t="s">
        <v>448</v>
      </c>
      <c r="D37" s="1093"/>
      <c r="E37" s="1092"/>
      <c r="F37" s="1088"/>
      <c r="G37" s="1088"/>
      <c r="H37" s="1088"/>
      <c r="I37" s="1088"/>
      <c r="J37" s="1089"/>
      <c r="K37" s="1092"/>
      <c r="L37" s="1088"/>
      <c r="M37" s="1088"/>
      <c r="N37" s="1088"/>
      <c r="O37" s="1088"/>
      <c r="P37" s="1090"/>
    </row>
    <row r="38" spans="3:16">
      <c r="C38" s="837" t="s">
        <v>448</v>
      </c>
      <c r="D38" s="1091"/>
      <c r="E38" s="1092"/>
      <c r="F38" s="1088"/>
      <c r="G38" s="1088"/>
      <c r="H38" s="1088"/>
      <c r="I38" s="1088"/>
      <c r="J38" s="1089"/>
      <c r="K38" s="1092"/>
      <c r="L38" s="1088"/>
      <c r="M38" s="1088"/>
      <c r="N38" s="1088"/>
      <c r="O38" s="1088"/>
      <c r="P38" s="1090"/>
    </row>
    <row r="39" spans="3:16">
      <c r="C39" s="837" t="s">
        <v>448</v>
      </c>
      <c r="D39" s="1093"/>
      <c r="E39" s="1092"/>
      <c r="F39" s="1088"/>
      <c r="G39" s="1088"/>
      <c r="H39" s="1088"/>
      <c r="I39" s="1088"/>
      <c r="J39" s="1089"/>
      <c r="K39" s="1092"/>
      <c r="L39" s="1088"/>
      <c r="M39" s="1088"/>
      <c r="N39" s="1088"/>
      <c r="O39" s="1088"/>
      <c r="P39" s="1090"/>
    </row>
    <row r="40" spans="3:16">
      <c r="C40" s="837" t="s">
        <v>448</v>
      </c>
      <c r="D40" s="1091"/>
      <c r="E40" s="1092"/>
      <c r="F40" s="1088"/>
      <c r="G40" s="1088"/>
      <c r="H40" s="1088"/>
      <c r="I40" s="1088"/>
      <c r="J40" s="1089"/>
      <c r="K40" s="1092"/>
      <c r="L40" s="1088"/>
      <c r="M40" s="1088"/>
      <c r="N40" s="1088"/>
      <c r="O40" s="1088"/>
      <c r="P40" s="1090"/>
    </row>
    <row r="41" spans="3:16">
      <c r="C41" s="837" t="s">
        <v>448</v>
      </c>
      <c r="D41" s="1093"/>
      <c r="E41" s="1092"/>
      <c r="F41" s="1088"/>
      <c r="G41" s="1088"/>
      <c r="H41" s="1088"/>
      <c r="I41" s="1088"/>
      <c r="J41" s="1089"/>
      <c r="K41" s="1092"/>
      <c r="L41" s="1088"/>
      <c r="M41" s="1088"/>
      <c r="N41" s="1088"/>
      <c r="O41" s="1088"/>
      <c r="P41" s="1090"/>
    </row>
    <row r="42" spans="3:16">
      <c r="C42" s="837" t="s">
        <v>448</v>
      </c>
      <c r="D42" s="1094"/>
      <c r="E42" s="1092"/>
      <c r="F42" s="1088"/>
      <c r="G42" s="1088"/>
      <c r="H42" s="1088"/>
      <c r="I42" s="1088"/>
      <c r="J42" s="1089"/>
      <c r="K42" s="1092"/>
      <c r="L42" s="1088"/>
      <c r="M42" s="1088"/>
      <c r="N42" s="1088"/>
      <c r="O42" s="1088"/>
      <c r="P42" s="1090"/>
    </row>
    <row r="43" spans="3:16">
      <c r="C43" s="837" t="s">
        <v>448</v>
      </c>
      <c r="D43" s="1093"/>
      <c r="E43" s="1092"/>
      <c r="F43" s="1088"/>
      <c r="G43" s="1088"/>
      <c r="H43" s="1088"/>
      <c r="I43" s="1088"/>
      <c r="J43" s="1089"/>
      <c r="K43" s="1092"/>
      <c r="L43" s="1088"/>
      <c r="M43" s="1088"/>
      <c r="N43" s="1088"/>
      <c r="O43" s="1088"/>
      <c r="P43" s="1090"/>
    </row>
    <row r="44" spans="3:16">
      <c r="C44" s="837" t="s">
        <v>448</v>
      </c>
      <c r="D44" s="1091"/>
      <c r="E44" s="1092"/>
      <c r="F44" s="1088"/>
      <c r="G44" s="1088"/>
      <c r="H44" s="1088"/>
      <c r="I44" s="1088"/>
      <c r="J44" s="1089"/>
      <c r="K44" s="1092"/>
      <c r="L44" s="1088"/>
      <c r="M44" s="1088"/>
      <c r="N44" s="1088"/>
      <c r="O44" s="1088"/>
      <c r="P44" s="1090"/>
    </row>
    <row r="45" spans="3:16">
      <c r="C45" s="837" t="s">
        <v>448</v>
      </c>
      <c r="D45" s="1093"/>
      <c r="E45" s="1092"/>
      <c r="F45" s="1088"/>
      <c r="G45" s="1088"/>
      <c r="H45" s="1088"/>
      <c r="I45" s="1088"/>
      <c r="J45" s="1089"/>
      <c r="K45" s="1092"/>
      <c r="L45" s="1088"/>
      <c r="M45" s="1088"/>
      <c r="N45" s="1088"/>
      <c r="O45" s="1088"/>
      <c r="P45" s="1090"/>
    </row>
    <row r="46" spans="3:16">
      <c r="C46" s="837" t="s">
        <v>448</v>
      </c>
      <c r="D46" s="1091"/>
      <c r="E46" s="1092"/>
      <c r="F46" s="1088"/>
      <c r="G46" s="1088"/>
      <c r="H46" s="1088"/>
      <c r="I46" s="1088"/>
      <c r="J46" s="1089"/>
      <c r="K46" s="1092"/>
      <c r="L46" s="1088"/>
      <c r="M46" s="1088"/>
      <c r="N46" s="1088"/>
      <c r="O46" s="1088"/>
      <c r="P46" s="1090"/>
    </row>
    <row r="47" spans="3:16">
      <c r="C47" s="837" t="s">
        <v>448</v>
      </c>
      <c r="D47" s="1093"/>
      <c r="E47" s="1092"/>
      <c r="F47" s="1088"/>
      <c r="G47" s="1088"/>
      <c r="H47" s="1088"/>
      <c r="I47" s="1088"/>
      <c r="J47" s="1089"/>
      <c r="K47" s="1092"/>
      <c r="L47" s="1088"/>
      <c r="M47" s="1088"/>
      <c r="N47" s="1088"/>
      <c r="O47" s="1088"/>
      <c r="P47" s="1090"/>
    </row>
    <row r="48" spans="3:16">
      <c r="C48" s="837" t="s">
        <v>448</v>
      </c>
      <c r="D48" s="1091"/>
      <c r="E48" s="1092"/>
      <c r="F48" s="1088"/>
      <c r="G48" s="1088"/>
      <c r="H48" s="1088"/>
      <c r="I48" s="1088"/>
      <c r="J48" s="1089"/>
      <c r="K48" s="1092"/>
      <c r="L48" s="1088"/>
      <c r="M48" s="1088"/>
      <c r="N48" s="1088"/>
      <c r="O48" s="1088"/>
      <c r="P48" s="1090"/>
    </row>
    <row r="49" spans="3:16">
      <c r="C49" s="837" t="s">
        <v>448</v>
      </c>
      <c r="D49" s="1093"/>
      <c r="E49" s="1092"/>
      <c r="F49" s="1088"/>
      <c r="G49" s="1088"/>
      <c r="H49" s="1088"/>
      <c r="I49" s="1088"/>
      <c r="J49" s="1089"/>
      <c r="K49" s="1092"/>
      <c r="L49" s="1088"/>
      <c r="M49" s="1088"/>
      <c r="N49" s="1088"/>
      <c r="O49" s="1088"/>
      <c r="P49" s="1090"/>
    </row>
    <row r="50" spans="3:16">
      <c r="C50" s="837" t="s">
        <v>448</v>
      </c>
      <c r="D50" s="1091"/>
      <c r="E50" s="1092"/>
      <c r="F50" s="1088"/>
      <c r="G50" s="1088"/>
      <c r="H50" s="1088"/>
      <c r="I50" s="1088"/>
      <c r="J50" s="1089"/>
      <c r="K50" s="1092"/>
      <c r="L50" s="1088"/>
      <c r="M50" s="1088"/>
      <c r="N50" s="1088"/>
      <c r="O50" s="1088"/>
      <c r="P50" s="1090"/>
    </row>
    <row r="51" spans="3:16">
      <c r="C51" s="837" t="s">
        <v>448</v>
      </c>
      <c r="D51" s="1093"/>
      <c r="E51" s="1092"/>
      <c r="F51" s="1088"/>
      <c r="G51" s="1088"/>
      <c r="H51" s="1088"/>
      <c r="I51" s="1088"/>
      <c r="J51" s="1089"/>
      <c r="K51" s="1092"/>
      <c r="L51" s="1088"/>
      <c r="M51" s="1088"/>
      <c r="N51" s="1088"/>
      <c r="O51" s="1088"/>
      <c r="P51" s="1090"/>
    </row>
    <row r="52" spans="3:16">
      <c r="C52" s="837" t="s">
        <v>448</v>
      </c>
      <c r="D52" s="1091"/>
      <c r="E52" s="1092"/>
      <c r="F52" s="1088"/>
      <c r="G52" s="1088"/>
      <c r="H52" s="1088"/>
      <c r="I52" s="1088"/>
      <c r="J52" s="1089"/>
      <c r="K52" s="1092"/>
      <c r="L52" s="1088"/>
      <c r="M52" s="1088"/>
      <c r="N52" s="1088"/>
      <c r="O52" s="1088"/>
      <c r="P52" s="1090"/>
    </row>
    <row r="53" spans="3:16">
      <c r="C53" s="837" t="s">
        <v>448</v>
      </c>
      <c r="D53" s="1093"/>
      <c r="E53" s="1092"/>
      <c r="F53" s="1088"/>
      <c r="G53" s="1088"/>
      <c r="H53" s="1088"/>
      <c r="I53" s="1088"/>
      <c r="J53" s="1089"/>
      <c r="K53" s="1092"/>
      <c r="L53" s="1088"/>
      <c r="M53" s="1088"/>
      <c r="N53" s="1088"/>
      <c r="O53" s="1088"/>
      <c r="P53" s="1090"/>
    </row>
    <row r="54" spans="3:16">
      <c r="C54" s="837" t="s">
        <v>448</v>
      </c>
      <c r="D54" s="1091"/>
      <c r="E54" s="1092"/>
      <c r="F54" s="1088"/>
      <c r="G54" s="1088"/>
      <c r="H54" s="1088"/>
      <c r="I54" s="1088"/>
      <c r="J54" s="1089"/>
      <c r="K54" s="1092"/>
      <c r="L54" s="1088"/>
      <c r="M54" s="1088"/>
      <c r="N54" s="1088"/>
      <c r="O54" s="1088"/>
      <c r="P54" s="1090"/>
    </row>
    <row r="55" spans="3:16">
      <c r="C55" s="837" t="s">
        <v>448</v>
      </c>
      <c r="D55" s="1093"/>
      <c r="E55" s="1092"/>
      <c r="F55" s="1088"/>
      <c r="G55" s="1088"/>
      <c r="H55" s="1088"/>
      <c r="I55" s="1088"/>
      <c r="J55" s="1089"/>
      <c r="K55" s="1092"/>
      <c r="L55" s="1088"/>
      <c r="M55" s="1088"/>
      <c r="N55" s="1088"/>
      <c r="O55" s="1088"/>
      <c r="P55" s="1090"/>
    </row>
    <row r="56" spans="3:16">
      <c r="C56" s="837" t="s">
        <v>448</v>
      </c>
      <c r="D56" s="1091"/>
      <c r="E56" s="1092"/>
      <c r="F56" s="1088"/>
      <c r="G56" s="1088"/>
      <c r="H56" s="1088"/>
      <c r="I56" s="1088"/>
      <c r="J56" s="1089"/>
      <c r="K56" s="1092"/>
      <c r="L56" s="1088"/>
      <c r="M56" s="1088"/>
      <c r="N56" s="1088"/>
      <c r="O56" s="1088"/>
      <c r="P56" s="1090"/>
    </row>
    <row r="57" spans="3:16">
      <c r="C57" s="837" t="s">
        <v>448</v>
      </c>
      <c r="D57" s="1093"/>
      <c r="E57" s="1092"/>
      <c r="F57" s="1088"/>
      <c r="G57" s="1088"/>
      <c r="H57" s="1088"/>
      <c r="I57" s="1088"/>
      <c r="J57" s="1089"/>
      <c r="K57" s="1092"/>
      <c r="L57" s="1088"/>
      <c r="M57" s="1088"/>
      <c r="N57" s="1088"/>
      <c r="O57" s="1088"/>
      <c r="P57" s="1090"/>
    </row>
    <row r="58" spans="3:16">
      <c r="C58" s="837" t="s">
        <v>448</v>
      </c>
      <c r="D58" s="1091"/>
      <c r="E58" s="1092"/>
      <c r="F58" s="1088"/>
      <c r="G58" s="1088"/>
      <c r="H58" s="1088"/>
      <c r="I58" s="1088"/>
      <c r="J58" s="1089"/>
      <c r="K58" s="1092"/>
      <c r="L58" s="1088"/>
      <c r="M58" s="1088"/>
      <c r="N58" s="1088"/>
      <c r="O58" s="1088"/>
      <c r="P58" s="1090"/>
    </row>
    <row r="59" spans="3:16">
      <c r="C59" s="837" t="s">
        <v>448</v>
      </c>
      <c r="D59" s="1093"/>
      <c r="E59" s="1092"/>
      <c r="F59" s="1088"/>
      <c r="G59" s="1088"/>
      <c r="H59" s="1088"/>
      <c r="I59" s="1088"/>
      <c r="J59" s="1089"/>
      <c r="K59" s="1092"/>
      <c r="L59" s="1088"/>
      <c r="M59" s="1088"/>
      <c r="N59" s="1088"/>
      <c r="O59" s="1088"/>
      <c r="P59" s="1090"/>
    </row>
    <row r="60" spans="3:16">
      <c r="C60" s="837" t="s">
        <v>448</v>
      </c>
      <c r="D60" s="1091"/>
      <c r="E60" s="1092"/>
      <c r="F60" s="1088"/>
      <c r="G60" s="1088"/>
      <c r="H60" s="1088"/>
      <c r="I60" s="1088"/>
      <c r="J60" s="1089"/>
      <c r="K60" s="1092"/>
      <c r="L60" s="1088"/>
      <c r="M60" s="1088"/>
      <c r="N60" s="1088"/>
      <c r="O60" s="1088"/>
      <c r="P60" s="1090"/>
    </row>
    <row r="61" spans="3:16">
      <c r="C61" s="837" t="s">
        <v>448</v>
      </c>
      <c r="D61" s="1093"/>
      <c r="E61" s="1092"/>
      <c r="F61" s="1088"/>
      <c r="G61" s="1088"/>
      <c r="H61" s="1088"/>
      <c r="I61" s="1088"/>
      <c r="J61" s="1089"/>
      <c r="K61" s="1092"/>
      <c r="L61" s="1088"/>
      <c r="M61" s="1088"/>
      <c r="N61" s="1088"/>
      <c r="O61" s="1088"/>
      <c r="P61" s="1090"/>
    </row>
    <row r="62" spans="3:16">
      <c r="C62" s="837" t="s">
        <v>448</v>
      </c>
      <c r="D62" s="1091"/>
      <c r="E62" s="1092"/>
      <c r="F62" s="1088"/>
      <c r="G62" s="1088"/>
      <c r="H62" s="1088"/>
      <c r="I62" s="1088"/>
      <c r="J62" s="1089"/>
      <c r="K62" s="1092"/>
      <c r="L62" s="1088"/>
      <c r="M62" s="1088"/>
      <c r="N62" s="1088"/>
      <c r="O62" s="1088"/>
      <c r="P62" s="1090"/>
    </row>
    <row r="63" spans="3:16">
      <c r="C63" s="837" t="s">
        <v>448</v>
      </c>
      <c r="D63" s="1093"/>
      <c r="E63" s="1092"/>
      <c r="F63" s="1088"/>
      <c r="G63" s="1088"/>
      <c r="H63" s="1088"/>
      <c r="I63" s="1088"/>
      <c r="J63" s="1089"/>
      <c r="K63" s="1092"/>
      <c r="L63" s="1088"/>
      <c r="M63" s="1088"/>
      <c r="N63" s="1088"/>
      <c r="O63" s="1088"/>
      <c r="P63" s="1090"/>
    </row>
    <row r="64" spans="3:16">
      <c r="C64" s="837" t="s">
        <v>448</v>
      </c>
      <c r="D64" s="1091"/>
      <c r="E64" s="1092"/>
      <c r="F64" s="1088"/>
      <c r="G64" s="1088"/>
      <c r="H64" s="1088"/>
      <c r="I64" s="1088"/>
      <c r="J64" s="1089"/>
      <c r="K64" s="1092"/>
      <c r="L64" s="1088"/>
      <c r="M64" s="1088"/>
      <c r="N64" s="1088"/>
      <c r="O64" s="1088"/>
      <c r="P64" s="1090"/>
    </row>
    <row r="65" spans="3:16">
      <c r="C65" s="837" t="s">
        <v>448</v>
      </c>
      <c r="D65" s="1093"/>
      <c r="E65" s="1092"/>
      <c r="F65" s="1088"/>
      <c r="G65" s="1088"/>
      <c r="H65" s="1088"/>
      <c r="I65" s="1088"/>
      <c r="J65" s="1089"/>
      <c r="K65" s="1092"/>
      <c r="L65" s="1088"/>
      <c r="M65" s="1088"/>
      <c r="N65" s="1088"/>
      <c r="O65" s="1088"/>
      <c r="P65" s="1090"/>
    </row>
    <row r="66" spans="3:16">
      <c r="C66" s="837" t="s">
        <v>448</v>
      </c>
      <c r="D66" s="1091"/>
      <c r="E66" s="1092"/>
      <c r="F66" s="1088"/>
      <c r="G66" s="1088"/>
      <c r="H66" s="1088"/>
      <c r="I66" s="1088"/>
      <c r="J66" s="1089"/>
      <c r="K66" s="1092"/>
      <c r="L66" s="1088"/>
      <c r="M66" s="1088"/>
      <c r="N66" s="1088"/>
      <c r="O66" s="1088"/>
      <c r="P66" s="1090"/>
    </row>
    <row r="67" spans="3:16">
      <c r="C67" s="837" t="s">
        <v>448</v>
      </c>
      <c r="D67" s="1093"/>
      <c r="E67" s="1092"/>
      <c r="F67" s="1088"/>
      <c r="G67" s="1088"/>
      <c r="H67" s="1088"/>
      <c r="I67" s="1088"/>
      <c r="J67" s="1089"/>
      <c r="K67" s="1092"/>
      <c r="L67" s="1088"/>
      <c r="M67" s="1088"/>
      <c r="N67" s="1088"/>
      <c r="O67" s="1088"/>
      <c r="P67" s="1090"/>
    </row>
    <row r="68" spans="3:16">
      <c r="C68" s="837" t="s">
        <v>448</v>
      </c>
      <c r="D68" s="1091"/>
      <c r="E68" s="1092"/>
      <c r="F68" s="1088"/>
      <c r="G68" s="1088"/>
      <c r="H68" s="1088"/>
      <c r="I68" s="1088"/>
      <c r="J68" s="1089"/>
      <c r="K68" s="1092"/>
      <c r="L68" s="1088"/>
      <c r="M68" s="1088"/>
      <c r="N68" s="1088"/>
      <c r="O68" s="1088"/>
      <c r="P68" s="1090"/>
    </row>
    <row r="69" spans="3:16">
      <c r="C69" s="837" t="s">
        <v>448</v>
      </c>
      <c r="D69" s="1093"/>
      <c r="E69" s="1092"/>
      <c r="F69" s="1088"/>
      <c r="G69" s="1088"/>
      <c r="H69" s="1088"/>
      <c r="I69" s="1088"/>
      <c r="J69" s="1089"/>
      <c r="K69" s="1092"/>
      <c r="L69" s="1088"/>
      <c r="M69" s="1088"/>
      <c r="N69" s="1088"/>
      <c r="O69" s="1088"/>
      <c r="P69" s="1090"/>
    </row>
    <row r="70" spans="3:16">
      <c r="C70" s="837" t="s">
        <v>448</v>
      </c>
      <c r="D70" s="1091"/>
      <c r="E70" s="1092"/>
      <c r="F70" s="1088"/>
      <c r="G70" s="1088"/>
      <c r="H70" s="1088"/>
      <c r="I70" s="1088"/>
      <c r="J70" s="1089"/>
      <c r="K70" s="1092"/>
      <c r="L70" s="1088"/>
      <c r="M70" s="1088"/>
      <c r="N70" s="1088"/>
      <c r="O70" s="1088"/>
      <c r="P70" s="1090"/>
    </row>
    <row r="71" spans="3:16">
      <c r="C71" s="837" t="s">
        <v>448</v>
      </c>
      <c r="D71" s="1093"/>
      <c r="E71" s="1092"/>
      <c r="F71" s="1088"/>
      <c r="G71" s="1088"/>
      <c r="H71" s="1088"/>
      <c r="I71" s="1088"/>
      <c r="J71" s="1089"/>
      <c r="K71" s="1092"/>
      <c r="L71" s="1088"/>
      <c r="M71" s="1088"/>
      <c r="N71" s="1088"/>
      <c r="O71" s="1088"/>
      <c r="P71" s="1090"/>
    </row>
    <row r="72" spans="3:16">
      <c r="C72" s="837" t="s">
        <v>448</v>
      </c>
      <c r="D72" s="1091"/>
      <c r="E72" s="1092"/>
      <c r="F72" s="1088"/>
      <c r="G72" s="1088"/>
      <c r="H72" s="1088"/>
      <c r="I72" s="1088"/>
      <c r="J72" s="1089"/>
      <c r="K72" s="1092"/>
      <c r="L72" s="1088"/>
      <c r="M72" s="1088"/>
      <c r="N72" s="1088"/>
      <c r="O72" s="1088"/>
      <c r="P72" s="1090"/>
    </row>
    <row r="73" spans="3:16">
      <c r="C73" s="837" t="s">
        <v>448</v>
      </c>
      <c r="D73" s="1093"/>
      <c r="E73" s="1092"/>
      <c r="F73" s="1088"/>
      <c r="G73" s="1088"/>
      <c r="H73" s="1088"/>
      <c r="I73" s="1088"/>
      <c r="J73" s="1089"/>
      <c r="K73" s="1092"/>
      <c r="L73" s="1088"/>
      <c r="M73" s="1088"/>
      <c r="N73" s="1088"/>
      <c r="O73" s="1088"/>
      <c r="P73" s="1090"/>
    </row>
    <row r="74" spans="3:16">
      <c r="C74" s="837" t="s">
        <v>448</v>
      </c>
      <c r="D74" s="1091"/>
      <c r="E74" s="1092"/>
      <c r="F74" s="1088"/>
      <c r="G74" s="1088"/>
      <c r="H74" s="1088"/>
      <c r="I74" s="1088"/>
      <c r="J74" s="1089"/>
      <c r="K74" s="1092"/>
      <c r="L74" s="1088"/>
      <c r="M74" s="1088"/>
      <c r="N74" s="1088"/>
      <c r="O74" s="1088"/>
      <c r="P74" s="1090"/>
    </row>
    <row r="75" spans="3:16">
      <c r="C75" s="837" t="s">
        <v>448</v>
      </c>
      <c r="D75" s="1093"/>
      <c r="E75" s="1092"/>
      <c r="F75" s="1088"/>
      <c r="G75" s="1088"/>
      <c r="H75" s="1088"/>
      <c r="I75" s="1088"/>
      <c r="J75" s="1089"/>
      <c r="K75" s="1092"/>
      <c r="L75" s="1088"/>
      <c r="M75" s="1088"/>
      <c r="N75" s="1088"/>
      <c r="O75" s="1088"/>
      <c r="P75" s="1090"/>
    </row>
    <row r="76" spans="3:16">
      <c r="C76" s="837" t="s">
        <v>448</v>
      </c>
      <c r="D76" s="1091"/>
      <c r="E76" s="1092"/>
      <c r="F76" s="1088"/>
      <c r="G76" s="1088"/>
      <c r="H76" s="1088"/>
      <c r="I76" s="1088"/>
      <c r="J76" s="1089"/>
      <c r="K76" s="1092"/>
      <c r="L76" s="1088"/>
      <c r="M76" s="1088"/>
      <c r="N76" s="1088"/>
      <c r="O76" s="1088"/>
      <c r="P76" s="1090"/>
    </row>
    <row r="77" spans="3:16">
      <c r="C77" s="837" t="s">
        <v>448</v>
      </c>
      <c r="D77" s="1093"/>
      <c r="E77" s="1092"/>
      <c r="F77" s="1088"/>
      <c r="G77" s="1088"/>
      <c r="H77" s="1088"/>
      <c r="I77" s="1088"/>
      <c r="J77" s="1089"/>
      <c r="K77" s="1092"/>
      <c r="L77" s="1088"/>
      <c r="M77" s="1088"/>
      <c r="N77" s="1088"/>
      <c r="O77" s="1088"/>
      <c r="P77" s="1090"/>
    </row>
    <row r="78" spans="3:16">
      <c r="C78" s="837" t="s">
        <v>448</v>
      </c>
      <c r="D78" s="1091"/>
      <c r="E78" s="1092"/>
      <c r="F78" s="1088"/>
      <c r="G78" s="1088"/>
      <c r="H78" s="1088"/>
      <c r="I78" s="1088"/>
      <c r="J78" s="1089"/>
      <c r="K78" s="1092"/>
      <c r="L78" s="1088"/>
      <c r="M78" s="1088"/>
      <c r="N78" s="1088"/>
      <c r="O78" s="1088"/>
      <c r="P78" s="1090"/>
    </row>
    <row r="79" spans="3:16">
      <c r="C79" s="837" t="s">
        <v>448</v>
      </c>
      <c r="D79" s="1093"/>
      <c r="E79" s="1092"/>
      <c r="F79" s="1088"/>
      <c r="G79" s="1088"/>
      <c r="H79" s="1088"/>
      <c r="I79" s="1088"/>
      <c r="J79" s="1089"/>
      <c r="K79" s="1092"/>
      <c r="L79" s="1088"/>
      <c r="M79" s="1088"/>
      <c r="N79" s="1088"/>
      <c r="O79" s="1088"/>
      <c r="P79" s="1090"/>
    </row>
    <row r="80" spans="3:16">
      <c r="C80" s="837" t="s">
        <v>448</v>
      </c>
      <c r="D80" s="1091"/>
      <c r="E80" s="1092"/>
      <c r="F80" s="1088"/>
      <c r="G80" s="1088"/>
      <c r="H80" s="1088"/>
      <c r="I80" s="1088"/>
      <c r="J80" s="1089"/>
      <c r="K80" s="1092"/>
      <c r="L80" s="1088"/>
      <c r="M80" s="1088"/>
      <c r="N80" s="1088"/>
      <c r="O80" s="1088"/>
      <c r="P80" s="1090"/>
    </row>
    <row r="81" spans="3:16">
      <c r="C81" s="837" t="s">
        <v>448</v>
      </c>
      <c r="D81" s="1093"/>
      <c r="E81" s="1092"/>
      <c r="F81" s="1088"/>
      <c r="G81" s="1088"/>
      <c r="H81" s="1088"/>
      <c r="I81" s="1088"/>
      <c r="J81" s="1089"/>
      <c r="K81" s="1092"/>
      <c r="L81" s="1088"/>
      <c r="M81" s="1088"/>
      <c r="N81" s="1088"/>
      <c r="O81" s="1088"/>
      <c r="P81" s="1090"/>
    </row>
    <row r="82" spans="3:16">
      <c r="C82" s="837" t="s">
        <v>448</v>
      </c>
      <c r="D82" s="1091"/>
      <c r="E82" s="1092"/>
      <c r="F82" s="1088"/>
      <c r="G82" s="1088"/>
      <c r="H82" s="1088"/>
      <c r="I82" s="1088"/>
      <c r="J82" s="1089"/>
      <c r="K82" s="1092"/>
      <c r="L82" s="1088"/>
      <c r="M82" s="1088"/>
      <c r="N82" s="1088"/>
      <c r="O82" s="1088"/>
      <c r="P82" s="1090"/>
    </row>
    <row r="83" spans="3:16">
      <c r="C83" s="837" t="s">
        <v>448</v>
      </c>
      <c r="D83" s="1093"/>
      <c r="E83" s="1092"/>
      <c r="F83" s="1088"/>
      <c r="G83" s="1088"/>
      <c r="H83" s="1088"/>
      <c r="I83" s="1088"/>
      <c r="J83" s="1089"/>
      <c r="K83" s="1092"/>
      <c r="L83" s="1088"/>
      <c r="M83" s="1088"/>
      <c r="N83" s="1088"/>
      <c r="O83" s="1088"/>
      <c r="P83" s="1090"/>
    </row>
    <row r="84" spans="3:16">
      <c r="C84" s="837" t="s">
        <v>448</v>
      </c>
      <c r="D84" s="1091"/>
      <c r="E84" s="1092"/>
      <c r="F84" s="1088"/>
      <c r="G84" s="1088"/>
      <c r="H84" s="1088"/>
      <c r="I84" s="1088"/>
      <c r="J84" s="1089"/>
      <c r="K84" s="1092"/>
      <c r="L84" s="1088"/>
      <c r="M84" s="1088"/>
      <c r="N84" s="1088"/>
      <c r="O84" s="1088"/>
      <c r="P84" s="1090"/>
    </row>
    <row r="85" spans="3:16">
      <c r="C85" s="837" t="s">
        <v>448</v>
      </c>
      <c r="D85" s="1093"/>
      <c r="E85" s="1092"/>
      <c r="F85" s="1088"/>
      <c r="G85" s="1088"/>
      <c r="H85" s="1088"/>
      <c r="I85" s="1088"/>
      <c r="J85" s="1089"/>
      <c r="K85" s="1092"/>
      <c r="L85" s="1088"/>
      <c r="M85" s="1088"/>
      <c r="N85" s="1088"/>
      <c r="O85" s="1088"/>
      <c r="P85" s="1090"/>
    </row>
    <row r="86" spans="3:16">
      <c r="C86" s="837" t="s">
        <v>448</v>
      </c>
      <c r="D86" s="1091"/>
      <c r="E86" s="1092"/>
      <c r="F86" s="1088"/>
      <c r="G86" s="1088"/>
      <c r="H86" s="1088"/>
      <c r="I86" s="1088"/>
      <c r="J86" s="1089"/>
      <c r="K86" s="1092"/>
      <c r="L86" s="1088"/>
      <c r="M86" s="1088"/>
      <c r="N86" s="1088"/>
      <c r="O86" s="1088"/>
      <c r="P86" s="1090"/>
    </row>
    <row r="87" spans="3:16">
      <c r="C87" s="837" t="s">
        <v>448</v>
      </c>
      <c r="D87" s="1093"/>
      <c r="E87" s="1092"/>
      <c r="F87" s="1088"/>
      <c r="G87" s="1088"/>
      <c r="H87" s="1088"/>
      <c r="I87" s="1088"/>
      <c r="J87" s="1089"/>
      <c r="K87" s="1092"/>
      <c r="L87" s="1088"/>
      <c r="M87" s="1088"/>
      <c r="N87" s="1088"/>
      <c r="O87" s="1088"/>
      <c r="P87" s="1090"/>
    </row>
    <row r="88" spans="3:16">
      <c r="C88" s="837" t="s">
        <v>448</v>
      </c>
      <c r="D88" s="1091"/>
      <c r="E88" s="1092"/>
      <c r="F88" s="1088"/>
      <c r="G88" s="1088"/>
      <c r="H88" s="1088"/>
      <c r="I88" s="1088"/>
      <c r="J88" s="1089"/>
      <c r="K88" s="1092"/>
      <c r="L88" s="1088"/>
      <c r="M88" s="1088"/>
      <c r="N88" s="1088"/>
      <c r="O88" s="1088"/>
      <c r="P88" s="1090"/>
    </row>
    <row r="89" spans="3:16">
      <c r="C89" s="837" t="s">
        <v>448</v>
      </c>
      <c r="D89" s="1093"/>
      <c r="E89" s="1092"/>
      <c r="F89" s="1088"/>
      <c r="G89" s="1088"/>
      <c r="H89" s="1088"/>
      <c r="I89" s="1088"/>
      <c r="J89" s="1089"/>
      <c r="K89" s="1092"/>
      <c r="L89" s="1088"/>
      <c r="M89" s="1088"/>
      <c r="N89" s="1088"/>
      <c r="O89" s="1088"/>
      <c r="P89" s="1090"/>
    </row>
    <row r="90" spans="3:16">
      <c r="C90" s="837" t="s">
        <v>448</v>
      </c>
      <c r="D90" s="1091"/>
      <c r="E90" s="1092"/>
      <c r="F90" s="1088"/>
      <c r="G90" s="1088"/>
      <c r="H90" s="1088"/>
      <c r="I90" s="1088"/>
      <c r="J90" s="1089"/>
      <c r="K90" s="1092"/>
      <c r="L90" s="1088"/>
      <c r="M90" s="1088"/>
      <c r="N90" s="1088"/>
      <c r="O90" s="1088"/>
      <c r="P90" s="1090"/>
    </row>
    <row r="91" spans="3:16">
      <c r="C91" s="837" t="s">
        <v>448</v>
      </c>
      <c r="D91" s="1093"/>
      <c r="E91" s="1092"/>
      <c r="F91" s="1088"/>
      <c r="G91" s="1088"/>
      <c r="H91" s="1088"/>
      <c r="I91" s="1088"/>
      <c r="J91" s="1089"/>
      <c r="K91" s="1092"/>
      <c r="L91" s="1088"/>
      <c r="M91" s="1088"/>
      <c r="N91" s="1088"/>
      <c r="O91" s="1088"/>
      <c r="P91" s="1090"/>
    </row>
    <row r="92" spans="3:16">
      <c r="C92" s="837" t="s">
        <v>448</v>
      </c>
      <c r="D92" s="1091"/>
      <c r="E92" s="1092"/>
      <c r="F92" s="1088"/>
      <c r="G92" s="1088"/>
      <c r="H92" s="1088"/>
      <c r="I92" s="1088"/>
      <c r="J92" s="1089"/>
      <c r="K92" s="1092"/>
      <c r="L92" s="1088"/>
      <c r="M92" s="1088"/>
      <c r="N92" s="1088"/>
      <c r="O92" s="1088"/>
      <c r="P92" s="1090"/>
    </row>
    <row r="93" spans="3:16">
      <c r="C93" s="837" t="s">
        <v>448</v>
      </c>
      <c r="D93" s="1093"/>
      <c r="E93" s="1092"/>
      <c r="F93" s="1088"/>
      <c r="G93" s="1088"/>
      <c r="H93" s="1088"/>
      <c r="I93" s="1088"/>
      <c r="J93" s="1089"/>
      <c r="K93" s="1092"/>
      <c r="L93" s="1088"/>
      <c r="M93" s="1088"/>
      <c r="N93" s="1088"/>
      <c r="O93" s="1088"/>
      <c r="P93" s="1090"/>
    </row>
    <row r="94" spans="3:16">
      <c r="C94" s="837" t="s">
        <v>448</v>
      </c>
      <c r="D94" s="1091"/>
      <c r="E94" s="1092"/>
      <c r="F94" s="1088"/>
      <c r="G94" s="1088"/>
      <c r="H94" s="1088"/>
      <c r="I94" s="1088"/>
      <c r="J94" s="1089"/>
      <c r="K94" s="1092"/>
      <c r="L94" s="1088"/>
      <c r="M94" s="1088"/>
      <c r="N94" s="1088"/>
      <c r="O94" s="1088"/>
      <c r="P94" s="1090"/>
    </row>
    <row r="95" spans="3:16">
      <c r="C95" s="837" t="s">
        <v>448</v>
      </c>
      <c r="D95" s="1093"/>
      <c r="E95" s="1092"/>
      <c r="F95" s="1088"/>
      <c r="G95" s="1088"/>
      <c r="H95" s="1088"/>
      <c r="I95" s="1088"/>
      <c r="J95" s="1089"/>
      <c r="K95" s="1092"/>
      <c r="L95" s="1088"/>
      <c r="M95" s="1088"/>
      <c r="N95" s="1088"/>
      <c r="O95" s="1088"/>
      <c r="P95" s="1090"/>
    </row>
    <row r="96" spans="3:16">
      <c r="C96" s="837" t="s">
        <v>448</v>
      </c>
      <c r="D96" s="1091"/>
      <c r="E96" s="1092"/>
      <c r="F96" s="1088"/>
      <c r="G96" s="1088"/>
      <c r="H96" s="1088"/>
      <c r="I96" s="1088"/>
      <c r="J96" s="1089"/>
      <c r="K96" s="1092"/>
      <c r="L96" s="1088"/>
      <c r="M96" s="1088"/>
      <c r="N96" s="1088"/>
      <c r="O96" s="1088"/>
      <c r="P96" s="1090"/>
    </row>
    <row r="97" spans="3:16">
      <c r="C97" s="837" t="s">
        <v>448</v>
      </c>
      <c r="D97" s="1093"/>
      <c r="E97" s="1092"/>
      <c r="F97" s="1088"/>
      <c r="G97" s="1088"/>
      <c r="H97" s="1088"/>
      <c r="I97" s="1088"/>
      <c r="J97" s="1089"/>
      <c r="K97" s="1092"/>
      <c r="L97" s="1088"/>
      <c r="M97" s="1088"/>
      <c r="N97" s="1088"/>
      <c r="O97" s="1088"/>
      <c r="P97" s="1090"/>
    </row>
    <row r="98" spans="3:16">
      <c r="C98" s="837" t="s">
        <v>448</v>
      </c>
      <c r="D98" s="1091"/>
      <c r="E98" s="1092"/>
      <c r="F98" s="1088"/>
      <c r="G98" s="1088"/>
      <c r="H98" s="1088"/>
      <c r="I98" s="1088"/>
      <c r="J98" s="1089"/>
      <c r="K98" s="1092"/>
      <c r="L98" s="1088"/>
      <c r="M98" s="1088"/>
      <c r="N98" s="1088"/>
      <c r="O98" s="1088"/>
      <c r="P98" s="1090"/>
    </row>
    <row r="99" spans="3:16">
      <c r="C99" s="837" t="s">
        <v>448</v>
      </c>
      <c r="D99" s="1093"/>
      <c r="E99" s="1092"/>
      <c r="F99" s="1088"/>
      <c r="G99" s="1088"/>
      <c r="H99" s="1088"/>
      <c r="I99" s="1088"/>
      <c r="J99" s="1089"/>
      <c r="K99" s="1092"/>
      <c r="L99" s="1088"/>
      <c r="M99" s="1088"/>
      <c r="N99" s="1088"/>
      <c r="O99" s="1088"/>
      <c r="P99" s="1090"/>
    </row>
    <row r="100" spans="3:16">
      <c r="C100" s="837" t="s">
        <v>448</v>
      </c>
      <c r="D100" s="1091"/>
      <c r="E100" s="1092"/>
      <c r="F100" s="1088"/>
      <c r="G100" s="1088"/>
      <c r="H100" s="1088"/>
      <c r="I100" s="1088"/>
      <c r="J100" s="1089"/>
      <c r="K100" s="1092"/>
      <c r="L100" s="1088"/>
      <c r="M100" s="1088"/>
      <c r="N100" s="1088"/>
      <c r="O100" s="1088"/>
      <c r="P100" s="1090"/>
    </row>
    <row r="101" spans="3:16">
      <c r="C101" s="837" t="s">
        <v>448</v>
      </c>
      <c r="D101" s="1093"/>
      <c r="E101" s="1092"/>
      <c r="F101" s="1088"/>
      <c r="G101" s="1088"/>
      <c r="H101" s="1088"/>
      <c r="I101" s="1088"/>
      <c r="J101" s="1089"/>
      <c r="K101" s="1092"/>
      <c r="L101" s="1088"/>
      <c r="M101" s="1088"/>
      <c r="N101" s="1088"/>
      <c r="O101" s="1088"/>
      <c r="P101" s="1090"/>
    </row>
    <row r="102" spans="3:16">
      <c r="C102" s="837" t="s">
        <v>448</v>
      </c>
      <c r="D102" s="1091"/>
      <c r="E102" s="1092"/>
      <c r="F102" s="1088"/>
      <c r="G102" s="1088"/>
      <c r="H102" s="1088"/>
      <c r="I102" s="1088"/>
      <c r="J102" s="1089"/>
      <c r="K102" s="1092"/>
      <c r="L102" s="1088"/>
      <c r="M102" s="1088"/>
      <c r="N102" s="1088"/>
      <c r="O102" s="1088"/>
      <c r="P102" s="1090"/>
    </row>
    <row r="103" spans="3:16">
      <c r="C103" s="837" t="s">
        <v>448</v>
      </c>
      <c r="D103" s="1093"/>
      <c r="E103" s="1092"/>
      <c r="F103" s="1088"/>
      <c r="G103" s="1088"/>
      <c r="H103" s="1088"/>
      <c r="I103" s="1088"/>
      <c r="J103" s="1089"/>
      <c r="K103" s="1092"/>
      <c r="L103" s="1088"/>
      <c r="M103" s="1088"/>
      <c r="N103" s="1088"/>
      <c r="O103" s="1088"/>
      <c r="P103" s="1090"/>
    </row>
    <row r="104" spans="3:16">
      <c r="C104" s="837" t="s">
        <v>448</v>
      </c>
      <c r="D104" s="1091"/>
      <c r="E104" s="1092"/>
      <c r="F104" s="1088"/>
      <c r="G104" s="1088"/>
      <c r="H104" s="1088"/>
      <c r="I104" s="1088"/>
      <c r="J104" s="1089"/>
      <c r="K104" s="1092"/>
      <c r="L104" s="1088"/>
      <c r="M104" s="1088"/>
      <c r="N104" s="1088"/>
      <c r="O104" s="1088"/>
      <c r="P104" s="1090"/>
    </row>
    <row r="105" spans="3:16">
      <c r="C105" s="837" t="s">
        <v>448</v>
      </c>
      <c r="D105" s="1093"/>
      <c r="E105" s="1092"/>
      <c r="F105" s="1088"/>
      <c r="G105" s="1088"/>
      <c r="H105" s="1088"/>
      <c r="I105" s="1088"/>
      <c r="J105" s="1089"/>
      <c r="K105" s="1092"/>
      <c r="L105" s="1088"/>
      <c r="M105" s="1088"/>
      <c r="N105" s="1088"/>
      <c r="O105" s="1088"/>
      <c r="P105" s="1090"/>
    </row>
    <row r="106" spans="3:16">
      <c r="C106" s="837" t="s">
        <v>448</v>
      </c>
      <c r="D106" s="1091"/>
      <c r="E106" s="1092"/>
      <c r="F106" s="1088"/>
      <c r="G106" s="1088"/>
      <c r="H106" s="1088"/>
      <c r="I106" s="1088"/>
      <c r="J106" s="1089"/>
      <c r="K106" s="1092"/>
      <c r="L106" s="1088"/>
      <c r="M106" s="1088"/>
      <c r="N106" s="1088"/>
      <c r="O106" s="1088"/>
      <c r="P106" s="1090"/>
    </row>
    <row r="107" spans="3:16">
      <c r="C107" s="837" t="s">
        <v>448</v>
      </c>
      <c r="D107" s="1093"/>
      <c r="E107" s="1092"/>
      <c r="F107" s="1088"/>
      <c r="G107" s="1088"/>
      <c r="H107" s="1088"/>
      <c r="I107" s="1088"/>
      <c r="J107" s="1089"/>
      <c r="K107" s="1092"/>
      <c r="L107" s="1088"/>
      <c r="M107" s="1088"/>
      <c r="N107" s="1088"/>
      <c r="O107" s="1088"/>
      <c r="P107" s="1090"/>
    </row>
    <row r="108" spans="3:16">
      <c r="C108" s="837" t="s">
        <v>448</v>
      </c>
      <c r="D108" s="1091"/>
      <c r="E108" s="1092"/>
      <c r="F108" s="1088"/>
      <c r="G108" s="1088"/>
      <c r="H108" s="1088"/>
      <c r="I108" s="1088"/>
      <c r="J108" s="1089"/>
      <c r="K108" s="1092"/>
      <c r="L108" s="1088"/>
      <c r="M108" s="1088"/>
      <c r="N108" s="1088"/>
      <c r="O108" s="1088"/>
      <c r="P108" s="1090"/>
    </row>
    <row r="109" spans="3:16">
      <c r="C109" s="837" t="s">
        <v>448</v>
      </c>
      <c r="D109" s="1093"/>
      <c r="E109" s="1092"/>
      <c r="F109" s="1088"/>
      <c r="G109" s="1088"/>
      <c r="H109" s="1088"/>
      <c r="I109" s="1088"/>
      <c r="J109" s="1089"/>
      <c r="K109" s="1092"/>
      <c r="L109" s="1088"/>
      <c r="M109" s="1088"/>
      <c r="N109" s="1088"/>
      <c r="O109" s="1088"/>
      <c r="P109" s="1090"/>
    </row>
    <row r="110" spans="3:16">
      <c r="C110" s="837" t="s">
        <v>448</v>
      </c>
      <c r="D110" s="1091"/>
      <c r="E110" s="1092"/>
      <c r="F110" s="1088"/>
      <c r="G110" s="1088"/>
      <c r="H110" s="1088"/>
      <c r="I110" s="1088"/>
      <c r="J110" s="1089"/>
      <c r="K110" s="1092"/>
      <c r="L110" s="1088"/>
      <c r="M110" s="1088"/>
      <c r="N110" s="1088"/>
      <c r="O110" s="1088"/>
      <c r="P110" s="1090"/>
    </row>
    <row r="111" spans="3:16">
      <c r="C111" s="837" t="s">
        <v>448</v>
      </c>
      <c r="D111" s="1093"/>
      <c r="E111" s="1092"/>
      <c r="F111" s="1088"/>
      <c r="G111" s="1088"/>
      <c r="H111" s="1088"/>
      <c r="I111" s="1088"/>
      <c r="J111" s="1089"/>
      <c r="K111" s="1092"/>
      <c r="L111" s="1088"/>
      <c r="M111" s="1088"/>
      <c r="N111" s="1088"/>
      <c r="O111" s="1088"/>
      <c r="P111" s="1090"/>
    </row>
    <row r="112" spans="3:16">
      <c r="C112" s="837" t="s">
        <v>448</v>
      </c>
      <c r="D112" s="1091"/>
      <c r="E112" s="1092"/>
      <c r="F112" s="1088"/>
      <c r="G112" s="1088"/>
      <c r="H112" s="1088"/>
      <c r="I112" s="1088"/>
      <c r="J112" s="1089"/>
      <c r="K112" s="1092"/>
      <c r="L112" s="1088"/>
      <c r="M112" s="1088"/>
      <c r="N112" s="1088"/>
      <c r="O112" s="1088"/>
      <c r="P112" s="1090"/>
    </row>
    <row r="113" spans="3:16">
      <c r="C113" s="837" t="s">
        <v>448</v>
      </c>
      <c r="D113" s="1093"/>
      <c r="E113" s="1092"/>
      <c r="F113" s="1088"/>
      <c r="G113" s="1088"/>
      <c r="H113" s="1088"/>
      <c r="I113" s="1088"/>
      <c r="J113" s="1089"/>
      <c r="K113" s="1092"/>
      <c r="L113" s="1088"/>
      <c r="M113" s="1088"/>
      <c r="N113" s="1088"/>
      <c r="O113" s="1088"/>
      <c r="P113" s="1090"/>
    </row>
    <row r="114" spans="3:16">
      <c r="C114" s="837" t="s">
        <v>448</v>
      </c>
      <c r="D114" s="1091"/>
      <c r="E114" s="1092"/>
      <c r="F114" s="1088"/>
      <c r="G114" s="1088"/>
      <c r="H114" s="1088"/>
      <c r="I114" s="1088"/>
      <c r="J114" s="1089"/>
      <c r="K114" s="1092"/>
      <c r="L114" s="1088"/>
      <c r="M114" s="1088"/>
      <c r="N114" s="1088"/>
      <c r="O114" s="1088"/>
      <c r="P114" s="1090"/>
    </row>
    <row r="115" spans="3:16">
      <c r="C115" s="837" t="s">
        <v>448</v>
      </c>
      <c r="D115" s="1093"/>
      <c r="E115" s="1092"/>
      <c r="F115" s="1088"/>
      <c r="G115" s="1088"/>
      <c r="H115" s="1088"/>
      <c r="I115" s="1088"/>
      <c r="J115" s="1089"/>
      <c r="K115" s="1092"/>
      <c r="L115" s="1088"/>
      <c r="M115" s="1088"/>
      <c r="N115" s="1088"/>
      <c r="O115" s="1088"/>
      <c r="P115" s="1090"/>
    </row>
    <row r="116" spans="3:16">
      <c r="C116" s="837" t="s">
        <v>448</v>
      </c>
      <c r="D116" s="1091"/>
      <c r="E116" s="1092"/>
      <c r="F116" s="1088"/>
      <c r="G116" s="1088"/>
      <c r="H116" s="1088"/>
      <c r="I116" s="1088"/>
      <c r="J116" s="1089"/>
      <c r="K116" s="1092"/>
      <c r="L116" s="1088"/>
      <c r="M116" s="1088"/>
      <c r="N116" s="1088"/>
      <c r="O116" s="1088"/>
      <c r="P116" s="1090"/>
    </row>
    <row r="117" spans="3:16">
      <c r="C117" s="837" t="s">
        <v>448</v>
      </c>
      <c r="D117" s="1093"/>
      <c r="E117" s="1092"/>
      <c r="F117" s="1088"/>
      <c r="G117" s="1088"/>
      <c r="H117" s="1088"/>
      <c r="I117" s="1088"/>
      <c r="J117" s="1089"/>
      <c r="K117" s="1092"/>
      <c r="L117" s="1088"/>
      <c r="M117" s="1088"/>
      <c r="N117" s="1088"/>
      <c r="O117" s="1088"/>
      <c r="P117" s="1090"/>
    </row>
    <row r="118" spans="3:16">
      <c r="C118" s="837" t="s">
        <v>448</v>
      </c>
      <c r="D118" s="1091"/>
      <c r="E118" s="1092"/>
      <c r="F118" s="1088"/>
      <c r="G118" s="1088"/>
      <c r="H118" s="1088"/>
      <c r="I118" s="1088"/>
      <c r="J118" s="1089"/>
      <c r="K118" s="1092"/>
      <c r="L118" s="1088"/>
      <c r="M118" s="1088"/>
      <c r="N118" s="1088"/>
      <c r="O118" s="1088"/>
      <c r="P118" s="1090"/>
    </row>
    <row r="119" spans="3:16">
      <c r="C119" s="837" t="s">
        <v>448</v>
      </c>
      <c r="D119" s="1093"/>
      <c r="E119" s="1092"/>
      <c r="F119" s="1088"/>
      <c r="G119" s="1088"/>
      <c r="H119" s="1088"/>
      <c r="I119" s="1088"/>
      <c r="J119" s="1089"/>
      <c r="K119" s="1092"/>
      <c r="L119" s="1088"/>
      <c r="M119" s="1088"/>
      <c r="N119" s="1088"/>
      <c r="O119" s="1088"/>
      <c r="P119" s="1090"/>
    </row>
    <row r="120" spans="3:16">
      <c r="C120" s="837" t="s">
        <v>448</v>
      </c>
      <c r="D120" s="1091"/>
      <c r="E120" s="1092"/>
      <c r="F120" s="1088"/>
      <c r="G120" s="1088"/>
      <c r="H120" s="1088"/>
      <c r="I120" s="1088"/>
      <c r="J120" s="1089"/>
      <c r="K120" s="1092"/>
      <c r="L120" s="1088"/>
      <c r="M120" s="1088"/>
      <c r="N120" s="1088"/>
      <c r="O120" s="1088"/>
      <c r="P120" s="1090"/>
    </row>
    <row r="121" spans="3:16">
      <c r="C121" s="837" t="s">
        <v>448</v>
      </c>
      <c r="D121" s="1093"/>
      <c r="E121" s="1092"/>
      <c r="F121" s="1088"/>
      <c r="G121" s="1088"/>
      <c r="H121" s="1088"/>
      <c r="I121" s="1088"/>
      <c r="J121" s="1089"/>
      <c r="K121" s="1092"/>
      <c r="L121" s="1088"/>
      <c r="M121" s="1088"/>
      <c r="N121" s="1088"/>
      <c r="O121" s="1088"/>
      <c r="P121" s="1090"/>
    </row>
    <row r="122" spans="3:16">
      <c r="C122" s="837" t="s">
        <v>448</v>
      </c>
      <c r="D122" s="1091"/>
      <c r="E122" s="1092"/>
      <c r="F122" s="1088"/>
      <c r="G122" s="1088"/>
      <c r="H122" s="1088"/>
      <c r="I122" s="1088"/>
      <c r="J122" s="1089"/>
      <c r="K122" s="1092"/>
      <c r="L122" s="1088"/>
      <c r="M122" s="1088"/>
      <c r="N122" s="1088"/>
      <c r="O122" s="1088"/>
      <c r="P122" s="1090"/>
    </row>
    <row r="123" spans="3:16">
      <c r="C123" s="837" t="s">
        <v>448</v>
      </c>
      <c r="D123" s="1093"/>
      <c r="E123" s="1092"/>
      <c r="F123" s="1088"/>
      <c r="G123" s="1088"/>
      <c r="H123" s="1088"/>
      <c r="I123" s="1088"/>
      <c r="J123" s="1089"/>
      <c r="K123" s="1092"/>
      <c r="L123" s="1088"/>
      <c r="M123" s="1088"/>
      <c r="N123" s="1088"/>
      <c r="O123" s="1088"/>
      <c r="P123" s="1090"/>
    </row>
    <row r="124" spans="3:16">
      <c r="C124" s="837" t="s">
        <v>448</v>
      </c>
      <c r="D124" s="1091"/>
      <c r="E124" s="1092"/>
      <c r="F124" s="1088"/>
      <c r="G124" s="1088"/>
      <c r="H124" s="1088"/>
      <c r="I124" s="1088"/>
      <c r="J124" s="1089"/>
      <c r="K124" s="1092"/>
      <c r="L124" s="1088"/>
      <c r="M124" s="1088"/>
      <c r="N124" s="1088"/>
      <c r="O124" s="1088"/>
      <c r="P124" s="1090"/>
    </row>
    <row r="125" spans="3:16">
      <c r="C125" s="837" t="s">
        <v>448</v>
      </c>
      <c r="D125" s="1093"/>
      <c r="E125" s="1092"/>
      <c r="F125" s="1088"/>
      <c r="G125" s="1088"/>
      <c r="H125" s="1088"/>
      <c r="I125" s="1088"/>
      <c r="J125" s="1089"/>
      <c r="K125" s="1092"/>
      <c r="L125" s="1088"/>
      <c r="M125" s="1088"/>
      <c r="N125" s="1088"/>
      <c r="O125" s="1088"/>
      <c r="P125" s="1090"/>
    </row>
    <row r="126" spans="3:16">
      <c r="C126" s="837" t="s">
        <v>448</v>
      </c>
      <c r="D126" s="1091"/>
      <c r="E126" s="1092"/>
      <c r="F126" s="1088"/>
      <c r="G126" s="1088"/>
      <c r="H126" s="1088"/>
      <c r="I126" s="1088"/>
      <c r="J126" s="1089"/>
      <c r="K126" s="1092"/>
      <c r="L126" s="1088"/>
      <c r="M126" s="1088"/>
      <c r="N126" s="1088"/>
      <c r="O126" s="1088"/>
      <c r="P126" s="1090"/>
    </row>
    <row r="127" spans="3:16">
      <c r="C127" s="837" t="s">
        <v>448</v>
      </c>
      <c r="D127" s="1093"/>
      <c r="E127" s="1092"/>
      <c r="F127" s="1088"/>
      <c r="G127" s="1088"/>
      <c r="H127" s="1088"/>
      <c r="I127" s="1088"/>
      <c r="J127" s="1089"/>
      <c r="K127" s="1092"/>
      <c r="L127" s="1088"/>
      <c r="M127" s="1088"/>
      <c r="N127" s="1088"/>
      <c r="O127" s="1088"/>
      <c r="P127" s="1090"/>
    </row>
    <row r="128" spans="3:16">
      <c r="C128" s="837" t="s">
        <v>448</v>
      </c>
      <c r="D128" s="1091"/>
      <c r="E128" s="1092"/>
      <c r="F128" s="1088"/>
      <c r="G128" s="1088"/>
      <c r="H128" s="1088"/>
      <c r="I128" s="1088"/>
      <c r="J128" s="1089"/>
      <c r="K128" s="1092"/>
      <c r="L128" s="1088"/>
      <c r="M128" s="1088"/>
      <c r="N128" s="1088"/>
      <c r="O128" s="1088"/>
      <c r="P128" s="1090"/>
    </row>
    <row r="129" spans="3:16">
      <c r="C129" s="837" t="s">
        <v>448</v>
      </c>
      <c r="D129" s="1093"/>
      <c r="E129" s="1092"/>
      <c r="F129" s="1088"/>
      <c r="G129" s="1088"/>
      <c r="H129" s="1088"/>
      <c r="I129" s="1088"/>
      <c r="J129" s="1089"/>
      <c r="K129" s="1092"/>
      <c r="L129" s="1088"/>
      <c r="M129" s="1088"/>
      <c r="N129" s="1088"/>
      <c r="O129" s="1088"/>
      <c r="P129" s="1090"/>
    </row>
    <row r="130" spans="3:16">
      <c r="C130" s="837" t="s">
        <v>448</v>
      </c>
      <c r="D130" s="1091"/>
      <c r="E130" s="1092"/>
      <c r="F130" s="1088"/>
      <c r="G130" s="1088"/>
      <c r="H130" s="1088"/>
      <c r="I130" s="1088"/>
      <c r="J130" s="1089"/>
      <c r="K130" s="1092"/>
      <c r="L130" s="1088"/>
      <c r="M130" s="1088"/>
      <c r="N130" s="1088"/>
      <c r="O130" s="1088"/>
      <c r="P130" s="1090"/>
    </row>
    <row r="131" spans="3:16">
      <c r="C131" s="837" t="s">
        <v>448</v>
      </c>
      <c r="D131" s="1093"/>
      <c r="E131" s="1092"/>
      <c r="F131" s="1088"/>
      <c r="G131" s="1088"/>
      <c r="H131" s="1088"/>
      <c r="I131" s="1088"/>
      <c r="J131" s="1089"/>
      <c r="K131" s="1092"/>
      <c r="L131" s="1088"/>
      <c r="M131" s="1088"/>
      <c r="N131" s="1088"/>
      <c r="O131" s="1088"/>
      <c r="P131" s="1090"/>
    </row>
    <row r="132" spans="3:16">
      <c r="C132" s="837" t="s">
        <v>448</v>
      </c>
      <c r="D132" s="1091"/>
      <c r="E132" s="1092"/>
      <c r="F132" s="1088"/>
      <c r="G132" s="1088"/>
      <c r="H132" s="1088"/>
      <c r="I132" s="1088"/>
      <c r="J132" s="1089"/>
      <c r="K132" s="1092"/>
      <c r="L132" s="1088"/>
      <c r="M132" s="1088"/>
      <c r="N132" s="1088"/>
      <c r="O132" s="1088"/>
      <c r="P132" s="1090"/>
    </row>
    <row r="133" spans="3:16">
      <c r="C133" s="837" t="s">
        <v>448</v>
      </c>
      <c r="D133" s="1093"/>
      <c r="E133" s="1092"/>
      <c r="F133" s="1088"/>
      <c r="G133" s="1088"/>
      <c r="H133" s="1088"/>
      <c r="I133" s="1088"/>
      <c r="J133" s="1089"/>
      <c r="K133" s="1092"/>
      <c r="L133" s="1088"/>
      <c r="M133" s="1088"/>
      <c r="N133" s="1088"/>
      <c r="O133" s="1088"/>
      <c r="P133" s="1090"/>
    </row>
    <row r="134" spans="3:16">
      <c r="C134" s="837" t="s">
        <v>448</v>
      </c>
      <c r="D134" s="1091"/>
      <c r="E134" s="1092"/>
      <c r="F134" s="1088"/>
      <c r="G134" s="1088"/>
      <c r="H134" s="1088"/>
      <c r="I134" s="1088"/>
      <c r="J134" s="1089"/>
      <c r="K134" s="1092"/>
      <c r="L134" s="1088"/>
      <c r="M134" s="1088"/>
      <c r="N134" s="1088"/>
      <c r="O134" s="1088"/>
      <c r="P134" s="1090"/>
    </row>
    <row r="135" spans="3:16">
      <c r="C135" s="837" t="s">
        <v>448</v>
      </c>
      <c r="D135" s="1093"/>
      <c r="E135" s="1092"/>
      <c r="F135" s="1088"/>
      <c r="G135" s="1088"/>
      <c r="H135" s="1088"/>
      <c r="I135" s="1088"/>
      <c r="J135" s="1089"/>
      <c r="K135" s="1092"/>
      <c r="L135" s="1088"/>
      <c r="M135" s="1088"/>
      <c r="N135" s="1088"/>
      <c r="O135" s="1088"/>
      <c r="P135" s="1090"/>
    </row>
    <row r="136" spans="3:16">
      <c r="C136" s="837" t="s">
        <v>448</v>
      </c>
      <c r="D136" s="1091"/>
      <c r="E136" s="1092"/>
      <c r="F136" s="1088"/>
      <c r="G136" s="1088"/>
      <c r="H136" s="1088"/>
      <c r="I136" s="1088"/>
      <c r="J136" s="1089"/>
      <c r="K136" s="1092"/>
      <c r="L136" s="1088"/>
      <c r="M136" s="1088"/>
      <c r="N136" s="1088"/>
      <c r="O136" s="1088"/>
      <c r="P136" s="1090"/>
    </row>
    <row r="137" spans="3:16">
      <c r="C137" s="837" t="s">
        <v>448</v>
      </c>
      <c r="D137" s="1093"/>
      <c r="E137" s="1092"/>
      <c r="F137" s="1088"/>
      <c r="G137" s="1088"/>
      <c r="H137" s="1088"/>
      <c r="I137" s="1088"/>
      <c r="J137" s="1089"/>
      <c r="K137" s="1092"/>
      <c r="L137" s="1088"/>
      <c r="M137" s="1088"/>
      <c r="N137" s="1088"/>
      <c r="O137" s="1088"/>
      <c r="P137" s="1090"/>
    </row>
    <row r="138" spans="3:16">
      <c r="C138" s="837" t="s">
        <v>448</v>
      </c>
      <c r="D138" s="1091"/>
      <c r="E138" s="1092"/>
      <c r="F138" s="1088"/>
      <c r="G138" s="1088"/>
      <c r="H138" s="1088"/>
      <c r="I138" s="1088"/>
      <c r="J138" s="1089"/>
      <c r="K138" s="1092"/>
      <c r="L138" s="1088"/>
      <c r="M138" s="1088"/>
      <c r="N138" s="1088"/>
      <c r="O138" s="1088"/>
      <c r="P138" s="1090"/>
    </row>
    <row r="139" spans="3:16">
      <c r="C139" s="837" t="s">
        <v>448</v>
      </c>
      <c r="D139" s="1093"/>
      <c r="E139" s="1092"/>
      <c r="F139" s="1088"/>
      <c r="G139" s="1088"/>
      <c r="H139" s="1088"/>
      <c r="I139" s="1088"/>
      <c r="J139" s="1089"/>
      <c r="K139" s="1092"/>
      <c r="L139" s="1088"/>
      <c r="M139" s="1088"/>
      <c r="N139" s="1088"/>
      <c r="O139" s="1088"/>
      <c r="P139" s="1090"/>
    </row>
    <row r="140" spans="3:16">
      <c r="C140" s="837" t="s">
        <v>448</v>
      </c>
      <c r="D140" s="1091"/>
      <c r="E140" s="1092"/>
      <c r="F140" s="1088"/>
      <c r="G140" s="1088"/>
      <c r="H140" s="1088"/>
      <c r="I140" s="1088"/>
      <c r="J140" s="1089"/>
      <c r="K140" s="1092"/>
      <c r="L140" s="1088"/>
      <c r="M140" s="1088"/>
      <c r="N140" s="1088"/>
      <c r="O140" s="1088"/>
      <c r="P140" s="1090"/>
    </row>
    <row r="141" spans="3:16">
      <c r="C141" s="837" t="s">
        <v>448</v>
      </c>
      <c r="D141" s="1093"/>
      <c r="E141" s="1092"/>
      <c r="F141" s="1088"/>
      <c r="G141" s="1088"/>
      <c r="H141" s="1088"/>
      <c r="I141" s="1088"/>
      <c r="J141" s="1089"/>
      <c r="K141" s="1092"/>
      <c r="L141" s="1088"/>
      <c r="M141" s="1088"/>
      <c r="N141" s="1088"/>
      <c r="O141" s="1088"/>
      <c r="P141" s="1090"/>
    </row>
    <row r="142" spans="3:16">
      <c r="C142" s="837" t="s">
        <v>448</v>
      </c>
      <c r="D142" s="1091"/>
      <c r="E142" s="1092"/>
      <c r="F142" s="1088"/>
      <c r="G142" s="1088"/>
      <c r="H142" s="1088"/>
      <c r="I142" s="1088"/>
      <c r="J142" s="1089"/>
      <c r="K142" s="1092"/>
      <c r="L142" s="1088"/>
      <c r="M142" s="1088"/>
      <c r="N142" s="1088"/>
      <c r="O142" s="1088"/>
      <c r="P142" s="1090"/>
    </row>
    <row r="143" spans="3:16">
      <c r="C143" s="837" t="s">
        <v>448</v>
      </c>
      <c r="D143" s="1093"/>
      <c r="E143" s="1092"/>
      <c r="F143" s="1088"/>
      <c r="G143" s="1088"/>
      <c r="H143" s="1088"/>
      <c r="I143" s="1088"/>
      <c r="J143" s="1089"/>
      <c r="K143" s="1092"/>
      <c r="L143" s="1088"/>
      <c r="M143" s="1088"/>
      <c r="N143" s="1088"/>
      <c r="O143" s="1088"/>
      <c r="P143" s="1090"/>
    </row>
    <row r="144" spans="3:16">
      <c r="C144" s="837" t="s">
        <v>448</v>
      </c>
      <c r="D144" s="1091"/>
      <c r="E144" s="1092"/>
      <c r="F144" s="1088"/>
      <c r="G144" s="1088"/>
      <c r="H144" s="1088"/>
      <c r="I144" s="1088"/>
      <c r="J144" s="1089"/>
      <c r="K144" s="1092"/>
      <c r="L144" s="1088"/>
      <c r="M144" s="1088"/>
      <c r="N144" s="1088"/>
      <c r="O144" s="1088"/>
      <c r="P144" s="1090"/>
    </row>
    <row r="145" spans="3:16">
      <c r="C145" s="837" t="s">
        <v>448</v>
      </c>
      <c r="D145" s="1093"/>
      <c r="E145" s="1092"/>
      <c r="F145" s="1088"/>
      <c r="G145" s="1088"/>
      <c r="H145" s="1088"/>
      <c r="I145" s="1088"/>
      <c r="J145" s="1089"/>
      <c r="K145" s="1092"/>
      <c r="L145" s="1088"/>
      <c r="M145" s="1088"/>
      <c r="N145" s="1088"/>
      <c r="O145" s="1088"/>
      <c r="P145" s="1090"/>
    </row>
    <row r="146" spans="3:16">
      <c r="C146" s="837" t="s">
        <v>448</v>
      </c>
      <c r="D146" s="1091"/>
      <c r="E146" s="1092"/>
      <c r="F146" s="1088"/>
      <c r="G146" s="1088"/>
      <c r="H146" s="1088"/>
      <c r="I146" s="1088"/>
      <c r="J146" s="1089"/>
      <c r="K146" s="1092"/>
      <c r="L146" s="1088"/>
      <c r="M146" s="1088"/>
      <c r="N146" s="1088"/>
      <c r="O146" s="1088"/>
      <c r="P146" s="1090"/>
    </row>
    <row r="147" spans="3:16">
      <c r="C147" s="837" t="s">
        <v>448</v>
      </c>
      <c r="D147" s="1093"/>
      <c r="E147" s="1092"/>
      <c r="F147" s="1088"/>
      <c r="G147" s="1088"/>
      <c r="H147" s="1088"/>
      <c r="I147" s="1088"/>
      <c r="J147" s="1089"/>
      <c r="K147" s="1092"/>
      <c r="L147" s="1088"/>
      <c r="M147" s="1088"/>
      <c r="N147" s="1088"/>
      <c r="O147" s="1088"/>
      <c r="P147" s="1090"/>
    </row>
    <row r="148" spans="3:16">
      <c r="C148" s="837" t="s">
        <v>448</v>
      </c>
      <c r="D148" s="1091"/>
      <c r="E148" s="1092"/>
      <c r="F148" s="1088"/>
      <c r="G148" s="1088"/>
      <c r="H148" s="1088"/>
      <c r="I148" s="1088"/>
      <c r="J148" s="1089"/>
      <c r="K148" s="1092"/>
      <c r="L148" s="1088"/>
      <c r="M148" s="1088"/>
      <c r="N148" s="1088"/>
      <c r="O148" s="1088"/>
      <c r="P148" s="1090"/>
    </row>
    <row r="149" spans="3:16">
      <c r="C149" s="837" t="s">
        <v>448</v>
      </c>
      <c r="D149" s="1093"/>
      <c r="E149" s="1092"/>
      <c r="F149" s="1088"/>
      <c r="G149" s="1088"/>
      <c r="H149" s="1088"/>
      <c r="I149" s="1088"/>
      <c r="J149" s="1089"/>
      <c r="K149" s="1092"/>
      <c r="L149" s="1088"/>
      <c r="M149" s="1088"/>
      <c r="N149" s="1088"/>
      <c r="O149" s="1088"/>
      <c r="P149" s="1090"/>
    </row>
    <row r="150" spans="3:16">
      <c r="C150" s="837" t="s">
        <v>448</v>
      </c>
      <c r="D150" s="1091"/>
      <c r="E150" s="1092"/>
      <c r="F150" s="1088"/>
      <c r="G150" s="1088"/>
      <c r="H150" s="1088"/>
      <c r="I150" s="1088"/>
      <c r="J150" s="1089"/>
      <c r="K150" s="1092"/>
      <c r="L150" s="1088"/>
      <c r="M150" s="1088"/>
      <c r="N150" s="1088"/>
      <c r="O150" s="1088"/>
      <c r="P150" s="1090"/>
    </row>
    <row r="151" spans="3:16">
      <c r="C151" s="837" t="s">
        <v>448</v>
      </c>
      <c r="D151" s="1093"/>
      <c r="E151" s="1092"/>
      <c r="F151" s="1088"/>
      <c r="G151" s="1088"/>
      <c r="H151" s="1088"/>
      <c r="I151" s="1088"/>
      <c r="J151" s="1089"/>
      <c r="K151" s="1092"/>
      <c r="L151" s="1088"/>
      <c r="M151" s="1088"/>
      <c r="N151" s="1088"/>
      <c r="O151" s="1088"/>
      <c r="P151" s="1090"/>
    </row>
    <row r="152" spans="3:16">
      <c r="C152" s="837" t="s">
        <v>448</v>
      </c>
      <c r="D152" s="1091"/>
      <c r="E152" s="1092"/>
      <c r="F152" s="1088"/>
      <c r="G152" s="1088"/>
      <c r="H152" s="1088"/>
      <c r="I152" s="1088"/>
      <c r="J152" s="1089"/>
      <c r="K152" s="1092"/>
      <c r="L152" s="1088"/>
      <c r="M152" s="1088"/>
      <c r="N152" s="1088"/>
      <c r="O152" s="1088"/>
      <c r="P152" s="1090"/>
    </row>
    <row r="153" spans="3:16">
      <c r="C153" s="837" t="s">
        <v>448</v>
      </c>
      <c r="D153" s="1093"/>
      <c r="E153" s="1092"/>
      <c r="F153" s="1088"/>
      <c r="G153" s="1088"/>
      <c r="H153" s="1088"/>
      <c r="I153" s="1088"/>
      <c r="J153" s="1089"/>
      <c r="K153" s="1092"/>
      <c r="L153" s="1088"/>
      <c r="M153" s="1088"/>
      <c r="N153" s="1088"/>
      <c r="O153" s="1088"/>
      <c r="P153" s="1090"/>
    </row>
    <row r="154" spans="3:16">
      <c r="C154" s="837" t="s">
        <v>448</v>
      </c>
      <c r="D154" s="1091"/>
      <c r="E154" s="1092"/>
      <c r="F154" s="1088"/>
      <c r="G154" s="1088"/>
      <c r="H154" s="1088"/>
      <c r="I154" s="1088"/>
      <c r="J154" s="1089"/>
      <c r="K154" s="1092"/>
      <c r="L154" s="1088"/>
      <c r="M154" s="1088"/>
      <c r="N154" s="1088"/>
      <c r="O154" s="1088"/>
      <c r="P154" s="1090"/>
    </row>
    <row r="155" spans="3:16">
      <c r="C155" s="837" t="s">
        <v>448</v>
      </c>
      <c r="D155" s="1093"/>
      <c r="E155" s="1092"/>
      <c r="F155" s="1088"/>
      <c r="G155" s="1088"/>
      <c r="H155" s="1088"/>
      <c r="I155" s="1088"/>
      <c r="J155" s="1089"/>
      <c r="K155" s="1092"/>
      <c r="L155" s="1088"/>
      <c r="M155" s="1088"/>
      <c r="N155" s="1088"/>
      <c r="O155" s="1088"/>
      <c r="P155" s="1090"/>
    </row>
    <row r="156" spans="3:16">
      <c r="C156" s="837" t="s">
        <v>448</v>
      </c>
      <c r="D156" s="1091"/>
      <c r="E156" s="1092"/>
      <c r="F156" s="1088"/>
      <c r="G156" s="1088"/>
      <c r="H156" s="1088"/>
      <c r="I156" s="1088"/>
      <c r="J156" s="1089"/>
      <c r="K156" s="1092"/>
      <c r="L156" s="1088"/>
      <c r="M156" s="1088"/>
      <c r="N156" s="1088"/>
      <c r="O156" s="1088"/>
      <c r="P156" s="1090"/>
    </row>
    <row r="157" spans="3:16">
      <c r="C157" s="837" t="s">
        <v>448</v>
      </c>
      <c r="D157" s="1093"/>
      <c r="E157" s="1092"/>
      <c r="F157" s="1088"/>
      <c r="G157" s="1088"/>
      <c r="H157" s="1088"/>
      <c r="I157" s="1088"/>
      <c r="J157" s="1089"/>
      <c r="K157" s="1092"/>
      <c r="L157" s="1088"/>
      <c r="M157" s="1088"/>
      <c r="N157" s="1088"/>
      <c r="O157" s="1088"/>
      <c r="P157" s="1090"/>
    </row>
    <row r="158" spans="3:16">
      <c r="C158" s="837" t="s">
        <v>448</v>
      </c>
      <c r="D158" s="1091"/>
      <c r="E158" s="1092"/>
      <c r="F158" s="1088"/>
      <c r="G158" s="1088"/>
      <c r="H158" s="1088"/>
      <c r="I158" s="1088"/>
      <c r="J158" s="1089"/>
      <c r="K158" s="1092"/>
      <c r="L158" s="1088"/>
      <c r="M158" s="1088"/>
      <c r="N158" s="1088"/>
      <c r="O158" s="1088"/>
      <c r="P158" s="1090"/>
    </row>
    <row r="159" spans="3:16">
      <c r="C159" s="837" t="s">
        <v>448</v>
      </c>
      <c r="D159" s="1093"/>
      <c r="E159" s="1092"/>
      <c r="F159" s="1088"/>
      <c r="G159" s="1088"/>
      <c r="H159" s="1088"/>
      <c r="I159" s="1088"/>
      <c r="J159" s="1089"/>
      <c r="K159" s="1092"/>
      <c r="L159" s="1088"/>
      <c r="M159" s="1088"/>
      <c r="N159" s="1088"/>
      <c r="O159" s="1088"/>
      <c r="P159" s="1090"/>
    </row>
    <row r="160" spans="3:16">
      <c r="C160" s="837" t="s">
        <v>448</v>
      </c>
      <c r="D160" s="1091"/>
      <c r="E160" s="1092"/>
      <c r="F160" s="1088"/>
      <c r="G160" s="1088"/>
      <c r="H160" s="1088"/>
      <c r="I160" s="1088"/>
      <c r="J160" s="1089"/>
      <c r="K160" s="1092"/>
      <c r="L160" s="1088"/>
      <c r="M160" s="1088"/>
      <c r="N160" s="1088"/>
      <c r="O160" s="1088"/>
      <c r="P160" s="1090"/>
    </row>
    <row r="161" spans="3:16">
      <c r="C161" s="837" t="s">
        <v>448</v>
      </c>
      <c r="D161" s="1093"/>
      <c r="E161" s="1092"/>
      <c r="F161" s="1088"/>
      <c r="G161" s="1088"/>
      <c r="H161" s="1088"/>
      <c r="I161" s="1088"/>
      <c r="J161" s="1089"/>
      <c r="K161" s="1092"/>
      <c r="L161" s="1088"/>
      <c r="M161" s="1088"/>
      <c r="N161" s="1088"/>
      <c r="O161" s="1088"/>
      <c r="P161" s="1090"/>
    </row>
    <row r="162" spans="3:16">
      <c r="C162" s="837" t="s">
        <v>448</v>
      </c>
      <c r="D162" s="1091"/>
      <c r="E162" s="1092"/>
      <c r="F162" s="1088"/>
      <c r="G162" s="1088"/>
      <c r="H162" s="1088"/>
      <c r="I162" s="1088"/>
      <c r="J162" s="1089"/>
      <c r="K162" s="1092"/>
      <c r="L162" s="1088"/>
      <c r="M162" s="1088"/>
      <c r="N162" s="1088"/>
      <c r="O162" s="1088"/>
      <c r="P162" s="1090"/>
    </row>
    <row r="163" spans="3:16">
      <c r="C163" s="837" t="s">
        <v>448</v>
      </c>
      <c r="D163" s="1093"/>
      <c r="E163" s="1092"/>
      <c r="F163" s="1088"/>
      <c r="G163" s="1088"/>
      <c r="H163" s="1088"/>
      <c r="I163" s="1088"/>
      <c r="J163" s="1089"/>
      <c r="K163" s="1092"/>
      <c r="L163" s="1088"/>
      <c r="M163" s="1088"/>
      <c r="N163" s="1088"/>
      <c r="O163" s="1088"/>
      <c r="P163" s="1090"/>
    </row>
    <row r="164" spans="3:16">
      <c r="C164" s="837" t="s">
        <v>448</v>
      </c>
      <c r="D164" s="1091"/>
      <c r="E164" s="1092"/>
      <c r="F164" s="1088"/>
      <c r="G164" s="1088"/>
      <c r="H164" s="1088"/>
      <c r="I164" s="1088"/>
      <c r="J164" s="1089"/>
      <c r="K164" s="1092"/>
      <c r="L164" s="1088"/>
      <c r="M164" s="1088"/>
      <c r="N164" s="1088"/>
      <c r="O164" s="1088"/>
      <c r="P164" s="1090"/>
    </row>
    <row r="165" spans="3:16">
      <c r="C165" s="837" t="s">
        <v>448</v>
      </c>
      <c r="D165" s="1093"/>
      <c r="E165" s="1092"/>
      <c r="F165" s="1088"/>
      <c r="G165" s="1088"/>
      <c r="H165" s="1088"/>
      <c r="I165" s="1088"/>
      <c r="J165" s="1089"/>
      <c r="K165" s="1092"/>
      <c r="L165" s="1088"/>
      <c r="M165" s="1088"/>
      <c r="N165" s="1088"/>
      <c r="O165" s="1088"/>
      <c r="P165" s="1090"/>
    </row>
    <row r="166" spans="3:16">
      <c r="C166" s="837" t="s">
        <v>448</v>
      </c>
      <c r="D166" s="1091"/>
      <c r="E166" s="1092"/>
      <c r="F166" s="1088"/>
      <c r="G166" s="1088"/>
      <c r="H166" s="1088"/>
      <c r="I166" s="1088"/>
      <c r="J166" s="1089"/>
      <c r="K166" s="1092"/>
      <c r="L166" s="1088"/>
      <c r="M166" s="1088"/>
      <c r="N166" s="1088"/>
      <c r="O166" s="1088"/>
      <c r="P166" s="1090"/>
    </row>
    <row r="167" spans="3:16">
      <c r="C167" s="837" t="s">
        <v>448</v>
      </c>
      <c r="D167" s="1093"/>
      <c r="E167" s="1092"/>
      <c r="F167" s="1088"/>
      <c r="G167" s="1088"/>
      <c r="H167" s="1088"/>
      <c r="I167" s="1088"/>
      <c r="J167" s="1089"/>
      <c r="K167" s="1092"/>
      <c r="L167" s="1088"/>
      <c r="M167" s="1088"/>
      <c r="N167" s="1088"/>
      <c r="O167" s="1088"/>
      <c r="P167" s="1090"/>
    </row>
    <row r="168" spans="3:16">
      <c r="C168" s="837" t="s">
        <v>448</v>
      </c>
      <c r="D168" s="1091"/>
      <c r="E168" s="1092"/>
      <c r="F168" s="1088"/>
      <c r="G168" s="1088"/>
      <c r="H168" s="1088"/>
      <c r="I168" s="1088"/>
      <c r="J168" s="1089"/>
      <c r="K168" s="1092"/>
      <c r="L168" s="1088"/>
      <c r="M168" s="1088"/>
      <c r="N168" s="1088"/>
      <c r="O168" s="1088"/>
      <c r="P168" s="1090"/>
    </row>
    <row r="169" spans="3:16">
      <c r="C169" s="837" t="s">
        <v>448</v>
      </c>
      <c r="D169" s="1093"/>
      <c r="E169" s="1092"/>
      <c r="F169" s="1088"/>
      <c r="G169" s="1088"/>
      <c r="H169" s="1088"/>
      <c r="I169" s="1088"/>
      <c r="J169" s="1089"/>
      <c r="K169" s="1092"/>
      <c r="L169" s="1088"/>
      <c r="M169" s="1088"/>
      <c r="N169" s="1088"/>
      <c r="O169" s="1088"/>
      <c r="P169" s="1090"/>
    </row>
    <row r="170" spans="3:16">
      <c r="C170" s="837" t="s">
        <v>448</v>
      </c>
      <c r="D170" s="1091"/>
      <c r="E170" s="1092"/>
      <c r="F170" s="1088"/>
      <c r="G170" s="1088"/>
      <c r="H170" s="1088"/>
      <c r="I170" s="1088"/>
      <c r="J170" s="1089"/>
      <c r="K170" s="1092"/>
      <c r="L170" s="1088"/>
      <c r="M170" s="1088"/>
      <c r="N170" s="1088"/>
      <c r="O170" s="1088"/>
      <c r="P170" s="1090"/>
    </row>
    <row r="171" spans="3:16">
      <c r="C171" s="837" t="s">
        <v>448</v>
      </c>
      <c r="D171" s="1093"/>
      <c r="E171" s="1092"/>
      <c r="F171" s="1088"/>
      <c r="G171" s="1088"/>
      <c r="H171" s="1088"/>
      <c r="I171" s="1088"/>
      <c r="J171" s="1089"/>
      <c r="K171" s="1092"/>
      <c r="L171" s="1088"/>
      <c r="M171" s="1088"/>
      <c r="N171" s="1088"/>
      <c r="O171" s="1088"/>
      <c r="P171" s="1090"/>
    </row>
    <row r="172" spans="3:16">
      <c r="C172" s="837" t="s">
        <v>448</v>
      </c>
      <c r="D172" s="1091"/>
      <c r="E172" s="1092"/>
      <c r="F172" s="1088"/>
      <c r="G172" s="1088"/>
      <c r="H172" s="1088"/>
      <c r="I172" s="1088"/>
      <c r="J172" s="1089"/>
      <c r="K172" s="1092"/>
      <c r="L172" s="1088"/>
      <c r="M172" s="1088"/>
      <c r="N172" s="1088"/>
      <c r="O172" s="1088"/>
      <c r="P172" s="1090"/>
    </row>
    <row r="173" spans="3:16">
      <c r="C173" s="837" t="s">
        <v>448</v>
      </c>
      <c r="D173" s="1093"/>
      <c r="E173" s="1092"/>
      <c r="F173" s="1088"/>
      <c r="G173" s="1088"/>
      <c r="H173" s="1088"/>
      <c r="I173" s="1088"/>
      <c r="J173" s="1089"/>
      <c r="K173" s="1092"/>
      <c r="L173" s="1088"/>
      <c r="M173" s="1088"/>
      <c r="N173" s="1088"/>
      <c r="O173" s="1088"/>
      <c r="P173" s="1090"/>
    </row>
    <row r="174" spans="3:16">
      <c r="C174" s="837" t="s">
        <v>448</v>
      </c>
      <c r="D174" s="1091"/>
      <c r="E174" s="1092"/>
      <c r="F174" s="1088"/>
      <c r="G174" s="1088"/>
      <c r="H174" s="1088"/>
      <c r="I174" s="1088"/>
      <c r="J174" s="1089"/>
      <c r="K174" s="1092"/>
      <c r="L174" s="1088"/>
      <c r="M174" s="1088"/>
      <c r="N174" s="1088"/>
      <c r="O174" s="1088"/>
      <c r="P174" s="1090"/>
    </row>
    <row r="175" spans="3:16">
      <c r="C175" s="837" t="s">
        <v>448</v>
      </c>
      <c r="D175" s="1093"/>
      <c r="E175" s="1092"/>
      <c r="F175" s="1088"/>
      <c r="G175" s="1088"/>
      <c r="H175" s="1088"/>
      <c r="I175" s="1088"/>
      <c r="J175" s="1089"/>
      <c r="K175" s="1092"/>
      <c r="L175" s="1088"/>
      <c r="M175" s="1088"/>
      <c r="N175" s="1088"/>
      <c r="O175" s="1088"/>
      <c r="P175" s="1090"/>
    </row>
    <row r="176" spans="3:16">
      <c r="C176" s="837" t="s">
        <v>448</v>
      </c>
      <c r="D176" s="1091"/>
      <c r="E176" s="1092"/>
      <c r="F176" s="1088"/>
      <c r="G176" s="1088"/>
      <c r="H176" s="1088"/>
      <c r="I176" s="1088"/>
      <c r="J176" s="1089"/>
      <c r="K176" s="1092"/>
      <c r="L176" s="1088"/>
      <c r="M176" s="1088"/>
      <c r="N176" s="1088"/>
      <c r="O176" s="1088"/>
      <c r="P176" s="1090"/>
    </row>
    <row r="177" spans="3:16">
      <c r="C177" s="837" t="s">
        <v>448</v>
      </c>
      <c r="D177" s="1093"/>
      <c r="E177" s="1092"/>
      <c r="F177" s="1088"/>
      <c r="G177" s="1088"/>
      <c r="H177" s="1088"/>
      <c r="I177" s="1088"/>
      <c r="J177" s="1089"/>
      <c r="K177" s="1092"/>
      <c r="L177" s="1088"/>
      <c r="M177" s="1088"/>
      <c r="N177" s="1088"/>
      <c r="O177" s="1088"/>
      <c r="P177" s="1090"/>
    </row>
    <row r="178" spans="3:16">
      <c r="C178" s="837" t="s">
        <v>448</v>
      </c>
      <c r="D178" s="1091"/>
      <c r="E178" s="1092"/>
      <c r="F178" s="1088"/>
      <c r="G178" s="1088"/>
      <c r="H178" s="1088"/>
      <c r="I178" s="1088"/>
      <c r="J178" s="1089"/>
      <c r="K178" s="1092"/>
      <c r="L178" s="1088"/>
      <c r="M178" s="1088"/>
      <c r="N178" s="1088"/>
      <c r="O178" s="1088"/>
      <c r="P178" s="1090"/>
    </row>
    <row r="179" spans="3:16">
      <c r="C179" s="837" t="s">
        <v>448</v>
      </c>
      <c r="D179" s="1093"/>
      <c r="E179" s="1092"/>
      <c r="F179" s="1088"/>
      <c r="G179" s="1088"/>
      <c r="H179" s="1088"/>
      <c r="I179" s="1088"/>
      <c r="J179" s="1089"/>
      <c r="K179" s="1092"/>
      <c r="L179" s="1088"/>
      <c r="M179" s="1088"/>
      <c r="N179" s="1088"/>
      <c r="O179" s="1088"/>
      <c r="P179" s="1090"/>
    </row>
    <row r="180" spans="3:16">
      <c r="C180" s="837" t="s">
        <v>448</v>
      </c>
      <c r="D180" s="1091"/>
      <c r="E180" s="1092"/>
      <c r="F180" s="1088"/>
      <c r="G180" s="1088"/>
      <c r="H180" s="1088"/>
      <c r="I180" s="1088"/>
      <c r="J180" s="1089"/>
      <c r="K180" s="1092"/>
      <c r="L180" s="1088"/>
      <c r="M180" s="1088"/>
      <c r="N180" s="1088"/>
      <c r="O180" s="1088"/>
      <c r="P180" s="1090"/>
    </row>
    <row r="181" spans="3:16">
      <c r="C181" s="837" t="s">
        <v>448</v>
      </c>
      <c r="D181" s="1093"/>
      <c r="E181" s="1092"/>
      <c r="F181" s="1088"/>
      <c r="G181" s="1088"/>
      <c r="H181" s="1088"/>
      <c r="I181" s="1088"/>
      <c r="J181" s="1089"/>
      <c r="K181" s="1092"/>
      <c r="L181" s="1088"/>
      <c r="M181" s="1088"/>
      <c r="N181" s="1088"/>
      <c r="O181" s="1088"/>
      <c r="P181" s="1090"/>
    </row>
    <row r="182" spans="3:16">
      <c r="C182" s="837" t="s">
        <v>448</v>
      </c>
      <c r="D182" s="1091"/>
      <c r="E182" s="1092"/>
      <c r="F182" s="1088"/>
      <c r="G182" s="1088"/>
      <c r="H182" s="1088"/>
      <c r="I182" s="1088"/>
      <c r="J182" s="1089"/>
      <c r="K182" s="1092"/>
      <c r="L182" s="1088"/>
      <c r="M182" s="1088"/>
      <c r="N182" s="1088"/>
      <c r="O182" s="1088"/>
      <c r="P182" s="1090"/>
    </row>
    <row r="183" spans="3:16">
      <c r="C183" s="837" t="s">
        <v>448</v>
      </c>
      <c r="D183" s="1093"/>
      <c r="E183" s="1092"/>
      <c r="F183" s="1088"/>
      <c r="G183" s="1088"/>
      <c r="H183" s="1088"/>
      <c r="I183" s="1088"/>
      <c r="J183" s="1089"/>
      <c r="K183" s="1092"/>
      <c r="L183" s="1088"/>
      <c r="M183" s="1088"/>
      <c r="N183" s="1088"/>
      <c r="O183" s="1088"/>
      <c r="P183" s="1090"/>
    </row>
    <row r="184" spans="3:16">
      <c r="C184" s="837" t="s">
        <v>448</v>
      </c>
      <c r="D184" s="1091"/>
      <c r="E184" s="1092"/>
      <c r="F184" s="1088"/>
      <c r="G184" s="1088"/>
      <c r="H184" s="1088"/>
      <c r="I184" s="1088"/>
      <c r="J184" s="1089"/>
      <c r="K184" s="1092"/>
      <c r="L184" s="1088"/>
      <c r="M184" s="1088"/>
      <c r="N184" s="1088"/>
      <c r="O184" s="1088"/>
      <c r="P184" s="1090"/>
    </row>
    <row r="185" spans="3:16">
      <c r="C185" s="837" t="s">
        <v>448</v>
      </c>
      <c r="D185" s="1093"/>
      <c r="E185" s="1092"/>
      <c r="F185" s="1088"/>
      <c r="G185" s="1088"/>
      <c r="H185" s="1088"/>
      <c r="I185" s="1088"/>
      <c r="J185" s="1089"/>
      <c r="K185" s="1092"/>
      <c r="L185" s="1088"/>
      <c r="M185" s="1088"/>
      <c r="N185" s="1088"/>
      <c r="O185" s="1088"/>
      <c r="P185" s="1090"/>
    </row>
    <row r="186" spans="3:16">
      <c r="C186" s="837" t="s">
        <v>448</v>
      </c>
      <c r="D186" s="1091"/>
      <c r="E186" s="1092"/>
      <c r="F186" s="1088"/>
      <c r="G186" s="1088"/>
      <c r="H186" s="1088"/>
      <c r="I186" s="1088"/>
      <c r="J186" s="1089"/>
      <c r="K186" s="1092"/>
      <c r="L186" s="1088"/>
      <c r="M186" s="1088"/>
      <c r="N186" s="1088"/>
      <c r="O186" s="1088"/>
      <c r="P186" s="1090"/>
    </row>
    <row r="187" spans="3:16">
      <c r="C187" s="837" t="s">
        <v>448</v>
      </c>
      <c r="D187" s="1093"/>
      <c r="E187" s="1092"/>
      <c r="F187" s="1088"/>
      <c r="G187" s="1088"/>
      <c r="H187" s="1088"/>
      <c r="I187" s="1088"/>
      <c r="J187" s="1089"/>
      <c r="K187" s="1092"/>
      <c r="L187" s="1088"/>
      <c r="M187" s="1088"/>
      <c r="N187" s="1088"/>
      <c r="O187" s="1088"/>
      <c r="P187" s="1090"/>
    </row>
    <row r="188" spans="3:16">
      <c r="C188" s="837" t="s">
        <v>448</v>
      </c>
      <c r="D188" s="1091"/>
      <c r="E188" s="1092"/>
      <c r="F188" s="1088"/>
      <c r="G188" s="1088"/>
      <c r="H188" s="1088"/>
      <c r="I188" s="1088"/>
      <c r="J188" s="1089"/>
      <c r="K188" s="1092"/>
      <c r="L188" s="1088"/>
      <c r="M188" s="1088"/>
      <c r="N188" s="1088"/>
      <c r="O188" s="1088"/>
      <c r="P188" s="1090"/>
    </row>
    <row r="189" spans="3:16">
      <c r="C189" s="837" t="s">
        <v>448</v>
      </c>
      <c r="D189" s="1093"/>
      <c r="E189" s="1092"/>
      <c r="F189" s="1088"/>
      <c r="G189" s="1088"/>
      <c r="H189" s="1088"/>
      <c r="I189" s="1088"/>
      <c r="J189" s="1089"/>
      <c r="K189" s="1092"/>
      <c r="L189" s="1088"/>
      <c r="M189" s="1088"/>
      <c r="N189" s="1088"/>
      <c r="O189" s="1088"/>
      <c r="P189" s="1090"/>
    </row>
    <row r="190" spans="3:16">
      <c r="C190" s="837" t="s">
        <v>448</v>
      </c>
      <c r="D190" s="1091"/>
      <c r="E190" s="1092"/>
      <c r="F190" s="1088"/>
      <c r="G190" s="1088"/>
      <c r="H190" s="1088"/>
      <c r="I190" s="1088"/>
      <c r="J190" s="1089"/>
      <c r="K190" s="1092"/>
      <c r="L190" s="1088"/>
      <c r="M190" s="1088"/>
      <c r="N190" s="1088"/>
      <c r="O190" s="1088"/>
      <c r="P190" s="1090"/>
    </row>
    <row r="191" spans="3:16">
      <c r="C191" s="837" t="s">
        <v>448</v>
      </c>
      <c r="D191" s="1093"/>
      <c r="E191" s="1092"/>
      <c r="F191" s="1088"/>
      <c r="G191" s="1088"/>
      <c r="H191" s="1088"/>
      <c r="I191" s="1088"/>
      <c r="J191" s="1089"/>
      <c r="K191" s="1092"/>
      <c r="L191" s="1088"/>
      <c r="M191" s="1088"/>
      <c r="N191" s="1088"/>
      <c r="O191" s="1088"/>
      <c r="P191" s="1090"/>
    </row>
    <row r="192" spans="3:16">
      <c r="C192" s="837" t="s">
        <v>448</v>
      </c>
      <c r="D192" s="1091"/>
      <c r="E192" s="1092"/>
      <c r="F192" s="1088"/>
      <c r="G192" s="1088"/>
      <c r="H192" s="1088"/>
      <c r="I192" s="1088"/>
      <c r="J192" s="1089"/>
      <c r="K192" s="1092"/>
      <c r="L192" s="1088"/>
      <c r="M192" s="1088"/>
      <c r="N192" s="1088"/>
      <c r="O192" s="1088"/>
      <c r="P192" s="1090"/>
    </row>
    <row r="193" spans="3:16">
      <c r="C193" s="837" t="s">
        <v>448</v>
      </c>
      <c r="D193" s="1093"/>
      <c r="E193" s="1092"/>
      <c r="F193" s="1088"/>
      <c r="G193" s="1088"/>
      <c r="H193" s="1088"/>
      <c r="I193" s="1088"/>
      <c r="J193" s="1089"/>
      <c r="K193" s="1092"/>
      <c r="L193" s="1088"/>
      <c r="M193" s="1088"/>
      <c r="N193" s="1088"/>
      <c r="O193" s="1088"/>
      <c r="P193" s="1090"/>
    </row>
    <row r="194" spans="3:16">
      <c r="C194" s="837" t="s">
        <v>448</v>
      </c>
      <c r="D194" s="1091"/>
      <c r="E194" s="1092"/>
      <c r="F194" s="1088"/>
      <c r="G194" s="1088"/>
      <c r="H194" s="1088"/>
      <c r="I194" s="1088"/>
      <c r="J194" s="1089"/>
      <c r="K194" s="1092"/>
      <c r="L194" s="1088"/>
      <c r="M194" s="1088"/>
      <c r="N194" s="1088"/>
      <c r="O194" s="1088"/>
      <c r="P194" s="1090"/>
    </row>
    <row r="195" spans="3:16">
      <c r="C195" s="837" t="s">
        <v>448</v>
      </c>
      <c r="D195" s="1093"/>
      <c r="E195" s="1092"/>
      <c r="F195" s="1088"/>
      <c r="G195" s="1088"/>
      <c r="H195" s="1088"/>
      <c r="I195" s="1088"/>
      <c r="J195" s="1089"/>
      <c r="K195" s="1092"/>
      <c r="L195" s="1088"/>
      <c r="M195" s="1088"/>
      <c r="N195" s="1088"/>
      <c r="O195" s="1088"/>
      <c r="P195" s="1090"/>
    </row>
    <row r="196" spans="3:16">
      <c r="C196" s="837" t="s">
        <v>448</v>
      </c>
      <c r="D196" s="1091"/>
      <c r="E196" s="1092"/>
      <c r="F196" s="1088"/>
      <c r="G196" s="1088"/>
      <c r="H196" s="1088"/>
      <c r="I196" s="1088"/>
      <c r="J196" s="1089"/>
      <c r="K196" s="1092"/>
      <c r="L196" s="1088"/>
      <c r="M196" s="1088"/>
      <c r="N196" s="1088"/>
      <c r="O196" s="1088"/>
      <c r="P196" s="1090"/>
    </row>
    <row r="197" spans="3:16">
      <c r="C197" s="837" t="s">
        <v>448</v>
      </c>
      <c r="D197" s="1093"/>
      <c r="E197" s="1092"/>
      <c r="F197" s="1088"/>
      <c r="G197" s="1088"/>
      <c r="H197" s="1088"/>
      <c r="I197" s="1088"/>
      <c r="J197" s="1089"/>
      <c r="K197" s="1092"/>
      <c r="L197" s="1088"/>
      <c r="M197" s="1088"/>
      <c r="N197" s="1088"/>
      <c r="O197" s="1088"/>
      <c r="P197" s="1090"/>
    </row>
    <row r="198" spans="3:16">
      <c r="C198" s="837" t="s">
        <v>448</v>
      </c>
      <c r="D198" s="1091"/>
      <c r="E198" s="1092"/>
      <c r="F198" s="1088"/>
      <c r="G198" s="1088"/>
      <c r="H198" s="1088"/>
      <c r="I198" s="1088"/>
      <c r="J198" s="1089"/>
      <c r="K198" s="1092"/>
      <c r="L198" s="1088"/>
      <c r="M198" s="1088"/>
      <c r="N198" s="1088"/>
      <c r="O198" s="1088"/>
      <c r="P198" s="1090"/>
    </row>
    <row r="199" spans="3:16">
      <c r="C199" s="837" t="s">
        <v>448</v>
      </c>
      <c r="D199" s="1093"/>
      <c r="E199" s="1092"/>
      <c r="F199" s="1088"/>
      <c r="G199" s="1088"/>
      <c r="H199" s="1088"/>
      <c r="I199" s="1088"/>
      <c r="J199" s="1089"/>
      <c r="K199" s="1092"/>
      <c r="L199" s="1088"/>
      <c r="M199" s="1088"/>
      <c r="N199" s="1088"/>
      <c r="O199" s="1088"/>
      <c r="P199" s="1090"/>
    </row>
    <row r="200" spans="3:16">
      <c r="C200" s="837" t="s">
        <v>448</v>
      </c>
      <c r="D200" s="1091"/>
      <c r="E200" s="1092"/>
      <c r="F200" s="1088"/>
      <c r="G200" s="1088"/>
      <c r="H200" s="1088"/>
      <c r="I200" s="1088"/>
      <c r="J200" s="1089"/>
      <c r="K200" s="1092"/>
      <c r="L200" s="1088"/>
      <c r="M200" s="1088"/>
      <c r="N200" s="1088"/>
      <c r="O200" s="1088"/>
      <c r="P200" s="1090"/>
    </row>
    <row r="201" spans="3:16">
      <c r="C201" s="837" t="s">
        <v>448</v>
      </c>
      <c r="D201" s="1093"/>
      <c r="E201" s="1092"/>
      <c r="F201" s="1088"/>
      <c r="G201" s="1088"/>
      <c r="H201" s="1088"/>
      <c r="I201" s="1088"/>
      <c r="J201" s="1089"/>
      <c r="K201" s="1092"/>
      <c r="L201" s="1088"/>
      <c r="M201" s="1088"/>
      <c r="N201" s="1088"/>
      <c r="O201" s="1088"/>
      <c r="P201" s="1090"/>
    </row>
    <row r="202" spans="3:16">
      <c r="C202" s="837" t="s">
        <v>448</v>
      </c>
      <c r="D202" s="1091"/>
      <c r="E202" s="1092"/>
      <c r="F202" s="1088"/>
      <c r="G202" s="1088"/>
      <c r="H202" s="1088"/>
      <c r="I202" s="1088"/>
      <c r="J202" s="1089"/>
      <c r="K202" s="1092"/>
      <c r="L202" s="1088"/>
      <c r="M202" s="1088"/>
      <c r="N202" s="1088"/>
      <c r="O202" s="1088"/>
      <c r="P202" s="1090"/>
    </row>
    <row r="203" spans="3:16">
      <c r="C203" s="837" t="s">
        <v>448</v>
      </c>
      <c r="D203" s="1093"/>
      <c r="E203" s="1092"/>
      <c r="F203" s="1088"/>
      <c r="G203" s="1088"/>
      <c r="H203" s="1088"/>
      <c r="I203" s="1088"/>
      <c r="J203" s="1089"/>
      <c r="K203" s="1092"/>
      <c r="L203" s="1088"/>
      <c r="M203" s="1088"/>
      <c r="N203" s="1088"/>
      <c r="O203" s="1088"/>
      <c r="P203" s="1090"/>
    </row>
    <row r="204" spans="3:16">
      <c r="C204" s="837" t="s">
        <v>448</v>
      </c>
      <c r="D204" s="1091"/>
      <c r="E204" s="1092"/>
      <c r="F204" s="1088"/>
      <c r="G204" s="1088"/>
      <c r="H204" s="1088"/>
      <c r="I204" s="1088"/>
      <c r="J204" s="1089"/>
      <c r="K204" s="1092"/>
      <c r="L204" s="1088"/>
      <c r="M204" s="1088"/>
      <c r="N204" s="1088"/>
      <c r="O204" s="1088"/>
      <c r="P204" s="1090"/>
    </row>
    <row r="205" spans="3:16">
      <c r="C205" s="837" t="s">
        <v>448</v>
      </c>
      <c r="D205" s="1093"/>
      <c r="E205" s="1092"/>
      <c r="F205" s="1088"/>
      <c r="G205" s="1088"/>
      <c r="H205" s="1088"/>
      <c r="I205" s="1088"/>
      <c r="J205" s="1089"/>
      <c r="K205" s="1092"/>
      <c r="L205" s="1088"/>
      <c r="M205" s="1088"/>
      <c r="N205" s="1088"/>
      <c r="O205" s="1088"/>
      <c r="P205" s="1090"/>
    </row>
    <row r="206" spans="3:16">
      <c r="C206" s="837" t="s">
        <v>448</v>
      </c>
      <c r="D206" s="1091"/>
      <c r="E206" s="1092"/>
      <c r="F206" s="1088"/>
      <c r="G206" s="1088"/>
      <c r="H206" s="1088"/>
      <c r="I206" s="1088"/>
      <c r="J206" s="1089"/>
      <c r="K206" s="1092"/>
      <c r="L206" s="1088"/>
      <c r="M206" s="1088"/>
      <c r="N206" s="1088"/>
      <c r="O206" s="1088"/>
      <c r="P206" s="1090"/>
    </row>
    <row r="207" spans="3:16">
      <c r="C207" s="837" t="s">
        <v>448</v>
      </c>
      <c r="D207" s="1093"/>
      <c r="E207" s="1092"/>
      <c r="F207" s="1088"/>
      <c r="G207" s="1088"/>
      <c r="H207" s="1088"/>
      <c r="I207" s="1088"/>
      <c r="J207" s="1089"/>
      <c r="K207" s="1092"/>
      <c r="L207" s="1088"/>
      <c r="M207" s="1088"/>
      <c r="N207" s="1088"/>
      <c r="O207" s="1088"/>
      <c r="P207" s="1090"/>
    </row>
    <row r="208" spans="3:16">
      <c r="C208" s="837" t="s">
        <v>448</v>
      </c>
      <c r="D208" s="1091"/>
      <c r="E208" s="1092"/>
      <c r="F208" s="1088"/>
      <c r="G208" s="1088"/>
      <c r="H208" s="1088"/>
      <c r="I208" s="1088"/>
      <c r="J208" s="1089"/>
      <c r="K208" s="1092"/>
      <c r="L208" s="1088"/>
      <c r="M208" s="1088"/>
      <c r="N208" s="1088"/>
      <c r="O208" s="1088"/>
      <c r="P208" s="1090"/>
    </row>
    <row r="209" spans="3:16">
      <c r="C209" s="837" t="s">
        <v>448</v>
      </c>
      <c r="D209" s="1093"/>
      <c r="E209" s="1092"/>
      <c r="F209" s="1088"/>
      <c r="G209" s="1088"/>
      <c r="H209" s="1088"/>
      <c r="I209" s="1088"/>
      <c r="J209" s="1089"/>
      <c r="K209" s="1092"/>
      <c r="L209" s="1088"/>
      <c r="M209" s="1088"/>
      <c r="N209" s="1088"/>
      <c r="O209" s="1088"/>
      <c r="P209" s="1090"/>
    </row>
    <row r="210" spans="3:16">
      <c r="C210" s="837" t="s">
        <v>448</v>
      </c>
      <c r="D210" s="1091"/>
      <c r="E210" s="1092"/>
      <c r="F210" s="1088"/>
      <c r="G210" s="1088"/>
      <c r="H210" s="1088"/>
      <c r="I210" s="1088"/>
      <c r="J210" s="1089"/>
      <c r="K210" s="1092"/>
      <c r="L210" s="1088"/>
      <c r="M210" s="1088"/>
      <c r="N210" s="1088"/>
      <c r="O210" s="1088"/>
      <c r="P210" s="1090"/>
    </row>
    <row r="211" spans="3:16">
      <c r="C211" s="837" t="s">
        <v>448</v>
      </c>
      <c r="D211" s="1093"/>
      <c r="E211" s="1092"/>
      <c r="F211" s="1088"/>
      <c r="G211" s="1088"/>
      <c r="H211" s="1088"/>
      <c r="I211" s="1088"/>
      <c r="J211" s="1089"/>
      <c r="K211" s="1092"/>
      <c r="L211" s="1088"/>
      <c r="M211" s="1088"/>
      <c r="N211" s="1088"/>
      <c r="O211" s="1088"/>
      <c r="P211" s="1090"/>
    </row>
    <row r="212" spans="3:16">
      <c r="C212" s="837" t="s">
        <v>448</v>
      </c>
      <c r="D212" s="1091"/>
      <c r="E212" s="1092"/>
      <c r="F212" s="1088"/>
      <c r="G212" s="1088"/>
      <c r="H212" s="1088"/>
      <c r="I212" s="1088"/>
      <c r="J212" s="1089"/>
      <c r="K212" s="1092"/>
      <c r="L212" s="1088"/>
      <c r="M212" s="1088"/>
      <c r="N212" s="1088"/>
      <c r="O212" s="1088"/>
      <c r="P212" s="1090"/>
    </row>
    <row r="213" spans="3:16">
      <c r="C213" s="837" t="s">
        <v>448</v>
      </c>
      <c r="D213" s="1093"/>
      <c r="E213" s="1092"/>
      <c r="F213" s="1088"/>
      <c r="G213" s="1088"/>
      <c r="H213" s="1088"/>
      <c r="I213" s="1088"/>
      <c r="J213" s="1089"/>
      <c r="K213" s="1092"/>
      <c r="L213" s="1088"/>
      <c r="M213" s="1088"/>
      <c r="N213" s="1088"/>
      <c r="O213" s="1088"/>
      <c r="P213" s="1090"/>
    </row>
    <row r="214" spans="3:16">
      <c r="C214" s="837" t="s">
        <v>448</v>
      </c>
      <c r="D214" s="1091"/>
      <c r="E214" s="1092"/>
      <c r="F214" s="1088"/>
      <c r="G214" s="1088"/>
      <c r="H214" s="1088"/>
      <c r="I214" s="1088"/>
      <c r="J214" s="1089"/>
      <c r="K214" s="1092"/>
      <c r="L214" s="1088"/>
      <c r="M214" s="1088"/>
      <c r="N214" s="1088"/>
      <c r="O214" s="1088"/>
      <c r="P214" s="1090"/>
    </row>
    <row r="215" spans="3:16">
      <c r="C215" s="837" t="s">
        <v>448</v>
      </c>
      <c r="D215" s="1093"/>
      <c r="E215" s="1092"/>
      <c r="F215" s="1088"/>
      <c r="G215" s="1088"/>
      <c r="H215" s="1088"/>
      <c r="I215" s="1088"/>
      <c r="J215" s="1089"/>
      <c r="K215" s="1092"/>
      <c r="L215" s="1088"/>
      <c r="M215" s="1088"/>
      <c r="N215" s="1088"/>
      <c r="O215" s="1088"/>
      <c r="P215" s="1090"/>
    </row>
    <row r="216" spans="3:16">
      <c r="C216" s="837" t="s">
        <v>448</v>
      </c>
      <c r="D216" s="1091"/>
      <c r="E216" s="1092"/>
      <c r="F216" s="1088"/>
      <c r="G216" s="1088"/>
      <c r="H216" s="1088"/>
      <c r="I216" s="1088"/>
      <c r="J216" s="1089"/>
      <c r="K216" s="1092"/>
      <c r="L216" s="1088"/>
      <c r="M216" s="1088"/>
      <c r="N216" s="1088"/>
      <c r="O216" s="1088"/>
      <c r="P216" s="1090"/>
    </row>
    <row r="217" spans="3:16">
      <c r="C217" s="837" t="s">
        <v>448</v>
      </c>
      <c r="D217" s="1093"/>
      <c r="E217" s="1092"/>
      <c r="F217" s="1088"/>
      <c r="G217" s="1088"/>
      <c r="H217" s="1088"/>
      <c r="I217" s="1088"/>
      <c r="J217" s="1089"/>
      <c r="K217" s="1092"/>
      <c r="L217" s="1088"/>
      <c r="M217" s="1088"/>
      <c r="N217" s="1088"/>
      <c r="O217" s="1088"/>
      <c r="P217" s="1090"/>
    </row>
    <row r="218" spans="3:16">
      <c r="C218" s="837" t="s">
        <v>448</v>
      </c>
      <c r="D218" s="1091"/>
      <c r="E218" s="1092"/>
      <c r="F218" s="1088"/>
      <c r="G218" s="1088"/>
      <c r="H218" s="1088"/>
      <c r="I218" s="1088"/>
      <c r="J218" s="1089"/>
      <c r="K218" s="1092"/>
      <c r="L218" s="1088"/>
      <c r="M218" s="1088"/>
      <c r="N218" s="1088"/>
      <c r="O218" s="1088"/>
      <c r="P218" s="1090"/>
    </row>
    <row r="219" spans="3:16">
      <c r="C219" s="837" t="s">
        <v>448</v>
      </c>
      <c r="D219" s="1093"/>
      <c r="E219" s="1092"/>
      <c r="F219" s="1088"/>
      <c r="G219" s="1088"/>
      <c r="H219" s="1088"/>
      <c r="I219" s="1088"/>
      <c r="J219" s="1089"/>
      <c r="K219" s="1092"/>
      <c r="L219" s="1088"/>
      <c r="M219" s="1088"/>
      <c r="N219" s="1088"/>
      <c r="O219" s="1088"/>
      <c r="P219" s="1090"/>
    </row>
    <row r="220" spans="3:16">
      <c r="C220" s="837" t="s">
        <v>448</v>
      </c>
      <c r="D220" s="1091"/>
      <c r="E220" s="1092"/>
      <c r="F220" s="1088"/>
      <c r="G220" s="1088"/>
      <c r="H220" s="1088"/>
      <c r="I220" s="1088"/>
      <c r="J220" s="1089"/>
      <c r="K220" s="1092"/>
      <c r="L220" s="1088"/>
      <c r="M220" s="1088"/>
      <c r="N220" s="1088"/>
      <c r="O220" s="1088"/>
      <c r="P220" s="1090"/>
    </row>
    <row r="221" spans="3:16">
      <c r="C221" s="837" t="s">
        <v>448</v>
      </c>
      <c r="D221" s="1093"/>
      <c r="E221" s="1092"/>
      <c r="F221" s="1088"/>
      <c r="G221" s="1088"/>
      <c r="H221" s="1088"/>
      <c r="I221" s="1088"/>
      <c r="J221" s="1089"/>
      <c r="K221" s="1092"/>
      <c r="L221" s="1088"/>
      <c r="M221" s="1088"/>
      <c r="N221" s="1088"/>
      <c r="O221" s="1088"/>
      <c r="P221" s="1090"/>
    </row>
    <row r="222" spans="3:16">
      <c r="C222" s="837" t="s">
        <v>448</v>
      </c>
      <c r="D222" s="1091"/>
      <c r="E222" s="1092"/>
      <c r="F222" s="1088"/>
      <c r="G222" s="1088"/>
      <c r="H222" s="1088"/>
      <c r="I222" s="1088"/>
      <c r="J222" s="1089"/>
      <c r="K222" s="1092"/>
      <c r="L222" s="1088"/>
      <c r="M222" s="1088"/>
      <c r="N222" s="1088"/>
      <c r="O222" s="1088"/>
      <c r="P222" s="1090"/>
    </row>
    <row r="223" spans="3:16">
      <c r="C223" s="837" t="s">
        <v>448</v>
      </c>
      <c r="D223" s="1093"/>
      <c r="E223" s="1092"/>
      <c r="F223" s="1088"/>
      <c r="G223" s="1088"/>
      <c r="H223" s="1088"/>
      <c r="I223" s="1088"/>
      <c r="J223" s="1089"/>
      <c r="K223" s="1092"/>
      <c r="L223" s="1088"/>
      <c r="M223" s="1088"/>
      <c r="N223" s="1088"/>
      <c r="O223" s="1088"/>
      <c r="P223" s="1090"/>
    </row>
    <row r="224" spans="3:16">
      <c r="C224" s="837" t="s">
        <v>448</v>
      </c>
      <c r="D224" s="1091"/>
      <c r="E224" s="1092"/>
      <c r="F224" s="1088"/>
      <c r="G224" s="1088"/>
      <c r="H224" s="1088"/>
      <c r="I224" s="1088"/>
      <c r="J224" s="1089"/>
      <c r="K224" s="1092"/>
      <c r="L224" s="1088"/>
      <c r="M224" s="1088"/>
      <c r="N224" s="1088"/>
      <c r="O224" s="1088"/>
      <c r="P224" s="1090"/>
    </row>
    <row r="225" spans="3:16">
      <c r="C225" s="837" t="s">
        <v>448</v>
      </c>
      <c r="D225" s="1093"/>
      <c r="E225" s="1092"/>
      <c r="F225" s="1088"/>
      <c r="G225" s="1088"/>
      <c r="H225" s="1088"/>
      <c r="I225" s="1088"/>
      <c r="J225" s="1089"/>
      <c r="K225" s="1092"/>
      <c r="L225" s="1088"/>
      <c r="M225" s="1088"/>
      <c r="N225" s="1088"/>
      <c r="O225" s="1088"/>
      <c r="P225" s="1090"/>
    </row>
    <row r="226" spans="3:16">
      <c r="C226" s="837" t="s">
        <v>448</v>
      </c>
      <c r="D226" s="1091"/>
      <c r="E226" s="1092"/>
      <c r="F226" s="1088"/>
      <c r="G226" s="1088"/>
      <c r="H226" s="1088"/>
      <c r="I226" s="1088"/>
      <c r="J226" s="1089"/>
      <c r="K226" s="1092"/>
      <c r="L226" s="1088"/>
      <c r="M226" s="1088"/>
      <c r="N226" s="1088"/>
      <c r="O226" s="1088"/>
      <c r="P226" s="1090"/>
    </row>
    <row r="227" spans="3:16">
      <c r="C227" s="837" t="s">
        <v>448</v>
      </c>
      <c r="D227" s="1093"/>
      <c r="E227" s="1092"/>
      <c r="F227" s="1088"/>
      <c r="G227" s="1088"/>
      <c r="H227" s="1088"/>
      <c r="I227" s="1088"/>
      <c r="J227" s="1089"/>
      <c r="K227" s="1092"/>
      <c r="L227" s="1088"/>
      <c r="M227" s="1088"/>
      <c r="N227" s="1088"/>
      <c r="O227" s="1088"/>
      <c r="P227" s="1090"/>
    </row>
    <row r="228" spans="3:16">
      <c r="C228" s="837" t="s">
        <v>448</v>
      </c>
      <c r="D228" s="1091"/>
      <c r="E228" s="1092"/>
      <c r="F228" s="1088"/>
      <c r="G228" s="1088"/>
      <c r="H228" s="1088"/>
      <c r="I228" s="1088"/>
      <c r="J228" s="1089"/>
      <c r="K228" s="1092"/>
      <c r="L228" s="1088"/>
      <c r="M228" s="1088"/>
      <c r="N228" s="1088"/>
      <c r="O228" s="1088"/>
      <c r="P228" s="1090"/>
    </row>
    <row r="229" spans="3:16">
      <c r="C229" s="837" t="s">
        <v>448</v>
      </c>
      <c r="D229" s="1093"/>
      <c r="E229" s="1092"/>
      <c r="F229" s="1088"/>
      <c r="G229" s="1088"/>
      <c r="H229" s="1088"/>
      <c r="I229" s="1088"/>
      <c r="J229" s="1089"/>
      <c r="K229" s="1092"/>
      <c r="L229" s="1088"/>
      <c r="M229" s="1088"/>
      <c r="N229" s="1088"/>
      <c r="O229" s="1088"/>
      <c r="P229" s="1090"/>
    </row>
    <row r="230" spans="3:16">
      <c r="C230" s="837" t="s">
        <v>448</v>
      </c>
      <c r="D230" s="1091"/>
      <c r="E230" s="1092"/>
      <c r="F230" s="1088"/>
      <c r="G230" s="1088"/>
      <c r="H230" s="1088"/>
      <c r="I230" s="1088"/>
      <c r="J230" s="1089"/>
      <c r="K230" s="1092"/>
      <c r="L230" s="1088"/>
      <c r="M230" s="1088"/>
      <c r="N230" s="1088"/>
      <c r="O230" s="1088"/>
      <c r="P230" s="1090"/>
    </row>
    <row r="231" spans="3:16">
      <c r="C231" s="837" t="s">
        <v>448</v>
      </c>
      <c r="D231" s="1093"/>
      <c r="E231" s="1092"/>
      <c r="F231" s="1088"/>
      <c r="G231" s="1088"/>
      <c r="H231" s="1088"/>
      <c r="I231" s="1088"/>
      <c r="J231" s="1089"/>
      <c r="K231" s="1092"/>
      <c r="L231" s="1088"/>
      <c r="M231" s="1088"/>
      <c r="N231" s="1088"/>
      <c r="O231" s="1088"/>
      <c r="P231" s="1090"/>
    </row>
    <row r="232" spans="3:16">
      <c r="C232" s="837" t="s">
        <v>448</v>
      </c>
      <c r="D232" s="1091"/>
      <c r="E232" s="1092"/>
      <c r="F232" s="1088"/>
      <c r="G232" s="1088"/>
      <c r="H232" s="1088"/>
      <c r="I232" s="1088"/>
      <c r="J232" s="1089"/>
      <c r="K232" s="1092"/>
      <c r="L232" s="1088"/>
      <c r="M232" s="1088"/>
      <c r="N232" s="1088"/>
      <c r="O232" s="1088"/>
      <c r="P232" s="1090"/>
    </row>
    <row r="233" spans="3:16">
      <c r="C233" s="837" t="s">
        <v>448</v>
      </c>
      <c r="D233" s="1093"/>
      <c r="E233" s="1092"/>
      <c r="F233" s="1088"/>
      <c r="G233" s="1088"/>
      <c r="H233" s="1088"/>
      <c r="I233" s="1088"/>
      <c r="J233" s="1089"/>
      <c r="K233" s="1092"/>
      <c r="L233" s="1088"/>
      <c r="M233" s="1088"/>
      <c r="N233" s="1088"/>
      <c r="O233" s="1088"/>
      <c r="P233" s="1090"/>
    </row>
    <row r="234" spans="3:16">
      <c r="C234" s="837" t="s">
        <v>448</v>
      </c>
      <c r="D234" s="1091"/>
      <c r="E234" s="1092"/>
      <c r="F234" s="1088"/>
      <c r="G234" s="1088"/>
      <c r="H234" s="1088"/>
      <c r="I234" s="1088"/>
      <c r="J234" s="1089"/>
      <c r="K234" s="1092"/>
      <c r="L234" s="1088"/>
      <c r="M234" s="1088"/>
      <c r="N234" s="1088"/>
      <c r="O234" s="1088"/>
      <c r="P234" s="1090"/>
    </row>
    <row r="235" spans="3:16">
      <c r="C235" s="837" t="s">
        <v>448</v>
      </c>
      <c r="D235" s="1093"/>
      <c r="E235" s="1092"/>
      <c r="F235" s="1088"/>
      <c r="G235" s="1088"/>
      <c r="H235" s="1088"/>
      <c r="I235" s="1088"/>
      <c r="J235" s="1089"/>
      <c r="K235" s="1092"/>
      <c r="L235" s="1088"/>
      <c r="M235" s="1088"/>
      <c r="N235" s="1088"/>
      <c r="O235" s="1088"/>
      <c r="P235" s="1090"/>
    </row>
    <row r="236" spans="3:16">
      <c r="C236" s="837" t="s">
        <v>448</v>
      </c>
      <c r="D236" s="1091"/>
      <c r="E236" s="1092"/>
      <c r="F236" s="1088"/>
      <c r="G236" s="1088"/>
      <c r="H236" s="1088"/>
      <c r="I236" s="1088"/>
      <c r="J236" s="1089"/>
      <c r="K236" s="1092"/>
      <c r="L236" s="1088"/>
      <c r="M236" s="1088"/>
      <c r="N236" s="1088"/>
      <c r="O236" s="1088"/>
      <c r="P236" s="1090"/>
    </row>
    <row r="237" spans="3:16">
      <c r="C237" s="837" t="s">
        <v>448</v>
      </c>
      <c r="D237" s="1093"/>
      <c r="E237" s="1092"/>
      <c r="F237" s="1088"/>
      <c r="G237" s="1088"/>
      <c r="H237" s="1088"/>
      <c r="I237" s="1088"/>
      <c r="J237" s="1089"/>
      <c r="K237" s="1092"/>
      <c r="L237" s="1088"/>
      <c r="M237" s="1088"/>
      <c r="N237" s="1088"/>
      <c r="O237" s="1088"/>
      <c r="P237" s="1090"/>
    </row>
    <row r="238" spans="3:16">
      <c r="C238" s="837" t="s">
        <v>448</v>
      </c>
      <c r="D238" s="1091"/>
      <c r="E238" s="1092"/>
      <c r="F238" s="1088"/>
      <c r="G238" s="1088"/>
      <c r="H238" s="1088"/>
      <c r="I238" s="1088"/>
      <c r="J238" s="1089"/>
      <c r="K238" s="1092"/>
      <c r="L238" s="1088"/>
      <c r="M238" s="1088"/>
      <c r="N238" s="1088"/>
      <c r="O238" s="1088"/>
      <c r="P238" s="1090"/>
    </row>
    <row r="239" spans="3:16">
      <c r="C239" s="837" t="s">
        <v>448</v>
      </c>
      <c r="D239" s="1093"/>
      <c r="E239" s="1092"/>
      <c r="F239" s="1088"/>
      <c r="G239" s="1088"/>
      <c r="H239" s="1088"/>
      <c r="I239" s="1088"/>
      <c r="J239" s="1089"/>
      <c r="K239" s="1092"/>
      <c r="L239" s="1088"/>
      <c r="M239" s="1088"/>
      <c r="N239" s="1088"/>
      <c r="O239" s="1088"/>
      <c r="P239" s="1090"/>
    </row>
    <row r="240" spans="3:16">
      <c r="C240" s="837" t="s">
        <v>448</v>
      </c>
      <c r="D240" s="1091"/>
      <c r="E240" s="1092"/>
      <c r="F240" s="1088"/>
      <c r="G240" s="1088"/>
      <c r="H240" s="1088"/>
      <c r="I240" s="1088"/>
      <c r="J240" s="1089"/>
      <c r="K240" s="1092"/>
      <c r="L240" s="1088"/>
      <c r="M240" s="1088"/>
      <c r="N240" s="1088"/>
      <c r="O240" s="1088"/>
      <c r="P240" s="1090"/>
    </row>
    <row r="241" spans="3:16">
      <c r="C241" s="837" t="s">
        <v>448</v>
      </c>
      <c r="D241" s="1093"/>
      <c r="E241" s="1092"/>
      <c r="F241" s="1088"/>
      <c r="G241" s="1088"/>
      <c r="H241" s="1088"/>
      <c r="I241" s="1088"/>
      <c r="J241" s="1089"/>
      <c r="K241" s="1092"/>
      <c r="L241" s="1088"/>
      <c r="M241" s="1088"/>
      <c r="N241" s="1088"/>
      <c r="O241" s="1088"/>
      <c r="P241" s="1090"/>
    </row>
    <row r="242" spans="3:16">
      <c r="C242" s="837" t="s">
        <v>448</v>
      </c>
      <c r="D242" s="1091"/>
      <c r="E242" s="1092"/>
      <c r="F242" s="1088"/>
      <c r="G242" s="1088"/>
      <c r="H242" s="1088"/>
      <c r="I242" s="1088"/>
      <c r="J242" s="1089"/>
      <c r="K242" s="1092"/>
      <c r="L242" s="1088"/>
      <c r="M242" s="1088"/>
      <c r="N242" s="1088"/>
      <c r="O242" s="1088"/>
      <c r="P242" s="1090"/>
    </row>
    <row r="243" spans="3:16">
      <c r="C243" s="837" t="s">
        <v>448</v>
      </c>
      <c r="D243" s="1093"/>
      <c r="E243" s="1092"/>
      <c r="F243" s="1088"/>
      <c r="G243" s="1088"/>
      <c r="H243" s="1088"/>
      <c r="I243" s="1088"/>
      <c r="J243" s="1089"/>
      <c r="K243" s="1092"/>
      <c r="L243" s="1088"/>
      <c r="M243" s="1088"/>
      <c r="N243" s="1088"/>
      <c r="O243" s="1088"/>
      <c r="P243" s="1090"/>
    </row>
    <row r="244" spans="3:16">
      <c r="C244" s="837" t="s">
        <v>448</v>
      </c>
      <c r="D244" s="1091"/>
      <c r="E244" s="1092"/>
      <c r="F244" s="1088"/>
      <c r="G244" s="1088"/>
      <c r="H244" s="1088"/>
      <c r="I244" s="1088"/>
      <c r="J244" s="1089"/>
      <c r="K244" s="1092"/>
      <c r="L244" s="1088"/>
      <c r="M244" s="1088"/>
      <c r="N244" s="1088"/>
      <c r="O244" s="1088"/>
      <c r="P244" s="1090"/>
    </row>
    <row r="245" spans="3:16">
      <c r="C245" s="837" t="s">
        <v>448</v>
      </c>
      <c r="D245" s="1093"/>
      <c r="E245" s="1092"/>
      <c r="F245" s="1088"/>
      <c r="G245" s="1088"/>
      <c r="H245" s="1088"/>
      <c r="I245" s="1088"/>
      <c r="J245" s="1089"/>
      <c r="K245" s="1092"/>
      <c r="L245" s="1088"/>
      <c r="M245" s="1088"/>
      <c r="N245" s="1088"/>
      <c r="O245" s="1088"/>
      <c r="P245" s="1090"/>
    </row>
    <row r="246" spans="3:16">
      <c r="C246" s="837" t="s">
        <v>448</v>
      </c>
      <c r="D246" s="1091"/>
      <c r="E246" s="1092"/>
      <c r="F246" s="1088"/>
      <c r="G246" s="1088"/>
      <c r="H246" s="1088"/>
      <c r="I246" s="1088"/>
      <c r="J246" s="1089"/>
      <c r="K246" s="1092"/>
      <c r="L246" s="1088"/>
      <c r="M246" s="1088"/>
      <c r="N246" s="1088"/>
      <c r="O246" s="1088"/>
      <c r="P246" s="1090"/>
    </row>
    <row r="247" spans="3:16">
      <c r="C247" s="837" t="s">
        <v>448</v>
      </c>
      <c r="D247" s="1093"/>
      <c r="E247" s="1092"/>
      <c r="F247" s="1088"/>
      <c r="G247" s="1088"/>
      <c r="H247" s="1088"/>
      <c r="I247" s="1088"/>
      <c r="J247" s="1089"/>
      <c r="K247" s="1092"/>
      <c r="L247" s="1088"/>
      <c r="M247" s="1088"/>
      <c r="N247" s="1088"/>
      <c r="O247" s="1088"/>
      <c r="P247" s="1090"/>
    </row>
    <row r="248" spans="3:16">
      <c r="C248" s="837" t="s">
        <v>448</v>
      </c>
      <c r="D248" s="1091"/>
      <c r="E248" s="1092"/>
      <c r="F248" s="1088"/>
      <c r="G248" s="1088"/>
      <c r="H248" s="1088"/>
      <c r="I248" s="1088"/>
      <c r="J248" s="1089"/>
      <c r="K248" s="1092"/>
      <c r="L248" s="1088"/>
      <c r="M248" s="1088"/>
      <c r="N248" s="1088"/>
      <c r="O248" s="1088"/>
      <c r="P248" s="1090"/>
    </row>
    <row r="249" spans="3:16">
      <c r="C249" s="837" t="s">
        <v>448</v>
      </c>
      <c r="D249" s="1093"/>
      <c r="E249" s="1092"/>
      <c r="F249" s="1088"/>
      <c r="G249" s="1088"/>
      <c r="H249" s="1088"/>
      <c r="I249" s="1088"/>
      <c r="J249" s="1089"/>
      <c r="K249" s="1092"/>
      <c r="L249" s="1088"/>
      <c r="M249" s="1088"/>
      <c r="N249" s="1088"/>
      <c r="O249" s="1088"/>
      <c r="P249" s="1090"/>
    </row>
    <row r="250" spans="3:16">
      <c r="C250" s="837" t="s">
        <v>448</v>
      </c>
      <c r="D250" s="1091"/>
      <c r="E250" s="1092"/>
      <c r="F250" s="1088"/>
      <c r="G250" s="1088"/>
      <c r="H250" s="1088"/>
      <c r="I250" s="1088"/>
      <c r="J250" s="1089"/>
      <c r="K250" s="1092"/>
      <c r="L250" s="1088"/>
      <c r="M250" s="1088"/>
      <c r="N250" s="1088"/>
      <c r="O250" s="1088"/>
      <c r="P250" s="1090"/>
    </row>
    <row r="251" spans="3:16">
      <c r="C251" s="837" t="s">
        <v>448</v>
      </c>
      <c r="D251" s="1093"/>
      <c r="E251" s="1092"/>
      <c r="F251" s="1088"/>
      <c r="G251" s="1088"/>
      <c r="H251" s="1088"/>
      <c r="I251" s="1088"/>
      <c r="J251" s="1089"/>
      <c r="K251" s="1092"/>
      <c r="L251" s="1088"/>
      <c r="M251" s="1088"/>
      <c r="N251" s="1088"/>
      <c r="O251" s="1088"/>
      <c r="P251" s="1090"/>
    </row>
    <row r="252" spans="3:16">
      <c r="C252" s="837" t="s">
        <v>448</v>
      </c>
      <c r="D252" s="1091"/>
      <c r="E252" s="1092"/>
      <c r="F252" s="1088"/>
      <c r="G252" s="1088"/>
      <c r="H252" s="1088"/>
      <c r="I252" s="1088"/>
      <c r="J252" s="1089"/>
      <c r="K252" s="1092"/>
      <c r="L252" s="1088"/>
      <c r="M252" s="1088"/>
      <c r="N252" s="1088"/>
      <c r="O252" s="1088"/>
      <c r="P252" s="1090"/>
    </row>
    <row r="253" spans="3:16">
      <c r="C253" s="837" t="s">
        <v>448</v>
      </c>
      <c r="D253" s="1093"/>
      <c r="E253" s="1092"/>
      <c r="F253" s="1088"/>
      <c r="G253" s="1088"/>
      <c r="H253" s="1088"/>
      <c r="I253" s="1088"/>
      <c r="J253" s="1089"/>
      <c r="K253" s="1092"/>
      <c r="L253" s="1088"/>
      <c r="M253" s="1088"/>
      <c r="N253" s="1088"/>
      <c r="O253" s="1088"/>
      <c r="P253" s="1090"/>
    </row>
    <row r="254" spans="3:16">
      <c r="C254" s="837" t="s">
        <v>448</v>
      </c>
      <c r="D254" s="1091"/>
      <c r="E254" s="1092"/>
      <c r="F254" s="1088"/>
      <c r="G254" s="1088"/>
      <c r="H254" s="1088"/>
      <c r="I254" s="1088"/>
      <c r="J254" s="1089"/>
      <c r="K254" s="1092"/>
      <c r="L254" s="1088"/>
      <c r="M254" s="1088"/>
      <c r="N254" s="1088"/>
      <c r="O254" s="1088"/>
      <c r="P254" s="1090"/>
    </row>
    <row r="255" spans="3:16">
      <c r="C255" s="837" t="s">
        <v>448</v>
      </c>
      <c r="D255" s="1093"/>
      <c r="E255" s="1092"/>
      <c r="F255" s="1088"/>
      <c r="G255" s="1088"/>
      <c r="H255" s="1088"/>
      <c r="I255" s="1088"/>
      <c r="J255" s="1089"/>
      <c r="K255" s="1092"/>
      <c r="L255" s="1088"/>
      <c r="M255" s="1088"/>
      <c r="N255" s="1088"/>
      <c r="O255" s="1088"/>
      <c r="P255" s="1090"/>
    </row>
    <row r="256" spans="3:16">
      <c r="C256" s="837" t="s">
        <v>448</v>
      </c>
      <c r="D256" s="1091"/>
      <c r="E256" s="1092"/>
      <c r="F256" s="1088"/>
      <c r="G256" s="1088"/>
      <c r="H256" s="1088"/>
      <c r="I256" s="1088"/>
      <c r="J256" s="1089"/>
      <c r="K256" s="1092"/>
      <c r="L256" s="1088"/>
      <c r="M256" s="1088"/>
      <c r="N256" s="1088"/>
      <c r="O256" s="1088"/>
      <c r="P256" s="1090"/>
    </row>
    <row r="257" spans="3:16">
      <c r="C257" s="837" t="s">
        <v>448</v>
      </c>
      <c r="D257" s="1093"/>
      <c r="E257" s="1092"/>
      <c r="F257" s="1088"/>
      <c r="G257" s="1088"/>
      <c r="H257" s="1088"/>
      <c r="I257" s="1088"/>
      <c r="J257" s="1089"/>
      <c r="K257" s="1092"/>
      <c r="L257" s="1088"/>
      <c r="M257" s="1088"/>
      <c r="N257" s="1088"/>
      <c r="O257" s="1088"/>
      <c r="P257" s="1090"/>
    </row>
    <row r="258" spans="3:16">
      <c r="C258" s="837" t="s">
        <v>448</v>
      </c>
      <c r="D258" s="1091"/>
      <c r="E258" s="1092"/>
      <c r="F258" s="1088"/>
      <c r="G258" s="1088"/>
      <c r="H258" s="1088"/>
      <c r="I258" s="1088"/>
      <c r="J258" s="1089"/>
      <c r="K258" s="1092"/>
      <c r="L258" s="1088"/>
      <c r="M258" s="1088"/>
      <c r="N258" s="1088"/>
      <c r="O258" s="1088"/>
      <c r="P258" s="1090"/>
    </row>
    <row r="259" spans="3:16">
      <c r="C259" s="837" t="s">
        <v>448</v>
      </c>
      <c r="D259" s="1093"/>
      <c r="E259" s="1092"/>
      <c r="F259" s="1088"/>
      <c r="G259" s="1088"/>
      <c r="H259" s="1088"/>
      <c r="I259" s="1088"/>
      <c r="J259" s="1089"/>
      <c r="K259" s="1092"/>
      <c r="L259" s="1088"/>
      <c r="M259" s="1088"/>
      <c r="N259" s="1088"/>
      <c r="O259" s="1088"/>
      <c r="P259" s="1090"/>
    </row>
    <row r="260" spans="3:16">
      <c r="C260" s="837" t="s">
        <v>448</v>
      </c>
      <c r="D260" s="1091"/>
      <c r="E260" s="1092"/>
      <c r="F260" s="1088"/>
      <c r="G260" s="1088"/>
      <c r="H260" s="1088"/>
      <c r="I260" s="1088"/>
      <c r="J260" s="1089"/>
      <c r="K260" s="1092"/>
      <c r="L260" s="1088"/>
      <c r="M260" s="1088"/>
      <c r="N260" s="1088"/>
      <c r="O260" s="1088"/>
      <c r="P260" s="1090"/>
    </row>
    <row r="261" spans="3:16">
      <c r="C261" s="837" t="s">
        <v>448</v>
      </c>
      <c r="D261" s="1093"/>
      <c r="E261" s="1092"/>
      <c r="F261" s="1088"/>
      <c r="G261" s="1088"/>
      <c r="H261" s="1088"/>
      <c r="I261" s="1088"/>
      <c r="J261" s="1089"/>
      <c r="K261" s="1092"/>
      <c r="L261" s="1088"/>
      <c r="M261" s="1088"/>
      <c r="N261" s="1088"/>
      <c r="O261" s="1088"/>
      <c r="P261" s="1090"/>
    </row>
    <row r="262" spans="3:16">
      <c r="C262" s="837" t="s">
        <v>448</v>
      </c>
      <c r="D262" s="1091"/>
      <c r="E262" s="1092"/>
      <c r="F262" s="1088"/>
      <c r="G262" s="1088"/>
      <c r="H262" s="1088"/>
      <c r="I262" s="1088"/>
      <c r="J262" s="1089"/>
      <c r="K262" s="1092"/>
      <c r="L262" s="1088"/>
      <c r="M262" s="1088"/>
      <c r="N262" s="1088"/>
      <c r="O262" s="1088"/>
      <c r="P262" s="1090"/>
    </row>
    <row r="263" spans="3:16">
      <c r="C263" s="837" t="s">
        <v>448</v>
      </c>
      <c r="D263" s="1093"/>
      <c r="E263" s="1092"/>
      <c r="F263" s="1088"/>
      <c r="G263" s="1088"/>
      <c r="H263" s="1088"/>
      <c r="I263" s="1088"/>
      <c r="J263" s="1089"/>
      <c r="K263" s="1092"/>
      <c r="L263" s="1088"/>
      <c r="M263" s="1088"/>
      <c r="N263" s="1088"/>
      <c r="O263" s="1088"/>
      <c r="P263" s="1090"/>
    </row>
    <row r="264" spans="3:16">
      <c r="C264" s="837" t="s">
        <v>448</v>
      </c>
      <c r="D264" s="1091"/>
      <c r="E264" s="1092"/>
      <c r="F264" s="1088"/>
      <c r="G264" s="1088"/>
      <c r="H264" s="1088"/>
      <c r="I264" s="1088"/>
      <c r="J264" s="1089"/>
      <c r="K264" s="1092"/>
      <c r="L264" s="1088"/>
      <c r="M264" s="1088"/>
      <c r="N264" s="1088"/>
      <c r="O264" s="1088"/>
      <c r="P264" s="1090"/>
    </row>
    <row r="265" spans="3:16">
      <c r="C265" s="837" t="s">
        <v>448</v>
      </c>
      <c r="D265" s="1093"/>
      <c r="E265" s="1092"/>
      <c r="F265" s="1088"/>
      <c r="G265" s="1088"/>
      <c r="H265" s="1088"/>
      <c r="I265" s="1088"/>
      <c r="J265" s="1089"/>
      <c r="K265" s="1092"/>
      <c r="L265" s="1088"/>
      <c r="M265" s="1088"/>
      <c r="N265" s="1088"/>
      <c r="O265" s="1088"/>
      <c r="P265" s="1090"/>
    </row>
    <row r="266" spans="3:16">
      <c r="C266" s="837" t="s">
        <v>448</v>
      </c>
      <c r="D266" s="1091"/>
      <c r="E266" s="1092"/>
      <c r="F266" s="1088"/>
      <c r="G266" s="1088"/>
      <c r="H266" s="1088"/>
      <c r="I266" s="1088"/>
      <c r="J266" s="1089"/>
      <c r="K266" s="1092"/>
      <c r="L266" s="1088"/>
      <c r="M266" s="1088"/>
      <c r="N266" s="1088"/>
      <c r="O266" s="1088"/>
      <c r="P266" s="1090"/>
    </row>
    <row r="267" spans="3:16">
      <c r="C267" s="837" t="s">
        <v>448</v>
      </c>
      <c r="D267" s="1093"/>
      <c r="E267" s="1092"/>
      <c r="F267" s="1088"/>
      <c r="G267" s="1088"/>
      <c r="H267" s="1088"/>
      <c r="I267" s="1088"/>
      <c r="J267" s="1089"/>
      <c r="K267" s="1092"/>
      <c r="L267" s="1088"/>
      <c r="M267" s="1088"/>
      <c r="N267" s="1088"/>
      <c r="O267" s="1088"/>
      <c r="P267" s="1090"/>
    </row>
    <row r="268" spans="3:16">
      <c r="C268" s="837" t="s">
        <v>448</v>
      </c>
      <c r="D268" s="1091"/>
      <c r="E268" s="1092"/>
      <c r="F268" s="1088"/>
      <c r="G268" s="1088"/>
      <c r="H268" s="1088"/>
      <c r="I268" s="1088"/>
      <c r="J268" s="1089"/>
      <c r="K268" s="1092"/>
      <c r="L268" s="1088"/>
      <c r="M268" s="1088"/>
      <c r="N268" s="1088"/>
      <c r="O268" s="1088"/>
      <c r="P268" s="1090"/>
    </row>
    <row r="269" spans="3:16">
      <c r="C269" s="837" t="s">
        <v>448</v>
      </c>
      <c r="D269" s="1093"/>
      <c r="E269" s="1092"/>
      <c r="F269" s="1088"/>
      <c r="G269" s="1088"/>
      <c r="H269" s="1088"/>
      <c r="I269" s="1088"/>
      <c r="J269" s="1089"/>
      <c r="K269" s="1092"/>
      <c r="L269" s="1088"/>
      <c r="M269" s="1088"/>
      <c r="N269" s="1088"/>
      <c r="O269" s="1088"/>
      <c r="P269" s="1090"/>
    </row>
    <row r="270" spans="3:16">
      <c r="C270" s="837" t="s">
        <v>448</v>
      </c>
      <c r="D270" s="1091"/>
      <c r="E270" s="1092"/>
      <c r="F270" s="1088"/>
      <c r="G270" s="1088"/>
      <c r="H270" s="1088"/>
      <c r="I270" s="1088"/>
      <c r="J270" s="1089"/>
      <c r="K270" s="1092"/>
      <c r="L270" s="1088"/>
      <c r="M270" s="1088"/>
      <c r="N270" s="1088"/>
      <c r="O270" s="1088"/>
      <c r="P270" s="1090"/>
    </row>
    <row r="271" spans="3:16">
      <c r="C271" s="837" t="s">
        <v>448</v>
      </c>
      <c r="D271" s="1093"/>
      <c r="E271" s="1092"/>
      <c r="F271" s="1088"/>
      <c r="G271" s="1088"/>
      <c r="H271" s="1088"/>
      <c r="I271" s="1088"/>
      <c r="J271" s="1089"/>
      <c r="K271" s="1092"/>
      <c r="L271" s="1088"/>
      <c r="M271" s="1088"/>
      <c r="N271" s="1088"/>
      <c r="O271" s="1088"/>
      <c r="P271" s="1090"/>
    </row>
    <row r="272" spans="3:16">
      <c r="C272" s="837" t="s">
        <v>448</v>
      </c>
      <c r="D272" s="1091"/>
      <c r="E272" s="1092"/>
      <c r="F272" s="1088"/>
      <c r="G272" s="1088"/>
      <c r="H272" s="1088"/>
      <c r="I272" s="1088"/>
      <c r="J272" s="1089"/>
      <c r="K272" s="1092"/>
      <c r="L272" s="1088"/>
      <c r="M272" s="1088"/>
      <c r="N272" s="1088"/>
      <c r="O272" s="1088"/>
      <c r="P272" s="1090"/>
    </row>
    <row r="273" spans="3:16">
      <c r="C273" s="837" t="s">
        <v>448</v>
      </c>
      <c r="D273" s="1093"/>
      <c r="E273" s="1092"/>
      <c r="F273" s="1088"/>
      <c r="G273" s="1088"/>
      <c r="H273" s="1088"/>
      <c r="I273" s="1088"/>
      <c r="J273" s="1089"/>
      <c r="K273" s="1092"/>
      <c r="L273" s="1088"/>
      <c r="M273" s="1088"/>
      <c r="N273" s="1088"/>
      <c r="O273" s="1088"/>
      <c r="P273" s="1090"/>
    </row>
    <row r="274" spans="3:16">
      <c r="C274" s="837" t="s">
        <v>448</v>
      </c>
      <c r="D274" s="1091"/>
      <c r="E274" s="1092"/>
      <c r="F274" s="1088"/>
      <c r="G274" s="1088"/>
      <c r="H274" s="1088"/>
      <c r="I274" s="1088"/>
      <c r="J274" s="1089"/>
      <c r="K274" s="1092"/>
      <c r="L274" s="1088"/>
      <c r="M274" s="1088"/>
      <c r="N274" s="1088"/>
      <c r="O274" s="1088"/>
      <c r="P274" s="1090"/>
    </row>
    <row r="275" spans="3:16">
      <c r="C275" s="837" t="s">
        <v>448</v>
      </c>
      <c r="D275" s="1093"/>
      <c r="E275" s="1092"/>
      <c r="F275" s="1088"/>
      <c r="G275" s="1088"/>
      <c r="H275" s="1088"/>
      <c r="I275" s="1088"/>
      <c r="J275" s="1089"/>
      <c r="K275" s="1092"/>
      <c r="L275" s="1088"/>
      <c r="M275" s="1088"/>
      <c r="N275" s="1088"/>
      <c r="O275" s="1088"/>
      <c r="P275" s="1090"/>
    </row>
    <row r="276" spans="3:16">
      <c r="C276" s="837" t="s">
        <v>448</v>
      </c>
      <c r="D276" s="1091"/>
      <c r="E276" s="1092"/>
      <c r="F276" s="1088"/>
      <c r="G276" s="1088"/>
      <c r="H276" s="1088"/>
      <c r="I276" s="1088"/>
      <c r="J276" s="1089"/>
      <c r="K276" s="1092"/>
      <c r="L276" s="1088"/>
      <c r="M276" s="1088"/>
      <c r="N276" s="1088"/>
      <c r="O276" s="1088"/>
      <c r="P276" s="1090"/>
    </row>
    <row r="277" spans="3:16">
      <c r="C277" s="837" t="s">
        <v>448</v>
      </c>
      <c r="D277" s="1093"/>
      <c r="E277" s="1092"/>
      <c r="F277" s="1088"/>
      <c r="G277" s="1088"/>
      <c r="H277" s="1088"/>
      <c r="I277" s="1088"/>
      <c r="J277" s="1089"/>
      <c r="K277" s="1092"/>
      <c r="L277" s="1088"/>
      <c r="M277" s="1088"/>
      <c r="N277" s="1088"/>
      <c r="O277" s="1088"/>
      <c r="P277" s="1090"/>
    </row>
    <row r="278" spans="3:16">
      <c r="C278" s="837" t="s">
        <v>448</v>
      </c>
      <c r="D278" s="1091"/>
      <c r="E278" s="1092"/>
      <c r="F278" s="1088"/>
      <c r="G278" s="1088"/>
      <c r="H278" s="1088"/>
      <c r="I278" s="1088"/>
      <c r="J278" s="1089"/>
      <c r="K278" s="1092"/>
      <c r="L278" s="1088"/>
      <c r="M278" s="1088"/>
      <c r="N278" s="1088"/>
      <c r="O278" s="1088"/>
      <c r="P278" s="1090"/>
    </row>
    <row r="279" spans="3:16">
      <c r="C279" s="837" t="s">
        <v>448</v>
      </c>
      <c r="D279" s="1093"/>
      <c r="E279" s="1092"/>
      <c r="F279" s="1088"/>
      <c r="G279" s="1088"/>
      <c r="H279" s="1088"/>
      <c r="I279" s="1088"/>
      <c r="J279" s="1089"/>
      <c r="K279" s="1092"/>
      <c r="L279" s="1088"/>
      <c r="M279" s="1088"/>
      <c r="N279" s="1088"/>
      <c r="O279" s="1088"/>
      <c r="P279" s="1090"/>
    </row>
    <row r="280" spans="3:16">
      <c r="C280" s="837" t="s">
        <v>448</v>
      </c>
      <c r="D280" s="1091"/>
      <c r="E280" s="1092"/>
      <c r="F280" s="1088"/>
      <c r="G280" s="1088"/>
      <c r="H280" s="1088"/>
      <c r="I280" s="1088"/>
      <c r="J280" s="1089"/>
      <c r="K280" s="1092"/>
      <c r="L280" s="1088"/>
      <c r="M280" s="1088"/>
      <c r="N280" s="1088"/>
      <c r="O280" s="1088"/>
      <c r="P280" s="1090"/>
    </row>
    <row r="281" spans="3:16">
      <c r="C281" s="837" t="s">
        <v>448</v>
      </c>
      <c r="D281" s="1093"/>
      <c r="E281" s="1092"/>
      <c r="F281" s="1088"/>
      <c r="G281" s="1088"/>
      <c r="H281" s="1088"/>
      <c r="I281" s="1088"/>
      <c r="J281" s="1089"/>
      <c r="K281" s="1092"/>
      <c r="L281" s="1088"/>
      <c r="M281" s="1088"/>
      <c r="N281" s="1088"/>
      <c r="O281" s="1088"/>
      <c r="P281" s="1090"/>
    </row>
    <row r="282" spans="3:16">
      <c r="C282" s="837" t="s">
        <v>448</v>
      </c>
      <c r="D282" s="1091"/>
      <c r="E282" s="1092"/>
      <c r="F282" s="1088"/>
      <c r="G282" s="1088"/>
      <c r="H282" s="1088"/>
      <c r="I282" s="1088"/>
      <c r="J282" s="1089"/>
      <c r="K282" s="1092"/>
      <c r="L282" s="1088"/>
      <c r="M282" s="1088"/>
      <c r="N282" s="1088"/>
      <c r="O282" s="1088"/>
      <c r="P282" s="1090"/>
    </row>
    <row r="283" spans="3:16">
      <c r="C283" s="837" t="s">
        <v>448</v>
      </c>
      <c r="D283" s="1093"/>
      <c r="E283" s="1092"/>
      <c r="F283" s="1088"/>
      <c r="G283" s="1088"/>
      <c r="H283" s="1088"/>
      <c r="I283" s="1088"/>
      <c r="J283" s="1089"/>
      <c r="K283" s="1092"/>
      <c r="L283" s="1088"/>
      <c r="M283" s="1088"/>
      <c r="N283" s="1088"/>
      <c r="O283" s="1088"/>
      <c r="P283" s="1090"/>
    </row>
    <row r="284" spans="3:16">
      <c r="C284" s="837" t="s">
        <v>448</v>
      </c>
      <c r="D284" s="1091"/>
      <c r="E284" s="1092"/>
      <c r="F284" s="1088"/>
      <c r="G284" s="1088"/>
      <c r="H284" s="1088"/>
      <c r="I284" s="1088"/>
      <c r="J284" s="1089"/>
      <c r="K284" s="1092"/>
      <c r="L284" s="1088"/>
      <c r="M284" s="1088"/>
      <c r="N284" s="1088"/>
      <c r="O284" s="1088"/>
      <c r="P284" s="1090"/>
    </row>
    <row r="285" spans="3:16">
      <c r="C285" s="837" t="s">
        <v>448</v>
      </c>
      <c r="D285" s="1093"/>
      <c r="E285" s="1092"/>
      <c r="F285" s="1088"/>
      <c r="G285" s="1088"/>
      <c r="H285" s="1088"/>
      <c r="I285" s="1088"/>
      <c r="J285" s="1089"/>
      <c r="K285" s="1092"/>
      <c r="L285" s="1088"/>
      <c r="M285" s="1088"/>
      <c r="N285" s="1088"/>
      <c r="O285" s="1088"/>
      <c r="P285" s="1090"/>
    </row>
    <row r="286" spans="3:16">
      <c r="C286" s="837" t="s">
        <v>448</v>
      </c>
      <c r="D286" s="1091"/>
      <c r="E286" s="1092"/>
      <c r="F286" s="1088"/>
      <c r="G286" s="1088"/>
      <c r="H286" s="1088"/>
      <c r="I286" s="1088"/>
      <c r="J286" s="1089"/>
      <c r="K286" s="1092"/>
      <c r="L286" s="1088"/>
      <c r="M286" s="1088"/>
      <c r="N286" s="1088"/>
      <c r="O286" s="1088"/>
      <c r="P286" s="1090"/>
    </row>
    <row r="287" spans="3:16">
      <c r="C287" s="837" t="s">
        <v>448</v>
      </c>
      <c r="D287" s="1093"/>
      <c r="E287" s="1092"/>
      <c r="F287" s="1088"/>
      <c r="G287" s="1088"/>
      <c r="H287" s="1088"/>
      <c r="I287" s="1088"/>
      <c r="J287" s="1089"/>
      <c r="K287" s="1092"/>
      <c r="L287" s="1088"/>
      <c r="M287" s="1088"/>
      <c r="N287" s="1088"/>
      <c r="O287" s="1088"/>
      <c r="P287" s="1090"/>
    </row>
    <row r="288" spans="3:16">
      <c r="C288" s="837" t="s">
        <v>448</v>
      </c>
      <c r="D288" s="1091"/>
      <c r="E288" s="1092"/>
      <c r="F288" s="1088"/>
      <c r="G288" s="1088"/>
      <c r="H288" s="1088"/>
      <c r="I288" s="1088"/>
      <c r="J288" s="1089"/>
      <c r="K288" s="1092"/>
      <c r="L288" s="1088"/>
      <c r="M288" s="1088"/>
      <c r="N288" s="1088"/>
      <c r="O288" s="1088"/>
      <c r="P288" s="1090"/>
    </row>
    <row r="289" spans="3:16">
      <c r="C289" s="837" t="s">
        <v>448</v>
      </c>
      <c r="D289" s="1093"/>
      <c r="E289" s="1092"/>
      <c r="F289" s="1088"/>
      <c r="G289" s="1088"/>
      <c r="H289" s="1088"/>
      <c r="I289" s="1088"/>
      <c r="J289" s="1089"/>
      <c r="K289" s="1092"/>
      <c r="L289" s="1088"/>
      <c r="M289" s="1088"/>
      <c r="N289" s="1088"/>
      <c r="O289" s="1088"/>
      <c r="P289" s="1090"/>
    </row>
    <row r="290" spans="3:16">
      <c r="C290" s="837" t="s">
        <v>448</v>
      </c>
      <c r="D290" s="1091"/>
      <c r="E290" s="1092"/>
      <c r="F290" s="1088"/>
      <c r="G290" s="1088"/>
      <c r="H290" s="1088"/>
      <c r="I290" s="1088"/>
      <c r="J290" s="1089"/>
      <c r="K290" s="1092"/>
      <c r="L290" s="1088"/>
      <c r="M290" s="1088"/>
      <c r="N290" s="1088"/>
      <c r="O290" s="1088"/>
      <c r="P290" s="1090"/>
    </row>
    <row r="291" spans="3:16">
      <c r="C291" s="837" t="s">
        <v>448</v>
      </c>
      <c r="D291" s="1093"/>
      <c r="E291" s="1092"/>
      <c r="F291" s="1088"/>
      <c r="G291" s="1088"/>
      <c r="H291" s="1088"/>
      <c r="I291" s="1088"/>
      <c r="J291" s="1089"/>
      <c r="K291" s="1092"/>
      <c r="L291" s="1088"/>
      <c r="M291" s="1088"/>
      <c r="N291" s="1088"/>
      <c r="O291" s="1088"/>
      <c r="P291" s="1090"/>
    </row>
    <row r="292" spans="3:16">
      <c r="C292" s="837" t="s">
        <v>448</v>
      </c>
      <c r="D292" s="1091"/>
      <c r="E292" s="1092"/>
      <c r="F292" s="1088"/>
      <c r="G292" s="1088"/>
      <c r="H292" s="1088"/>
      <c r="I292" s="1088"/>
      <c r="J292" s="1089"/>
      <c r="K292" s="1092"/>
      <c r="L292" s="1088"/>
      <c r="M292" s="1088"/>
      <c r="N292" s="1088"/>
      <c r="O292" s="1088"/>
      <c r="P292" s="1090"/>
    </row>
    <row r="293" spans="3:16">
      <c r="C293" s="837" t="s">
        <v>448</v>
      </c>
      <c r="D293" s="1093"/>
      <c r="E293" s="1092"/>
      <c r="F293" s="1088"/>
      <c r="G293" s="1088"/>
      <c r="H293" s="1088"/>
      <c r="I293" s="1088"/>
      <c r="J293" s="1089"/>
      <c r="K293" s="1092"/>
      <c r="L293" s="1088"/>
      <c r="M293" s="1088"/>
      <c r="N293" s="1088"/>
      <c r="O293" s="1088"/>
      <c r="P293" s="1090"/>
    </row>
    <row r="294" spans="3:16">
      <c r="C294" s="837" t="s">
        <v>448</v>
      </c>
      <c r="D294" s="1091"/>
      <c r="E294" s="1092"/>
      <c r="F294" s="1088"/>
      <c r="G294" s="1088"/>
      <c r="H294" s="1088"/>
      <c r="I294" s="1088"/>
      <c r="J294" s="1089"/>
      <c r="K294" s="1092"/>
      <c r="L294" s="1088"/>
      <c r="M294" s="1088"/>
      <c r="N294" s="1088"/>
      <c r="O294" s="1088"/>
      <c r="P294" s="1090"/>
    </row>
    <row r="295" spans="3:16">
      <c r="C295" s="837" t="s">
        <v>448</v>
      </c>
      <c r="D295" s="1093"/>
      <c r="E295" s="1092"/>
      <c r="F295" s="1088"/>
      <c r="G295" s="1088"/>
      <c r="H295" s="1088"/>
      <c r="I295" s="1088"/>
      <c r="J295" s="1089"/>
      <c r="K295" s="1092"/>
      <c r="L295" s="1088"/>
      <c r="M295" s="1088"/>
      <c r="N295" s="1088"/>
      <c r="O295" s="1088"/>
      <c r="P295" s="1090"/>
    </row>
    <row r="296" spans="3:16">
      <c r="C296" s="837" t="s">
        <v>448</v>
      </c>
      <c r="D296" s="1091"/>
      <c r="E296" s="1092"/>
      <c r="F296" s="1088"/>
      <c r="G296" s="1088"/>
      <c r="H296" s="1088"/>
      <c r="I296" s="1088"/>
      <c r="J296" s="1089"/>
      <c r="K296" s="1092"/>
      <c r="L296" s="1088"/>
      <c r="M296" s="1088"/>
      <c r="N296" s="1088"/>
      <c r="O296" s="1088"/>
      <c r="P296" s="1090"/>
    </row>
    <row r="297" spans="3:16">
      <c r="C297" s="837" t="s">
        <v>448</v>
      </c>
      <c r="D297" s="1093"/>
      <c r="E297" s="1092"/>
      <c r="F297" s="1088"/>
      <c r="G297" s="1088"/>
      <c r="H297" s="1088"/>
      <c r="I297" s="1088"/>
      <c r="J297" s="1089"/>
      <c r="K297" s="1092"/>
      <c r="L297" s="1088"/>
      <c r="M297" s="1088"/>
      <c r="N297" s="1088"/>
      <c r="O297" s="1088"/>
      <c r="P297" s="1090"/>
    </row>
    <row r="298" spans="3:16">
      <c r="C298" s="837" t="s">
        <v>448</v>
      </c>
      <c r="D298" s="1091"/>
      <c r="E298" s="1092"/>
      <c r="F298" s="1088"/>
      <c r="G298" s="1088"/>
      <c r="H298" s="1088"/>
      <c r="I298" s="1088"/>
      <c r="J298" s="1089"/>
      <c r="K298" s="1092"/>
      <c r="L298" s="1088"/>
      <c r="M298" s="1088"/>
      <c r="N298" s="1088"/>
      <c r="O298" s="1088"/>
      <c r="P298" s="1090"/>
    </row>
    <row r="299" spans="3:16">
      <c r="C299" s="837" t="s">
        <v>448</v>
      </c>
      <c r="D299" s="1093"/>
      <c r="E299" s="1092"/>
      <c r="F299" s="1088"/>
      <c r="G299" s="1088"/>
      <c r="H299" s="1088"/>
      <c r="I299" s="1088"/>
      <c r="J299" s="1089"/>
      <c r="K299" s="1092"/>
      <c r="L299" s="1088"/>
      <c r="M299" s="1088"/>
      <c r="N299" s="1088"/>
      <c r="O299" s="1088"/>
      <c r="P299" s="1090"/>
    </row>
    <row r="300" spans="3:16">
      <c r="C300" s="837" t="s">
        <v>448</v>
      </c>
      <c r="D300" s="1091"/>
      <c r="E300" s="1092"/>
      <c r="F300" s="1088"/>
      <c r="G300" s="1088"/>
      <c r="H300" s="1088"/>
      <c r="I300" s="1088"/>
      <c r="J300" s="1089"/>
      <c r="K300" s="1092"/>
      <c r="L300" s="1088"/>
      <c r="M300" s="1088"/>
      <c r="N300" s="1088"/>
      <c r="O300" s="1088"/>
      <c r="P300" s="1090"/>
    </row>
    <row r="301" spans="3:16">
      <c r="C301" s="837" t="s">
        <v>448</v>
      </c>
      <c r="D301" s="1093"/>
      <c r="E301" s="1092"/>
      <c r="F301" s="1088"/>
      <c r="G301" s="1088"/>
      <c r="H301" s="1088"/>
      <c r="I301" s="1088"/>
      <c r="J301" s="1089"/>
      <c r="K301" s="1092"/>
      <c r="L301" s="1088"/>
      <c r="M301" s="1088"/>
      <c r="N301" s="1088"/>
      <c r="O301" s="1088"/>
      <c r="P301" s="1090"/>
    </row>
    <row r="302" spans="3:16">
      <c r="C302" s="837" t="s">
        <v>448</v>
      </c>
      <c r="D302" s="1091"/>
      <c r="E302" s="1092"/>
      <c r="F302" s="1088"/>
      <c r="G302" s="1088"/>
      <c r="H302" s="1088"/>
      <c r="I302" s="1088"/>
      <c r="J302" s="1089"/>
      <c r="K302" s="1092"/>
      <c r="L302" s="1088"/>
      <c r="M302" s="1088"/>
      <c r="N302" s="1088"/>
      <c r="O302" s="1088"/>
      <c r="P302" s="1090"/>
    </row>
    <row r="303" spans="3:16">
      <c r="C303" s="837" t="s">
        <v>448</v>
      </c>
      <c r="D303" s="1093"/>
      <c r="E303" s="1092"/>
      <c r="F303" s="1088"/>
      <c r="G303" s="1088"/>
      <c r="H303" s="1088"/>
      <c r="I303" s="1088"/>
      <c r="J303" s="1089"/>
      <c r="K303" s="1092"/>
      <c r="L303" s="1088"/>
      <c r="M303" s="1088"/>
      <c r="N303" s="1088"/>
      <c r="O303" s="1088"/>
      <c r="P303" s="1090"/>
    </row>
    <row r="304" spans="3:16">
      <c r="C304" s="837" t="s">
        <v>448</v>
      </c>
      <c r="D304" s="1091"/>
      <c r="E304" s="1092"/>
      <c r="F304" s="1088"/>
      <c r="G304" s="1088"/>
      <c r="H304" s="1088"/>
      <c r="I304" s="1088"/>
      <c r="J304" s="1089"/>
      <c r="K304" s="1092"/>
      <c r="L304" s="1088"/>
      <c r="M304" s="1088"/>
      <c r="N304" s="1088"/>
      <c r="O304" s="1088"/>
      <c r="P304" s="1090"/>
    </row>
    <row r="305" spans="3:16">
      <c r="C305" s="837" t="s">
        <v>448</v>
      </c>
      <c r="D305" s="1093"/>
      <c r="E305" s="1092"/>
      <c r="F305" s="1088"/>
      <c r="G305" s="1088"/>
      <c r="H305" s="1088"/>
      <c r="I305" s="1088"/>
      <c r="J305" s="1089"/>
      <c r="K305" s="1092"/>
      <c r="L305" s="1088"/>
      <c r="M305" s="1088"/>
      <c r="N305" s="1088"/>
      <c r="O305" s="1088"/>
      <c r="P305" s="1090"/>
    </row>
    <row r="306" spans="3:16">
      <c r="C306" s="837" t="s">
        <v>448</v>
      </c>
      <c r="D306" s="1091"/>
      <c r="E306" s="1092"/>
      <c r="F306" s="1088"/>
      <c r="G306" s="1088"/>
      <c r="H306" s="1088"/>
      <c r="I306" s="1088"/>
      <c r="J306" s="1089"/>
      <c r="K306" s="1092"/>
      <c r="L306" s="1088"/>
      <c r="M306" s="1088"/>
      <c r="N306" s="1088"/>
      <c r="O306" s="1088"/>
      <c r="P306" s="1090"/>
    </row>
    <row r="307" spans="3:16">
      <c r="C307" s="837" t="s">
        <v>448</v>
      </c>
      <c r="D307" s="1093"/>
      <c r="E307" s="1092"/>
      <c r="F307" s="1088"/>
      <c r="G307" s="1088"/>
      <c r="H307" s="1088"/>
      <c r="I307" s="1088"/>
      <c r="J307" s="1089"/>
      <c r="K307" s="1092"/>
      <c r="L307" s="1088"/>
      <c r="M307" s="1088"/>
      <c r="N307" s="1088"/>
      <c r="O307" s="1088"/>
      <c r="P307" s="1090"/>
    </row>
    <row r="308" spans="3:16">
      <c r="C308" s="837" t="s">
        <v>448</v>
      </c>
      <c r="D308" s="1091"/>
      <c r="E308" s="1092"/>
      <c r="F308" s="1088"/>
      <c r="G308" s="1088"/>
      <c r="H308" s="1088"/>
      <c r="I308" s="1088"/>
      <c r="J308" s="1089"/>
      <c r="K308" s="1092"/>
      <c r="L308" s="1088"/>
      <c r="M308" s="1088"/>
      <c r="N308" s="1088"/>
      <c r="O308" s="1088"/>
      <c r="P308" s="1090"/>
    </row>
    <row r="309" spans="3:16">
      <c r="C309" s="837" t="s">
        <v>448</v>
      </c>
      <c r="D309" s="1093"/>
      <c r="E309" s="1092"/>
      <c r="F309" s="1088"/>
      <c r="G309" s="1088"/>
      <c r="H309" s="1088"/>
      <c r="I309" s="1088"/>
      <c r="J309" s="1089"/>
      <c r="K309" s="1092"/>
      <c r="L309" s="1088"/>
      <c r="M309" s="1088"/>
      <c r="N309" s="1088"/>
      <c r="O309" s="1088"/>
      <c r="P309" s="1090"/>
    </row>
    <row r="310" spans="3:16">
      <c r="C310" s="837" t="s">
        <v>448</v>
      </c>
      <c r="D310" s="1091"/>
      <c r="E310" s="1092"/>
      <c r="F310" s="1088"/>
      <c r="G310" s="1088"/>
      <c r="H310" s="1088"/>
      <c r="I310" s="1088"/>
      <c r="J310" s="1089"/>
      <c r="K310" s="1092"/>
      <c r="L310" s="1088"/>
      <c r="M310" s="1088"/>
      <c r="N310" s="1088"/>
      <c r="O310" s="1088"/>
      <c r="P310" s="1090"/>
    </row>
    <row r="311" spans="3:16">
      <c r="C311" s="837" t="s">
        <v>448</v>
      </c>
      <c r="D311" s="1093"/>
      <c r="E311" s="1092"/>
      <c r="F311" s="1088"/>
      <c r="G311" s="1088"/>
      <c r="H311" s="1088"/>
      <c r="I311" s="1088"/>
      <c r="J311" s="1089"/>
      <c r="K311" s="1092"/>
      <c r="L311" s="1088"/>
      <c r="M311" s="1088"/>
      <c r="N311" s="1088"/>
      <c r="O311" s="1088"/>
      <c r="P311" s="1090"/>
    </row>
    <row r="312" spans="3:16">
      <c r="C312" s="837" t="s">
        <v>448</v>
      </c>
      <c r="D312" s="1091"/>
      <c r="E312" s="1092"/>
      <c r="F312" s="1088"/>
      <c r="G312" s="1088"/>
      <c r="H312" s="1088"/>
      <c r="I312" s="1088"/>
      <c r="J312" s="1089"/>
      <c r="K312" s="1092"/>
      <c r="L312" s="1088"/>
      <c r="M312" s="1088"/>
      <c r="N312" s="1088"/>
      <c r="O312" s="1088"/>
      <c r="P312" s="1090"/>
    </row>
    <row r="313" spans="3:16">
      <c r="C313" s="837" t="s">
        <v>448</v>
      </c>
      <c r="D313" s="1093"/>
      <c r="E313" s="1092"/>
      <c r="F313" s="1088"/>
      <c r="G313" s="1088"/>
      <c r="H313" s="1088"/>
      <c r="I313" s="1088"/>
      <c r="J313" s="1089"/>
      <c r="K313" s="1092"/>
      <c r="L313" s="1088"/>
      <c r="M313" s="1088"/>
      <c r="N313" s="1088"/>
      <c r="O313" s="1088"/>
      <c r="P313" s="1090"/>
    </row>
    <row r="314" spans="3:16">
      <c r="C314" s="837" t="s">
        <v>448</v>
      </c>
      <c r="D314" s="1091"/>
      <c r="E314" s="1092"/>
      <c r="F314" s="1088"/>
      <c r="G314" s="1088"/>
      <c r="H314" s="1088"/>
      <c r="I314" s="1088"/>
      <c r="J314" s="1089"/>
      <c r="K314" s="1092"/>
      <c r="L314" s="1088"/>
      <c r="M314" s="1088"/>
      <c r="N314" s="1088"/>
      <c r="O314" s="1088"/>
      <c r="P314" s="1090"/>
    </row>
    <row r="315" spans="3:16">
      <c r="C315" s="837" t="s">
        <v>448</v>
      </c>
      <c r="D315" s="1093"/>
      <c r="E315" s="1092"/>
      <c r="F315" s="1088"/>
      <c r="G315" s="1088"/>
      <c r="H315" s="1088"/>
      <c r="I315" s="1088"/>
      <c r="J315" s="1089"/>
      <c r="K315" s="1092"/>
      <c r="L315" s="1088"/>
      <c r="M315" s="1088"/>
      <c r="N315" s="1088"/>
      <c r="O315" s="1088"/>
      <c r="P315" s="1090"/>
    </row>
    <row r="316" spans="3:16">
      <c r="C316" s="837" t="s">
        <v>448</v>
      </c>
      <c r="D316" s="1091"/>
      <c r="E316" s="1092"/>
      <c r="F316" s="1088"/>
      <c r="G316" s="1088"/>
      <c r="H316" s="1088"/>
      <c r="I316" s="1088"/>
      <c r="J316" s="1089"/>
      <c r="K316" s="1092"/>
      <c r="L316" s="1088"/>
      <c r="M316" s="1088"/>
      <c r="N316" s="1088"/>
      <c r="O316" s="1088"/>
      <c r="P316" s="1090"/>
    </row>
    <row r="317" spans="3:16">
      <c r="C317" s="837" t="s">
        <v>448</v>
      </c>
      <c r="D317" s="1093"/>
      <c r="E317" s="1092"/>
      <c r="F317" s="1088"/>
      <c r="G317" s="1088"/>
      <c r="H317" s="1088"/>
      <c r="I317" s="1088"/>
      <c r="J317" s="1089"/>
      <c r="K317" s="1092"/>
      <c r="L317" s="1088"/>
      <c r="M317" s="1088"/>
      <c r="N317" s="1088"/>
      <c r="O317" s="1088"/>
      <c r="P317" s="1090"/>
    </row>
    <row r="318" spans="3:16">
      <c r="C318" s="837" t="s">
        <v>448</v>
      </c>
      <c r="D318" s="1091"/>
      <c r="E318" s="1092"/>
      <c r="F318" s="1088"/>
      <c r="G318" s="1088"/>
      <c r="H318" s="1088"/>
      <c r="I318" s="1088"/>
      <c r="J318" s="1089"/>
      <c r="K318" s="1092"/>
      <c r="L318" s="1088"/>
      <c r="M318" s="1088"/>
      <c r="N318" s="1088"/>
      <c r="O318" s="1088"/>
      <c r="P318" s="1090"/>
    </row>
    <row r="319" spans="3:16">
      <c r="C319" s="837" t="s">
        <v>448</v>
      </c>
      <c r="D319" s="1093"/>
      <c r="E319" s="1092"/>
      <c r="F319" s="1088"/>
      <c r="G319" s="1088"/>
      <c r="H319" s="1088"/>
      <c r="I319" s="1088"/>
      <c r="J319" s="1089"/>
      <c r="K319" s="1092"/>
      <c r="L319" s="1088"/>
      <c r="M319" s="1088"/>
      <c r="N319" s="1088"/>
      <c r="O319" s="1088"/>
      <c r="P319" s="1090"/>
    </row>
    <row r="320" spans="3:16">
      <c r="C320" s="837" t="s">
        <v>448</v>
      </c>
      <c r="D320" s="1091"/>
      <c r="E320" s="1092"/>
      <c r="F320" s="1088"/>
      <c r="G320" s="1088"/>
      <c r="H320" s="1088"/>
      <c r="I320" s="1088"/>
      <c r="J320" s="1089"/>
      <c r="K320" s="1092"/>
      <c r="L320" s="1088"/>
      <c r="M320" s="1088"/>
      <c r="N320" s="1088"/>
      <c r="O320" s="1088"/>
      <c r="P320" s="1090"/>
    </row>
    <row r="321" spans="3:16">
      <c r="C321" s="837" t="s">
        <v>448</v>
      </c>
      <c r="D321" s="1093"/>
      <c r="E321" s="1092"/>
      <c r="F321" s="1088"/>
      <c r="G321" s="1088"/>
      <c r="H321" s="1088"/>
      <c r="I321" s="1088"/>
      <c r="J321" s="1089"/>
      <c r="K321" s="1092"/>
      <c r="L321" s="1088"/>
      <c r="M321" s="1088"/>
      <c r="N321" s="1088"/>
      <c r="O321" s="1088"/>
      <c r="P321" s="1090"/>
    </row>
    <row r="322" spans="3:16">
      <c r="C322" s="837" t="s">
        <v>448</v>
      </c>
      <c r="D322" s="1091"/>
      <c r="E322" s="1092"/>
      <c r="F322" s="1088"/>
      <c r="G322" s="1088"/>
      <c r="H322" s="1088"/>
      <c r="I322" s="1088"/>
      <c r="J322" s="1089"/>
      <c r="K322" s="1092"/>
      <c r="L322" s="1088"/>
      <c r="M322" s="1088"/>
      <c r="N322" s="1088"/>
      <c r="O322" s="1088"/>
      <c r="P322" s="1090"/>
    </row>
    <row r="323" spans="3:16">
      <c r="C323" s="837" t="s">
        <v>448</v>
      </c>
      <c r="D323" s="1093"/>
      <c r="E323" s="1092"/>
      <c r="F323" s="1088"/>
      <c r="G323" s="1088"/>
      <c r="H323" s="1088"/>
      <c r="I323" s="1088"/>
      <c r="J323" s="1089"/>
      <c r="K323" s="1092"/>
      <c r="L323" s="1088"/>
      <c r="M323" s="1088"/>
      <c r="N323" s="1088"/>
      <c r="O323" s="1088"/>
      <c r="P323" s="1090"/>
    </row>
    <row r="324" spans="3:16">
      <c r="C324" s="837" t="s">
        <v>448</v>
      </c>
      <c r="D324" s="1091"/>
      <c r="E324" s="1092"/>
      <c r="F324" s="1088"/>
      <c r="G324" s="1088"/>
      <c r="H324" s="1088"/>
      <c r="I324" s="1088"/>
      <c r="J324" s="1089"/>
      <c r="K324" s="1092"/>
      <c r="L324" s="1088"/>
      <c r="M324" s="1088"/>
      <c r="N324" s="1088"/>
      <c r="O324" s="1088"/>
      <c r="P324" s="1090"/>
    </row>
    <row r="325" spans="3:16">
      <c r="C325" s="837" t="s">
        <v>448</v>
      </c>
      <c r="D325" s="1093"/>
      <c r="E325" s="1092"/>
      <c r="F325" s="1088"/>
      <c r="G325" s="1088"/>
      <c r="H325" s="1088"/>
      <c r="I325" s="1088"/>
      <c r="J325" s="1089"/>
      <c r="K325" s="1092"/>
      <c r="L325" s="1088"/>
      <c r="M325" s="1088"/>
      <c r="N325" s="1088"/>
      <c r="O325" s="1088"/>
      <c r="P325" s="1090"/>
    </row>
    <row r="326" spans="3:16">
      <c r="C326" s="837" t="s">
        <v>448</v>
      </c>
      <c r="D326" s="1091"/>
      <c r="E326" s="1092"/>
      <c r="F326" s="1088"/>
      <c r="G326" s="1088"/>
      <c r="H326" s="1088"/>
      <c r="I326" s="1088"/>
      <c r="J326" s="1089"/>
      <c r="K326" s="1092"/>
      <c r="L326" s="1088"/>
      <c r="M326" s="1088"/>
      <c r="N326" s="1088"/>
      <c r="O326" s="1088"/>
      <c r="P326" s="1090"/>
    </row>
    <row r="327" spans="3:16">
      <c r="C327" s="837" t="s">
        <v>448</v>
      </c>
      <c r="D327" s="1093"/>
      <c r="E327" s="1092"/>
      <c r="F327" s="1088"/>
      <c r="G327" s="1088"/>
      <c r="H327" s="1088"/>
      <c r="I327" s="1088"/>
      <c r="J327" s="1089"/>
      <c r="K327" s="1092"/>
      <c r="L327" s="1088"/>
      <c r="M327" s="1088"/>
      <c r="N327" s="1088"/>
      <c r="O327" s="1088"/>
      <c r="P327" s="1090"/>
    </row>
    <row r="328" spans="3:16">
      <c r="C328" s="837" t="s">
        <v>448</v>
      </c>
      <c r="D328" s="1091"/>
      <c r="E328" s="1092"/>
      <c r="F328" s="1088"/>
      <c r="G328" s="1088"/>
      <c r="H328" s="1088"/>
      <c r="I328" s="1088"/>
      <c r="J328" s="1089"/>
      <c r="K328" s="1092"/>
      <c r="L328" s="1088"/>
      <c r="M328" s="1088"/>
      <c r="N328" s="1088"/>
      <c r="O328" s="1088"/>
      <c r="P328" s="1090"/>
    </row>
    <row r="329" spans="3:16">
      <c r="C329" s="837" t="s">
        <v>448</v>
      </c>
      <c r="D329" s="1093"/>
      <c r="E329" s="1092"/>
      <c r="F329" s="1088"/>
      <c r="G329" s="1088"/>
      <c r="H329" s="1088"/>
      <c r="I329" s="1088"/>
      <c r="J329" s="1089"/>
      <c r="K329" s="1092"/>
      <c r="L329" s="1088"/>
      <c r="M329" s="1088"/>
      <c r="N329" s="1088"/>
      <c r="O329" s="1088"/>
      <c r="P329" s="1090"/>
    </row>
    <row r="330" spans="3:16">
      <c r="C330" s="837" t="s">
        <v>448</v>
      </c>
      <c r="D330" s="1091"/>
      <c r="E330" s="1092"/>
      <c r="F330" s="1088"/>
      <c r="G330" s="1088"/>
      <c r="H330" s="1088"/>
      <c r="I330" s="1088"/>
      <c r="J330" s="1089"/>
      <c r="K330" s="1092"/>
      <c r="L330" s="1088"/>
      <c r="M330" s="1088"/>
      <c r="N330" s="1088"/>
      <c r="O330" s="1088"/>
      <c r="P330" s="1090"/>
    </row>
    <row r="331" spans="3:16">
      <c r="C331" s="837" t="s">
        <v>448</v>
      </c>
      <c r="D331" s="1093"/>
      <c r="E331" s="1092"/>
      <c r="F331" s="1088"/>
      <c r="G331" s="1088"/>
      <c r="H331" s="1088"/>
      <c r="I331" s="1088"/>
      <c r="J331" s="1089"/>
      <c r="K331" s="1092"/>
      <c r="L331" s="1088"/>
      <c r="M331" s="1088"/>
      <c r="N331" s="1088"/>
      <c r="O331" s="1088"/>
      <c r="P331" s="1090"/>
    </row>
    <row r="332" spans="3:16">
      <c r="C332" s="837" t="s">
        <v>448</v>
      </c>
      <c r="D332" s="1091"/>
      <c r="E332" s="1092"/>
      <c r="F332" s="1088"/>
      <c r="G332" s="1088"/>
      <c r="H332" s="1088"/>
      <c r="I332" s="1088"/>
      <c r="J332" s="1089"/>
      <c r="K332" s="1092"/>
      <c r="L332" s="1088"/>
      <c r="M332" s="1088"/>
      <c r="N332" s="1088"/>
      <c r="O332" s="1088"/>
      <c r="P332" s="1090"/>
    </row>
    <row r="333" spans="3:16">
      <c r="C333" s="837" t="s">
        <v>448</v>
      </c>
      <c r="D333" s="1093"/>
      <c r="E333" s="1092"/>
      <c r="F333" s="1088"/>
      <c r="G333" s="1088"/>
      <c r="H333" s="1088"/>
      <c r="I333" s="1088"/>
      <c r="J333" s="1089"/>
      <c r="K333" s="1092"/>
      <c r="L333" s="1088"/>
      <c r="M333" s="1088"/>
      <c r="N333" s="1088"/>
      <c r="O333" s="1088"/>
      <c r="P333" s="1090"/>
    </row>
    <row r="334" spans="3:16">
      <c r="C334" s="837" t="s">
        <v>448</v>
      </c>
      <c r="D334" s="1091"/>
      <c r="E334" s="1092"/>
      <c r="F334" s="1088"/>
      <c r="G334" s="1088"/>
      <c r="H334" s="1088"/>
      <c r="I334" s="1088"/>
      <c r="J334" s="1089"/>
      <c r="K334" s="1092"/>
      <c r="L334" s="1088"/>
      <c r="M334" s="1088"/>
      <c r="N334" s="1088"/>
      <c r="O334" s="1088"/>
      <c r="P334" s="1090"/>
    </row>
    <row r="335" spans="3:16">
      <c r="C335" s="837" t="s">
        <v>448</v>
      </c>
      <c r="D335" s="1093"/>
      <c r="E335" s="1092"/>
      <c r="F335" s="1088"/>
      <c r="G335" s="1088"/>
      <c r="H335" s="1088"/>
      <c r="I335" s="1088"/>
      <c r="J335" s="1089"/>
      <c r="K335" s="1092"/>
      <c r="L335" s="1088"/>
      <c r="M335" s="1088"/>
      <c r="N335" s="1088"/>
      <c r="O335" s="1088"/>
      <c r="P335" s="1090"/>
    </row>
    <row r="336" spans="3:16">
      <c r="C336" s="837" t="s">
        <v>448</v>
      </c>
      <c r="D336" s="1091"/>
      <c r="E336" s="1092"/>
      <c r="F336" s="1088"/>
      <c r="G336" s="1088"/>
      <c r="H336" s="1088"/>
      <c r="I336" s="1088"/>
      <c r="J336" s="1089"/>
      <c r="K336" s="1092"/>
      <c r="L336" s="1088"/>
      <c r="M336" s="1088"/>
      <c r="N336" s="1088"/>
      <c r="O336" s="1088"/>
      <c r="P336" s="1090"/>
    </row>
    <row r="337" spans="3:16">
      <c r="C337" s="837" t="s">
        <v>448</v>
      </c>
      <c r="D337" s="1093"/>
      <c r="E337" s="1092"/>
      <c r="F337" s="1088"/>
      <c r="G337" s="1088"/>
      <c r="H337" s="1088"/>
      <c r="I337" s="1088"/>
      <c r="J337" s="1089"/>
      <c r="K337" s="1092"/>
      <c r="L337" s="1088"/>
      <c r="M337" s="1088"/>
      <c r="N337" s="1088"/>
      <c r="O337" s="1088"/>
      <c r="P337" s="1090"/>
    </row>
    <row r="338" spans="3:16">
      <c r="C338" s="837" t="s">
        <v>448</v>
      </c>
      <c r="D338" s="1091"/>
      <c r="E338" s="1092"/>
      <c r="F338" s="1088"/>
      <c r="G338" s="1088"/>
      <c r="H338" s="1088"/>
      <c r="I338" s="1088"/>
      <c r="J338" s="1089"/>
      <c r="K338" s="1092"/>
      <c r="L338" s="1088"/>
      <c r="M338" s="1088"/>
      <c r="N338" s="1088"/>
      <c r="O338" s="1088"/>
      <c r="P338" s="1090"/>
    </row>
    <row r="339" spans="3:16">
      <c r="C339" s="837" t="s">
        <v>448</v>
      </c>
      <c r="D339" s="1093"/>
      <c r="E339" s="1092"/>
      <c r="F339" s="1088"/>
      <c r="G339" s="1088"/>
      <c r="H339" s="1088"/>
      <c r="I339" s="1088"/>
      <c r="J339" s="1089"/>
      <c r="K339" s="1092"/>
      <c r="L339" s="1088"/>
      <c r="M339" s="1088"/>
      <c r="N339" s="1088"/>
      <c r="O339" s="1088"/>
      <c r="P339" s="1090"/>
    </row>
    <row r="340" spans="3:16">
      <c r="C340" s="837" t="s">
        <v>448</v>
      </c>
      <c r="D340" s="1091"/>
      <c r="E340" s="1092"/>
      <c r="F340" s="1088"/>
      <c r="G340" s="1088"/>
      <c r="H340" s="1088"/>
      <c r="I340" s="1088"/>
      <c r="J340" s="1089"/>
      <c r="K340" s="1092"/>
      <c r="L340" s="1088"/>
      <c r="M340" s="1088"/>
      <c r="N340" s="1088"/>
      <c r="O340" s="1088"/>
      <c r="P340" s="1090"/>
    </row>
    <row r="341" spans="3:16">
      <c r="C341" s="837" t="s">
        <v>448</v>
      </c>
      <c r="D341" s="1093"/>
      <c r="E341" s="1092"/>
      <c r="F341" s="1088"/>
      <c r="G341" s="1088"/>
      <c r="H341" s="1088"/>
      <c r="I341" s="1088"/>
      <c r="J341" s="1089"/>
      <c r="K341" s="1092"/>
      <c r="L341" s="1088"/>
      <c r="M341" s="1088"/>
      <c r="N341" s="1088"/>
      <c r="O341" s="1088"/>
      <c r="P341" s="1090"/>
    </row>
    <row r="342" spans="3:16">
      <c r="C342" s="837" t="s">
        <v>448</v>
      </c>
      <c r="D342" s="1091"/>
      <c r="E342" s="1092"/>
      <c r="F342" s="1088"/>
      <c r="G342" s="1088"/>
      <c r="H342" s="1088"/>
      <c r="I342" s="1088"/>
      <c r="J342" s="1089"/>
      <c r="K342" s="1092"/>
      <c r="L342" s="1088"/>
      <c r="M342" s="1088"/>
      <c r="N342" s="1088"/>
      <c r="O342" s="1088"/>
      <c r="P342" s="1090"/>
    </row>
    <row r="343" spans="3:16">
      <c r="C343" s="837" t="s">
        <v>448</v>
      </c>
      <c r="D343" s="1093"/>
      <c r="E343" s="1092"/>
      <c r="F343" s="1088"/>
      <c r="G343" s="1088"/>
      <c r="H343" s="1088"/>
      <c r="I343" s="1088"/>
      <c r="J343" s="1089"/>
      <c r="K343" s="1092"/>
      <c r="L343" s="1088"/>
      <c r="M343" s="1088"/>
      <c r="N343" s="1088"/>
      <c r="O343" s="1088"/>
      <c r="P343" s="1090"/>
    </row>
    <row r="344" spans="3:16">
      <c r="C344" s="837" t="s">
        <v>448</v>
      </c>
      <c r="D344" s="1091"/>
      <c r="E344" s="1092"/>
      <c r="F344" s="1088"/>
      <c r="G344" s="1088"/>
      <c r="H344" s="1088"/>
      <c r="I344" s="1088"/>
      <c r="J344" s="1089"/>
      <c r="K344" s="1092"/>
      <c r="L344" s="1088"/>
      <c r="M344" s="1088"/>
      <c r="N344" s="1088"/>
      <c r="O344" s="1088"/>
      <c r="P344" s="1090"/>
    </row>
    <row r="345" spans="3:16">
      <c r="C345" s="837" t="s">
        <v>448</v>
      </c>
      <c r="D345" s="1093"/>
      <c r="E345" s="1092"/>
      <c r="F345" s="1088"/>
      <c r="G345" s="1088"/>
      <c r="H345" s="1088"/>
      <c r="I345" s="1088"/>
      <c r="J345" s="1089"/>
      <c r="K345" s="1092"/>
      <c r="L345" s="1088"/>
      <c r="M345" s="1088"/>
      <c r="N345" s="1088"/>
      <c r="O345" s="1088"/>
      <c r="P345" s="1090"/>
    </row>
    <row r="346" spans="3:16">
      <c r="C346" s="837" t="s">
        <v>448</v>
      </c>
      <c r="D346" s="1091"/>
      <c r="E346" s="1092"/>
      <c r="F346" s="1088"/>
      <c r="G346" s="1088"/>
      <c r="H346" s="1088"/>
      <c r="I346" s="1088"/>
      <c r="J346" s="1089"/>
      <c r="K346" s="1092"/>
      <c r="L346" s="1088"/>
      <c r="M346" s="1088"/>
      <c r="N346" s="1088"/>
      <c r="O346" s="1088"/>
      <c r="P346" s="1090"/>
    </row>
    <row r="347" spans="3:16">
      <c r="C347" s="837" t="s">
        <v>448</v>
      </c>
      <c r="D347" s="1093"/>
      <c r="E347" s="1092"/>
      <c r="F347" s="1088"/>
      <c r="G347" s="1088"/>
      <c r="H347" s="1088"/>
      <c r="I347" s="1088"/>
      <c r="J347" s="1089"/>
      <c r="K347" s="1092"/>
      <c r="L347" s="1088"/>
      <c r="M347" s="1088"/>
      <c r="N347" s="1088"/>
      <c r="O347" s="1088"/>
      <c r="P347" s="1090"/>
    </row>
    <row r="348" spans="3:16">
      <c r="C348" s="837" t="s">
        <v>448</v>
      </c>
      <c r="D348" s="1091"/>
      <c r="E348" s="1092"/>
      <c r="F348" s="1088"/>
      <c r="G348" s="1088"/>
      <c r="H348" s="1088"/>
      <c r="I348" s="1088"/>
      <c r="J348" s="1089"/>
      <c r="K348" s="1092"/>
      <c r="L348" s="1088"/>
      <c r="M348" s="1088"/>
      <c r="N348" s="1088"/>
      <c r="O348" s="1088"/>
      <c r="P348" s="1090"/>
    </row>
    <row r="349" spans="3:16">
      <c r="C349" s="837" t="s">
        <v>448</v>
      </c>
      <c r="D349" s="1093"/>
      <c r="E349" s="1092"/>
      <c r="F349" s="1088"/>
      <c r="G349" s="1088"/>
      <c r="H349" s="1088"/>
      <c r="I349" s="1088"/>
      <c r="J349" s="1089"/>
      <c r="K349" s="1092"/>
      <c r="L349" s="1088"/>
      <c r="M349" s="1088"/>
      <c r="N349" s="1088"/>
      <c r="O349" s="1088"/>
      <c r="P349" s="1090"/>
    </row>
    <row r="350" spans="3:16">
      <c r="C350" s="837" t="s">
        <v>448</v>
      </c>
      <c r="D350" s="1091"/>
      <c r="E350" s="1092"/>
      <c r="F350" s="1088"/>
      <c r="G350" s="1088"/>
      <c r="H350" s="1088"/>
      <c r="I350" s="1088"/>
      <c r="J350" s="1089"/>
      <c r="K350" s="1092"/>
      <c r="L350" s="1088"/>
      <c r="M350" s="1088"/>
      <c r="N350" s="1088"/>
      <c r="O350" s="1088"/>
      <c r="P350" s="1090"/>
    </row>
    <row r="351" spans="3:16">
      <c r="C351" s="837" t="s">
        <v>448</v>
      </c>
      <c r="D351" s="1093"/>
      <c r="E351" s="1092"/>
      <c r="F351" s="1088"/>
      <c r="G351" s="1088"/>
      <c r="H351" s="1088"/>
      <c r="I351" s="1088"/>
      <c r="J351" s="1089"/>
      <c r="K351" s="1092"/>
      <c r="L351" s="1088"/>
      <c r="M351" s="1088"/>
      <c r="N351" s="1088"/>
      <c r="O351" s="1088"/>
      <c r="P351" s="1090"/>
    </row>
    <row r="352" spans="3:16">
      <c r="C352" s="837" t="s">
        <v>448</v>
      </c>
      <c r="D352" s="1091"/>
      <c r="E352" s="1092"/>
      <c r="F352" s="1088"/>
      <c r="G352" s="1088"/>
      <c r="H352" s="1088"/>
      <c r="I352" s="1088"/>
      <c r="J352" s="1089"/>
      <c r="K352" s="1092"/>
      <c r="L352" s="1088"/>
      <c r="M352" s="1088"/>
      <c r="N352" s="1088"/>
      <c r="O352" s="1088"/>
      <c r="P352" s="1090"/>
    </row>
    <row r="353" spans="3:16">
      <c r="C353" s="837" t="s">
        <v>448</v>
      </c>
      <c r="D353" s="1093"/>
      <c r="E353" s="1092"/>
      <c r="F353" s="1088"/>
      <c r="G353" s="1088"/>
      <c r="H353" s="1088"/>
      <c r="I353" s="1088"/>
      <c r="J353" s="1089"/>
      <c r="K353" s="1092"/>
      <c r="L353" s="1088"/>
      <c r="M353" s="1088"/>
      <c r="N353" s="1088"/>
      <c r="O353" s="1088"/>
      <c r="P353" s="1090"/>
    </row>
    <row r="354" spans="3:16">
      <c r="C354" s="837" t="s">
        <v>448</v>
      </c>
      <c r="D354" s="1091"/>
      <c r="E354" s="1092"/>
      <c r="F354" s="1088"/>
      <c r="G354" s="1088"/>
      <c r="H354" s="1088"/>
      <c r="I354" s="1088"/>
      <c r="J354" s="1089"/>
      <c r="K354" s="1092"/>
      <c r="L354" s="1088"/>
      <c r="M354" s="1088"/>
      <c r="N354" s="1088"/>
      <c r="O354" s="1088"/>
      <c r="P354" s="1090"/>
    </row>
    <row r="355" spans="3:16">
      <c r="C355" s="837" t="s">
        <v>448</v>
      </c>
      <c r="D355" s="1093"/>
      <c r="E355" s="1092"/>
      <c r="F355" s="1088"/>
      <c r="G355" s="1088"/>
      <c r="H355" s="1088"/>
      <c r="I355" s="1088"/>
      <c r="J355" s="1089"/>
      <c r="K355" s="1092"/>
      <c r="L355" s="1088"/>
      <c r="M355" s="1088"/>
      <c r="N355" s="1088"/>
      <c r="O355" s="1088"/>
      <c r="P355" s="1090"/>
    </row>
    <row r="356" spans="3:16">
      <c r="C356" s="837" t="s">
        <v>448</v>
      </c>
      <c r="D356" s="1091"/>
      <c r="E356" s="1092"/>
      <c r="F356" s="1088"/>
      <c r="G356" s="1088"/>
      <c r="H356" s="1088"/>
      <c r="I356" s="1088"/>
      <c r="J356" s="1089"/>
      <c r="K356" s="1092"/>
      <c r="L356" s="1088"/>
      <c r="M356" s="1088"/>
      <c r="N356" s="1088"/>
      <c r="O356" s="1088"/>
      <c r="P356" s="1090"/>
    </row>
    <row r="357" spans="3:16">
      <c r="C357" s="837" t="s">
        <v>448</v>
      </c>
      <c r="D357" s="1093"/>
      <c r="E357" s="1092"/>
      <c r="F357" s="1088"/>
      <c r="G357" s="1088"/>
      <c r="H357" s="1088"/>
      <c r="I357" s="1088"/>
      <c r="J357" s="1089"/>
      <c r="K357" s="1092"/>
      <c r="L357" s="1088"/>
      <c r="M357" s="1088"/>
      <c r="N357" s="1088"/>
      <c r="O357" s="1088"/>
      <c r="P357" s="1090"/>
    </row>
    <row r="358" spans="3:16">
      <c r="C358" s="837" t="s">
        <v>448</v>
      </c>
      <c r="D358" s="1091"/>
      <c r="E358" s="1092"/>
      <c r="F358" s="1088"/>
      <c r="G358" s="1088"/>
      <c r="H358" s="1088"/>
      <c r="I358" s="1088"/>
      <c r="J358" s="1089"/>
      <c r="K358" s="1092"/>
      <c r="L358" s="1088"/>
      <c r="M358" s="1088"/>
      <c r="N358" s="1088"/>
      <c r="O358" s="1088"/>
      <c r="P358" s="1090"/>
    </row>
    <row r="359" spans="3:16">
      <c r="C359" s="837" t="s">
        <v>448</v>
      </c>
      <c r="D359" s="1093"/>
      <c r="E359" s="1092"/>
      <c r="F359" s="1088"/>
      <c r="G359" s="1088"/>
      <c r="H359" s="1088"/>
      <c r="I359" s="1088"/>
      <c r="J359" s="1089"/>
      <c r="K359" s="1092"/>
      <c r="L359" s="1088"/>
      <c r="M359" s="1088"/>
      <c r="N359" s="1088"/>
      <c r="O359" s="1088"/>
      <c r="P359" s="1090"/>
    </row>
    <row r="360" spans="3:16">
      <c r="C360" s="837" t="s">
        <v>448</v>
      </c>
      <c r="D360" s="1091"/>
      <c r="E360" s="1092"/>
      <c r="F360" s="1088"/>
      <c r="G360" s="1088"/>
      <c r="H360" s="1088"/>
      <c r="I360" s="1088"/>
      <c r="J360" s="1089"/>
      <c r="K360" s="1092"/>
      <c r="L360" s="1088"/>
      <c r="M360" s="1088"/>
      <c r="N360" s="1088"/>
      <c r="O360" s="1088"/>
      <c r="P360" s="1090"/>
    </row>
    <row r="361" spans="3:16">
      <c r="C361" s="837" t="s">
        <v>448</v>
      </c>
      <c r="D361" s="1093"/>
      <c r="E361" s="1092"/>
      <c r="F361" s="1088"/>
      <c r="G361" s="1088"/>
      <c r="H361" s="1088"/>
      <c r="I361" s="1088"/>
      <c r="J361" s="1089"/>
      <c r="K361" s="1092"/>
      <c r="L361" s="1088"/>
      <c r="M361" s="1088"/>
      <c r="N361" s="1088"/>
      <c r="O361" s="1088"/>
      <c r="P361" s="1090"/>
    </row>
    <row r="362" spans="3:16">
      <c r="C362" s="837" t="s">
        <v>448</v>
      </c>
      <c r="D362" s="1091"/>
      <c r="E362" s="1092"/>
      <c r="F362" s="1088"/>
      <c r="G362" s="1088"/>
      <c r="H362" s="1088"/>
      <c r="I362" s="1088"/>
      <c r="J362" s="1089"/>
      <c r="K362" s="1092"/>
      <c r="L362" s="1088"/>
      <c r="M362" s="1088"/>
      <c r="N362" s="1088"/>
      <c r="O362" s="1088"/>
      <c r="P362" s="1090"/>
    </row>
    <row r="363" spans="3:16">
      <c r="C363" s="837" t="s">
        <v>448</v>
      </c>
      <c r="D363" s="1093"/>
      <c r="E363" s="1092"/>
      <c r="F363" s="1088"/>
      <c r="G363" s="1088"/>
      <c r="H363" s="1088"/>
      <c r="I363" s="1088"/>
      <c r="J363" s="1089"/>
      <c r="K363" s="1092"/>
      <c r="L363" s="1088"/>
      <c r="M363" s="1088"/>
      <c r="N363" s="1088"/>
      <c r="O363" s="1088"/>
      <c r="P363" s="1090"/>
    </row>
    <row r="364" spans="3:16">
      <c r="C364" s="837" t="s">
        <v>448</v>
      </c>
      <c r="D364" s="1091"/>
      <c r="E364" s="1092"/>
      <c r="F364" s="1088"/>
      <c r="G364" s="1088"/>
      <c r="H364" s="1088"/>
      <c r="I364" s="1088"/>
      <c r="J364" s="1089"/>
      <c r="K364" s="1092"/>
      <c r="L364" s="1088"/>
      <c r="M364" s="1088"/>
      <c r="N364" s="1088"/>
      <c r="O364" s="1088"/>
      <c r="P364" s="1090"/>
    </row>
    <row r="365" spans="3:16">
      <c r="C365" s="837" t="s">
        <v>448</v>
      </c>
      <c r="D365" s="1093"/>
      <c r="E365" s="1092"/>
      <c r="F365" s="1088"/>
      <c r="G365" s="1088"/>
      <c r="H365" s="1088"/>
      <c r="I365" s="1088"/>
      <c r="J365" s="1089"/>
      <c r="K365" s="1092"/>
      <c r="L365" s="1088"/>
      <c r="M365" s="1088"/>
      <c r="N365" s="1088"/>
      <c r="O365" s="1088"/>
      <c r="P365" s="1090"/>
    </row>
    <row r="366" spans="3:16">
      <c r="C366" s="837" t="s">
        <v>448</v>
      </c>
      <c r="D366" s="1091"/>
      <c r="E366" s="1092"/>
      <c r="F366" s="1088"/>
      <c r="G366" s="1088"/>
      <c r="H366" s="1088"/>
      <c r="I366" s="1088"/>
      <c r="J366" s="1089"/>
      <c r="K366" s="1092"/>
      <c r="L366" s="1088"/>
      <c r="M366" s="1088"/>
      <c r="N366" s="1088"/>
      <c r="O366" s="1088"/>
      <c r="P366" s="1090"/>
    </row>
    <row r="367" spans="3:16">
      <c r="C367" s="837" t="s">
        <v>448</v>
      </c>
      <c r="D367" s="1093"/>
      <c r="E367" s="1092"/>
      <c r="F367" s="1088"/>
      <c r="G367" s="1088"/>
      <c r="H367" s="1088"/>
      <c r="I367" s="1088"/>
      <c r="J367" s="1089"/>
      <c r="K367" s="1092"/>
      <c r="L367" s="1088"/>
      <c r="M367" s="1088"/>
      <c r="N367" s="1088"/>
      <c r="O367" s="1088"/>
      <c r="P367" s="1090"/>
    </row>
    <row r="368" spans="3:16">
      <c r="C368" s="837" t="s">
        <v>448</v>
      </c>
      <c r="D368" s="1091"/>
      <c r="E368" s="1092"/>
      <c r="F368" s="1088"/>
      <c r="G368" s="1088"/>
      <c r="H368" s="1088"/>
      <c r="I368" s="1088"/>
      <c r="J368" s="1089"/>
      <c r="K368" s="1092"/>
      <c r="L368" s="1088"/>
      <c r="M368" s="1088"/>
      <c r="N368" s="1088"/>
      <c r="O368" s="1088"/>
      <c r="P368" s="1090"/>
    </row>
    <row r="369" spans="3:16">
      <c r="C369" s="837" t="s">
        <v>448</v>
      </c>
      <c r="D369" s="1093"/>
      <c r="E369" s="1092"/>
      <c r="F369" s="1088"/>
      <c r="G369" s="1088"/>
      <c r="H369" s="1088"/>
      <c r="I369" s="1088"/>
      <c r="J369" s="1089"/>
      <c r="K369" s="1092"/>
      <c r="L369" s="1088"/>
      <c r="M369" s="1088"/>
      <c r="N369" s="1088"/>
      <c r="O369" s="1088"/>
      <c r="P369" s="1090"/>
    </row>
    <row r="370" spans="3:16">
      <c r="C370" s="837" t="s">
        <v>448</v>
      </c>
      <c r="D370" s="1091"/>
      <c r="E370" s="1092"/>
      <c r="F370" s="1088"/>
      <c r="G370" s="1088"/>
      <c r="H370" s="1088"/>
      <c r="I370" s="1088"/>
      <c r="J370" s="1089"/>
      <c r="K370" s="1092"/>
      <c r="L370" s="1088"/>
      <c r="M370" s="1088"/>
      <c r="N370" s="1088"/>
      <c r="O370" s="1088"/>
      <c r="P370" s="1090"/>
    </row>
    <row r="371" spans="3:16">
      <c r="C371" s="837" t="s">
        <v>448</v>
      </c>
      <c r="D371" s="1093"/>
      <c r="E371" s="1092"/>
      <c r="F371" s="1088"/>
      <c r="G371" s="1088"/>
      <c r="H371" s="1088"/>
      <c r="I371" s="1088"/>
      <c r="J371" s="1089"/>
      <c r="K371" s="1092"/>
      <c r="L371" s="1088"/>
      <c r="M371" s="1088"/>
      <c r="N371" s="1088"/>
      <c r="O371" s="1088"/>
      <c r="P371" s="1090"/>
    </row>
    <row r="372" spans="3:16">
      <c r="C372" s="837" t="s">
        <v>448</v>
      </c>
      <c r="D372" s="1091"/>
      <c r="E372" s="1092"/>
      <c r="F372" s="1088"/>
      <c r="G372" s="1088"/>
      <c r="H372" s="1088"/>
      <c r="I372" s="1088"/>
      <c r="J372" s="1089"/>
      <c r="K372" s="1092"/>
      <c r="L372" s="1088"/>
      <c r="M372" s="1088"/>
      <c r="N372" s="1088"/>
      <c r="O372" s="1088"/>
      <c r="P372" s="1090"/>
    </row>
    <row r="373" spans="3:16">
      <c r="C373" s="837" t="s">
        <v>448</v>
      </c>
      <c r="D373" s="1093"/>
      <c r="E373" s="1092"/>
      <c r="F373" s="1088"/>
      <c r="G373" s="1088"/>
      <c r="H373" s="1088"/>
      <c r="I373" s="1088"/>
      <c r="J373" s="1089"/>
      <c r="K373" s="1092"/>
      <c r="L373" s="1088"/>
      <c r="M373" s="1088"/>
      <c r="N373" s="1088"/>
      <c r="O373" s="1088"/>
      <c r="P373" s="1090"/>
    </row>
    <row r="374" spans="3:16">
      <c r="C374" s="837" t="s">
        <v>448</v>
      </c>
      <c r="D374" s="1091"/>
      <c r="E374" s="1092"/>
      <c r="F374" s="1088"/>
      <c r="G374" s="1088"/>
      <c r="H374" s="1088"/>
      <c r="I374" s="1088"/>
      <c r="J374" s="1089"/>
      <c r="K374" s="1092"/>
      <c r="L374" s="1088"/>
      <c r="M374" s="1088"/>
      <c r="N374" s="1088"/>
      <c r="O374" s="1088"/>
      <c r="P374" s="1090"/>
    </row>
    <row r="375" spans="3:16">
      <c r="C375" s="837" t="s">
        <v>448</v>
      </c>
      <c r="D375" s="1093"/>
      <c r="E375" s="1092"/>
      <c r="F375" s="1088"/>
      <c r="G375" s="1088"/>
      <c r="H375" s="1088"/>
      <c r="I375" s="1088"/>
      <c r="J375" s="1089"/>
      <c r="K375" s="1092"/>
      <c r="L375" s="1088"/>
      <c r="M375" s="1088"/>
      <c r="N375" s="1088"/>
      <c r="O375" s="1088"/>
      <c r="P375" s="1090"/>
    </row>
    <row r="376" spans="3:16">
      <c r="C376" s="837" t="s">
        <v>448</v>
      </c>
      <c r="D376" s="1091"/>
      <c r="E376" s="1092"/>
      <c r="F376" s="1088"/>
      <c r="G376" s="1088"/>
      <c r="H376" s="1088"/>
      <c r="I376" s="1088"/>
      <c r="J376" s="1089"/>
      <c r="K376" s="1092"/>
      <c r="L376" s="1088"/>
      <c r="M376" s="1088"/>
      <c r="N376" s="1088"/>
      <c r="O376" s="1088"/>
      <c r="P376" s="1090"/>
    </row>
    <row r="377" spans="3:16">
      <c r="C377" s="837" t="s">
        <v>448</v>
      </c>
      <c r="D377" s="1093"/>
      <c r="E377" s="1092"/>
      <c r="F377" s="1088"/>
      <c r="G377" s="1088"/>
      <c r="H377" s="1088"/>
      <c r="I377" s="1088"/>
      <c r="J377" s="1089"/>
      <c r="K377" s="1092"/>
      <c r="L377" s="1088"/>
      <c r="M377" s="1088"/>
      <c r="N377" s="1088"/>
      <c r="O377" s="1088"/>
      <c r="P377" s="1090"/>
    </row>
    <row r="378" spans="3:16">
      <c r="C378" s="837" t="s">
        <v>448</v>
      </c>
      <c r="D378" s="1091"/>
      <c r="E378" s="1092"/>
      <c r="F378" s="1088"/>
      <c r="G378" s="1088"/>
      <c r="H378" s="1088"/>
      <c r="I378" s="1088"/>
      <c r="J378" s="1089"/>
      <c r="K378" s="1092"/>
      <c r="L378" s="1088"/>
      <c r="M378" s="1088"/>
      <c r="N378" s="1088"/>
      <c r="O378" s="1088"/>
      <c r="P378" s="1090"/>
    </row>
    <row r="379" spans="3:16">
      <c r="C379" s="837" t="s">
        <v>448</v>
      </c>
      <c r="D379" s="1093"/>
      <c r="E379" s="1092"/>
      <c r="F379" s="1088"/>
      <c r="G379" s="1088"/>
      <c r="H379" s="1088"/>
      <c r="I379" s="1088"/>
      <c r="J379" s="1089"/>
      <c r="K379" s="1092"/>
      <c r="L379" s="1088"/>
      <c r="M379" s="1088"/>
      <c r="N379" s="1088"/>
      <c r="O379" s="1088"/>
      <c r="P379" s="1090"/>
    </row>
    <row r="380" spans="3:16">
      <c r="C380" s="837" t="s">
        <v>448</v>
      </c>
      <c r="D380" s="1091"/>
      <c r="E380" s="1092"/>
      <c r="F380" s="1088"/>
      <c r="G380" s="1088"/>
      <c r="H380" s="1088"/>
      <c r="I380" s="1088"/>
      <c r="J380" s="1089"/>
      <c r="K380" s="1092"/>
      <c r="L380" s="1088"/>
      <c r="M380" s="1088"/>
      <c r="N380" s="1088"/>
      <c r="O380" s="1088"/>
      <c r="P380" s="1090"/>
    </row>
    <row r="381" spans="3:16">
      <c r="C381" s="837" t="s">
        <v>448</v>
      </c>
      <c r="D381" s="1093"/>
      <c r="E381" s="1092"/>
      <c r="F381" s="1088"/>
      <c r="G381" s="1088"/>
      <c r="H381" s="1088"/>
      <c r="I381" s="1088"/>
      <c r="J381" s="1089"/>
      <c r="K381" s="1092"/>
      <c r="L381" s="1088"/>
      <c r="M381" s="1088"/>
      <c r="N381" s="1088"/>
      <c r="O381" s="1088"/>
      <c r="P381" s="1090"/>
    </row>
    <row r="382" spans="3:16">
      <c r="C382" s="837" t="s">
        <v>448</v>
      </c>
      <c r="D382" s="1091"/>
      <c r="E382" s="1092"/>
      <c r="F382" s="1088"/>
      <c r="G382" s="1088"/>
      <c r="H382" s="1088"/>
      <c r="I382" s="1088"/>
      <c r="J382" s="1089"/>
      <c r="K382" s="1092"/>
      <c r="L382" s="1088"/>
      <c r="M382" s="1088"/>
      <c r="N382" s="1088"/>
      <c r="O382" s="1088"/>
      <c r="P382" s="1090"/>
    </row>
    <row r="383" spans="3:16">
      <c r="C383" s="837" t="s">
        <v>448</v>
      </c>
      <c r="D383" s="1093"/>
      <c r="E383" s="1092"/>
      <c r="F383" s="1088"/>
      <c r="G383" s="1088"/>
      <c r="H383" s="1088"/>
      <c r="I383" s="1088"/>
      <c r="J383" s="1089"/>
      <c r="K383" s="1092"/>
      <c r="L383" s="1088"/>
      <c r="M383" s="1088"/>
      <c r="N383" s="1088"/>
      <c r="O383" s="1088"/>
      <c r="P383" s="1090"/>
    </row>
    <row r="384" spans="3:16">
      <c r="C384" s="837" t="s">
        <v>448</v>
      </c>
      <c r="D384" s="1091"/>
      <c r="E384" s="1092"/>
      <c r="F384" s="1088"/>
      <c r="G384" s="1088"/>
      <c r="H384" s="1088"/>
      <c r="I384" s="1088"/>
      <c r="J384" s="1089"/>
      <c r="K384" s="1092"/>
      <c r="L384" s="1088"/>
      <c r="M384" s="1088"/>
      <c r="N384" s="1088"/>
      <c r="O384" s="1088"/>
      <c r="P384" s="1090"/>
    </row>
    <row r="385" spans="3:16">
      <c r="C385" s="837" t="s">
        <v>448</v>
      </c>
      <c r="D385" s="1093"/>
      <c r="E385" s="1092"/>
      <c r="F385" s="1088"/>
      <c r="G385" s="1088"/>
      <c r="H385" s="1088"/>
      <c r="I385" s="1088"/>
      <c r="J385" s="1089"/>
      <c r="K385" s="1092"/>
      <c r="L385" s="1088"/>
      <c r="M385" s="1088"/>
      <c r="N385" s="1088"/>
      <c r="O385" s="1088"/>
      <c r="P385" s="1090"/>
    </row>
    <row r="386" spans="3:16">
      <c r="C386" s="837" t="s">
        <v>448</v>
      </c>
      <c r="D386" s="1091"/>
      <c r="E386" s="1092"/>
      <c r="F386" s="1088"/>
      <c r="G386" s="1088"/>
      <c r="H386" s="1088"/>
      <c r="I386" s="1088"/>
      <c r="J386" s="1089"/>
      <c r="K386" s="1092"/>
      <c r="L386" s="1088"/>
      <c r="M386" s="1088"/>
      <c r="N386" s="1088"/>
      <c r="O386" s="1088"/>
      <c r="P386" s="1090"/>
    </row>
    <row r="387" spans="3:16">
      <c r="C387" s="837" t="s">
        <v>448</v>
      </c>
      <c r="D387" s="1093"/>
      <c r="E387" s="1092"/>
      <c r="F387" s="1088"/>
      <c r="G387" s="1088"/>
      <c r="H387" s="1088"/>
      <c r="I387" s="1088"/>
      <c r="J387" s="1089"/>
      <c r="K387" s="1092"/>
      <c r="L387" s="1088"/>
      <c r="M387" s="1088"/>
      <c r="N387" s="1088"/>
      <c r="O387" s="1088"/>
      <c r="P387" s="1090"/>
    </row>
    <row r="388" spans="3:16">
      <c r="C388" s="837" t="s">
        <v>448</v>
      </c>
      <c r="D388" s="1091"/>
      <c r="E388" s="1092"/>
      <c r="F388" s="1088"/>
      <c r="G388" s="1088"/>
      <c r="H388" s="1088"/>
      <c r="I388" s="1088"/>
      <c r="J388" s="1089"/>
      <c r="K388" s="1092"/>
      <c r="L388" s="1088"/>
      <c r="M388" s="1088"/>
      <c r="N388" s="1088"/>
      <c r="O388" s="1088"/>
      <c r="P388" s="1090"/>
    </row>
    <row r="389" spans="3:16">
      <c r="C389" s="837" t="s">
        <v>448</v>
      </c>
      <c r="D389" s="1093"/>
      <c r="E389" s="1092"/>
      <c r="F389" s="1088"/>
      <c r="G389" s="1088"/>
      <c r="H389" s="1088"/>
      <c r="I389" s="1088"/>
      <c r="J389" s="1089"/>
      <c r="K389" s="1092"/>
      <c r="L389" s="1088"/>
      <c r="M389" s="1088"/>
      <c r="N389" s="1088"/>
      <c r="O389" s="1088"/>
      <c r="P389" s="1090"/>
    </row>
    <row r="390" spans="3:16">
      <c r="C390" s="837" t="s">
        <v>448</v>
      </c>
      <c r="D390" s="1091"/>
      <c r="E390" s="1092"/>
      <c r="F390" s="1088"/>
      <c r="G390" s="1088"/>
      <c r="H390" s="1088"/>
      <c r="I390" s="1088"/>
      <c r="J390" s="1089"/>
      <c r="K390" s="1092"/>
      <c r="L390" s="1088"/>
      <c r="M390" s="1088"/>
      <c r="N390" s="1088"/>
      <c r="O390" s="1088"/>
      <c r="P390" s="1090"/>
    </row>
    <row r="391" spans="3:16">
      <c r="C391" s="837" t="s">
        <v>448</v>
      </c>
      <c r="D391" s="1093"/>
      <c r="E391" s="1092"/>
      <c r="F391" s="1088"/>
      <c r="G391" s="1088"/>
      <c r="H391" s="1088"/>
      <c r="I391" s="1088"/>
      <c r="J391" s="1089"/>
      <c r="K391" s="1092"/>
      <c r="L391" s="1088"/>
      <c r="M391" s="1088"/>
      <c r="N391" s="1088"/>
      <c r="O391" s="1088"/>
      <c r="P391" s="1090"/>
    </row>
    <row r="392" spans="3:16">
      <c r="C392" s="837" t="s">
        <v>448</v>
      </c>
      <c r="D392" s="1091"/>
      <c r="E392" s="1092"/>
      <c r="F392" s="1088"/>
      <c r="G392" s="1088"/>
      <c r="H392" s="1088"/>
      <c r="I392" s="1088"/>
      <c r="J392" s="1089"/>
      <c r="K392" s="1092"/>
      <c r="L392" s="1088"/>
      <c r="M392" s="1088"/>
      <c r="N392" s="1088"/>
      <c r="O392" s="1088"/>
      <c r="P392" s="1090"/>
    </row>
    <row r="393" spans="3:16">
      <c r="C393" s="837" t="s">
        <v>448</v>
      </c>
      <c r="D393" s="1093"/>
      <c r="E393" s="1092"/>
      <c r="F393" s="1088"/>
      <c r="G393" s="1088"/>
      <c r="H393" s="1088"/>
      <c r="I393" s="1088"/>
      <c r="J393" s="1089"/>
      <c r="K393" s="1092"/>
      <c r="L393" s="1088"/>
      <c r="M393" s="1088"/>
      <c r="N393" s="1088"/>
      <c r="O393" s="1088"/>
      <c r="P393" s="1090"/>
    </row>
    <row r="394" spans="3:16">
      <c r="C394" s="837" t="s">
        <v>448</v>
      </c>
      <c r="D394" s="1091"/>
      <c r="E394" s="1092"/>
      <c r="F394" s="1088"/>
      <c r="G394" s="1088"/>
      <c r="H394" s="1088"/>
      <c r="I394" s="1088"/>
      <c r="J394" s="1089"/>
      <c r="K394" s="1092"/>
      <c r="L394" s="1088"/>
      <c r="M394" s="1088"/>
      <c r="N394" s="1088"/>
      <c r="O394" s="1088"/>
      <c r="P394" s="1090"/>
    </row>
    <row r="395" spans="3:16">
      <c r="C395" s="837" t="s">
        <v>448</v>
      </c>
      <c r="D395" s="1093"/>
      <c r="E395" s="1092"/>
      <c r="F395" s="1088"/>
      <c r="G395" s="1088"/>
      <c r="H395" s="1088"/>
      <c r="I395" s="1088"/>
      <c r="J395" s="1089"/>
      <c r="K395" s="1092"/>
      <c r="L395" s="1088"/>
      <c r="M395" s="1088"/>
      <c r="N395" s="1088"/>
      <c r="O395" s="1088"/>
      <c r="P395" s="1090"/>
    </row>
    <row r="396" spans="3:16">
      <c r="C396" s="837" t="s">
        <v>448</v>
      </c>
      <c r="D396" s="1091"/>
      <c r="E396" s="1092"/>
      <c r="F396" s="1088"/>
      <c r="G396" s="1088"/>
      <c r="H396" s="1088"/>
      <c r="I396" s="1088"/>
      <c r="J396" s="1089"/>
      <c r="K396" s="1092"/>
      <c r="L396" s="1088"/>
      <c r="M396" s="1088"/>
      <c r="N396" s="1088"/>
      <c r="O396" s="1088"/>
      <c r="P396" s="1090"/>
    </row>
    <row r="397" spans="3:16">
      <c r="C397" s="837" t="s">
        <v>448</v>
      </c>
      <c r="D397" s="1093"/>
      <c r="E397" s="1092"/>
      <c r="F397" s="1088"/>
      <c r="G397" s="1088"/>
      <c r="H397" s="1088"/>
      <c r="I397" s="1088"/>
      <c r="J397" s="1089"/>
      <c r="K397" s="1092"/>
      <c r="L397" s="1088"/>
      <c r="M397" s="1088"/>
      <c r="N397" s="1088"/>
      <c r="O397" s="1088"/>
      <c r="P397" s="1090"/>
    </row>
    <row r="398" spans="3:16">
      <c r="C398" s="837" t="s">
        <v>448</v>
      </c>
      <c r="D398" s="1091"/>
      <c r="E398" s="1092"/>
      <c r="F398" s="1088"/>
      <c r="G398" s="1088"/>
      <c r="H398" s="1088"/>
      <c r="I398" s="1088"/>
      <c r="J398" s="1089"/>
      <c r="K398" s="1092"/>
      <c r="L398" s="1088"/>
      <c r="M398" s="1088"/>
      <c r="N398" s="1088"/>
      <c r="O398" s="1088"/>
      <c r="P398" s="1090"/>
    </row>
    <row r="399" spans="3:16">
      <c r="C399" s="837" t="s">
        <v>448</v>
      </c>
      <c r="D399" s="1093"/>
      <c r="E399" s="1092"/>
      <c r="F399" s="1088"/>
      <c r="G399" s="1088"/>
      <c r="H399" s="1088"/>
      <c r="I399" s="1088"/>
      <c r="J399" s="1089"/>
      <c r="K399" s="1092"/>
      <c r="L399" s="1088"/>
      <c r="M399" s="1088"/>
      <c r="N399" s="1088"/>
      <c r="O399" s="1088"/>
      <c r="P399" s="1090"/>
    </row>
    <row r="400" spans="3:16">
      <c r="C400" s="837" t="s">
        <v>448</v>
      </c>
      <c r="D400" s="1091"/>
      <c r="E400" s="1092"/>
      <c r="F400" s="1088"/>
      <c r="G400" s="1088"/>
      <c r="H400" s="1088"/>
      <c r="I400" s="1088"/>
      <c r="J400" s="1089"/>
      <c r="K400" s="1092"/>
      <c r="L400" s="1088"/>
      <c r="M400" s="1088"/>
      <c r="N400" s="1088"/>
      <c r="O400" s="1088"/>
      <c r="P400" s="1090"/>
    </row>
    <row r="401" spans="3:16">
      <c r="C401" s="837" t="s">
        <v>448</v>
      </c>
      <c r="D401" s="1093"/>
      <c r="E401" s="1092"/>
      <c r="F401" s="1088"/>
      <c r="G401" s="1088"/>
      <c r="H401" s="1088"/>
      <c r="I401" s="1088"/>
      <c r="J401" s="1089"/>
      <c r="K401" s="1092"/>
      <c r="L401" s="1088"/>
      <c r="M401" s="1088"/>
      <c r="N401" s="1088"/>
      <c r="O401" s="1088"/>
      <c r="P401" s="1090"/>
    </row>
    <row r="402" spans="3:16">
      <c r="C402" s="837" t="s">
        <v>448</v>
      </c>
      <c r="D402" s="1091"/>
      <c r="E402" s="1092"/>
      <c r="F402" s="1088"/>
      <c r="G402" s="1088"/>
      <c r="H402" s="1088"/>
      <c r="I402" s="1088"/>
      <c r="J402" s="1089"/>
      <c r="K402" s="1092"/>
      <c r="L402" s="1088"/>
      <c r="M402" s="1088"/>
      <c r="N402" s="1088"/>
      <c r="O402" s="1088"/>
      <c r="P402" s="1090"/>
    </row>
    <row r="403" spans="3:16">
      <c r="C403" s="837" t="s">
        <v>448</v>
      </c>
      <c r="D403" s="1093"/>
      <c r="E403" s="1092"/>
      <c r="F403" s="1088"/>
      <c r="G403" s="1088"/>
      <c r="H403" s="1088"/>
      <c r="I403" s="1088"/>
      <c r="J403" s="1089"/>
      <c r="K403" s="1092"/>
      <c r="L403" s="1088"/>
      <c r="M403" s="1088"/>
      <c r="N403" s="1088"/>
      <c r="O403" s="1088"/>
      <c r="P403" s="1090"/>
    </row>
    <row r="404" spans="3:16">
      <c r="C404" s="837" t="s">
        <v>448</v>
      </c>
      <c r="D404" s="1091"/>
      <c r="E404" s="1092"/>
      <c r="F404" s="1088"/>
      <c r="G404" s="1088"/>
      <c r="H404" s="1088"/>
      <c r="I404" s="1088"/>
      <c r="J404" s="1089"/>
      <c r="K404" s="1092"/>
      <c r="L404" s="1088"/>
      <c r="M404" s="1088"/>
      <c r="N404" s="1088"/>
      <c r="O404" s="1088"/>
      <c r="P404" s="1090"/>
    </row>
    <row r="405" spans="3:16">
      <c r="C405" s="837" t="s">
        <v>448</v>
      </c>
      <c r="D405" s="1093"/>
      <c r="E405" s="1092"/>
      <c r="F405" s="1088"/>
      <c r="G405" s="1088"/>
      <c r="H405" s="1088"/>
      <c r="I405" s="1088"/>
      <c r="J405" s="1089"/>
      <c r="K405" s="1092"/>
      <c r="L405" s="1088"/>
      <c r="M405" s="1088"/>
      <c r="N405" s="1088"/>
      <c r="O405" s="1088"/>
      <c r="P405" s="1090"/>
    </row>
    <row r="406" spans="3:16">
      <c r="C406" s="837" t="s">
        <v>448</v>
      </c>
      <c r="D406" s="1091"/>
      <c r="E406" s="1092"/>
      <c r="F406" s="1088"/>
      <c r="G406" s="1088"/>
      <c r="H406" s="1088"/>
      <c r="I406" s="1088"/>
      <c r="J406" s="1089"/>
      <c r="K406" s="1092"/>
      <c r="L406" s="1088"/>
      <c r="M406" s="1088"/>
      <c r="N406" s="1088"/>
      <c r="O406" s="1088"/>
      <c r="P406" s="1090"/>
    </row>
    <row r="407" spans="3:16">
      <c r="C407" s="837" t="s">
        <v>448</v>
      </c>
      <c r="D407" s="1093"/>
      <c r="E407" s="1092"/>
      <c r="F407" s="1088"/>
      <c r="G407" s="1088"/>
      <c r="H407" s="1088"/>
      <c r="I407" s="1088"/>
      <c r="J407" s="1089"/>
      <c r="K407" s="1092"/>
      <c r="L407" s="1088"/>
      <c r="M407" s="1088"/>
      <c r="N407" s="1088"/>
      <c r="O407" s="1088"/>
      <c r="P407" s="1090"/>
    </row>
    <row r="408" spans="3:16">
      <c r="C408" s="837" t="s">
        <v>448</v>
      </c>
      <c r="D408" s="1091"/>
      <c r="E408" s="1092"/>
      <c r="F408" s="1088"/>
      <c r="G408" s="1088"/>
      <c r="H408" s="1088"/>
      <c r="I408" s="1088"/>
      <c r="J408" s="1089"/>
      <c r="K408" s="1092"/>
      <c r="L408" s="1088"/>
      <c r="M408" s="1088"/>
      <c r="N408" s="1088"/>
      <c r="O408" s="1088"/>
      <c r="P408" s="1090"/>
    </row>
    <row r="409" spans="3:16">
      <c r="C409" s="837" t="s">
        <v>448</v>
      </c>
      <c r="D409" s="1093"/>
      <c r="E409" s="1092"/>
      <c r="F409" s="1088"/>
      <c r="G409" s="1088"/>
      <c r="H409" s="1088"/>
      <c r="I409" s="1088"/>
      <c r="J409" s="1089"/>
      <c r="K409" s="1092"/>
      <c r="L409" s="1088"/>
      <c r="M409" s="1088"/>
      <c r="N409" s="1088"/>
      <c r="O409" s="1088"/>
      <c r="P409" s="1090"/>
    </row>
    <row r="410" spans="3:16">
      <c r="C410" s="837" t="s">
        <v>448</v>
      </c>
      <c r="D410" s="1091"/>
      <c r="E410" s="1092"/>
      <c r="F410" s="1088"/>
      <c r="G410" s="1088"/>
      <c r="H410" s="1088"/>
      <c r="I410" s="1088"/>
      <c r="J410" s="1089"/>
      <c r="K410" s="1092"/>
      <c r="L410" s="1088"/>
      <c r="M410" s="1088"/>
      <c r="N410" s="1088"/>
      <c r="O410" s="1088"/>
      <c r="P410" s="1090"/>
    </row>
    <row r="411" spans="3:16">
      <c r="C411" s="837" t="s">
        <v>448</v>
      </c>
      <c r="D411" s="1093"/>
      <c r="E411" s="1092"/>
      <c r="F411" s="1088"/>
      <c r="G411" s="1088"/>
      <c r="H411" s="1088"/>
      <c r="I411" s="1088"/>
      <c r="J411" s="1089"/>
      <c r="K411" s="1092"/>
      <c r="L411" s="1088"/>
      <c r="M411" s="1088"/>
      <c r="N411" s="1088"/>
      <c r="O411" s="1088"/>
      <c r="P411" s="1090"/>
    </row>
    <row r="412" spans="3:16">
      <c r="C412" s="837" t="s">
        <v>448</v>
      </c>
      <c r="D412" s="1091"/>
      <c r="E412" s="1092"/>
      <c r="F412" s="1088"/>
      <c r="G412" s="1088"/>
      <c r="H412" s="1088"/>
      <c r="I412" s="1088"/>
      <c r="J412" s="1089"/>
      <c r="K412" s="1092"/>
      <c r="L412" s="1088"/>
      <c r="M412" s="1088"/>
      <c r="N412" s="1088"/>
      <c r="O412" s="1088"/>
      <c r="P412" s="1090"/>
    </row>
    <row r="413" spans="3:16">
      <c r="C413" s="837" t="s">
        <v>448</v>
      </c>
      <c r="D413" s="1093"/>
      <c r="E413" s="1092"/>
      <c r="F413" s="1088"/>
      <c r="G413" s="1088"/>
      <c r="H413" s="1088"/>
      <c r="I413" s="1088"/>
      <c r="J413" s="1089"/>
      <c r="K413" s="1092"/>
      <c r="L413" s="1088"/>
      <c r="M413" s="1088"/>
      <c r="N413" s="1088"/>
      <c r="O413" s="1088"/>
      <c r="P413" s="1090"/>
    </row>
    <row r="414" spans="3:16">
      <c r="C414" s="837" t="s">
        <v>448</v>
      </c>
      <c r="D414" s="1091"/>
      <c r="E414" s="1092"/>
      <c r="F414" s="1088"/>
      <c r="G414" s="1088"/>
      <c r="H414" s="1088"/>
      <c r="I414" s="1088"/>
      <c r="J414" s="1089"/>
      <c r="K414" s="1092"/>
      <c r="L414" s="1088"/>
      <c r="M414" s="1088"/>
      <c r="N414" s="1088"/>
      <c r="O414" s="1088"/>
      <c r="P414" s="1090"/>
    </row>
    <row r="415" spans="3:16">
      <c r="C415" s="837" t="s">
        <v>448</v>
      </c>
      <c r="D415" s="1093"/>
      <c r="E415" s="1092"/>
      <c r="F415" s="1088"/>
      <c r="G415" s="1088"/>
      <c r="H415" s="1088"/>
      <c r="I415" s="1088"/>
      <c r="J415" s="1089"/>
      <c r="K415" s="1092"/>
      <c r="L415" s="1088"/>
      <c r="M415" s="1088"/>
      <c r="N415" s="1088"/>
      <c r="O415" s="1088"/>
      <c r="P415" s="1090"/>
    </row>
    <row r="416" spans="3:16">
      <c r="C416" s="837" t="s">
        <v>448</v>
      </c>
      <c r="D416" s="1091"/>
      <c r="E416" s="1092"/>
      <c r="F416" s="1088"/>
      <c r="G416" s="1088"/>
      <c r="H416" s="1088"/>
      <c r="I416" s="1088"/>
      <c r="J416" s="1089"/>
      <c r="K416" s="1092"/>
      <c r="L416" s="1088"/>
      <c r="M416" s="1088"/>
      <c r="N416" s="1088"/>
      <c r="O416" s="1088"/>
      <c r="P416" s="1090"/>
    </row>
    <row r="417" spans="3:16">
      <c r="C417" s="837" t="s">
        <v>448</v>
      </c>
      <c r="D417" s="1093"/>
      <c r="E417" s="1092"/>
      <c r="F417" s="1088"/>
      <c r="G417" s="1088"/>
      <c r="H417" s="1088"/>
      <c r="I417" s="1088"/>
      <c r="J417" s="1089"/>
      <c r="K417" s="1092"/>
      <c r="L417" s="1088"/>
      <c r="M417" s="1088"/>
      <c r="N417" s="1088"/>
      <c r="O417" s="1088"/>
      <c r="P417" s="1090"/>
    </row>
    <row r="418" spans="3:16">
      <c r="C418" s="837" t="s">
        <v>448</v>
      </c>
      <c r="D418" s="1091"/>
      <c r="E418" s="1092"/>
      <c r="F418" s="1088"/>
      <c r="G418" s="1088"/>
      <c r="H418" s="1088"/>
      <c r="I418" s="1088"/>
      <c r="J418" s="1089"/>
      <c r="K418" s="1092"/>
      <c r="L418" s="1088"/>
      <c r="M418" s="1088"/>
      <c r="N418" s="1088"/>
      <c r="O418" s="1088"/>
      <c r="P418" s="1090"/>
    </row>
    <row r="419" spans="3:16">
      <c r="C419" s="837" t="s">
        <v>448</v>
      </c>
      <c r="D419" s="1093"/>
      <c r="E419" s="1092"/>
      <c r="F419" s="1088"/>
      <c r="G419" s="1088"/>
      <c r="H419" s="1088"/>
      <c r="I419" s="1088"/>
      <c r="J419" s="1089"/>
      <c r="K419" s="1092"/>
      <c r="L419" s="1088"/>
      <c r="M419" s="1088"/>
      <c r="N419" s="1088"/>
      <c r="O419" s="1088"/>
      <c r="P419" s="1090"/>
    </row>
    <row r="420" spans="3:16">
      <c r="C420" s="837" t="s">
        <v>448</v>
      </c>
      <c r="D420" s="1091"/>
      <c r="E420" s="1092"/>
      <c r="F420" s="1088"/>
      <c r="G420" s="1088"/>
      <c r="H420" s="1088"/>
      <c r="I420" s="1088"/>
      <c r="J420" s="1089"/>
      <c r="K420" s="1092"/>
      <c r="L420" s="1088"/>
      <c r="M420" s="1088"/>
      <c r="N420" s="1088"/>
      <c r="O420" s="1088"/>
      <c r="P420" s="1090"/>
    </row>
    <row r="421" spans="3:16">
      <c r="C421" s="837" t="s">
        <v>448</v>
      </c>
      <c r="D421" s="1093"/>
      <c r="E421" s="1092"/>
      <c r="F421" s="1088"/>
      <c r="G421" s="1088"/>
      <c r="H421" s="1088"/>
      <c r="I421" s="1088"/>
      <c r="J421" s="1089"/>
      <c r="K421" s="1092"/>
      <c r="L421" s="1088"/>
      <c r="M421" s="1088"/>
      <c r="N421" s="1088"/>
      <c r="O421" s="1088"/>
      <c r="P421" s="1090"/>
    </row>
    <row r="422" spans="3:16">
      <c r="C422" s="837" t="s">
        <v>448</v>
      </c>
      <c r="D422" s="1091"/>
      <c r="E422" s="1092"/>
      <c r="F422" s="1088"/>
      <c r="G422" s="1088"/>
      <c r="H422" s="1088"/>
      <c r="I422" s="1088"/>
      <c r="J422" s="1089"/>
      <c r="K422" s="1092"/>
      <c r="L422" s="1088"/>
      <c r="M422" s="1088"/>
      <c r="N422" s="1088"/>
      <c r="O422" s="1088"/>
      <c r="P422" s="1090"/>
    </row>
    <row r="423" spans="3:16">
      <c r="C423" s="837" t="s">
        <v>448</v>
      </c>
      <c r="D423" s="1093"/>
      <c r="E423" s="1092"/>
      <c r="F423" s="1088"/>
      <c r="G423" s="1088"/>
      <c r="H423" s="1088"/>
      <c r="I423" s="1088"/>
      <c r="J423" s="1089"/>
      <c r="K423" s="1092"/>
      <c r="L423" s="1088"/>
      <c r="M423" s="1088"/>
      <c r="N423" s="1088"/>
      <c r="O423" s="1088"/>
      <c r="P423" s="1090"/>
    </row>
    <row r="424" spans="3:16">
      <c r="C424" s="837" t="s">
        <v>448</v>
      </c>
      <c r="D424" s="1091"/>
      <c r="E424" s="1092"/>
      <c r="F424" s="1088"/>
      <c r="G424" s="1088"/>
      <c r="H424" s="1088"/>
      <c r="I424" s="1088"/>
      <c r="J424" s="1089"/>
      <c r="K424" s="1092"/>
      <c r="L424" s="1088"/>
      <c r="M424" s="1088"/>
      <c r="N424" s="1088"/>
      <c r="O424" s="1088"/>
      <c r="P424" s="1090"/>
    </row>
    <row r="425" spans="3:16">
      <c r="C425" s="837" t="s">
        <v>448</v>
      </c>
      <c r="D425" s="1093"/>
      <c r="E425" s="1092"/>
      <c r="F425" s="1088"/>
      <c r="G425" s="1088"/>
      <c r="H425" s="1088"/>
      <c r="I425" s="1088"/>
      <c r="J425" s="1089"/>
      <c r="K425" s="1092"/>
      <c r="L425" s="1088"/>
      <c r="M425" s="1088"/>
      <c r="N425" s="1088"/>
      <c r="O425" s="1088"/>
      <c r="P425" s="1090"/>
    </row>
    <row r="426" spans="3:16">
      <c r="C426" s="837" t="s">
        <v>448</v>
      </c>
      <c r="D426" s="1091"/>
      <c r="E426" s="1092"/>
      <c r="F426" s="1088"/>
      <c r="G426" s="1088"/>
      <c r="H426" s="1088"/>
      <c r="I426" s="1088"/>
      <c r="J426" s="1089"/>
      <c r="K426" s="1092"/>
      <c r="L426" s="1088"/>
      <c r="M426" s="1088"/>
      <c r="N426" s="1088"/>
      <c r="O426" s="1088"/>
      <c r="P426" s="1090"/>
    </row>
    <row r="427" spans="3:16">
      <c r="C427" s="837" t="s">
        <v>448</v>
      </c>
      <c r="D427" s="1093"/>
      <c r="E427" s="1092"/>
      <c r="F427" s="1088"/>
      <c r="G427" s="1088"/>
      <c r="H427" s="1088"/>
      <c r="I427" s="1088"/>
      <c r="J427" s="1089"/>
      <c r="K427" s="1092"/>
      <c r="L427" s="1088"/>
      <c r="M427" s="1088"/>
      <c r="N427" s="1088"/>
      <c r="O427" s="1088"/>
      <c r="P427" s="1090"/>
    </row>
    <row r="428" spans="3:16">
      <c r="C428" s="837" t="s">
        <v>448</v>
      </c>
      <c r="D428" s="1091"/>
      <c r="E428" s="1092"/>
      <c r="F428" s="1088"/>
      <c r="G428" s="1088"/>
      <c r="H428" s="1088"/>
      <c r="I428" s="1088"/>
      <c r="J428" s="1089"/>
      <c r="K428" s="1092"/>
      <c r="L428" s="1088"/>
      <c r="M428" s="1088"/>
      <c r="N428" s="1088"/>
      <c r="O428" s="1088"/>
      <c r="P428" s="1090"/>
    </row>
    <row r="429" spans="3:16">
      <c r="C429" s="837" t="s">
        <v>448</v>
      </c>
      <c r="D429" s="1093"/>
      <c r="E429" s="1092"/>
      <c r="F429" s="1088"/>
      <c r="G429" s="1088"/>
      <c r="H429" s="1088"/>
      <c r="I429" s="1088"/>
      <c r="J429" s="1089"/>
      <c r="K429" s="1092"/>
      <c r="L429" s="1088"/>
      <c r="M429" s="1088"/>
      <c r="N429" s="1088"/>
      <c r="O429" s="1088"/>
      <c r="P429" s="1090"/>
    </row>
    <row r="430" spans="3:16">
      <c r="C430" s="837" t="s">
        <v>448</v>
      </c>
      <c r="D430" s="1091"/>
      <c r="E430" s="1092"/>
      <c r="F430" s="1088"/>
      <c r="G430" s="1088"/>
      <c r="H430" s="1088"/>
      <c r="I430" s="1088"/>
      <c r="J430" s="1089"/>
      <c r="K430" s="1092"/>
      <c r="L430" s="1088"/>
      <c r="M430" s="1088"/>
      <c r="N430" s="1088"/>
      <c r="O430" s="1088"/>
      <c r="P430" s="1090"/>
    </row>
    <row r="431" spans="3:16">
      <c r="C431" s="837" t="s">
        <v>448</v>
      </c>
      <c r="D431" s="1093"/>
      <c r="E431" s="1092"/>
      <c r="F431" s="1088"/>
      <c r="G431" s="1088"/>
      <c r="H431" s="1088"/>
      <c r="I431" s="1088"/>
      <c r="J431" s="1089"/>
      <c r="K431" s="1092"/>
      <c r="L431" s="1088"/>
      <c r="M431" s="1088"/>
      <c r="N431" s="1088"/>
      <c r="O431" s="1088"/>
      <c r="P431" s="1090"/>
    </row>
    <row r="432" spans="3:16">
      <c r="C432" s="837" t="s">
        <v>448</v>
      </c>
      <c r="D432" s="1091"/>
      <c r="E432" s="1092"/>
      <c r="F432" s="1088"/>
      <c r="G432" s="1088"/>
      <c r="H432" s="1088"/>
      <c r="I432" s="1088"/>
      <c r="J432" s="1089"/>
      <c r="K432" s="1092"/>
      <c r="L432" s="1088"/>
      <c r="M432" s="1088"/>
      <c r="N432" s="1088"/>
      <c r="O432" s="1088"/>
      <c r="P432" s="1090"/>
    </row>
    <row r="433" spans="3:16">
      <c r="C433" s="837" t="s">
        <v>448</v>
      </c>
      <c r="D433" s="1093"/>
      <c r="E433" s="1092"/>
      <c r="F433" s="1088"/>
      <c r="G433" s="1088"/>
      <c r="H433" s="1088"/>
      <c r="I433" s="1088"/>
      <c r="J433" s="1089"/>
      <c r="K433" s="1092"/>
      <c r="L433" s="1088"/>
      <c r="M433" s="1088"/>
      <c r="N433" s="1088"/>
      <c r="O433" s="1088"/>
      <c r="P433" s="1090"/>
    </row>
    <row r="434" spans="3:16">
      <c r="C434" s="837" t="s">
        <v>448</v>
      </c>
      <c r="D434" s="1091"/>
      <c r="E434" s="1092"/>
      <c r="F434" s="1088"/>
      <c r="G434" s="1088"/>
      <c r="H434" s="1088"/>
      <c r="I434" s="1088"/>
      <c r="J434" s="1089"/>
      <c r="K434" s="1092"/>
      <c r="L434" s="1088"/>
      <c r="M434" s="1088"/>
      <c r="N434" s="1088"/>
      <c r="O434" s="1088"/>
      <c r="P434" s="1090"/>
    </row>
    <row r="435" spans="3:16">
      <c r="C435" s="837" t="s">
        <v>448</v>
      </c>
      <c r="D435" s="1093"/>
      <c r="E435" s="1092"/>
      <c r="F435" s="1088"/>
      <c r="G435" s="1088"/>
      <c r="H435" s="1088"/>
      <c r="I435" s="1088"/>
      <c r="J435" s="1089"/>
      <c r="K435" s="1092"/>
      <c r="L435" s="1088"/>
      <c r="M435" s="1088"/>
      <c r="N435" s="1088"/>
      <c r="O435" s="1088"/>
      <c r="P435" s="1090"/>
    </row>
    <row r="436" spans="3:16">
      <c r="C436" s="837" t="s">
        <v>448</v>
      </c>
      <c r="D436" s="1091"/>
      <c r="E436" s="1092"/>
      <c r="F436" s="1088"/>
      <c r="G436" s="1088"/>
      <c r="H436" s="1088"/>
      <c r="I436" s="1088"/>
      <c r="J436" s="1089"/>
      <c r="K436" s="1092"/>
      <c r="L436" s="1088"/>
      <c r="M436" s="1088"/>
      <c r="N436" s="1088"/>
      <c r="O436" s="1088"/>
      <c r="P436" s="1090"/>
    </row>
    <row r="437" spans="3:16">
      <c r="C437" s="837" t="s">
        <v>448</v>
      </c>
      <c r="D437" s="1093"/>
      <c r="E437" s="1092"/>
      <c r="F437" s="1088"/>
      <c r="G437" s="1088"/>
      <c r="H437" s="1088"/>
      <c r="I437" s="1088"/>
      <c r="J437" s="1089"/>
      <c r="K437" s="1092"/>
      <c r="L437" s="1088"/>
      <c r="M437" s="1088"/>
      <c r="N437" s="1088"/>
      <c r="O437" s="1088"/>
      <c r="P437" s="1090"/>
    </row>
    <row r="438" spans="3:16">
      <c r="C438" s="837" t="s">
        <v>448</v>
      </c>
      <c r="D438" s="1091"/>
      <c r="E438" s="1092"/>
      <c r="F438" s="1088"/>
      <c r="G438" s="1088"/>
      <c r="H438" s="1088"/>
      <c r="I438" s="1088"/>
      <c r="J438" s="1089"/>
      <c r="K438" s="1092"/>
      <c r="L438" s="1088"/>
      <c r="M438" s="1088"/>
      <c r="N438" s="1088"/>
      <c r="O438" s="1088"/>
      <c r="P438" s="1090"/>
    </row>
    <row r="439" spans="3:16">
      <c r="C439" s="837" t="s">
        <v>448</v>
      </c>
      <c r="D439" s="1093"/>
      <c r="E439" s="1092"/>
      <c r="F439" s="1088"/>
      <c r="G439" s="1088"/>
      <c r="H439" s="1088"/>
      <c r="I439" s="1088"/>
      <c r="J439" s="1089"/>
      <c r="K439" s="1092"/>
      <c r="L439" s="1088"/>
      <c r="M439" s="1088"/>
      <c r="N439" s="1088"/>
      <c r="O439" s="1088"/>
      <c r="P439" s="1090"/>
    </row>
    <row r="440" spans="3:16">
      <c r="C440" s="837" t="s">
        <v>448</v>
      </c>
      <c r="D440" s="1091"/>
      <c r="E440" s="1092"/>
      <c r="F440" s="1088"/>
      <c r="G440" s="1088"/>
      <c r="H440" s="1088"/>
      <c r="I440" s="1088"/>
      <c r="J440" s="1089"/>
      <c r="K440" s="1092"/>
      <c r="L440" s="1088"/>
      <c r="M440" s="1088"/>
      <c r="N440" s="1088"/>
      <c r="O440" s="1088"/>
      <c r="P440" s="1090"/>
    </row>
    <row r="441" spans="3:16">
      <c r="C441" s="837" t="s">
        <v>448</v>
      </c>
      <c r="D441" s="1093"/>
      <c r="E441" s="1092"/>
      <c r="F441" s="1088"/>
      <c r="G441" s="1088"/>
      <c r="H441" s="1088"/>
      <c r="I441" s="1088"/>
      <c r="J441" s="1089"/>
      <c r="K441" s="1092"/>
      <c r="L441" s="1088"/>
      <c r="M441" s="1088"/>
      <c r="N441" s="1088"/>
      <c r="O441" s="1088"/>
      <c r="P441" s="1090"/>
    </row>
    <row r="442" spans="3:16">
      <c r="C442" s="837" t="s">
        <v>448</v>
      </c>
      <c r="D442" s="1091"/>
      <c r="E442" s="1092"/>
      <c r="F442" s="1088"/>
      <c r="G442" s="1088"/>
      <c r="H442" s="1088"/>
      <c r="I442" s="1088"/>
      <c r="J442" s="1089"/>
      <c r="K442" s="1092"/>
      <c r="L442" s="1088"/>
      <c r="M442" s="1088"/>
      <c r="N442" s="1088"/>
      <c r="O442" s="1088"/>
      <c r="P442" s="1090"/>
    </row>
    <row r="443" spans="3:16">
      <c r="C443" s="837" t="s">
        <v>448</v>
      </c>
      <c r="D443" s="1093"/>
      <c r="E443" s="1092"/>
      <c r="F443" s="1088"/>
      <c r="G443" s="1088"/>
      <c r="H443" s="1088"/>
      <c r="I443" s="1088"/>
      <c r="J443" s="1089"/>
      <c r="K443" s="1092"/>
      <c r="L443" s="1088"/>
      <c r="M443" s="1088"/>
      <c r="N443" s="1088"/>
      <c r="O443" s="1088"/>
      <c r="P443" s="1090"/>
    </row>
    <row r="444" spans="3:16">
      <c r="C444" s="837" t="s">
        <v>448</v>
      </c>
      <c r="D444" s="1091"/>
      <c r="E444" s="1092"/>
      <c r="F444" s="1088"/>
      <c r="G444" s="1088"/>
      <c r="H444" s="1088"/>
      <c r="I444" s="1088"/>
      <c r="J444" s="1089"/>
      <c r="K444" s="1092"/>
      <c r="L444" s="1088"/>
      <c r="M444" s="1088"/>
      <c r="N444" s="1088"/>
      <c r="O444" s="1088"/>
      <c r="P444" s="1090"/>
    </row>
    <row r="445" spans="3:16">
      <c r="C445" s="837" t="s">
        <v>448</v>
      </c>
      <c r="D445" s="1093"/>
      <c r="E445" s="1092"/>
      <c r="F445" s="1088"/>
      <c r="G445" s="1088"/>
      <c r="H445" s="1088"/>
      <c r="I445" s="1088"/>
      <c r="J445" s="1089"/>
      <c r="K445" s="1092"/>
      <c r="L445" s="1088"/>
      <c r="M445" s="1088"/>
      <c r="N445" s="1088"/>
      <c r="O445" s="1088"/>
      <c r="P445" s="1090"/>
    </row>
    <row r="446" spans="3:16">
      <c r="C446" s="837" t="s">
        <v>448</v>
      </c>
      <c r="D446" s="1091"/>
      <c r="E446" s="1092"/>
      <c r="F446" s="1088"/>
      <c r="G446" s="1088"/>
      <c r="H446" s="1088"/>
      <c r="I446" s="1088"/>
      <c r="J446" s="1089"/>
      <c r="K446" s="1092"/>
      <c r="L446" s="1088"/>
      <c r="M446" s="1088"/>
      <c r="N446" s="1088"/>
      <c r="O446" s="1088"/>
      <c r="P446" s="1090"/>
    </row>
    <row r="447" spans="3:16">
      <c r="C447" s="837" t="s">
        <v>448</v>
      </c>
      <c r="D447" s="1093"/>
      <c r="E447" s="1092"/>
      <c r="F447" s="1088"/>
      <c r="G447" s="1088"/>
      <c r="H447" s="1088"/>
      <c r="I447" s="1088"/>
      <c r="J447" s="1089"/>
      <c r="K447" s="1092"/>
      <c r="L447" s="1088"/>
      <c r="M447" s="1088"/>
      <c r="N447" s="1088"/>
      <c r="O447" s="1088"/>
      <c r="P447" s="1090"/>
    </row>
    <row r="448" spans="3:16">
      <c r="C448" s="837" t="s">
        <v>448</v>
      </c>
      <c r="D448" s="1091"/>
      <c r="E448" s="1092"/>
      <c r="F448" s="1088"/>
      <c r="G448" s="1088"/>
      <c r="H448" s="1088"/>
      <c r="I448" s="1088"/>
      <c r="J448" s="1089"/>
      <c r="K448" s="1092"/>
      <c r="L448" s="1088"/>
      <c r="M448" s="1088"/>
      <c r="N448" s="1088"/>
      <c r="O448" s="1088"/>
      <c r="P448" s="1090"/>
    </row>
    <row r="449" spans="3:16">
      <c r="C449" s="837" t="s">
        <v>448</v>
      </c>
      <c r="D449" s="1093"/>
      <c r="E449" s="1092"/>
      <c r="F449" s="1088"/>
      <c r="G449" s="1088"/>
      <c r="H449" s="1088"/>
      <c r="I449" s="1088"/>
      <c r="J449" s="1089"/>
      <c r="K449" s="1092"/>
      <c r="L449" s="1088"/>
      <c r="M449" s="1088"/>
      <c r="N449" s="1088"/>
      <c r="O449" s="1088"/>
      <c r="P449" s="1090"/>
    </row>
    <row r="450" spans="3:16">
      <c r="C450" s="837" t="s">
        <v>448</v>
      </c>
      <c r="D450" s="1091"/>
      <c r="E450" s="1092"/>
      <c r="F450" s="1088"/>
      <c r="G450" s="1088"/>
      <c r="H450" s="1088"/>
      <c r="I450" s="1088"/>
      <c r="J450" s="1089"/>
      <c r="K450" s="1092"/>
      <c r="L450" s="1088"/>
      <c r="M450" s="1088"/>
      <c r="N450" s="1088"/>
      <c r="O450" s="1088"/>
      <c r="P450" s="1090"/>
    </row>
    <row r="451" spans="3:16">
      <c r="C451" s="837" t="s">
        <v>448</v>
      </c>
      <c r="D451" s="1093"/>
      <c r="E451" s="1092"/>
      <c r="F451" s="1088"/>
      <c r="G451" s="1088"/>
      <c r="H451" s="1088"/>
      <c r="I451" s="1088"/>
      <c r="J451" s="1089"/>
      <c r="K451" s="1092"/>
      <c r="L451" s="1088"/>
      <c r="M451" s="1088"/>
      <c r="N451" s="1088"/>
      <c r="O451" s="1088"/>
      <c r="P451" s="1090"/>
    </row>
    <row r="452" spans="3:16">
      <c r="C452" s="837" t="s">
        <v>448</v>
      </c>
      <c r="D452" s="1091"/>
      <c r="E452" s="1092"/>
      <c r="F452" s="1088"/>
      <c r="G452" s="1088"/>
      <c r="H452" s="1088"/>
      <c r="I452" s="1088"/>
      <c r="J452" s="1089"/>
      <c r="K452" s="1092"/>
      <c r="L452" s="1088"/>
      <c r="M452" s="1088"/>
      <c r="N452" s="1088"/>
      <c r="O452" s="1088"/>
      <c r="P452" s="1090"/>
    </row>
    <row r="453" spans="3:16">
      <c r="C453" s="837" t="s">
        <v>448</v>
      </c>
      <c r="D453" s="1093"/>
      <c r="E453" s="1092"/>
      <c r="F453" s="1088"/>
      <c r="G453" s="1088"/>
      <c r="H453" s="1088"/>
      <c r="I453" s="1088"/>
      <c r="J453" s="1089"/>
      <c r="K453" s="1092"/>
      <c r="L453" s="1088"/>
      <c r="M453" s="1088"/>
      <c r="N453" s="1088"/>
      <c r="O453" s="1088"/>
      <c r="P453" s="1090"/>
    </row>
    <row r="454" spans="3:16">
      <c r="C454" s="837" t="s">
        <v>448</v>
      </c>
      <c r="D454" s="1091"/>
      <c r="E454" s="1092"/>
      <c r="F454" s="1088"/>
      <c r="G454" s="1088"/>
      <c r="H454" s="1088"/>
      <c r="I454" s="1088"/>
      <c r="J454" s="1089"/>
      <c r="K454" s="1092"/>
      <c r="L454" s="1088"/>
      <c r="M454" s="1088"/>
      <c r="N454" s="1088"/>
      <c r="O454" s="1088"/>
      <c r="P454" s="1090"/>
    </row>
    <row r="455" spans="3:16">
      <c r="C455" s="837" t="s">
        <v>448</v>
      </c>
      <c r="D455" s="1093"/>
      <c r="E455" s="1092"/>
      <c r="F455" s="1088"/>
      <c r="G455" s="1088"/>
      <c r="H455" s="1088"/>
      <c r="I455" s="1088"/>
      <c r="J455" s="1089"/>
      <c r="K455" s="1092"/>
      <c r="L455" s="1088"/>
      <c r="M455" s="1088"/>
      <c r="N455" s="1088"/>
      <c r="O455" s="1088"/>
      <c r="P455" s="1090"/>
    </row>
    <row r="456" spans="3:16">
      <c r="C456" s="837" t="s">
        <v>448</v>
      </c>
      <c r="D456" s="1091"/>
      <c r="E456" s="1092"/>
      <c r="F456" s="1088"/>
      <c r="G456" s="1088"/>
      <c r="H456" s="1088"/>
      <c r="I456" s="1088"/>
      <c r="J456" s="1089"/>
      <c r="K456" s="1092"/>
      <c r="L456" s="1088"/>
      <c r="M456" s="1088"/>
      <c r="N456" s="1088"/>
      <c r="O456" s="1088"/>
      <c r="P456" s="1090"/>
    </row>
    <row r="457" spans="3:16">
      <c r="C457" s="837" t="s">
        <v>448</v>
      </c>
      <c r="D457" s="1093"/>
      <c r="E457" s="1092"/>
      <c r="F457" s="1088"/>
      <c r="G457" s="1088"/>
      <c r="H457" s="1088"/>
      <c r="I457" s="1088"/>
      <c r="J457" s="1089"/>
      <c r="K457" s="1092"/>
      <c r="L457" s="1088"/>
      <c r="M457" s="1088"/>
      <c r="N457" s="1088"/>
      <c r="O457" s="1088"/>
      <c r="P457" s="1090"/>
    </row>
    <row r="458" spans="3:16">
      <c r="C458" s="837" t="s">
        <v>448</v>
      </c>
      <c r="D458" s="1091"/>
      <c r="E458" s="1092"/>
      <c r="F458" s="1088"/>
      <c r="G458" s="1088"/>
      <c r="H458" s="1088"/>
      <c r="I458" s="1088"/>
      <c r="J458" s="1089"/>
      <c r="K458" s="1092"/>
      <c r="L458" s="1088"/>
      <c r="M458" s="1088"/>
      <c r="N458" s="1088"/>
      <c r="O458" s="1088"/>
      <c r="P458" s="1090"/>
    </row>
    <row r="459" spans="3:16">
      <c r="C459" s="837" t="s">
        <v>448</v>
      </c>
      <c r="D459" s="1093"/>
      <c r="E459" s="1092"/>
      <c r="F459" s="1088"/>
      <c r="G459" s="1088"/>
      <c r="H459" s="1088"/>
      <c r="I459" s="1088"/>
      <c r="J459" s="1089"/>
      <c r="K459" s="1092"/>
      <c r="L459" s="1088"/>
      <c r="M459" s="1088"/>
      <c r="N459" s="1088"/>
      <c r="O459" s="1088"/>
      <c r="P459" s="1090"/>
    </row>
    <row r="460" spans="3:16">
      <c r="C460" s="837" t="s">
        <v>448</v>
      </c>
      <c r="D460" s="1091"/>
      <c r="E460" s="1092"/>
      <c r="F460" s="1088"/>
      <c r="G460" s="1088"/>
      <c r="H460" s="1088"/>
      <c r="I460" s="1088"/>
      <c r="J460" s="1089"/>
      <c r="K460" s="1092"/>
      <c r="L460" s="1088"/>
      <c r="M460" s="1088"/>
      <c r="N460" s="1088"/>
      <c r="O460" s="1088"/>
      <c r="P460" s="1090"/>
    </row>
    <row r="461" spans="3:16">
      <c r="C461" s="837" t="s">
        <v>448</v>
      </c>
      <c r="D461" s="1093"/>
      <c r="E461" s="1092"/>
      <c r="F461" s="1088"/>
      <c r="G461" s="1088"/>
      <c r="H461" s="1088"/>
      <c r="I461" s="1088"/>
      <c r="J461" s="1089"/>
      <c r="K461" s="1092"/>
      <c r="L461" s="1088"/>
      <c r="M461" s="1088"/>
      <c r="N461" s="1088"/>
      <c r="O461" s="1088"/>
      <c r="P461" s="1090"/>
    </row>
    <row r="462" spans="3:16">
      <c r="C462" s="837" t="s">
        <v>448</v>
      </c>
      <c r="D462" s="1091"/>
      <c r="E462" s="1092"/>
      <c r="F462" s="1088"/>
      <c r="G462" s="1088"/>
      <c r="H462" s="1088"/>
      <c r="I462" s="1088"/>
      <c r="J462" s="1089"/>
      <c r="K462" s="1092"/>
      <c r="L462" s="1088"/>
      <c r="M462" s="1088"/>
      <c r="N462" s="1088"/>
      <c r="O462" s="1088"/>
      <c r="P462" s="1090"/>
    </row>
    <row r="463" spans="3:16">
      <c r="C463" s="837" t="s">
        <v>448</v>
      </c>
      <c r="D463" s="1093"/>
      <c r="E463" s="1092"/>
      <c r="F463" s="1088"/>
      <c r="G463" s="1088"/>
      <c r="H463" s="1088"/>
      <c r="I463" s="1088"/>
      <c r="J463" s="1089"/>
      <c r="K463" s="1092"/>
      <c r="L463" s="1088"/>
      <c r="M463" s="1088"/>
      <c r="N463" s="1088"/>
      <c r="O463" s="1088"/>
      <c r="P463" s="1090"/>
    </row>
    <row r="464" spans="3:16">
      <c r="C464" s="837" t="s">
        <v>448</v>
      </c>
      <c r="D464" s="1091"/>
      <c r="E464" s="1092"/>
      <c r="F464" s="1088"/>
      <c r="G464" s="1088"/>
      <c r="H464" s="1088"/>
      <c r="I464" s="1088"/>
      <c r="J464" s="1089"/>
      <c r="K464" s="1092"/>
      <c r="L464" s="1088"/>
      <c r="M464" s="1088"/>
      <c r="N464" s="1088"/>
      <c r="O464" s="1088"/>
      <c r="P464" s="1090"/>
    </row>
    <row r="465" spans="3:16">
      <c r="C465" s="837" t="s">
        <v>448</v>
      </c>
      <c r="D465" s="1093"/>
      <c r="E465" s="1092"/>
      <c r="F465" s="1088"/>
      <c r="G465" s="1088"/>
      <c r="H465" s="1088"/>
      <c r="I465" s="1088"/>
      <c r="J465" s="1089"/>
      <c r="K465" s="1092"/>
      <c r="L465" s="1088"/>
      <c r="M465" s="1088"/>
      <c r="N465" s="1088"/>
      <c r="O465" s="1088"/>
      <c r="P465" s="1090"/>
    </row>
    <row r="466" spans="3:16">
      <c r="C466" s="837" t="s">
        <v>448</v>
      </c>
      <c r="D466" s="1091"/>
      <c r="E466" s="1092"/>
      <c r="F466" s="1088"/>
      <c r="G466" s="1088"/>
      <c r="H466" s="1088"/>
      <c r="I466" s="1088"/>
      <c r="J466" s="1089"/>
      <c r="K466" s="1092"/>
      <c r="L466" s="1088"/>
      <c r="M466" s="1088"/>
      <c r="N466" s="1088"/>
      <c r="O466" s="1088"/>
      <c r="P466" s="1090"/>
    </row>
    <row r="467" spans="3:16">
      <c r="C467" s="837" t="s">
        <v>448</v>
      </c>
      <c r="D467" s="1093"/>
      <c r="E467" s="1092"/>
      <c r="F467" s="1088"/>
      <c r="G467" s="1088"/>
      <c r="H467" s="1088"/>
      <c r="I467" s="1088"/>
      <c r="J467" s="1089"/>
      <c r="K467" s="1092"/>
      <c r="L467" s="1088"/>
      <c r="M467" s="1088"/>
      <c r="N467" s="1088"/>
      <c r="O467" s="1088"/>
      <c r="P467" s="1090"/>
    </row>
    <row r="468" spans="3:16">
      <c r="C468" s="837" t="s">
        <v>448</v>
      </c>
      <c r="D468" s="1091"/>
      <c r="E468" s="1092"/>
      <c r="F468" s="1088"/>
      <c r="G468" s="1088"/>
      <c r="H468" s="1088"/>
      <c r="I468" s="1088"/>
      <c r="J468" s="1089"/>
      <c r="K468" s="1092"/>
      <c r="L468" s="1088"/>
      <c r="M468" s="1088"/>
      <c r="N468" s="1088"/>
      <c r="O468" s="1088"/>
      <c r="P468" s="1090"/>
    </row>
    <row r="469" spans="3:16">
      <c r="C469" s="837" t="s">
        <v>448</v>
      </c>
      <c r="D469" s="1093"/>
      <c r="E469" s="1092"/>
      <c r="F469" s="1088"/>
      <c r="G469" s="1088"/>
      <c r="H469" s="1088"/>
      <c r="I469" s="1088"/>
      <c r="J469" s="1089"/>
      <c r="K469" s="1092"/>
      <c r="L469" s="1088"/>
      <c r="M469" s="1088"/>
      <c r="N469" s="1088"/>
      <c r="O469" s="1088"/>
      <c r="P469" s="1090"/>
    </row>
    <row r="470" spans="3:16">
      <c r="C470" s="837" t="s">
        <v>448</v>
      </c>
      <c r="D470" s="1091"/>
      <c r="E470" s="1092"/>
      <c r="F470" s="1088"/>
      <c r="G470" s="1088"/>
      <c r="H470" s="1088"/>
      <c r="I470" s="1088"/>
      <c r="J470" s="1089"/>
      <c r="K470" s="1092"/>
      <c r="L470" s="1088"/>
      <c r="M470" s="1088"/>
      <c r="N470" s="1088"/>
      <c r="O470" s="1088"/>
      <c r="P470" s="1090"/>
    </row>
    <row r="471" spans="3:16">
      <c r="C471" s="837" t="s">
        <v>448</v>
      </c>
      <c r="D471" s="1093"/>
      <c r="E471" s="1092"/>
      <c r="F471" s="1088"/>
      <c r="G471" s="1088"/>
      <c r="H471" s="1088"/>
      <c r="I471" s="1088"/>
      <c r="J471" s="1089"/>
      <c r="K471" s="1092"/>
      <c r="L471" s="1088"/>
      <c r="M471" s="1088"/>
      <c r="N471" s="1088"/>
      <c r="O471" s="1088"/>
      <c r="P471" s="1090"/>
    </row>
    <row r="472" spans="3:16">
      <c r="C472" s="837" t="s">
        <v>448</v>
      </c>
      <c r="D472" s="1091"/>
      <c r="E472" s="1092"/>
      <c r="F472" s="1088"/>
      <c r="G472" s="1088"/>
      <c r="H472" s="1088"/>
      <c r="I472" s="1088"/>
      <c r="J472" s="1089"/>
      <c r="K472" s="1092"/>
      <c r="L472" s="1088"/>
      <c r="M472" s="1088"/>
      <c r="N472" s="1088"/>
      <c r="O472" s="1088"/>
      <c r="P472" s="1090"/>
    </row>
    <row r="473" spans="3:16">
      <c r="C473" s="837" t="s">
        <v>448</v>
      </c>
      <c r="D473" s="1093"/>
      <c r="E473" s="1092"/>
      <c r="F473" s="1088"/>
      <c r="G473" s="1088"/>
      <c r="H473" s="1088"/>
      <c r="I473" s="1088"/>
      <c r="J473" s="1089"/>
      <c r="K473" s="1092"/>
      <c r="L473" s="1088"/>
      <c r="M473" s="1088"/>
      <c r="N473" s="1088"/>
      <c r="O473" s="1088"/>
      <c r="P473" s="1090"/>
    </row>
    <row r="474" spans="3:16" ht="15.75" thickBot="1">
      <c r="C474" s="851" t="s">
        <v>448</v>
      </c>
      <c r="D474" s="1095"/>
      <c r="E474" s="1096"/>
      <c r="F474" s="1097"/>
      <c r="G474" s="1097"/>
      <c r="H474" s="1097"/>
      <c r="I474" s="1097"/>
      <c r="J474" s="1098"/>
      <c r="K474" s="1096"/>
      <c r="L474" s="1097"/>
      <c r="M474" s="1097"/>
      <c r="N474" s="1097"/>
      <c r="O474" s="1097"/>
      <c r="P474" s="1099"/>
    </row>
  </sheetData>
  <mergeCells count="4">
    <mergeCell ref="C10:C11"/>
    <mergeCell ref="D10:D11"/>
    <mergeCell ref="E10:J10"/>
    <mergeCell ref="K10:P10"/>
  </mergeCells>
  <dataValidations xWindow="305" yWindow="441" count="3">
    <dataValidation type="custom" operator="greaterThanOrEqual" allowBlank="1" showInputMessage="1" showErrorMessage="1" errorTitle="Volume" error="Must be a number" promptTitle="Volume" prompt="Enter volume in 0's" sqref="K12:P474">
      <formula1>ISNUMBER(K12)</formula1>
    </dataValidation>
    <dataValidation type="custom" operator="greaterThanOrEqual" allowBlank="1" showInputMessage="1" showErrorMessage="1" errorTitle="Expenditure" error="Must be a number" promptTitle="Expenditure" prompt="Enter expenditure in $0's" sqref="E12:J474">
      <formula1>ISNUMBER(E12)</formula1>
    </dataValidation>
    <dataValidation type="textLength" operator="greaterThanOrEqual" allowBlank="1" showInputMessage="1" promptTitle="Service category" prompt="Enter description for service category" sqref="D12:D474 C12:C20">
      <formula1>0</formula1>
    </dataValidation>
  </dataValidations>
  <hyperlinks>
    <hyperlink ref="A3" location="Menu!A4" display="Menu"/>
  </hyperlinks>
  <pageMargins left="0.7" right="0.7" top="0.75" bottom="0.75" header="0.3" footer="0.3"/>
  <pageSetup paperSize="8" scale="44"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9CCFF"/>
    <pageSetUpPr fitToPage="1"/>
  </sheetPr>
  <dimension ref="A1:CN83"/>
  <sheetViews>
    <sheetView showGridLines="0" topLeftCell="A40" zoomScale="80" zoomScaleNormal="80" workbookViewId="0">
      <pane xSplit="2" topLeftCell="AX1" activePane="topRight" state="frozen"/>
      <selection activeCell="B146" sqref="B146"/>
      <selection pane="topRight" activeCell="BI62" sqref="BI62"/>
    </sheetView>
  </sheetViews>
  <sheetFormatPr defaultRowHeight="12.75"/>
  <cols>
    <col min="1" max="1" width="3.7109375" style="88" customWidth="1"/>
    <col min="2" max="2" width="55.7109375" style="88" customWidth="1"/>
    <col min="3" max="26" width="11.28515625" style="88" customWidth="1"/>
    <col min="27" max="60" width="11.7109375" style="88" customWidth="1"/>
    <col min="61" max="61" width="11.5703125" style="88" customWidth="1"/>
    <col min="62" max="67" width="11.7109375" style="88" customWidth="1"/>
    <col min="68" max="68" width="10.140625" style="88" bestFit="1" customWidth="1"/>
    <col min="69" max="73" width="8.140625" style="88" customWidth="1"/>
    <col min="74" max="74" width="9.85546875" style="88" customWidth="1"/>
    <col min="75" max="317" width="9.140625" style="88"/>
    <col min="318" max="318" width="55.7109375" style="88" customWidth="1"/>
    <col min="319" max="324" width="11" style="88" customWidth="1"/>
    <col min="325" max="573" width="9.140625" style="88"/>
    <col min="574" max="574" width="55.7109375" style="88" customWidth="1"/>
    <col min="575" max="580" width="11" style="88" customWidth="1"/>
    <col min="581" max="829" width="9.140625" style="88"/>
    <col min="830" max="830" width="55.7109375" style="88" customWidth="1"/>
    <col min="831" max="836" width="11" style="88" customWidth="1"/>
    <col min="837" max="1085" width="9.140625" style="88"/>
    <col min="1086" max="1086" width="55.7109375" style="88" customWidth="1"/>
    <col min="1087" max="1092" width="11" style="88" customWidth="1"/>
    <col min="1093" max="1341" width="9.140625" style="88"/>
    <col min="1342" max="1342" width="55.7109375" style="88" customWidth="1"/>
    <col min="1343" max="1348" width="11" style="88" customWidth="1"/>
    <col min="1349" max="1597" width="9.140625" style="88"/>
    <col min="1598" max="1598" width="55.7109375" style="88" customWidth="1"/>
    <col min="1599" max="1604" width="11" style="88" customWidth="1"/>
    <col min="1605" max="1853" width="9.140625" style="88"/>
    <col min="1854" max="1854" width="55.7109375" style="88" customWidth="1"/>
    <col min="1855" max="1860" width="11" style="88" customWidth="1"/>
    <col min="1861" max="2109" width="9.140625" style="88"/>
    <col min="2110" max="2110" width="55.7109375" style="88" customWidth="1"/>
    <col min="2111" max="2116" width="11" style="88" customWidth="1"/>
    <col min="2117" max="2365" width="9.140625" style="88"/>
    <col min="2366" max="2366" width="55.7109375" style="88" customWidth="1"/>
    <col min="2367" max="2372" width="11" style="88" customWidth="1"/>
    <col min="2373" max="2621" width="9.140625" style="88"/>
    <col min="2622" max="2622" width="55.7109375" style="88" customWidth="1"/>
    <col min="2623" max="2628" width="11" style="88" customWidth="1"/>
    <col min="2629" max="2877" width="9.140625" style="88"/>
    <col min="2878" max="2878" width="55.7109375" style="88" customWidth="1"/>
    <col min="2879" max="2884" width="11" style="88" customWidth="1"/>
    <col min="2885" max="3133" width="9.140625" style="88"/>
    <col min="3134" max="3134" width="55.7109375" style="88" customWidth="1"/>
    <col min="3135" max="3140" width="11" style="88" customWidth="1"/>
    <col min="3141" max="3389" width="9.140625" style="88"/>
    <col min="3390" max="3390" width="55.7109375" style="88" customWidth="1"/>
    <col min="3391" max="3396" width="11" style="88" customWidth="1"/>
    <col min="3397" max="3645" width="9.140625" style="88"/>
    <col min="3646" max="3646" width="55.7109375" style="88" customWidth="1"/>
    <col min="3647" max="3652" width="11" style="88" customWidth="1"/>
    <col min="3653" max="3901" width="9.140625" style="88"/>
    <col min="3902" max="3902" width="55.7109375" style="88" customWidth="1"/>
    <col min="3903" max="3908" width="11" style="88" customWidth="1"/>
    <col min="3909" max="4157" width="9.140625" style="88"/>
    <col min="4158" max="4158" width="55.7109375" style="88" customWidth="1"/>
    <col min="4159" max="4164" width="11" style="88" customWidth="1"/>
    <col min="4165" max="4413" width="9.140625" style="88"/>
    <col min="4414" max="4414" width="55.7109375" style="88" customWidth="1"/>
    <col min="4415" max="4420" width="11" style="88" customWidth="1"/>
    <col min="4421" max="4669" width="9.140625" style="88"/>
    <col min="4670" max="4670" width="55.7109375" style="88" customWidth="1"/>
    <col min="4671" max="4676" width="11" style="88" customWidth="1"/>
    <col min="4677" max="4925" width="9.140625" style="88"/>
    <col min="4926" max="4926" width="55.7109375" style="88" customWidth="1"/>
    <col min="4927" max="4932" width="11" style="88" customWidth="1"/>
    <col min="4933" max="5181" width="9.140625" style="88"/>
    <col min="5182" max="5182" width="55.7109375" style="88" customWidth="1"/>
    <col min="5183" max="5188" width="11" style="88" customWidth="1"/>
    <col min="5189" max="5437" width="9.140625" style="88"/>
    <col min="5438" max="5438" width="55.7109375" style="88" customWidth="1"/>
    <col min="5439" max="5444" width="11" style="88" customWidth="1"/>
    <col min="5445" max="5693" width="9.140625" style="88"/>
    <col min="5694" max="5694" width="55.7109375" style="88" customWidth="1"/>
    <col min="5695" max="5700" width="11" style="88" customWidth="1"/>
    <col min="5701" max="5949" width="9.140625" style="88"/>
    <col min="5950" max="5950" width="55.7109375" style="88" customWidth="1"/>
    <col min="5951" max="5956" width="11" style="88" customWidth="1"/>
    <col min="5957" max="6205" width="9.140625" style="88"/>
    <col min="6206" max="6206" width="55.7109375" style="88" customWidth="1"/>
    <col min="6207" max="6212" width="11" style="88" customWidth="1"/>
    <col min="6213" max="6461" width="9.140625" style="88"/>
    <col min="6462" max="6462" width="55.7109375" style="88" customWidth="1"/>
    <col min="6463" max="6468" width="11" style="88" customWidth="1"/>
    <col min="6469" max="6717" width="9.140625" style="88"/>
    <col min="6718" max="6718" width="55.7109375" style="88" customWidth="1"/>
    <col min="6719" max="6724" width="11" style="88" customWidth="1"/>
    <col min="6725" max="6973" width="9.140625" style="88"/>
    <col min="6974" max="6974" width="55.7109375" style="88" customWidth="1"/>
    <col min="6975" max="6980" width="11" style="88" customWidth="1"/>
    <col min="6981" max="7229" width="9.140625" style="88"/>
    <col min="7230" max="7230" width="55.7109375" style="88" customWidth="1"/>
    <col min="7231" max="7236" width="11" style="88" customWidth="1"/>
    <col min="7237" max="7485" width="9.140625" style="88"/>
    <col min="7486" max="7486" width="55.7109375" style="88" customWidth="1"/>
    <col min="7487" max="7492" width="11" style="88" customWidth="1"/>
    <col min="7493" max="7741" width="9.140625" style="88"/>
    <col min="7742" max="7742" width="55.7109375" style="88" customWidth="1"/>
    <col min="7743" max="7748" width="11" style="88" customWidth="1"/>
    <col min="7749" max="7997" width="9.140625" style="88"/>
    <col min="7998" max="7998" width="55.7109375" style="88" customWidth="1"/>
    <col min="7999" max="8004" width="11" style="88" customWidth="1"/>
    <col min="8005" max="8253" width="9.140625" style="88"/>
    <col min="8254" max="8254" width="55.7109375" style="88" customWidth="1"/>
    <col min="8255" max="8260" width="11" style="88" customWidth="1"/>
    <col min="8261" max="8509" width="9.140625" style="88"/>
    <col min="8510" max="8510" width="55.7109375" style="88" customWidth="1"/>
    <col min="8511" max="8516" width="11" style="88" customWidth="1"/>
    <col min="8517" max="8765" width="9.140625" style="88"/>
    <col min="8766" max="8766" width="55.7109375" style="88" customWidth="1"/>
    <col min="8767" max="8772" width="11" style="88" customWidth="1"/>
    <col min="8773" max="9021" width="9.140625" style="88"/>
    <col min="9022" max="9022" width="55.7109375" style="88" customWidth="1"/>
    <col min="9023" max="9028" width="11" style="88" customWidth="1"/>
    <col min="9029" max="9277" width="9.140625" style="88"/>
    <col min="9278" max="9278" width="55.7109375" style="88" customWidth="1"/>
    <col min="9279" max="9284" width="11" style="88" customWidth="1"/>
    <col min="9285" max="9533" width="9.140625" style="88"/>
    <col min="9534" max="9534" width="55.7109375" style="88" customWidth="1"/>
    <col min="9535" max="9540" width="11" style="88" customWidth="1"/>
    <col min="9541" max="9789" width="9.140625" style="88"/>
    <col min="9790" max="9790" width="55.7109375" style="88" customWidth="1"/>
    <col min="9791" max="9796" width="11" style="88" customWidth="1"/>
    <col min="9797" max="10045" width="9.140625" style="88"/>
    <col min="10046" max="10046" width="55.7109375" style="88" customWidth="1"/>
    <col min="10047" max="10052" width="11" style="88" customWidth="1"/>
    <col min="10053" max="10301" width="9.140625" style="88"/>
    <col min="10302" max="10302" width="55.7109375" style="88" customWidth="1"/>
    <col min="10303" max="10308" width="11" style="88" customWidth="1"/>
    <col min="10309" max="10557" width="9.140625" style="88"/>
    <col min="10558" max="10558" width="55.7109375" style="88" customWidth="1"/>
    <col min="10559" max="10564" width="11" style="88" customWidth="1"/>
    <col min="10565" max="10813" width="9.140625" style="88"/>
    <col min="10814" max="10814" width="55.7109375" style="88" customWidth="1"/>
    <col min="10815" max="10820" width="11" style="88" customWidth="1"/>
    <col min="10821" max="11069" width="9.140625" style="88"/>
    <col min="11070" max="11070" width="55.7109375" style="88" customWidth="1"/>
    <col min="11071" max="11076" width="11" style="88" customWidth="1"/>
    <col min="11077" max="11325" width="9.140625" style="88"/>
    <col min="11326" max="11326" width="55.7109375" style="88" customWidth="1"/>
    <col min="11327" max="11332" width="11" style="88" customWidth="1"/>
    <col min="11333" max="11581" width="9.140625" style="88"/>
    <col min="11582" max="11582" width="55.7109375" style="88" customWidth="1"/>
    <col min="11583" max="11588" width="11" style="88" customWidth="1"/>
    <col min="11589" max="11837" width="9.140625" style="88"/>
    <col min="11838" max="11838" width="55.7109375" style="88" customWidth="1"/>
    <col min="11839" max="11844" width="11" style="88" customWidth="1"/>
    <col min="11845" max="12093" width="9.140625" style="88"/>
    <col min="12094" max="12094" width="55.7109375" style="88" customWidth="1"/>
    <col min="12095" max="12100" width="11" style="88" customWidth="1"/>
    <col min="12101" max="12349" width="9.140625" style="88"/>
    <col min="12350" max="12350" width="55.7109375" style="88" customWidth="1"/>
    <col min="12351" max="12356" width="11" style="88" customWidth="1"/>
    <col min="12357" max="12605" width="9.140625" style="88"/>
    <col min="12606" max="12606" width="55.7109375" style="88" customWidth="1"/>
    <col min="12607" max="12612" width="11" style="88" customWidth="1"/>
    <col min="12613" max="12861" width="9.140625" style="88"/>
    <col min="12862" max="12862" width="55.7109375" style="88" customWidth="1"/>
    <col min="12863" max="12868" width="11" style="88" customWidth="1"/>
    <col min="12869" max="13117" width="9.140625" style="88"/>
    <col min="13118" max="13118" width="55.7109375" style="88" customWidth="1"/>
    <col min="13119" max="13124" width="11" style="88" customWidth="1"/>
    <col min="13125" max="13373" width="9.140625" style="88"/>
    <col min="13374" max="13374" width="55.7109375" style="88" customWidth="1"/>
    <col min="13375" max="13380" width="11" style="88" customWidth="1"/>
    <col min="13381" max="13629" width="9.140625" style="88"/>
    <col min="13630" max="13630" width="55.7109375" style="88" customWidth="1"/>
    <col min="13631" max="13636" width="11" style="88" customWidth="1"/>
    <col min="13637" max="13885" width="9.140625" style="88"/>
    <col min="13886" max="13886" width="55.7109375" style="88" customWidth="1"/>
    <col min="13887" max="13892" width="11" style="88" customWidth="1"/>
    <col min="13893" max="14141" width="9.140625" style="88"/>
    <col min="14142" max="14142" width="55.7109375" style="88" customWidth="1"/>
    <col min="14143" max="14148" width="11" style="88" customWidth="1"/>
    <col min="14149" max="14397" width="9.140625" style="88"/>
    <col min="14398" max="14398" width="55.7109375" style="88" customWidth="1"/>
    <col min="14399" max="14404" width="11" style="88" customWidth="1"/>
    <col min="14405" max="14653" width="9.140625" style="88"/>
    <col min="14654" max="14654" width="55.7109375" style="88" customWidth="1"/>
    <col min="14655" max="14660" width="11" style="88" customWidth="1"/>
    <col min="14661" max="14909" width="9.140625" style="88"/>
    <col min="14910" max="14910" width="55.7109375" style="88" customWidth="1"/>
    <col min="14911" max="14916" width="11" style="88" customWidth="1"/>
    <col min="14917" max="15165" width="9.140625" style="88"/>
    <col min="15166" max="15166" width="55.7109375" style="88" customWidth="1"/>
    <col min="15167" max="15172" width="11" style="88" customWidth="1"/>
    <col min="15173" max="15421" width="9.140625" style="88"/>
    <col min="15422" max="15422" width="55.7109375" style="88" customWidth="1"/>
    <col min="15423" max="15428" width="11" style="88" customWidth="1"/>
    <col min="15429" max="15677" width="9.140625" style="88"/>
    <col min="15678" max="15678" width="55.7109375" style="88" customWidth="1"/>
    <col min="15679" max="15684" width="11" style="88" customWidth="1"/>
    <col min="15685" max="15933" width="9.140625" style="88"/>
    <col min="15934" max="15934" width="55.7109375" style="88" customWidth="1"/>
    <col min="15935" max="15940" width="11" style="88" customWidth="1"/>
    <col min="15941" max="16189" width="9.140625" style="88"/>
    <col min="16190" max="16190" width="55.7109375" style="88" customWidth="1"/>
    <col min="16191" max="16196" width="11" style="88" customWidth="1"/>
    <col min="16197" max="16384" width="9.140625" style="88"/>
  </cols>
  <sheetData>
    <row r="1" spans="1:92" s="40" customFormat="1" ht="18">
      <c r="A1" s="41" t="str">
        <f>Title!B12</f>
        <v>CP 2016-20 Revised Proposal - ACS Model</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47"/>
      <c r="AH1" s="47"/>
      <c r="AI1" s="47"/>
      <c r="AJ1" s="47"/>
      <c r="AK1" s="47"/>
      <c r="AL1" s="47"/>
      <c r="AM1" s="47"/>
      <c r="AN1" s="48"/>
      <c r="AO1" s="48"/>
      <c r="AP1" s="48"/>
      <c r="AQ1" s="48"/>
      <c r="AR1" s="48"/>
      <c r="AS1" s="48"/>
      <c r="AT1" s="48"/>
      <c r="AU1" s="37"/>
      <c r="AV1" s="37"/>
      <c r="AW1" s="37"/>
      <c r="AX1" s="37"/>
      <c r="AY1" s="37"/>
      <c r="AZ1" s="37"/>
      <c r="BA1" s="37"/>
      <c r="BB1" s="48"/>
      <c r="BC1" s="48"/>
      <c r="BD1" s="48"/>
      <c r="BE1" s="48"/>
      <c r="BF1" s="48"/>
      <c r="BG1" s="48"/>
      <c r="BH1" s="48"/>
      <c r="BI1" s="48"/>
      <c r="BJ1" s="48"/>
      <c r="BK1" s="48"/>
      <c r="BL1" s="48"/>
      <c r="BM1" s="48"/>
      <c r="BN1" s="48"/>
      <c r="BO1" s="48"/>
      <c r="BP1" s="49"/>
      <c r="BQ1" s="49"/>
      <c r="BR1" s="49"/>
      <c r="BS1" s="49"/>
      <c r="BT1" s="49"/>
      <c r="BU1" s="49"/>
      <c r="BV1" s="49"/>
      <c r="BW1" s="49"/>
      <c r="BX1" s="49"/>
      <c r="BY1" s="49"/>
      <c r="BZ1" s="38"/>
      <c r="CA1" s="38"/>
      <c r="CB1" s="38"/>
      <c r="CC1" s="38"/>
      <c r="CD1" s="42"/>
      <c r="CE1" s="42"/>
      <c r="CF1" s="42"/>
      <c r="CG1" s="42"/>
      <c r="CH1" s="42"/>
      <c r="CI1" s="42"/>
      <c r="CJ1" s="38"/>
      <c r="CK1" s="38"/>
      <c r="CL1" s="38"/>
      <c r="CM1" s="42"/>
      <c r="CN1" s="42"/>
    </row>
    <row r="2" spans="1:92" s="40" customFormat="1" ht="15.75">
      <c r="A2" s="43" t="str">
        <f ca="1">MID(CELL("Filename",D1),FIND("]",CELL("Filename",D1))+1,255)</f>
        <v>ACS 12.1</v>
      </c>
      <c r="B2" s="43"/>
      <c r="C2" s="43"/>
      <c r="D2" s="43"/>
      <c r="E2" s="43"/>
      <c r="F2" s="43"/>
      <c r="G2" s="43"/>
      <c r="H2" s="43"/>
      <c r="I2" s="43"/>
      <c r="J2" s="660" t="str">
        <f ca="1">Check!D2</f>
        <v>OK</v>
      </c>
      <c r="K2" s="43"/>
      <c r="L2" s="43"/>
      <c r="M2" s="43"/>
      <c r="N2" s="43"/>
      <c r="O2" s="43"/>
      <c r="P2" s="43"/>
      <c r="Q2" s="43"/>
      <c r="R2" s="43"/>
      <c r="S2" s="43"/>
      <c r="T2" s="43"/>
      <c r="U2" s="43"/>
      <c r="V2" s="43"/>
      <c r="W2" s="43"/>
      <c r="X2" s="43"/>
      <c r="Y2" s="43"/>
      <c r="Z2" s="43"/>
      <c r="AA2" s="43"/>
      <c r="AB2" s="7"/>
      <c r="AC2" s="7"/>
      <c r="AD2" s="7"/>
      <c r="AE2" s="7"/>
      <c r="AF2" s="7"/>
      <c r="AG2" s="50"/>
      <c r="AH2" s="50"/>
      <c r="AI2" s="50"/>
      <c r="AJ2" s="50"/>
      <c r="AK2" s="50"/>
      <c r="AL2" s="50"/>
      <c r="AM2" s="50"/>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2"/>
      <c r="BQ2" s="52"/>
      <c r="BR2" s="52"/>
      <c r="BS2" s="52"/>
      <c r="BT2" s="52"/>
      <c r="BU2" s="52"/>
      <c r="BV2" s="52"/>
      <c r="BW2" s="52"/>
      <c r="BX2" s="52"/>
      <c r="BY2" s="52"/>
      <c r="BZ2" s="39"/>
      <c r="CA2" s="39"/>
      <c r="CB2" s="39"/>
      <c r="CC2" s="39"/>
      <c r="CD2" s="44"/>
      <c r="CE2" s="44"/>
      <c r="CF2" s="44"/>
      <c r="CG2" s="44"/>
      <c r="CH2" s="44"/>
      <c r="CI2" s="44"/>
      <c r="CJ2" s="39"/>
      <c r="CK2" s="39"/>
      <c r="CL2" s="39"/>
      <c r="CM2" s="44"/>
      <c r="CN2" s="44"/>
    </row>
    <row r="3" spans="1:92" customFormat="1">
      <c r="A3" s="554" t="s">
        <v>2</v>
      </c>
      <c r="B3" s="13"/>
      <c r="C3" s="13"/>
      <c r="D3" s="13"/>
      <c r="E3" s="13"/>
      <c r="F3" s="13"/>
      <c r="G3" s="13"/>
      <c r="H3" s="13"/>
      <c r="I3" s="13"/>
      <c r="J3" s="13"/>
      <c r="K3" s="13"/>
      <c r="L3" s="13"/>
      <c r="M3" s="13"/>
      <c r="N3" s="13"/>
      <c r="O3" s="13"/>
      <c r="P3" s="13"/>
      <c r="Q3" s="13"/>
      <c r="R3" s="13"/>
      <c r="S3" s="13"/>
      <c r="T3" s="13"/>
      <c r="U3" s="13"/>
      <c r="V3" s="13"/>
      <c r="W3" s="13"/>
      <c r="X3" s="13"/>
      <c r="Y3" s="13"/>
      <c r="Z3" s="13"/>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row>
    <row r="4" spans="1:92" customFormat="1">
      <c r="B4" s="13"/>
      <c r="C4" s="13"/>
      <c r="D4" s="13"/>
      <c r="E4" s="13"/>
      <c r="F4" s="13"/>
      <c r="G4" s="13"/>
      <c r="H4" s="13"/>
      <c r="I4" s="13"/>
      <c r="J4" s="13"/>
      <c r="K4" s="13"/>
      <c r="L4" s="13"/>
      <c r="M4" s="13"/>
      <c r="N4" s="13"/>
      <c r="O4" s="13"/>
      <c r="P4" s="13"/>
      <c r="Q4" s="13"/>
      <c r="R4" s="13"/>
      <c r="S4" s="13"/>
      <c r="T4" s="13"/>
      <c r="U4" s="13"/>
      <c r="V4" s="13"/>
      <c r="W4" s="13"/>
      <c r="X4" s="13"/>
      <c r="Y4" s="13"/>
      <c r="Z4" s="13"/>
      <c r="AG4" s="61"/>
      <c r="AH4" s="61"/>
      <c r="AI4" s="61"/>
      <c r="AJ4" s="61"/>
      <c r="AK4" s="61"/>
      <c r="AL4" s="61"/>
      <c r="AM4" s="61"/>
      <c r="AN4" s="61"/>
      <c r="AO4" s="61"/>
      <c r="AP4" s="61"/>
      <c r="AQ4" s="61"/>
      <c r="AR4" s="61"/>
      <c r="AS4" s="61"/>
      <c r="AT4" s="61"/>
      <c r="AU4" s="61"/>
      <c r="AV4" s="61"/>
      <c r="AW4" s="61"/>
      <c r="AX4" s="61"/>
      <c r="AY4" s="61"/>
      <c r="AZ4" s="61"/>
      <c r="BA4" s="61"/>
      <c r="BB4" s="61"/>
      <c r="BC4" s="61"/>
      <c r="BD4" s="61"/>
      <c r="BE4" s="61"/>
      <c r="BF4" s="61"/>
      <c r="BG4" s="61"/>
      <c r="BH4" s="61"/>
      <c r="BI4" s="61"/>
      <c r="BJ4" s="61"/>
      <c r="BK4" s="61"/>
      <c r="BL4" s="61"/>
      <c r="BM4" s="61"/>
      <c r="BN4" s="61"/>
      <c r="BO4" s="61"/>
      <c r="BP4" s="551">
        <f>ROUND(SUM(BP9:BP68),3)</f>
        <v>0</v>
      </c>
      <c r="BQ4" s="61"/>
      <c r="BR4" s="61"/>
      <c r="BS4" s="61"/>
      <c r="BT4" s="61"/>
      <c r="BU4" s="61"/>
      <c r="BV4" s="61"/>
      <c r="BW4" s="61"/>
      <c r="BX4" s="61"/>
      <c r="BY4" s="61"/>
    </row>
    <row r="5" spans="1:92" customFormat="1" ht="13.5" thickBot="1">
      <c r="AA5" s="2"/>
      <c r="AB5" s="2"/>
      <c r="AC5" s="2"/>
      <c r="AD5" s="2"/>
      <c r="AE5" s="2"/>
      <c r="AF5" s="2"/>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392" t="s">
        <v>39</v>
      </c>
      <c r="BQ5" s="54"/>
      <c r="BR5" s="54"/>
      <c r="BS5" s="54"/>
      <c r="BT5" s="54"/>
      <c r="BU5" s="54"/>
      <c r="BV5" s="54"/>
      <c r="BW5" s="54"/>
      <c r="BX5" s="54"/>
      <c r="BY5" s="54"/>
    </row>
    <row r="6" spans="1:92" ht="32.25" thickBot="1">
      <c r="B6" s="896" t="s">
        <v>508</v>
      </c>
      <c r="C6" s="1329">
        <v>2011</v>
      </c>
      <c r="D6" s="1330"/>
      <c r="E6" s="1330"/>
      <c r="F6" s="1330"/>
      <c r="G6" s="1330"/>
      <c r="H6" s="1331"/>
      <c r="I6" s="1330">
        <v>2012</v>
      </c>
      <c r="J6" s="1330"/>
      <c r="K6" s="1330"/>
      <c r="L6" s="1330"/>
      <c r="M6" s="1330"/>
      <c r="N6" s="1330"/>
      <c r="O6" s="1329">
        <v>2013</v>
      </c>
      <c r="P6" s="1330"/>
      <c r="Q6" s="1330"/>
      <c r="R6" s="1330"/>
      <c r="S6" s="1330"/>
      <c r="T6" s="1331"/>
      <c r="U6" s="1330">
        <v>2014</v>
      </c>
      <c r="V6" s="1330"/>
      <c r="W6" s="1330"/>
      <c r="X6" s="1330"/>
      <c r="Y6" s="1330"/>
      <c r="Z6" s="1330"/>
      <c r="AA6" s="1329">
        <v>2015</v>
      </c>
      <c r="AB6" s="1330"/>
      <c r="AC6" s="1330"/>
      <c r="AD6" s="1330"/>
      <c r="AE6" s="1330"/>
      <c r="AF6" s="1331"/>
      <c r="AG6" s="1330">
        <v>2016</v>
      </c>
      <c r="AH6" s="1330"/>
      <c r="AI6" s="1330"/>
      <c r="AJ6" s="1330"/>
      <c r="AK6" s="1330"/>
      <c r="AL6" s="1330"/>
      <c r="AM6" s="1330"/>
      <c r="AN6" s="1338">
        <v>2017</v>
      </c>
      <c r="AO6" s="1335"/>
      <c r="AP6" s="1335"/>
      <c r="AQ6" s="1335"/>
      <c r="AR6" s="1335"/>
      <c r="AS6" s="1336"/>
      <c r="AT6" s="1337"/>
      <c r="AU6" s="1330">
        <v>2018</v>
      </c>
      <c r="AV6" s="1330"/>
      <c r="AW6" s="1330"/>
      <c r="AX6" s="1330"/>
      <c r="AY6" s="1330"/>
      <c r="AZ6" s="1330"/>
      <c r="BA6" s="1330"/>
      <c r="BB6" s="1338">
        <v>2019</v>
      </c>
      <c r="BC6" s="1335"/>
      <c r="BD6" s="1335"/>
      <c r="BE6" s="1335"/>
      <c r="BF6" s="1335"/>
      <c r="BG6" s="1336"/>
      <c r="BH6" s="1337"/>
      <c r="BI6" s="1330">
        <v>2020</v>
      </c>
      <c r="BJ6" s="1330"/>
      <c r="BK6" s="1330"/>
      <c r="BL6" s="1330"/>
      <c r="BM6" s="1330"/>
      <c r="BN6" s="1330"/>
      <c r="BO6" s="1331"/>
    </row>
    <row r="7" spans="1:92" ht="12.75" customHeight="1" thickBot="1">
      <c r="B7" s="879"/>
      <c r="C7" s="1332" t="s">
        <v>234</v>
      </c>
      <c r="D7" s="1333"/>
      <c r="E7" s="1333"/>
      <c r="F7" s="1333"/>
      <c r="G7" s="1333"/>
      <c r="H7" s="1334"/>
      <c r="I7" s="1333" t="s">
        <v>235</v>
      </c>
      <c r="J7" s="1333"/>
      <c r="K7" s="1333"/>
      <c r="L7" s="1333"/>
      <c r="M7" s="1333"/>
      <c r="N7" s="1333"/>
      <c r="O7" s="1332" t="s">
        <v>236</v>
      </c>
      <c r="P7" s="1333"/>
      <c r="Q7" s="1333"/>
      <c r="R7" s="1333"/>
      <c r="S7" s="1333"/>
      <c r="T7" s="1334"/>
      <c r="U7" s="1333" t="s">
        <v>223</v>
      </c>
      <c r="V7" s="1333"/>
      <c r="W7" s="1333"/>
      <c r="X7" s="1333"/>
      <c r="Y7" s="1333"/>
      <c r="Z7" s="1333"/>
      <c r="AA7" s="1332" t="s">
        <v>224</v>
      </c>
      <c r="AB7" s="1333"/>
      <c r="AC7" s="1333"/>
      <c r="AD7" s="1333"/>
      <c r="AE7" s="1333"/>
      <c r="AF7" s="1334"/>
      <c r="AG7" s="1335" t="s">
        <v>84</v>
      </c>
      <c r="AH7" s="1335"/>
      <c r="AI7" s="1335"/>
      <c r="AJ7" s="1335"/>
      <c r="AK7" s="1335"/>
      <c r="AL7" s="1336"/>
      <c r="AM7" s="1335"/>
      <c r="AN7" s="1335"/>
      <c r="AO7" s="1335"/>
      <c r="AP7" s="1335"/>
      <c r="AQ7" s="1335"/>
      <c r="AR7" s="1335"/>
      <c r="AS7" s="1336"/>
      <c r="AT7" s="1335"/>
      <c r="AU7" s="1335"/>
      <c r="AV7" s="1335"/>
      <c r="AW7" s="1335"/>
      <c r="AX7" s="1335"/>
      <c r="AY7" s="1335"/>
      <c r="AZ7" s="1336"/>
      <c r="BA7" s="1335"/>
      <c r="BB7" s="1335"/>
      <c r="BC7" s="1335"/>
      <c r="BD7" s="1335"/>
      <c r="BE7" s="1335"/>
      <c r="BF7" s="1335"/>
      <c r="BG7" s="1336"/>
      <c r="BH7" s="1335"/>
      <c r="BI7" s="1335"/>
      <c r="BJ7" s="1335"/>
      <c r="BK7" s="1335"/>
      <c r="BL7" s="1335"/>
      <c r="BM7" s="1335"/>
      <c r="BN7" s="1336"/>
      <c r="BO7" s="1337"/>
    </row>
    <row r="8" spans="1:92" ht="26.25" customHeight="1" thickBot="1">
      <c r="B8" s="277"/>
      <c r="C8" s="855" t="s">
        <v>229</v>
      </c>
      <c r="D8" s="856" t="s">
        <v>230</v>
      </c>
      <c r="E8" s="856" t="s">
        <v>231</v>
      </c>
      <c r="F8" s="856" t="s">
        <v>237</v>
      </c>
      <c r="G8" s="856" t="s">
        <v>238</v>
      </c>
      <c r="H8" s="857" t="s">
        <v>0</v>
      </c>
      <c r="I8" s="858" t="s">
        <v>229</v>
      </c>
      <c r="J8" s="856" t="s">
        <v>230</v>
      </c>
      <c r="K8" s="856" t="s">
        <v>231</v>
      </c>
      <c r="L8" s="856" t="s">
        <v>237</v>
      </c>
      <c r="M8" s="856" t="s">
        <v>238</v>
      </c>
      <c r="N8" s="859" t="s">
        <v>0</v>
      </c>
      <c r="O8" s="855" t="s">
        <v>229</v>
      </c>
      <c r="P8" s="856" t="s">
        <v>230</v>
      </c>
      <c r="Q8" s="856" t="s">
        <v>231</v>
      </c>
      <c r="R8" s="856" t="s">
        <v>237</v>
      </c>
      <c r="S8" s="856" t="s">
        <v>238</v>
      </c>
      <c r="T8" s="857" t="s">
        <v>0</v>
      </c>
      <c r="U8" s="858" t="s">
        <v>229</v>
      </c>
      <c r="V8" s="856" t="s">
        <v>230</v>
      </c>
      <c r="W8" s="856" t="s">
        <v>231</v>
      </c>
      <c r="X8" s="856" t="s">
        <v>237</v>
      </c>
      <c r="Y8" s="856" t="s">
        <v>238</v>
      </c>
      <c r="Z8" s="859" t="s">
        <v>0</v>
      </c>
      <c r="AA8" s="855" t="s">
        <v>229</v>
      </c>
      <c r="AB8" s="856" t="s">
        <v>230</v>
      </c>
      <c r="AC8" s="856" t="s">
        <v>231</v>
      </c>
      <c r="AD8" s="856" t="s">
        <v>237</v>
      </c>
      <c r="AE8" s="856" t="s">
        <v>238</v>
      </c>
      <c r="AF8" s="857" t="s">
        <v>0</v>
      </c>
      <c r="AG8" s="858" t="s">
        <v>229</v>
      </c>
      <c r="AH8" s="856" t="s">
        <v>230</v>
      </c>
      <c r="AI8" s="856" t="s">
        <v>231</v>
      </c>
      <c r="AJ8" s="856" t="s">
        <v>237</v>
      </c>
      <c r="AK8" s="856" t="s">
        <v>238</v>
      </c>
      <c r="AL8" s="859" t="s">
        <v>85</v>
      </c>
      <c r="AM8" s="859" t="s">
        <v>0</v>
      </c>
      <c r="AN8" s="855" t="s">
        <v>229</v>
      </c>
      <c r="AO8" s="856" t="s">
        <v>230</v>
      </c>
      <c r="AP8" s="856" t="s">
        <v>231</v>
      </c>
      <c r="AQ8" s="856" t="s">
        <v>237</v>
      </c>
      <c r="AR8" s="856" t="s">
        <v>238</v>
      </c>
      <c r="AS8" s="859" t="s">
        <v>85</v>
      </c>
      <c r="AT8" s="857" t="s">
        <v>0</v>
      </c>
      <c r="AU8" s="858" t="s">
        <v>229</v>
      </c>
      <c r="AV8" s="856" t="s">
        <v>230</v>
      </c>
      <c r="AW8" s="856" t="s">
        <v>231</v>
      </c>
      <c r="AX8" s="856" t="s">
        <v>237</v>
      </c>
      <c r="AY8" s="856" t="s">
        <v>238</v>
      </c>
      <c r="AZ8" s="859" t="s">
        <v>85</v>
      </c>
      <c r="BA8" s="859" t="s">
        <v>0</v>
      </c>
      <c r="BB8" s="855" t="s">
        <v>229</v>
      </c>
      <c r="BC8" s="856" t="s">
        <v>230</v>
      </c>
      <c r="BD8" s="856" t="s">
        <v>231</v>
      </c>
      <c r="BE8" s="856" t="s">
        <v>237</v>
      </c>
      <c r="BF8" s="856" t="s">
        <v>238</v>
      </c>
      <c r="BG8" s="859" t="s">
        <v>85</v>
      </c>
      <c r="BH8" s="857" t="s">
        <v>0</v>
      </c>
      <c r="BI8" s="858" t="s">
        <v>229</v>
      </c>
      <c r="BJ8" s="856" t="s">
        <v>230</v>
      </c>
      <c r="BK8" s="856" t="s">
        <v>231</v>
      </c>
      <c r="BL8" s="856" t="s">
        <v>237</v>
      </c>
      <c r="BM8" s="856" t="s">
        <v>238</v>
      </c>
      <c r="BN8" s="859" t="s">
        <v>85</v>
      </c>
      <c r="BO8" s="857" t="s">
        <v>0</v>
      </c>
      <c r="BQ8"/>
      <c r="BR8"/>
    </row>
    <row r="9" spans="1:92">
      <c r="B9" s="103" t="s">
        <v>57</v>
      </c>
      <c r="C9" s="329">
        <f>$H9*'2011-15 % split'!C9</f>
        <v>244.53</v>
      </c>
      <c r="D9" s="860">
        <f>$H9*'2011-15 % split'!D9</f>
        <v>0</v>
      </c>
      <c r="E9" s="860">
        <f>$H9*'2011-15 % split'!E9</f>
        <v>0</v>
      </c>
      <c r="F9" s="860">
        <f>$H9*'2011-15 % split'!F9</f>
        <v>0</v>
      </c>
      <c r="G9" s="330">
        <f>$H9*'2011-15 % split'!G9</f>
        <v>0</v>
      </c>
      <c r="H9" s="271">
        <f>'2011-15 rates summary'!D9</f>
        <v>244.53</v>
      </c>
      <c r="I9" s="329">
        <f>$N9*'2011-15 % split'!I9</f>
        <v>254.5</v>
      </c>
      <c r="J9" s="860">
        <f>$N9*'2011-15 % split'!J9</f>
        <v>0</v>
      </c>
      <c r="K9" s="860">
        <f>$N9*'2011-15 % split'!K9</f>
        <v>0</v>
      </c>
      <c r="L9" s="860">
        <f>$N9*'2011-15 % split'!L9</f>
        <v>0</v>
      </c>
      <c r="M9" s="330">
        <f>$N9*'2011-15 % split'!M9</f>
        <v>0</v>
      </c>
      <c r="N9" s="271">
        <f>'2011-15 rates summary'!G9</f>
        <v>254.5</v>
      </c>
      <c r="O9" s="329">
        <f>$T9*'2011-15 % split'!O9</f>
        <v>264.24</v>
      </c>
      <c r="P9" s="860">
        <f>$T9*'2011-15 % split'!P9</f>
        <v>0</v>
      </c>
      <c r="Q9" s="860">
        <f>$T9*'2011-15 % split'!Q9</f>
        <v>0</v>
      </c>
      <c r="R9" s="860">
        <f>$T9*'2011-15 % split'!R9</f>
        <v>0</v>
      </c>
      <c r="S9" s="330">
        <f>$T9*'2011-15 % split'!S9</f>
        <v>0</v>
      </c>
      <c r="T9" s="271">
        <f>'2011-15 rates summary'!J9</f>
        <v>264.24</v>
      </c>
      <c r="U9" s="329">
        <f>$Z9*'2011-15 % split'!U9</f>
        <v>278.88</v>
      </c>
      <c r="V9" s="860">
        <f>$Z9*'2011-15 % split'!V9</f>
        <v>0</v>
      </c>
      <c r="W9" s="860">
        <f>$Z9*'2011-15 % split'!W9</f>
        <v>0</v>
      </c>
      <c r="X9" s="860">
        <f>$Z9*'2011-15 % split'!X9</f>
        <v>0</v>
      </c>
      <c r="Y9" s="330">
        <f>$Z9*'2011-15 % split'!Y9</f>
        <v>0</v>
      </c>
      <c r="Z9" s="271">
        <f>'2011-15 rates summary'!M9</f>
        <v>278.88</v>
      </c>
      <c r="AA9" s="329">
        <f>$AF9*'2011-15 % split'!AA9</f>
        <v>290.47000000000003</v>
      </c>
      <c r="AB9" s="860">
        <f>$AF9*'2011-15 % split'!AB9</f>
        <v>0</v>
      </c>
      <c r="AC9" s="860">
        <f>$AF9*'2011-15 % split'!AC9</f>
        <v>0</v>
      </c>
      <c r="AD9" s="860">
        <f>$AF9*'2011-15 % split'!AD9</f>
        <v>0</v>
      </c>
      <c r="AE9" s="330">
        <f>$AF9*'2011-15 % split'!AE9</f>
        <v>0</v>
      </c>
      <c r="AF9" s="271">
        <f>'2011-15 rates summary'!P9</f>
        <v>290.47000000000003</v>
      </c>
      <c r="AG9" s="185">
        <f>'CP Mtr Invest ph BH'!$O63</f>
        <v>268.36763674895155</v>
      </c>
      <c r="AH9" s="185">
        <f>'CP Mtr Invest ph BH'!$O64</f>
        <v>0</v>
      </c>
      <c r="AI9" s="185">
        <f>'CP Mtr Invest ph BH'!$O65</f>
        <v>0</v>
      </c>
      <c r="AJ9" s="971">
        <f>'CP Mtr Invest ph BH'!O67</f>
        <v>24.153087307405638</v>
      </c>
      <c r="AK9" s="971">
        <f>'CP Mtr Invest ph BH'!O66</f>
        <v>35.395007610819221</v>
      </c>
      <c r="AL9" s="1038">
        <f>'CP Mtr Invest ph BH'!O68</f>
        <v>22.954101216702352</v>
      </c>
      <c r="AM9" s="271">
        <f>SUM(AG9:AL9)</f>
        <v>350.86983288387876</v>
      </c>
      <c r="AN9" s="185">
        <f>'CP Mtr Invest ph BH'!P63</f>
        <v>273.1013301570286</v>
      </c>
      <c r="AO9" s="185">
        <f>'CP Mtr Invest ph BH'!$Q64</f>
        <v>0</v>
      </c>
      <c r="AP9" s="185">
        <f>'CP Mtr Invest ph BH'!$Q65</f>
        <v>0</v>
      </c>
      <c r="AQ9" s="971">
        <f>'CP Mtr Invest ph BH'!P67</f>
        <v>24.579119714132574</v>
      </c>
      <c r="AR9" s="971">
        <f>'CP Mtr Invest ph BH'!P66</f>
        <v>36.019334434410496</v>
      </c>
      <c r="AS9" s="1038">
        <f>'CP Mtr Invest ph BH'!P68</f>
        <v>23.358984901390016</v>
      </c>
      <c r="AT9" s="1045">
        <f>SUM(AN9:AS9)</f>
        <v>357.05876920696164</v>
      </c>
      <c r="AU9" s="185">
        <f>'CP Mtr Invest ph BH'!Q63</f>
        <v>277.91852041872454</v>
      </c>
      <c r="AV9" s="185">
        <f>'CP Mtr Invest ph BH'!$Q64</f>
        <v>0</v>
      </c>
      <c r="AW9" s="185">
        <f>'CP Mtr Invest ph BH'!$Q65</f>
        <v>0</v>
      </c>
      <c r="AX9" s="971">
        <f>'CP Mtr Invest ph BH'!Q67</f>
        <v>25.012666837685206</v>
      </c>
      <c r="AY9" s="971">
        <f>'CP Mtr Invest ph BH'!Q66</f>
        <v>36.65467365802558</v>
      </c>
      <c r="AZ9" s="1038">
        <f>'CP Mtr Invest ph BH'!Q68</f>
        <v>23.771010264010474</v>
      </c>
      <c r="BA9" s="1045">
        <f>SUM(AU9:AZ9)</f>
        <v>363.35687117844583</v>
      </c>
      <c r="BB9" s="185">
        <f>'CP Mtr Invest ph BH'!R63</f>
        <v>282.82068032155706</v>
      </c>
      <c r="BC9" s="185">
        <f>'CP Mtr Invest ph BH'!$R64</f>
        <v>0</v>
      </c>
      <c r="BD9" s="185">
        <f>'CP Mtr Invest ph BH'!$R65</f>
        <v>0</v>
      </c>
      <c r="BE9" s="971">
        <f>'CP Mtr Invest ph BH'!R67</f>
        <v>25.453861228940134</v>
      </c>
      <c r="BF9" s="971">
        <f>'CP Mtr Invest ph BH'!R66</f>
        <v>37.301219527610158</v>
      </c>
      <c r="BG9" s="1038">
        <f>'CP Mtr Invest ph BH'!R68</f>
        <v>24.190303275467517</v>
      </c>
      <c r="BH9" s="1045">
        <f>SUM(BB9:BG9)</f>
        <v>369.76606435357485</v>
      </c>
      <c r="BI9" s="185">
        <f>'CP Mtr Invest ph BH'!S63</f>
        <v>287.80930863130521</v>
      </c>
      <c r="BJ9" s="185">
        <f>'CP Mtr Invest ph BH'!$S64</f>
        <v>0</v>
      </c>
      <c r="BK9" s="185">
        <f>'CP Mtr Invest ph BH'!$S65</f>
        <v>0</v>
      </c>
      <c r="BL9" s="971">
        <f>'CP Mtr Invest ph BH'!S67</f>
        <v>25.902837776817467</v>
      </c>
      <c r="BM9" s="971">
        <f>'CP Mtr Invest ph BH'!S66</f>
        <v>37.959169715382842</v>
      </c>
      <c r="BN9" s="1038">
        <f>'CP Mtr Invest ph BH'!S68</f>
        <v>24.616992128645393</v>
      </c>
      <c r="BO9" s="1045">
        <f>SUM(BI9:BN9)</f>
        <v>376.28830825215096</v>
      </c>
      <c r="BP9" s="256">
        <f>SUM(AM9,AT9,BA9,BH9,BO9)-SUM('CP Mtr Invest ph BH'!O70:S70)</f>
        <v>0</v>
      </c>
      <c r="BQ9"/>
      <c r="BR9"/>
      <c r="BS9" s="100"/>
    </row>
    <row r="10" spans="1:92">
      <c r="B10" s="103" t="s">
        <v>58</v>
      </c>
      <c r="C10" s="329">
        <f>$H10*'2011-15 % split'!C10</f>
        <v>267.2</v>
      </c>
      <c r="D10" s="93">
        <f>$H10*'2011-15 % split'!D10</f>
        <v>0</v>
      </c>
      <c r="E10" s="93">
        <f>$H10*'2011-15 % split'!E10</f>
        <v>0</v>
      </c>
      <c r="F10" s="93">
        <f>$H10*'2011-15 % split'!F10</f>
        <v>0</v>
      </c>
      <c r="G10" s="330">
        <f>$H10*'2011-15 % split'!G10</f>
        <v>0</v>
      </c>
      <c r="H10" s="271">
        <f>'2011-15 rates summary'!D10</f>
        <v>267.2</v>
      </c>
      <c r="I10" s="329">
        <f>$N10*'2011-15 % split'!I10</f>
        <v>278.08999999999997</v>
      </c>
      <c r="J10" s="93">
        <f>$N10*'2011-15 % split'!J10</f>
        <v>0</v>
      </c>
      <c r="K10" s="93">
        <f>$N10*'2011-15 % split'!K10</f>
        <v>0</v>
      </c>
      <c r="L10" s="93">
        <f>$N10*'2011-15 % split'!L10</f>
        <v>0</v>
      </c>
      <c r="M10" s="330">
        <f>$N10*'2011-15 % split'!M10</f>
        <v>0</v>
      </c>
      <c r="N10" s="271">
        <f>'2011-15 rates summary'!G10</f>
        <v>278.08999999999997</v>
      </c>
      <c r="O10" s="329">
        <f>$T10*'2011-15 % split'!O10</f>
        <v>288.74</v>
      </c>
      <c r="P10" s="93">
        <f>$T10*'2011-15 % split'!P10</f>
        <v>0</v>
      </c>
      <c r="Q10" s="93">
        <f>$T10*'2011-15 % split'!Q10</f>
        <v>0</v>
      </c>
      <c r="R10" s="93">
        <f>$T10*'2011-15 % split'!R10</f>
        <v>0</v>
      </c>
      <c r="S10" s="330">
        <f>$T10*'2011-15 % split'!S10</f>
        <v>0</v>
      </c>
      <c r="T10" s="271">
        <f>'2011-15 rates summary'!J10</f>
        <v>288.74</v>
      </c>
      <c r="U10" s="329">
        <f>$Z10*'2011-15 % split'!U10</f>
        <v>304.74</v>
      </c>
      <c r="V10" s="93">
        <f>$Z10*'2011-15 % split'!V10</f>
        <v>0</v>
      </c>
      <c r="W10" s="93">
        <f>$Z10*'2011-15 % split'!W10</f>
        <v>0</v>
      </c>
      <c r="X10" s="93">
        <f>$Z10*'2011-15 % split'!X10</f>
        <v>0</v>
      </c>
      <c r="Y10" s="330">
        <f>$Z10*'2011-15 % split'!Y10</f>
        <v>0</v>
      </c>
      <c r="Z10" s="271">
        <f>'2011-15 rates summary'!M10</f>
        <v>304.74</v>
      </c>
      <c r="AA10" s="329">
        <f>$AF10*'2011-15 % split'!AA10</f>
        <v>317.41000000000003</v>
      </c>
      <c r="AB10" s="93">
        <f>$AF10*'2011-15 % split'!AB10</f>
        <v>0</v>
      </c>
      <c r="AC10" s="93">
        <f>$AF10*'2011-15 % split'!AC10</f>
        <v>0</v>
      </c>
      <c r="AD10" s="93">
        <f>$AF10*'2011-15 % split'!AD10</f>
        <v>0</v>
      </c>
      <c r="AE10" s="330">
        <f>$AF10*'2011-15 % split'!AE10</f>
        <v>0</v>
      </c>
      <c r="AF10" s="271">
        <f>'2011-15 rates summary'!P10</f>
        <v>317.41000000000003</v>
      </c>
      <c r="AG10" s="272">
        <f>'CP Mtr Invest ph AH'!$O63</f>
        <v>306.64569028640881</v>
      </c>
      <c r="AH10" s="272">
        <f>'CP Mtr Invest ph AH'!$O64</f>
        <v>0</v>
      </c>
      <c r="AI10" s="272">
        <f>'CP Mtr Invest ph AH'!$O65</f>
        <v>0</v>
      </c>
      <c r="AJ10" s="985">
        <f>'CP Mtr Invest ph AH'!O67</f>
        <v>27.59811212577679</v>
      </c>
      <c r="AK10" s="985">
        <f>'CP Mtr Invest ph AH'!O66</f>
        <v>40.443500091874455</v>
      </c>
      <c r="AL10" s="1039">
        <f>'CP Mtr Invest ph AH'!O68</f>
        <v>26.228111175284205</v>
      </c>
      <c r="AM10" s="266">
        <f t="shared" ref="AM10:AM18" si="0">SUM(AG10:AL10)</f>
        <v>400.91541367934423</v>
      </c>
      <c r="AN10" s="272">
        <f>'CP Mtr Invest ph AH'!P63</f>
        <v>312.05456409961715</v>
      </c>
      <c r="AO10" s="272">
        <f>'CP Mtr Invest ph AH'!$Q64</f>
        <v>0</v>
      </c>
      <c r="AP10" s="272">
        <f>'CP Mtr Invest ph AH'!$Q65</f>
        <v>0</v>
      </c>
      <c r="AQ10" s="985">
        <f>'CP Mtr Invest ph AH'!P67</f>
        <v>28.084910768965543</v>
      </c>
      <c r="AR10" s="985">
        <f>'CP Mtr Invest ph AH'!P66</f>
        <v>41.156876459098505</v>
      </c>
      <c r="AS10" s="1039">
        <f>'CP Mtr Invest ph AH'!P68</f>
        <v>26.690744592937683</v>
      </c>
      <c r="AT10" s="266">
        <f t="shared" ref="AT10:AT18" si="1">SUM(AN10:AS10)</f>
        <v>407.98709592061886</v>
      </c>
      <c r="AU10" s="272">
        <f>'CP Mtr Invest ph AH'!Q63</f>
        <v>317.55884416458099</v>
      </c>
      <c r="AV10" s="272">
        <f>'CP Mtr Invest ph AH'!$Q64</f>
        <v>0</v>
      </c>
      <c r="AW10" s="272">
        <f>'CP Mtr Invest ph AH'!$Q65</f>
        <v>0</v>
      </c>
      <c r="AX10" s="985">
        <f>'CP Mtr Invest ph AH'!Q67</f>
        <v>28.580295974812287</v>
      </c>
      <c r="AY10" s="985">
        <f>'CP Mtr Invest ph AH'!Q66</f>
        <v>41.882835956866579</v>
      </c>
      <c r="AZ10" s="1039">
        <f>'CP Mtr Invest ph AH'!Q68</f>
        <v>27.161538326738196</v>
      </c>
      <c r="BA10" s="266">
        <f t="shared" ref="BA10:BA18" si="2">SUM(AU10:AZ10)</f>
        <v>415.18351442299803</v>
      </c>
      <c r="BB10" s="272">
        <f>'CP Mtr Invest ph AH'!R63</f>
        <v>323.16021333676861</v>
      </c>
      <c r="BC10" s="272">
        <f>'CP Mtr Invest ph AH'!$R64</f>
        <v>0</v>
      </c>
      <c r="BD10" s="272">
        <f>'CP Mtr Invest ph AH'!$R65</f>
        <v>0</v>
      </c>
      <c r="BE10" s="985">
        <f>'CP Mtr Invest ph AH'!R67</f>
        <v>29.084419200309174</v>
      </c>
      <c r="BF10" s="985">
        <f>'CP Mtr Invest ph AH'!R66</f>
        <v>42.621600536986413</v>
      </c>
      <c r="BG10" s="1039">
        <f>'CP Mtr Invest ph AH'!R68</f>
        <v>27.640636315184498</v>
      </c>
      <c r="BH10" s="266">
        <f t="shared" ref="BH10:BH18" si="3">SUM(BB10:BG10)</f>
        <v>422.50686938924872</v>
      </c>
      <c r="BI10" s="272">
        <f>'CP Mtr Invest ph AH'!S63</f>
        <v>328.86038415526434</v>
      </c>
      <c r="BJ10" s="272">
        <f>'CP Mtr Invest ph AH'!$S64</f>
        <v>0</v>
      </c>
      <c r="BK10" s="272">
        <f>'CP Mtr Invest ph AH'!$S65</f>
        <v>0</v>
      </c>
      <c r="BL10" s="985">
        <f>'CP Mtr Invest ph AH'!S67</f>
        <v>29.597434573973789</v>
      </c>
      <c r="BM10" s="985">
        <f>'CP Mtr Invest ph AH'!S66</f>
        <v>43.37339606623781</v>
      </c>
      <c r="BN10" s="1039">
        <f>'CP Mtr Invest ph AH'!S68</f>
        <v>28.12818503568332</v>
      </c>
      <c r="BO10" s="266">
        <f t="shared" ref="BO10:BO18" si="4">SUM(BI10:BN10)</f>
        <v>429.95939983115926</v>
      </c>
      <c r="BP10" s="256">
        <f>SUM(AM10,AT10,BA10,BH10,BO10)-SUM('CP Mtr Invest ph AH'!O70:S70)</f>
        <v>0</v>
      </c>
      <c r="BQ10"/>
      <c r="BR10"/>
    </row>
    <row r="11" spans="1:92">
      <c r="B11" s="103" t="s">
        <v>49</v>
      </c>
      <c r="C11" s="329">
        <f>$H11*'2011-15 % split'!C11</f>
        <v>316.69</v>
      </c>
      <c r="D11" s="93">
        <f>$H11*'2011-15 % split'!D11</f>
        <v>0</v>
      </c>
      <c r="E11" s="93">
        <f>$H11*'2011-15 % split'!E11</f>
        <v>0</v>
      </c>
      <c r="F11" s="93">
        <f>$H11*'2011-15 % split'!F11</f>
        <v>0</v>
      </c>
      <c r="G11" s="330">
        <f>$H11*'2011-15 % split'!G11</f>
        <v>0</v>
      </c>
      <c r="H11" s="271">
        <f>'2011-15 rates summary'!D11</f>
        <v>316.69</v>
      </c>
      <c r="I11" s="329">
        <f>$N11*'2011-15 % split'!I11</f>
        <v>329.6</v>
      </c>
      <c r="J11" s="93">
        <f>$N11*'2011-15 % split'!J11</f>
        <v>0</v>
      </c>
      <c r="K11" s="93">
        <f>$N11*'2011-15 % split'!K11</f>
        <v>0</v>
      </c>
      <c r="L11" s="93">
        <f>$N11*'2011-15 % split'!L11</f>
        <v>0</v>
      </c>
      <c r="M11" s="330">
        <f>$N11*'2011-15 % split'!M11</f>
        <v>0</v>
      </c>
      <c r="N11" s="271">
        <f>'2011-15 rates summary'!G11</f>
        <v>329.6</v>
      </c>
      <c r="O11" s="329">
        <f>$T11*'2011-15 % split'!O11</f>
        <v>342.22</v>
      </c>
      <c r="P11" s="93">
        <f>$T11*'2011-15 % split'!P11</f>
        <v>0</v>
      </c>
      <c r="Q11" s="93">
        <f>$T11*'2011-15 % split'!Q11</f>
        <v>0</v>
      </c>
      <c r="R11" s="93">
        <f>$T11*'2011-15 % split'!R11</f>
        <v>0</v>
      </c>
      <c r="S11" s="330">
        <f>$T11*'2011-15 % split'!S11</f>
        <v>0</v>
      </c>
      <c r="T11" s="271">
        <f>'2011-15 rates summary'!J11</f>
        <v>342.22</v>
      </c>
      <c r="U11" s="329">
        <f>$Z11*'2011-15 % split'!U11</f>
        <v>361.18</v>
      </c>
      <c r="V11" s="93">
        <f>$Z11*'2011-15 % split'!V11</f>
        <v>0</v>
      </c>
      <c r="W11" s="93">
        <f>$Z11*'2011-15 % split'!W11</f>
        <v>0</v>
      </c>
      <c r="X11" s="93">
        <f>$Z11*'2011-15 % split'!X11</f>
        <v>0</v>
      </c>
      <c r="Y11" s="330">
        <f>$Z11*'2011-15 % split'!Y11</f>
        <v>0</v>
      </c>
      <c r="Z11" s="271">
        <f>'2011-15 rates summary'!M11</f>
        <v>361.18</v>
      </c>
      <c r="AA11" s="329">
        <f>$AF11*'2011-15 % split'!AA11</f>
        <v>376.2</v>
      </c>
      <c r="AB11" s="93">
        <f>$AF11*'2011-15 % split'!AB11</f>
        <v>0</v>
      </c>
      <c r="AC11" s="93">
        <f>$AF11*'2011-15 % split'!AC11</f>
        <v>0</v>
      </c>
      <c r="AD11" s="93">
        <f>$AF11*'2011-15 % split'!AD11</f>
        <v>0</v>
      </c>
      <c r="AE11" s="330">
        <f>$AF11*'2011-15 % split'!AE11</f>
        <v>0</v>
      </c>
      <c r="AF11" s="271">
        <f>'2011-15 rates summary'!P11</f>
        <v>376.2</v>
      </c>
      <c r="AG11" s="272">
        <f>'CP Mtr Test 1ph BH'!$O68</f>
        <v>299.60774168974012</v>
      </c>
      <c r="AH11" s="272">
        <f>'CP Mtr Test 1ph BH'!$O69</f>
        <v>0</v>
      </c>
      <c r="AI11" s="272">
        <f>'CP Mtr Test 1ph BH'!$O70</f>
        <v>0</v>
      </c>
      <c r="AJ11" s="985">
        <f>'CP Mtr Test 1ph BH'!O72</f>
        <v>26.964696752076609</v>
      </c>
      <c r="AK11" s="985">
        <f>'CP Mtr Test 1ph BH'!O71</f>
        <v>39.515265051459828</v>
      </c>
      <c r="AL11" s="1039">
        <f>'CP Mtr Test 1ph BH'!O73</f>
        <v>25.626139244529362</v>
      </c>
      <c r="AM11" s="266">
        <f t="shared" si="0"/>
        <v>391.71384273780598</v>
      </c>
      <c r="AN11" s="272">
        <f>'CP Mtr Test 1ph BH'!P68</f>
        <v>304.89247426415369</v>
      </c>
      <c r="AO11" s="272">
        <f>'CP Mtr Test 1ph BH'!$Q69</f>
        <v>0</v>
      </c>
      <c r="AP11" s="272">
        <f>'CP Mtr Test 1ph BH'!$Q70</f>
        <v>0</v>
      </c>
      <c r="AQ11" s="985">
        <f>'CP Mtr Test 1ph BH'!P72</f>
        <v>27.440322683773832</v>
      </c>
      <c r="AR11" s="985">
        <f>'CP Mtr Test 1ph BH'!P71</f>
        <v>40.212268430699233</v>
      </c>
      <c r="AS11" s="1039">
        <f>'CP Mtr Test 1ph BH'!P73</f>
        <v>26.078154576503877</v>
      </c>
      <c r="AT11" s="266">
        <f t="shared" si="1"/>
        <v>398.62321995513065</v>
      </c>
      <c r="AU11" s="272">
        <f>'CP Mtr Test 1ph BH'!Q68</f>
        <v>310.27042338305824</v>
      </c>
      <c r="AV11" s="272">
        <f>'CP Mtr Test 1ph BH'!$Q69</f>
        <v>0</v>
      </c>
      <c r="AW11" s="272">
        <f>'CP Mtr Test 1ph BH'!$Q70</f>
        <v>0</v>
      </c>
      <c r="AX11" s="985">
        <f>'CP Mtr Test 1ph BH'!Q72</f>
        <v>27.92433810447524</v>
      </c>
      <c r="AY11" s="985">
        <f>'CP Mtr Test 1ph BH'!Q71</f>
        <v>40.921566139991548</v>
      </c>
      <c r="AZ11" s="1039">
        <f>'CP Mtr Test 1ph BH'!Q73</f>
        <v>26.538142933926757</v>
      </c>
      <c r="BA11" s="266">
        <f t="shared" si="2"/>
        <v>405.65447056145177</v>
      </c>
      <c r="BB11" s="272">
        <f>'CP Mtr Test 1ph BH'!R68</f>
        <v>315.74323327802927</v>
      </c>
      <c r="BC11" s="272">
        <f>'CP Mtr Test 1ph BH'!$R69</f>
        <v>0</v>
      </c>
      <c r="BD11" s="272">
        <f>'CP Mtr Test 1ph BH'!$R70</f>
        <v>0</v>
      </c>
      <c r="BE11" s="985">
        <f>'CP Mtr Test 1ph BH'!R72</f>
        <v>28.416890995022634</v>
      </c>
      <c r="BF11" s="985">
        <f>'CP Mtr Test 1ph BH'!R71</f>
        <v>41.643375037039277</v>
      </c>
      <c r="BG11" s="1039">
        <f>'CP Mtr Test 1ph BH'!R73</f>
        <v>27.006244951706385</v>
      </c>
      <c r="BH11" s="266">
        <f t="shared" si="3"/>
        <v>412.80974426179756</v>
      </c>
      <c r="BI11" s="272">
        <f>'CP Mtr Test 1ph BH'!S68</f>
        <v>321.31257718297752</v>
      </c>
      <c r="BJ11" s="272">
        <f>'CP Mtr Test 1ph BH'!$S69</f>
        <v>0</v>
      </c>
      <c r="BK11" s="272">
        <f>'CP Mtr Test 1ph BH'!$S70</f>
        <v>0</v>
      </c>
      <c r="BL11" s="985">
        <f>'CP Mtr Test 1ph BH'!S72</f>
        <v>28.918131946467977</v>
      </c>
      <c r="BM11" s="985">
        <f>'CP Mtr Test 1ph BH'!S71</f>
        <v>42.377915804662898</v>
      </c>
      <c r="BN11" s="1039">
        <f>'CP Mtr Test 1ph BH'!S73</f>
        <v>27.482603745387589</v>
      </c>
      <c r="BO11" s="266">
        <f t="shared" si="4"/>
        <v>420.09122867949594</v>
      </c>
      <c r="BP11" s="256">
        <f>SUM(AM11,AT11,BA11,BH11,BO11)-SUM('CP Mtr Test 1ph BH'!O75:S75)</f>
        <v>0</v>
      </c>
      <c r="BQ11"/>
      <c r="BR11"/>
      <c r="BS11" s="89" t="s">
        <v>202</v>
      </c>
      <c r="BT11" s="89"/>
      <c r="BU11" s="89"/>
      <c r="BV11" s="89"/>
      <c r="BW11" s="89"/>
      <c r="BX11" s="89"/>
      <c r="BY11" s="89"/>
      <c r="BZ11" s="89"/>
      <c r="CA11" s="89"/>
      <c r="CB11" s="89"/>
      <c r="CC11" s="89"/>
      <c r="CD11" s="89"/>
      <c r="CE11" s="89"/>
      <c r="CF11" s="89"/>
      <c r="CG11" s="89"/>
      <c r="CH11" s="89"/>
      <c r="CI11" s="89"/>
    </row>
    <row r="12" spans="1:92">
      <c r="B12" s="103" t="s">
        <v>50</v>
      </c>
      <c r="C12" s="329">
        <f>$H12*'2011-15 % split'!C12</f>
        <v>347.13</v>
      </c>
      <c r="D12" s="93">
        <f>$H12*'2011-15 % split'!D12</f>
        <v>0</v>
      </c>
      <c r="E12" s="93">
        <f>$H12*'2011-15 % split'!E12</f>
        <v>0</v>
      </c>
      <c r="F12" s="93">
        <f>$H12*'2011-15 % split'!F12</f>
        <v>0</v>
      </c>
      <c r="G12" s="330">
        <f>$H12*'2011-15 % split'!G12</f>
        <v>0</v>
      </c>
      <c r="H12" s="271">
        <f>'2011-15 rates summary'!D12</f>
        <v>347.13</v>
      </c>
      <c r="I12" s="329">
        <f>$N12*'2011-15 % split'!I12</f>
        <v>361.28</v>
      </c>
      <c r="J12" s="93">
        <f>$N12*'2011-15 % split'!J12</f>
        <v>0</v>
      </c>
      <c r="K12" s="93">
        <f>$N12*'2011-15 % split'!K12</f>
        <v>0</v>
      </c>
      <c r="L12" s="93">
        <f>$N12*'2011-15 % split'!L12</f>
        <v>0</v>
      </c>
      <c r="M12" s="330">
        <f>$N12*'2011-15 % split'!M12</f>
        <v>0</v>
      </c>
      <c r="N12" s="271">
        <f>'2011-15 rates summary'!G12</f>
        <v>361.28</v>
      </c>
      <c r="O12" s="329">
        <f>$T12*'2011-15 % split'!O12</f>
        <v>375.11</v>
      </c>
      <c r="P12" s="93">
        <f>$T12*'2011-15 % split'!P12</f>
        <v>0</v>
      </c>
      <c r="Q12" s="93">
        <f>$T12*'2011-15 % split'!Q12</f>
        <v>0</v>
      </c>
      <c r="R12" s="93">
        <f>$T12*'2011-15 % split'!R12</f>
        <v>0</v>
      </c>
      <c r="S12" s="330">
        <f>$T12*'2011-15 % split'!S12</f>
        <v>0</v>
      </c>
      <c r="T12" s="271">
        <f>'2011-15 rates summary'!J12</f>
        <v>375.11</v>
      </c>
      <c r="U12" s="329">
        <f>$Z12*'2011-15 % split'!U12</f>
        <v>395.9</v>
      </c>
      <c r="V12" s="93">
        <f>$Z12*'2011-15 % split'!V12</f>
        <v>0</v>
      </c>
      <c r="W12" s="93">
        <f>$Z12*'2011-15 % split'!W12</f>
        <v>0</v>
      </c>
      <c r="X12" s="93">
        <f>$Z12*'2011-15 % split'!X12</f>
        <v>0</v>
      </c>
      <c r="Y12" s="330">
        <f>$Z12*'2011-15 % split'!Y12</f>
        <v>0</v>
      </c>
      <c r="Z12" s="271">
        <f>'2011-15 rates summary'!M12</f>
        <v>395.9</v>
      </c>
      <c r="AA12" s="329">
        <f>$AF12*'2011-15 % split'!AA12</f>
        <v>412.36</v>
      </c>
      <c r="AB12" s="93">
        <f>$AF12*'2011-15 % split'!AB12</f>
        <v>0</v>
      </c>
      <c r="AC12" s="93">
        <f>$AF12*'2011-15 % split'!AC12</f>
        <v>0</v>
      </c>
      <c r="AD12" s="93">
        <f>$AF12*'2011-15 % split'!AD12</f>
        <v>0</v>
      </c>
      <c r="AE12" s="330">
        <f>$AF12*'2011-15 % split'!AE12</f>
        <v>0</v>
      </c>
      <c r="AF12" s="271">
        <f>'2011-15 rates summary'!P12</f>
        <v>412.36</v>
      </c>
      <c r="AG12" s="272">
        <f>'CP Mtr Test 1ph AH'!$O68</f>
        <v>343.33333605321127</v>
      </c>
      <c r="AH12" s="272">
        <f>'CP Mtr Test 1ph AH'!$O69</f>
        <v>0</v>
      </c>
      <c r="AI12" s="272">
        <f>'CP Mtr Test 1ph AH'!$O70</f>
        <v>0</v>
      </c>
      <c r="AJ12" s="985">
        <f>'CP Mtr Test 1ph AH'!O72</f>
        <v>30.900000244789013</v>
      </c>
      <c r="AK12" s="985">
        <f>'CP Mtr Test 1ph AH'!O71</f>
        <v>45.282233692058028</v>
      </c>
      <c r="AL12" s="1039">
        <f>'CP Mtr Test 1ph AH'!O73</f>
        <v>29.366089899304082</v>
      </c>
      <c r="AM12" s="266">
        <f t="shared" si="0"/>
        <v>448.88165988936237</v>
      </c>
      <c r="AN12" s="272">
        <f>'CP Mtr Test 1ph AH'!P68</f>
        <v>349.38933732570638</v>
      </c>
      <c r="AO12" s="272">
        <f>'CP Mtr Test 1ph AH'!$Q69</f>
        <v>0</v>
      </c>
      <c r="AP12" s="272">
        <f>'CP Mtr Test 1ph AH'!$Q70</f>
        <v>0</v>
      </c>
      <c r="AQ12" s="985">
        <f>'CP Mtr Test 1ph AH'!P72</f>
        <v>31.445040359313573</v>
      </c>
      <c r="AR12" s="985">
        <f>'CP Mtr Test 1ph AH'!P71</f>
        <v>46.080959699887408</v>
      </c>
      <c r="AS12" s="1039">
        <f>'CP Mtr Test 1ph AH'!P73</f>
        <v>29.884073616943517</v>
      </c>
      <c r="AT12" s="266">
        <f t="shared" si="1"/>
        <v>456.79941100185084</v>
      </c>
      <c r="AU12" s="272">
        <f>'CP Mtr Test 1ph AH'!Q68</f>
        <v>355.55215942671208</v>
      </c>
      <c r="AV12" s="272">
        <f>'CP Mtr Test 1ph AH'!$Q69</f>
        <v>0</v>
      </c>
      <c r="AW12" s="272">
        <f>'CP Mtr Test 1ph AH'!$Q70</f>
        <v>0</v>
      </c>
      <c r="AX12" s="985">
        <f>'CP Mtr Test 1ph AH'!Q72</f>
        <v>31.999694348404088</v>
      </c>
      <c r="AY12" s="985">
        <f>'CP Mtr Test 1ph AH'!Q71</f>
        <v>46.893774306789055</v>
      </c>
      <c r="AZ12" s="1039">
        <f>'CP Mtr Test 1ph AH'!Q73</f>
        <v>30.411193965733368</v>
      </c>
      <c r="BA12" s="266">
        <f t="shared" si="2"/>
        <v>464.85682204763862</v>
      </c>
      <c r="BB12" s="272">
        <f>'CP Mtr Test 1ph AH'!R68</f>
        <v>361.82368655157268</v>
      </c>
      <c r="BC12" s="272">
        <f>'CP Mtr Test 1ph AH'!$R69</f>
        <v>0</v>
      </c>
      <c r="BD12" s="272">
        <f>'CP Mtr Test 1ph AH'!$R70</f>
        <v>0</v>
      </c>
      <c r="BE12" s="985">
        <f>'CP Mtr Test 1ph AH'!R72</f>
        <v>32.564131789641543</v>
      </c>
      <c r="BF12" s="985">
        <f>'CP Mtr Test 1ph AH'!R71</f>
        <v>47.720926019286914</v>
      </c>
      <c r="BG12" s="1039">
        <f>'CP Mtr Test 1ph AH'!R73</f>
        <v>30.947612105235084</v>
      </c>
      <c r="BH12" s="266">
        <f t="shared" si="3"/>
        <v>473.0563564657362</v>
      </c>
      <c r="BI12" s="272">
        <f>'CP Mtr Test 1ph AH'!S68</f>
        <v>368.20583613065003</v>
      </c>
      <c r="BJ12" s="272">
        <f>'CP Mtr Test 1ph AH'!$S69</f>
        <v>0</v>
      </c>
      <c r="BK12" s="272">
        <f>'CP Mtr Test 1ph AH'!$S70</f>
        <v>0</v>
      </c>
      <c r="BL12" s="985">
        <f>'CP Mtr Test 1ph AH'!S72</f>
        <v>33.138525251758502</v>
      </c>
      <c r="BM12" s="985">
        <f>'CP Mtr Test 1ph AH'!S71</f>
        <v>48.562667727271432</v>
      </c>
      <c r="BN12" s="1039">
        <f>'CP Mtr Test 1ph AH'!S73</f>
        <v>31.493492037677601</v>
      </c>
      <c r="BO12" s="266">
        <f t="shared" si="4"/>
        <v>481.40052114735755</v>
      </c>
      <c r="BP12" s="256">
        <f>SUM(AM12,AT12,BA12,BH12,BO12)-SUM('CP Mtr Test 1ph AH'!O75:S75)</f>
        <v>0</v>
      </c>
      <c r="BQ12"/>
      <c r="BR12"/>
      <c r="BS12" s="89" t="s">
        <v>203</v>
      </c>
      <c r="BT12" s="89"/>
      <c r="BU12" s="89"/>
      <c r="BV12" s="89"/>
      <c r="BW12" s="89"/>
      <c r="BX12" s="89"/>
      <c r="BY12" s="89"/>
      <c r="BZ12" s="89"/>
      <c r="CA12" s="89"/>
      <c r="CB12" s="89"/>
      <c r="CC12" s="89"/>
      <c r="CD12" s="89"/>
      <c r="CE12" s="89"/>
      <c r="CF12" s="89"/>
      <c r="CG12" s="89"/>
      <c r="CH12" s="89"/>
      <c r="CI12" s="89"/>
      <c r="CJ12" s="89"/>
    </row>
    <row r="13" spans="1:92">
      <c r="B13" s="103" t="s">
        <v>51</v>
      </c>
      <c r="C13" s="329">
        <f>$H13*'2011-15 % split'!C13</f>
        <v>141.4</v>
      </c>
      <c r="D13" s="93">
        <f>$H13*'2011-15 % split'!D13</f>
        <v>0</v>
      </c>
      <c r="E13" s="93">
        <f>$H13*'2011-15 % split'!E13</f>
        <v>0</v>
      </c>
      <c r="F13" s="93">
        <f>$H13*'2011-15 % split'!F13</f>
        <v>0</v>
      </c>
      <c r="G13" s="330">
        <f>$H13*'2011-15 % split'!G13</f>
        <v>0</v>
      </c>
      <c r="H13" s="271">
        <f>'2011-15 rates summary'!D13</f>
        <v>141.4</v>
      </c>
      <c r="I13" s="329">
        <f>$N13*'2011-15 % split'!I13</f>
        <v>147.16</v>
      </c>
      <c r="J13" s="93">
        <f>$N13*'2011-15 % split'!J13</f>
        <v>0</v>
      </c>
      <c r="K13" s="93">
        <f>$N13*'2011-15 % split'!K13</f>
        <v>0</v>
      </c>
      <c r="L13" s="93">
        <f>$N13*'2011-15 % split'!L13</f>
        <v>0</v>
      </c>
      <c r="M13" s="330">
        <f>$N13*'2011-15 % split'!M13</f>
        <v>0</v>
      </c>
      <c r="N13" s="271">
        <f>'2011-15 rates summary'!G13</f>
        <v>147.16</v>
      </c>
      <c r="O13" s="329">
        <f>$T13*'2011-15 % split'!O13</f>
        <v>152.79</v>
      </c>
      <c r="P13" s="93">
        <f>$T13*'2011-15 % split'!P13</f>
        <v>0</v>
      </c>
      <c r="Q13" s="93">
        <f>$T13*'2011-15 % split'!Q13</f>
        <v>0</v>
      </c>
      <c r="R13" s="93">
        <f>$T13*'2011-15 % split'!R13</f>
        <v>0</v>
      </c>
      <c r="S13" s="330">
        <f>$T13*'2011-15 % split'!S13</f>
        <v>0</v>
      </c>
      <c r="T13" s="271">
        <f>'2011-15 rates summary'!J13</f>
        <v>152.79</v>
      </c>
      <c r="U13" s="329">
        <f>$Z13*'2011-15 % split'!U13</f>
        <v>161.25</v>
      </c>
      <c r="V13" s="93">
        <f>$Z13*'2011-15 % split'!V13</f>
        <v>0</v>
      </c>
      <c r="W13" s="93">
        <f>$Z13*'2011-15 % split'!W13</f>
        <v>0</v>
      </c>
      <c r="X13" s="93">
        <f>$Z13*'2011-15 % split'!X13</f>
        <v>0</v>
      </c>
      <c r="Y13" s="330">
        <f>$Z13*'2011-15 % split'!Y13</f>
        <v>0</v>
      </c>
      <c r="Z13" s="271">
        <f>'2011-15 rates summary'!M13</f>
        <v>161.25</v>
      </c>
      <c r="AA13" s="329">
        <f>$AF13*'2011-15 % split'!AA13</f>
        <v>167.95</v>
      </c>
      <c r="AB13" s="93">
        <f>$AF13*'2011-15 % split'!AB13</f>
        <v>0</v>
      </c>
      <c r="AC13" s="93">
        <f>$AF13*'2011-15 % split'!AC13</f>
        <v>0</v>
      </c>
      <c r="AD13" s="93">
        <f>$AF13*'2011-15 % split'!AD13</f>
        <v>0</v>
      </c>
      <c r="AE13" s="330">
        <f>$AF13*'2011-15 % split'!AE13</f>
        <v>0</v>
      </c>
      <c r="AF13" s="271">
        <f>'2011-15 rates summary'!P13</f>
        <v>167.95</v>
      </c>
      <c r="AG13" s="272">
        <f>'CP MTest 1ph BH'!$O68</f>
        <v>138.91865767696675</v>
      </c>
      <c r="AH13" s="272">
        <f>'CP MTest 1ph BH'!$O69</f>
        <v>0</v>
      </c>
      <c r="AI13" s="272">
        <f>'CP MTest 1ph BH'!$O70</f>
        <v>0</v>
      </c>
      <c r="AJ13" s="985">
        <f>'CP MTest 1ph BH'!O$72</f>
        <v>12.502679190927006</v>
      </c>
      <c r="AK13" s="985">
        <f>'CP MTest 1ph BH'!O$71</f>
        <v>18.321981761015145</v>
      </c>
      <c r="AL13" s="1039">
        <f>'CP MTest 1ph BH'!O$73</f>
        <v>11.882032304023625</v>
      </c>
      <c r="AM13" s="266">
        <f t="shared" si="0"/>
        <v>181.62535093293252</v>
      </c>
      <c r="AN13" s="272">
        <f>'CP MTest 1ph BH'!P$68</f>
        <v>141.36902144687068</v>
      </c>
      <c r="AO13" s="272">
        <f>'CP MTest 1ph BH'!$Q69</f>
        <v>0</v>
      </c>
      <c r="AP13" s="272">
        <f>'CP MTest 1ph BH'!$Q70</f>
        <v>0</v>
      </c>
      <c r="AQ13" s="985">
        <f>'CP MTest 1ph BH'!P$72</f>
        <v>12.72321193021836</v>
      </c>
      <c r="AR13" s="985">
        <f>'CP MTest 1ph BH'!P$71</f>
        <v>18.645160238627771</v>
      </c>
      <c r="AS13" s="1039">
        <f>'CP MTest 1ph BH'!P$73</f>
        <v>12.091617553100177</v>
      </c>
      <c r="AT13" s="266">
        <f t="shared" si="1"/>
        <v>184.82901116881698</v>
      </c>
      <c r="AU13" s="272">
        <f>'CP MTest 1ph BH'!Q$68</f>
        <v>143.86260678762233</v>
      </c>
      <c r="AV13" s="272">
        <f>'CP MTest 1ph BH'!$Q69</f>
        <v>0</v>
      </c>
      <c r="AW13" s="272">
        <f>'CP MTest 1ph BH'!$Q70</f>
        <v>0</v>
      </c>
      <c r="AX13" s="985">
        <f>'CP MTest 1ph BH'!Q$72</f>
        <v>12.947634610886009</v>
      </c>
      <c r="AY13" s="985">
        <f>'CP MTest 1ph BH'!Q$71</f>
        <v>18.974039209219509</v>
      </c>
      <c r="AZ13" s="1039">
        <f>'CP MTest 1ph BH'!Q$73</f>
        <v>12.304899642540951</v>
      </c>
      <c r="BA13" s="266">
        <f t="shared" si="2"/>
        <v>188.08918025026881</v>
      </c>
      <c r="BB13" s="272">
        <f>'CP MTest 1ph BH'!R$68</f>
        <v>146.40017607753043</v>
      </c>
      <c r="BC13" s="272">
        <f>'CP MTest 1ph BH'!$R69</f>
        <v>0</v>
      </c>
      <c r="BD13" s="272">
        <f>'CP MTest 1ph BH'!$R70</f>
        <v>0</v>
      </c>
      <c r="BE13" s="985">
        <f>'CP MTest 1ph BH'!R$72</f>
        <v>13.176015846977739</v>
      </c>
      <c r="BF13" s="985">
        <f>'CP MTest 1ph BH'!R$71</f>
        <v>19.308719222865488</v>
      </c>
      <c r="BG13" s="1039">
        <f>'CP MTest 1ph BH'!R$73</f>
        <v>12.521943780316157</v>
      </c>
      <c r="BH13" s="266">
        <f t="shared" si="3"/>
        <v>191.40685492768981</v>
      </c>
      <c r="BI13" s="272">
        <f>'CP MTest 1ph BH'!S$68</f>
        <v>148.98250514237148</v>
      </c>
      <c r="BJ13" s="272">
        <f>'CP MTest 1ph BH'!$S69</f>
        <v>0</v>
      </c>
      <c r="BK13" s="272">
        <f>'CP MTest 1ph BH'!$S70</f>
        <v>0</v>
      </c>
      <c r="BL13" s="985">
        <f>'CP MTest 1ph BH'!S$72</f>
        <v>13.408425462813433</v>
      </c>
      <c r="BM13" s="985">
        <f>'CP MTest 1ph BH'!S$71</f>
        <v>19.649302603227373</v>
      </c>
      <c r="BN13" s="1039">
        <f>'CP MTest 1ph BH'!S$73</f>
        <v>12.74281632458886</v>
      </c>
      <c r="BO13" s="266">
        <f t="shared" si="4"/>
        <v>194.78304953300113</v>
      </c>
      <c r="BP13" s="256">
        <f>SUM(AM13,AT13,BA13,BH13,BO13)-SUM('CP MTest 1ph BH'!O75:S75)</f>
        <v>0</v>
      </c>
      <c r="BQ13"/>
      <c r="BR13"/>
    </row>
    <row r="14" spans="1:92">
      <c r="B14" s="103" t="s">
        <v>52</v>
      </c>
      <c r="C14" s="329">
        <f>$H14*'2011-15 % split'!C14</f>
        <v>414.37</v>
      </c>
      <c r="D14" s="93">
        <f>$H14*'2011-15 % split'!D14</f>
        <v>0</v>
      </c>
      <c r="E14" s="93">
        <f>$H14*'2011-15 % split'!E14</f>
        <v>0</v>
      </c>
      <c r="F14" s="93">
        <f>$H14*'2011-15 % split'!F14</f>
        <v>0</v>
      </c>
      <c r="G14" s="330">
        <f>$H14*'2011-15 % split'!G14</f>
        <v>0</v>
      </c>
      <c r="H14" s="271">
        <f>'2011-15 rates summary'!D14</f>
        <v>414.37</v>
      </c>
      <c r="I14" s="329">
        <f>$N14*'2011-15 % split'!I14</f>
        <v>431.27</v>
      </c>
      <c r="J14" s="93">
        <f>$N14*'2011-15 % split'!J14</f>
        <v>0</v>
      </c>
      <c r="K14" s="93">
        <f>$N14*'2011-15 % split'!K14</f>
        <v>0</v>
      </c>
      <c r="L14" s="93">
        <f>$N14*'2011-15 % split'!L14</f>
        <v>0</v>
      </c>
      <c r="M14" s="330">
        <f>$N14*'2011-15 % split'!M14</f>
        <v>0</v>
      </c>
      <c r="N14" s="271">
        <f>'2011-15 rates summary'!G14</f>
        <v>431.27</v>
      </c>
      <c r="O14" s="329">
        <f>$T14*'2011-15 % split'!O14</f>
        <v>447.78</v>
      </c>
      <c r="P14" s="93">
        <f>$T14*'2011-15 % split'!P14</f>
        <v>0</v>
      </c>
      <c r="Q14" s="93">
        <f>$T14*'2011-15 % split'!Q14</f>
        <v>0</v>
      </c>
      <c r="R14" s="93">
        <f>$T14*'2011-15 % split'!R14</f>
        <v>0</v>
      </c>
      <c r="S14" s="330">
        <f>$T14*'2011-15 % split'!S14</f>
        <v>0</v>
      </c>
      <c r="T14" s="271">
        <f>'2011-15 rates summary'!J14</f>
        <v>447.78</v>
      </c>
      <c r="U14" s="329">
        <f>$Z14*'2011-15 % split'!U14</f>
        <v>472.59</v>
      </c>
      <c r="V14" s="93">
        <f>$Z14*'2011-15 % split'!V14</f>
        <v>0</v>
      </c>
      <c r="W14" s="93">
        <f>$Z14*'2011-15 % split'!W14</f>
        <v>0</v>
      </c>
      <c r="X14" s="93">
        <f>$Z14*'2011-15 % split'!X14</f>
        <v>0</v>
      </c>
      <c r="Y14" s="330">
        <f>$Z14*'2011-15 % split'!Y14</f>
        <v>0</v>
      </c>
      <c r="Z14" s="271">
        <f>'2011-15 rates summary'!M14</f>
        <v>472.59</v>
      </c>
      <c r="AA14" s="329">
        <f>$AF14*'2011-15 % split'!AA14</f>
        <v>492.24</v>
      </c>
      <c r="AB14" s="93">
        <f>$AF14*'2011-15 % split'!AB14</f>
        <v>0</v>
      </c>
      <c r="AC14" s="93">
        <f>$AF14*'2011-15 % split'!AC14</f>
        <v>0</v>
      </c>
      <c r="AD14" s="93">
        <f>$AF14*'2011-15 % split'!AD14</f>
        <v>0</v>
      </c>
      <c r="AE14" s="330">
        <f>$AF14*'2011-15 % split'!AE14</f>
        <v>0</v>
      </c>
      <c r="AF14" s="271">
        <f>'2011-15 rates summary'!P14</f>
        <v>492.24</v>
      </c>
      <c r="AG14" s="272">
        <f>'CP Mtr Test 3ph BH'!$O68</f>
        <v>335.8462634210548</v>
      </c>
      <c r="AH14" s="272">
        <f>'CP Mtr Test 3ph BH'!$O69</f>
        <v>0</v>
      </c>
      <c r="AI14" s="272">
        <f>'CP Mtr Test 3ph BH'!$O70</f>
        <v>0</v>
      </c>
      <c r="AJ14" s="985">
        <f>'CP Mtr Test 3ph BH'!O72</f>
        <v>30.22616370789493</v>
      </c>
      <c r="AK14" s="985">
        <f>'CP Mtr Test 3ph BH'!O71</f>
        <v>44.29476368260292</v>
      </c>
      <c r="AL14" s="1039">
        <f>'CP Mtr Test 3ph BH'!O73</f>
        <v>28.72570335680869</v>
      </c>
      <c r="AM14" s="266">
        <f t="shared" si="0"/>
        <v>439.0928941683614</v>
      </c>
      <c r="AN14" s="272">
        <f>'CP Mtr Test 3ph BH'!P68</f>
        <v>341.77020142841872</v>
      </c>
      <c r="AO14" s="272">
        <f>'CP Mtr Test 3ph BH'!$Q69</f>
        <v>0</v>
      </c>
      <c r="AP14" s="272">
        <f>'CP Mtr Test 3ph BH'!$Q70</f>
        <v>0</v>
      </c>
      <c r="AQ14" s="985">
        <f>'CP Mtr Test 3ph BH'!P72</f>
        <v>30.759318128557684</v>
      </c>
      <c r="AR14" s="985">
        <f>'CP Mtr Test 3ph BH'!P71</f>
        <v>45.076071866394145</v>
      </c>
      <c r="AS14" s="1039">
        <f>'CP Mtr Test 3ph BH'!P73</f>
        <v>29.232391399635944</v>
      </c>
      <c r="AT14" s="266">
        <f t="shared" si="1"/>
        <v>446.83798282300654</v>
      </c>
      <c r="AU14" s="272">
        <f>'CP Mtr Test 3ph BH'!Q68</f>
        <v>347.79863082168532</v>
      </c>
      <c r="AV14" s="272">
        <f>'CP Mtr Test 3ph BH'!$Q69</f>
        <v>0</v>
      </c>
      <c r="AW14" s="272">
        <f>'CP Mtr Test 3ph BH'!$Q70</f>
        <v>0</v>
      </c>
      <c r="AX14" s="985">
        <f>'CP Mtr Test 3ph BH'!Q72</f>
        <v>31.301876773951676</v>
      </c>
      <c r="AY14" s="985">
        <f>'CP Mtr Test 3ph BH'!Q71</f>
        <v>45.871161419072074</v>
      </c>
      <c r="AZ14" s="1039">
        <f>'CP Mtr Test 3ph BH'!Q73</f>
        <v>29.748016831029638</v>
      </c>
      <c r="BA14" s="266">
        <f t="shared" si="2"/>
        <v>454.7196858457387</v>
      </c>
      <c r="BB14" s="272">
        <f>'CP Mtr Test 3ph BH'!R68</f>
        <v>353.93339470753699</v>
      </c>
      <c r="BC14" s="272">
        <f>'CP Mtr Test 3ph BH'!$R69</f>
        <v>0</v>
      </c>
      <c r="BD14" s="272">
        <f>'CP Mtr Test 3ph BH'!$R70</f>
        <v>0</v>
      </c>
      <c r="BE14" s="985">
        <f>'CP Mtr Test 3ph BH'!R72</f>
        <v>31.854005523678328</v>
      </c>
      <c r="BF14" s="985">
        <f>'CP Mtr Test 3ph BH'!R71</f>
        <v>46.680275427977051</v>
      </c>
      <c r="BG14" s="1039">
        <f>'CP Mtr Test 3ph BH'!R73</f>
        <v>30.272737296143468</v>
      </c>
      <c r="BH14" s="266">
        <f t="shared" si="3"/>
        <v>462.74041295533584</v>
      </c>
      <c r="BI14" s="272">
        <f>'CP Mtr Test 3ph BH'!S68</f>
        <v>360.17636870291744</v>
      </c>
      <c r="BJ14" s="272">
        <f>'CP Mtr Test 3ph BH'!$S69</f>
        <v>0</v>
      </c>
      <c r="BK14" s="272">
        <f>'CP Mtr Test 3ph BH'!$S70</f>
        <v>0</v>
      </c>
      <c r="BL14" s="985">
        <f>'CP Mtr Test 3ph BH'!S72</f>
        <v>32.415873183262569</v>
      </c>
      <c r="BM14" s="985">
        <f>'CP Mtr Test 3ph BH'!S71</f>
        <v>47.503661268227781</v>
      </c>
      <c r="BN14" s="1039">
        <f>'CP Mtr Test 3ph BH'!S73</f>
        <v>30.80671322080855</v>
      </c>
      <c r="BO14" s="266">
        <f t="shared" si="4"/>
        <v>470.90261637521638</v>
      </c>
      <c r="BP14" s="256">
        <f>SUM(AM14,AT14,BA14,BH14,BO14)-SUM('CP Mtr Test 3ph BH'!O75:S75)</f>
        <v>0</v>
      </c>
      <c r="BQ14"/>
      <c r="BR14"/>
    </row>
    <row r="15" spans="1:92">
      <c r="B15" s="103" t="s">
        <v>53</v>
      </c>
      <c r="C15" s="329">
        <f>$H15*'2011-15 % split'!C15</f>
        <v>455.35</v>
      </c>
      <c r="D15" s="93">
        <f>$H15*'2011-15 % split'!D15</f>
        <v>0</v>
      </c>
      <c r="E15" s="93">
        <f>$H15*'2011-15 % split'!E15</f>
        <v>0</v>
      </c>
      <c r="F15" s="93">
        <f>$H15*'2011-15 % split'!F15</f>
        <v>0</v>
      </c>
      <c r="G15" s="330">
        <f>$H15*'2011-15 % split'!G15</f>
        <v>0</v>
      </c>
      <c r="H15" s="271">
        <f>'2011-15 rates summary'!D15</f>
        <v>455.35</v>
      </c>
      <c r="I15" s="329">
        <f>$N15*'2011-15 % split'!I15</f>
        <v>473.92</v>
      </c>
      <c r="J15" s="93">
        <f>$N15*'2011-15 % split'!J15</f>
        <v>0</v>
      </c>
      <c r="K15" s="93">
        <f>$N15*'2011-15 % split'!K15</f>
        <v>0</v>
      </c>
      <c r="L15" s="93">
        <f>$N15*'2011-15 % split'!L15</f>
        <v>0</v>
      </c>
      <c r="M15" s="330">
        <f>$N15*'2011-15 % split'!M15</f>
        <v>0</v>
      </c>
      <c r="N15" s="271">
        <f>'2011-15 rates summary'!G15</f>
        <v>473.92</v>
      </c>
      <c r="O15" s="329">
        <f>$T15*'2011-15 % split'!O15</f>
        <v>492.07</v>
      </c>
      <c r="P15" s="93">
        <f>$T15*'2011-15 % split'!P15</f>
        <v>0</v>
      </c>
      <c r="Q15" s="93">
        <f>$T15*'2011-15 % split'!Q15</f>
        <v>0</v>
      </c>
      <c r="R15" s="93">
        <f>$T15*'2011-15 % split'!R15</f>
        <v>0</v>
      </c>
      <c r="S15" s="330">
        <f>$T15*'2011-15 % split'!S15</f>
        <v>0</v>
      </c>
      <c r="T15" s="271">
        <f>'2011-15 rates summary'!J15</f>
        <v>492.07</v>
      </c>
      <c r="U15" s="329">
        <f>$Z15*'2011-15 % split'!U15</f>
        <v>519.34</v>
      </c>
      <c r="V15" s="93">
        <f>$Z15*'2011-15 % split'!V15</f>
        <v>0</v>
      </c>
      <c r="W15" s="93">
        <f>$Z15*'2011-15 % split'!W15</f>
        <v>0</v>
      </c>
      <c r="X15" s="93">
        <f>$Z15*'2011-15 % split'!X15</f>
        <v>0</v>
      </c>
      <c r="Y15" s="330">
        <f>$Z15*'2011-15 % split'!Y15</f>
        <v>0</v>
      </c>
      <c r="Z15" s="271">
        <f>'2011-15 rates summary'!M15</f>
        <v>519.34</v>
      </c>
      <c r="AA15" s="329">
        <f>$AF15*'2011-15 % split'!AA15</f>
        <v>540.94000000000005</v>
      </c>
      <c r="AB15" s="93">
        <f>$AF15*'2011-15 % split'!AB15</f>
        <v>0</v>
      </c>
      <c r="AC15" s="93">
        <f>$AF15*'2011-15 % split'!AC15</f>
        <v>0</v>
      </c>
      <c r="AD15" s="93">
        <f>$AF15*'2011-15 % split'!AD15</f>
        <v>0</v>
      </c>
      <c r="AE15" s="330">
        <f>$AF15*'2011-15 % split'!AE15</f>
        <v>0</v>
      </c>
      <c r="AF15" s="271">
        <f>'2011-15 rates summary'!P15</f>
        <v>540.94000000000005</v>
      </c>
      <c r="AG15" s="272">
        <f>'CP Mtr Test 3ph AH'!$O68</f>
        <v>385.891005142702</v>
      </c>
      <c r="AH15" s="272">
        <f>'CP Mtr Test 3ph AH'!$O69</f>
        <v>0</v>
      </c>
      <c r="AI15" s="272">
        <f>'CP Mtr Test 3ph AH'!$O70</f>
        <v>0</v>
      </c>
      <c r="AJ15" s="985">
        <f>'CP Mtr Test 3ph AH'!O72</f>
        <v>34.730190462843176</v>
      </c>
      <c r="AK15" s="985">
        <f>'CP Mtr Test 3ph AH'!O71</f>
        <v>50.895164668270965</v>
      </c>
      <c r="AL15" s="1039">
        <f>'CP Mtr Test 3ph AH'!O73</f>
        <v>33.006145219167131</v>
      </c>
      <c r="AM15" s="266">
        <f t="shared" si="0"/>
        <v>504.52250549298327</v>
      </c>
      <c r="AN15" s="272">
        <f>'CP Mtr Test 3ph AH'!P68</f>
        <v>392.69767426796994</v>
      </c>
      <c r="AO15" s="272">
        <f>'CP Mtr Test 3ph AH'!$Q69</f>
        <v>0</v>
      </c>
      <c r="AP15" s="272">
        <f>'CP Mtr Test 3ph AH'!$Q70</f>
        <v>0</v>
      </c>
      <c r="AQ15" s="985">
        <f>'CP Mtr Test 3ph AH'!P72</f>
        <v>35.342790684117297</v>
      </c>
      <c r="AR15" s="985">
        <f>'CP Mtr Test 3ph AH'!P71</f>
        <v>51.792896259202557</v>
      </c>
      <c r="AS15" s="1039">
        <f>'CP Mtr Test 3ph AH'!P73</f>
        <v>33.58833528479029</v>
      </c>
      <c r="AT15" s="266">
        <f t="shared" si="1"/>
        <v>513.42169649608013</v>
      </c>
      <c r="AU15" s="272">
        <f>'CP Mtr Test 3ph AH'!Q68</f>
        <v>399.62440513078417</v>
      </c>
      <c r="AV15" s="272">
        <f>'CP Mtr Test 3ph AH'!$Q69</f>
        <v>0</v>
      </c>
      <c r="AW15" s="272">
        <f>'CP Mtr Test 3ph AH'!$Q70</f>
        <v>0</v>
      </c>
      <c r="AX15" s="985">
        <f>'CP Mtr Test 3ph AH'!Q72</f>
        <v>35.966196461770572</v>
      </c>
      <c r="AY15" s="985">
        <f>'CP Mtr Test 3ph AH'!Q71</f>
        <v>52.706462792699121</v>
      </c>
      <c r="AZ15" s="1039">
        <f>'CP Mtr Test 3ph AH'!Q73</f>
        <v>34.180794506967771</v>
      </c>
      <c r="BA15" s="266">
        <f t="shared" si="2"/>
        <v>522.47785889222166</v>
      </c>
      <c r="BB15" s="272">
        <f>'CP Mtr Test 3ph AH'!R68</f>
        <v>406.67331548074526</v>
      </c>
      <c r="BC15" s="272">
        <f>'CP Mtr Test 3ph AH'!$R69</f>
        <v>0</v>
      </c>
      <c r="BD15" s="272">
        <f>'CP Mtr Test 3ph AH'!$R70</f>
        <v>0</v>
      </c>
      <c r="BE15" s="985">
        <f>'CP Mtr Test 3ph AH'!R72</f>
        <v>36.60059839326707</v>
      </c>
      <c r="BF15" s="985">
        <f>'CP Mtr Test 3ph AH'!R71</f>
        <v>53.636143578755494</v>
      </c>
      <c r="BG15" s="1039">
        <f>'CP Mtr Test 3ph AH'!R73</f>
        <v>34.783704021693751</v>
      </c>
      <c r="BH15" s="266">
        <f t="shared" si="3"/>
        <v>531.69376147446155</v>
      </c>
      <c r="BI15" s="272">
        <f>'CP Mtr Test 3ph AH'!S68</f>
        <v>413.84656042209735</v>
      </c>
      <c r="BJ15" s="272">
        <f>'CP Mtr Test 3ph AH'!$S69</f>
        <v>0</v>
      </c>
      <c r="BK15" s="272">
        <f>'CP Mtr Test 3ph AH'!$S70</f>
        <v>0</v>
      </c>
      <c r="BL15" s="985">
        <f>'CP Mtr Test 3ph AH'!S72</f>
        <v>37.246190437988759</v>
      </c>
      <c r="BM15" s="985">
        <f>'CP Mtr Test 3ph AH'!S71</f>
        <v>54.582222854070416</v>
      </c>
      <c r="BN15" s="1039">
        <f>'CP Mtr Test 3ph AH'!S73</f>
        <v>35.397248159990959</v>
      </c>
      <c r="BO15" s="266">
        <f t="shared" si="4"/>
        <v>541.07222187414743</v>
      </c>
      <c r="BP15" s="256">
        <f>SUM(AM15,AT15,BA15,BH15,BO15)-SUM('CP Mtr Test 3ph AH'!O75:S75)</f>
        <v>0</v>
      </c>
      <c r="BQ15"/>
      <c r="BR15"/>
    </row>
    <row r="16" spans="1:92">
      <c r="B16" s="103" t="s">
        <v>54</v>
      </c>
      <c r="C16" s="329">
        <f>$H16*'2011-15 % split'!C16</f>
        <v>243.49</v>
      </c>
      <c r="D16" s="93">
        <f>$H16*'2011-15 % split'!D16</f>
        <v>0</v>
      </c>
      <c r="E16" s="93">
        <f>$H16*'2011-15 % split'!E16</f>
        <v>0</v>
      </c>
      <c r="F16" s="93">
        <f>$H16*'2011-15 % split'!F16</f>
        <v>0</v>
      </c>
      <c r="G16" s="330">
        <f>$H16*'2011-15 % split'!G16</f>
        <v>0</v>
      </c>
      <c r="H16" s="271">
        <f>'2011-15 rates summary'!D16</f>
        <v>243.49</v>
      </c>
      <c r="I16" s="329">
        <f>$N16*'2011-15 % split'!I16</f>
        <v>253.42</v>
      </c>
      <c r="J16" s="93">
        <f>$N16*'2011-15 % split'!J16</f>
        <v>0</v>
      </c>
      <c r="K16" s="93">
        <f>$N16*'2011-15 % split'!K16</f>
        <v>0</v>
      </c>
      <c r="L16" s="93">
        <f>$N16*'2011-15 % split'!L16</f>
        <v>0</v>
      </c>
      <c r="M16" s="330">
        <f>$N16*'2011-15 % split'!M16</f>
        <v>0</v>
      </c>
      <c r="N16" s="271">
        <f>'2011-15 rates summary'!G16</f>
        <v>253.42</v>
      </c>
      <c r="O16" s="329">
        <f>$T16*'2011-15 % split'!O16</f>
        <v>263.12</v>
      </c>
      <c r="P16" s="93">
        <f>$T16*'2011-15 % split'!P16</f>
        <v>0</v>
      </c>
      <c r="Q16" s="93">
        <f>$T16*'2011-15 % split'!Q16</f>
        <v>0</v>
      </c>
      <c r="R16" s="93">
        <f>$T16*'2011-15 % split'!R16</f>
        <v>0</v>
      </c>
      <c r="S16" s="330">
        <f>$T16*'2011-15 % split'!S16</f>
        <v>0</v>
      </c>
      <c r="T16" s="271">
        <f>'2011-15 rates summary'!J16</f>
        <v>263.12</v>
      </c>
      <c r="U16" s="329">
        <f>$Z16*'2011-15 % split'!U16</f>
        <v>277.7</v>
      </c>
      <c r="V16" s="93">
        <f>$Z16*'2011-15 % split'!V16</f>
        <v>0</v>
      </c>
      <c r="W16" s="93">
        <f>$Z16*'2011-15 % split'!W16</f>
        <v>0</v>
      </c>
      <c r="X16" s="93">
        <f>$Z16*'2011-15 % split'!X16</f>
        <v>0</v>
      </c>
      <c r="Y16" s="330">
        <f>$Z16*'2011-15 % split'!Y16</f>
        <v>0</v>
      </c>
      <c r="Z16" s="271">
        <f>'2011-15 rates summary'!M16</f>
        <v>277.7</v>
      </c>
      <c r="AA16" s="329">
        <f>$AF16*'2011-15 % split'!AA16</f>
        <v>289.25</v>
      </c>
      <c r="AB16" s="93">
        <f>$AF16*'2011-15 % split'!AB16</f>
        <v>0</v>
      </c>
      <c r="AC16" s="93">
        <f>$AF16*'2011-15 % split'!AC16</f>
        <v>0</v>
      </c>
      <c r="AD16" s="93">
        <f>$AF16*'2011-15 % split'!AD16</f>
        <v>0</v>
      </c>
      <c r="AE16" s="330">
        <f>$AF16*'2011-15 % split'!AE16</f>
        <v>0</v>
      </c>
      <c r="AF16" s="271">
        <f>'2011-15 rates summary'!P16</f>
        <v>289.25</v>
      </c>
      <c r="AG16" s="272">
        <f>'CP Mtr Test ext mtr 3ph BH'!$O68</f>
        <v>258.0838115960326</v>
      </c>
      <c r="AH16" s="272">
        <f>'CP Mtr Test ext mtr 3ph BH'!$O69</f>
        <v>0</v>
      </c>
      <c r="AI16" s="272">
        <f>'CP Mtr Test ext mtr 3ph BH'!$O$70</f>
        <v>0</v>
      </c>
      <c r="AJ16" s="272">
        <f>'CP Mtr Test ext mtr 3ph BH'!O$72</f>
        <v>23.227543043642932</v>
      </c>
      <c r="AK16" s="272">
        <f>'CP Mtr Test ext mtr 3ph BH'!O$71</f>
        <v>34.038673911400736</v>
      </c>
      <c r="AL16" s="1040">
        <f>'CP Mtr Test ext mtr 3ph BH'!O$73</f>
        <v>22.074501998575339</v>
      </c>
      <c r="AM16" s="266">
        <f t="shared" si="0"/>
        <v>337.42453054965159</v>
      </c>
      <c r="AN16" s="272">
        <f>'CP Mtr Test ext mtr 3ph BH'!P$68</f>
        <v>262.63611027288971</v>
      </c>
      <c r="AO16" s="272">
        <f>'CP Mtr Test ext mtr 3ph BH'!$Q69</f>
        <v>0</v>
      </c>
      <c r="AP16" s="272">
        <f>'CP Mtr Test ext mtr 3ph BH'!$Q$70</f>
        <v>0</v>
      </c>
      <c r="AQ16" s="272">
        <f>'CP Mtr Test ext mtr 3ph BH'!P$72</f>
        <v>23.637249924560074</v>
      </c>
      <c r="AR16" s="272">
        <f>'CP Mtr Test ext mtr 3ph BH'!P$71</f>
        <v>34.639076583891423</v>
      </c>
      <c r="AS16" s="1040">
        <f>'CP Mtr Test ext mtr 3ph BH'!P$73</f>
        <v>22.463870574693889</v>
      </c>
      <c r="AT16" s="266">
        <f t="shared" si="1"/>
        <v>343.37630735603511</v>
      </c>
      <c r="AU16" s="272">
        <f>'CP Mtr Test ext mtr 3ph BH'!Q$68</f>
        <v>267.26870621099374</v>
      </c>
      <c r="AV16" s="272">
        <f>'CP Mtr Test ext mtr 3ph BH'!$Q69</f>
        <v>0</v>
      </c>
      <c r="AW16" s="272">
        <f>'CP Mtr Test ext mtr 3ph BH'!$Q$70</f>
        <v>0</v>
      </c>
      <c r="AX16" s="272">
        <f>'CP Mtr Test ext mtr 3ph BH'!Q$72</f>
        <v>24.054183558989436</v>
      </c>
      <c r="AY16" s="272">
        <f>'CP Mtr Test ext mtr 3ph BH'!Q$71</f>
        <v>35.250069662167967</v>
      </c>
      <c r="AZ16" s="1040">
        <f>'CP Mtr Test ext mtr 3ph BH'!Q$73</f>
        <v>22.860107160250582</v>
      </c>
      <c r="BA16" s="266">
        <f t="shared" si="2"/>
        <v>349.43306659240176</v>
      </c>
      <c r="BB16" s="272">
        <f>'CP Mtr Test ext mtr 3ph BH'!R$68</f>
        <v>271.98301576076921</v>
      </c>
      <c r="BC16" s="272">
        <f>'CP Mtr Test ext mtr 3ph BH'!$R69</f>
        <v>0</v>
      </c>
      <c r="BD16" s="272">
        <f>'CP Mtr Test ext mtr 3ph BH'!$R$70</f>
        <v>0</v>
      </c>
      <c r="BE16" s="272">
        <f>'CP Mtr Test ext mtr 3ph BH'!R$72</f>
        <v>24.478471418469226</v>
      </c>
      <c r="BF16" s="272">
        <f>'CP Mtr Test ext mtr 3ph BH'!R$71</f>
        <v>35.87183994868785</v>
      </c>
      <c r="BG16" s="1040">
        <f>'CP Mtr Test ext mtr 3ph BH'!R$73</f>
        <v>23.263332898954843</v>
      </c>
      <c r="BH16" s="266">
        <f t="shared" si="3"/>
        <v>355.59666002688112</v>
      </c>
      <c r="BI16" s="272">
        <f>'CP Mtr Test ext mtr 3ph BH'!S$68</f>
        <v>276.78048025541716</v>
      </c>
      <c r="BJ16" s="272">
        <f>'CP Mtr Test ext mtr 3ph BH'!$S69</f>
        <v>0</v>
      </c>
      <c r="BK16" s="272">
        <f>'CP Mtr Test ext mtr 3ph BH'!$S$70</f>
        <v>0</v>
      </c>
      <c r="BL16" s="272">
        <f>'CP Mtr Test ext mtr 3ph BH'!S$72</f>
        <v>24.910243222987543</v>
      </c>
      <c r="BM16" s="272">
        <f>'CP Mtr Test ext mtr 3ph BH'!S$71</f>
        <v>36.50457754088697</v>
      </c>
      <c r="BN16" s="1040">
        <f>'CP Mtr Test ext mtr 3ph BH'!S$73</f>
        <v>23.673671071350423</v>
      </c>
      <c r="BO16" s="266">
        <f t="shared" si="4"/>
        <v>361.86897209064216</v>
      </c>
      <c r="BP16" s="256">
        <f>SUM(AM16,AT16,BA16,BH16,BO16)-SUM('CP Mtr Test ext mtr 3ph BH'!O75:S75)</f>
        <v>0</v>
      </c>
      <c r="BQ16"/>
      <c r="BR16"/>
    </row>
    <row r="17" spans="2:74">
      <c r="B17" s="103" t="s">
        <v>55</v>
      </c>
      <c r="C17" s="329">
        <f>$H17*'2011-15 % split'!C17</f>
        <v>404.8</v>
      </c>
      <c r="D17" s="93">
        <f>$H17*'2011-15 % split'!D17</f>
        <v>0</v>
      </c>
      <c r="E17" s="93">
        <f>$H17*'2011-15 % split'!E17</f>
        <v>0</v>
      </c>
      <c r="F17" s="93">
        <f>$H17*'2011-15 % split'!F17</f>
        <v>0</v>
      </c>
      <c r="G17" s="330">
        <f>$H17*'2011-15 % split'!G17</f>
        <v>0</v>
      </c>
      <c r="H17" s="271">
        <f>'2011-15 rates summary'!D17</f>
        <v>404.8</v>
      </c>
      <c r="I17" s="329">
        <f>$N17*'2011-15 % split'!I17</f>
        <v>421.31</v>
      </c>
      <c r="J17" s="93">
        <f>$N17*'2011-15 % split'!J17</f>
        <v>0</v>
      </c>
      <c r="K17" s="93">
        <f>$N17*'2011-15 % split'!K17</f>
        <v>0</v>
      </c>
      <c r="L17" s="93">
        <f>$N17*'2011-15 % split'!L17</f>
        <v>0</v>
      </c>
      <c r="M17" s="330">
        <f>$N17*'2011-15 % split'!M17</f>
        <v>0</v>
      </c>
      <c r="N17" s="271">
        <f>'2011-15 rates summary'!G17</f>
        <v>421.31</v>
      </c>
      <c r="O17" s="329">
        <f>$T17*'2011-15 % split'!O17</f>
        <v>437.44</v>
      </c>
      <c r="P17" s="93">
        <f>$T17*'2011-15 % split'!P17</f>
        <v>0</v>
      </c>
      <c r="Q17" s="93">
        <f>$T17*'2011-15 % split'!Q17</f>
        <v>0</v>
      </c>
      <c r="R17" s="93">
        <f>$T17*'2011-15 % split'!R17</f>
        <v>0</v>
      </c>
      <c r="S17" s="330">
        <f>$T17*'2011-15 % split'!S17</f>
        <v>0</v>
      </c>
      <c r="T17" s="271">
        <f>'2011-15 rates summary'!J17</f>
        <v>437.44</v>
      </c>
      <c r="U17" s="329">
        <f>$Z17*'2011-15 % split'!U17</f>
        <v>461.68</v>
      </c>
      <c r="V17" s="93">
        <f>$Z17*'2011-15 % split'!V17</f>
        <v>0</v>
      </c>
      <c r="W17" s="93">
        <f>$Z17*'2011-15 % split'!W17</f>
        <v>0</v>
      </c>
      <c r="X17" s="93">
        <f>$Z17*'2011-15 % split'!X17</f>
        <v>0</v>
      </c>
      <c r="Y17" s="330">
        <f>$Z17*'2011-15 % split'!Y17</f>
        <v>0</v>
      </c>
      <c r="Z17" s="271">
        <f>'2011-15 rates summary'!M17</f>
        <v>461.68</v>
      </c>
      <c r="AA17" s="329">
        <f>$AF17*'2011-15 % split'!AA17</f>
        <v>480.88</v>
      </c>
      <c r="AB17" s="93">
        <f>$AF17*'2011-15 % split'!AB17</f>
        <v>0</v>
      </c>
      <c r="AC17" s="93">
        <f>$AF17*'2011-15 % split'!AC17</f>
        <v>0</v>
      </c>
      <c r="AD17" s="93">
        <f>$AF17*'2011-15 % split'!AD17</f>
        <v>0</v>
      </c>
      <c r="AE17" s="330">
        <f>$AF17*'2011-15 % split'!AE17</f>
        <v>0</v>
      </c>
      <c r="AF17" s="271">
        <f>'2011-15 rates summary'!P17</f>
        <v>480.88</v>
      </c>
      <c r="AG17" s="272">
        <f>'CP Mtr Test CT ph BH'!$O68</f>
        <v>435.81459923157809</v>
      </c>
      <c r="AH17" s="272">
        <f>'CP Mtr Test CT ph BH'!$O69</f>
        <v>0</v>
      </c>
      <c r="AI17" s="272">
        <f>'CP Mtr Test CT ph BH'!$O70</f>
        <v>0</v>
      </c>
      <c r="AJ17" s="985">
        <f>'CP Mtr Test CT ph BH'!O72</f>
        <v>39.223313930842025</v>
      </c>
      <c r="AK17" s="985">
        <f>'CP Mtr Test CT ph BH'!O71</f>
        <v>57.479587492652833</v>
      </c>
      <c r="AL17" s="1039">
        <f>'CP Mtr Test CT ph BH'!O73</f>
        <v>37.276225045855107</v>
      </c>
      <c r="AM17" s="266">
        <f t="shared" si="0"/>
        <v>569.79372570092801</v>
      </c>
      <c r="AN17" s="272">
        <f>'CP Mtr Test CT ph BH'!P68</f>
        <v>443.50186257121891</v>
      </c>
      <c r="AO17" s="272">
        <f>'CP Mtr Test CT ph BH'!$Q69</f>
        <v>0</v>
      </c>
      <c r="AP17" s="272">
        <f>'CP Mtr Test CT ph BH'!$Q70</f>
        <v>0</v>
      </c>
      <c r="AQ17" s="985">
        <f>'CP Mtr Test CT ph BH'!P72</f>
        <v>39.915167631409702</v>
      </c>
      <c r="AR17" s="985">
        <f>'CP Mtr Test CT ph BH'!P71</f>
        <v>58.49346065451806</v>
      </c>
      <c r="AS17" s="1039">
        <f>'CP Mtr Test CT ph BH'!P73</f>
        <v>37.933734360000273</v>
      </c>
      <c r="AT17" s="266">
        <f t="shared" si="1"/>
        <v>579.84422521714691</v>
      </c>
      <c r="AU17" s="272">
        <f>'CP Mtr Test CT ph BH'!Q68</f>
        <v>451.32472030755309</v>
      </c>
      <c r="AV17" s="272">
        <f>'CP Mtr Test CT ph BH'!$Q69</f>
        <v>0</v>
      </c>
      <c r="AW17" s="272">
        <f>'CP Mtr Test CT ph BH'!$Q70</f>
        <v>0</v>
      </c>
      <c r="AX17" s="985">
        <f>'CP Mtr Test CT ph BH'!Q72</f>
        <v>40.61922482767978</v>
      </c>
      <c r="AY17" s="985">
        <f>'CP Mtr Test CT ph BH'!Q71</f>
        <v>59.525217361363175</v>
      </c>
      <c r="AZ17" s="1039">
        <f>'CP Mtr Test CT ph BH'!Q73</f>
        <v>38.602841374761724</v>
      </c>
      <c r="BA17" s="266">
        <f t="shared" si="2"/>
        <v>590.07200387135777</v>
      </c>
      <c r="BB17" s="272">
        <f>'CP Mtr Test CT ph BH'!R68</f>
        <v>459.28556416824796</v>
      </c>
      <c r="BC17" s="272">
        <f>'CP Mtr Test CT ph BH'!$R69</f>
        <v>0</v>
      </c>
      <c r="BD17" s="272">
        <f>'CP Mtr Test CT ph BH'!$R70</f>
        <v>0</v>
      </c>
      <c r="BE17" s="985">
        <f>'CP Mtr Test CT ph BH'!R72</f>
        <v>41.335700775142314</v>
      </c>
      <c r="BF17" s="985">
        <f>'CP Mtr Test CT ph BH'!R71</f>
        <v>60.57517305815022</v>
      </c>
      <c r="BG17" s="1039">
        <f>'CP Mtr Test CT ph BH'!R73</f>
        <v>39.283750660107842</v>
      </c>
      <c r="BH17" s="266">
        <f t="shared" si="3"/>
        <v>600.4801886616483</v>
      </c>
      <c r="BI17" s="272">
        <f>'CP Mtr Test CT ph BH'!S68</f>
        <v>467.38682806826887</v>
      </c>
      <c r="BJ17" s="272">
        <f>'CP Mtr Test CT ph BH'!$S69</f>
        <v>0</v>
      </c>
      <c r="BK17" s="272">
        <f>'CP Mtr Test CT ph BH'!$S70</f>
        <v>0</v>
      </c>
      <c r="BL17" s="985">
        <f>'CP Mtr Test CT ph BH'!S72</f>
        <v>42.064814526144197</v>
      </c>
      <c r="BM17" s="985">
        <f>'CP Mtr Test CT ph BH'!S71</f>
        <v>61.643648753923976</v>
      </c>
      <c r="BN17" s="1039">
        <f>'CP Mtr Test CT ph BH'!S73</f>
        <v>39.976670394383603</v>
      </c>
      <c r="BO17" s="266">
        <f t="shared" si="4"/>
        <v>611.07196174272065</v>
      </c>
      <c r="BP17" s="256">
        <f>SUM(AM17,AT17,BA17,BH17,BO17)-SUM('CP Mtr Test CT ph BH'!O75:S75)</f>
        <v>0</v>
      </c>
      <c r="BQ17"/>
      <c r="BR17"/>
    </row>
    <row r="18" spans="2:74">
      <c r="B18" s="103" t="s">
        <v>56</v>
      </c>
      <c r="C18" s="329">
        <f>$H18*'2011-15 % split'!C18</f>
        <v>444.75</v>
      </c>
      <c r="D18" s="93">
        <f>$H18*'2011-15 % split'!D18</f>
        <v>0</v>
      </c>
      <c r="E18" s="93">
        <f>$H18*'2011-15 % split'!E18</f>
        <v>0</v>
      </c>
      <c r="F18" s="93">
        <f>$H18*'2011-15 % split'!F18</f>
        <v>0</v>
      </c>
      <c r="G18" s="330">
        <f>$H18*'2011-15 % split'!G18</f>
        <v>0</v>
      </c>
      <c r="H18" s="271">
        <f>'2011-15 rates summary'!D18</f>
        <v>444.75</v>
      </c>
      <c r="I18" s="329">
        <f>$N18*'2011-15 % split'!I18</f>
        <v>462.89</v>
      </c>
      <c r="J18" s="93">
        <f>$N18*'2011-15 % split'!J18</f>
        <v>0</v>
      </c>
      <c r="K18" s="93">
        <f>$N18*'2011-15 % split'!K18</f>
        <v>0</v>
      </c>
      <c r="L18" s="93">
        <f>$N18*'2011-15 % split'!L18</f>
        <v>0</v>
      </c>
      <c r="M18" s="330">
        <f>$N18*'2011-15 % split'!M18</f>
        <v>0</v>
      </c>
      <c r="N18" s="271">
        <f>'2011-15 rates summary'!G18</f>
        <v>462.89</v>
      </c>
      <c r="O18" s="329">
        <f>$T18*'2011-15 % split'!O18</f>
        <v>480.61</v>
      </c>
      <c r="P18" s="93">
        <f>$T18*'2011-15 % split'!P18</f>
        <v>0</v>
      </c>
      <c r="Q18" s="93">
        <f>$T18*'2011-15 % split'!Q18</f>
        <v>0</v>
      </c>
      <c r="R18" s="93">
        <f>$T18*'2011-15 % split'!R18</f>
        <v>0</v>
      </c>
      <c r="S18" s="330">
        <f>$T18*'2011-15 % split'!S18</f>
        <v>0</v>
      </c>
      <c r="T18" s="271">
        <f>'2011-15 rates summary'!J18</f>
        <v>480.61</v>
      </c>
      <c r="U18" s="329">
        <f>$Z18*'2011-15 % split'!U18</f>
        <v>507.24</v>
      </c>
      <c r="V18" s="93">
        <f>$Z18*'2011-15 % split'!V18</f>
        <v>0</v>
      </c>
      <c r="W18" s="93">
        <f>$Z18*'2011-15 % split'!W18</f>
        <v>0</v>
      </c>
      <c r="X18" s="93">
        <f>$Z18*'2011-15 % split'!X18</f>
        <v>0</v>
      </c>
      <c r="Y18" s="330">
        <f>$Z18*'2011-15 % split'!Y18</f>
        <v>0</v>
      </c>
      <c r="Z18" s="271">
        <f>'2011-15 rates summary'!M18</f>
        <v>507.24</v>
      </c>
      <c r="AA18" s="329">
        <f>$AF18*'2011-15 % split'!AA18</f>
        <v>528.33000000000004</v>
      </c>
      <c r="AB18" s="93">
        <f>$AF18*'2011-15 % split'!AB18</f>
        <v>0</v>
      </c>
      <c r="AC18" s="93">
        <f>$AF18*'2011-15 % split'!AC18</f>
        <v>0</v>
      </c>
      <c r="AD18" s="93">
        <f>$AF18*'2011-15 % split'!AD18</f>
        <v>0</v>
      </c>
      <c r="AE18" s="330">
        <f>$AF18*'2011-15 % split'!AE18</f>
        <v>0</v>
      </c>
      <c r="AF18" s="271">
        <f>'2011-15 rates summary'!P18</f>
        <v>528.33000000000004</v>
      </c>
      <c r="AG18" s="272">
        <f>'CP Mtr Test CT ph AH'!$O68</f>
        <v>503.29147159646965</v>
      </c>
      <c r="AH18" s="272">
        <f>'CP Mtr Test CT ph AH'!$O69</f>
        <v>0</v>
      </c>
      <c r="AI18" s="272">
        <f>'CP Mtr Test CT ph AH'!$O70</f>
        <v>0</v>
      </c>
      <c r="AJ18" s="985">
        <f>'CP Mtr Test CT ph AH'!O72</f>
        <v>45.296232443682264</v>
      </c>
      <c r="AK18" s="985">
        <f>'CP Mtr Test CT ph AH'!O71</f>
        <v>66.379112188858386</v>
      </c>
      <c r="AL18" s="1039">
        <f>'CP Mtr Test CT ph AH'!O73</f>
        <v>43.047677136030728</v>
      </c>
      <c r="AM18" s="266">
        <f t="shared" si="0"/>
        <v>658.01449336504106</v>
      </c>
      <c r="AN18" s="272">
        <f>'CP Mtr Test CT ph AH'!P68</f>
        <v>512.16894859145555</v>
      </c>
      <c r="AO18" s="272">
        <f>'CP Mtr Test CT ph AH'!$Q69</f>
        <v>0</v>
      </c>
      <c r="AP18" s="272">
        <f>'CP Mtr Test CT ph AH'!$Q70</f>
        <v>0</v>
      </c>
      <c r="AQ18" s="985">
        <f>'CP Mtr Test CT ph AH'!P72</f>
        <v>46.095205373230996</v>
      </c>
      <c r="AR18" s="985">
        <f>'CP Mtr Test CT ph AH'!P71</f>
        <v>67.549962629727077</v>
      </c>
      <c r="AS18" s="1039">
        <f>'CP Mtr Test CT ph AH'!P73</f>
        <v>43.806988161608963</v>
      </c>
      <c r="AT18" s="266">
        <f t="shared" si="1"/>
        <v>669.62110475602265</v>
      </c>
      <c r="AU18" s="272">
        <f>'CP Mtr Test CT ph AH'!Q68</f>
        <v>521.20301396960372</v>
      </c>
      <c r="AV18" s="272">
        <f>'CP Mtr Test CT ph AH'!$Q69</f>
        <v>0</v>
      </c>
      <c r="AW18" s="272">
        <f>'CP Mtr Test CT ph AH'!$Q70</f>
        <v>0</v>
      </c>
      <c r="AX18" s="985">
        <f>'CP Mtr Test CT ph AH'!Q72</f>
        <v>46.908271257264332</v>
      </c>
      <c r="AY18" s="985">
        <f>'CP Mtr Test CT ph AH'!Q71</f>
        <v>68.741465512451029</v>
      </c>
      <c r="AZ18" s="1039">
        <f>'CP Mtr Test CT ph AH'!Q73</f>
        <v>44.579692551752338</v>
      </c>
      <c r="BA18" s="266">
        <f t="shared" si="2"/>
        <v>681.43244329107142</v>
      </c>
      <c r="BB18" s="272">
        <f>'CP Mtr Test CT ph AH'!R68</f>
        <v>530.39642976811808</v>
      </c>
      <c r="BC18" s="272">
        <f>'CP Mtr Test CT ph AH'!$R69</f>
        <v>0</v>
      </c>
      <c r="BD18" s="272">
        <f>'CP Mtr Test CT ph AH'!$R70</f>
        <v>0</v>
      </c>
      <c r="BE18" s="985">
        <f>'CP Mtr Test CT ph AH'!R72</f>
        <v>47.735678679130629</v>
      </c>
      <c r="BF18" s="985">
        <f>'CP Mtr Test CT ph AH'!R71</f>
        <v>69.953985122117089</v>
      </c>
      <c r="BG18" s="1039">
        <f>'CP Mtr Test CT ph AH'!R73</f>
        <v>45.366026549855604</v>
      </c>
      <c r="BH18" s="266">
        <f t="shared" si="3"/>
        <v>693.45212011922138</v>
      </c>
      <c r="BI18" s="272">
        <f>'CP Mtr Test CT ph AH'!S68</f>
        <v>539.75200674333155</v>
      </c>
      <c r="BJ18" s="272">
        <f>'CP Mtr Test CT ph AH'!$S69</f>
        <v>0</v>
      </c>
      <c r="BK18" s="272">
        <f>'CP Mtr Test CT ph AH'!$S70</f>
        <v>0</v>
      </c>
      <c r="BL18" s="985">
        <f>'CP Mtr Test CT ph AH'!S72</f>
        <v>48.57768060689984</v>
      </c>
      <c r="BM18" s="985">
        <f>'CP Mtr Test CT ph AH'!S71</f>
        <v>71.187892169378003</v>
      </c>
      <c r="BN18" s="1039">
        <f>'CP Mtr Test CT ph AH'!S73</f>
        <v>46.166230566372661</v>
      </c>
      <c r="BO18" s="266">
        <f t="shared" si="4"/>
        <v>705.68381008598203</v>
      </c>
      <c r="BP18" s="256">
        <f>SUM(AM18,AT18,BA18,BH18,BO18)-SUM('CP Mtr Test CT ph AH'!O75:S75)</f>
        <v>0</v>
      </c>
      <c r="BQ18"/>
      <c r="BR18"/>
    </row>
    <row r="19" spans="2:74">
      <c r="B19" s="103"/>
      <c r="C19" s="329"/>
      <c r="D19" s="93"/>
      <c r="E19" s="93"/>
      <c r="F19" s="93"/>
      <c r="G19" s="330"/>
      <c r="H19" s="271"/>
      <c r="I19" s="329"/>
      <c r="J19" s="93"/>
      <c r="K19" s="93"/>
      <c r="L19" s="93"/>
      <c r="M19" s="330"/>
      <c r="N19" s="271"/>
      <c r="O19" s="329"/>
      <c r="P19" s="93"/>
      <c r="Q19" s="93"/>
      <c r="R19" s="93"/>
      <c r="S19" s="330"/>
      <c r="T19" s="271"/>
      <c r="U19" s="329"/>
      <c r="V19" s="93"/>
      <c r="W19" s="93"/>
      <c r="X19" s="93"/>
      <c r="Y19" s="330"/>
      <c r="Z19" s="271"/>
      <c r="AA19" s="329"/>
      <c r="AB19" s="93"/>
      <c r="AC19" s="93"/>
      <c r="AD19" s="93"/>
      <c r="AE19" s="330"/>
      <c r="AF19" s="271"/>
      <c r="AG19" s="272"/>
      <c r="AH19" s="985"/>
      <c r="AI19" s="985"/>
      <c r="AJ19" s="985"/>
      <c r="AK19" s="985"/>
      <c r="AL19" s="1039"/>
      <c r="AM19" s="266"/>
      <c r="AN19" s="272"/>
      <c r="AO19" s="985"/>
      <c r="AP19" s="985"/>
      <c r="AQ19" s="985"/>
      <c r="AR19" s="985"/>
      <c r="AS19" s="1039"/>
      <c r="AT19" s="266"/>
      <c r="AU19" s="272"/>
      <c r="AV19" s="985"/>
      <c r="AW19" s="985"/>
      <c r="AX19" s="985"/>
      <c r="AY19" s="985"/>
      <c r="AZ19" s="1039"/>
      <c r="BA19" s="266"/>
      <c r="BB19" s="272"/>
      <c r="BC19" s="985"/>
      <c r="BD19" s="985"/>
      <c r="BE19" s="985"/>
      <c r="BF19" s="985"/>
      <c r="BG19" s="1039"/>
      <c r="BH19" s="266"/>
      <c r="BI19" s="272"/>
      <c r="BJ19" s="985"/>
      <c r="BK19" s="985"/>
      <c r="BL19" s="985"/>
      <c r="BM19" s="985"/>
      <c r="BN19" s="1039"/>
      <c r="BO19" s="266"/>
      <c r="BP19" s="256"/>
      <c r="BQ19"/>
      <c r="BR19"/>
      <c r="BS19"/>
      <c r="BT19"/>
      <c r="BU19"/>
      <c r="BV19"/>
    </row>
    <row r="20" spans="2:74">
      <c r="B20" s="268" t="s">
        <v>76</v>
      </c>
      <c r="C20" s="329">
        <f>$H20*'2011-15 % split'!C23</f>
        <v>4.7107476202795553</v>
      </c>
      <c r="D20" s="93">
        <f>$H20*'2011-15 % split'!D23</f>
        <v>0</v>
      </c>
      <c r="E20" s="93">
        <f>$H20*'2011-15 % split'!E23</f>
        <v>8.1892523797204468</v>
      </c>
      <c r="F20" s="93">
        <f>$H20*'2011-15 % split'!F23</f>
        <v>0</v>
      </c>
      <c r="G20" s="330">
        <f>$H20*'2011-15 % split'!G23</f>
        <v>0</v>
      </c>
      <c r="H20" s="271">
        <f>'2011-15 rates summary'!D20</f>
        <v>12.9</v>
      </c>
      <c r="I20" s="329">
        <f>$N20*'2011-15 % split'!I23</f>
        <v>5.120316053480777</v>
      </c>
      <c r="J20" s="93">
        <f>$N20*'2011-15 % split'!J23</f>
        <v>0</v>
      </c>
      <c r="K20" s="93">
        <f>$N20*'2011-15 % split'!K23</f>
        <v>13.219683946519222</v>
      </c>
      <c r="L20" s="93">
        <f>$N20*'2011-15 % split'!L23</f>
        <v>0</v>
      </c>
      <c r="M20" s="330">
        <f>$N20*'2011-15 % split'!M23</f>
        <v>0</v>
      </c>
      <c r="N20" s="271">
        <f>'2011-15 rates summary'!G20</f>
        <v>18.34</v>
      </c>
      <c r="O20" s="329">
        <f>$T20*'2011-15 % split'!O23</f>
        <v>5.3916424895180235</v>
      </c>
      <c r="P20" s="93">
        <f>$T20*'2011-15 % split'!P23</f>
        <v>0</v>
      </c>
      <c r="Q20" s="93">
        <f>$T20*'2011-15 % split'!Q23</f>
        <v>18.398357510481976</v>
      </c>
      <c r="R20" s="93">
        <f>$T20*'2011-15 % split'!R23</f>
        <v>0</v>
      </c>
      <c r="S20" s="330">
        <f>$T20*'2011-15 % split'!S23</f>
        <v>0</v>
      </c>
      <c r="T20" s="271">
        <f>'2011-15 rates summary'!J20</f>
        <v>23.79</v>
      </c>
      <c r="U20" s="329">
        <f>$Z20*'2011-15 % split'!U23</f>
        <v>5.6055924516144318</v>
      </c>
      <c r="V20" s="93">
        <f>$Z20*'2011-15 % split'!V23</f>
        <v>0</v>
      </c>
      <c r="W20" s="93">
        <f>$Z20*'2011-15 % split'!W23</f>
        <v>18.76440754838557</v>
      </c>
      <c r="X20" s="93">
        <f>$Z20*'2011-15 % split'!X23</f>
        <v>0</v>
      </c>
      <c r="Y20" s="330">
        <f>$Z20*'2011-15 % split'!Y23</f>
        <v>0</v>
      </c>
      <c r="Z20" s="271">
        <f>'2011-15 rates summary'!M20</f>
        <v>24.37</v>
      </c>
      <c r="AA20" s="329">
        <f>$AF20*'2011-15 % split'!AA23</f>
        <v>5.8102823455169608</v>
      </c>
      <c r="AB20" s="93">
        <f>$AF20*'2011-15 % split'!AB23</f>
        <v>0</v>
      </c>
      <c r="AC20" s="93">
        <f>$AF20*'2011-15 % split'!AC23</f>
        <v>19.169717654483041</v>
      </c>
      <c r="AD20" s="93">
        <f>$AF20*'2011-15 % split'!AD23</f>
        <v>0</v>
      </c>
      <c r="AE20" s="330">
        <f>$AF20*'2011-15 % split'!AE23</f>
        <v>0</v>
      </c>
      <c r="AF20" s="271">
        <f>'2011-15 rates summary'!P20</f>
        <v>24.98</v>
      </c>
      <c r="AG20" s="275">
        <f>'CP Reconn BH'!O$38</f>
        <v>7.6770308525969355</v>
      </c>
      <c r="AH20" s="1051">
        <f>'CP Reconn BH'!O$39</f>
        <v>0</v>
      </c>
      <c r="AI20" s="1051">
        <f>'CP Reconn BH'!O$40</f>
        <v>18.468128097363</v>
      </c>
      <c r="AJ20" s="1051">
        <f>'CP Reconn BH'!O$42</f>
        <v>2.3530643054963942</v>
      </c>
      <c r="AK20" s="1051">
        <f>'CP Reconn BH'!O$41</f>
        <v>3.4482850139102159</v>
      </c>
      <c r="AL20" s="1043">
        <f>'CP Reconn BH'!O$43</f>
        <v>2.2362555788556584</v>
      </c>
      <c r="AM20" s="266">
        <f>SUM(AG20:AL20)</f>
        <v>34.182763848222208</v>
      </c>
      <c r="AN20" s="275">
        <f>'CP Reconn BH'!P$38</f>
        <v>7.8124447601037339</v>
      </c>
      <c r="AO20" s="1051">
        <f>'CP Reconn BH'!P$39</f>
        <v>0</v>
      </c>
      <c r="AP20" s="1051">
        <f>'CP Reconn BH'!P$40</f>
        <v>18.70235801469541</v>
      </c>
      <c r="AQ20" s="1051">
        <f>'CP Reconn BH'!P$42</f>
        <v>2.386332249731923</v>
      </c>
      <c r="AR20" s="1051">
        <f>'CP Reconn BH'!P$41</f>
        <v>3.4970373379682589</v>
      </c>
      <c r="AS20" s="1043">
        <f>'CP Reconn BH'!P$43</f>
        <v>2.2678720653749527</v>
      </c>
      <c r="AT20" s="266">
        <f>SUM(AN20:AS20)</f>
        <v>34.666044427874276</v>
      </c>
      <c r="AU20" s="275">
        <f>'CP Reconn BH'!Q$38</f>
        <v>7.950247211658148</v>
      </c>
      <c r="AV20" s="1051">
        <f>'CP Reconn BH'!Q$39</f>
        <v>0</v>
      </c>
      <c r="AW20" s="1051">
        <f>'CP Reconn BH'!Q$40</f>
        <v>18.934084792048225</v>
      </c>
      <c r="AX20" s="1051">
        <f>'CP Reconn BH'!Q$42</f>
        <v>2.4195898803335734</v>
      </c>
      <c r="AY20" s="1051">
        <f>'CP Reconn BH'!Q$41</f>
        <v>3.5457745479688332</v>
      </c>
      <c r="AZ20" s="1043">
        <f>'CP Reconn BH'!Q$43</f>
        <v>2.2994787502406147</v>
      </c>
      <c r="BA20" s="266">
        <f>SUM(AU20:AZ20)</f>
        <v>35.149175182249394</v>
      </c>
      <c r="BB20" s="275">
        <f>'CP Reconn BH'!R$38</f>
        <v>8.0904803384029123</v>
      </c>
      <c r="BC20" s="1051">
        <f>'CP Reconn BH'!R$39</f>
        <v>0</v>
      </c>
      <c r="BD20" s="1051">
        <f>'CP Reconn BH'!R$40</f>
        <v>19.148363215060673</v>
      </c>
      <c r="BE20" s="1051">
        <f>'CP Reconn BH'!R$42</f>
        <v>2.4514959198117228</v>
      </c>
      <c r="BF20" s="1051">
        <f>'CP Reconn BH'!R$41</f>
        <v>3.5925310762663121</v>
      </c>
      <c r="BG20" s="1043">
        <f>'CP Reconn BH'!R$43</f>
        <v>2.3298009384679137</v>
      </c>
      <c r="BH20" s="266">
        <f>SUM(BB20:BG20)</f>
        <v>35.612671488009532</v>
      </c>
      <c r="BI20" s="275">
        <f>'CP Reconn BH'!S$38</f>
        <v>8.2331870146252086</v>
      </c>
      <c r="BJ20" s="1051">
        <f>'CP Reconn BH'!S$39</f>
        <v>0</v>
      </c>
      <c r="BK20" s="1051">
        <f>'CP Reconn BH'!S$40</f>
        <v>19.359462243675488</v>
      </c>
      <c r="BL20" s="1051">
        <f>'CP Reconn BH'!S$42</f>
        <v>2.4833384332470625</v>
      </c>
      <c r="BM20" s="1051">
        <f>'CP Reconn BH'!S$41</f>
        <v>3.6391945106772789</v>
      </c>
      <c r="BN20" s="1043">
        <f>'CP Reconn BH'!S$43</f>
        <v>2.3600627541557526</v>
      </c>
      <c r="BO20" s="266">
        <f>SUM(BI20:BN20)</f>
        <v>36.075244956380793</v>
      </c>
      <c r="BP20" s="256">
        <f>SUM(AM20,AT20,BA20,BH20,BO20)-SUM('CP Reconn BH'!O45:S45)</f>
        <v>0</v>
      </c>
      <c r="BQ20"/>
      <c r="BR20"/>
    </row>
    <row r="21" spans="2:74">
      <c r="B21" s="268" t="s">
        <v>77</v>
      </c>
      <c r="C21" s="329">
        <f>$H21*'2011-15 % split'!C24</f>
        <v>4.7114816224335625</v>
      </c>
      <c r="D21" s="93">
        <f>$H21*'2011-15 % split'!D24</f>
        <v>0</v>
      </c>
      <c r="E21" s="93">
        <f>$H21*'2011-15 % split'!E24</f>
        <v>11.45851837756644</v>
      </c>
      <c r="F21" s="93">
        <f>$H21*'2011-15 % split'!F24</f>
        <v>0</v>
      </c>
      <c r="G21" s="330">
        <f>$H21*'2011-15 % split'!G24</f>
        <v>0</v>
      </c>
      <c r="H21" s="271">
        <f>'2011-15 rates summary'!D21</f>
        <v>16.170000000000002</v>
      </c>
      <c r="I21" s="329">
        <f>$N21*'2011-15 % split'!I24</f>
        <v>4.9848841589860333</v>
      </c>
      <c r="J21" s="93">
        <f>$N21*'2011-15 % split'!J24</f>
        <v>0</v>
      </c>
      <c r="K21" s="93">
        <f>$N21*'2011-15 % split'!K24</f>
        <v>18.005115841013964</v>
      </c>
      <c r="L21" s="93">
        <f>$N21*'2011-15 % split'!L24</f>
        <v>0</v>
      </c>
      <c r="M21" s="330">
        <f>$N21*'2011-15 % split'!M24</f>
        <v>0</v>
      </c>
      <c r="N21" s="271">
        <f>'2011-15 rates summary'!G21</f>
        <v>22.99</v>
      </c>
      <c r="O21" s="329">
        <f>$T21*'2011-15 % split'!O24</f>
        <v>5.1646083512592851</v>
      </c>
      <c r="P21" s="93">
        <f>$T21*'2011-15 % split'!P24</f>
        <v>0</v>
      </c>
      <c r="Q21" s="93">
        <f>$T21*'2011-15 % split'!Q24</f>
        <v>24.655391648740718</v>
      </c>
      <c r="R21" s="93">
        <f>$T21*'2011-15 % split'!R24</f>
        <v>0</v>
      </c>
      <c r="S21" s="330">
        <f>$T21*'2011-15 % split'!S24</f>
        <v>0</v>
      </c>
      <c r="T21" s="271">
        <f>'2011-15 rates summary'!J21</f>
        <v>29.82</v>
      </c>
      <c r="U21" s="329">
        <f>$Z21*'2011-15 % split'!U24</f>
        <v>5.3756234594286818</v>
      </c>
      <c r="V21" s="93">
        <f>$Z21*'2011-15 % split'!V24</f>
        <v>0</v>
      </c>
      <c r="W21" s="93">
        <f>$Z21*'2011-15 % split'!W24</f>
        <v>25.174376540571323</v>
      </c>
      <c r="X21" s="93">
        <f>$Z21*'2011-15 % split'!X24</f>
        <v>0</v>
      </c>
      <c r="Y21" s="330">
        <f>$Z21*'2011-15 % split'!Y24</f>
        <v>0</v>
      </c>
      <c r="Z21" s="271">
        <f>'2011-15 rates summary'!M21</f>
        <v>30.55</v>
      </c>
      <c r="AA21" s="329">
        <f>$AF21*'2011-15 % split'!AA24</f>
        <v>5.5772479064956508</v>
      </c>
      <c r="AB21" s="93">
        <f>$AF21*'2011-15 % split'!AB24</f>
        <v>0</v>
      </c>
      <c r="AC21" s="93">
        <f>$AF21*'2011-15 % split'!AC24</f>
        <v>25.742752093504347</v>
      </c>
      <c r="AD21" s="93">
        <f>$AF21*'2011-15 % split'!AD24</f>
        <v>0</v>
      </c>
      <c r="AE21" s="330">
        <f>$AF21*'2011-15 % split'!AE24</f>
        <v>0</v>
      </c>
      <c r="AF21" s="271">
        <f>'2011-15 rates summary'!P21</f>
        <v>31.32</v>
      </c>
      <c r="AG21" s="275">
        <f>'CP Reconn Sday BH'!O35</f>
        <v>7.677030852596932</v>
      </c>
      <c r="AH21" s="1051">
        <f>'CP Reconn Sday BH'!O36</f>
        <v>0</v>
      </c>
      <c r="AI21" s="1051">
        <f>'CP Reconn Sday BH'!O37</f>
        <v>25.836841692044853</v>
      </c>
      <c r="AJ21" s="1051">
        <f>'CP Reconn Sday BH'!O39</f>
        <v>3.0162485290177607</v>
      </c>
      <c r="AK21" s="1051">
        <f>'CP Reconn Sday BH'!O38</f>
        <v>4.420144649912805</v>
      </c>
      <c r="AL21" s="1043">
        <f>'CP Reconn Sday BH'!O40</f>
        <v>2.8665186006500649</v>
      </c>
      <c r="AM21" s="266">
        <f>SUM(AG21:AL21)</f>
        <v>43.816784324222418</v>
      </c>
      <c r="AN21" s="275">
        <f>'CP Reconn Sday BH'!P35</f>
        <v>7.8124447601037375</v>
      </c>
      <c r="AO21" s="1051">
        <f>'CP Reconn Sday BH'!P36</f>
        <v>0</v>
      </c>
      <c r="AP21" s="1051">
        <f>'CP Reconn Sday BH'!P37</f>
        <v>26.164528464724448</v>
      </c>
      <c r="AQ21" s="1051">
        <f>'CP Reconn Sday BH'!P39</f>
        <v>3.0579275902345366</v>
      </c>
      <c r="AR21" s="1051">
        <f>'CP Reconn Sday BH'!P38</f>
        <v>4.4812229986225889</v>
      </c>
      <c r="AS21" s="1043">
        <f>'CP Reconn Sday BH'!P40</f>
        <v>2.9061286669579722</v>
      </c>
      <c r="AT21" s="266">
        <f>SUM(AN21:AS21)</f>
        <v>44.42225248064328</v>
      </c>
      <c r="AU21" s="275">
        <f>'CP Reconn Sday BH'!Q35</f>
        <v>7.9502472116581515</v>
      </c>
      <c r="AV21" s="1051">
        <f>'CP Reconn Sday BH'!Q36</f>
        <v>0</v>
      </c>
      <c r="AW21" s="1051">
        <f>'CP Reconn Sday BH'!Q37</f>
        <v>26.488713353994697</v>
      </c>
      <c r="AX21" s="1051">
        <f>'CP Reconn Sday BH'!Q39</f>
        <v>3.0995064509087564</v>
      </c>
      <c r="AY21" s="1051">
        <f>'CP Reconn Sday BH'!Q38</f>
        <v>4.5421545090039537</v>
      </c>
      <c r="AZ21" s="1043">
        <f>'CP Reconn Sday BH'!Q40</f>
        <v>2.945643506789589</v>
      </c>
      <c r="BA21" s="266">
        <f>SUM(AU21:AZ21)</f>
        <v>45.026265032355148</v>
      </c>
      <c r="BB21" s="275">
        <f>'CP Reconn Sday BH'!R35</f>
        <v>8.0904803384029087</v>
      </c>
      <c r="BC21" s="1051">
        <f>'CP Reconn Sday BH'!R36</f>
        <v>0</v>
      </c>
      <c r="BD21" s="1051">
        <f>'CP Reconn Sday BH'!R37</f>
        <v>26.788488061220395</v>
      </c>
      <c r="BE21" s="1051">
        <f>'CP Reconn Sday BH'!R39</f>
        <v>3.139107155966097</v>
      </c>
      <c r="BF21" s="1051">
        <f>'CP Reconn Sday BH'!R38</f>
        <v>4.6001871422263179</v>
      </c>
      <c r="BG21" s="1043">
        <f>'CP Reconn Sday BH'!R40</f>
        <v>2.9832783888471006</v>
      </c>
      <c r="BH21" s="266">
        <f>SUM(BB21:BG21)</f>
        <v>45.60154108666282</v>
      </c>
      <c r="BI21" s="275">
        <f>'CP Reconn Sday BH'!S35</f>
        <v>8.2331870146252051</v>
      </c>
      <c r="BJ21" s="1051">
        <f>'CP Reconn Sday BH'!S36</f>
        <v>0</v>
      </c>
      <c r="BK21" s="1051">
        <f>'CP Reconn Sday BH'!S37</f>
        <v>27.083814807651411</v>
      </c>
      <c r="BL21" s="1051">
        <f>'CP Reconn Sday BH'!S39</f>
        <v>3.1785301640048953</v>
      </c>
      <c r="BM21" s="1051">
        <f>'CP Reconn Sday BH'!S38</f>
        <v>4.6579593703400626</v>
      </c>
      <c r="BN21" s="1043">
        <f>'CP Reconn Sday BH'!S40</f>
        <v>3.0207443949635104</v>
      </c>
      <c r="BO21" s="266">
        <f>SUM(BI21:BN21)</f>
        <v>46.17423575158508</v>
      </c>
      <c r="BP21" s="256">
        <f>SUM(AM21,AT21,BA21,BH21,BO21)-SUM('CP Reconn Sday BH'!O42:S42)</f>
        <v>0</v>
      </c>
      <c r="BQ21"/>
      <c r="BR21"/>
    </row>
    <row r="22" spans="2:74">
      <c r="B22" s="268" t="s">
        <v>78</v>
      </c>
      <c r="C22" s="329">
        <f>$H22*'2011-15 % split'!C25</f>
        <v>4.7120527867545245</v>
      </c>
      <c r="D22" s="93">
        <f>$H22*'2011-15 % split'!D25</f>
        <v>0</v>
      </c>
      <c r="E22" s="93">
        <f>$H22*'2011-15 % split'!E25</f>
        <v>50.347947213245483</v>
      </c>
      <c r="F22" s="93">
        <f>$H22*'2011-15 % split'!F25</f>
        <v>0</v>
      </c>
      <c r="G22" s="330">
        <f>$H22*'2011-15 % split'!G25</f>
        <v>0</v>
      </c>
      <c r="H22" s="271">
        <f>'2011-15 rates summary'!D22</f>
        <v>55.06</v>
      </c>
      <c r="I22" s="329">
        <f>$N22*'2011-15 % split'!I25</f>
        <v>4.6417313385221206</v>
      </c>
      <c r="J22" s="93">
        <f>$N22*'2011-15 % split'!J25</f>
        <v>0</v>
      </c>
      <c r="K22" s="93">
        <f>$N22*'2011-15 % split'!K25</f>
        <v>73.658268661477877</v>
      </c>
      <c r="L22" s="93">
        <f>$N22*'2011-15 % split'!L25</f>
        <v>0</v>
      </c>
      <c r="M22" s="330">
        <f>$N22*'2011-15 % split'!M25</f>
        <v>0</v>
      </c>
      <c r="N22" s="271">
        <f>'2011-15 rates summary'!G22</f>
        <v>78.3</v>
      </c>
      <c r="O22" s="329">
        <f>$T22*'2011-15 % split'!O25</f>
        <v>4.6227978766401616</v>
      </c>
      <c r="P22" s="93">
        <f>$T22*'2011-15 % split'!P25</f>
        <v>0</v>
      </c>
      <c r="Q22" s="93">
        <f>$T22*'2011-15 % split'!Q25</f>
        <v>96.957202123359835</v>
      </c>
      <c r="R22" s="93">
        <f>$T22*'2011-15 % split'!R25</f>
        <v>0</v>
      </c>
      <c r="S22" s="330">
        <f>$T22*'2011-15 % split'!S25</f>
        <v>0</v>
      </c>
      <c r="T22" s="271">
        <f>'2011-15 rates summary'!J22</f>
        <v>101.58</v>
      </c>
      <c r="U22" s="329">
        <f>$Z22*'2011-15 % split'!U25</f>
        <v>4.8237370156471666</v>
      </c>
      <c r="V22" s="93">
        <f>$Z22*'2011-15 % split'!V25</f>
        <v>0</v>
      </c>
      <c r="W22" s="93">
        <f>$Z22*'2011-15 % split'!W25</f>
        <v>99.246262984352811</v>
      </c>
      <c r="X22" s="93">
        <f>$Z22*'2011-15 % split'!X25</f>
        <v>0</v>
      </c>
      <c r="Y22" s="330">
        <f>$Z22*'2011-15 % split'!Y25</f>
        <v>0</v>
      </c>
      <c r="Z22" s="271">
        <f>'2011-15 rates summary'!M22</f>
        <v>104.07</v>
      </c>
      <c r="AA22" s="329">
        <f>$AF22*'2011-15 % split'!AA25</f>
        <v>5.0144528000781028</v>
      </c>
      <c r="AB22" s="93">
        <f>$AF22*'2011-15 % split'!AB25</f>
        <v>0</v>
      </c>
      <c r="AC22" s="93">
        <f>$AF22*'2011-15 % split'!AC25</f>
        <v>101.68554719992191</v>
      </c>
      <c r="AD22" s="93">
        <f>$AF22*'2011-15 % split'!AD25</f>
        <v>0</v>
      </c>
      <c r="AE22" s="330">
        <f>$AF22*'2011-15 % split'!AE25</f>
        <v>0</v>
      </c>
      <c r="AF22" s="271">
        <f>'2011-15 rates summary'!P22</f>
        <v>106.7</v>
      </c>
      <c r="AG22" s="275">
        <f>'CP Reconn AH'!O$36</f>
        <v>7.6770308525969284</v>
      </c>
      <c r="AH22" s="1051">
        <f>'CP Reconn AH'!O$37</f>
        <v>0</v>
      </c>
      <c r="AI22" s="1051">
        <f>'CP Reconn AH'!O$38</f>
        <v>113.51155711777452</v>
      </c>
      <c r="AJ22" s="1051">
        <f>'CP Reconn AH'!O$40</f>
        <v>10.90697291733343</v>
      </c>
      <c r="AK22" s="1051">
        <f>'CP Reconn AH'!O$39</f>
        <v>15.983562867412289</v>
      </c>
      <c r="AL22" s="1043">
        <f>'CP Reconn AH'!O$41</f>
        <v>10.365538662858203</v>
      </c>
      <c r="AM22" s="266">
        <f>SUM(AG22:AL22)</f>
        <v>158.44466241797537</v>
      </c>
      <c r="AN22" s="275">
        <f>'CP Reconn AH'!P$36</f>
        <v>7.8124447601037446</v>
      </c>
      <c r="AO22" s="1051">
        <f>'CP Reconn AH'!P$37</f>
        <v>0</v>
      </c>
      <c r="AP22" s="1051">
        <f>'CP Reconn AH'!P$38</f>
        <v>114.95121589097556</v>
      </c>
      <c r="AQ22" s="1051">
        <f>'CP Reconn AH'!P$40</f>
        <v>11.048729458597137</v>
      </c>
      <c r="AR22" s="1051">
        <f>'CP Reconn AH'!P$39</f>
        <v>16.191299203270848</v>
      </c>
      <c r="AS22" s="1043">
        <f>'CP Reconn AH'!P$41</f>
        <v>10.500258251906311</v>
      </c>
      <c r="AT22" s="266">
        <f>SUM(AN22:AS22)</f>
        <v>160.5039475648536</v>
      </c>
      <c r="AU22" s="275">
        <f>'CP Reconn AH'!Q$36</f>
        <v>7.9502472116581515</v>
      </c>
      <c r="AV22" s="1051">
        <f>'CP Reconn AH'!Q$37</f>
        <v>0</v>
      </c>
      <c r="AW22" s="1051">
        <f>'CP Reconn AH'!Q$38</f>
        <v>116.37548949274669</v>
      </c>
      <c r="AX22" s="1051">
        <f>'CP Reconn AH'!Q$40</f>
        <v>11.189316303396435</v>
      </c>
      <c r="AY22" s="1051">
        <f>'CP Reconn AH'!Q$39</f>
        <v>16.397321413943953</v>
      </c>
      <c r="AZ22" s="1043">
        <f>'CP Reconn AH'!Q$41</f>
        <v>10.633866209522166</v>
      </c>
      <c r="BA22" s="266">
        <f>SUM(AU22:AZ22)</f>
        <v>162.54624063126738</v>
      </c>
      <c r="BB22" s="275">
        <f>'CP Reconn AH'!R$36</f>
        <v>8.0904803384029123</v>
      </c>
      <c r="BC22" s="1051">
        <f>'CP Reconn AH'!R$37</f>
        <v>0</v>
      </c>
      <c r="BD22" s="1051">
        <f>'CP Reconn AH'!R$38</f>
        <v>117.69251942261583</v>
      </c>
      <c r="BE22" s="1051">
        <f>'CP Reconn AH'!R$40</f>
        <v>11.320469978491687</v>
      </c>
      <c r="BF22" s="1051">
        <f>'CP Reconn AH'!R$39</f>
        <v>16.589519838480765</v>
      </c>
      <c r="BG22" s="1043">
        <f>'CP Reconn AH'!R$41</f>
        <v>10.758509270459383</v>
      </c>
      <c r="BH22" s="266">
        <f>SUM(BB22:BG22)</f>
        <v>164.45149884845057</v>
      </c>
      <c r="BI22" s="275">
        <f>'CP Reconn AH'!S$36</f>
        <v>8.2331870146252015</v>
      </c>
      <c r="BJ22" s="1051">
        <f>'CP Reconn AH'!S$37</f>
        <v>0</v>
      </c>
      <c r="BK22" s="1051">
        <f>'CP Reconn AH'!S$38</f>
        <v>118.99000768551882</v>
      </c>
      <c r="BL22" s="1051">
        <f>'CP Reconn AH'!S$40</f>
        <v>11.450087523012961</v>
      </c>
      <c r="BM22" s="1051">
        <f>'CP Reconn AH'!S$39</f>
        <v>16.779467149001995</v>
      </c>
      <c r="BN22" s="1043">
        <f>'CP Reconn AH'!S$41</f>
        <v>10.88169245605113</v>
      </c>
      <c r="BO22" s="266">
        <f>SUM(BI22:BN22)</f>
        <v>166.33444182821009</v>
      </c>
      <c r="BP22" s="256">
        <f>SUM(AM22,AT22,BA22,BH22,BO22)-SUM('CP Reconn AH'!O43:S43)</f>
        <v>0</v>
      </c>
      <c r="BQ22"/>
      <c r="BR22"/>
    </row>
    <row r="23" spans="2:74" s="96" customFormat="1">
      <c r="B23" s="267" t="s">
        <v>79</v>
      </c>
      <c r="C23" s="329">
        <f>$H23*'2011-15 % split'!C20</f>
        <v>4.7090626439820502</v>
      </c>
      <c r="D23" s="93">
        <f>$H23*'2011-15 % split'!D20</f>
        <v>0</v>
      </c>
      <c r="E23" s="93">
        <f>$H23*'2011-15 % split'!E20</f>
        <v>8.360937356017951</v>
      </c>
      <c r="F23" s="93">
        <f>$H23*'2011-15 % split'!F20</f>
        <v>0</v>
      </c>
      <c r="G23" s="330">
        <f>$H23*'2011-15 % split'!G20</f>
        <v>0</v>
      </c>
      <c r="H23" s="271">
        <f>'2011-15 rates summary'!D23</f>
        <v>13.07</v>
      </c>
      <c r="I23" s="329">
        <f>$N23*'2011-15 % split'!I20</f>
        <v>5.1087743773024927</v>
      </c>
      <c r="J23" s="93">
        <f>$N23*'2011-15 % split'!J20</f>
        <v>0</v>
      </c>
      <c r="K23" s="93">
        <f>$N23*'2011-15 % split'!K20</f>
        <v>13.471225622697505</v>
      </c>
      <c r="L23" s="93">
        <f>$N23*'2011-15 % split'!L20</f>
        <v>0</v>
      </c>
      <c r="M23" s="330">
        <f>$N23*'2011-15 % split'!M20</f>
        <v>0</v>
      </c>
      <c r="N23" s="271">
        <f>'2011-15 rates summary'!G23</f>
        <v>18.579999999999998</v>
      </c>
      <c r="O23" s="329">
        <f>$T23*'2011-15 % split'!O20</f>
        <v>5.3732626460305255</v>
      </c>
      <c r="P23" s="93">
        <f>$T23*'2011-15 % split'!P20</f>
        <v>0</v>
      </c>
      <c r="Q23" s="93">
        <f>$T23*'2011-15 % split'!Q20</f>
        <v>18.726737353969476</v>
      </c>
      <c r="R23" s="93">
        <f>$T23*'2011-15 % split'!R20</f>
        <v>0</v>
      </c>
      <c r="S23" s="330">
        <f>$T23*'2011-15 % split'!S20</f>
        <v>0</v>
      </c>
      <c r="T23" s="271">
        <f>'2011-15 rates summary'!J23</f>
        <v>24.1</v>
      </c>
      <c r="U23" s="329">
        <f>$Z23*'2011-15 % split'!U20</f>
        <v>5.5874328247728151</v>
      </c>
      <c r="V23" s="93">
        <f>$Z23*'2011-15 % split'!V20</f>
        <v>0</v>
      </c>
      <c r="W23" s="93">
        <f>$Z23*'2011-15 % split'!W20</f>
        <v>19.102567175227183</v>
      </c>
      <c r="X23" s="93">
        <f>$Z23*'2011-15 % split'!X20</f>
        <v>0</v>
      </c>
      <c r="Y23" s="330">
        <f>$Z23*'2011-15 % split'!Y20</f>
        <v>0</v>
      </c>
      <c r="Z23" s="271">
        <f>'2011-15 rates summary'!M23</f>
        <v>24.69</v>
      </c>
      <c r="AA23" s="329">
        <f>$AF23*'2011-15 % split'!AA20</f>
        <v>5.7922282978459085</v>
      </c>
      <c r="AB23" s="93">
        <f>$AF23*'2011-15 % split'!AB20</f>
        <v>0</v>
      </c>
      <c r="AC23" s="93">
        <f>$AF23*'2011-15 % split'!AC20</f>
        <v>19.517771702154086</v>
      </c>
      <c r="AD23" s="93">
        <f>$AF23*'2011-15 % split'!AD20</f>
        <v>0</v>
      </c>
      <c r="AE23" s="330">
        <f>$AF23*'2011-15 % split'!AE20</f>
        <v>0</v>
      </c>
      <c r="AF23" s="271">
        <f>'2011-15 rates summary'!P23</f>
        <v>25.31</v>
      </c>
      <c r="AG23" s="273">
        <f>'CP Disc DNP BH'!O36</f>
        <v>7.6770308525969355</v>
      </c>
      <c r="AH23" s="1046">
        <f>'CP Disc DNP BH'!O37</f>
        <v>0</v>
      </c>
      <c r="AI23" s="1046">
        <f>'CP Disc DNP BH'!O38</f>
        <v>18.862053037959203</v>
      </c>
      <c r="AJ23" s="1046">
        <f>'CP Disc DNP BH'!O40</f>
        <v>2.3885175501500524</v>
      </c>
      <c r="AK23" s="1046">
        <f>'CP Disc DNP BH'!O39</f>
        <v>3.5002397743254492</v>
      </c>
      <c r="AL23" s="1041">
        <f>'CP Disc DNP BH'!O41</f>
        <v>2.2699488850522149</v>
      </c>
      <c r="AM23" s="266">
        <f t="shared" ref="AM23:AM26" si="5">SUM(AG23:AL23)</f>
        <v>34.697790100083857</v>
      </c>
      <c r="AN23" s="273">
        <f>'CP Disc DNP BH'!P36</f>
        <v>7.8124447601037375</v>
      </c>
      <c r="AO23" s="1046">
        <f>'CP Disc DNP BH'!P37</f>
        <v>0</v>
      </c>
      <c r="AP23" s="1046">
        <f>'CP Disc DNP BH'!P38</f>
        <v>19.101279076489419</v>
      </c>
      <c r="AQ23" s="1046">
        <f>'CP Disc DNP BH'!P40</f>
        <v>2.4222351452933841</v>
      </c>
      <c r="AR23" s="1046">
        <f>'CP Disc DNP BH'!P39</f>
        <v>3.5496510368082714</v>
      </c>
      <c r="AS23" s="1041">
        <f>'CP Disc DNP BH'!P41</f>
        <v>2.3019927013086372</v>
      </c>
      <c r="AT23" s="266">
        <f t="shared" ref="AT23:AT26" si="6">SUM(AN23:AS23)</f>
        <v>35.187602720003447</v>
      </c>
      <c r="AU23" s="273">
        <f>'CP Disc DNP BH'!Q36</f>
        <v>7.950247211658148</v>
      </c>
      <c r="AV23" s="1046">
        <f>'CP Disc DNP BH'!Q37</f>
        <v>0</v>
      </c>
      <c r="AW23" s="1046">
        <f>'CP Disc DNP BH'!Q38</f>
        <v>19.337948583095681</v>
      </c>
      <c r="AX23" s="1046">
        <f>'CP Disc DNP BH'!Q40</f>
        <v>2.4559376215278443</v>
      </c>
      <c r="AY23" s="1046">
        <f>'CP Disc DNP BH'!Q39</f>
        <v>3.5990401433700825</v>
      </c>
      <c r="AZ23" s="1041">
        <f>'CP Disc DNP BH'!Q41</f>
        <v>2.334022149175623</v>
      </c>
      <c r="BA23" s="266">
        <f t="shared" ref="BA23:BA26" si="7">SUM(AU23:AZ23)</f>
        <v>35.677195708827384</v>
      </c>
      <c r="BB23" s="273">
        <f>'CP Disc DNP BH'!R36</f>
        <v>8.0904803384029123</v>
      </c>
      <c r="BC23" s="1046">
        <f>'CP Disc DNP BH'!R37</f>
        <v>0</v>
      </c>
      <c r="BD23" s="1046">
        <f>'CP Disc DNP BH'!R38</f>
        <v>19.556797562182421</v>
      </c>
      <c r="BE23" s="1046">
        <f>'CP Disc DNP BH'!R40</f>
        <v>2.4882550110526798</v>
      </c>
      <c r="BF23" s="1046">
        <f>'CP Disc DNP BH'!R39</f>
        <v>3.6463994823081993</v>
      </c>
      <c r="BG23" s="1041">
        <f>'CP Disc DNP BH'!R41</f>
        <v>2.364735267576235</v>
      </c>
      <c r="BH23" s="266">
        <f t="shared" ref="BH23:BH26" si="8">SUM(BB23:BG23)</f>
        <v>36.14666766152245</v>
      </c>
      <c r="BI23" s="273">
        <f>'CP Disc DNP BH'!S36</f>
        <v>8.2331870146252051</v>
      </c>
      <c r="BJ23" s="1046">
        <f>'CP Disc DNP BH'!S37</f>
        <v>0</v>
      </c>
      <c r="BK23" s="1046">
        <f>'CP Disc DNP BH'!S38</f>
        <v>19.772399330428922</v>
      </c>
      <c r="BL23" s="1046">
        <f>'CP Disc DNP BH'!S40</f>
        <v>2.5205027710548715</v>
      </c>
      <c r="BM23" s="1046">
        <f>'CP Disc DNP BH'!S39</f>
        <v>3.6936567830491889</v>
      </c>
      <c r="BN23" s="1041">
        <f>'CP Disc DNP BH'!S41</f>
        <v>2.3953822129410729</v>
      </c>
      <c r="BO23" s="266">
        <f t="shared" ref="BO23:BO26" si="9">SUM(BI23:BN23)</f>
        <v>36.615128112099256</v>
      </c>
      <c r="BP23" s="256">
        <f>SUM(AM23,AT23,BA23,BH23,BO23)-SUM('CP Disc DNP BH'!O43:S43)</f>
        <v>0</v>
      </c>
      <c r="BQ23"/>
      <c r="BR23"/>
      <c r="BS23"/>
      <c r="BT23"/>
      <c r="BU23"/>
      <c r="BV23"/>
    </row>
    <row r="24" spans="2:74" s="96" customFormat="1">
      <c r="B24" s="267" t="s">
        <v>80</v>
      </c>
      <c r="C24" s="329">
        <f>$H24*'2011-15 % split'!C21</f>
        <v>0</v>
      </c>
      <c r="D24" s="93">
        <f>$H24*'2011-15 % split'!D21</f>
        <v>0</v>
      </c>
      <c r="E24" s="93">
        <f>$H24*'2011-15 % split'!E21</f>
        <v>0</v>
      </c>
      <c r="F24" s="93">
        <f>$H24*'2011-15 % split'!F21</f>
        <v>0</v>
      </c>
      <c r="G24" s="330">
        <f>$H24*'2011-15 % split'!G21</f>
        <v>0</v>
      </c>
      <c r="H24" s="271">
        <f>'2011-15 rates summary'!D24</f>
        <v>0</v>
      </c>
      <c r="I24" s="329">
        <f>$N24*'2011-15 % split'!I21</f>
        <v>0</v>
      </c>
      <c r="J24" s="93">
        <f>$N24*'2011-15 % split'!J21</f>
        <v>0</v>
      </c>
      <c r="K24" s="93">
        <f>$N24*'2011-15 % split'!K21</f>
        <v>0</v>
      </c>
      <c r="L24" s="93">
        <f>$N24*'2011-15 % split'!L21</f>
        <v>0</v>
      </c>
      <c r="M24" s="330">
        <f>$N24*'2011-15 % split'!M21</f>
        <v>0</v>
      </c>
      <c r="N24" s="271">
        <f>'2011-15 rates summary'!G24</f>
        <v>0</v>
      </c>
      <c r="O24" s="329">
        <f>$T24*'2011-15 % split'!O21</f>
        <v>0</v>
      </c>
      <c r="P24" s="93">
        <f>$T24*'2011-15 % split'!P21</f>
        <v>0</v>
      </c>
      <c r="Q24" s="93">
        <f>$T24*'2011-15 % split'!Q21</f>
        <v>0</v>
      </c>
      <c r="R24" s="93">
        <f>$T24*'2011-15 % split'!R21</f>
        <v>0</v>
      </c>
      <c r="S24" s="330">
        <f>$T24*'2011-15 % split'!S21</f>
        <v>0</v>
      </c>
      <c r="T24" s="271">
        <f>'2011-15 rates summary'!J24</f>
        <v>0</v>
      </c>
      <c r="U24" s="329">
        <f>$Z24*'2011-15 % split'!U21</f>
        <v>0</v>
      </c>
      <c r="V24" s="93">
        <f>$Z24*'2011-15 % split'!V21</f>
        <v>0</v>
      </c>
      <c r="W24" s="93">
        <f>$Z24*'2011-15 % split'!W21</f>
        <v>0</v>
      </c>
      <c r="X24" s="93">
        <f>$Z24*'2011-15 % split'!X21</f>
        <v>0</v>
      </c>
      <c r="Y24" s="330">
        <f>$Z24*'2011-15 % split'!Y21</f>
        <v>0</v>
      </c>
      <c r="Z24" s="271">
        <f>'2011-15 rates summary'!M24</f>
        <v>0</v>
      </c>
      <c r="AA24" s="329">
        <f>$AF24*'2011-15 % split'!AA21</f>
        <v>0</v>
      </c>
      <c r="AB24" s="93">
        <f>$AF24*'2011-15 % split'!AB21</f>
        <v>0</v>
      </c>
      <c r="AC24" s="93">
        <f>$AF24*'2011-15 % split'!AC21</f>
        <v>0</v>
      </c>
      <c r="AD24" s="93">
        <f>$AF24*'2011-15 % split'!AD21</f>
        <v>0</v>
      </c>
      <c r="AE24" s="330">
        <f>$AF24*'2011-15 % split'!AE21</f>
        <v>0</v>
      </c>
      <c r="AF24" s="271">
        <f>'2011-15 rates summary'!P24</f>
        <v>0</v>
      </c>
      <c r="AG24" s="1047"/>
      <c r="AH24" s="1048"/>
      <c r="AI24" s="1048"/>
      <c r="AJ24" s="1048"/>
      <c r="AK24" s="1048"/>
      <c r="AL24" s="1049"/>
      <c r="AM24" s="266"/>
      <c r="AN24" s="1047"/>
      <c r="AO24" s="1048"/>
      <c r="AP24" s="1048"/>
      <c r="AQ24" s="1048"/>
      <c r="AR24" s="1048"/>
      <c r="AS24" s="1049"/>
      <c r="AT24" s="266"/>
      <c r="AU24" s="1047"/>
      <c r="AV24" s="1048"/>
      <c r="AW24" s="1048"/>
      <c r="AX24" s="1048"/>
      <c r="AY24" s="1048"/>
      <c r="AZ24" s="1049"/>
      <c r="BA24" s="266"/>
      <c r="BB24" s="1047"/>
      <c r="BC24" s="1048"/>
      <c r="BD24" s="1048"/>
      <c r="BE24" s="1048"/>
      <c r="BF24" s="1048"/>
      <c r="BG24" s="1049"/>
      <c r="BH24" s="266"/>
      <c r="BI24" s="1047"/>
      <c r="BJ24" s="1048"/>
      <c r="BK24" s="1048"/>
      <c r="BL24" s="1048"/>
      <c r="BM24" s="1048"/>
      <c r="BN24" s="1049"/>
      <c r="BO24" s="266"/>
      <c r="BP24" s="256"/>
      <c r="BQ24"/>
      <c r="BR24"/>
      <c r="BS24"/>
      <c r="BT24"/>
      <c r="BU24"/>
      <c r="BV24"/>
    </row>
    <row r="25" spans="2:74" s="96" customFormat="1">
      <c r="B25" s="267" t="s">
        <v>81</v>
      </c>
      <c r="C25" s="329">
        <f>$H25*'2011-15 % split'!C22</f>
        <v>4.7090626439820502</v>
      </c>
      <c r="D25" s="93">
        <f>$H25*'2011-15 % split'!D22</f>
        <v>0</v>
      </c>
      <c r="E25" s="93">
        <f>$H25*'2011-15 % split'!E22</f>
        <v>8.360937356017951</v>
      </c>
      <c r="F25" s="93">
        <f>$H25*'2011-15 % split'!F22</f>
        <v>0</v>
      </c>
      <c r="G25" s="330">
        <f>$H25*'2011-15 % split'!G22</f>
        <v>0</v>
      </c>
      <c r="H25" s="271">
        <f>'2011-15 rates summary'!D25</f>
        <v>13.07</v>
      </c>
      <c r="I25" s="329">
        <f>$N25*'2011-15 % split'!I22</f>
        <v>5.1087743773024927</v>
      </c>
      <c r="J25" s="93">
        <f>$N25*'2011-15 % split'!J22</f>
        <v>0</v>
      </c>
      <c r="K25" s="93">
        <f>$N25*'2011-15 % split'!K22</f>
        <v>13.471225622697505</v>
      </c>
      <c r="L25" s="93">
        <f>$N25*'2011-15 % split'!L22</f>
        <v>0</v>
      </c>
      <c r="M25" s="330">
        <f>$N25*'2011-15 % split'!M22</f>
        <v>0</v>
      </c>
      <c r="N25" s="271">
        <f>'2011-15 rates summary'!G25</f>
        <v>18.579999999999998</v>
      </c>
      <c r="O25" s="329">
        <f>$T25*'2011-15 % split'!O22</f>
        <v>5.3732626460305255</v>
      </c>
      <c r="P25" s="93">
        <f>$T25*'2011-15 % split'!P22</f>
        <v>0</v>
      </c>
      <c r="Q25" s="93">
        <f>$T25*'2011-15 % split'!Q22</f>
        <v>18.726737353969476</v>
      </c>
      <c r="R25" s="93">
        <f>$T25*'2011-15 % split'!R22</f>
        <v>0</v>
      </c>
      <c r="S25" s="330">
        <f>$T25*'2011-15 % split'!S22</f>
        <v>0</v>
      </c>
      <c r="T25" s="271">
        <f>'2011-15 rates summary'!J25</f>
        <v>24.1</v>
      </c>
      <c r="U25" s="329">
        <f>$Z25*'2011-15 % split'!U22</f>
        <v>5.5874328247728151</v>
      </c>
      <c r="V25" s="93">
        <f>$Z25*'2011-15 % split'!V22</f>
        <v>0</v>
      </c>
      <c r="W25" s="93">
        <f>$Z25*'2011-15 % split'!W22</f>
        <v>19.102567175227183</v>
      </c>
      <c r="X25" s="93">
        <f>$Z25*'2011-15 % split'!X22</f>
        <v>0</v>
      </c>
      <c r="Y25" s="330">
        <f>$Z25*'2011-15 % split'!Y22</f>
        <v>0</v>
      </c>
      <c r="Z25" s="271">
        <f>'2011-15 rates summary'!M25</f>
        <v>24.69</v>
      </c>
      <c r="AA25" s="329">
        <f>$AF25*'2011-15 % split'!AA22</f>
        <v>5.7922282978459085</v>
      </c>
      <c r="AB25" s="93">
        <f>$AF25*'2011-15 % split'!AB22</f>
        <v>0</v>
      </c>
      <c r="AC25" s="93">
        <f>$AF25*'2011-15 % split'!AC22</f>
        <v>19.517771702154086</v>
      </c>
      <c r="AD25" s="93">
        <f>$AF25*'2011-15 % split'!AD22</f>
        <v>0</v>
      </c>
      <c r="AE25" s="330">
        <f>$AF25*'2011-15 % split'!AE22</f>
        <v>0</v>
      </c>
      <c r="AF25" s="271">
        <f>'2011-15 rates summary'!P25</f>
        <v>25.31</v>
      </c>
      <c r="AG25" s="274">
        <f>AG23</f>
        <v>7.6770308525969355</v>
      </c>
      <c r="AH25" s="274">
        <f t="shared" ref="AH25:AL25" si="10">AH23</f>
        <v>0</v>
      </c>
      <c r="AI25" s="274">
        <f t="shared" si="10"/>
        <v>18.862053037959203</v>
      </c>
      <c r="AJ25" s="274">
        <f t="shared" si="10"/>
        <v>2.3885175501500524</v>
      </c>
      <c r="AK25" s="274">
        <f t="shared" si="10"/>
        <v>3.5002397743254492</v>
      </c>
      <c r="AL25" s="274">
        <f t="shared" si="10"/>
        <v>2.2699488850522149</v>
      </c>
      <c r="AM25" s="266">
        <f t="shared" si="5"/>
        <v>34.697790100083857</v>
      </c>
      <c r="AN25" s="274">
        <f>AN23</f>
        <v>7.8124447601037375</v>
      </c>
      <c r="AO25" s="1050">
        <f t="shared" ref="AO25:AS25" si="11">AO23</f>
        <v>0</v>
      </c>
      <c r="AP25" s="1050">
        <f t="shared" si="11"/>
        <v>19.101279076489419</v>
      </c>
      <c r="AQ25" s="274">
        <f t="shared" si="11"/>
        <v>2.4222351452933841</v>
      </c>
      <c r="AR25" s="274">
        <f t="shared" si="11"/>
        <v>3.5496510368082714</v>
      </c>
      <c r="AS25" s="1042">
        <f t="shared" si="11"/>
        <v>2.3019927013086372</v>
      </c>
      <c r="AT25" s="266">
        <f t="shared" si="6"/>
        <v>35.187602720003447</v>
      </c>
      <c r="AU25" s="274">
        <f>AU23</f>
        <v>7.950247211658148</v>
      </c>
      <c r="AV25" s="1050">
        <f t="shared" ref="AV25:AZ25" si="12">AV23</f>
        <v>0</v>
      </c>
      <c r="AW25" s="1050">
        <f t="shared" si="12"/>
        <v>19.337948583095681</v>
      </c>
      <c r="AX25" s="274">
        <f t="shared" si="12"/>
        <v>2.4559376215278443</v>
      </c>
      <c r="AY25" s="274">
        <f t="shared" si="12"/>
        <v>3.5990401433700825</v>
      </c>
      <c r="AZ25" s="1042">
        <f t="shared" si="12"/>
        <v>2.334022149175623</v>
      </c>
      <c r="BA25" s="266">
        <f t="shared" si="7"/>
        <v>35.677195708827384</v>
      </c>
      <c r="BB25" s="274">
        <f>BB23</f>
        <v>8.0904803384029123</v>
      </c>
      <c r="BC25" s="1050">
        <f t="shared" ref="BC25:BG25" si="13">BC23</f>
        <v>0</v>
      </c>
      <c r="BD25" s="1050">
        <f t="shared" si="13"/>
        <v>19.556797562182421</v>
      </c>
      <c r="BE25" s="274">
        <f t="shared" si="13"/>
        <v>2.4882550110526798</v>
      </c>
      <c r="BF25" s="274">
        <f t="shared" si="13"/>
        <v>3.6463994823081993</v>
      </c>
      <c r="BG25" s="1042">
        <f t="shared" si="13"/>
        <v>2.364735267576235</v>
      </c>
      <c r="BH25" s="266">
        <f t="shared" si="8"/>
        <v>36.14666766152245</v>
      </c>
      <c r="BI25" s="274">
        <f>BI23</f>
        <v>8.2331870146252051</v>
      </c>
      <c r="BJ25" s="1050">
        <f t="shared" ref="BJ25:BN25" si="14">BJ23</f>
        <v>0</v>
      </c>
      <c r="BK25" s="1050">
        <f t="shared" si="14"/>
        <v>19.772399330428922</v>
      </c>
      <c r="BL25" s="274">
        <f t="shared" si="14"/>
        <v>2.5205027710548715</v>
      </c>
      <c r="BM25" s="274">
        <f t="shared" si="14"/>
        <v>3.6936567830491889</v>
      </c>
      <c r="BN25" s="1042">
        <f t="shared" si="14"/>
        <v>2.3953822129410729</v>
      </c>
      <c r="BO25" s="266">
        <f t="shared" si="9"/>
        <v>36.615128112099256</v>
      </c>
      <c r="BP25" s="256">
        <f>BP23</f>
        <v>0</v>
      </c>
      <c r="BQ25"/>
      <c r="BR25"/>
    </row>
    <row r="26" spans="2:74">
      <c r="B26" s="268" t="s">
        <v>82</v>
      </c>
      <c r="C26" s="329">
        <f>$H26*'2011-15 % split'!C26</f>
        <v>1.8104044849529344</v>
      </c>
      <c r="D26" s="93">
        <f>$H26*'2011-15 % split'!D26</f>
        <v>0</v>
      </c>
      <c r="E26" s="93">
        <f>$H26*'2011-15 % split'!E26</f>
        <v>8.189595515047067</v>
      </c>
      <c r="F26" s="93">
        <f>$H26*'2011-15 % split'!F26</f>
        <v>0</v>
      </c>
      <c r="G26" s="330">
        <f>$H26*'2011-15 % split'!G26</f>
        <v>0</v>
      </c>
      <c r="H26" s="271">
        <f>'2011-15 rates summary'!D26</f>
        <v>10</v>
      </c>
      <c r="I26" s="329">
        <f>$N26*'2011-15 % split'!I26</f>
        <v>1.8423844832123</v>
      </c>
      <c r="J26" s="93">
        <f>$N26*'2011-15 % split'!J26</f>
        <v>0</v>
      </c>
      <c r="K26" s="93">
        <f>$N26*'2011-15 % split'!K26</f>
        <v>12.377615516787699</v>
      </c>
      <c r="L26" s="93">
        <f>$N26*'2011-15 % split'!L26</f>
        <v>0</v>
      </c>
      <c r="M26" s="330">
        <f>$N26*'2011-15 % split'!M26</f>
        <v>0</v>
      </c>
      <c r="N26" s="271">
        <f>'2011-15 rates summary'!G26</f>
        <v>14.22</v>
      </c>
      <c r="O26" s="329">
        <f>$T26*'2011-15 % split'!O26</f>
        <v>1.8664839868030629</v>
      </c>
      <c r="P26" s="93">
        <f>$T26*'2011-15 % split'!P26</f>
        <v>0</v>
      </c>
      <c r="Q26" s="93">
        <f>$T26*'2011-15 % split'!Q26</f>
        <v>16.573516013196937</v>
      </c>
      <c r="R26" s="93">
        <f>$T26*'2011-15 % split'!R26</f>
        <v>0</v>
      </c>
      <c r="S26" s="330">
        <f>$T26*'2011-15 % split'!S26</f>
        <v>0</v>
      </c>
      <c r="T26" s="271">
        <f>'2011-15 rates summary'!J26</f>
        <v>18.440000000000001</v>
      </c>
      <c r="U26" s="329">
        <f>$Z26*'2011-15 % split'!U26</f>
        <v>1.9453061986851248</v>
      </c>
      <c r="V26" s="93">
        <f>$Z26*'2011-15 % split'!V26</f>
        <v>0</v>
      </c>
      <c r="W26" s="93">
        <f>$Z26*'2011-15 % split'!W26</f>
        <v>16.944693801314873</v>
      </c>
      <c r="X26" s="93">
        <f>$Z26*'2011-15 % split'!X26</f>
        <v>0</v>
      </c>
      <c r="Y26" s="330">
        <f>$Z26*'2011-15 % split'!Y26</f>
        <v>0</v>
      </c>
      <c r="Z26" s="271">
        <f>'2011-15 rates summary'!M26</f>
        <v>18.89</v>
      </c>
      <c r="AA26" s="329">
        <f>$AF26*'2011-15 % split'!AA26</f>
        <v>2.0197784963503076</v>
      </c>
      <c r="AB26" s="93">
        <f>$AF26*'2011-15 % split'!AB26</f>
        <v>0</v>
      </c>
      <c r="AC26" s="93">
        <f>$AF26*'2011-15 % split'!AC26</f>
        <v>17.340221503649694</v>
      </c>
      <c r="AD26" s="93">
        <f>$AF26*'2011-15 % split'!AD26</f>
        <v>0</v>
      </c>
      <c r="AE26" s="330">
        <f>$AF26*'2011-15 % split'!AE26</f>
        <v>0</v>
      </c>
      <c r="AF26" s="271">
        <f>'2011-15 rates summary'!P26</f>
        <v>19.36</v>
      </c>
      <c r="AG26" s="275">
        <f>'CP Sp Read BH'!O$39</f>
        <v>2.950263922692212</v>
      </c>
      <c r="AH26" s="1051">
        <f>'CP Sp Read BH'!O$40</f>
        <v>0</v>
      </c>
      <c r="AI26" s="1051">
        <f>'CP Sp Read BH'!O$41</f>
        <v>18.468128097363</v>
      </c>
      <c r="AJ26" s="1051">
        <f>'CP Sp Read BH'!O$43</f>
        <v>1.927655281804969</v>
      </c>
      <c r="AK26" s="1051">
        <f>'CP Sp Read BH'!O$42</f>
        <v>2.824871723525082</v>
      </c>
      <c r="AL26" s="1043">
        <f>'CP Sp Read BH'!O$44</f>
        <v>1.8319643317769687</v>
      </c>
      <c r="AM26" s="266">
        <f t="shared" si="5"/>
        <v>28.002883357162233</v>
      </c>
      <c r="AN26" s="275">
        <f>'CP Sp Read BH'!P$39</f>
        <v>3.0023031516101106</v>
      </c>
      <c r="AO26" s="1051">
        <f>'CP Sp Read BH'!P$40</f>
        <v>0</v>
      </c>
      <c r="AP26" s="1051">
        <f>'CP Sp Read BH'!P$41</f>
        <v>18.70235801469541</v>
      </c>
      <c r="AQ26" s="1051">
        <f>'CP Sp Read BH'!P$43</f>
        <v>1.9534195049674967</v>
      </c>
      <c r="AR26" s="1051">
        <f>'CP Sp Read BH'!P$42</f>
        <v>2.8626277612240347</v>
      </c>
      <c r="AS26" s="1043">
        <f>'CP Sp Read BH'!P$44</f>
        <v>1.8564495902747935</v>
      </c>
      <c r="AT26" s="266">
        <f t="shared" si="6"/>
        <v>28.377158022771845</v>
      </c>
      <c r="AU26" s="275">
        <f>'CP Sp Read BH'!Q$39</f>
        <v>3.0552602920835028</v>
      </c>
      <c r="AV26" s="1051">
        <f>'CP Sp Read BH'!Q$40</f>
        <v>0</v>
      </c>
      <c r="AW26" s="1051">
        <f>'CP Sp Read BH'!Q$41</f>
        <v>18.934084792048225</v>
      </c>
      <c r="AX26" s="1051">
        <f>'CP Sp Read BH'!Q$43</f>
        <v>1.9790410575718553</v>
      </c>
      <c r="AY26" s="1051">
        <f>'CP Sp Read BH'!Q$42</f>
        <v>2.9001747231461334</v>
      </c>
      <c r="AZ26" s="1043">
        <f>'CP Sp Read BH'!Q$44</f>
        <v>1.8807992605394803</v>
      </c>
      <c r="BA26" s="266">
        <f t="shared" si="7"/>
        <v>28.749360125389195</v>
      </c>
      <c r="BB26" s="275">
        <f>'CP Sp Read BH'!R$39</f>
        <v>3.1091515350060774</v>
      </c>
      <c r="BC26" s="1051">
        <f>'CP Sp Read BH'!R$40</f>
        <v>0</v>
      </c>
      <c r="BD26" s="1051">
        <f>'CP Sp Read BH'!R$41</f>
        <v>19.148363215060673</v>
      </c>
      <c r="BE26" s="1051">
        <f>'CP Sp Read BH'!R$43</f>
        <v>2.0031763275060075</v>
      </c>
      <c r="BF26" s="1051">
        <f>'CP Sp Read BH'!R$42</f>
        <v>2.9355436203863037</v>
      </c>
      <c r="BG26" s="1043">
        <f>'CP Sp Read BH'!R$44</f>
        <v>1.9037364288571346</v>
      </c>
      <c r="BH26" s="266">
        <f t="shared" si="8"/>
        <v>29.099971126816197</v>
      </c>
      <c r="BI26" s="275">
        <f>'CP Sp Read BH'!S$39</f>
        <v>3.1639933568601002</v>
      </c>
      <c r="BJ26" s="1051">
        <f>'CP Sp Read BH'!S$40</f>
        <v>0</v>
      </c>
      <c r="BK26" s="1051">
        <f>'CP Sp Read BH'!S$41</f>
        <v>19.359462243675488</v>
      </c>
      <c r="BL26" s="1051">
        <f>'CP Sp Read BH'!S$43</f>
        <v>2.0271110040482028</v>
      </c>
      <c r="BM26" s="1051">
        <f>'CP Sp Read BH'!S$42</f>
        <v>2.970618559154639</v>
      </c>
      <c r="BN26" s="1043">
        <f>'CP Sp Read BH'!S$44</f>
        <v>1.9264829614616903</v>
      </c>
      <c r="BO26" s="266">
        <f t="shared" si="9"/>
        <v>29.447668125200121</v>
      </c>
      <c r="BP26" s="256">
        <f>SUM(AM26,AT26,BA26,BH26,BO26)-SUM('CP Sp Read BH'!O46:S46)</f>
        <v>0</v>
      </c>
      <c r="BQ26"/>
      <c r="BR26"/>
    </row>
    <row r="27" spans="2:74">
      <c r="B27" s="103" t="s">
        <v>83</v>
      </c>
      <c r="C27" s="329">
        <f>$H27*'2011-15 % split'!C27</f>
        <v>0</v>
      </c>
      <c r="D27" s="93">
        <f>$H27*'2011-15 % split'!D27</f>
        <v>0</v>
      </c>
      <c r="E27" s="93">
        <f>$H27*'2011-15 % split'!E27</f>
        <v>0</v>
      </c>
      <c r="F27" s="93">
        <f>$H27*'2011-15 % split'!F27</f>
        <v>0</v>
      </c>
      <c r="G27" s="330">
        <f>$H27*'2011-15 % split'!G27</f>
        <v>0</v>
      </c>
      <c r="H27" s="271">
        <f>'2011-15 rates summary'!D27</f>
        <v>0</v>
      </c>
      <c r="I27" s="329">
        <f>$N27*'2011-15 % split'!I27</f>
        <v>0</v>
      </c>
      <c r="J27" s="93">
        <f>$N27*'2011-15 % split'!J27</f>
        <v>0</v>
      </c>
      <c r="K27" s="93">
        <f>$N27*'2011-15 % split'!K27</f>
        <v>0</v>
      </c>
      <c r="L27" s="93">
        <f>$N27*'2011-15 % split'!L27</f>
        <v>0</v>
      </c>
      <c r="M27" s="330">
        <f>$N27*'2011-15 % split'!M27</f>
        <v>0</v>
      </c>
      <c r="N27" s="271">
        <f>'2011-15 rates summary'!G27</f>
        <v>0</v>
      </c>
      <c r="O27" s="329">
        <f>$T27*'2011-15 % split'!O27</f>
        <v>0</v>
      </c>
      <c r="P27" s="93">
        <f>$T27*'2011-15 % split'!P27</f>
        <v>0</v>
      </c>
      <c r="Q27" s="93">
        <f>$T27*'2011-15 % split'!Q27</f>
        <v>0</v>
      </c>
      <c r="R27" s="93">
        <f>$T27*'2011-15 % split'!R27</f>
        <v>0</v>
      </c>
      <c r="S27" s="330">
        <f>$T27*'2011-15 % split'!S27</f>
        <v>0</v>
      </c>
      <c r="T27" s="271">
        <f>'2011-15 rates summary'!J27</f>
        <v>0</v>
      </c>
      <c r="U27" s="329">
        <f>$Z27*'2011-15 % split'!U27</f>
        <v>0</v>
      </c>
      <c r="V27" s="93">
        <f>$Z27*'2011-15 % split'!V27</f>
        <v>0</v>
      </c>
      <c r="W27" s="93">
        <f>$Z27*'2011-15 % split'!W27</f>
        <v>0</v>
      </c>
      <c r="X27" s="93">
        <f>$Z27*'2011-15 % split'!X27</f>
        <v>0</v>
      </c>
      <c r="Y27" s="330">
        <f>$Z27*'2011-15 % split'!Y27</f>
        <v>0</v>
      </c>
      <c r="Z27" s="271">
        <f>'2011-15 rates summary'!M27</f>
        <v>0</v>
      </c>
      <c r="AA27" s="329">
        <f>$AF27*'2011-15 % split'!AA27</f>
        <v>0</v>
      </c>
      <c r="AB27" s="93">
        <f>$AF27*'2011-15 % split'!AB27</f>
        <v>0</v>
      </c>
      <c r="AC27" s="93">
        <f>$AF27*'2011-15 % split'!AC27</f>
        <v>0</v>
      </c>
      <c r="AD27" s="93">
        <f>$AF27*'2011-15 % split'!AD27</f>
        <v>0</v>
      </c>
      <c r="AE27" s="330">
        <f>$AF27*'2011-15 % split'!AE27</f>
        <v>0</v>
      </c>
      <c r="AF27" s="271">
        <f>'2011-15 rates summary'!P27</f>
        <v>0</v>
      </c>
      <c r="AG27" s="1052"/>
      <c r="AH27" s="1053"/>
      <c r="AI27" s="1053"/>
      <c r="AJ27" s="1053"/>
      <c r="AK27" s="1053"/>
      <c r="AL27" s="1054"/>
      <c r="AM27" s="266"/>
      <c r="AN27" s="1052"/>
      <c r="AO27" s="1053"/>
      <c r="AP27" s="1053"/>
      <c r="AQ27" s="1053"/>
      <c r="AR27" s="1053"/>
      <c r="AS27" s="1054"/>
      <c r="AT27" s="266"/>
      <c r="AU27" s="1052"/>
      <c r="AV27" s="1053"/>
      <c r="AW27" s="1053"/>
      <c r="AX27" s="1053"/>
      <c r="AY27" s="1053"/>
      <c r="AZ27" s="1054"/>
      <c r="BA27" s="266"/>
      <c r="BB27" s="1052"/>
      <c r="BC27" s="1053"/>
      <c r="BD27" s="1053"/>
      <c r="BE27" s="1053"/>
      <c r="BF27" s="1053"/>
      <c r="BG27" s="1054"/>
      <c r="BH27" s="266"/>
      <c r="BI27" s="1052"/>
      <c r="BJ27" s="1053"/>
      <c r="BK27" s="1053"/>
      <c r="BL27" s="1053"/>
      <c r="BM27" s="1053"/>
      <c r="BN27" s="1054"/>
      <c r="BO27" s="266"/>
      <c r="BP27" s="1055"/>
      <c r="BQ27"/>
      <c r="BR27"/>
    </row>
    <row r="28" spans="2:74">
      <c r="B28" s="285" t="s">
        <v>355</v>
      </c>
      <c r="C28" s="329">
        <f>$H28*'2011-15 % split'!C28</f>
        <v>0</v>
      </c>
      <c r="D28" s="93">
        <f>$H28*'2011-15 % split'!D28</f>
        <v>0</v>
      </c>
      <c r="E28" s="93">
        <f>$H28*'2011-15 % split'!E28</f>
        <v>0</v>
      </c>
      <c r="F28" s="93">
        <f>$H28*'2011-15 % split'!F28</f>
        <v>0</v>
      </c>
      <c r="G28" s="330">
        <f>$H28*'2011-15 % split'!G28</f>
        <v>0</v>
      </c>
      <c r="H28" s="271">
        <f>'2011-15 rates summary'!D28</f>
        <v>0</v>
      </c>
      <c r="I28" s="329">
        <f>$N28*'2011-15 % split'!I28</f>
        <v>0</v>
      </c>
      <c r="J28" s="93">
        <f>$N28*'2011-15 % split'!J28</f>
        <v>0</v>
      </c>
      <c r="K28" s="93">
        <f>$N28*'2011-15 % split'!K28</f>
        <v>0</v>
      </c>
      <c r="L28" s="93">
        <f>$N28*'2011-15 % split'!L28</f>
        <v>0</v>
      </c>
      <c r="M28" s="330">
        <f>$N28*'2011-15 % split'!M28</f>
        <v>0</v>
      </c>
      <c r="N28" s="271">
        <f>'2011-15 rates summary'!G28</f>
        <v>0</v>
      </c>
      <c r="O28" s="329">
        <f>$T28*'2011-15 % split'!O28</f>
        <v>0</v>
      </c>
      <c r="P28" s="93">
        <f>$T28*'2011-15 % split'!P28</f>
        <v>0</v>
      </c>
      <c r="Q28" s="93">
        <f>$T28*'2011-15 % split'!Q28</f>
        <v>0</v>
      </c>
      <c r="R28" s="93">
        <f>$T28*'2011-15 % split'!R28</f>
        <v>0</v>
      </c>
      <c r="S28" s="330">
        <f>$T28*'2011-15 % split'!S28</f>
        <v>0</v>
      </c>
      <c r="T28" s="271">
        <f>'2011-15 rates summary'!J28</f>
        <v>0</v>
      </c>
      <c r="U28" s="329">
        <f>$Z28*'2011-15 % split'!U28</f>
        <v>0</v>
      </c>
      <c r="V28" s="93">
        <f>$Z28*'2011-15 % split'!V28</f>
        <v>0</v>
      </c>
      <c r="W28" s="93">
        <f>$Z28*'2011-15 % split'!W28</f>
        <v>0</v>
      </c>
      <c r="X28" s="93">
        <f>$Z28*'2011-15 % split'!X28</f>
        <v>0</v>
      </c>
      <c r="Y28" s="330">
        <f>$Z28*'2011-15 % split'!Y28</f>
        <v>0</v>
      </c>
      <c r="Z28" s="271">
        <f>'2011-15 rates summary'!M28</f>
        <v>0</v>
      </c>
      <c r="AA28" s="329">
        <f>$AF28*'2011-15 % split'!AA28</f>
        <v>2.0197784963503076</v>
      </c>
      <c r="AB28" s="93">
        <f>$AF28*'2011-15 % split'!AB28</f>
        <v>0</v>
      </c>
      <c r="AC28" s="93">
        <f>$AF28*'2011-15 % split'!AC28</f>
        <v>17.340221503649694</v>
      </c>
      <c r="AD28" s="93">
        <f>$AF28*'2011-15 % split'!AD28</f>
        <v>0</v>
      </c>
      <c r="AE28" s="330">
        <f>$AF28*'2011-15 % split'!AE28</f>
        <v>0</v>
      </c>
      <c r="AF28" s="271">
        <f>'2011-15 rates summary'!P28</f>
        <v>19.36</v>
      </c>
      <c r="AG28" s="1052">
        <f>'CP Man Read BH '!O$39</f>
        <v>2.950263922692212</v>
      </c>
      <c r="AH28" s="1053">
        <f>'CP Man Read BH '!O$40</f>
        <v>0</v>
      </c>
      <c r="AI28" s="1052">
        <f>'CP Man Read BH '!O$41</f>
        <v>18.468128097363</v>
      </c>
      <c r="AJ28" s="1052">
        <f>'CP Man Read BH '!O$43</f>
        <v>1.927655281804969</v>
      </c>
      <c r="AK28" s="1052">
        <f>'CP Man Read BH '!O$42</f>
        <v>2.824871723525082</v>
      </c>
      <c r="AL28" s="1056">
        <f>'CP Man Read BH '!O$44</f>
        <v>1.8319643317769687</v>
      </c>
      <c r="AM28" s="266">
        <f t="shared" ref="AM28:AM29" si="15">SUM(AG28:AL28)</f>
        <v>28.002883357162233</v>
      </c>
      <c r="AN28" s="1052">
        <f>'CP Man Read BH '!P$39</f>
        <v>3.0023031516101106</v>
      </c>
      <c r="AO28" s="1053">
        <f>'CP Man Read BH '!P$40</f>
        <v>0</v>
      </c>
      <c r="AP28" s="1052">
        <f>'CP Man Read BH '!P$41</f>
        <v>18.70235801469541</v>
      </c>
      <c r="AQ28" s="1052">
        <f>'CP Man Read BH '!P$43</f>
        <v>1.9534195049674967</v>
      </c>
      <c r="AR28" s="1052">
        <f>'CP Man Read BH '!P$42</f>
        <v>2.8626277612240347</v>
      </c>
      <c r="AS28" s="1056">
        <f>'CP Man Read BH '!P$44</f>
        <v>1.8564495902747935</v>
      </c>
      <c r="AT28" s="266">
        <f t="shared" ref="AT28:AT29" si="16">SUM(AN28:AS28)</f>
        <v>28.377158022771845</v>
      </c>
      <c r="AU28" s="1052">
        <f>'CP Man Read BH '!Q$39</f>
        <v>3.0552602920835028</v>
      </c>
      <c r="AV28" s="1053">
        <f>'CP Man Read BH '!Q$40</f>
        <v>0</v>
      </c>
      <c r="AW28" s="1052">
        <f>'CP Man Read BH '!Q$41</f>
        <v>18.934084792048225</v>
      </c>
      <c r="AX28" s="1052">
        <f>'CP Man Read BH '!Q$43</f>
        <v>1.9790410575718553</v>
      </c>
      <c r="AY28" s="1052">
        <f>'CP Man Read BH '!Q$42</f>
        <v>2.9001747231461334</v>
      </c>
      <c r="AZ28" s="1056">
        <f>'CP Man Read BH '!Q$44</f>
        <v>1.8807992605394803</v>
      </c>
      <c r="BA28" s="266">
        <f t="shared" ref="BA28:BA29" si="17">SUM(AU28:AZ28)</f>
        <v>28.749360125389195</v>
      </c>
      <c r="BB28" s="1052">
        <f>'CP Man Read BH '!R$39</f>
        <v>3.1091515350060774</v>
      </c>
      <c r="BC28" s="1053">
        <f>'CP Man Read BH '!R$40</f>
        <v>0</v>
      </c>
      <c r="BD28" s="1052">
        <f>'CP Man Read BH '!R$41</f>
        <v>19.148363215060673</v>
      </c>
      <c r="BE28" s="1052">
        <f>'CP Man Read BH '!R$43</f>
        <v>2.0031763275060075</v>
      </c>
      <c r="BF28" s="1052">
        <f>'CP Man Read BH '!R$42</f>
        <v>2.9355436203863037</v>
      </c>
      <c r="BG28" s="1056">
        <f>'CP Man Read BH '!R$44</f>
        <v>1.9037364288571346</v>
      </c>
      <c r="BH28" s="266">
        <f t="shared" ref="BH28:BH29" si="18">SUM(BB28:BG28)</f>
        <v>29.099971126816197</v>
      </c>
      <c r="BI28" s="1052">
        <f>'CP Man Read BH '!S$39</f>
        <v>3.1639933568601002</v>
      </c>
      <c r="BJ28" s="1053">
        <f>'CP Man Read BH '!S$40</f>
        <v>0</v>
      </c>
      <c r="BK28" s="1052">
        <f>'CP Man Read BH '!S$41</f>
        <v>19.359462243675488</v>
      </c>
      <c r="BL28" s="1052">
        <f>'CP Man Read BH '!S$43</f>
        <v>2.0271110040482028</v>
      </c>
      <c r="BM28" s="1052">
        <f>'CP Man Read BH '!S$42</f>
        <v>2.970618559154639</v>
      </c>
      <c r="BN28" s="1056">
        <f>'CP Man Read BH '!S$44</f>
        <v>1.9264829614616903</v>
      </c>
      <c r="BO28" s="266">
        <f t="shared" ref="BO28:BO29" si="19">SUM(BI28:BN28)</f>
        <v>29.447668125200121</v>
      </c>
      <c r="BP28" s="630">
        <f>SUM(AM28,AT28,BA28,BH28,BO28)-SUM('CP Man Read BH '!O46:S46)</f>
        <v>0</v>
      </c>
      <c r="BQ28"/>
      <c r="BR28"/>
    </row>
    <row r="29" spans="2:74">
      <c r="B29" s="285" t="s">
        <v>357</v>
      </c>
      <c r="C29" s="329">
        <f>$H29*'2011-15 % split'!C29</f>
        <v>0</v>
      </c>
      <c r="D29" s="93">
        <f>$H29*'2011-15 % split'!D29</f>
        <v>0</v>
      </c>
      <c r="E29" s="93">
        <f>$H29*'2011-15 % split'!E29</f>
        <v>0</v>
      </c>
      <c r="F29" s="93">
        <f>$H29*'2011-15 % split'!F29</f>
        <v>0</v>
      </c>
      <c r="G29" s="330">
        <f>$H29*'2011-15 % split'!G29</f>
        <v>0</v>
      </c>
      <c r="H29" s="271">
        <f>'2011-15 rates summary'!D29</f>
        <v>0</v>
      </c>
      <c r="I29" s="329">
        <f>$N29*'2011-15 % split'!I29</f>
        <v>0</v>
      </c>
      <c r="J29" s="93">
        <f>$N29*'2011-15 % split'!J29</f>
        <v>0</v>
      </c>
      <c r="K29" s="93">
        <f>$N29*'2011-15 % split'!K29</f>
        <v>0</v>
      </c>
      <c r="L29" s="93">
        <f>$N29*'2011-15 % split'!L29</f>
        <v>0</v>
      </c>
      <c r="M29" s="330">
        <f>$N29*'2011-15 % split'!M29</f>
        <v>0</v>
      </c>
      <c r="N29" s="271">
        <f>'2011-15 rates summary'!G29</f>
        <v>0</v>
      </c>
      <c r="O29" s="329">
        <f>$T29*'2011-15 % split'!O29</f>
        <v>0</v>
      </c>
      <c r="P29" s="93">
        <f>$T29*'2011-15 % split'!P29</f>
        <v>0</v>
      </c>
      <c r="Q29" s="93">
        <f>$T29*'2011-15 % split'!Q29</f>
        <v>0</v>
      </c>
      <c r="R29" s="93">
        <f>$T29*'2011-15 % split'!R29</f>
        <v>0</v>
      </c>
      <c r="S29" s="330">
        <f>$T29*'2011-15 % split'!S29</f>
        <v>0</v>
      </c>
      <c r="T29" s="271">
        <f>'2011-15 rates summary'!J29</f>
        <v>0</v>
      </c>
      <c r="U29" s="329">
        <f>$Z29*'2011-15 % split'!U29</f>
        <v>0</v>
      </c>
      <c r="V29" s="93">
        <f>$Z29*'2011-15 % split'!V29</f>
        <v>0</v>
      </c>
      <c r="W29" s="93">
        <f>$Z29*'2011-15 % split'!W29</f>
        <v>0</v>
      </c>
      <c r="X29" s="93">
        <f>$Z29*'2011-15 % split'!X29</f>
        <v>0</v>
      </c>
      <c r="Y29" s="330">
        <f>$Z29*'2011-15 % split'!Y29</f>
        <v>0</v>
      </c>
      <c r="Z29" s="271">
        <f>'2011-15 rates summary'!M29</f>
        <v>0</v>
      </c>
      <c r="AA29" s="329">
        <f>$AF29*'2011-15 % split'!AA29</f>
        <v>0</v>
      </c>
      <c r="AB29" s="93">
        <f>$AF29*'2011-15 % split'!AB29</f>
        <v>0</v>
      </c>
      <c r="AC29" s="93">
        <f>$AF29*'2011-15 % split'!AC29</f>
        <v>0</v>
      </c>
      <c r="AD29" s="93">
        <f>$AF29*'2011-15 % split'!AD29</f>
        <v>0</v>
      </c>
      <c r="AE29" s="330">
        <f>$AF29*'2011-15 % split'!AE29</f>
        <v>0</v>
      </c>
      <c r="AF29" s="271">
        <f>'2011-15 rates summary'!P29</f>
        <v>0</v>
      </c>
      <c r="AG29" s="1052">
        <f>'CP Access to Mtr Data'!O$37</f>
        <v>34.895594784531518</v>
      </c>
      <c r="AH29" s="1053">
        <f>'CP Access to Mtr Data'!O$38</f>
        <v>0</v>
      </c>
      <c r="AI29" s="1052">
        <f>'CP Access to Mtr Data'!O$39</f>
        <v>0</v>
      </c>
      <c r="AJ29" s="1052">
        <f>'CP Access to Mtr Data'!O$41</f>
        <v>3.1406035306078364</v>
      </c>
      <c r="AK29" s="1052">
        <f>'CP Access to Mtr Data'!O$40</f>
        <v>4.6023799961318614</v>
      </c>
      <c r="AL29" s="1056">
        <f>'CP Access to Mtr Data'!O$42</f>
        <v>2.9847004817889848</v>
      </c>
      <c r="AM29" s="266">
        <f t="shared" si="15"/>
        <v>45.623278793060194</v>
      </c>
      <c r="AN29" s="1052">
        <f>'CP Access to Mtr Data'!P$37</f>
        <v>35.511112545926075</v>
      </c>
      <c r="AO29" s="1053">
        <f>'CP Access to Mtr Data'!P$38</f>
        <v>0</v>
      </c>
      <c r="AP29" s="1052">
        <f>'CP Access to Mtr Data'!P$39</f>
        <v>0</v>
      </c>
      <c r="AQ29" s="1052">
        <f>'CP Access to Mtr Data'!P$41</f>
        <v>3.1960001291333464</v>
      </c>
      <c r="AR29" s="1052">
        <f>'CP Access to Mtr Data'!P$40</f>
        <v>4.6835606336821893</v>
      </c>
      <c r="AS29" s="1056">
        <f>'CP Access to Mtr Data'!P$42</f>
        <v>3.0373471316119129</v>
      </c>
      <c r="AT29" s="266">
        <f t="shared" si="16"/>
        <v>46.428020440353521</v>
      </c>
      <c r="AU29" s="1052">
        <f>'CP Access to Mtr Data'!Q$37</f>
        <v>36.137487325718844</v>
      </c>
      <c r="AV29" s="1053">
        <f>'CP Access to Mtr Data'!Q$38</f>
        <v>0</v>
      </c>
      <c r="AW29" s="1052">
        <f>'CP Access to Mtr Data'!Q$39</f>
        <v>0</v>
      </c>
      <c r="AX29" s="1052">
        <f>'CP Access to Mtr Data'!Q$41</f>
        <v>3.2523738593146958</v>
      </c>
      <c r="AY29" s="1052">
        <f>'CP Access to Mtr Data'!Q$40</f>
        <v>4.7661732033890578</v>
      </c>
      <c r="AZ29" s="1056">
        <f>'CP Access to Mtr Data'!Q$42</f>
        <v>3.090922407189582</v>
      </c>
      <c r="BA29" s="266">
        <f t="shared" si="17"/>
        <v>47.246956795612178</v>
      </c>
      <c r="BB29" s="1052">
        <f>'CP Access to Mtr Data'!R$37</f>
        <v>36.774910629104149</v>
      </c>
      <c r="BC29" s="1053">
        <f>'CP Access to Mtr Data'!R$38</f>
        <v>0</v>
      </c>
      <c r="BD29" s="1052">
        <f>'CP Access to Mtr Data'!R$39</f>
        <v>0</v>
      </c>
      <c r="BE29" s="1052">
        <f>'CP Access to Mtr Data'!R$41</f>
        <v>3.3097419566193733</v>
      </c>
      <c r="BF29" s="1052">
        <f>'CP Access to Mtr Data'!R$40</f>
        <v>4.8502429628725467</v>
      </c>
      <c r="BG29" s="1056">
        <f>'CP Access to Mtr Data'!R$42</f>
        <v>3.1454426884017255</v>
      </c>
      <c r="BH29" s="266">
        <f t="shared" si="18"/>
        <v>48.080338236997797</v>
      </c>
      <c r="BI29" s="1052">
        <f>'CP Access to Mtr Data'!S$37</f>
        <v>37.42357733920548</v>
      </c>
      <c r="BJ29" s="1053">
        <f>'CP Access to Mtr Data'!S$38</f>
        <v>0</v>
      </c>
      <c r="BK29" s="1052">
        <f>'CP Access to Mtr Data'!S$39</f>
        <v>0</v>
      </c>
      <c r="BL29" s="1052">
        <f>'CP Access to Mtr Data'!S$41</f>
        <v>3.3681219605284931</v>
      </c>
      <c r="BM29" s="1052">
        <f>'CP Access to Mtr Data'!S$40</f>
        <v>4.9357956152678106</v>
      </c>
      <c r="BN29" s="1056">
        <f>'CP Access to Mtr Data'!S$42</f>
        <v>3.2009246440501249</v>
      </c>
      <c r="BO29" s="266">
        <f t="shared" si="19"/>
        <v>48.92841955905191</v>
      </c>
      <c r="BP29" s="630">
        <f>SUM(AM29,AT29,BA29,BH29,BO29)-SUM('CP Access to Mtr Data'!O44:S44)</f>
        <v>0</v>
      </c>
      <c r="BQ29"/>
      <c r="BR29"/>
    </row>
    <row r="30" spans="2:74" s="96" customFormat="1">
      <c r="B30" s="267"/>
      <c r="C30" s="329"/>
      <c r="D30" s="93"/>
      <c r="E30" s="93"/>
      <c r="F30" s="93"/>
      <c r="G30" s="330"/>
      <c r="H30" s="271"/>
      <c r="I30" s="329"/>
      <c r="J30" s="93"/>
      <c r="K30" s="93"/>
      <c r="L30" s="93"/>
      <c r="M30" s="330"/>
      <c r="N30" s="271"/>
      <c r="O30" s="329"/>
      <c r="P30" s="93"/>
      <c r="Q30" s="93"/>
      <c r="R30" s="93"/>
      <c r="S30" s="330"/>
      <c r="T30" s="271"/>
      <c r="U30" s="329"/>
      <c r="V30" s="93"/>
      <c r="W30" s="93"/>
      <c r="X30" s="93"/>
      <c r="Y30" s="330"/>
      <c r="Z30" s="271"/>
      <c r="AA30" s="329"/>
      <c r="AB30" s="93"/>
      <c r="AC30" s="93"/>
      <c r="AD30" s="93"/>
      <c r="AE30" s="330"/>
      <c r="AF30" s="271"/>
      <c r="AG30" s="273"/>
      <c r="AH30" s="1046"/>
      <c r="AI30" s="1046"/>
      <c r="AJ30" s="1046"/>
      <c r="AK30" s="1046"/>
      <c r="AL30" s="1041"/>
      <c r="AM30" s="266"/>
      <c r="AN30" s="273"/>
      <c r="AO30" s="1046"/>
      <c r="AP30" s="1046"/>
      <c r="AQ30" s="1046"/>
      <c r="AR30" s="1046"/>
      <c r="AS30" s="1041"/>
      <c r="AT30" s="266"/>
      <c r="AU30" s="273"/>
      <c r="AV30" s="1046"/>
      <c r="AW30" s="1046"/>
      <c r="AX30" s="1046"/>
      <c r="AY30" s="1046"/>
      <c r="AZ30" s="1041"/>
      <c r="BA30" s="266"/>
      <c r="BB30" s="273"/>
      <c r="BC30" s="1046"/>
      <c r="BD30" s="1046"/>
      <c r="BE30" s="1046"/>
      <c r="BF30" s="1046"/>
      <c r="BG30" s="1041"/>
      <c r="BH30" s="266"/>
      <c r="BI30" s="273"/>
      <c r="BJ30" s="1046"/>
      <c r="BK30" s="1046"/>
      <c r="BL30" s="1046"/>
      <c r="BM30" s="1046"/>
      <c r="BN30" s="1041"/>
      <c r="BO30" s="266"/>
      <c r="BP30" s="256"/>
      <c r="BQ30"/>
      <c r="BR30"/>
    </row>
    <row r="31" spans="2:74">
      <c r="B31" s="103" t="s">
        <v>59</v>
      </c>
      <c r="C31" s="329">
        <f>$H31*'2011-15 % split'!C31</f>
        <v>367.82</v>
      </c>
      <c r="D31" s="93">
        <f>$H31*'2011-15 % split'!D31</f>
        <v>0</v>
      </c>
      <c r="E31" s="93">
        <f>$H31*'2011-15 % split'!E31</f>
        <v>0</v>
      </c>
      <c r="F31" s="93">
        <f>$H31*'2011-15 % split'!F31</f>
        <v>0</v>
      </c>
      <c r="G31" s="330">
        <f>$H31*'2011-15 % split'!G31</f>
        <v>0</v>
      </c>
      <c r="H31" s="271">
        <f>'2011-15 rates summary'!D31</f>
        <v>367.82</v>
      </c>
      <c r="I31" s="329">
        <f>$N31*'2011-15 % split'!I31</f>
        <v>382.82</v>
      </c>
      <c r="J31" s="93">
        <f>$N31*'2011-15 % split'!J31</f>
        <v>0</v>
      </c>
      <c r="K31" s="93">
        <f>$N31*'2011-15 % split'!K31</f>
        <v>0</v>
      </c>
      <c r="L31" s="93">
        <f>$N31*'2011-15 % split'!L31</f>
        <v>0</v>
      </c>
      <c r="M31" s="330">
        <f>$N31*'2011-15 % split'!M31</f>
        <v>0</v>
      </c>
      <c r="N31" s="271">
        <f>'2011-15 rates summary'!G31</f>
        <v>382.82</v>
      </c>
      <c r="O31" s="329">
        <f>$T31*'2011-15 % split'!O31</f>
        <v>397.48</v>
      </c>
      <c r="P31" s="93">
        <f>$T31*'2011-15 % split'!P31</f>
        <v>0</v>
      </c>
      <c r="Q31" s="93">
        <f>$T31*'2011-15 % split'!Q31</f>
        <v>0</v>
      </c>
      <c r="R31" s="93">
        <f>$T31*'2011-15 % split'!R31</f>
        <v>0</v>
      </c>
      <c r="S31" s="330">
        <f>$T31*'2011-15 % split'!S31</f>
        <v>0</v>
      </c>
      <c r="T31" s="271">
        <f>'2011-15 rates summary'!J31</f>
        <v>397.48</v>
      </c>
      <c r="U31" s="329">
        <f>$Z31*'2011-15 % split'!U31</f>
        <v>419.51</v>
      </c>
      <c r="V31" s="93">
        <f>$Z31*'2011-15 % split'!V31</f>
        <v>0</v>
      </c>
      <c r="W31" s="93">
        <f>$Z31*'2011-15 % split'!W31</f>
        <v>0</v>
      </c>
      <c r="X31" s="93">
        <f>$Z31*'2011-15 % split'!X31</f>
        <v>0</v>
      </c>
      <c r="Y31" s="330">
        <f>$Z31*'2011-15 % split'!Y31</f>
        <v>0</v>
      </c>
      <c r="Z31" s="271">
        <f>'2011-15 rates summary'!M31</f>
        <v>419.51</v>
      </c>
      <c r="AA31" s="329">
        <f>$AF31*'2011-15 % split'!AA31</f>
        <v>436.95</v>
      </c>
      <c r="AB31" s="93">
        <f>$AF31*'2011-15 % split'!AB31</f>
        <v>0</v>
      </c>
      <c r="AC31" s="93">
        <f>$AF31*'2011-15 % split'!AC31</f>
        <v>0</v>
      </c>
      <c r="AD31" s="93">
        <f>$AF31*'2011-15 % split'!AD31</f>
        <v>0</v>
      </c>
      <c r="AE31" s="330">
        <f>$AF31*'2011-15 % split'!AE31</f>
        <v>0</v>
      </c>
      <c r="AF31" s="271">
        <f>'2011-15 rates summary'!P31</f>
        <v>436.95</v>
      </c>
      <c r="AG31" s="272">
        <f>'CP Serv Tk BH'!O$62</f>
        <v>409.88747431752051</v>
      </c>
      <c r="AH31" s="985">
        <f>'CP Serv Tk BH'!O$63</f>
        <v>0</v>
      </c>
      <c r="AI31" s="985">
        <f>'CP Serv Tk BH'!O$64</f>
        <v>0</v>
      </c>
      <c r="AJ31" s="985">
        <f>'CP Serv Tk BH'!O$66</f>
        <v>36.889872688576844</v>
      </c>
      <c r="AK31" s="985">
        <f>'CP Serv Tk BH'!O$65</f>
        <v>54.060058987737776</v>
      </c>
      <c r="AL31" s="1039">
        <f>'CP Serv Tk BH'!O$67</f>
        <v>35.058618419568461</v>
      </c>
      <c r="AM31" s="266">
        <f t="shared" ref="AM31:AM34" si="20">SUM(AG31:AL31)</f>
        <v>535.89602441340355</v>
      </c>
      <c r="AN31" s="272">
        <f>'CP Serv Tk BH'!P$62</f>
        <v>417.11741328756568</v>
      </c>
      <c r="AO31" s="985">
        <f>'CP Serv Tk BH'!P$63</f>
        <v>0</v>
      </c>
      <c r="AP31" s="985">
        <f>'CP Serv Tk BH'!P$64</f>
        <v>0</v>
      </c>
      <c r="AQ31" s="985">
        <f>'CP Serv Tk BH'!P$66</f>
        <v>37.540567195880911</v>
      </c>
      <c r="AR31" s="985">
        <f>'CP Serv Tk BH'!P$65</f>
        <v>55.013615638497036</v>
      </c>
      <c r="AS31" s="1039">
        <f>'CP Serv Tk BH'!P$67</f>
        <v>35.677011728536058</v>
      </c>
      <c r="AT31" s="266">
        <f t="shared" ref="AT31:AT34" si="21">SUM(AN31:AS31)</f>
        <v>545.34860785047965</v>
      </c>
      <c r="AU31" s="272">
        <f>'CP Serv Tk BH'!Q$62</f>
        <v>424.47487998359873</v>
      </c>
      <c r="AV31" s="985">
        <f>'CP Serv Tk BH'!Q$63</f>
        <v>0</v>
      </c>
      <c r="AW31" s="985">
        <f>'CP Serv Tk BH'!Q$64</f>
        <v>0</v>
      </c>
      <c r="AX31" s="985">
        <f>'CP Serv Tk BH'!Q$66</f>
        <v>38.202739198523886</v>
      </c>
      <c r="AY31" s="985">
        <f>'CP Serv Tk BH'!Q$65</f>
        <v>55.983991921036832</v>
      </c>
      <c r="AZ31" s="1039">
        <f>'CP Serv Tk BH'!Q$67</f>
        <v>36.306312777221166</v>
      </c>
      <c r="BA31" s="266">
        <f t="shared" ref="BA31:BA34" si="22">SUM(AU31:AZ31)</f>
        <v>554.96792388038057</v>
      </c>
      <c r="BB31" s="272">
        <f>'CP Serv Tk BH'!R$62</f>
        <v>431.9621238465848</v>
      </c>
      <c r="BC31" s="985">
        <f>'CP Serv Tk BH'!R$63</f>
        <v>0</v>
      </c>
      <c r="BD31" s="985">
        <f>'CP Serv Tk BH'!R$64</f>
        <v>0</v>
      </c>
      <c r="BE31" s="985">
        <f>'CP Serv Tk BH'!R$66</f>
        <v>38.876591146192631</v>
      </c>
      <c r="BF31" s="985">
        <f>'CP Serv Tk BH'!R$65</f>
        <v>56.971484514126068</v>
      </c>
      <c r="BG31" s="1039">
        <f>'CP Serv Tk BH'!R$67</f>
        <v>36.946713965483248</v>
      </c>
      <c r="BH31" s="266">
        <f t="shared" ref="BH31:BH34" si="23">SUM(BB31:BG31)</f>
        <v>564.75691347238671</v>
      </c>
      <c r="BI31" s="272">
        <f>'CP Serv Tk BH'!S$62</f>
        <v>439.58143399501506</v>
      </c>
      <c r="BJ31" s="985">
        <f>'CP Serv Tk BH'!S$63</f>
        <v>0</v>
      </c>
      <c r="BK31" s="985">
        <f>'CP Serv Tk BH'!S$64</f>
        <v>0</v>
      </c>
      <c r="BL31" s="985">
        <f>'CP Serv Tk BH'!S$66</f>
        <v>39.562329059551352</v>
      </c>
      <c r="BM31" s="985">
        <f>'CP Serv Tk BH'!S$65</f>
        <v>57.976395329602532</v>
      </c>
      <c r="BN31" s="1039">
        <f>'CP Serv Tk BH'!S$67</f>
        <v>37.598411086891829</v>
      </c>
      <c r="BO31" s="266">
        <f t="shared" ref="BO31:BO34" si="24">SUM(BI31:BN31)</f>
        <v>574.71856947106073</v>
      </c>
      <c r="BP31" s="256">
        <f>SUM(AM31,AT31,BA31,BH31,BO31)-SUM('CP Serv Tk BH'!O69:S69)</f>
        <v>0</v>
      </c>
      <c r="BQ31"/>
      <c r="BR31"/>
    </row>
    <row r="32" spans="2:74">
      <c r="B32" s="103" t="s">
        <v>60</v>
      </c>
      <c r="C32" s="329">
        <f>$H32*'2011-15 % split'!C32</f>
        <v>404.37</v>
      </c>
      <c r="D32" s="93">
        <f>$H32*'2011-15 % split'!D32</f>
        <v>0</v>
      </c>
      <c r="E32" s="93">
        <f>$H32*'2011-15 % split'!E32</f>
        <v>0</v>
      </c>
      <c r="F32" s="93">
        <f>$H32*'2011-15 % split'!F32</f>
        <v>0</v>
      </c>
      <c r="G32" s="330">
        <f>$H32*'2011-15 % split'!G32</f>
        <v>0</v>
      </c>
      <c r="H32" s="271">
        <f>'2011-15 rates summary'!D32</f>
        <v>404.37</v>
      </c>
      <c r="I32" s="329">
        <f>$N32*'2011-15 % split'!I32</f>
        <v>420.86</v>
      </c>
      <c r="J32" s="93">
        <f>$N32*'2011-15 % split'!J32</f>
        <v>0</v>
      </c>
      <c r="K32" s="93">
        <f>$N32*'2011-15 % split'!K32</f>
        <v>0</v>
      </c>
      <c r="L32" s="93">
        <f>$N32*'2011-15 % split'!L32</f>
        <v>0</v>
      </c>
      <c r="M32" s="330">
        <f>$N32*'2011-15 % split'!M32</f>
        <v>0</v>
      </c>
      <c r="N32" s="271">
        <f>'2011-15 rates summary'!G32</f>
        <v>420.86</v>
      </c>
      <c r="O32" s="329">
        <f>$T32*'2011-15 % split'!O32</f>
        <v>436.97</v>
      </c>
      <c r="P32" s="93">
        <f>$T32*'2011-15 % split'!P32</f>
        <v>0</v>
      </c>
      <c r="Q32" s="93">
        <f>$T32*'2011-15 % split'!Q32</f>
        <v>0</v>
      </c>
      <c r="R32" s="93">
        <f>$T32*'2011-15 % split'!R32</f>
        <v>0</v>
      </c>
      <c r="S32" s="330">
        <f>$T32*'2011-15 % split'!S32</f>
        <v>0</v>
      </c>
      <c r="T32" s="271">
        <f>'2011-15 rates summary'!J32</f>
        <v>436.97</v>
      </c>
      <c r="U32" s="329">
        <f>$Z32*'2011-15 % split'!U32</f>
        <v>461.18</v>
      </c>
      <c r="V32" s="93">
        <f>$Z32*'2011-15 % split'!V32</f>
        <v>0</v>
      </c>
      <c r="W32" s="93">
        <f>$Z32*'2011-15 % split'!W32</f>
        <v>0</v>
      </c>
      <c r="X32" s="93">
        <f>$Z32*'2011-15 % split'!X32</f>
        <v>0</v>
      </c>
      <c r="Y32" s="330">
        <f>$Z32*'2011-15 % split'!Y32</f>
        <v>0</v>
      </c>
      <c r="Z32" s="271">
        <f>'2011-15 rates summary'!M32</f>
        <v>461.18</v>
      </c>
      <c r="AA32" s="329">
        <f>$AF32*'2011-15 % split'!AA32</f>
        <v>480.36</v>
      </c>
      <c r="AB32" s="93">
        <f>$AF32*'2011-15 % split'!AB32</f>
        <v>0</v>
      </c>
      <c r="AC32" s="93">
        <f>$AF32*'2011-15 % split'!AC32</f>
        <v>0</v>
      </c>
      <c r="AD32" s="93">
        <f>$AF32*'2011-15 % split'!AD32</f>
        <v>0</v>
      </c>
      <c r="AE32" s="330">
        <f>$AF32*'2011-15 % split'!AE32</f>
        <v>0</v>
      </c>
      <c r="AF32" s="271">
        <f>'2011-15 rates summary'!P32</f>
        <v>480.36</v>
      </c>
      <c r="AG32" s="272">
        <f>'CP Serv Tk AH'!O$62</f>
        <v>494.71408839512139</v>
      </c>
      <c r="AH32" s="985">
        <f>'CP Serv Tk AH'!O$63</f>
        <v>0</v>
      </c>
      <c r="AI32" s="985">
        <f>'CP Serv Tk AH'!O$64</f>
        <v>0</v>
      </c>
      <c r="AJ32" s="985">
        <f>'CP Serv Tk AH'!O$66</f>
        <v>44.524267955560923</v>
      </c>
      <c r="AK32" s="985">
        <f>'CP Serv Tk AH'!O$65</f>
        <v>65.247841118432561</v>
      </c>
      <c r="AL32" s="1039">
        <f>'CP Serv Tk AH'!O$67</f>
        <v>42.314033822838049</v>
      </c>
      <c r="AM32" s="266">
        <f t="shared" si="20"/>
        <v>646.80023129195297</v>
      </c>
      <c r="AN32" s="272">
        <f>'CP Serv Tk AH'!P$62</f>
        <v>503.44027031291159</v>
      </c>
      <c r="AO32" s="985">
        <f>'CP Serv Tk AH'!P$63</f>
        <v>0</v>
      </c>
      <c r="AP32" s="985">
        <f>'CP Serv Tk AH'!P$64</f>
        <v>0</v>
      </c>
      <c r="AQ32" s="985">
        <f>'CP Serv Tk AH'!P$66</f>
        <v>45.309624328162045</v>
      </c>
      <c r="AR32" s="985">
        <f>'CP Serv Tk AH'!P$65</f>
        <v>66.398737251569912</v>
      </c>
      <c r="AS32" s="1039">
        <f>'CP Serv Tk AH'!P$67</f>
        <v>43.060404232485055</v>
      </c>
      <c r="AT32" s="266">
        <f t="shared" si="21"/>
        <v>658.2090361251287</v>
      </c>
      <c r="AU32" s="272">
        <f>'CP Serv Tk AH'!Q$62</f>
        <v>512.32037194442864</v>
      </c>
      <c r="AV32" s="985">
        <f>'CP Serv Tk AH'!Q$63</f>
        <v>0</v>
      </c>
      <c r="AW32" s="985">
        <f>'CP Serv Tk AH'!Q$64</f>
        <v>0</v>
      </c>
      <c r="AX32" s="985">
        <f>'CP Serv Tk AH'!Q$66</f>
        <v>46.108833474998576</v>
      </c>
      <c r="AY32" s="985">
        <f>'CP Serv Tk AH'!Q$65</f>
        <v>67.569933855750691</v>
      </c>
      <c r="AZ32" s="1039">
        <f>'CP Serv Tk AH'!Q$67</f>
        <v>43.81993974926246</v>
      </c>
      <c r="BA32" s="266">
        <f t="shared" si="22"/>
        <v>669.8190790244405</v>
      </c>
      <c r="BB32" s="272">
        <f>'CP Serv Tk AH'!R$62</f>
        <v>521.35710825464776</v>
      </c>
      <c r="BC32" s="985">
        <f>'CP Serv Tk AH'!R$63</f>
        <v>0</v>
      </c>
      <c r="BD32" s="985">
        <f>'CP Serv Tk AH'!R$64</f>
        <v>0</v>
      </c>
      <c r="BE32" s="985">
        <f>'CP Serv Tk AH'!R$66</f>
        <v>46.922139742918297</v>
      </c>
      <c r="BF32" s="985">
        <f>'CP Serv Tk AH'!R$65</f>
        <v>68.761789007705488</v>
      </c>
      <c r="BG32" s="1039">
        <f>'CP Serv Tk AH'!R$67</f>
        <v>44.592872590369012</v>
      </c>
      <c r="BH32" s="266">
        <f t="shared" si="23"/>
        <v>681.63390959564049</v>
      </c>
      <c r="BI32" s="272">
        <f>'CP Serv Tk AH'!S$62</f>
        <v>530.55324209737262</v>
      </c>
      <c r="BJ32" s="985">
        <f>'CP Serv Tk AH'!S$63</f>
        <v>0</v>
      </c>
      <c r="BK32" s="985">
        <f>'CP Serv Tk AH'!S$64</f>
        <v>0</v>
      </c>
      <c r="BL32" s="985">
        <f>'CP Serv Tk AH'!S$66</f>
        <v>47.749791788763531</v>
      </c>
      <c r="BM32" s="985">
        <f>'CP Serv Tk AH'!S$65</f>
        <v>69.974667100222476</v>
      </c>
      <c r="BN32" s="1039">
        <f>'CP Serv Tk AH'!S$67</f>
        <v>45.379439069045112</v>
      </c>
      <c r="BO32" s="266">
        <f t="shared" si="24"/>
        <v>693.65714005540383</v>
      </c>
      <c r="BP32" s="256">
        <f>SUM(AM32,AT32,BA32,BH32,BO32)-SUM('CP Serv Tk AH'!O69:S69)</f>
        <v>0</v>
      </c>
      <c r="BQ32"/>
      <c r="BR32"/>
    </row>
    <row r="33" spans="2:70">
      <c r="B33" s="103" t="s">
        <v>61</v>
      </c>
      <c r="C33" s="329">
        <f>$H33*'2011-15 % split'!C33</f>
        <v>232.21</v>
      </c>
      <c r="D33" s="93">
        <f>$H33*'2011-15 % split'!D33</f>
        <v>0</v>
      </c>
      <c r="E33" s="93">
        <f>$H33*'2011-15 % split'!E33</f>
        <v>0</v>
      </c>
      <c r="F33" s="93">
        <f>$H33*'2011-15 % split'!F33</f>
        <v>0</v>
      </c>
      <c r="G33" s="330">
        <f>$H33*'2011-15 % split'!G33</f>
        <v>0</v>
      </c>
      <c r="H33" s="271">
        <f>'2011-15 rates summary'!D33</f>
        <v>232.21</v>
      </c>
      <c r="I33" s="329">
        <f>$N33*'2011-15 % split'!I33</f>
        <v>241.68</v>
      </c>
      <c r="J33" s="93">
        <f>$N33*'2011-15 % split'!J33</f>
        <v>0</v>
      </c>
      <c r="K33" s="93">
        <f>$N33*'2011-15 % split'!K33</f>
        <v>0</v>
      </c>
      <c r="L33" s="93">
        <f>$N33*'2011-15 % split'!L33</f>
        <v>0</v>
      </c>
      <c r="M33" s="330">
        <f>$N33*'2011-15 % split'!M33</f>
        <v>0</v>
      </c>
      <c r="N33" s="271">
        <f>'2011-15 rates summary'!G33</f>
        <v>241.68</v>
      </c>
      <c r="O33" s="329">
        <f>$T33*'2011-15 % split'!O33</f>
        <v>250.93</v>
      </c>
      <c r="P33" s="93">
        <f>$T33*'2011-15 % split'!P33</f>
        <v>0</v>
      </c>
      <c r="Q33" s="93">
        <f>$T33*'2011-15 % split'!Q33</f>
        <v>0</v>
      </c>
      <c r="R33" s="93">
        <f>$T33*'2011-15 % split'!R33</f>
        <v>0</v>
      </c>
      <c r="S33" s="330">
        <f>$T33*'2011-15 % split'!S33</f>
        <v>0</v>
      </c>
      <c r="T33" s="271">
        <f>'2011-15 rates summary'!J33</f>
        <v>250.93</v>
      </c>
      <c r="U33" s="329">
        <f>$Z33*'2011-15 % split'!U33</f>
        <v>264.83</v>
      </c>
      <c r="V33" s="93">
        <f>$Z33*'2011-15 % split'!V33</f>
        <v>0</v>
      </c>
      <c r="W33" s="93">
        <f>$Z33*'2011-15 % split'!W33</f>
        <v>0</v>
      </c>
      <c r="X33" s="93">
        <f>$Z33*'2011-15 % split'!X33</f>
        <v>0</v>
      </c>
      <c r="Y33" s="330">
        <f>$Z33*'2011-15 % split'!Y33</f>
        <v>0</v>
      </c>
      <c r="Z33" s="271">
        <f>'2011-15 rates summary'!M33</f>
        <v>264.83</v>
      </c>
      <c r="AA33" s="329">
        <f>$AF33*'2011-15 % split'!AA33</f>
        <v>275.83999999999997</v>
      </c>
      <c r="AB33" s="93">
        <f>$AF33*'2011-15 % split'!AB33</f>
        <v>0</v>
      </c>
      <c r="AC33" s="93">
        <f>$AF33*'2011-15 % split'!AC33</f>
        <v>0</v>
      </c>
      <c r="AD33" s="93">
        <f>$AF33*'2011-15 % split'!AD33</f>
        <v>0</v>
      </c>
      <c r="AE33" s="330">
        <f>$AF33*'2011-15 % split'!AE33</f>
        <v>0</v>
      </c>
      <c r="AF33" s="271">
        <f>'2011-15 rates summary'!P33</f>
        <v>275.83999999999997</v>
      </c>
      <c r="AG33" s="272">
        <f>'CP Wsd Tk BH'!O$46</f>
        <v>257.01057872674119</v>
      </c>
      <c r="AH33" s="985">
        <f>'CP Wsd Tk BH'!O$47</f>
        <v>0</v>
      </c>
      <c r="AI33" s="985">
        <f>'CP Wsd Tk BH'!O$48</f>
        <v>0</v>
      </c>
      <c r="AJ33" s="985">
        <f>'CP Wsd Tk BH'!O$50</f>
        <v>23.130952085406705</v>
      </c>
      <c r="AK33" s="985">
        <f>'CP Wsd Tk BH'!O$49</f>
        <v>33.897125228269893</v>
      </c>
      <c r="AL33" s="1039">
        <f>'CP Wsd Tk BH'!O$51</f>
        <v>21.982705922829247</v>
      </c>
      <c r="AM33" s="266">
        <f t="shared" si="20"/>
        <v>336.02136196324705</v>
      </c>
      <c r="AN33" s="272">
        <f>'CP Wsd Tk BH'!P$46</f>
        <v>261.54394682232464</v>
      </c>
      <c r="AO33" s="985">
        <f>'CP Wsd Tk BH'!P$47</f>
        <v>0</v>
      </c>
      <c r="AP33" s="985">
        <f>'CP Wsd Tk BH'!P$48</f>
        <v>0</v>
      </c>
      <c r="AQ33" s="985">
        <f>'CP Wsd Tk BH'!P$50</f>
        <v>23.538955214009217</v>
      </c>
      <c r="AR33" s="985">
        <f>'CP Wsd Tk BH'!P$49</f>
        <v>34.495031146396393</v>
      </c>
      <c r="AS33" s="1039">
        <f>'CP Wsd Tk BH'!P$51</f>
        <v>22.37045532279112</v>
      </c>
      <c r="AT33" s="266">
        <f t="shared" si="21"/>
        <v>341.94838850552139</v>
      </c>
      <c r="AU33" s="272">
        <f>'CP Wsd Tk BH'!Q$46</f>
        <v>266.15727826568883</v>
      </c>
      <c r="AV33" s="985">
        <f>'CP Wsd Tk BH'!Q$47</f>
        <v>0</v>
      </c>
      <c r="AW33" s="985">
        <f>'CP Wsd Tk BH'!Q$48</f>
        <v>0</v>
      </c>
      <c r="AX33" s="985">
        <f>'CP Wsd Tk BH'!Q$50</f>
        <v>23.954155043911992</v>
      </c>
      <c r="AY33" s="985">
        <f>'CP Wsd Tk BH'!Q$49</f>
        <v>35.103483430461701</v>
      </c>
      <c r="AZ33" s="1039">
        <f>'CP Wsd Tk BH'!Q$51</f>
        <v>22.76504417180438</v>
      </c>
      <c r="BA33" s="266">
        <f t="shared" si="22"/>
        <v>347.97996091186695</v>
      </c>
      <c r="BB33" s="272">
        <f>'CP Wsd Tk BH'!R$46</f>
        <v>270.85198351741269</v>
      </c>
      <c r="BC33" s="985">
        <f>'CP Wsd Tk BH'!R$47</f>
        <v>0</v>
      </c>
      <c r="BD33" s="985">
        <f>'CP Wsd Tk BH'!R$48</f>
        <v>0</v>
      </c>
      <c r="BE33" s="985">
        <f>'CP Wsd Tk BH'!R$50</f>
        <v>24.376678516567143</v>
      </c>
      <c r="BF33" s="985">
        <f>'CP Wsd Tk BH'!R$49</f>
        <v>35.722668106111563</v>
      </c>
      <c r="BG33" s="1039">
        <f>'CP Wsd Tk BH'!R$51</f>
        <v>23.166593109806399</v>
      </c>
      <c r="BH33" s="266">
        <f t="shared" si="23"/>
        <v>354.11792324989779</v>
      </c>
      <c r="BI33" s="272">
        <f>'CP Wsd Tk BH'!S$46</f>
        <v>275.62949791696144</v>
      </c>
      <c r="BJ33" s="985">
        <f>'CP Wsd Tk BH'!S$47</f>
        <v>0</v>
      </c>
      <c r="BK33" s="985">
        <f>'CP Wsd Tk BH'!S$48</f>
        <v>0</v>
      </c>
      <c r="BL33" s="985">
        <f>'CP Wsd Tk BH'!S$50</f>
        <v>24.806654812526528</v>
      </c>
      <c r="BM33" s="985">
        <f>'CP Wsd Tk BH'!S$49</f>
        <v>36.352774480268039</v>
      </c>
      <c r="BN33" s="1039">
        <f>'CP Wsd Tk BH'!S$51</f>
        <v>23.575224904682923</v>
      </c>
      <c r="BO33" s="266">
        <f t="shared" si="24"/>
        <v>360.36415211443892</v>
      </c>
      <c r="BP33" s="256">
        <f>SUM(AM33,AT33,BA33,BH33,BO33)-SUM('CP Wsd Tk BH'!O53:S53)</f>
        <v>0</v>
      </c>
      <c r="BQ33"/>
      <c r="BR33"/>
    </row>
    <row r="34" spans="2:70">
      <c r="B34" s="103" t="s">
        <v>62</v>
      </c>
      <c r="C34" s="329">
        <f>$H34*'2011-15 % split'!C34</f>
        <v>255.86</v>
      </c>
      <c r="D34" s="93">
        <f>$H34*'2011-15 % split'!D34</f>
        <v>0</v>
      </c>
      <c r="E34" s="93">
        <f>$H34*'2011-15 % split'!E34</f>
        <v>0</v>
      </c>
      <c r="F34" s="93">
        <f>$H34*'2011-15 % split'!F34</f>
        <v>0</v>
      </c>
      <c r="G34" s="330">
        <f>$H34*'2011-15 % split'!G34</f>
        <v>0</v>
      </c>
      <c r="H34" s="271">
        <f>'2011-15 rates summary'!D34</f>
        <v>255.86</v>
      </c>
      <c r="I34" s="329">
        <f>$N34*'2011-15 % split'!I34</f>
        <v>266.29000000000002</v>
      </c>
      <c r="J34" s="93">
        <f>$N34*'2011-15 % split'!J34</f>
        <v>0</v>
      </c>
      <c r="K34" s="93">
        <f>$N34*'2011-15 % split'!K34</f>
        <v>0</v>
      </c>
      <c r="L34" s="93">
        <f>$N34*'2011-15 % split'!L34</f>
        <v>0</v>
      </c>
      <c r="M34" s="330">
        <f>$N34*'2011-15 % split'!M34</f>
        <v>0</v>
      </c>
      <c r="N34" s="271">
        <f>'2011-15 rates summary'!G34</f>
        <v>266.29000000000002</v>
      </c>
      <c r="O34" s="329">
        <f>$T34*'2011-15 % split'!O34</f>
        <v>276.48</v>
      </c>
      <c r="P34" s="93">
        <f>$T34*'2011-15 % split'!P34</f>
        <v>0</v>
      </c>
      <c r="Q34" s="93">
        <f>$T34*'2011-15 % split'!Q34</f>
        <v>0</v>
      </c>
      <c r="R34" s="93">
        <f>$T34*'2011-15 % split'!R34</f>
        <v>0</v>
      </c>
      <c r="S34" s="330">
        <f>$T34*'2011-15 % split'!S34</f>
        <v>0</v>
      </c>
      <c r="T34" s="271">
        <f>'2011-15 rates summary'!J34</f>
        <v>276.48</v>
      </c>
      <c r="U34" s="329">
        <f>$Z34*'2011-15 % split'!U34</f>
        <v>291.8</v>
      </c>
      <c r="V34" s="93">
        <f>$Z34*'2011-15 % split'!V34</f>
        <v>0</v>
      </c>
      <c r="W34" s="93">
        <f>$Z34*'2011-15 % split'!W34</f>
        <v>0</v>
      </c>
      <c r="X34" s="93">
        <f>$Z34*'2011-15 % split'!X34</f>
        <v>0</v>
      </c>
      <c r="Y34" s="330">
        <f>$Z34*'2011-15 % split'!Y34</f>
        <v>0</v>
      </c>
      <c r="Z34" s="271">
        <f>'2011-15 rates summary'!M34</f>
        <v>291.8</v>
      </c>
      <c r="AA34" s="329">
        <f>$AF34*'2011-15 % split'!AA34</f>
        <v>303.93</v>
      </c>
      <c r="AB34" s="93">
        <f>$AF34*'2011-15 % split'!AB34</f>
        <v>0</v>
      </c>
      <c r="AC34" s="93">
        <f>$AF34*'2011-15 % split'!AC34</f>
        <v>0</v>
      </c>
      <c r="AD34" s="93">
        <f>$AF34*'2011-15 % split'!AD34</f>
        <v>0</v>
      </c>
      <c r="AE34" s="330">
        <f>$AF34*'2011-15 % split'!AE34</f>
        <v>0</v>
      </c>
      <c r="AF34" s="271">
        <f>'2011-15 rates summary'!P34</f>
        <v>303.93</v>
      </c>
      <c r="AG34" s="272">
        <f>'CP Wsd Tk AH'!O$46</f>
        <v>296.95921145084276</v>
      </c>
      <c r="AH34" s="985">
        <f>'CP Wsd Tk AH'!O$47</f>
        <v>0</v>
      </c>
      <c r="AI34" s="985">
        <f>'CP Wsd Tk AH'!O$48</f>
        <v>0</v>
      </c>
      <c r="AJ34" s="985">
        <f>'CP Wsd Tk AH'!O$50</f>
        <v>26.726329030575847</v>
      </c>
      <c r="AK34" s="985">
        <f>'CP Wsd Tk AH'!O$49</f>
        <v>39.165950398251653</v>
      </c>
      <c r="AL34" s="1039">
        <f>'CP Wsd Tk AH'!O$51</f>
        <v>25.399604361576923</v>
      </c>
      <c r="AM34" s="266">
        <f t="shared" si="20"/>
        <v>388.25109524124719</v>
      </c>
      <c r="AN34" s="272">
        <f>'CP Wsd Tk AH'!P$46</f>
        <v>302.19722702806217</v>
      </c>
      <c r="AO34" s="985">
        <f>'CP Wsd Tk AH'!P$47</f>
        <v>0</v>
      </c>
      <c r="AP34" s="985">
        <f>'CP Wsd Tk AH'!P$48</f>
        <v>0</v>
      </c>
      <c r="AQ34" s="985">
        <f>'CP Wsd Tk AH'!P$50</f>
        <v>27.197750432525595</v>
      </c>
      <c r="AR34" s="985">
        <f>'CP Wsd Tk AH'!P$49</f>
        <v>39.85679227273112</v>
      </c>
      <c r="AS34" s="1039">
        <f>'CP Wsd Tk AH'!P$51</f>
        <v>25.847623881332325</v>
      </c>
      <c r="AT34" s="266">
        <f t="shared" si="21"/>
        <v>395.09939361465121</v>
      </c>
      <c r="AU34" s="272">
        <f>'CP Wsd Tk AH'!Q$46</f>
        <v>307.52763511620321</v>
      </c>
      <c r="AV34" s="985">
        <f>'CP Wsd Tk AH'!Q$47</f>
        <v>0</v>
      </c>
      <c r="AW34" s="985">
        <f>'CP Wsd Tk AH'!Q$48</f>
        <v>0</v>
      </c>
      <c r="AX34" s="985">
        <f>'CP Wsd Tk AH'!Q$50</f>
        <v>27.677487160458288</v>
      </c>
      <c r="AY34" s="985">
        <f>'CP Wsd Tk AH'!Q$49</f>
        <v>40.559819795476038</v>
      </c>
      <c r="AZ34" s="1039">
        <f>'CP Wsd Tk AH'!Q$51</f>
        <v>26.303545945049628</v>
      </c>
      <c r="BA34" s="266">
        <f t="shared" si="22"/>
        <v>402.06848801718712</v>
      </c>
      <c r="BB34" s="272">
        <f>'CP Wsd Tk AH'!R$46</f>
        <v>312.95206541184609</v>
      </c>
      <c r="BC34" s="985">
        <f>'CP Wsd Tk AH'!R$47</f>
        <v>0</v>
      </c>
      <c r="BD34" s="985">
        <f>'CP Wsd Tk AH'!R$48</f>
        <v>0</v>
      </c>
      <c r="BE34" s="985">
        <f>'CP Wsd Tk AH'!R$50</f>
        <v>28.165685887066147</v>
      </c>
      <c r="BF34" s="985">
        <f>'CP Wsd Tk AH'!R$49</f>
        <v>41.275247907168378</v>
      </c>
      <c r="BG34" s="1039">
        <f>'CP Wsd Tk AH'!R$51</f>
        <v>26.767509944425647</v>
      </c>
      <c r="BH34" s="266">
        <f t="shared" si="23"/>
        <v>409.16050915050624</v>
      </c>
      <c r="BI34" s="272">
        <f>'CP Wsd Tk AH'!S$46</f>
        <v>318.472176357526</v>
      </c>
      <c r="BJ34" s="985">
        <f>'CP Wsd Tk AH'!S$47</f>
        <v>0</v>
      </c>
      <c r="BK34" s="985">
        <f>'CP Wsd Tk AH'!S$48</f>
        <v>0</v>
      </c>
      <c r="BL34" s="985">
        <f>'CP Wsd Tk AH'!S$50</f>
        <v>28.662495872177338</v>
      </c>
      <c r="BM34" s="985">
        <f>'CP Wsd Tk AH'!S$49</f>
        <v>42.0032953397941</v>
      </c>
      <c r="BN34" s="1039">
        <f>'CP Wsd Tk AH'!S$51</f>
        <v>27.23965772986482</v>
      </c>
      <c r="BO34" s="266">
        <f t="shared" si="24"/>
        <v>416.37762529936219</v>
      </c>
      <c r="BP34" s="256">
        <f>SUM(AM34,AT34,BA34,BH34,BO34)-SUM('CP Wsd Tk AH'!O53:S53)</f>
        <v>0</v>
      </c>
      <c r="BQ34"/>
      <c r="BR34"/>
    </row>
    <row r="35" spans="2:70">
      <c r="B35" s="270"/>
      <c r="C35" s="329"/>
      <c r="D35" s="93"/>
      <c r="E35" s="93"/>
      <c r="F35" s="93"/>
      <c r="G35" s="330"/>
      <c r="H35" s="271"/>
      <c r="I35" s="329"/>
      <c r="J35" s="93"/>
      <c r="K35" s="93"/>
      <c r="L35" s="93"/>
      <c r="M35" s="330"/>
      <c r="N35" s="271"/>
      <c r="O35" s="329"/>
      <c r="P35" s="93"/>
      <c r="Q35" s="93"/>
      <c r="R35" s="93"/>
      <c r="S35" s="330"/>
      <c r="T35" s="271"/>
      <c r="U35" s="329"/>
      <c r="V35" s="93"/>
      <c r="W35" s="93"/>
      <c r="X35" s="93"/>
      <c r="Y35" s="330"/>
      <c r="Z35" s="271"/>
      <c r="AA35" s="329"/>
      <c r="AB35" s="93"/>
      <c r="AC35" s="93"/>
      <c r="AD35" s="93"/>
      <c r="AE35" s="330"/>
      <c r="AF35" s="271"/>
      <c r="AG35" s="273"/>
      <c r="AH35" s="1046"/>
      <c r="AI35" s="1046"/>
      <c r="AJ35" s="1046"/>
      <c r="AK35" s="1046"/>
      <c r="AL35" s="1041"/>
      <c r="AM35" s="266"/>
      <c r="AN35" s="273"/>
      <c r="AO35" s="1046"/>
      <c r="AP35" s="1046"/>
      <c r="AQ35" s="1046"/>
      <c r="AR35" s="1046"/>
      <c r="AS35" s="1041"/>
      <c r="AT35" s="266"/>
      <c r="AU35" s="273"/>
      <c r="AV35" s="1046"/>
      <c r="AW35" s="1046"/>
      <c r="AX35" s="1046"/>
      <c r="AY35" s="1046"/>
      <c r="AZ35" s="1041"/>
      <c r="BA35" s="266"/>
      <c r="BB35" s="273"/>
      <c r="BC35" s="1046"/>
      <c r="BD35" s="1046"/>
      <c r="BE35" s="1046"/>
      <c r="BF35" s="1046"/>
      <c r="BG35" s="1041"/>
      <c r="BH35" s="266"/>
      <c r="BI35" s="273"/>
      <c r="BJ35" s="1046"/>
      <c r="BK35" s="1046"/>
      <c r="BL35" s="1046"/>
      <c r="BM35" s="1046"/>
      <c r="BN35" s="1041"/>
      <c r="BO35" s="266"/>
      <c r="BP35" s="256"/>
      <c r="BQ35"/>
      <c r="BR35"/>
    </row>
    <row r="36" spans="2:70">
      <c r="B36" s="1238" t="s">
        <v>63</v>
      </c>
      <c r="C36" s="329">
        <f>$H36*'2011-15 % split'!C36</f>
        <v>1.47</v>
      </c>
      <c r="D36" s="93">
        <f>$H36*'2011-15 % split'!D36</f>
        <v>0</v>
      </c>
      <c r="E36" s="93">
        <f>$H36*'2011-15 % split'!E36</f>
        <v>0</v>
      </c>
      <c r="F36" s="93">
        <f>$H36*'2011-15 % split'!F36</f>
        <v>0</v>
      </c>
      <c r="G36" s="330">
        <f>$H36*'2011-15 % split'!G36</f>
        <v>0</v>
      </c>
      <c r="H36" s="271">
        <f>'2011-15 rates summary'!D36</f>
        <v>1.47</v>
      </c>
      <c r="I36" s="329">
        <f>$N36*'2011-15 % split'!I36</f>
        <v>1.52</v>
      </c>
      <c r="J36" s="93">
        <f>$N36*'2011-15 % split'!J36</f>
        <v>0</v>
      </c>
      <c r="K36" s="93">
        <f>$N36*'2011-15 % split'!K36</f>
        <v>0</v>
      </c>
      <c r="L36" s="93">
        <f>$N36*'2011-15 % split'!L36</f>
        <v>0</v>
      </c>
      <c r="M36" s="330">
        <f>$N36*'2011-15 % split'!M36</f>
        <v>0</v>
      </c>
      <c r="N36" s="271">
        <f>'2011-15 rates summary'!G36</f>
        <v>1.52</v>
      </c>
      <c r="O36" s="329">
        <f>$T36*'2011-15 % split'!O36</f>
        <v>1.57</v>
      </c>
      <c r="P36" s="93">
        <f>$T36*'2011-15 % split'!P36</f>
        <v>0</v>
      </c>
      <c r="Q36" s="93">
        <f>$T36*'2011-15 % split'!Q36</f>
        <v>0</v>
      </c>
      <c r="R36" s="93">
        <f>$T36*'2011-15 % split'!R36</f>
        <v>0</v>
      </c>
      <c r="S36" s="330">
        <f>$T36*'2011-15 % split'!S36</f>
        <v>0</v>
      </c>
      <c r="T36" s="271">
        <f>'2011-15 rates summary'!J36</f>
        <v>1.57</v>
      </c>
      <c r="U36" s="329">
        <f>$Z36*'2011-15 % split'!U36</f>
        <v>1.65</v>
      </c>
      <c r="V36" s="93">
        <f>$Z36*'2011-15 % split'!V36</f>
        <v>0</v>
      </c>
      <c r="W36" s="93">
        <f>$Z36*'2011-15 % split'!W36</f>
        <v>0</v>
      </c>
      <c r="X36" s="93">
        <f>$Z36*'2011-15 % split'!X36</f>
        <v>0</v>
      </c>
      <c r="Y36" s="330">
        <f>$Z36*'2011-15 % split'!Y36</f>
        <v>0</v>
      </c>
      <c r="Z36" s="271">
        <f>'2011-15 rates summary'!M36</f>
        <v>1.65</v>
      </c>
      <c r="AA36" s="329">
        <f>$AF36*'2011-15 % split'!AA36</f>
        <v>1.71</v>
      </c>
      <c r="AB36" s="93">
        <f>$AF36*'2011-15 % split'!AB36</f>
        <v>0</v>
      </c>
      <c r="AC36" s="93">
        <f>$AF36*'2011-15 % split'!AC36</f>
        <v>0</v>
      </c>
      <c r="AD36" s="93">
        <f>$AF36*'2011-15 % split'!AD36</f>
        <v>0</v>
      </c>
      <c r="AE36" s="330">
        <f>$AF36*'2011-15 % split'!AE36</f>
        <v>0</v>
      </c>
      <c r="AF36" s="271">
        <f>'2011-15 rates summary'!P36</f>
        <v>1.71</v>
      </c>
      <c r="AG36" s="622">
        <f>'CP Res Feeder'!D36</f>
        <v>0</v>
      </c>
      <c r="AH36" s="1057"/>
      <c r="AI36" s="1057"/>
      <c r="AJ36" s="1057"/>
      <c r="AK36" s="1057"/>
      <c r="AL36" s="1044"/>
      <c r="AM36" s="266">
        <f t="shared" ref="AM36:AM38" si="25">SUM(AG36:AL36)</f>
        <v>0</v>
      </c>
      <c r="AN36" s="622">
        <f>'CP Res Feeder'!D36</f>
        <v>0</v>
      </c>
      <c r="AO36" s="1057"/>
      <c r="AP36" s="1057"/>
      <c r="AQ36" s="1057"/>
      <c r="AR36" s="1057"/>
      <c r="AS36" s="1044"/>
      <c r="AT36" s="266">
        <f t="shared" ref="AT36:AT38" si="26">SUM(AN36:AS36)</f>
        <v>0</v>
      </c>
      <c r="AU36" s="622">
        <f>'CP Res Feeder'!E36</f>
        <v>0</v>
      </c>
      <c r="AV36" s="1057"/>
      <c r="AW36" s="1057"/>
      <c r="AX36" s="1057"/>
      <c r="AY36" s="1057"/>
      <c r="AZ36" s="1044"/>
      <c r="BA36" s="266">
        <f t="shared" ref="BA36:BA38" si="27">SUM(AU36:AZ36)</f>
        <v>0</v>
      </c>
      <c r="BB36" s="622">
        <f>'CP Res Feeder'!F36</f>
        <v>0</v>
      </c>
      <c r="BC36" s="1057"/>
      <c r="BD36" s="1057"/>
      <c r="BE36" s="1057"/>
      <c r="BF36" s="1057"/>
      <c r="BG36" s="1044"/>
      <c r="BH36" s="266">
        <f t="shared" ref="BH36:BH38" si="28">SUM(BB36:BG36)</f>
        <v>0</v>
      </c>
      <c r="BI36" s="622">
        <f>'CP Res Feeder'!G36</f>
        <v>0</v>
      </c>
      <c r="BJ36" s="1057"/>
      <c r="BK36" s="1057"/>
      <c r="BL36" s="1057"/>
      <c r="BM36" s="1057"/>
      <c r="BN36" s="1044"/>
      <c r="BO36" s="266">
        <f t="shared" ref="BO36:BO38" si="29">SUM(BI36:BN36)</f>
        <v>0</v>
      </c>
      <c r="BP36" s="256"/>
      <c r="BQ36"/>
      <c r="BR36"/>
    </row>
    <row r="37" spans="2:70">
      <c r="B37" s="270" t="s">
        <v>64</v>
      </c>
      <c r="C37" s="329">
        <f>$H37*'2011-15 % split'!C37</f>
        <v>3.03</v>
      </c>
      <c r="D37" s="93">
        <f>$H37*'2011-15 % split'!D37</f>
        <v>0</v>
      </c>
      <c r="E37" s="93">
        <f>$H37*'2011-15 % split'!E37</f>
        <v>0</v>
      </c>
      <c r="F37" s="93">
        <f>$H37*'2011-15 % split'!F37</f>
        <v>0</v>
      </c>
      <c r="G37" s="330">
        <f>$H37*'2011-15 % split'!G37</f>
        <v>0</v>
      </c>
      <c r="H37" s="271">
        <f>'2011-15 rates summary'!D37</f>
        <v>3.03</v>
      </c>
      <c r="I37" s="329">
        <f>$N37*'2011-15 % split'!I37</f>
        <v>3.15</v>
      </c>
      <c r="J37" s="93">
        <f>$N37*'2011-15 % split'!J37</f>
        <v>0</v>
      </c>
      <c r="K37" s="93">
        <f>$N37*'2011-15 % split'!K37</f>
        <v>0</v>
      </c>
      <c r="L37" s="93">
        <f>$N37*'2011-15 % split'!L37</f>
        <v>0</v>
      </c>
      <c r="M37" s="330">
        <f>$N37*'2011-15 % split'!M37</f>
        <v>0</v>
      </c>
      <c r="N37" s="271">
        <f>'2011-15 rates summary'!G37</f>
        <v>3.15</v>
      </c>
      <c r="O37" s="329">
        <f>$T37*'2011-15 % split'!O37</f>
        <v>3.27</v>
      </c>
      <c r="P37" s="93">
        <f>$T37*'2011-15 % split'!P37</f>
        <v>0</v>
      </c>
      <c r="Q37" s="93">
        <f>$T37*'2011-15 % split'!Q37</f>
        <v>0</v>
      </c>
      <c r="R37" s="93">
        <f>$T37*'2011-15 % split'!R37</f>
        <v>0</v>
      </c>
      <c r="S37" s="330">
        <f>$T37*'2011-15 % split'!S37</f>
        <v>0</v>
      </c>
      <c r="T37" s="271">
        <f>'2011-15 rates summary'!J37</f>
        <v>3.27</v>
      </c>
      <c r="U37" s="329">
        <f>$Z37*'2011-15 % split'!U37</f>
        <v>3.45</v>
      </c>
      <c r="V37" s="93">
        <f>$Z37*'2011-15 % split'!V37</f>
        <v>0</v>
      </c>
      <c r="W37" s="93">
        <f>$Z37*'2011-15 % split'!W37</f>
        <v>0</v>
      </c>
      <c r="X37" s="93">
        <f>$Z37*'2011-15 % split'!X37</f>
        <v>0</v>
      </c>
      <c r="Y37" s="330">
        <f>$Z37*'2011-15 % split'!Y37</f>
        <v>0</v>
      </c>
      <c r="Z37" s="271">
        <f>'2011-15 rates summary'!M37</f>
        <v>3.45</v>
      </c>
      <c r="AA37" s="329">
        <f>$AF37*'2011-15 % split'!AA37</f>
        <v>3.59</v>
      </c>
      <c r="AB37" s="93">
        <f>$AF37*'2011-15 % split'!AB37</f>
        <v>0</v>
      </c>
      <c r="AC37" s="93">
        <f>$AF37*'2011-15 % split'!AC37</f>
        <v>0</v>
      </c>
      <c r="AD37" s="93">
        <f>$AF37*'2011-15 % split'!AD37</f>
        <v>0</v>
      </c>
      <c r="AE37" s="330">
        <f>$AF37*'2011-15 % split'!AE37</f>
        <v>0</v>
      </c>
      <c r="AF37" s="271">
        <f>'2011-15 rates summary'!P37</f>
        <v>3.59</v>
      </c>
      <c r="AG37" s="622">
        <f>'CP Res Feeder'!C37</f>
        <v>0</v>
      </c>
      <c r="AH37" s="1057"/>
      <c r="AI37" s="1057"/>
      <c r="AJ37" s="1057"/>
      <c r="AK37" s="1057"/>
      <c r="AL37" s="1044"/>
      <c r="AM37" s="266">
        <f t="shared" si="25"/>
        <v>0</v>
      </c>
      <c r="AN37" s="622">
        <f>'CP Res Feeder'!D37</f>
        <v>0</v>
      </c>
      <c r="AO37" s="1057"/>
      <c r="AP37" s="1057"/>
      <c r="AQ37" s="1057"/>
      <c r="AR37" s="1057"/>
      <c r="AS37" s="1044"/>
      <c r="AT37" s="266">
        <f t="shared" si="26"/>
        <v>0</v>
      </c>
      <c r="AU37" s="622">
        <f>'CP Res Feeder'!E37</f>
        <v>0</v>
      </c>
      <c r="AV37" s="1057"/>
      <c r="AW37" s="1057"/>
      <c r="AX37" s="1057"/>
      <c r="AY37" s="1057"/>
      <c r="AZ37" s="1044"/>
      <c r="BA37" s="266">
        <f t="shared" si="27"/>
        <v>0</v>
      </c>
      <c r="BB37" s="622">
        <f>'CP Res Feeder'!F37</f>
        <v>0</v>
      </c>
      <c r="BC37" s="1057"/>
      <c r="BD37" s="1057"/>
      <c r="BE37" s="1057"/>
      <c r="BF37" s="1057"/>
      <c r="BG37" s="1044"/>
      <c r="BH37" s="266">
        <f t="shared" si="28"/>
        <v>0</v>
      </c>
      <c r="BI37" s="622">
        <f>'CP Res Feeder'!G37</f>
        <v>0</v>
      </c>
      <c r="BJ37" s="1057"/>
      <c r="BK37" s="1057"/>
      <c r="BL37" s="1057"/>
      <c r="BM37" s="1057"/>
      <c r="BN37" s="1044"/>
      <c r="BO37" s="266">
        <f t="shared" si="29"/>
        <v>0</v>
      </c>
      <c r="BP37" s="256"/>
      <c r="BQ37"/>
      <c r="BR37"/>
    </row>
    <row r="38" spans="2:70">
      <c r="B38" s="270" t="s">
        <v>65</v>
      </c>
      <c r="C38" s="329">
        <f>$H38*'2011-15 % split'!C38</f>
        <v>7.49</v>
      </c>
      <c r="D38" s="93">
        <f>$H38*'2011-15 % split'!D38</f>
        <v>0</v>
      </c>
      <c r="E38" s="93">
        <f>$H38*'2011-15 % split'!E38</f>
        <v>0</v>
      </c>
      <c r="F38" s="93">
        <f>$H38*'2011-15 % split'!F38</f>
        <v>0</v>
      </c>
      <c r="G38" s="330">
        <f>$H38*'2011-15 % split'!G38</f>
        <v>0</v>
      </c>
      <c r="H38" s="271">
        <f>'2011-15 rates summary'!D38</f>
        <v>7.49</v>
      </c>
      <c r="I38" s="329">
        <f>$N38*'2011-15 % split'!I38</f>
        <v>7.79</v>
      </c>
      <c r="J38" s="93">
        <f>$N38*'2011-15 % split'!J38</f>
        <v>0</v>
      </c>
      <c r="K38" s="93">
        <f>$N38*'2011-15 % split'!K38</f>
        <v>0</v>
      </c>
      <c r="L38" s="93">
        <f>$N38*'2011-15 % split'!L38</f>
        <v>0</v>
      </c>
      <c r="M38" s="330">
        <f>$N38*'2011-15 % split'!M38</f>
        <v>0</v>
      </c>
      <c r="N38" s="271">
        <f>'2011-15 rates summary'!G38</f>
        <v>7.79</v>
      </c>
      <c r="O38" s="329">
        <f>$T38*'2011-15 % split'!O38</f>
        <v>8.08</v>
      </c>
      <c r="P38" s="93">
        <f>$T38*'2011-15 % split'!P38</f>
        <v>0</v>
      </c>
      <c r="Q38" s="93">
        <f>$T38*'2011-15 % split'!Q38</f>
        <v>0</v>
      </c>
      <c r="R38" s="93">
        <f>$T38*'2011-15 % split'!R38</f>
        <v>0</v>
      </c>
      <c r="S38" s="330">
        <f>$T38*'2011-15 % split'!S38</f>
        <v>0</v>
      </c>
      <c r="T38" s="271">
        <f>'2011-15 rates summary'!J38</f>
        <v>8.08</v>
      </c>
      <c r="U38" s="329">
        <f>$Z38*'2011-15 % split'!U38</f>
        <v>8.52</v>
      </c>
      <c r="V38" s="93">
        <f>$Z38*'2011-15 % split'!V38</f>
        <v>0</v>
      </c>
      <c r="W38" s="93">
        <f>$Z38*'2011-15 % split'!W38</f>
        <v>0</v>
      </c>
      <c r="X38" s="93">
        <f>$Z38*'2011-15 % split'!X38</f>
        <v>0</v>
      </c>
      <c r="Y38" s="330">
        <f>$Z38*'2011-15 % split'!Y38</f>
        <v>0</v>
      </c>
      <c r="Z38" s="271">
        <f>'2011-15 rates summary'!M38</f>
        <v>8.52</v>
      </c>
      <c r="AA38" s="329">
        <f>$AF38*'2011-15 % split'!AA38</f>
        <v>8.8699999999999992</v>
      </c>
      <c r="AB38" s="93">
        <f>$AF38*'2011-15 % split'!AB38</f>
        <v>0</v>
      </c>
      <c r="AC38" s="93">
        <f>$AF38*'2011-15 % split'!AC38</f>
        <v>0</v>
      </c>
      <c r="AD38" s="93">
        <f>$AF38*'2011-15 % split'!AD38</f>
        <v>0</v>
      </c>
      <c r="AE38" s="330">
        <f>$AF38*'2011-15 % split'!AE38</f>
        <v>0</v>
      </c>
      <c r="AF38" s="271">
        <f>'2011-15 rates summary'!P38</f>
        <v>8.8699999999999992</v>
      </c>
      <c r="AG38" s="622">
        <f>'CP Res Feeder'!C38</f>
        <v>0</v>
      </c>
      <c r="AH38" s="1057"/>
      <c r="AI38" s="1057"/>
      <c r="AJ38" s="1057"/>
      <c r="AK38" s="1057"/>
      <c r="AL38" s="1044"/>
      <c r="AM38" s="266">
        <f t="shared" si="25"/>
        <v>0</v>
      </c>
      <c r="AN38" s="622">
        <f>'CP Res Feeder'!D38</f>
        <v>0</v>
      </c>
      <c r="AO38" s="1057"/>
      <c r="AP38" s="1057"/>
      <c r="AQ38" s="1057"/>
      <c r="AR38" s="1057"/>
      <c r="AS38" s="1044"/>
      <c r="AT38" s="266">
        <f t="shared" si="26"/>
        <v>0</v>
      </c>
      <c r="AU38" s="622">
        <f>'CP Res Feeder'!E38</f>
        <v>0</v>
      </c>
      <c r="AV38" s="1057"/>
      <c r="AW38" s="1057"/>
      <c r="AX38" s="1057"/>
      <c r="AY38" s="1057"/>
      <c r="AZ38" s="1044"/>
      <c r="BA38" s="266">
        <f t="shared" si="27"/>
        <v>0</v>
      </c>
      <c r="BB38" s="622">
        <f>'CP Res Feeder'!F38</f>
        <v>0</v>
      </c>
      <c r="BC38" s="1057"/>
      <c r="BD38" s="1057"/>
      <c r="BE38" s="1057"/>
      <c r="BF38" s="1057"/>
      <c r="BG38" s="1044"/>
      <c r="BH38" s="266">
        <f t="shared" si="28"/>
        <v>0</v>
      </c>
      <c r="BI38" s="622">
        <f>'CP Res Feeder'!G38</f>
        <v>0</v>
      </c>
      <c r="BJ38" s="1057"/>
      <c r="BK38" s="1057"/>
      <c r="BL38" s="1057"/>
      <c r="BM38" s="1057"/>
      <c r="BN38" s="1044"/>
      <c r="BO38" s="266">
        <f t="shared" si="29"/>
        <v>0</v>
      </c>
      <c r="BP38" s="256"/>
      <c r="BQ38"/>
      <c r="BR38"/>
    </row>
    <row r="39" spans="2:70">
      <c r="B39" s="270"/>
      <c r="C39" s="329"/>
      <c r="D39" s="93"/>
      <c r="E39" s="93"/>
      <c r="F39" s="93"/>
      <c r="G39" s="330"/>
      <c r="H39" s="271"/>
      <c r="I39" s="329"/>
      <c r="J39" s="93"/>
      <c r="K39" s="93"/>
      <c r="L39" s="93"/>
      <c r="M39" s="330"/>
      <c r="N39" s="271"/>
      <c r="O39" s="329"/>
      <c r="P39" s="93"/>
      <c r="Q39" s="93"/>
      <c r="R39" s="93"/>
      <c r="S39" s="330"/>
      <c r="T39" s="271"/>
      <c r="U39" s="329"/>
      <c r="V39" s="93"/>
      <c r="W39" s="93"/>
      <c r="X39" s="93"/>
      <c r="Y39" s="330"/>
      <c r="Z39" s="271"/>
      <c r="AA39" s="329"/>
      <c r="AB39" s="93"/>
      <c r="AC39" s="93"/>
      <c r="AD39" s="93"/>
      <c r="AE39" s="330"/>
      <c r="AF39" s="271"/>
      <c r="AG39" s="273"/>
      <c r="AH39" s="1046"/>
      <c r="AI39" s="1046"/>
      <c r="AJ39" s="1046"/>
      <c r="AK39" s="1046"/>
      <c r="AL39" s="1041"/>
      <c r="AM39" s="266"/>
      <c r="AN39" s="273"/>
      <c r="AO39" s="1046"/>
      <c r="AP39" s="1046"/>
      <c r="AQ39" s="1046"/>
      <c r="AR39" s="1046"/>
      <c r="AS39" s="1041"/>
      <c r="AT39" s="266"/>
      <c r="AU39" s="273"/>
      <c r="AV39" s="1046"/>
      <c r="AW39" s="1046"/>
      <c r="AX39" s="1046"/>
      <c r="AY39" s="1046"/>
      <c r="AZ39" s="1041"/>
      <c r="BA39" s="266"/>
      <c r="BB39" s="273"/>
      <c r="BC39" s="1046"/>
      <c r="BD39" s="1046"/>
      <c r="BE39" s="1046"/>
      <c r="BF39" s="1046"/>
      <c r="BG39" s="1041"/>
      <c r="BH39" s="266"/>
      <c r="BI39" s="273"/>
      <c r="BJ39" s="1046"/>
      <c r="BK39" s="1046"/>
      <c r="BL39" s="1046"/>
      <c r="BM39" s="1046"/>
      <c r="BN39" s="1041"/>
      <c r="BO39" s="266"/>
      <c r="BP39" s="256"/>
      <c r="BQ39"/>
      <c r="BR39"/>
    </row>
    <row r="40" spans="2:70">
      <c r="B40" s="270" t="s">
        <v>74</v>
      </c>
      <c r="C40" s="329">
        <f>$H40*'2011-15 % split'!C40</f>
        <v>223.55288849347573</v>
      </c>
      <c r="D40" s="93">
        <f>$H40*'2011-15 % split'!D40</f>
        <v>0</v>
      </c>
      <c r="E40" s="93">
        <f>$H40*'2011-15 % split'!E40</f>
        <v>0</v>
      </c>
      <c r="F40" s="93">
        <f>$H40*'2011-15 % split'!F40</f>
        <v>0</v>
      </c>
      <c r="G40" s="330">
        <f>$H40*'2011-15 % split'!G40</f>
        <v>0</v>
      </c>
      <c r="H40" s="271">
        <f>'2011-15 rates summary'!D40</f>
        <v>223.55288849347573</v>
      </c>
      <c r="I40" s="329">
        <f>$N40*'2011-15 % split'!I40</f>
        <v>232.62892937010679</v>
      </c>
      <c r="J40" s="93">
        <f>$N40*'2011-15 % split'!J40</f>
        <v>0</v>
      </c>
      <c r="K40" s="93">
        <f>$N40*'2011-15 % split'!K40</f>
        <v>0</v>
      </c>
      <c r="L40" s="93">
        <f>$N40*'2011-15 % split'!L40</f>
        <v>0</v>
      </c>
      <c r="M40" s="330">
        <f>$N40*'2011-15 % split'!M40</f>
        <v>0</v>
      </c>
      <c r="N40" s="271">
        <f>'2011-15 rates summary'!G40</f>
        <v>232.62892937010679</v>
      </c>
      <c r="O40" s="329">
        <f>$T40*'2011-15 % split'!O40</f>
        <v>241.45488959801821</v>
      </c>
      <c r="P40" s="93">
        <f>$T40*'2011-15 % split'!P40</f>
        <v>0</v>
      </c>
      <c r="Q40" s="93">
        <f>$T40*'2011-15 % split'!Q40</f>
        <v>0</v>
      </c>
      <c r="R40" s="93">
        <f>$T40*'2011-15 % split'!R40</f>
        <v>0</v>
      </c>
      <c r="S40" s="330">
        <f>$T40*'2011-15 % split'!S40</f>
        <v>0</v>
      </c>
      <c r="T40" s="271">
        <f>'2011-15 rates summary'!J40</f>
        <v>241.45488959801821</v>
      </c>
      <c r="U40" s="329">
        <f>$Z40*'2011-15 % split'!U40</f>
        <v>254.66512853718649</v>
      </c>
      <c r="V40" s="93">
        <f>$Z40*'2011-15 % split'!V40</f>
        <v>0</v>
      </c>
      <c r="W40" s="93">
        <f>$Z40*'2011-15 % split'!W40</f>
        <v>0</v>
      </c>
      <c r="X40" s="93">
        <f>$Z40*'2011-15 % split'!X40</f>
        <v>0</v>
      </c>
      <c r="Y40" s="330">
        <f>$Z40*'2011-15 % split'!Y40</f>
        <v>0</v>
      </c>
      <c r="Z40" s="271">
        <f>'2011-15 rates summary'!M40</f>
        <v>254.66512853718649</v>
      </c>
      <c r="AA40" s="329">
        <f>$AF40*'2011-15 % split'!AA40</f>
        <v>265.15145494533698</v>
      </c>
      <c r="AB40" s="93">
        <f>$AF40*'2011-15 % split'!AB40</f>
        <v>0</v>
      </c>
      <c r="AC40" s="93">
        <f>$AF40*'2011-15 % split'!AC40</f>
        <v>0</v>
      </c>
      <c r="AD40" s="93">
        <f>$AF40*'2011-15 % split'!AD40</f>
        <v>0</v>
      </c>
      <c r="AE40" s="330">
        <f>$AF40*'2011-15 % split'!AE40</f>
        <v>0</v>
      </c>
      <c r="AF40" s="271">
        <f>'2011-15 rates summary'!P40</f>
        <v>265.15145494533698</v>
      </c>
      <c r="AG40" s="272"/>
      <c r="AH40" s="985"/>
      <c r="AI40" s="985"/>
      <c r="AJ40" s="985"/>
      <c r="AK40" s="985"/>
      <c r="AL40" s="1039"/>
      <c r="AM40" s="266"/>
      <c r="AN40" s="272"/>
      <c r="AO40" s="985"/>
      <c r="AP40" s="985"/>
      <c r="AQ40" s="985"/>
      <c r="AR40" s="985"/>
      <c r="AS40" s="1039"/>
      <c r="AT40" s="266"/>
      <c r="AU40" s="272"/>
      <c r="AV40" s="985"/>
      <c r="AW40" s="985"/>
      <c r="AX40" s="985"/>
      <c r="AY40" s="985"/>
      <c r="AZ40" s="1039"/>
      <c r="BA40" s="266"/>
      <c r="BB40" s="272"/>
      <c r="BC40" s="985"/>
      <c r="BD40" s="985"/>
      <c r="BE40" s="985"/>
      <c r="BF40" s="985"/>
      <c r="BG40" s="1039"/>
      <c r="BH40" s="266"/>
      <c r="BI40" s="272"/>
      <c r="BJ40" s="985"/>
      <c r="BK40" s="985"/>
      <c r="BL40" s="985"/>
      <c r="BM40" s="985"/>
      <c r="BN40" s="1039"/>
      <c r="BO40" s="266"/>
      <c r="BP40" s="256"/>
      <c r="BQ40"/>
      <c r="BR40"/>
    </row>
    <row r="41" spans="2:70">
      <c r="B41" s="270" t="s">
        <v>75</v>
      </c>
      <c r="C41" s="329">
        <f>$H41*'2011-15 % split'!C41</f>
        <v>239.46441874258605</v>
      </c>
      <c r="D41" s="93">
        <f>$H41*'2011-15 % split'!D41</f>
        <v>0</v>
      </c>
      <c r="E41" s="93">
        <f>$H41*'2011-15 % split'!E41</f>
        <v>0</v>
      </c>
      <c r="F41" s="93">
        <f>$H41*'2011-15 % split'!F41</f>
        <v>0</v>
      </c>
      <c r="G41" s="330">
        <f>$H41*'2011-15 % split'!G41</f>
        <v>0</v>
      </c>
      <c r="H41" s="271">
        <f>'2011-15 rates summary'!D41</f>
        <v>239.46441874258605</v>
      </c>
      <c r="I41" s="329">
        <f>$N41*'2011-15 % split'!I41</f>
        <v>249.18645305693954</v>
      </c>
      <c r="J41" s="93">
        <f>$N41*'2011-15 % split'!J41</f>
        <v>0</v>
      </c>
      <c r="K41" s="93">
        <f>$N41*'2011-15 % split'!K41</f>
        <v>0</v>
      </c>
      <c r="L41" s="93">
        <f>$N41*'2011-15 % split'!L41</f>
        <v>0</v>
      </c>
      <c r="M41" s="330">
        <f>$N41*'2011-15 % split'!M41</f>
        <v>0</v>
      </c>
      <c r="N41" s="271">
        <f>'2011-15 rates summary'!G41</f>
        <v>249.18645305693954</v>
      </c>
      <c r="O41" s="329">
        <f>$T41*'2011-15 % split'!O41</f>
        <v>258.64060706078578</v>
      </c>
      <c r="P41" s="93">
        <f>$T41*'2011-15 % split'!P41</f>
        <v>0</v>
      </c>
      <c r="Q41" s="93">
        <f>$T41*'2011-15 % split'!Q41</f>
        <v>0</v>
      </c>
      <c r="R41" s="93">
        <f>$T41*'2011-15 % split'!R41</f>
        <v>0</v>
      </c>
      <c r="S41" s="330">
        <f>$T41*'2011-15 % split'!S41</f>
        <v>0</v>
      </c>
      <c r="T41" s="271">
        <f>'2011-15 rates summary'!J41</f>
        <v>258.64060706078578</v>
      </c>
      <c r="U41" s="329">
        <f>$Z41*'2011-15 % split'!U41</f>
        <v>272.79109382182321</v>
      </c>
      <c r="V41" s="93">
        <f>$Z41*'2011-15 % split'!V41</f>
        <v>0</v>
      </c>
      <c r="W41" s="93">
        <f>$Z41*'2011-15 % split'!W41</f>
        <v>0</v>
      </c>
      <c r="X41" s="93">
        <f>$Z41*'2011-15 % split'!X41</f>
        <v>0</v>
      </c>
      <c r="Y41" s="330">
        <f>$Z41*'2011-15 % split'!Y41</f>
        <v>0</v>
      </c>
      <c r="Z41" s="271">
        <f>'2011-15 rates summary'!M41</f>
        <v>272.79109382182321</v>
      </c>
      <c r="AA41" s="329">
        <f>$AF41*'2011-15 % split'!AA41</f>
        <v>284.02379170819415</v>
      </c>
      <c r="AB41" s="93">
        <f>$AF41*'2011-15 % split'!AB41</f>
        <v>0</v>
      </c>
      <c r="AC41" s="93">
        <f>$AF41*'2011-15 % split'!AC41</f>
        <v>0</v>
      </c>
      <c r="AD41" s="93">
        <f>$AF41*'2011-15 % split'!AD41</f>
        <v>0</v>
      </c>
      <c r="AE41" s="330">
        <f>$AF41*'2011-15 % split'!AE41</f>
        <v>0</v>
      </c>
      <c r="AF41" s="271">
        <f>'2011-15 rates summary'!P41</f>
        <v>284.02379170819415</v>
      </c>
      <c r="AG41" s="1058"/>
      <c r="AH41" s="1059"/>
      <c r="AI41" s="1059"/>
      <c r="AJ41" s="1059"/>
      <c r="AK41" s="1059"/>
      <c r="AL41" s="1060"/>
      <c r="AM41" s="266"/>
      <c r="AN41" s="1058"/>
      <c r="AO41" s="1059"/>
      <c r="AP41" s="1059"/>
      <c r="AQ41" s="1059"/>
      <c r="AR41" s="1059"/>
      <c r="AS41" s="1060"/>
      <c r="AT41" s="266"/>
      <c r="AU41" s="1058"/>
      <c r="AV41" s="1059"/>
      <c r="AW41" s="1059"/>
      <c r="AX41" s="1059"/>
      <c r="AY41" s="1059"/>
      <c r="AZ41" s="1060"/>
      <c r="BA41" s="266"/>
      <c r="BB41" s="1058"/>
      <c r="BC41" s="1059"/>
      <c r="BD41" s="1059"/>
      <c r="BE41" s="1059"/>
      <c r="BF41" s="1059"/>
      <c r="BG41" s="1060"/>
      <c r="BH41" s="266"/>
      <c r="BI41" s="1058"/>
      <c r="BJ41" s="1059"/>
      <c r="BK41" s="1059"/>
      <c r="BL41" s="1059"/>
      <c r="BM41" s="1059"/>
      <c r="BN41" s="1060"/>
      <c r="BO41" s="266"/>
      <c r="BP41" s="256"/>
      <c r="BQ41"/>
      <c r="BR41"/>
    </row>
    <row r="42" spans="2:70" s="96" customFormat="1">
      <c r="B42" s="269"/>
      <c r="C42" s="329"/>
      <c r="D42" s="93"/>
      <c r="E42" s="93"/>
      <c r="F42" s="93"/>
      <c r="G42" s="330"/>
      <c r="H42" s="271"/>
      <c r="I42" s="329"/>
      <c r="J42" s="93"/>
      <c r="K42" s="93"/>
      <c r="L42" s="93"/>
      <c r="M42" s="330"/>
      <c r="N42" s="271"/>
      <c r="O42" s="329"/>
      <c r="P42" s="93"/>
      <c r="Q42" s="93"/>
      <c r="R42" s="93"/>
      <c r="S42" s="330"/>
      <c r="T42" s="271"/>
      <c r="U42" s="329"/>
      <c r="V42" s="93"/>
      <c r="W42" s="93"/>
      <c r="X42" s="93"/>
      <c r="Y42" s="330"/>
      <c r="Z42" s="271"/>
      <c r="AA42" s="329"/>
      <c r="AB42" s="93"/>
      <c r="AC42" s="93"/>
      <c r="AD42" s="93"/>
      <c r="AE42" s="330"/>
      <c r="AF42" s="271"/>
      <c r="AG42" s="273"/>
      <c r="AH42" s="1046"/>
      <c r="AI42" s="1046"/>
      <c r="AJ42" s="1046"/>
      <c r="AK42" s="1046"/>
      <c r="AL42" s="1041"/>
      <c r="AM42" s="266"/>
      <c r="AN42" s="273"/>
      <c r="AO42" s="1046"/>
      <c r="AP42" s="1046"/>
      <c r="AQ42" s="1046"/>
      <c r="AR42" s="1046"/>
      <c r="AS42" s="1041"/>
      <c r="AT42" s="266"/>
      <c r="AU42" s="273"/>
      <c r="AV42" s="1046"/>
      <c r="AW42" s="1046"/>
      <c r="AX42" s="1046"/>
      <c r="AY42" s="1046"/>
      <c r="AZ42" s="1041"/>
      <c r="BA42" s="266"/>
      <c r="BB42" s="273"/>
      <c r="BC42" s="1046"/>
      <c r="BD42" s="1046"/>
      <c r="BE42" s="1046"/>
      <c r="BF42" s="1046"/>
      <c r="BG42" s="1041"/>
      <c r="BH42" s="266"/>
      <c r="BI42" s="273"/>
      <c r="BJ42" s="1046"/>
      <c r="BK42" s="1046"/>
      <c r="BL42" s="1046"/>
      <c r="BM42" s="1046"/>
      <c r="BN42" s="1041"/>
      <c r="BO42" s="266"/>
      <c r="BP42" s="256"/>
      <c r="BQ42"/>
      <c r="BR42"/>
    </row>
    <row r="43" spans="2:70" s="96" customFormat="1">
      <c r="B43" s="103" t="s">
        <v>66</v>
      </c>
      <c r="C43" s="329"/>
      <c r="D43" s="93"/>
      <c r="E43" s="93"/>
      <c r="F43" s="93"/>
      <c r="G43" s="330"/>
      <c r="H43" s="271"/>
      <c r="I43" s="329"/>
      <c r="J43" s="93"/>
      <c r="K43" s="93"/>
      <c r="L43" s="93"/>
      <c r="M43" s="330"/>
      <c r="N43" s="271"/>
      <c r="O43" s="329"/>
      <c r="P43" s="93"/>
      <c r="Q43" s="93"/>
      <c r="R43" s="93"/>
      <c r="S43" s="330"/>
      <c r="T43" s="271"/>
      <c r="U43" s="329"/>
      <c r="V43" s="93"/>
      <c r="W43" s="93"/>
      <c r="X43" s="93"/>
      <c r="Y43" s="330"/>
      <c r="Z43" s="271"/>
      <c r="AA43" s="329"/>
      <c r="AB43" s="93"/>
      <c r="AC43" s="93"/>
      <c r="AD43" s="93"/>
      <c r="AE43" s="330"/>
      <c r="AF43" s="271"/>
      <c r="AG43" s="273"/>
      <c r="AH43" s="1046"/>
      <c r="AI43" s="1046"/>
      <c r="AJ43" s="1046"/>
      <c r="AK43" s="1046"/>
      <c r="AL43" s="1041"/>
      <c r="AM43" s="266"/>
      <c r="AN43" s="273"/>
      <c r="AO43" s="1046"/>
      <c r="AP43" s="1046"/>
      <c r="AQ43" s="1046"/>
      <c r="AR43" s="1046"/>
      <c r="AS43" s="1041"/>
      <c r="AT43" s="266"/>
      <c r="AU43" s="273"/>
      <c r="AV43" s="1046"/>
      <c r="AW43" s="1046"/>
      <c r="AX43" s="1046"/>
      <c r="AY43" s="1046"/>
      <c r="AZ43" s="1041"/>
      <c r="BA43" s="266"/>
      <c r="BB43" s="273"/>
      <c r="BC43" s="1046"/>
      <c r="BD43" s="1046"/>
      <c r="BE43" s="1046"/>
      <c r="BF43" s="1046"/>
      <c r="BG43" s="1041"/>
      <c r="BH43" s="266"/>
      <c r="BI43" s="273"/>
      <c r="BJ43" s="1046"/>
      <c r="BK43" s="1046"/>
      <c r="BL43" s="1046"/>
      <c r="BM43" s="1046"/>
      <c r="BN43" s="1041"/>
      <c r="BO43" s="266">
        <f t="shared" ref="BO43" si="30">SUM(BI43:BN43)</f>
        <v>0</v>
      </c>
      <c r="BP43" s="256"/>
      <c r="BQ43"/>
      <c r="BR43"/>
    </row>
    <row r="44" spans="2:70" s="96" customFormat="1">
      <c r="B44" s="103" t="s">
        <v>67</v>
      </c>
      <c r="C44" s="329">
        <f>$H44*'2011-15 % split'!C44</f>
        <v>247.23705063006531</v>
      </c>
      <c r="D44" s="93">
        <f>$H44*'2011-15 % split'!D44</f>
        <v>120.3929493699347</v>
      </c>
      <c r="E44" s="93">
        <f>$H44*'2011-15 % split'!E44</f>
        <v>0</v>
      </c>
      <c r="F44" s="93">
        <f>$H44*'2011-15 % split'!F44</f>
        <v>0</v>
      </c>
      <c r="G44" s="330">
        <f>$H44*'2011-15 % split'!G44</f>
        <v>0</v>
      </c>
      <c r="H44" s="271">
        <f>'2011-15 rates summary'!D44</f>
        <v>367.63</v>
      </c>
      <c r="I44" s="329">
        <f>$N44*'2011-15 % split'!I44</f>
        <v>260.37624236977871</v>
      </c>
      <c r="J44" s="93">
        <f>$N44*'2011-15 % split'!J44</f>
        <v>122.24375763022128</v>
      </c>
      <c r="K44" s="93">
        <f>$N44*'2011-15 % split'!K44</f>
        <v>0</v>
      </c>
      <c r="L44" s="93">
        <f>$N44*'2011-15 % split'!L44</f>
        <v>0</v>
      </c>
      <c r="M44" s="330">
        <f>$N44*'2011-15 % split'!M44</f>
        <v>0</v>
      </c>
      <c r="N44" s="271">
        <f>'2011-15 rates summary'!G44</f>
        <v>382.62</v>
      </c>
      <c r="O44" s="329">
        <f>$T44*'2011-15 % split'!O44</f>
        <v>272.95126313062241</v>
      </c>
      <c r="P44" s="93">
        <f>$T44*'2011-15 % split'!P44</f>
        <v>124.31873686937757</v>
      </c>
      <c r="Q44" s="93">
        <f>$T44*'2011-15 % split'!Q44</f>
        <v>0</v>
      </c>
      <c r="R44" s="93">
        <f>$T44*'2011-15 % split'!R44</f>
        <v>0</v>
      </c>
      <c r="S44" s="330">
        <f>$T44*'2011-15 % split'!S44</f>
        <v>0</v>
      </c>
      <c r="T44" s="271">
        <f>'2011-15 rates summary'!J44</f>
        <v>397.27</v>
      </c>
      <c r="U44" s="329">
        <f>$Z44*'2011-15 % split'!U44</f>
        <v>291.6236459086972</v>
      </c>
      <c r="V44" s="93">
        <f>$Z44*'2011-15 % split'!V44</f>
        <v>127.65635409130272</v>
      </c>
      <c r="W44" s="93">
        <f>$Z44*'2011-15 % split'!W44</f>
        <v>0</v>
      </c>
      <c r="X44" s="93">
        <f>$Z44*'2011-15 % split'!X44</f>
        <v>0</v>
      </c>
      <c r="Y44" s="330">
        <f>$Z44*'2011-15 % split'!Y44</f>
        <v>0</v>
      </c>
      <c r="Z44" s="271">
        <f>'2011-15 rates summary'!M44</f>
        <v>419.28</v>
      </c>
      <c r="AA44" s="329">
        <f>$AF44*'2011-15 % split'!AA44</f>
        <v>307.61562749647567</v>
      </c>
      <c r="AB44" s="93">
        <f>$AF44*'2011-15 % split'!AB44</f>
        <v>129.09437250352437</v>
      </c>
      <c r="AC44" s="93">
        <f>$AF44*'2011-15 % split'!AC44</f>
        <v>0</v>
      </c>
      <c r="AD44" s="93">
        <f>$AF44*'2011-15 % split'!AD44</f>
        <v>0</v>
      </c>
      <c r="AE44" s="330">
        <f>$AF44*'2011-15 % split'!AE44</f>
        <v>0</v>
      </c>
      <c r="AF44" s="271">
        <f>'2011-15 rates summary'!P44</f>
        <v>436.71</v>
      </c>
      <c r="AG44" s="272">
        <f>'CP NC 1Ph (R) BH'!O$57</f>
        <v>275.93712248655868</v>
      </c>
      <c r="AH44" s="985">
        <f>'CP NC 1Ph (R) BH'!O$58</f>
        <v>99.527562334594109</v>
      </c>
      <c r="AI44" s="985">
        <f>'CP NC 1Ph (R) BH'!O$59</f>
        <v>0</v>
      </c>
      <c r="AJ44" s="985">
        <f>'CP NC 1Ph (R) BH'!O$61</f>
        <v>33.791821633903751</v>
      </c>
      <c r="AK44" s="985">
        <f>'CP NC 1Ph (R) BH'!O$60</f>
        <v>49.520037281061839</v>
      </c>
      <c r="AL44" s="1039">
        <f>'CP NC 1Ph (R) BH'!O$62</f>
        <v>32.114358061528286</v>
      </c>
      <c r="AM44" s="266">
        <f t="shared" ref="AM44:AM49" si="31">SUM(AG44:AL44)</f>
        <v>490.89090179764662</v>
      </c>
      <c r="AN44" s="272">
        <f>'CP NC 1Ph (R) BH'!P$57</f>
        <v>280.80433283122579</v>
      </c>
      <c r="AO44" s="985">
        <f>'CP NC 1Ph (R) BH'!P$58</f>
        <v>99.527562334594109</v>
      </c>
      <c r="AP44" s="985">
        <f>'CP NC 1Ph (R) BH'!P$59</f>
        <v>0</v>
      </c>
      <c r="AQ44" s="985">
        <f>'CP NC 1Ph (R) BH'!P$61</f>
        <v>34.229870564923793</v>
      </c>
      <c r="AR44" s="985">
        <f>'CP NC 1Ph (R) BH'!P$60</f>
        <v>50.161973653419984</v>
      </c>
      <c r="AS44" s="1039">
        <f>'CP NC 1Ph (R) BH'!P$62</f>
        <v>32.530661756891462</v>
      </c>
      <c r="AT44" s="266">
        <f t="shared" ref="AT44:AT49" si="32">SUM(AN44:AS44)</f>
        <v>497.2544011410551</v>
      </c>
      <c r="AU44" s="272">
        <f>'CP NC 1Ph (R) BH'!Q$57</f>
        <v>285.75739511319574</v>
      </c>
      <c r="AV44" s="985">
        <f>'CP NC 1Ph (R) BH'!Q$58</f>
        <v>99.527562334594109</v>
      </c>
      <c r="AW44" s="985">
        <f>'CP NC 1Ph (R) BH'!Q$59</f>
        <v>0</v>
      </c>
      <c r="AX44" s="985">
        <f>'CP NC 1Ph (R) BH'!Q$61</f>
        <v>34.675646170301086</v>
      </c>
      <c r="AY44" s="985">
        <f>'CP NC 1Ph (R) BH'!Q$60</f>
        <v>50.815233037789</v>
      </c>
      <c r="AZ44" s="1039">
        <f>'CP NC 1Ph (R) BH'!Q$62</f>
        <v>32.954308565911603</v>
      </c>
      <c r="BA44" s="266">
        <f t="shared" ref="BA44:BA49" si="33">SUM(AU44:AZ44)</f>
        <v>503.73014522179159</v>
      </c>
      <c r="BB44" s="272">
        <f>'CP NC 1Ph (R) BH'!R$57</f>
        <v>290.79782366092707</v>
      </c>
      <c r="BC44" s="985">
        <f>'CP NC 1Ph (R) BH'!R$58</f>
        <v>99.527562334594109</v>
      </c>
      <c r="BD44" s="985">
        <f>'CP NC 1Ph (R) BH'!R$59</f>
        <v>0</v>
      </c>
      <c r="BE44" s="985">
        <f>'CP NC 1Ph (R) BH'!R$61</f>
        <v>35.129284739596905</v>
      </c>
      <c r="BF44" s="985">
        <f>'CP NC 1Ph (R) BH'!R$60</f>
        <v>51.480015158949286</v>
      </c>
      <c r="BG44" s="1039">
        <f>'CP NC 1Ph (R) BH'!R$62</f>
        <v>33.385428012584718</v>
      </c>
      <c r="BH44" s="266">
        <f t="shared" ref="BH44:BH49" si="34">SUM(BB44:BG44)</f>
        <v>510.32011390665213</v>
      </c>
      <c r="BI44" s="272">
        <f>'CP NC 1Ph (R) BH'!S$57</f>
        <v>295.92715951387339</v>
      </c>
      <c r="BJ44" s="985">
        <f>'CP NC 1Ph (R) BH'!S$58</f>
        <v>99.527562334594109</v>
      </c>
      <c r="BK44" s="985">
        <f>'CP NC 1Ph (R) BH'!S$59</f>
        <v>0</v>
      </c>
      <c r="BL44" s="985">
        <f>'CP NC 1Ph (R) BH'!S$61</f>
        <v>35.590924966362074</v>
      </c>
      <c r="BM44" s="985">
        <f>'CP NC 1Ph (R) BH'!S$60</f>
        <v>52.156523264594377</v>
      </c>
      <c r="BN44" s="1039">
        <f>'CP NC 1Ph (R) BH'!S$62</f>
        <v>33.824151905559681</v>
      </c>
      <c r="BO44" s="266">
        <f t="shared" ref="BO44:BO49" si="35">SUM(BI44:BN44)</f>
        <v>517.02632198498361</v>
      </c>
      <c r="BP44" s="256">
        <f>SUM(AM44,AT44,BA44,BH44,BO44)-SUM('CP NC 1Ph (R) BH'!O64:S64)</f>
        <v>0</v>
      </c>
      <c r="BQ44"/>
      <c r="BR44"/>
    </row>
    <row r="45" spans="2:70" s="96" customFormat="1">
      <c r="B45" s="103" t="s">
        <v>68</v>
      </c>
      <c r="C45" s="329">
        <f>$H45*'2011-15 % split'!C45</f>
        <v>271.39832834558837</v>
      </c>
      <c r="D45" s="93">
        <f>$H45*'2011-15 % split'!D45</f>
        <v>120.39167165441168</v>
      </c>
      <c r="E45" s="93">
        <f>$H45*'2011-15 % split'!E45</f>
        <v>0</v>
      </c>
      <c r="F45" s="93">
        <f>$H45*'2011-15 % split'!F45</f>
        <v>0</v>
      </c>
      <c r="G45" s="330">
        <f>$H45*'2011-15 % split'!G45</f>
        <v>0</v>
      </c>
      <c r="H45" s="271">
        <f>'2011-15 rates summary'!D45</f>
        <v>391.79</v>
      </c>
      <c r="I45" s="329">
        <f>$N45*'2011-15 % split'!I45</f>
        <v>284.85462261356753</v>
      </c>
      <c r="J45" s="93">
        <f>$N45*'2011-15 % split'!J45</f>
        <v>122.91537738643244</v>
      </c>
      <c r="K45" s="93">
        <f>$N45*'2011-15 % split'!K45</f>
        <v>0</v>
      </c>
      <c r="L45" s="93">
        <f>$N45*'2011-15 % split'!L45</f>
        <v>0</v>
      </c>
      <c r="M45" s="330">
        <f>$N45*'2011-15 % split'!M45</f>
        <v>0</v>
      </c>
      <c r="N45" s="271">
        <f>'2011-15 rates summary'!G45</f>
        <v>407.77</v>
      </c>
      <c r="O45" s="329">
        <f>$T45*'2011-15 % split'!O45</f>
        <v>298.46252073491917</v>
      </c>
      <c r="P45" s="93">
        <f>$T45*'2011-15 % split'!P45</f>
        <v>124.91747926508086</v>
      </c>
      <c r="Q45" s="93">
        <f>$T45*'2011-15 % split'!Q45</f>
        <v>0</v>
      </c>
      <c r="R45" s="93">
        <f>$T45*'2011-15 % split'!R45</f>
        <v>0</v>
      </c>
      <c r="S45" s="330">
        <f>$T45*'2011-15 % split'!S45</f>
        <v>0</v>
      </c>
      <c r="T45" s="271">
        <f>'2011-15 rates summary'!J45</f>
        <v>423.38</v>
      </c>
      <c r="U45" s="329">
        <f>$Z45*'2011-15 % split'!U45</f>
        <v>318.6647414800392</v>
      </c>
      <c r="V45" s="93">
        <f>$Z45*'2011-15 % split'!V45</f>
        <v>128.17525851996069</v>
      </c>
      <c r="W45" s="93">
        <f>$Z45*'2011-15 % split'!W45</f>
        <v>0</v>
      </c>
      <c r="X45" s="93">
        <f>$Z45*'2011-15 % split'!X45</f>
        <v>0</v>
      </c>
      <c r="Y45" s="330">
        <f>$Z45*'2011-15 % split'!Y45</f>
        <v>0</v>
      </c>
      <c r="Z45" s="271">
        <f>'2011-15 rates summary'!M45</f>
        <v>446.84</v>
      </c>
      <c r="AA45" s="329">
        <f>$AF45*'2011-15 % split'!AA45</f>
        <v>335.90301595443816</v>
      </c>
      <c r="AB45" s="93">
        <f>$AF45*'2011-15 % split'!AB45</f>
        <v>129.51698404556191</v>
      </c>
      <c r="AC45" s="93">
        <f>$AF45*'2011-15 % split'!AC45</f>
        <v>0</v>
      </c>
      <c r="AD45" s="93">
        <f>$AF45*'2011-15 % split'!AD45</f>
        <v>0</v>
      </c>
      <c r="AE45" s="330">
        <f>$AF45*'2011-15 % split'!AE45</f>
        <v>0</v>
      </c>
      <c r="AF45" s="271">
        <f>'2011-15 rates summary'!P45</f>
        <v>465.42</v>
      </c>
      <c r="AG45" s="272">
        <f>'CP NC 1Ph (R) AH'!O$57</f>
        <v>316.7521111010625</v>
      </c>
      <c r="AH45" s="985">
        <f>'CP NC 1Ph (R) AH'!O$58</f>
        <v>99.527562334594109</v>
      </c>
      <c r="AI45" s="985">
        <f>'CP NC 1Ph (R) AH'!O$59</f>
        <v>0</v>
      </c>
      <c r="AJ45" s="985">
        <f>'CP NC 1Ph (R) AH'!O$61</f>
        <v>37.465170609209096</v>
      </c>
      <c r="AK45" s="985">
        <f>'CP NC 1Ph (R) AH'!O$60</f>
        <v>54.903126129428749</v>
      </c>
      <c r="AL45" s="1039">
        <f>'CP NC 1Ph (R) AH'!O$62</f>
        <v>35.605357912200617</v>
      </c>
      <c r="AM45" s="266">
        <f t="shared" si="31"/>
        <v>544.25332808649512</v>
      </c>
      <c r="AN45" s="272">
        <f>'CP NC 1Ph (R) AH'!P$57</f>
        <v>322.33925043901547</v>
      </c>
      <c r="AO45" s="985">
        <f>'CP NC 1Ph (R) AH'!P$58</f>
        <v>99.527562334594109</v>
      </c>
      <c r="AP45" s="985">
        <f>'CP NC 1Ph (R) AH'!P$59</f>
        <v>0</v>
      </c>
      <c r="AQ45" s="985">
        <f>'CP NC 1Ph (R) AH'!P$61</f>
        <v>37.968013149624859</v>
      </c>
      <c r="AR45" s="985">
        <f>'CP NC 1Ph (R) AH'!P$60</f>
        <v>55.64001393671137</v>
      </c>
      <c r="AS45" s="1039">
        <f>'CP NC 1Ph (R) AH'!P$62</f>
        <v>36.083238790196212</v>
      </c>
      <c r="AT45" s="266">
        <f t="shared" si="32"/>
        <v>551.55807865014208</v>
      </c>
      <c r="AU45" s="272">
        <f>'CP NC 1Ph (R) AH'!Q$57</f>
        <v>328.02494042552848</v>
      </c>
      <c r="AV45" s="985">
        <f>'CP NC 1Ph (R) AH'!Q$58</f>
        <v>99.527562334594109</v>
      </c>
      <c r="AW45" s="985">
        <f>'CP NC 1Ph (R) AH'!Q$59</f>
        <v>0</v>
      </c>
      <c r="AX45" s="985">
        <f>'CP NC 1Ph (R) AH'!Q$61</f>
        <v>38.479725248411029</v>
      </c>
      <c r="AY45" s="985">
        <f>'CP NC 1Ph (R) AH'!Q$60</f>
        <v>56.389899589032566</v>
      </c>
      <c r="AZ45" s="1039">
        <f>'CP NC 1Ph (R) AH'!Q$62</f>
        <v>36.569548931829637</v>
      </c>
      <c r="BA45" s="266">
        <f t="shared" si="33"/>
        <v>558.99167652939582</v>
      </c>
      <c r="BB45" s="272">
        <f>'CP NC 1Ph (R) AH'!R$57</f>
        <v>333.81091937957706</v>
      </c>
      <c r="BC45" s="985">
        <f>'CP NC 1Ph (R) AH'!R$58</f>
        <v>99.527562334594109</v>
      </c>
      <c r="BD45" s="985">
        <f>'CP NC 1Ph (R) AH'!R$59</f>
        <v>0</v>
      </c>
      <c r="BE45" s="985">
        <f>'CP NC 1Ph (R) AH'!R$61</f>
        <v>39.000463354275404</v>
      </c>
      <c r="BF45" s="985">
        <f>'CP NC 1Ph (R) AH'!R$60</f>
        <v>57.15301235328203</v>
      </c>
      <c r="BG45" s="1039">
        <f>'CP NC 1Ph (R) AH'!R$62</f>
        <v>37.064437019521002</v>
      </c>
      <c r="BH45" s="266">
        <f t="shared" si="34"/>
        <v>566.55639444124961</v>
      </c>
      <c r="BI45" s="272">
        <f>'CP NC 1Ph (R) AH'!S$57</f>
        <v>339.69895628206473</v>
      </c>
      <c r="BJ45" s="985">
        <f>'CP NC 1Ph (R) AH'!S$58</f>
        <v>99.527562334594109</v>
      </c>
      <c r="BK45" s="985">
        <f>'CP NC 1Ph (R) AH'!S$59</f>
        <v>0</v>
      </c>
      <c r="BL45" s="985">
        <f>'CP NC 1Ph (R) AH'!S$61</f>
        <v>39.530386675499294</v>
      </c>
      <c r="BM45" s="985">
        <f>'CP NC 1Ph (R) AH'!S$60</f>
        <v>57.929585540351134</v>
      </c>
      <c r="BN45" s="1039">
        <f>'CP NC 1Ph (R) AH'!S$62</f>
        <v>37.568054358275646</v>
      </c>
      <c r="BO45" s="266">
        <f t="shared" si="35"/>
        <v>574.25454519078494</v>
      </c>
      <c r="BP45" s="256">
        <f>SUM(AM45,AT45,BA45,BH45,BO45)-SUM('CP NC 1Ph (R) AH'!O64:S64)</f>
        <v>0</v>
      </c>
      <c r="BQ45"/>
      <c r="BR45"/>
    </row>
    <row r="46" spans="2:70" s="96" customFormat="1">
      <c r="B46" s="103" t="s">
        <v>69</v>
      </c>
      <c r="C46" s="329">
        <f>$H46*'2011-15 % split'!C46</f>
        <v>247.23329954395709</v>
      </c>
      <c r="D46" s="93">
        <f>$H46*'2011-15 % split'!D46</f>
        <v>206.74670045604293</v>
      </c>
      <c r="E46" s="93">
        <f>$H46*'2011-15 % split'!E46</f>
        <v>0</v>
      </c>
      <c r="F46" s="93">
        <f>$H46*'2011-15 % split'!F46</f>
        <v>0</v>
      </c>
      <c r="G46" s="330">
        <f>$H46*'2011-15 % split'!G46</f>
        <v>0</v>
      </c>
      <c r="H46" s="271">
        <f>'2011-15 rates summary'!D46</f>
        <v>453.98</v>
      </c>
      <c r="I46" s="329">
        <f>$N46*'2011-15 % split'!I46</f>
        <v>261.58623153188387</v>
      </c>
      <c r="J46" s="93">
        <f>$N46*'2011-15 % split'!J46</f>
        <v>210.90376846811617</v>
      </c>
      <c r="K46" s="93">
        <f>$N46*'2011-15 % split'!K46</f>
        <v>0</v>
      </c>
      <c r="L46" s="93">
        <f>$N46*'2011-15 % split'!L46</f>
        <v>0</v>
      </c>
      <c r="M46" s="330">
        <f>$N46*'2011-15 % split'!M46</f>
        <v>0</v>
      </c>
      <c r="N46" s="271">
        <f>'2011-15 rates summary'!G46</f>
        <v>472.49</v>
      </c>
      <c r="O46" s="329">
        <f>$T46*'2011-15 % split'!O46</f>
        <v>275.27270256739592</v>
      </c>
      <c r="P46" s="93">
        <f>$T46*'2011-15 % split'!P46</f>
        <v>215.30729743260406</v>
      </c>
      <c r="Q46" s="93">
        <f>$T46*'2011-15 % split'!Q46</f>
        <v>0</v>
      </c>
      <c r="R46" s="93">
        <f>$T46*'2011-15 % split'!R46</f>
        <v>0</v>
      </c>
      <c r="S46" s="330">
        <f>$T46*'2011-15 % split'!S46</f>
        <v>0</v>
      </c>
      <c r="T46" s="271">
        <f>'2011-15 rates summary'!J46</f>
        <v>490.58</v>
      </c>
      <c r="U46" s="329">
        <f>$Z46*'2011-15 % split'!U46</f>
        <v>295.57580601074795</v>
      </c>
      <c r="V46" s="93">
        <f>$Z46*'2011-15 % split'!V46</f>
        <v>222.19419398925206</v>
      </c>
      <c r="W46" s="93">
        <f>$Z46*'2011-15 % split'!W46</f>
        <v>0</v>
      </c>
      <c r="X46" s="93">
        <f>$Z46*'2011-15 % split'!X46</f>
        <v>0</v>
      </c>
      <c r="Y46" s="330">
        <f>$Z46*'2011-15 % split'!Y46</f>
        <v>0</v>
      </c>
      <c r="Z46" s="271">
        <f>'2011-15 rates summary'!M46</f>
        <v>517.77</v>
      </c>
      <c r="AA46" s="329">
        <f>$AF46*'2011-15 % split'!AA46</f>
        <v>313.42242844238234</v>
      </c>
      <c r="AB46" s="93">
        <f>$AF46*'2011-15 % split'!AB46</f>
        <v>225.87757155761759</v>
      </c>
      <c r="AC46" s="93">
        <f>$AF46*'2011-15 % split'!AC46</f>
        <v>0</v>
      </c>
      <c r="AD46" s="93">
        <f>$AF46*'2011-15 % split'!AD46</f>
        <v>0</v>
      </c>
      <c r="AE46" s="330">
        <f>$AF46*'2011-15 % split'!AE46</f>
        <v>0</v>
      </c>
      <c r="AF46" s="271">
        <f>'2011-15 rates summary'!P46</f>
        <v>539.29999999999995</v>
      </c>
      <c r="AG46" s="272">
        <f>'CP NC Multi Ph DC (R) BH'!O$57</f>
        <v>275.93712248655868</v>
      </c>
      <c r="AH46" s="985">
        <f>'CP NC Multi Ph DC (R) BH'!O$58</f>
        <v>170.91787703657553</v>
      </c>
      <c r="AI46" s="985">
        <f>'CP NC Multi Ph DC (R) BH'!O$59</f>
        <v>0</v>
      </c>
      <c r="AJ46" s="985">
        <f>'CP NC Multi Ph DC (R) BH'!O$61</f>
        <v>40.216949957082079</v>
      </c>
      <c r="AK46" s="985">
        <f>'CP NC Multi Ph DC (R) BH'!O$60</f>
        <v>58.935705887106167</v>
      </c>
      <c r="AL46" s="1039">
        <f>'CP NC Multi Ph DC (R) BH'!O$62</f>
        <v>38.220535875712578</v>
      </c>
      <c r="AM46" s="266">
        <f t="shared" si="31"/>
        <v>584.2281912430351</v>
      </c>
      <c r="AN46" s="272">
        <f>'CP NC Multi Ph DC (R) BH'!P$57</f>
        <v>280.80433283122579</v>
      </c>
      <c r="AO46" s="985">
        <f>'CP NC Multi Ph DC (R) BH'!P$58</f>
        <v>170.91787703657553</v>
      </c>
      <c r="AP46" s="985">
        <f>'CP NC Multi Ph DC (R) BH'!P$59</f>
        <v>0</v>
      </c>
      <c r="AQ46" s="985">
        <f>'CP NC Multi Ph DC (R) BH'!P$61</f>
        <v>40.654998888102121</v>
      </c>
      <c r="AR46" s="985">
        <f>'CP NC Multi Ph DC (R) BH'!P$60</f>
        <v>59.577642259464312</v>
      </c>
      <c r="AS46" s="1039">
        <f>'CP NC Multi Ph DC (R) BH'!P$62</f>
        <v>38.636839571075747</v>
      </c>
      <c r="AT46" s="266">
        <f t="shared" si="32"/>
        <v>590.59169058644341</v>
      </c>
      <c r="AU46" s="272">
        <f>'CP NC Multi Ph DC (R) BH'!Q$57</f>
        <v>285.75739511319574</v>
      </c>
      <c r="AV46" s="985">
        <f>'CP NC Multi Ph DC (R) BH'!Q$58</f>
        <v>170.91787703657553</v>
      </c>
      <c r="AW46" s="985">
        <f>'CP NC Multi Ph DC (R) BH'!Q$59</f>
        <v>0</v>
      </c>
      <c r="AX46" s="985">
        <f>'CP NC Multi Ph DC (R) BH'!Q$61</f>
        <v>41.100774493479413</v>
      </c>
      <c r="AY46" s="985">
        <f>'CP NC Multi Ph DC (R) BH'!Q$60</f>
        <v>60.230901643833334</v>
      </c>
      <c r="AZ46" s="1039">
        <f>'CP NC Multi Ph DC (R) BH'!Q$62</f>
        <v>39.060486380095888</v>
      </c>
      <c r="BA46" s="266">
        <f t="shared" si="33"/>
        <v>597.0674346671799</v>
      </c>
      <c r="BB46" s="272">
        <f>'CP NC Multi Ph DC (R) BH'!R$57</f>
        <v>290.79782366092707</v>
      </c>
      <c r="BC46" s="985">
        <f>'CP NC Multi Ph DC (R) BH'!R$58</f>
        <v>170.91787703657553</v>
      </c>
      <c r="BD46" s="985">
        <f>'CP NC Multi Ph DC (R) BH'!R$59</f>
        <v>0</v>
      </c>
      <c r="BE46" s="985">
        <f>'CP NC Multi Ph DC (R) BH'!R$61</f>
        <v>41.554413062775232</v>
      </c>
      <c r="BF46" s="985">
        <f>'CP NC Multi Ph DC (R) BH'!R$60</f>
        <v>60.895683764993613</v>
      </c>
      <c r="BG46" s="1039">
        <f>'CP NC Multi Ph DC (R) BH'!R$62</f>
        <v>39.491605826769003</v>
      </c>
      <c r="BH46" s="266">
        <f t="shared" si="34"/>
        <v>603.65740335204043</v>
      </c>
      <c r="BI46" s="272">
        <f>'CP NC Multi Ph DC (R) BH'!S$57</f>
        <v>295.92715951387339</v>
      </c>
      <c r="BJ46" s="985">
        <f>'CP NC Multi Ph DC (R) BH'!S$58</f>
        <v>170.91787703657553</v>
      </c>
      <c r="BK46" s="985">
        <f>'CP NC Multi Ph DC (R) BH'!S$59</f>
        <v>0</v>
      </c>
      <c r="BL46" s="985">
        <f>'CP NC Multi Ph DC (R) BH'!S$61</f>
        <v>42.016053289540402</v>
      </c>
      <c r="BM46" s="985">
        <f>'CP NC Multi Ph DC (R) BH'!S$60</f>
        <v>61.572191870638711</v>
      </c>
      <c r="BN46" s="1039">
        <f>'CP NC Multi Ph DC (R) BH'!S$62</f>
        <v>39.930329719743966</v>
      </c>
      <c r="BO46" s="266">
        <f t="shared" si="35"/>
        <v>610.36361143037209</v>
      </c>
      <c r="BP46" s="256">
        <f>SUM(AM46,AT46,BA46,BH46,BO46)-SUM('CP NC Multi Ph DC (R) BH'!O64:S64)</f>
        <v>0</v>
      </c>
      <c r="BQ46"/>
      <c r="BR46"/>
    </row>
    <row r="47" spans="2:70" s="96" customFormat="1">
      <c r="B47" s="103" t="s">
        <v>70</v>
      </c>
      <c r="C47" s="329">
        <f>$H47*'2011-15 % split'!C47</f>
        <v>271.40061499904454</v>
      </c>
      <c r="D47" s="93">
        <f>$H47*'2011-15 % split'!D47</f>
        <v>206.74938500095544</v>
      </c>
      <c r="E47" s="93">
        <f>$H47*'2011-15 % split'!E47</f>
        <v>0</v>
      </c>
      <c r="F47" s="93">
        <f>$H47*'2011-15 % split'!F47</f>
        <v>0</v>
      </c>
      <c r="G47" s="330">
        <f>$H47*'2011-15 % split'!G47</f>
        <v>0</v>
      </c>
      <c r="H47" s="271">
        <f>'2011-15 rates summary'!D47</f>
        <v>478.15</v>
      </c>
      <c r="I47" s="329">
        <f>$N47*'2011-15 % split'!I47</f>
        <v>285.83898793329598</v>
      </c>
      <c r="J47" s="93">
        <f>$N47*'2011-15 % split'!J47</f>
        <v>211.81101206670397</v>
      </c>
      <c r="K47" s="93">
        <f>$N47*'2011-15 % split'!K47</f>
        <v>0</v>
      </c>
      <c r="L47" s="93">
        <f>$N47*'2011-15 % split'!L47</f>
        <v>0</v>
      </c>
      <c r="M47" s="330">
        <f>$N47*'2011-15 % split'!M47</f>
        <v>0</v>
      </c>
      <c r="N47" s="271">
        <f>'2011-15 rates summary'!G47</f>
        <v>497.65</v>
      </c>
      <c r="O47" s="329">
        <f>$T47*'2011-15 % split'!O47</f>
        <v>300.62554886773995</v>
      </c>
      <c r="P47" s="93">
        <f>$T47*'2011-15 % split'!P47</f>
        <v>216.07445113226007</v>
      </c>
      <c r="Q47" s="93">
        <f>$T47*'2011-15 % split'!Q47</f>
        <v>0</v>
      </c>
      <c r="R47" s="93">
        <f>$T47*'2011-15 % split'!R47</f>
        <v>0</v>
      </c>
      <c r="S47" s="330">
        <f>$T47*'2011-15 % split'!S47</f>
        <v>0</v>
      </c>
      <c r="T47" s="271">
        <f>'2011-15 rates summary'!J47</f>
        <v>516.70000000000005</v>
      </c>
      <c r="U47" s="329">
        <f>$Z47*'2011-15 % split'!U47</f>
        <v>322.53933282628537</v>
      </c>
      <c r="V47" s="93">
        <f>$Z47*'2011-15 % split'!V47</f>
        <v>222.79066717371472</v>
      </c>
      <c r="W47" s="93">
        <f>$Z47*'2011-15 % split'!W47</f>
        <v>0</v>
      </c>
      <c r="X47" s="93">
        <f>$Z47*'2011-15 % split'!X47</f>
        <v>0</v>
      </c>
      <c r="Y47" s="330">
        <f>$Z47*'2011-15 % split'!Y47</f>
        <v>0</v>
      </c>
      <c r="Z47" s="271">
        <f>'2011-15 rates summary'!M47</f>
        <v>545.33000000000004</v>
      </c>
      <c r="AA47" s="329">
        <f>$AF47*'2011-15 % split'!AA47</f>
        <v>341.73191883890354</v>
      </c>
      <c r="AB47" s="93">
        <f>$AF47*'2011-15 % split'!AB47</f>
        <v>226.2780811610964</v>
      </c>
      <c r="AC47" s="93">
        <f>$AF47*'2011-15 % split'!AC47</f>
        <v>0</v>
      </c>
      <c r="AD47" s="93">
        <f>$AF47*'2011-15 % split'!AD47</f>
        <v>0</v>
      </c>
      <c r="AE47" s="330">
        <f>$AF47*'2011-15 % split'!AE47</f>
        <v>0</v>
      </c>
      <c r="AF47" s="271">
        <f>'2011-15 rates summary'!P47</f>
        <v>568.01</v>
      </c>
      <c r="AG47" s="272">
        <f>'CP NC 3Ph DC (R) AH'!O$57</f>
        <v>316.7521111010625</v>
      </c>
      <c r="AH47" s="985">
        <f>'CP NC 3Ph DC (R) AH'!O$58</f>
        <v>170.91787703657553</v>
      </c>
      <c r="AI47" s="985">
        <f>'CP NC 3Ph DC (R) AH'!O$59</f>
        <v>0</v>
      </c>
      <c r="AJ47" s="985">
        <f>'CP NC 3Ph DC (R) AH'!O$61</f>
        <v>43.890298932387424</v>
      </c>
      <c r="AK47" s="985">
        <f>'CP NC 3Ph DC (R) AH'!O$60</f>
        <v>64.318794735473077</v>
      </c>
      <c r="AL47" s="1039">
        <f>'CP NC 3Ph DC (R) AH'!O$62</f>
        <v>41.711535726384895</v>
      </c>
      <c r="AM47" s="266">
        <f t="shared" si="31"/>
        <v>637.59061753188337</v>
      </c>
      <c r="AN47" s="272">
        <f>'CP NC 3Ph DC (R) AH'!P$57</f>
        <v>322.33925043901547</v>
      </c>
      <c r="AO47" s="985">
        <f>'CP NC 3Ph DC (R) AH'!P$58</f>
        <v>170.91787703657553</v>
      </c>
      <c r="AP47" s="985">
        <f>'CP NC 3Ph DC (R) AH'!P$59</f>
        <v>0</v>
      </c>
      <c r="AQ47" s="985">
        <f>'CP NC 3Ph DC (R) AH'!P$61</f>
        <v>44.393141472803187</v>
      </c>
      <c r="AR47" s="985">
        <f>'CP NC 3Ph DC (R) AH'!P$60</f>
        <v>65.05568254275569</v>
      </c>
      <c r="AS47" s="1039">
        <f>'CP NC 3Ph DC (R) AH'!P$62</f>
        <v>42.189416604380497</v>
      </c>
      <c r="AT47" s="266">
        <f t="shared" si="32"/>
        <v>644.89536809553044</v>
      </c>
      <c r="AU47" s="272">
        <f>'CP NC 3Ph DC (R) AH'!Q$57</f>
        <v>328.02494042552848</v>
      </c>
      <c r="AV47" s="985">
        <f>'CP NC 3Ph DC (R) AH'!Q$58</f>
        <v>170.91787703657553</v>
      </c>
      <c r="AW47" s="985">
        <f>'CP NC 3Ph DC (R) AH'!Q$59</f>
        <v>0</v>
      </c>
      <c r="AX47" s="985">
        <f>'CP NC 3Ph DC (R) AH'!Q$61</f>
        <v>44.904853571589356</v>
      </c>
      <c r="AY47" s="985">
        <f>'CP NC 3Ph DC (R) AH'!Q$60</f>
        <v>65.805568195076901</v>
      </c>
      <c r="AZ47" s="1039">
        <f>'CP NC 3Ph DC (R) AH'!Q$62</f>
        <v>42.675726746013922</v>
      </c>
      <c r="BA47" s="266">
        <f t="shared" si="33"/>
        <v>652.32896597478418</v>
      </c>
      <c r="BB47" s="272">
        <f>'CP NC 3Ph DC (R) AH'!R$57</f>
        <v>333.81091937957706</v>
      </c>
      <c r="BC47" s="985">
        <f>'CP NC 3Ph DC (R) AH'!R$58</f>
        <v>170.91787703657553</v>
      </c>
      <c r="BD47" s="985">
        <f>'CP NC 3Ph DC (R) AH'!R$59</f>
        <v>0</v>
      </c>
      <c r="BE47" s="985">
        <f>'CP NC 3Ph DC (R) AH'!R$61</f>
        <v>45.425591677453731</v>
      </c>
      <c r="BF47" s="985">
        <f>'CP NC 3Ph DC (R) AH'!R$60</f>
        <v>66.568680959326358</v>
      </c>
      <c r="BG47" s="1039">
        <f>'CP NC 3Ph DC (R) AH'!R$62</f>
        <v>43.170614833705294</v>
      </c>
      <c r="BH47" s="266">
        <f t="shared" si="34"/>
        <v>659.89368388663797</v>
      </c>
      <c r="BI47" s="272">
        <f>'CP NC 3Ph DC (R) AH'!S$57</f>
        <v>339.69895628206473</v>
      </c>
      <c r="BJ47" s="985">
        <f>'CP NC 3Ph DC (R) AH'!S$58</f>
        <v>170.91787703657553</v>
      </c>
      <c r="BK47" s="985">
        <f>'CP NC 3Ph DC (R) AH'!S$59</f>
        <v>0</v>
      </c>
      <c r="BL47" s="985">
        <f>'CP NC 3Ph DC (R) AH'!S$61</f>
        <v>45.955514998677621</v>
      </c>
      <c r="BM47" s="985">
        <f>'CP NC 3Ph DC (R) AH'!S$60</f>
        <v>67.345254146395462</v>
      </c>
      <c r="BN47" s="1039">
        <f>'CP NC 3Ph DC (R) AH'!S$62</f>
        <v>43.674232172459931</v>
      </c>
      <c r="BO47" s="266">
        <f t="shared" si="35"/>
        <v>667.5918346361733</v>
      </c>
      <c r="BP47" s="256">
        <f>SUM(AM47,AT47,BA47,BH47,BO47)-SUM('CP NC 3Ph DC (R) AH'!O64:S64)</f>
        <v>0</v>
      </c>
      <c r="BQ47"/>
      <c r="BR47"/>
    </row>
    <row r="48" spans="2:70" s="96" customFormat="1">
      <c r="B48" s="103" t="s">
        <v>71</v>
      </c>
      <c r="C48" s="329">
        <f>$H48*'2011-15 % split'!C48</f>
        <v>1609.3812494584017</v>
      </c>
      <c r="D48" s="93">
        <f>$H48*'2011-15 % split'!D48</f>
        <v>376.63875054159809</v>
      </c>
      <c r="E48" s="93">
        <f>$H48*'2011-15 % split'!E48</f>
        <v>0</v>
      </c>
      <c r="F48" s="93">
        <f>$H48*'2011-15 % split'!F48</f>
        <v>0</v>
      </c>
      <c r="G48" s="330">
        <f>$H48*'2011-15 % split'!G48</f>
        <v>0</v>
      </c>
      <c r="H48" s="271">
        <f>'2011-15 rates summary'!D48</f>
        <v>1986.02</v>
      </c>
      <c r="I48" s="329">
        <f>$N48*'2011-15 % split'!I48</f>
        <v>1683.8412651886476</v>
      </c>
      <c r="J48" s="93">
        <f>$N48*'2011-15 % split'!J48</f>
        <v>383.17873481135229</v>
      </c>
      <c r="K48" s="93">
        <f>$N48*'2011-15 % split'!K48</f>
        <v>0</v>
      </c>
      <c r="L48" s="93">
        <f>$N48*'2011-15 % split'!L48</f>
        <v>0</v>
      </c>
      <c r="M48" s="330">
        <f>$N48*'2011-15 % split'!M48</f>
        <v>0</v>
      </c>
      <c r="N48" s="271">
        <f>'2011-15 rates summary'!G48</f>
        <v>2067.02</v>
      </c>
      <c r="O48" s="329">
        <f>$T48*'2011-15 % split'!O48</f>
        <v>1758.6421947825884</v>
      </c>
      <c r="P48" s="93">
        <f>$T48*'2011-15 % split'!P48</f>
        <v>387.53780521741169</v>
      </c>
      <c r="Q48" s="93">
        <f>$T48*'2011-15 % split'!Q48</f>
        <v>0</v>
      </c>
      <c r="R48" s="93">
        <f>$T48*'2011-15 % split'!R48</f>
        <v>0</v>
      </c>
      <c r="S48" s="330">
        <f>$T48*'2011-15 % split'!S48</f>
        <v>0</v>
      </c>
      <c r="T48" s="271">
        <f>'2011-15 rates summary'!J48</f>
        <v>2146.1799999999998</v>
      </c>
      <c r="U48" s="329">
        <f>$Z48*'2011-15 % split'!U48</f>
        <v>1869.4899861853044</v>
      </c>
      <c r="V48" s="93">
        <f>$Z48*'2011-15 % split'!V48</f>
        <v>395.64001381469569</v>
      </c>
      <c r="W48" s="93">
        <f>$Z48*'2011-15 % split'!W48</f>
        <v>0</v>
      </c>
      <c r="X48" s="93">
        <f>$Z48*'2011-15 % split'!X48</f>
        <v>0</v>
      </c>
      <c r="Y48" s="330">
        <f>$Z48*'2011-15 % split'!Y48</f>
        <v>0</v>
      </c>
      <c r="Z48" s="271">
        <f>'2011-15 rates summary'!M48</f>
        <v>2265.13</v>
      </c>
      <c r="AA48" s="329">
        <f>$AF48*'2011-15 % split'!AA48</f>
        <v>1961.6864838249378</v>
      </c>
      <c r="AB48" s="93">
        <f>$AF48*'2011-15 % split'!AB48</f>
        <v>397.65351617506224</v>
      </c>
      <c r="AC48" s="93">
        <f>$AF48*'2011-15 % split'!AC48</f>
        <v>0</v>
      </c>
      <c r="AD48" s="93">
        <f>$AF48*'2011-15 % split'!AD48</f>
        <v>0</v>
      </c>
      <c r="AE48" s="330">
        <f>$AF48*'2011-15 % split'!AE48</f>
        <v>0</v>
      </c>
      <c r="AF48" s="271">
        <f>'2011-15 rates summary'!P48</f>
        <v>2359.34</v>
      </c>
      <c r="AG48" s="272">
        <f>'CP NC 3Ph CT (R) BH'!O$77</f>
        <v>1720.5096858931415</v>
      </c>
      <c r="AH48" s="985">
        <f>'CP NC 3Ph CT (R) BH'!O$78</f>
        <v>170.91787703657553</v>
      </c>
      <c r="AI48" s="985">
        <f>'CP NC 3Ph CT (R) BH'!O$79</f>
        <v>0</v>
      </c>
      <c r="AJ48" s="985">
        <f>'CP NC 3Ph CT (R) BH'!O$81</f>
        <v>170.22848066367453</v>
      </c>
      <c r="AK48" s="985">
        <f>'CP NC 3Ph CT (R) BH'!O$80</f>
        <v>249.46038127480037</v>
      </c>
      <c r="AL48" s="1039">
        <f>'CP NC 3Ph CT (R) BH'!O$82</f>
        <v>161.77814974077347</v>
      </c>
      <c r="AM48" s="266">
        <f t="shared" si="31"/>
        <v>2472.8945746089657</v>
      </c>
      <c r="AN48" s="272">
        <f>'CP NC 3Ph CT (R) BH'!P$77</f>
        <v>1750.8574784112975</v>
      </c>
      <c r="AO48" s="985">
        <f>'CP NC 3Ph CT (R) BH'!P$78</f>
        <v>170.91787703657553</v>
      </c>
      <c r="AP48" s="985">
        <f>'CP NC 3Ph CT (R) BH'!P$79</f>
        <v>0</v>
      </c>
      <c r="AQ48" s="985">
        <f>'CP NC 3Ph CT (R) BH'!P$81</f>
        <v>172.95978199030858</v>
      </c>
      <c r="AR48" s="985">
        <f>'CP NC 3Ph CT (R) BH'!P$80</f>
        <v>253.46295163001994</v>
      </c>
      <c r="AS48" s="1039">
        <f>'CP NC 3Ph CT (R) BH'!P$82</f>
        <v>164.37386623477417</v>
      </c>
      <c r="AT48" s="266">
        <f t="shared" si="32"/>
        <v>2512.5719553029762</v>
      </c>
      <c r="AU48" s="272">
        <f>'CP NC 3Ph CT (R) BH'!Q$77</f>
        <v>1781.7405707410599</v>
      </c>
      <c r="AV48" s="985">
        <f>'CP NC 3Ph CT (R) BH'!Q$78</f>
        <v>170.91787703657553</v>
      </c>
      <c r="AW48" s="985">
        <f>'CP NC 3Ph CT (R) BH'!Q$79</f>
        <v>0</v>
      </c>
      <c r="AX48" s="985">
        <f>'CP NC 3Ph CT (R) BH'!Q$81</f>
        <v>175.73926029998719</v>
      </c>
      <c r="AY48" s="985">
        <f>'CP NC 3Ph CT (R) BH'!Q$80</f>
        <v>257.53612267739231</v>
      </c>
      <c r="AZ48" s="1039">
        <f>'CP NC 3Ph CT (R) BH'!Q$82</f>
        <v>167.01536815285107</v>
      </c>
      <c r="BA48" s="266">
        <f t="shared" si="33"/>
        <v>2552.949198907866</v>
      </c>
      <c r="BB48" s="272">
        <f>'CP NC 3Ph CT (R) BH'!R$77</f>
        <v>1813.1684049493638</v>
      </c>
      <c r="BC48" s="985">
        <f>'CP NC 3Ph CT (R) BH'!R$78</f>
        <v>170.91787703657553</v>
      </c>
      <c r="BD48" s="985">
        <f>'CP NC 3Ph CT (R) BH'!R$79</f>
        <v>0</v>
      </c>
      <c r="BE48" s="985">
        <f>'CP NC 3Ph CT (R) BH'!R$81</f>
        <v>178.56776537873455</v>
      </c>
      <c r="BF48" s="985">
        <f>'CP NC 3Ph CT (R) BH'!R$80</f>
        <v>261.68113973112548</v>
      </c>
      <c r="BG48" s="1039">
        <f>'CP NC 3Ph CT (R) BH'!R$82</f>
        <v>169.70346309670597</v>
      </c>
      <c r="BH48" s="266">
        <f t="shared" si="34"/>
        <v>2594.0386501925054</v>
      </c>
      <c r="BI48" s="272">
        <f>'CP NC 3Ph CT (R) BH'!S$77</f>
        <v>1845.150589650239</v>
      </c>
      <c r="BJ48" s="985">
        <f>'CP NC 3Ph CT (R) BH'!S$78</f>
        <v>170.91787703657553</v>
      </c>
      <c r="BK48" s="985">
        <f>'CP NC 3Ph CT (R) BH'!S$79</f>
        <v>0</v>
      </c>
      <c r="BL48" s="985">
        <f>'CP NC 3Ph CT (R) BH'!S$81</f>
        <v>181.44616200181332</v>
      </c>
      <c r="BM48" s="985">
        <f>'CP NC 3Ph CT (R) BH'!S$80</f>
        <v>265.899270071324</v>
      </c>
      <c r="BN48" s="1039">
        <f>'CP NC 3Ph CT (R) BH'!S$82</f>
        <v>172.43897291319664</v>
      </c>
      <c r="BO48" s="266">
        <f t="shared" si="35"/>
        <v>2635.8528716731485</v>
      </c>
      <c r="BP48" s="256">
        <f>SUM(AM48,AT48,BA48,BH48,BO48)-SUM('CP NC 3Ph CT (R) BH'!O84:S84)</f>
        <v>0</v>
      </c>
      <c r="BQ48"/>
      <c r="BR48"/>
    </row>
    <row r="49" spans="2:70" s="96" customFormat="1">
      <c r="B49" s="103" t="s">
        <v>72</v>
      </c>
      <c r="C49" s="329">
        <f>$H49*'2011-15 % split'!C49</f>
        <v>1782.6800563302215</v>
      </c>
      <c r="D49" s="93">
        <f>$H49*'2011-15 % split'!D49</f>
        <v>376.63994366977852</v>
      </c>
      <c r="E49" s="93">
        <f>$H49*'2011-15 % split'!E49</f>
        <v>0</v>
      </c>
      <c r="F49" s="93">
        <f>$H49*'2011-15 % split'!F49</f>
        <v>0</v>
      </c>
      <c r="G49" s="330">
        <f>$H49*'2011-15 % split'!G49</f>
        <v>0</v>
      </c>
      <c r="H49" s="271">
        <f>'2011-15 rates summary'!D49</f>
        <v>2159.3200000000002</v>
      </c>
      <c r="I49" s="329">
        <f>$N49*'2011-15 % split'!I49</f>
        <v>1861.5225692413264</v>
      </c>
      <c r="J49" s="93">
        <f>$N49*'2011-15 % split'!J49</f>
        <v>385.86743075867349</v>
      </c>
      <c r="K49" s="93">
        <f>$N49*'2011-15 % split'!K49</f>
        <v>0</v>
      </c>
      <c r="L49" s="93">
        <f>$N49*'2011-15 % split'!L49</f>
        <v>0</v>
      </c>
      <c r="M49" s="330">
        <f>$N49*'2011-15 % split'!M49</f>
        <v>0</v>
      </c>
      <c r="N49" s="271">
        <f>'2011-15 rates summary'!G49</f>
        <v>2247.39</v>
      </c>
      <c r="O49" s="329">
        <f>$T49*'2011-15 % split'!O49</f>
        <v>1943.3820139264371</v>
      </c>
      <c r="P49" s="93">
        <f>$T49*'2011-15 % split'!P49</f>
        <v>390.07798607356267</v>
      </c>
      <c r="Q49" s="93">
        <f>$T49*'2011-15 % split'!Q49</f>
        <v>0</v>
      </c>
      <c r="R49" s="93">
        <f>$T49*'2011-15 % split'!R49</f>
        <v>0</v>
      </c>
      <c r="S49" s="330">
        <f>$T49*'2011-15 % split'!S49</f>
        <v>0</v>
      </c>
      <c r="T49" s="271">
        <f>'2011-15 rates summary'!J49</f>
        <v>2333.46</v>
      </c>
      <c r="U49" s="329">
        <f>$Z49*'2011-15 % split'!U49</f>
        <v>2064.7736992455184</v>
      </c>
      <c r="V49" s="93">
        <f>$Z49*'2011-15 % split'!V49</f>
        <v>398.01630075448196</v>
      </c>
      <c r="W49" s="93">
        <f>$Z49*'2011-15 % split'!W49</f>
        <v>0</v>
      </c>
      <c r="X49" s="93">
        <f>$Z49*'2011-15 % split'!X49</f>
        <v>0</v>
      </c>
      <c r="Y49" s="330">
        <f>$Z49*'2011-15 % split'!Y49</f>
        <v>0</v>
      </c>
      <c r="Z49" s="271">
        <f>'2011-15 rates summary'!M49</f>
        <v>2462.79</v>
      </c>
      <c r="AA49" s="329">
        <f>$AF49*'2011-15 % split'!AA49</f>
        <v>2165.4046835645386</v>
      </c>
      <c r="AB49" s="93">
        <f>$AF49*'2011-15 % split'!AB49</f>
        <v>399.81531643546128</v>
      </c>
      <c r="AC49" s="93">
        <f>$AF49*'2011-15 % split'!AC49</f>
        <v>0</v>
      </c>
      <c r="AD49" s="93">
        <f>$AF49*'2011-15 % split'!AD49</f>
        <v>0</v>
      </c>
      <c r="AE49" s="330">
        <f>$AF49*'2011-15 % split'!AE49</f>
        <v>0</v>
      </c>
      <c r="AF49" s="271">
        <f>'2011-15 rates summary'!P49</f>
        <v>2565.2199999999998</v>
      </c>
      <c r="AG49" s="272">
        <f>'CP NC 3Ph CT (R) AH'!O$77</f>
        <v>2013.2242129442859</v>
      </c>
      <c r="AH49" s="985">
        <f>'CP NC 3Ph CT (R) AH'!O$78</f>
        <v>311.36701430444259</v>
      </c>
      <c r="AI49" s="985">
        <f>'CP NC 3Ph CT (R) AH'!O$79</f>
        <v>0</v>
      </c>
      <c r="AJ49" s="985">
        <f>'CP NC 3Ph CT (R) AH'!O$81</f>
        <v>209.21321045238557</v>
      </c>
      <c r="AK49" s="985">
        <f>'CP NC 3Ph CT (R) AH'!O$80</f>
        <v>306.59033696183474</v>
      </c>
      <c r="AL49" s="1039">
        <f>'CP NC 3Ph CT (R) AH'!O$82</f>
        <v>198.82763422640645</v>
      </c>
      <c r="AM49" s="266">
        <f t="shared" si="31"/>
        <v>3039.2224088893558</v>
      </c>
      <c r="AN49" s="272">
        <f>'CP NC 3Ph CT (R) AH'!P$77</f>
        <v>2048.7351497369746</v>
      </c>
      <c r="AO49" s="985">
        <f>'CP NC 3Ph CT (R) AH'!P$78</f>
        <v>311.36701430444259</v>
      </c>
      <c r="AP49" s="985">
        <f>'CP NC 3Ph CT (R) AH'!P$79</f>
        <v>0</v>
      </c>
      <c r="AQ49" s="985">
        <f>'CP NC 3Ph CT (R) AH'!P$81</f>
        <v>212.40919476372756</v>
      </c>
      <c r="AR49" s="985">
        <f>'CP NC 3Ph CT (R) AH'!P$80</f>
        <v>311.27387441542248</v>
      </c>
      <c r="AS49" s="1039">
        <f>'CP NC 3Ph CT (R) AH'!P$82</f>
        <v>201.86496632543975</v>
      </c>
      <c r="AT49" s="266">
        <f t="shared" si="32"/>
        <v>3085.6501995460071</v>
      </c>
      <c r="AU49" s="272">
        <f>'CP NC 3Ph CT (R) AH'!Q$77</f>
        <v>2084.8724582093737</v>
      </c>
      <c r="AV49" s="985">
        <f>'CP NC 3Ph CT (R) AH'!Q$78</f>
        <v>311.36701430444259</v>
      </c>
      <c r="AW49" s="985">
        <f>'CP NC 3Ph CT (R) AH'!Q$79</f>
        <v>0</v>
      </c>
      <c r="AX49" s="985">
        <f>'CP NC 3Ph CT (R) AH'!Q$81</f>
        <v>215.66155252624347</v>
      </c>
      <c r="AY49" s="985">
        <f>'CP NC 3Ph CT (R) AH'!Q$80</f>
        <v>316.04002402984725</v>
      </c>
      <c r="AZ49" s="1039">
        <f>'CP NC 3Ph CT (R) AH'!Q$82</f>
        <v>204.95587343489353</v>
      </c>
      <c r="BA49" s="266">
        <f t="shared" si="33"/>
        <v>3132.8969225048008</v>
      </c>
      <c r="BB49" s="272">
        <f>'CP NC 3Ph CT (R) AH'!R$77</f>
        <v>2121.6471868303934</v>
      </c>
      <c r="BC49" s="985">
        <f>'CP NC 3Ph CT (R) AH'!R$78</f>
        <v>311.36701430444259</v>
      </c>
      <c r="BD49" s="985">
        <f>'CP NC 3Ph CT (R) AH'!R$79</f>
        <v>0</v>
      </c>
      <c r="BE49" s="985">
        <f>'CP NC 3Ph CT (R) AH'!R$81</f>
        <v>218.97127810213524</v>
      </c>
      <c r="BF49" s="985">
        <f>'CP NC 3Ph CT (R) AH'!R$80</f>
        <v>320.89024298767356</v>
      </c>
      <c r="BG49" s="1039">
        <f>'CP NC 3Ph CT (R) AH'!R$82</f>
        <v>208.10130055572517</v>
      </c>
      <c r="BH49" s="266">
        <f t="shared" si="34"/>
        <v>3180.9770227803701</v>
      </c>
      <c r="BI49" s="272">
        <f>'CP NC 3Ph CT (R) AH'!S$77</f>
        <v>2159.070578951103</v>
      </c>
      <c r="BJ49" s="985">
        <f>'CP NC 3Ph CT (R) AH'!S$78</f>
        <v>311.36701430444259</v>
      </c>
      <c r="BK49" s="985">
        <f>'CP NC 3Ph CT (R) AH'!S$79</f>
        <v>0</v>
      </c>
      <c r="BL49" s="985">
        <f>'CP NC 3Ph CT (R) AH'!S$81</f>
        <v>222.33938339299911</v>
      </c>
      <c r="BM49" s="985">
        <f>'CP NC 3Ph CT (R) AH'!S$80</f>
        <v>325.82601417447387</v>
      </c>
      <c r="BN49" s="1039">
        <f>'CP NC 3Ph CT (R) AH'!S$82</f>
        <v>211.30220935761133</v>
      </c>
      <c r="BO49" s="266">
        <f t="shared" si="35"/>
        <v>3229.9052001806303</v>
      </c>
      <c r="BP49" s="256">
        <f>SUM(AM49,AT49,BA49,BH49,BO49)-SUM('CP NC 3Ph CT (R) AH'!O84:S84)</f>
        <v>0</v>
      </c>
      <c r="BQ49"/>
      <c r="BR49"/>
    </row>
    <row r="50" spans="2:70" s="96" customFormat="1">
      <c r="B50" s="103"/>
      <c r="C50" s="329"/>
      <c r="D50" s="93"/>
      <c r="E50" s="93"/>
      <c r="F50" s="93"/>
      <c r="G50" s="330"/>
      <c r="H50" s="271"/>
      <c r="I50" s="329"/>
      <c r="J50" s="93"/>
      <c r="K50" s="93"/>
      <c r="L50" s="93"/>
      <c r="M50" s="330"/>
      <c r="N50" s="271"/>
      <c r="O50" s="329"/>
      <c r="P50" s="93"/>
      <c r="Q50" s="93"/>
      <c r="R50" s="93"/>
      <c r="S50" s="330"/>
      <c r="T50" s="271"/>
      <c r="U50" s="329"/>
      <c r="V50" s="93"/>
      <c r="W50" s="93"/>
      <c r="X50" s="93"/>
      <c r="Y50" s="330"/>
      <c r="Z50" s="271"/>
      <c r="AA50" s="329"/>
      <c r="AB50" s="93"/>
      <c r="AC50" s="93"/>
      <c r="AD50" s="93"/>
      <c r="AE50" s="330"/>
      <c r="AF50" s="271"/>
      <c r="AG50" s="273"/>
      <c r="AH50" s="1046"/>
      <c r="AI50" s="1046"/>
      <c r="AJ50" s="1046"/>
      <c r="AK50" s="1046"/>
      <c r="AL50" s="1041"/>
      <c r="AM50" s="266"/>
      <c r="AN50" s="273"/>
      <c r="AO50" s="1046"/>
      <c r="AP50" s="1046"/>
      <c r="AQ50" s="1046"/>
      <c r="AR50" s="1046"/>
      <c r="AS50" s="1041"/>
      <c r="AT50" s="266"/>
      <c r="AU50" s="273"/>
      <c r="AV50" s="1046"/>
      <c r="AW50" s="1046"/>
      <c r="AX50" s="1046"/>
      <c r="AY50" s="1046"/>
      <c r="AZ50" s="1041"/>
      <c r="BA50" s="266"/>
      <c r="BB50" s="273"/>
      <c r="BC50" s="1046"/>
      <c r="BD50" s="1046"/>
      <c r="BE50" s="1046"/>
      <c r="BF50" s="1046"/>
      <c r="BG50" s="1041"/>
      <c r="BH50" s="266"/>
      <c r="BI50" s="273"/>
      <c r="BJ50" s="1046"/>
      <c r="BK50" s="1046"/>
      <c r="BL50" s="1046"/>
      <c r="BM50" s="1046"/>
      <c r="BN50" s="1041"/>
      <c r="BO50" s="266"/>
      <c r="BP50" s="256"/>
      <c r="BQ50"/>
      <c r="BR50"/>
    </row>
    <row r="51" spans="2:70" s="96" customFormat="1">
      <c r="B51" s="103" t="s">
        <v>73</v>
      </c>
      <c r="C51" s="329"/>
      <c r="D51" s="93"/>
      <c r="E51" s="93"/>
      <c r="F51" s="93"/>
      <c r="G51" s="330"/>
      <c r="H51" s="271"/>
      <c r="I51" s="329"/>
      <c r="J51" s="93"/>
      <c r="K51" s="93"/>
      <c r="L51" s="93"/>
      <c r="M51" s="330"/>
      <c r="N51" s="271"/>
      <c r="O51" s="329"/>
      <c r="P51" s="93"/>
      <c r="Q51" s="93"/>
      <c r="R51" s="93"/>
      <c r="S51" s="330"/>
      <c r="T51" s="271"/>
      <c r="U51" s="329"/>
      <c r="V51" s="93"/>
      <c r="W51" s="93"/>
      <c r="X51" s="93"/>
      <c r="Y51" s="330"/>
      <c r="Z51" s="271"/>
      <c r="AA51" s="329"/>
      <c r="AB51" s="93"/>
      <c r="AC51" s="93"/>
      <c r="AD51" s="93"/>
      <c r="AE51" s="330"/>
      <c r="AF51" s="271"/>
      <c r="AG51" s="273"/>
      <c r="AH51" s="1046"/>
      <c r="AI51" s="1046"/>
      <c r="AJ51" s="1046"/>
      <c r="AK51" s="1046"/>
      <c r="AL51" s="1041"/>
      <c r="AM51" s="266"/>
      <c r="AN51" s="273"/>
      <c r="AO51" s="1046"/>
      <c r="AP51" s="1046"/>
      <c r="AQ51" s="1046"/>
      <c r="AR51" s="1046"/>
      <c r="AS51" s="1041"/>
      <c r="AT51" s="266"/>
      <c r="AU51" s="273"/>
      <c r="AV51" s="1046"/>
      <c r="AW51" s="1046"/>
      <c r="AX51" s="1046"/>
      <c r="AY51" s="1046"/>
      <c r="AZ51" s="1041"/>
      <c r="BA51" s="266"/>
      <c r="BB51" s="273"/>
      <c r="BC51" s="1046"/>
      <c r="BD51" s="1046"/>
      <c r="BE51" s="1046"/>
      <c r="BF51" s="1046"/>
      <c r="BG51" s="1041"/>
      <c r="BH51" s="266"/>
      <c r="BI51" s="273"/>
      <c r="BJ51" s="1046"/>
      <c r="BK51" s="1046"/>
      <c r="BL51" s="1046"/>
      <c r="BM51" s="1046"/>
      <c r="BN51" s="1041"/>
      <c r="BO51" s="266"/>
      <c r="BP51" s="256"/>
      <c r="BQ51"/>
      <c r="BR51"/>
    </row>
    <row r="52" spans="2:70" s="96" customFormat="1">
      <c r="B52" s="103" t="s">
        <v>67</v>
      </c>
      <c r="C52" s="329">
        <f>$H52*'2011-15 % split'!C52</f>
        <v>187.97761302727358</v>
      </c>
      <c r="D52" s="93">
        <f>$H52*'2011-15 % split'!D52</f>
        <v>120.39238697272644</v>
      </c>
      <c r="E52" s="93">
        <f>$H52*'2011-15 % split'!E52</f>
        <v>0</v>
      </c>
      <c r="F52" s="93">
        <f>$H52*'2011-15 % split'!F52</f>
        <v>0</v>
      </c>
      <c r="G52" s="330">
        <f>$H52*'2011-15 % split'!G52</f>
        <v>0</v>
      </c>
      <c r="H52" s="271">
        <f>'2011-15 rates summary'!D52</f>
        <v>308.37</v>
      </c>
      <c r="I52" s="329">
        <f>$N52*'2011-15 % split'!I52</f>
        <v>198.53438681924274</v>
      </c>
      <c r="J52" s="93">
        <f>$N52*'2011-15 % split'!J52</f>
        <v>122.40561318075726</v>
      </c>
      <c r="K52" s="93">
        <f>$N52*'2011-15 % split'!K52</f>
        <v>0</v>
      </c>
      <c r="L52" s="93">
        <f>$N52*'2011-15 % split'!L52</f>
        <v>0</v>
      </c>
      <c r="M52" s="330">
        <f>$N52*'2011-15 % split'!M52</f>
        <v>0</v>
      </c>
      <c r="N52" s="271">
        <f>'2011-15 rates summary'!G52</f>
        <v>320.94</v>
      </c>
      <c r="O52" s="329">
        <f>$T52*'2011-15 % split'!O52</f>
        <v>208.54911740989519</v>
      </c>
      <c r="P52" s="93">
        <f>$T52*'2011-15 % split'!P52</f>
        <v>124.68088259010483</v>
      </c>
      <c r="Q52" s="93">
        <f>$T52*'2011-15 % split'!Q52</f>
        <v>0</v>
      </c>
      <c r="R52" s="93">
        <f>$T52*'2011-15 % split'!R52</f>
        <v>0</v>
      </c>
      <c r="S52" s="330">
        <f>$T52*'2011-15 % split'!S52</f>
        <v>0</v>
      </c>
      <c r="T52" s="271">
        <f>'2011-15 rates summary'!J52</f>
        <v>333.23</v>
      </c>
      <c r="U52" s="329">
        <f>$Z52*'2011-15 % split'!U52</f>
        <v>223.62199579017917</v>
      </c>
      <c r="V52" s="93">
        <f>$Z52*'2011-15 % split'!V52</f>
        <v>128.06800420982083</v>
      </c>
      <c r="W52" s="93">
        <f>$Z52*'2011-15 % split'!W52</f>
        <v>0</v>
      </c>
      <c r="X52" s="93">
        <f>$Z52*'2011-15 % split'!X52</f>
        <v>0</v>
      </c>
      <c r="Y52" s="330">
        <f>$Z52*'2011-15 % split'!Y52</f>
        <v>0</v>
      </c>
      <c r="Z52" s="271">
        <f>'2011-15 rates summary'!M52</f>
        <v>351.69</v>
      </c>
      <c r="AA52" s="329">
        <f>$AF52*'2011-15 % split'!AA52</f>
        <v>236.49242820653478</v>
      </c>
      <c r="AB52" s="93">
        <f>$AF52*'2011-15 % split'!AB52</f>
        <v>129.81757179346522</v>
      </c>
      <c r="AC52" s="93">
        <f>$AF52*'2011-15 % split'!AC52</f>
        <v>0</v>
      </c>
      <c r="AD52" s="93">
        <f>$AF52*'2011-15 % split'!AD52</f>
        <v>0</v>
      </c>
      <c r="AE52" s="330">
        <f>$AF52*'2011-15 % split'!AE52</f>
        <v>0</v>
      </c>
      <c r="AF52" s="271">
        <f>'2011-15 rates summary'!P52</f>
        <v>366.31</v>
      </c>
      <c r="AG52" s="272">
        <f>'CP NC 1Ph (NR) BH'!O$57</f>
        <v>261.42972436320338</v>
      </c>
      <c r="AH52" s="985">
        <f>'CP NC 1Ph (NR) BH'!O$58</f>
        <v>99.527562334594109</v>
      </c>
      <c r="AI52" s="985">
        <f>'CP NC 1Ph (NR) BH'!O$59</f>
        <v>0</v>
      </c>
      <c r="AJ52" s="985">
        <f>'CP NC 1Ph (NR) BH'!O$61</f>
        <v>32.486155802801775</v>
      </c>
      <c r="AK52" s="985">
        <f>'CP NC 1Ph (NR) BH'!O$60</f>
        <v>47.606656542572509</v>
      </c>
      <c r="AL52" s="985">
        <f>'CP NC 1Ph (NR) BH'!O$62</f>
        <v>30.873506933022028</v>
      </c>
      <c r="AM52" s="266">
        <f t="shared" ref="AM52:AM57" si="36">SUM(AG52:AL52)</f>
        <v>471.92360597619381</v>
      </c>
      <c r="AN52" s="272">
        <f>'CP NC 1Ph (NR) BH'!P$57</f>
        <v>266.04104105505598</v>
      </c>
      <c r="AO52" s="985">
        <f>'CP NC 1Ph (NR) BH'!P$58</f>
        <v>99.527562334594109</v>
      </c>
      <c r="AP52" s="985">
        <f>'CP NC 1Ph (NR) BH'!P$59</f>
        <v>0</v>
      </c>
      <c r="AQ52" s="985">
        <f>'CP NC 1Ph (NR) BH'!P$61</f>
        <v>32.901174305068508</v>
      </c>
      <c r="AR52" s="985">
        <f>'CP NC 1Ph (NR) BH'!P$60</f>
        <v>48.214843101060943</v>
      </c>
      <c r="AS52" s="985">
        <f>'CP NC 1Ph (NR) BH'!P$62</f>
        <v>31.267923455704572</v>
      </c>
      <c r="AT52" s="266">
        <f t="shared" ref="AT52:AT57" si="37">SUM(AN52:AS52)</f>
        <v>477.95254425148408</v>
      </c>
      <c r="AU52" s="272">
        <f>'CP NC 1Ph (NR) BH'!Q$57</f>
        <v>270.73369601739171</v>
      </c>
      <c r="AV52" s="985">
        <f>'CP NC 1Ph (NR) BH'!Q$58</f>
        <v>99.527562334594109</v>
      </c>
      <c r="AW52" s="985">
        <f>'CP NC 1Ph (NR) BH'!Q$59</f>
        <v>0</v>
      </c>
      <c r="AX52" s="985">
        <f>'CP NC 1Ph (NR) BH'!Q$61</f>
        <v>33.323513251678719</v>
      </c>
      <c r="AY52" s="985">
        <f>'CP NC 1Ph (NR) BH'!Q$60</f>
        <v>48.833757364043407</v>
      </c>
      <c r="AZ52" s="985">
        <f>'CP NC 1Ph (NR) BH'!Q$62</f>
        <v>31.66929702773956</v>
      </c>
      <c r="BA52" s="266">
        <f t="shared" ref="BA52:BA57" si="38">SUM(AU52:AZ52)</f>
        <v>484.08782599544753</v>
      </c>
      <c r="BB52" s="272">
        <f>'CP NC 1Ph (NR) BH'!R$57</f>
        <v>275.50912396282888</v>
      </c>
      <c r="BC52" s="985">
        <f>'CP NC 1Ph (NR) BH'!R$58</f>
        <v>99.527562334594109</v>
      </c>
      <c r="BD52" s="985">
        <f>'CP NC 1Ph (NR) BH'!R$59</f>
        <v>0</v>
      </c>
      <c r="BE52" s="985">
        <f>'CP NC 1Ph (NR) BH'!R$61</f>
        <v>33.753301766768068</v>
      </c>
      <c r="BF52" s="985">
        <f>'CP NC 1Ph (NR) BH'!R$60</f>
        <v>49.463588555767117</v>
      </c>
      <c r="BG52" s="985">
        <f>'CP NC 1Ph (NR) BH'!R$62</f>
        <v>32.077750363397072</v>
      </c>
      <c r="BH52" s="266">
        <f t="shared" ref="BH52:BH57" si="39">SUM(BB52:BG52)</f>
        <v>490.33132698335521</v>
      </c>
      <c r="BI52" s="272">
        <f>'CP NC 1Ph (NR) BH'!S$57</f>
        <v>280.36878491064988</v>
      </c>
      <c r="BJ52" s="985">
        <f>'CP NC 1Ph (NR) BH'!S$58</f>
        <v>99.527562334594109</v>
      </c>
      <c r="BK52" s="985">
        <f>'CP NC 1Ph (NR) BH'!S$59</f>
        <v>0</v>
      </c>
      <c r="BL52" s="985">
        <f>'CP NC 1Ph (NR) BH'!S$61</f>
        <v>34.190671252071958</v>
      </c>
      <c r="BM52" s="985">
        <f>'CP NC 1Ph (NR) BH'!S$60</f>
        <v>50.104529238175232</v>
      </c>
      <c r="BN52" s="985">
        <f>'CP NC 1Ph (NR) BH'!S$62</f>
        <v>32.49340834148439</v>
      </c>
      <c r="BO52" s="266">
        <f t="shared" ref="BO52:BO57" si="40">SUM(BI52:BN52)</f>
        <v>496.6849560769756</v>
      </c>
      <c r="BP52" s="256">
        <f>SUM(AM52,AT52,BA52,BH52,BO52)-SUM('CP NC 1Ph (NR) BH'!O64:S64)</f>
        <v>0</v>
      </c>
      <c r="BQ52"/>
      <c r="BR52"/>
    </row>
    <row r="53" spans="2:70" s="96" customFormat="1">
      <c r="B53" s="103" t="s">
        <v>68</v>
      </c>
      <c r="C53" s="329">
        <f>$H53*'2011-15 % split'!C53</f>
        <v>212.13907756708417</v>
      </c>
      <c r="D53" s="93">
        <f>$H53*'2011-15 % split'!D53</f>
        <v>120.3909224329158</v>
      </c>
      <c r="E53" s="93">
        <f>$H53*'2011-15 % split'!E53</f>
        <v>0</v>
      </c>
      <c r="F53" s="93">
        <f>$H53*'2011-15 % split'!F53</f>
        <v>0</v>
      </c>
      <c r="G53" s="330">
        <f>$H53*'2011-15 % split'!G53</f>
        <v>0</v>
      </c>
      <c r="H53" s="271">
        <f>'2011-15 rates summary'!D53</f>
        <v>332.53</v>
      </c>
      <c r="I53" s="329">
        <f>$N53*'2011-15 % split'!I53</f>
        <v>222.90211961507649</v>
      </c>
      <c r="J53" s="93">
        <f>$N53*'2011-15 % split'!J53</f>
        <v>123.18788038492347</v>
      </c>
      <c r="K53" s="93">
        <f>$N53*'2011-15 % split'!K53</f>
        <v>0</v>
      </c>
      <c r="L53" s="93">
        <f>$N53*'2011-15 % split'!L53</f>
        <v>0</v>
      </c>
      <c r="M53" s="330">
        <f>$N53*'2011-15 % split'!M53</f>
        <v>0</v>
      </c>
      <c r="N53" s="271">
        <f>'2011-15 rates summary'!G53</f>
        <v>346.09</v>
      </c>
      <c r="O53" s="329">
        <f>$T53*'2011-15 % split'!O53</f>
        <v>233.97561881666999</v>
      </c>
      <c r="P53" s="93">
        <f>$T53*'2011-15 % split'!P53</f>
        <v>125.36438118333001</v>
      </c>
      <c r="Q53" s="93">
        <f>$T53*'2011-15 % split'!Q53</f>
        <v>0</v>
      </c>
      <c r="R53" s="93">
        <f>$T53*'2011-15 % split'!R53</f>
        <v>0</v>
      </c>
      <c r="S53" s="330">
        <f>$T53*'2011-15 % split'!S53</f>
        <v>0</v>
      </c>
      <c r="T53" s="271">
        <f>'2011-15 rates summary'!J53</f>
        <v>359.34</v>
      </c>
      <c r="U53" s="329">
        <f>$Z53*'2011-15 % split'!U53</f>
        <v>250.59650026733217</v>
      </c>
      <c r="V53" s="93">
        <f>$Z53*'2011-15 % split'!V53</f>
        <v>128.6534997326678</v>
      </c>
      <c r="W53" s="93">
        <f>$Z53*'2011-15 % split'!W53</f>
        <v>0</v>
      </c>
      <c r="X53" s="93">
        <f>$Z53*'2011-15 % split'!X53</f>
        <v>0</v>
      </c>
      <c r="Y53" s="330">
        <f>$Z53*'2011-15 % split'!Y53</f>
        <v>0</v>
      </c>
      <c r="Z53" s="271">
        <f>'2011-15 rates summary'!M53</f>
        <v>379.25</v>
      </c>
      <c r="AA53" s="329">
        <f>$AF53*'2011-15 % split'!AA53</f>
        <v>264.75184577222961</v>
      </c>
      <c r="AB53" s="93">
        <f>$AF53*'2011-15 % split'!AB53</f>
        <v>130.26815422777042</v>
      </c>
      <c r="AC53" s="93">
        <f>$AF53*'2011-15 % split'!AC53</f>
        <v>0</v>
      </c>
      <c r="AD53" s="93">
        <f>$AF53*'2011-15 % split'!AD53</f>
        <v>0</v>
      </c>
      <c r="AE53" s="330">
        <f>$AF53*'2011-15 % split'!AE53</f>
        <v>0</v>
      </c>
      <c r="AF53" s="271">
        <f>'2011-15 rates summary'!P53</f>
        <v>395.02</v>
      </c>
      <c r="AG53" s="272">
        <f>'CP NC 1Ph (NR) AH'!O$57</f>
        <v>299.71496335919574</v>
      </c>
      <c r="AH53" s="985">
        <f>'CP NC 1Ph (NR) AH'!O$58</f>
        <v>99.527562334594109</v>
      </c>
      <c r="AI53" s="985">
        <f>'CP NC 1Ph (NR) AH'!O$59</f>
        <v>0</v>
      </c>
      <c r="AJ53" s="985">
        <f>'CP NC 1Ph (NR) AH'!O$61</f>
        <v>35.931827312441087</v>
      </c>
      <c r="AK53" s="985">
        <f>'CP NC 1Ph (NR) AH'!O$60</f>
        <v>52.656096713753939</v>
      </c>
      <c r="AL53" s="985">
        <f>'CP NC 1Ph (NR) AH'!O$62</f>
        <v>34.148131480398945</v>
      </c>
      <c r="AM53" s="266">
        <f t="shared" si="36"/>
        <v>521.97858120038381</v>
      </c>
      <c r="AN53" s="272">
        <f>'CP NC 1Ph (NR) AH'!P$57</f>
        <v>305.00158719932233</v>
      </c>
      <c r="AO53" s="985">
        <f>'CP NC 1Ph (NR) AH'!P$58</f>
        <v>99.527562334594109</v>
      </c>
      <c r="AP53" s="985">
        <f>'CP NC 1Ph (NR) AH'!P$59</f>
        <v>0</v>
      </c>
      <c r="AQ53" s="985">
        <f>'CP NC 1Ph (NR) AH'!P$61</f>
        <v>36.407623458052477</v>
      </c>
      <c r="AR53" s="985">
        <f>'CP NC 1Ph (NR) AH'!P$60</f>
        <v>53.353349532028233</v>
      </c>
      <c r="AS53" s="985">
        <f>'CP NC 1Ph (NR) AH'!P$62</f>
        <v>34.600308576679801</v>
      </c>
      <c r="AT53" s="266">
        <f t="shared" si="37"/>
        <v>528.89043110067689</v>
      </c>
      <c r="AU53" s="272">
        <f>'CP NC 1Ph (NR) AH'!Q$57</f>
        <v>310.38146094367062</v>
      </c>
      <c r="AV53" s="985">
        <f>'CP NC 1Ph (NR) AH'!Q$58</f>
        <v>99.527562334594109</v>
      </c>
      <c r="AW53" s="985">
        <f>'CP NC 1Ph (NR) AH'!Q$59</f>
        <v>0</v>
      </c>
      <c r="AX53" s="985">
        <f>'CP NC 1Ph (NR) AH'!Q$61</f>
        <v>36.891812095043825</v>
      </c>
      <c r="AY53" s="985">
        <f>'CP NC 1Ph (NR) AH'!Q$60</f>
        <v>54.062901080170327</v>
      </c>
      <c r="AZ53" s="985">
        <f>'CP NC 1Ph (NR) AH'!Q$62</f>
        <v>35.060461551743522</v>
      </c>
      <c r="BA53" s="266">
        <f t="shared" si="38"/>
        <v>535.92419800522237</v>
      </c>
      <c r="BB53" s="272">
        <f>'CP NC 1Ph (NR) AH'!R$57</f>
        <v>315.85622941224278</v>
      </c>
      <c r="BC53" s="985">
        <f>'CP NC 1Ph (NR) AH'!R$58</f>
        <v>99.527562334594109</v>
      </c>
      <c r="BD53" s="985">
        <f>'CP NC 1Ph (NR) AH'!R$59</f>
        <v>0</v>
      </c>
      <c r="BE53" s="985">
        <f>'CP NC 1Ph (NR) AH'!R$61</f>
        <v>37.384541257215318</v>
      </c>
      <c r="BF53" s="985">
        <f>'CP NC 1Ph (NR) AH'!R$60</f>
        <v>54.784968293490316</v>
      </c>
      <c r="BG53" s="985">
        <f>'CP NC 1Ph (NR) AH'!R$62</f>
        <v>35.528731090827975</v>
      </c>
      <c r="BH53" s="266">
        <f t="shared" si="39"/>
        <v>543.08203238837052</v>
      </c>
      <c r="BI53" s="272">
        <f>'CP NC 1Ph (NR) AH'!S$57</f>
        <v>321.4275664377555</v>
      </c>
      <c r="BJ53" s="985">
        <f>'CP NC 1Ph (NR) AH'!S$58</f>
        <v>99.527562334594109</v>
      </c>
      <c r="BK53" s="985">
        <f>'CP NC 1Ph (NR) AH'!S$59</f>
        <v>0</v>
      </c>
      <c r="BL53" s="985">
        <f>'CP NC 1Ph (NR) AH'!S$61</f>
        <v>37.88596158951146</v>
      </c>
      <c r="BM53" s="985">
        <f>'CP NC 1Ph (NR) AH'!S$60</f>
        <v>55.519771933785186</v>
      </c>
      <c r="BN53" s="985">
        <f>'CP NC 1Ph (NR) AH'!S$62</f>
        <v>36.005260360695239</v>
      </c>
      <c r="BO53" s="266">
        <f t="shared" si="40"/>
        <v>550.36612265634153</v>
      </c>
      <c r="BP53" s="256">
        <f>SUM(AM53,AT53,BA53,BH53,BO53)-SUM('CP NC 1Ph (NR) AH'!O64:S64)</f>
        <v>0</v>
      </c>
      <c r="BQ53"/>
      <c r="BR53"/>
    </row>
    <row r="54" spans="2:70" s="96" customFormat="1">
      <c r="B54" s="103" t="s">
        <v>69</v>
      </c>
      <c r="C54" s="329">
        <f>$H54*'2011-15 % split'!C54</f>
        <v>187.97928718903611</v>
      </c>
      <c r="D54" s="93">
        <f>$H54*'2011-15 % split'!D54</f>
        <v>206.7507128109639</v>
      </c>
      <c r="E54" s="93">
        <f>$H54*'2011-15 % split'!E54</f>
        <v>0</v>
      </c>
      <c r="F54" s="93">
        <f>$H54*'2011-15 % split'!F54</f>
        <v>0</v>
      </c>
      <c r="G54" s="330">
        <f>$H54*'2011-15 % split'!G54</f>
        <v>0</v>
      </c>
      <c r="H54" s="271">
        <f>'2011-15 rates summary'!D54</f>
        <v>394.73</v>
      </c>
      <c r="I54" s="329">
        <f>$N54*'2011-15 % split'!I54</f>
        <v>199.54927659624008</v>
      </c>
      <c r="J54" s="93">
        <f>$N54*'2011-15 % split'!J54</f>
        <v>211.28072340375994</v>
      </c>
      <c r="K54" s="93">
        <f>$N54*'2011-15 % split'!K54</f>
        <v>0</v>
      </c>
      <c r="L54" s="93">
        <f>$N54*'2011-15 % split'!L54</f>
        <v>0</v>
      </c>
      <c r="M54" s="330">
        <f>$N54*'2011-15 % split'!M54</f>
        <v>0</v>
      </c>
      <c r="N54" s="271">
        <f>'2011-15 rates summary'!G54</f>
        <v>410.83</v>
      </c>
      <c r="O54" s="329">
        <f>$T54*'2011-15 % split'!O54</f>
        <v>210.47216885197341</v>
      </c>
      <c r="P54" s="93">
        <f>$T54*'2011-15 % split'!P54</f>
        <v>216.08783114802659</v>
      </c>
      <c r="Q54" s="93">
        <f>$T54*'2011-15 % split'!Q54</f>
        <v>0</v>
      </c>
      <c r="R54" s="93">
        <f>$T54*'2011-15 % split'!R54</f>
        <v>0</v>
      </c>
      <c r="S54" s="330">
        <f>$T54*'2011-15 % split'!S54</f>
        <v>0</v>
      </c>
      <c r="T54" s="271">
        <f>'2011-15 rates summary'!J54</f>
        <v>426.56</v>
      </c>
      <c r="U54" s="329">
        <f>$Z54*'2011-15 % split'!U54</f>
        <v>226.97359078156242</v>
      </c>
      <c r="V54" s="93">
        <f>$Z54*'2011-15 % split'!V54</f>
        <v>223.22640921843762</v>
      </c>
      <c r="W54" s="93">
        <f>$Z54*'2011-15 % split'!W54</f>
        <v>0</v>
      </c>
      <c r="X54" s="93">
        <f>$Z54*'2011-15 % split'!X54</f>
        <v>0</v>
      </c>
      <c r="Y54" s="330">
        <f>$Z54*'2011-15 % split'!Y54</f>
        <v>0</v>
      </c>
      <c r="Z54" s="271">
        <f>'2011-15 rates summary'!M54</f>
        <v>450.2</v>
      </c>
      <c r="AA54" s="329">
        <f>$AF54*'2011-15 % split'!AA54</f>
        <v>241.37895013310708</v>
      </c>
      <c r="AB54" s="93">
        <f>$AF54*'2011-15 % split'!AB54</f>
        <v>227.54104986689293</v>
      </c>
      <c r="AC54" s="93">
        <f>$AF54*'2011-15 % split'!AC54</f>
        <v>0</v>
      </c>
      <c r="AD54" s="93">
        <f>$AF54*'2011-15 % split'!AD54</f>
        <v>0</v>
      </c>
      <c r="AE54" s="330">
        <f>$AF54*'2011-15 % split'!AE54</f>
        <v>0</v>
      </c>
      <c r="AF54" s="271">
        <f>'2011-15 rates summary'!P54</f>
        <v>468.92</v>
      </c>
      <c r="AG54" s="272">
        <f>'CP NC 3Ph DC (NR) BH'!O$57</f>
        <v>261.42972436320338</v>
      </c>
      <c r="AH54" s="985">
        <f>'CP NC 3Ph DC (NR) BH'!O$58</f>
        <v>170.91787703657553</v>
      </c>
      <c r="AI54" s="985">
        <f>'CP NC 3Ph DC (NR) BH'!O$59</f>
        <v>0</v>
      </c>
      <c r="AJ54" s="985">
        <f>'CP NC 3Ph DC (NR) BH'!O$61</f>
        <v>38.911284125980103</v>
      </c>
      <c r="AK54" s="985">
        <f>'CP NC 3Ph DC (NR) BH'!O$60</f>
        <v>57.022325148616837</v>
      </c>
      <c r="AL54" s="985">
        <f>'CP NC 3Ph DC (NR) BH'!O$62</f>
        <v>36.979684747206313</v>
      </c>
      <c r="AM54" s="266">
        <f t="shared" si="36"/>
        <v>565.26089542158218</v>
      </c>
      <c r="AN54" s="272">
        <f>'CP NC 3Ph DC (NR) BH'!P$57</f>
        <v>266.04104105505598</v>
      </c>
      <c r="AO54" s="985">
        <f>'CP NC 3Ph DC (NR) BH'!P$58</f>
        <v>170.91787703657553</v>
      </c>
      <c r="AP54" s="985">
        <f>'CP NC 3Ph DC (NR) BH'!P$59</f>
        <v>0</v>
      </c>
      <c r="AQ54" s="985">
        <f>'CP NC 3Ph DC (NR) BH'!P$61</f>
        <v>39.326302628246836</v>
      </c>
      <c r="AR54" s="985">
        <f>'CP NC 3Ph DC (NR) BH'!P$60</f>
        <v>57.630511707105278</v>
      </c>
      <c r="AS54" s="985">
        <f>'CP NC 3Ph DC (NR) BH'!P$62</f>
        <v>37.374101269888854</v>
      </c>
      <c r="AT54" s="266">
        <f t="shared" si="37"/>
        <v>571.28983369687239</v>
      </c>
      <c r="AU54" s="272">
        <f>'CP NC 3Ph DC (NR) BH'!Q$57</f>
        <v>270.73369601739171</v>
      </c>
      <c r="AV54" s="985">
        <f>'CP NC 3Ph DC (NR) BH'!Q$58</f>
        <v>170.91787703657553</v>
      </c>
      <c r="AW54" s="985">
        <f>'CP NC 3Ph DC (NR) BH'!Q$59</f>
        <v>0</v>
      </c>
      <c r="AX54" s="985">
        <f>'CP NC 3Ph DC (NR) BH'!Q$61</f>
        <v>39.748641574857054</v>
      </c>
      <c r="AY54" s="985">
        <f>'CP NC 3Ph DC (NR) BH'!Q$60</f>
        <v>58.249425970087742</v>
      </c>
      <c r="AZ54" s="985">
        <f>'CP NC 3Ph DC (NR) BH'!Q$62</f>
        <v>37.775474841923845</v>
      </c>
      <c r="BA54" s="266">
        <f t="shared" si="38"/>
        <v>577.42511544083584</v>
      </c>
      <c r="BB54" s="272">
        <f>'CP NC 3Ph DC (NR) BH'!R$57</f>
        <v>275.50912396282888</v>
      </c>
      <c r="BC54" s="985">
        <f>'CP NC 3Ph DC (NR) BH'!R$58</f>
        <v>170.91787703657553</v>
      </c>
      <c r="BD54" s="985">
        <f>'CP NC 3Ph DC (NR) BH'!R$59</f>
        <v>0</v>
      </c>
      <c r="BE54" s="985">
        <f>'CP NC 3Ph DC (NR) BH'!R$61</f>
        <v>40.178430089946396</v>
      </c>
      <c r="BF54" s="985">
        <f>'CP NC 3Ph DC (NR) BH'!R$60</f>
        <v>58.879257161811445</v>
      </c>
      <c r="BG54" s="985">
        <f>'CP NC 3Ph DC (NR) BH'!R$62</f>
        <v>38.183928177581357</v>
      </c>
      <c r="BH54" s="266">
        <f t="shared" si="39"/>
        <v>583.66861642874369</v>
      </c>
      <c r="BI54" s="272">
        <f>'CP NC 3Ph DC (NR) BH'!S$57</f>
        <v>280.36878491064988</v>
      </c>
      <c r="BJ54" s="985">
        <f>'CP NC 3Ph DC (NR) BH'!S$58</f>
        <v>170.91787703657553</v>
      </c>
      <c r="BK54" s="985">
        <f>'CP NC 3Ph DC (NR) BH'!S$59</f>
        <v>0</v>
      </c>
      <c r="BL54" s="985">
        <f>'CP NC 3Ph DC (NR) BH'!S$61</f>
        <v>40.615799575250286</v>
      </c>
      <c r="BM54" s="985">
        <f>'CP NC 3Ph DC (NR) BH'!S$60</f>
        <v>59.520197844219553</v>
      </c>
      <c r="BN54" s="985">
        <f>'CP NC 3Ph DC (NR) BH'!S$62</f>
        <v>38.599586155668675</v>
      </c>
      <c r="BO54" s="266">
        <f t="shared" si="40"/>
        <v>590.02224552236396</v>
      </c>
      <c r="BP54" s="256">
        <f>SUM(AM54,AT54,BA54,BH54,BO54)-SUM('CP NC 3Ph DC (NR) BH'!O64:S64)</f>
        <v>0</v>
      </c>
      <c r="BQ54"/>
      <c r="BR54"/>
    </row>
    <row r="55" spans="2:70" s="96" customFormat="1">
      <c r="B55" s="103" t="s">
        <v>70</v>
      </c>
      <c r="C55" s="329">
        <f>$H55*'2011-15 % split'!C55</f>
        <v>212.14138996151783</v>
      </c>
      <c r="D55" s="93">
        <f>$H55*'2011-15 % split'!D55</f>
        <v>206.74861003848216</v>
      </c>
      <c r="E55" s="93">
        <f>$H55*'2011-15 % split'!E55</f>
        <v>0</v>
      </c>
      <c r="F55" s="93">
        <f>$H55*'2011-15 % split'!F55</f>
        <v>0</v>
      </c>
      <c r="G55" s="330">
        <f>$H55*'2011-15 % split'!G55</f>
        <v>0</v>
      </c>
      <c r="H55" s="271">
        <f>'2011-15 rates summary'!D55</f>
        <v>418.89</v>
      </c>
      <c r="I55" s="329">
        <f>$N55*'2011-15 % split'!I55</f>
        <v>223.68112256910462</v>
      </c>
      <c r="J55" s="93">
        <f>$N55*'2011-15 % split'!J55</f>
        <v>212.28887743089535</v>
      </c>
      <c r="K55" s="93">
        <f>$N55*'2011-15 % split'!K55</f>
        <v>0</v>
      </c>
      <c r="L55" s="93">
        <f>$N55*'2011-15 % split'!L55</f>
        <v>0</v>
      </c>
      <c r="M55" s="330">
        <f>$N55*'2011-15 % split'!M55</f>
        <v>0</v>
      </c>
      <c r="N55" s="271">
        <f>'2011-15 rates summary'!G55</f>
        <v>435.97</v>
      </c>
      <c r="O55" s="329">
        <f>$T55*'2011-15 % split'!O55</f>
        <v>235.74484797021344</v>
      </c>
      <c r="P55" s="93">
        <f>$T55*'2011-15 % split'!P55</f>
        <v>216.91515202978655</v>
      </c>
      <c r="Q55" s="93">
        <f>$T55*'2011-15 % split'!Q55</f>
        <v>0</v>
      </c>
      <c r="R55" s="93">
        <f>$T55*'2011-15 % split'!R55</f>
        <v>0</v>
      </c>
      <c r="S55" s="330">
        <f>$T55*'2011-15 % split'!S55</f>
        <v>0</v>
      </c>
      <c r="T55" s="271">
        <f>'2011-15 rates summary'!J55</f>
        <v>452.66</v>
      </c>
      <c r="U55" s="329">
        <f>$Z55*'2011-15 % split'!U55</f>
        <v>253.89569137369736</v>
      </c>
      <c r="V55" s="93">
        <f>$Z55*'2011-15 % split'!V55</f>
        <v>223.84430862630265</v>
      </c>
      <c r="W55" s="93">
        <f>$Z55*'2011-15 % split'!W55</f>
        <v>0</v>
      </c>
      <c r="X55" s="93">
        <f>$Z55*'2011-15 % split'!X55</f>
        <v>0</v>
      </c>
      <c r="Y55" s="330">
        <f>$Z55*'2011-15 % split'!Y55</f>
        <v>0</v>
      </c>
      <c r="Z55" s="271">
        <f>'2011-15 rates summary'!M55</f>
        <v>477.74</v>
      </c>
      <c r="AA55" s="329">
        <f>$AF55*'2011-15 % split'!AA55</f>
        <v>269.71110656425429</v>
      </c>
      <c r="AB55" s="93">
        <f>$AF55*'2011-15 % split'!AB55</f>
        <v>227.89889343574575</v>
      </c>
      <c r="AC55" s="93">
        <f>$AF55*'2011-15 % split'!AC55</f>
        <v>0</v>
      </c>
      <c r="AD55" s="93">
        <f>$AF55*'2011-15 % split'!AD55</f>
        <v>0</v>
      </c>
      <c r="AE55" s="330">
        <f>$AF55*'2011-15 % split'!AE55</f>
        <v>0</v>
      </c>
      <c r="AF55" s="271">
        <f>'2011-15 rates summary'!P55</f>
        <v>497.61</v>
      </c>
      <c r="AG55" s="272">
        <f>'CP NC 3Ph DC (NR) AH'!O$57</f>
        <v>299.71496335919574</v>
      </c>
      <c r="AH55" s="985">
        <f>'CP NC 3Ph DC (NR) AH'!O$58</f>
        <v>170.91787703657553</v>
      </c>
      <c r="AI55" s="985">
        <f>'CP NC 3Ph DC (NR) AH'!O$59</f>
        <v>0</v>
      </c>
      <c r="AJ55" s="985">
        <f>'CP NC 3Ph DC (NR) AH'!O$61</f>
        <v>42.356955635619414</v>
      </c>
      <c r="AK55" s="985">
        <f>'CP NC 3Ph DC (NR) AH'!O$60</f>
        <v>62.071765319798274</v>
      </c>
      <c r="AL55" s="985">
        <f>'CP NC 3Ph DC (NR) AH'!O$62</f>
        <v>40.25430929458323</v>
      </c>
      <c r="AM55" s="266">
        <f t="shared" si="36"/>
        <v>615.31587064577218</v>
      </c>
      <c r="AN55" s="272">
        <f>'CP NC 3Ph DC (NR) AH'!P$57</f>
        <v>305.00158719932233</v>
      </c>
      <c r="AO55" s="985">
        <f>'CP NC 3Ph DC (NR) AH'!P$58</f>
        <v>170.91787703657553</v>
      </c>
      <c r="AP55" s="985">
        <f>'CP NC 3Ph DC (NR) AH'!P$59</f>
        <v>0</v>
      </c>
      <c r="AQ55" s="985">
        <f>'CP NC 3Ph DC (NR) AH'!P$61</f>
        <v>42.832751781230805</v>
      </c>
      <c r="AR55" s="985">
        <f>'CP NC 3Ph DC (NR) AH'!P$60</f>
        <v>62.76901813807256</v>
      </c>
      <c r="AS55" s="985">
        <f>'CP NC 3Ph DC (NR) AH'!P$62</f>
        <v>40.706486390864093</v>
      </c>
      <c r="AT55" s="266">
        <f t="shared" si="37"/>
        <v>622.22772054606537</v>
      </c>
      <c r="AU55" s="272">
        <f>'CP NC 3Ph DC (NR) AH'!Q$57</f>
        <v>310.38146094367062</v>
      </c>
      <c r="AV55" s="985">
        <f>'CP NC 3Ph DC (NR) AH'!Q$58</f>
        <v>170.91787703657553</v>
      </c>
      <c r="AW55" s="985">
        <f>'CP NC 3Ph DC (NR) AH'!Q$59</f>
        <v>0</v>
      </c>
      <c r="AX55" s="985">
        <f>'CP NC 3Ph DC (NR) AH'!Q$61</f>
        <v>43.316940418222153</v>
      </c>
      <c r="AY55" s="985">
        <f>'CP NC 3Ph DC (NR) AH'!Q$60</f>
        <v>63.478569686214655</v>
      </c>
      <c r="AZ55" s="985">
        <f>'CP NC 3Ph DC (NR) AH'!Q$62</f>
        <v>41.166639365927814</v>
      </c>
      <c r="BA55" s="266">
        <f t="shared" si="38"/>
        <v>629.26148745061084</v>
      </c>
      <c r="BB55" s="272">
        <f>'CP NC 3Ph DC (NR) AH'!R$57</f>
        <v>315.85622941224278</v>
      </c>
      <c r="BC55" s="985">
        <f>'CP NC 3Ph DC (NR) AH'!R$58</f>
        <v>170.91787703657553</v>
      </c>
      <c r="BD55" s="985">
        <f>'CP NC 3Ph DC (NR) AH'!R$59</f>
        <v>0</v>
      </c>
      <c r="BE55" s="985">
        <f>'CP NC 3Ph DC (NR) AH'!R$61</f>
        <v>43.809669580393646</v>
      </c>
      <c r="BF55" s="985">
        <f>'CP NC 3Ph DC (NR) AH'!R$60</f>
        <v>64.200636899534643</v>
      </c>
      <c r="BG55" s="985">
        <f>'CP NC 3Ph DC (NR) AH'!R$62</f>
        <v>41.634908905012267</v>
      </c>
      <c r="BH55" s="266">
        <f t="shared" si="39"/>
        <v>636.41932183375889</v>
      </c>
      <c r="BI55" s="272">
        <f>'CP NC 3Ph DC (NR) AH'!S$57</f>
        <v>321.4275664377555</v>
      </c>
      <c r="BJ55" s="985">
        <f>'CP NC 3Ph DC (NR) AH'!S$58</f>
        <v>170.91787703657553</v>
      </c>
      <c r="BK55" s="985">
        <f>'CP NC 3Ph DC (NR) AH'!S$59</f>
        <v>0</v>
      </c>
      <c r="BL55" s="985">
        <f>'CP NC 3Ph DC (NR) AH'!S$61</f>
        <v>44.311089912689795</v>
      </c>
      <c r="BM55" s="985">
        <f>'CP NC 3Ph DC (NR) AH'!S$60</f>
        <v>64.935440539829514</v>
      </c>
      <c r="BN55" s="985">
        <f>'CP NC 3Ph DC (NR) AH'!S$62</f>
        <v>42.111438174879524</v>
      </c>
      <c r="BO55" s="266">
        <f t="shared" si="40"/>
        <v>643.70341210172978</v>
      </c>
      <c r="BP55" s="256">
        <f>SUM(AM55,AT55,BA55,BH55,BO55)-SUM('CP NC 3Ph DC (NR) AH'!O64:S64)</f>
        <v>0</v>
      </c>
      <c r="BQ55"/>
      <c r="BR55"/>
    </row>
    <row r="56" spans="2:70" s="96" customFormat="1">
      <c r="B56" s="103" t="s">
        <v>71</v>
      </c>
      <c r="C56" s="329">
        <f>$H56*'2011-15 % split'!C56</f>
        <v>1550.1297173235203</v>
      </c>
      <c r="D56" s="93">
        <f>$H56*'2011-15 % split'!D56</f>
        <v>376.64028267647979</v>
      </c>
      <c r="E56" s="93">
        <f>$H56*'2011-15 % split'!E56</f>
        <v>0</v>
      </c>
      <c r="F56" s="93">
        <f>$H56*'2011-15 % split'!F56</f>
        <v>0</v>
      </c>
      <c r="G56" s="330">
        <f>$H56*'2011-15 % split'!G56</f>
        <v>0</v>
      </c>
      <c r="H56" s="271">
        <f>'2011-15 rates summary'!D56</f>
        <v>1926.77</v>
      </c>
      <c r="I56" s="329">
        <f>$N56*'2011-15 % split'!I56</f>
        <v>1622.073200345822</v>
      </c>
      <c r="J56" s="93">
        <f>$N56*'2011-15 % split'!J56</f>
        <v>383.28679965417808</v>
      </c>
      <c r="K56" s="93">
        <f>$N56*'2011-15 % split'!K56</f>
        <v>0</v>
      </c>
      <c r="L56" s="93">
        <f>$N56*'2011-15 % split'!L56</f>
        <v>0</v>
      </c>
      <c r="M56" s="330">
        <f>$N56*'2011-15 % split'!M56</f>
        <v>0</v>
      </c>
      <c r="N56" s="271">
        <f>'2011-15 rates summary'!G56</f>
        <v>2005.36</v>
      </c>
      <c r="O56" s="329">
        <f>$T56*'2011-15 % split'!O56</f>
        <v>1694.4814286272319</v>
      </c>
      <c r="P56" s="93">
        <f>$T56*'2011-15 % split'!P56</f>
        <v>387.67857137276803</v>
      </c>
      <c r="Q56" s="93">
        <f>$T56*'2011-15 % split'!Q56</f>
        <v>0</v>
      </c>
      <c r="R56" s="93">
        <f>$T56*'2011-15 % split'!R56</f>
        <v>0</v>
      </c>
      <c r="S56" s="330">
        <f>$T56*'2011-15 % split'!S56</f>
        <v>0</v>
      </c>
      <c r="T56" s="271">
        <f>'2011-15 rates summary'!J56</f>
        <v>2082.16</v>
      </c>
      <c r="U56" s="329">
        <f>$Z56*'2011-15 % split'!U56</f>
        <v>1801.8282898410953</v>
      </c>
      <c r="V56" s="93">
        <f>$Z56*'2011-15 % split'!V56</f>
        <v>395.73171015890472</v>
      </c>
      <c r="W56" s="93">
        <f>$Z56*'2011-15 % split'!W56</f>
        <v>0</v>
      </c>
      <c r="X56" s="93">
        <f>$Z56*'2011-15 % split'!X56</f>
        <v>0</v>
      </c>
      <c r="Y56" s="330">
        <f>$Z56*'2011-15 % split'!Y56</f>
        <v>0</v>
      </c>
      <c r="Z56" s="271">
        <f>'2011-15 rates summary'!M56</f>
        <v>2197.56</v>
      </c>
      <c r="AA56" s="329">
        <f>$AF56*'2011-15 % split'!AA56</f>
        <v>1891.141988026144</v>
      </c>
      <c r="AB56" s="93">
        <f>$AF56*'2011-15 % split'!AB56</f>
        <v>397.81801197385596</v>
      </c>
      <c r="AC56" s="93">
        <f>$AF56*'2011-15 % split'!AC56</f>
        <v>0</v>
      </c>
      <c r="AD56" s="93">
        <f>$AF56*'2011-15 % split'!AD56</f>
        <v>0</v>
      </c>
      <c r="AE56" s="330">
        <f>$AF56*'2011-15 % split'!AE56</f>
        <v>0</v>
      </c>
      <c r="AF56" s="271">
        <f>'2011-15 rates summary'!P56</f>
        <v>2288.96</v>
      </c>
      <c r="AG56" s="272">
        <f>'CP NC 3Ph CT (NR) BH'!O$77</f>
        <v>1296.930247133399</v>
      </c>
      <c r="AH56" s="985">
        <f>'CP NC 3Ph CT (NR) BH'!O$78</f>
        <v>311.36701430444259</v>
      </c>
      <c r="AI56" s="985">
        <f>'CP NC 3Ph CT (NR) BH'!O$79</f>
        <v>0</v>
      </c>
      <c r="AJ56" s="985">
        <f>'CP NC 3Ph CT (NR) BH'!O$81</f>
        <v>144.74675352940574</v>
      </c>
      <c r="AK56" s="985">
        <f>'CP NC 3Ph CT (NR) BH'!O$80</f>
        <v>212.11832581103693</v>
      </c>
      <c r="AL56" s="985">
        <f>'CP NC 3Ph CT (NR) BH'!O$82</f>
        <v>137.56136385447994</v>
      </c>
      <c r="AM56" s="266">
        <f t="shared" si="36"/>
        <v>2102.7237046327641</v>
      </c>
      <c r="AN56" s="272">
        <f>'CP NC 3Ph CT (NR) BH'!P$77</f>
        <v>1319.806590331719</v>
      </c>
      <c r="AO56" s="985">
        <f>'CP NC 3Ph CT (NR) BH'!P$78</f>
        <v>311.36701430444259</v>
      </c>
      <c r="AP56" s="985">
        <f>'CP NC 3Ph CT (NR) BH'!P$79</f>
        <v>0</v>
      </c>
      <c r="AQ56" s="985">
        <f>'CP NC 3Ph CT (NR) BH'!P$81</f>
        <v>146.80562441725453</v>
      </c>
      <c r="AR56" s="985">
        <f>'CP NC 3Ph CT (NR) BH'!P$80</f>
        <v>215.13548671546337</v>
      </c>
      <c r="AS56" s="985">
        <f>'CP NC 3Ph CT (NR) BH'!P$82</f>
        <v>139.51803010382159</v>
      </c>
      <c r="AT56" s="266">
        <f t="shared" si="37"/>
        <v>2132.632745872701</v>
      </c>
      <c r="AU56" s="272">
        <f>'CP NC 3Ph CT (NR) BH'!Q$77</f>
        <v>1343.0864456535969</v>
      </c>
      <c r="AV56" s="985">
        <f>'CP NC 3Ph CT (NR) BH'!Q$78</f>
        <v>311.36701430444259</v>
      </c>
      <c r="AW56" s="985">
        <f>'CP NC 3Ph CT (NR) BH'!Q$79</f>
        <v>0</v>
      </c>
      <c r="AX56" s="985">
        <f>'CP NC 3Ph CT (NR) BH'!Q$81</f>
        <v>148.90081139622356</v>
      </c>
      <c r="AY56" s="985">
        <f>'CP NC 3Ph CT (NR) BH'!Q$80</f>
        <v>218.20586683386583</v>
      </c>
      <c r="AZ56" s="985">
        <f>'CP NC 3Ph CT (NR) BH'!Q$82</f>
        <v>141.50920967316904</v>
      </c>
      <c r="BA56" s="266">
        <f t="shared" si="38"/>
        <v>2163.069347861298</v>
      </c>
      <c r="BB56" s="272">
        <f>'CP NC 3Ph CT (NR) BH'!R$77</f>
        <v>1366.7769305842205</v>
      </c>
      <c r="BC56" s="985">
        <f>'CP NC 3Ph CT (NR) BH'!R$78</f>
        <v>311.36701430444259</v>
      </c>
      <c r="BD56" s="985">
        <f>'CP NC 3Ph CT (NR) BH'!R$79</f>
        <v>0</v>
      </c>
      <c r="BE56" s="985">
        <f>'CP NC 3Ph CT (NR) BH'!R$81</f>
        <v>151.03295503997967</v>
      </c>
      <c r="BF56" s="985">
        <f>'CP NC 3Ph CT (NR) BH'!R$80</f>
        <v>221.33040489136576</v>
      </c>
      <c r="BG56" s="985">
        <f>'CP NC 3Ph CT (NR) BH'!R$82</f>
        <v>143.53551133740061</v>
      </c>
      <c r="BH56" s="266">
        <f t="shared" si="39"/>
        <v>2194.0428161574091</v>
      </c>
      <c r="BI56" s="272">
        <f>'CP NC 3Ph CT (NR) BH'!S$77</f>
        <v>1390.8852881529488</v>
      </c>
      <c r="BJ56" s="985">
        <f>'CP NC 3Ph CT (NR) BH'!S$78</f>
        <v>311.36701430444259</v>
      </c>
      <c r="BK56" s="985">
        <f>'CP NC 3Ph CT (NR) BH'!S$79</f>
        <v>0</v>
      </c>
      <c r="BL56" s="985">
        <f>'CP NC 3Ph CT (NR) BH'!S$81</f>
        <v>153.20270722116521</v>
      </c>
      <c r="BM56" s="985">
        <f>'CP NC 3Ph CT (NR) BH'!S$80</f>
        <v>224.51005617110533</v>
      </c>
      <c r="BN56" s="985">
        <f>'CP NC 3Ph CT (NR) BH'!S$82</f>
        <v>145.59755460947636</v>
      </c>
      <c r="BO56" s="266">
        <f t="shared" si="40"/>
        <v>2225.5626204591381</v>
      </c>
      <c r="BP56" s="256">
        <f>SUM(AM56,AT56,BA56,BH56,BO56)-SUM('CP NC 3Ph CT (NR) BH'!O84:S84)</f>
        <v>0</v>
      </c>
      <c r="BQ56"/>
      <c r="BR56"/>
    </row>
    <row r="57" spans="2:70" s="96" customFormat="1">
      <c r="B57" s="103" t="s">
        <v>72</v>
      </c>
      <c r="C57" s="329">
        <f>$H57*'2011-15 % split'!C57</f>
        <v>1723.4286169578002</v>
      </c>
      <c r="D57" s="93">
        <f>$H57*'2011-15 % split'!D57</f>
        <v>376.6413830422</v>
      </c>
      <c r="E57" s="93">
        <f>$H57*'2011-15 % split'!E57</f>
        <v>0</v>
      </c>
      <c r="F57" s="93">
        <f>$H57*'2011-15 % split'!F57</f>
        <v>0</v>
      </c>
      <c r="G57" s="330">
        <f>$H57*'2011-15 % split'!G57</f>
        <v>0</v>
      </c>
      <c r="H57" s="271">
        <f>'2011-15 rates summary'!D57</f>
        <v>2100.0700000000002</v>
      </c>
      <c r="I57" s="329">
        <f>$N57*'2011-15 % split'!I57</f>
        <v>1799.6855920081007</v>
      </c>
      <c r="J57" s="93">
        <f>$N57*'2011-15 % split'!J57</f>
        <v>386.04440799189973</v>
      </c>
      <c r="K57" s="93">
        <f>$N57*'2011-15 % split'!K57</f>
        <v>0</v>
      </c>
      <c r="L57" s="93">
        <f>$N57*'2011-15 % split'!L57</f>
        <v>0</v>
      </c>
      <c r="M57" s="330">
        <f>$N57*'2011-15 % split'!M57</f>
        <v>0</v>
      </c>
      <c r="N57" s="271">
        <f>'2011-15 rates summary'!G57</f>
        <v>2185.73</v>
      </c>
      <c r="O57" s="329">
        <f>$T57*'2011-15 % split'!O57</f>
        <v>1879.1589802438946</v>
      </c>
      <c r="P57" s="93">
        <f>$T57*'2011-15 % split'!P57</f>
        <v>390.28101975610576</v>
      </c>
      <c r="Q57" s="93">
        <f>$T57*'2011-15 % split'!Q57</f>
        <v>0</v>
      </c>
      <c r="R57" s="93">
        <f>$T57*'2011-15 % split'!R57</f>
        <v>0</v>
      </c>
      <c r="S57" s="330">
        <f>$T57*'2011-15 % split'!S57</f>
        <v>0</v>
      </c>
      <c r="T57" s="271">
        <f>'2011-15 rates summary'!J57</f>
        <v>2269.44</v>
      </c>
      <c r="U57" s="329">
        <f>$Z57*'2011-15 % split'!U57</f>
        <v>1997.0510790100884</v>
      </c>
      <c r="V57" s="93">
        <f>$Z57*'2011-15 % split'!V57</f>
        <v>398.16892098991161</v>
      </c>
      <c r="W57" s="93">
        <f>$Z57*'2011-15 % split'!W57</f>
        <v>0</v>
      </c>
      <c r="X57" s="93">
        <f>$Z57*'2011-15 % split'!X57</f>
        <v>0</v>
      </c>
      <c r="Y57" s="330">
        <f>$Z57*'2011-15 % split'!Y57</f>
        <v>0</v>
      </c>
      <c r="Z57" s="271">
        <f>'2011-15 rates summary'!M57</f>
        <v>2395.2199999999998</v>
      </c>
      <c r="AA57" s="329">
        <f>$AF57*'2011-15 % split'!AA57</f>
        <v>2094.8107492103336</v>
      </c>
      <c r="AB57" s="93">
        <f>$AF57*'2011-15 % split'!AB57</f>
        <v>400.02925078966666</v>
      </c>
      <c r="AC57" s="93">
        <f>$AF57*'2011-15 % split'!AC57</f>
        <v>0</v>
      </c>
      <c r="AD57" s="93">
        <f>$AF57*'2011-15 % split'!AD57</f>
        <v>0</v>
      </c>
      <c r="AE57" s="330">
        <f>$AF57*'2011-15 % split'!AE57</f>
        <v>0</v>
      </c>
      <c r="AF57" s="271">
        <f>'2011-15 rates summary'!P57</f>
        <v>2494.84</v>
      </c>
      <c r="AG57" s="272">
        <f>'CP NC 3Ph CT (NR) AH'!O$77</f>
        <v>1516.6477271159577</v>
      </c>
      <c r="AH57" s="985">
        <f>'CP NC 3Ph CT (NR) AH'!O$78</f>
        <v>311.36701430444259</v>
      </c>
      <c r="AI57" s="985">
        <f>'CP NC 3Ph CT (NR) AH'!O$79</f>
        <v>0</v>
      </c>
      <c r="AJ57" s="985">
        <f>'CP NC 3Ph CT (NR) AH'!O$81</f>
        <v>164.52132672783603</v>
      </c>
      <c r="AK57" s="985">
        <f>'CP NC 3Ph CT (NR) AH'!O$80</f>
        <v>241.09686424593659</v>
      </c>
      <c r="AL57" s="985">
        <f>'CP NC 3Ph CT (NR) AH'!O$82</f>
        <v>156.35430526759211</v>
      </c>
      <c r="AM57" s="266">
        <f t="shared" si="36"/>
        <v>2389.987237661765</v>
      </c>
      <c r="AN57" s="272">
        <f>'CP NC 3Ph CT (NR) AH'!P$77</f>
        <v>1543.3996314632757</v>
      </c>
      <c r="AO57" s="985">
        <f>'CP NC 3Ph CT (NR) AH'!P$78</f>
        <v>311.36701430444259</v>
      </c>
      <c r="AP57" s="985">
        <f>'CP NC 3Ph CT (NR) AH'!P$79</f>
        <v>0</v>
      </c>
      <c r="AQ57" s="985">
        <f>'CP NC 3Ph CT (NR) AH'!P$81</f>
        <v>166.92899811909464</v>
      </c>
      <c r="AR57" s="985">
        <f>'CP NC 3Ph CT (NR) AH'!P$80</f>
        <v>244.62517291030434</v>
      </c>
      <c r="AS57" s="985">
        <f>'CP NC 3Ph CT (NR) AH'!P$82</f>
        <v>158.6424571757982</v>
      </c>
      <c r="AT57" s="266">
        <f t="shared" si="37"/>
        <v>2424.963273972915</v>
      </c>
      <c r="AU57" s="272">
        <f>'CP NC 3Ph CT (NR) AH'!Q$77</f>
        <v>1570.6234083314259</v>
      </c>
      <c r="AV57" s="985">
        <f>'CP NC 3Ph CT (NR) AH'!Q$78</f>
        <v>311.36701430444259</v>
      </c>
      <c r="AW57" s="985">
        <f>'CP NC 3Ph CT (NR) AH'!Q$79</f>
        <v>0</v>
      </c>
      <c r="AX57" s="985">
        <f>'CP NC 3Ph CT (NR) AH'!Q$81</f>
        <v>169.37913803722816</v>
      </c>
      <c r="AY57" s="985">
        <f>'CP NC 3Ph CT (NR) AH'!Q$80</f>
        <v>248.21571684144467</v>
      </c>
      <c r="AZ57" s="985">
        <f>'CP NC 3Ph CT (NR) AH'!Q$82</f>
        <v>160.97096942601792</v>
      </c>
      <c r="BA57" s="266">
        <f t="shared" si="38"/>
        <v>2460.556246940559</v>
      </c>
      <c r="BB57" s="272">
        <f>'CP NC 3Ph CT (NR) AH'!R$77</f>
        <v>1598.3273810036037</v>
      </c>
      <c r="BC57" s="985">
        <f>'CP NC 3Ph CT (NR) AH'!R$78</f>
        <v>311.36701430444259</v>
      </c>
      <c r="BD57" s="985">
        <f>'CP NC 3Ph CT (NR) AH'!R$79</f>
        <v>0</v>
      </c>
      <c r="BE57" s="985">
        <f>'CP NC 3Ph CT (NR) AH'!R$81</f>
        <v>171.87249557772415</v>
      </c>
      <c r="BF57" s="985">
        <f>'CP NC 3Ph CT (NR) AH'!R$80</f>
        <v>251.86959379717823</v>
      </c>
      <c r="BG57" s="985">
        <f>'CP NC 3Ph CT (NR) AH'!R$82</f>
        <v>163.34055392780644</v>
      </c>
      <c r="BH57" s="266">
        <f t="shared" si="39"/>
        <v>2496.7770386107554</v>
      </c>
      <c r="BI57" s="272">
        <f>'CP NC 3Ph CT (NR) AH'!S$77</f>
        <v>1626.520019576054</v>
      </c>
      <c r="BJ57" s="985">
        <f>'CP NC 3Ph CT (NR) AH'!S$78</f>
        <v>311.36701430444259</v>
      </c>
      <c r="BK57" s="985">
        <f>'CP NC 3Ph CT (NR) AH'!S$79</f>
        <v>0</v>
      </c>
      <c r="BL57" s="985">
        <f>'CP NC 3Ph CT (NR) AH'!S$81</f>
        <v>174.4098330492447</v>
      </c>
      <c r="BM57" s="985">
        <f>'CP NC 3Ph CT (NR) AH'!S$80</f>
        <v>255.58792089849871</v>
      </c>
      <c r="BN57" s="985">
        <f>'CP NC 3Ph CT (NR) AH'!S$82</f>
        <v>165.75193514797681</v>
      </c>
      <c r="BO57" s="266">
        <f t="shared" si="40"/>
        <v>2533.6367229762168</v>
      </c>
      <c r="BP57" s="256">
        <f>SUM(AM57,AT57,BA57,BH57,BO57)-SUM('CP NC 3Ph CT (NR) AH'!O84:S84)</f>
        <v>0</v>
      </c>
      <c r="BQ57"/>
      <c r="BR57"/>
    </row>
    <row r="58" spans="2:70" s="96" customFormat="1">
      <c r="B58" s="103"/>
      <c r="C58" s="329"/>
      <c r="D58" s="93"/>
      <c r="E58" s="93"/>
      <c r="F58" s="93"/>
      <c r="G58" s="330"/>
      <c r="H58" s="271"/>
      <c r="I58" s="329"/>
      <c r="J58" s="93"/>
      <c r="K58" s="93"/>
      <c r="L58" s="93"/>
      <c r="M58" s="330"/>
      <c r="N58" s="271"/>
      <c r="O58" s="329"/>
      <c r="P58" s="93"/>
      <c r="Q58" s="93"/>
      <c r="R58" s="93"/>
      <c r="S58" s="330"/>
      <c r="T58" s="271"/>
      <c r="U58" s="329"/>
      <c r="V58" s="93"/>
      <c r="W58" s="93"/>
      <c r="X58" s="93"/>
      <c r="Y58" s="330"/>
      <c r="Z58" s="271"/>
      <c r="AA58" s="329"/>
      <c r="AB58" s="93"/>
      <c r="AC58" s="93"/>
      <c r="AD58" s="93"/>
      <c r="AE58" s="330"/>
      <c r="AF58" s="271"/>
      <c r="AG58" s="272"/>
      <c r="AH58" s="985"/>
      <c r="AI58" s="985"/>
      <c r="AJ58" s="985"/>
      <c r="AK58" s="985"/>
      <c r="AL58" s="1039"/>
      <c r="AM58" s="266"/>
      <c r="AN58" s="272"/>
      <c r="AO58" s="985"/>
      <c r="AP58" s="985"/>
      <c r="AQ58" s="985"/>
      <c r="AR58" s="985"/>
      <c r="AS58" s="1039"/>
      <c r="AT58" s="266"/>
      <c r="AU58" s="272"/>
      <c r="AV58" s="985"/>
      <c r="AW58" s="985"/>
      <c r="AX58" s="985"/>
      <c r="AY58" s="985"/>
      <c r="AZ58" s="1039"/>
      <c r="BA58" s="266"/>
      <c r="BB58" s="272"/>
      <c r="BC58" s="985"/>
      <c r="BD58" s="985"/>
      <c r="BE58" s="985"/>
      <c r="BF58" s="985"/>
      <c r="BG58" s="1039"/>
      <c r="BH58" s="266"/>
      <c r="BI58" s="272"/>
      <c r="BJ58" s="985"/>
      <c r="BK58" s="985"/>
      <c r="BL58" s="985"/>
      <c r="BM58" s="985"/>
      <c r="BN58" s="1039"/>
      <c r="BO58" s="266"/>
      <c r="BP58" s="256"/>
      <c r="BQ58"/>
      <c r="BR58"/>
    </row>
    <row r="59" spans="2:70" s="96" customFormat="1" ht="25.5">
      <c r="B59" s="854" t="s">
        <v>285</v>
      </c>
      <c r="C59" s="329"/>
      <c r="D59" s="93"/>
      <c r="E59" s="93"/>
      <c r="F59" s="93"/>
      <c r="G59" s="330"/>
      <c r="H59" s="271"/>
      <c r="I59" s="329"/>
      <c r="J59" s="93"/>
      <c r="K59" s="93"/>
      <c r="L59" s="93"/>
      <c r="M59" s="330"/>
      <c r="N59" s="271"/>
      <c r="O59" s="329"/>
      <c r="P59" s="93"/>
      <c r="Q59" s="93"/>
      <c r="R59" s="93"/>
      <c r="S59" s="330"/>
      <c r="T59" s="271"/>
      <c r="U59" s="329"/>
      <c r="V59" s="93"/>
      <c r="W59" s="93"/>
      <c r="X59" s="93"/>
      <c r="Y59" s="330"/>
      <c r="Z59" s="271"/>
      <c r="AA59" s="329"/>
      <c r="AB59" s="93"/>
      <c r="AC59" s="93"/>
      <c r="AD59" s="93"/>
      <c r="AE59" s="330"/>
      <c r="AF59" s="271"/>
      <c r="AG59" s="272"/>
      <c r="AH59" s="985"/>
      <c r="AI59" s="985"/>
      <c r="AJ59" s="985"/>
      <c r="AK59" s="985"/>
      <c r="AL59" s="1039"/>
      <c r="AM59" s="266"/>
      <c r="AN59" s="272"/>
      <c r="AO59" s="985"/>
      <c r="AP59" s="985"/>
      <c r="AQ59" s="985"/>
      <c r="AR59" s="985"/>
      <c r="AS59" s="1039"/>
      <c r="AT59" s="266"/>
      <c r="AU59" s="272"/>
      <c r="AV59" s="985"/>
      <c r="AW59" s="985"/>
      <c r="AX59" s="985"/>
      <c r="AY59" s="985"/>
      <c r="AZ59" s="1039"/>
      <c r="BA59" s="266"/>
      <c r="BB59" s="272"/>
      <c r="BC59" s="985"/>
      <c r="BD59" s="985"/>
      <c r="BE59" s="985"/>
      <c r="BF59" s="985"/>
      <c r="BG59" s="1039"/>
      <c r="BH59" s="266"/>
      <c r="BI59" s="272"/>
      <c r="BJ59" s="985"/>
      <c r="BK59" s="985"/>
      <c r="BL59" s="985"/>
      <c r="BM59" s="985"/>
      <c r="BN59" s="1039"/>
      <c r="BO59" s="266"/>
      <c r="BP59" s="256"/>
      <c r="BQ59"/>
      <c r="BR59"/>
    </row>
    <row r="60" spans="2:70" s="96" customFormat="1" ht="25.5">
      <c r="B60" s="854" t="s">
        <v>286</v>
      </c>
      <c r="C60" s="329"/>
      <c r="D60" s="93"/>
      <c r="E60" s="93"/>
      <c r="F60" s="93"/>
      <c r="G60" s="330"/>
      <c r="H60" s="271"/>
      <c r="I60" s="329"/>
      <c r="J60" s="93"/>
      <c r="K60" s="93"/>
      <c r="L60" s="93"/>
      <c r="M60" s="330"/>
      <c r="N60" s="271"/>
      <c r="O60" s="329"/>
      <c r="P60" s="93"/>
      <c r="Q60" s="93"/>
      <c r="R60" s="93"/>
      <c r="S60" s="330"/>
      <c r="T60" s="271"/>
      <c r="U60" s="329"/>
      <c r="V60" s="93"/>
      <c r="W60" s="93"/>
      <c r="X60" s="93"/>
      <c r="Y60" s="330"/>
      <c r="Z60" s="271"/>
      <c r="AA60" s="329"/>
      <c r="AB60" s="93"/>
      <c r="AC60" s="93"/>
      <c r="AD60" s="93"/>
      <c r="AE60" s="330"/>
      <c r="AF60" s="271"/>
      <c r="AG60" s="272"/>
      <c r="AH60" s="985"/>
      <c r="AI60" s="985"/>
      <c r="AJ60" s="985"/>
      <c r="AK60" s="985"/>
      <c r="AL60" s="1039"/>
      <c r="AM60" s="266"/>
      <c r="AN60" s="272"/>
      <c r="AO60" s="985"/>
      <c r="AP60" s="985"/>
      <c r="AQ60" s="985"/>
      <c r="AR60" s="985"/>
      <c r="AS60" s="1039"/>
      <c r="AT60" s="266"/>
      <c r="AU60" s="272"/>
      <c r="AV60" s="985"/>
      <c r="AW60" s="985"/>
      <c r="AX60" s="985"/>
      <c r="AY60" s="985"/>
      <c r="AZ60" s="1039"/>
      <c r="BA60" s="266"/>
      <c r="BB60" s="272"/>
      <c r="BC60" s="985"/>
      <c r="BD60" s="985"/>
      <c r="BE60" s="985"/>
      <c r="BF60" s="985"/>
      <c r="BG60" s="1039"/>
      <c r="BH60" s="266"/>
      <c r="BI60" s="272"/>
      <c r="BJ60" s="985"/>
      <c r="BK60" s="985"/>
      <c r="BL60" s="985"/>
      <c r="BM60" s="985"/>
      <c r="BN60" s="1039"/>
      <c r="BO60" s="266"/>
      <c r="BP60" s="256"/>
      <c r="BQ60"/>
      <c r="BR60"/>
    </row>
    <row r="61" spans="2:70" s="96" customFormat="1">
      <c r="B61" s="103"/>
      <c r="C61" s="329"/>
      <c r="D61" s="93"/>
      <c r="E61" s="93"/>
      <c r="F61" s="93"/>
      <c r="G61" s="330"/>
      <c r="H61" s="271"/>
      <c r="I61" s="329"/>
      <c r="J61" s="93"/>
      <c r="K61" s="93"/>
      <c r="L61" s="93"/>
      <c r="M61" s="330"/>
      <c r="N61" s="271"/>
      <c r="O61" s="329"/>
      <c r="P61" s="93"/>
      <c r="Q61" s="93"/>
      <c r="R61" s="93"/>
      <c r="S61" s="330"/>
      <c r="T61" s="271"/>
      <c r="U61" s="329"/>
      <c r="V61" s="93"/>
      <c r="W61" s="93"/>
      <c r="X61" s="93"/>
      <c r="Y61" s="330"/>
      <c r="Z61" s="271"/>
      <c r="AA61" s="329"/>
      <c r="AB61" s="93"/>
      <c r="AC61" s="93"/>
      <c r="AD61" s="93"/>
      <c r="AE61" s="330"/>
      <c r="AF61" s="271"/>
      <c r="AG61" s="272"/>
      <c r="AH61" s="985"/>
      <c r="AI61" s="985"/>
      <c r="AJ61" s="985"/>
      <c r="AK61" s="985"/>
      <c r="AL61" s="1039"/>
      <c r="AM61" s="266"/>
      <c r="AN61" s="272"/>
      <c r="AO61" s="985"/>
      <c r="AP61" s="985"/>
      <c r="AQ61" s="985"/>
      <c r="AR61" s="985"/>
      <c r="AS61" s="1039"/>
      <c r="AT61" s="266"/>
      <c r="AU61" s="272"/>
      <c r="AV61" s="985"/>
      <c r="AW61" s="985"/>
      <c r="AX61" s="985"/>
      <c r="AY61" s="985"/>
      <c r="AZ61" s="1039"/>
      <c r="BA61" s="266"/>
      <c r="BB61" s="272"/>
      <c r="BC61" s="985"/>
      <c r="BD61" s="985"/>
      <c r="BE61" s="985"/>
      <c r="BF61" s="985"/>
      <c r="BG61" s="1039"/>
      <c r="BH61" s="266"/>
      <c r="BI61" s="272"/>
      <c r="BJ61" s="985"/>
      <c r="BK61" s="985"/>
      <c r="BL61" s="985"/>
      <c r="BM61" s="985"/>
      <c r="BN61" s="1039"/>
      <c r="BO61" s="266"/>
      <c r="BP61" s="256"/>
      <c r="BQ61"/>
      <c r="BR61"/>
    </row>
    <row r="62" spans="2:70" s="96" customFormat="1">
      <c r="B62" s="304" t="s">
        <v>267</v>
      </c>
      <c r="C62" s="329">
        <f>$H62*'2011-15 % split'!C62</f>
        <v>28.73</v>
      </c>
      <c r="D62" s="93">
        <f>$H62*'2011-15 % split'!D62</f>
        <v>0</v>
      </c>
      <c r="E62" s="93">
        <f>$H62*'2011-15 % split'!E62</f>
        <v>0</v>
      </c>
      <c r="F62" s="93">
        <f>$H62*'2011-15 % split'!F62</f>
        <v>0</v>
      </c>
      <c r="G62" s="330">
        <f>$H62*'2011-15 % split'!G62</f>
        <v>0</v>
      </c>
      <c r="H62" s="271">
        <f>'2011-15 rates summary'!D62</f>
        <v>28.73</v>
      </c>
      <c r="I62" s="329">
        <f>$N62*'2011-15 % split'!I62</f>
        <v>29.74</v>
      </c>
      <c r="J62" s="93">
        <f>$N62*'2011-15 % split'!J62</f>
        <v>0</v>
      </c>
      <c r="K62" s="93">
        <f>$N62*'2011-15 % split'!K62</f>
        <v>0</v>
      </c>
      <c r="L62" s="93">
        <f>$N62*'2011-15 % split'!L62</f>
        <v>0</v>
      </c>
      <c r="M62" s="330">
        <f>$N62*'2011-15 % split'!M62</f>
        <v>0</v>
      </c>
      <c r="N62" s="271">
        <f>'2011-15 rates summary'!G62</f>
        <v>29.74</v>
      </c>
      <c r="O62" s="329">
        <f>$T62*'2011-15 % split'!O62</f>
        <v>30.910188517489981</v>
      </c>
      <c r="P62" s="93">
        <f>$T62*'2011-15 % split'!P62</f>
        <v>0</v>
      </c>
      <c r="Q62" s="93">
        <f>$T62*'2011-15 % split'!Q62</f>
        <v>0</v>
      </c>
      <c r="R62" s="93">
        <f>$T62*'2011-15 % split'!R62</f>
        <v>0</v>
      </c>
      <c r="S62" s="330">
        <f>$T62*'2011-15 % split'!S62</f>
        <v>0</v>
      </c>
      <c r="T62" s="271">
        <f>'2011-15 rates summary'!J62</f>
        <v>30.910188517489981</v>
      </c>
      <c r="U62" s="329">
        <f>$Z62*'2011-15 % split'!U62</f>
        <v>30.910188517489981</v>
      </c>
      <c r="V62" s="93">
        <f>$Z62*'2011-15 % split'!V62</f>
        <v>0</v>
      </c>
      <c r="W62" s="93">
        <f>$Z62*'2011-15 % split'!W62</f>
        <v>0</v>
      </c>
      <c r="X62" s="93">
        <f>$Z62*'2011-15 % split'!X62</f>
        <v>0</v>
      </c>
      <c r="Y62" s="330">
        <f>$Z62*'2011-15 % split'!Y62</f>
        <v>0</v>
      </c>
      <c r="Z62" s="271">
        <f>'2011-15 rates summary'!M62</f>
        <v>30.910188517489981</v>
      </c>
      <c r="AA62" s="329">
        <f>$AF62*'2011-15 % split'!AA62</f>
        <v>30.910188517489981</v>
      </c>
      <c r="AB62" s="93">
        <f>$AF62*'2011-15 % split'!AB62</f>
        <v>0</v>
      </c>
      <c r="AC62" s="93">
        <f>$AF62*'2011-15 % split'!AC62</f>
        <v>0</v>
      </c>
      <c r="AD62" s="93">
        <f>$AF62*'2011-15 % split'!AD62</f>
        <v>0</v>
      </c>
      <c r="AE62" s="330">
        <f>$AF62*'2011-15 % split'!AE62</f>
        <v>0</v>
      </c>
      <c r="AF62" s="271">
        <f>'2011-15 rates summary'!P62</f>
        <v>30.910188517489981</v>
      </c>
      <c r="AG62" s="272">
        <f>'CP Rem Mtr Config'!O$38</f>
        <v>40.711527248620101</v>
      </c>
      <c r="AH62" s="985">
        <f>'CP Rem Mtr Config'!O$39</f>
        <v>0</v>
      </c>
      <c r="AI62" s="985">
        <f>'CP Rem Mtr Config'!O$40</f>
        <v>0</v>
      </c>
      <c r="AJ62" s="985">
        <f>'CP Rem Mtr Config'!O$42</f>
        <v>3.6640374523758088</v>
      </c>
      <c r="AK62" s="985">
        <f>'CP Rem Mtr Config'!O$41</f>
        <v>5.3694433288205046</v>
      </c>
      <c r="AL62" s="1039">
        <f>'CP Rem Mtr Config'!O$43</f>
        <v>3.4821505620871491</v>
      </c>
      <c r="AM62" s="266">
        <f t="shared" ref="AM62:AM63" si="41">SUM(AG62:AL62)</f>
        <v>53.22715859190356</v>
      </c>
      <c r="AN62" s="272">
        <f>'CP Rem Mtr Config'!P$38</f>
        <v>41.429631303580422</v>
      </c>
      <c r="AO62" s="985">
        <f>'CP Rem Mtr Config'!P$39</f>
        <v>0</v>
      </c>
      <c r="AP62" s="985">
        <f>'CP Rem Mtr Config'!P$40</f>
        <v>0</v>
      </c>
      <c r="AQ62" s="985">
        <f>'CP Rem Mtr Config'!P$42</f>
        <v>3.7286668173222379</v>
      </c>
      <c r="AR62" s="985">
        <f>'CP Rem Mtr Config'!P$41</f>
        <v>5.4641540726292215</v>
      </c>
      <c r="AS62" s="1039">
        <f>'CP Rem Mtr Config'!P$43</f>
        <v>3.5435716535472319</v>
      </c>
      <c r="AT62" s="266">
        <f t="shared" ref="AT62:AT66" si="42">SUM(AN62:AS62)</f>
        <v>54.16602384707911</v>
      </c>
      <c r="AU62" s="272">
        <f>'CP Rem Mtr Config'!Q$38</f>
        <v>42.160401880005324</v>
      </c>
      <c r="AV62" s="985">
        <f>'CP Rem Mtr Config'!Q$39</f>
        <v>0</v>
      </c>
      <c r="AW62" s="985">
        <f>'CP Rem Mtr Config'!Q$40</f>
        <v>0</v>
      </c>
      <c r="AX62" s="985">
        <f>'CP Rem Mtr Config'!Q$42</f>
        <v>3.7944361692004791</v>
      </c>
      <c r="AY62" s="985">
        <f>'CP Rem Mtr Config'!Q$41</f>
        <v>5.5605354039539021</v>
      </c>
      <c r="AZ62" s="1039">
        <f>'CP Rem Mtr Config'!Q$43</f>
        <v>3.6060761417211795</v>
      </c>
      <c r="BA62" s="266">
        <f t="shared" ref="BA62:BA66" si="43">SUM(AU62:AZ62)</f>
        <v>55.121449594880886</v>
      </c>
      <c r="BB62" s="272">
        <f>'CP Rem Mtr Config'!R$38</f>
        <v>42.904062400621498</v>
      </c>
      <c r="BC62" s="985">
        <f>'CP Rem Mtr Config'!R$39</f>
        <v>0</v>
      </c>
      <c r="BD62" s="985">
        <f>'CP Rem Mtr Config'!R$40</f>
        <v>0</v>
      </c>
      <c r="BE62" s="985">
        <f>'CP Rem Mtr Config'!R$42</f>
        <v>3.8613656160559349</v>
      </c>
      <c r="BF62" s="985">
        <f>'CP Rem Mtr Config'!R$41</f>
        <v>5.6586167900179696</v>
      </c>
      <c r="BG62" s="1039">
        <f>'CP Rem Mtr Config'!R$43</f>
        <v>3.6696831364686786</v>
      </c>
      <c r="BH62" s="266">
        <f t="shared" ref="BH62:BH64" si="44">SUM(BB62:BG62)</f>
        <v>56.093727943164083</v>
      </c>
      <c r="BI62" s="272">
        <f>'CP Rem Mtr Config'!S$38</f>
        <v>43.66084022907306</v>
      </c>
      <c r="BJ62" s="985">
        <f>'CP Rem Mtr Config'!S$39</f>
        <v>0</v>
      </c>
      <c r="BK62" s="985">
        <f>'CP Rem Mtr Config'!S$40</f>
        <v>0</v>
      </c>
      <c r="BL62" s="985">
        <f>'CP Rem Mtr Config'!S$42</f>
        <v>3.9294756206165751</v>
      </c>
      <c r="BM62" s="985">
        <f>'CP Rem Mtr Config'!S$41</f>
        <v>5.7584282178124448</v>
      </c>
      <c r="BN62" s="1039">
        <f>'CP Rem Mtr Config'!S$43</f>
        <v>3.7344120847251463</v>
      </c>
      <c r="BO62" s="266">
        <f t="shared" ref="BO62:BO66" si="45">SUM(BI62:BN62)</f>
        <v>57.083156152227218</v>
      </c>
      <c r="BP62" s="256">
        <f>SUM(AM62,AT62,BA62,BH62,BO62)-SUM('CP Rem Mtr Config'!O45:S45)</f>
        <v>0</v>
      </c>
      <c r="BQ62"/>
      <c r="BR62"/>
    </row>
    <row r="63" spans="2:70" s="96" customFormat="1">
      <c r="B63" s="304" t="s">
        <v>287</v>
      </c>
      <c r="C63" s="329">
        <f>$H63*'2011-15 % split'!C63</f>
        <v>5.42</v>
      </c>
      <c r="D63" s="93">
        <f>$H63*'2011-15 % split'!D63</f>
        <v>0</v>
      </c>
      <c r="E63" s="93">
        <f>$H63*'2011-15 % split'!E63</f>
        <v>0</v>
      </c>
      <c r="F63" s="93">
        <f>$H63*'2011-15 % split'!F63</f>
        <v>0</v>
      </c>
      <c r="G63" s="330">
        <f>$H63*'2011-15 % split'!G63</f>
        <v>0</v>
      </c>
      <c r="H63" s="271">
        <f>'2011-15 rates summary'!D63</f>
        <v>5.42</v>
      </c>
      <c r="I63" s="329">
        <f>$N63*'2011-15 % split'!I63</f>
        <v>5.61</v>
      </c>
      <c r="J63" s="93">
        <f>$N63*'2011-15 % split'!J63</f>
        <v>0</v>
      </c>
      <c r="K63" s="93">
        <f>$N63*'2011-15 % split'!K63</f>
        <v>0</v>
      </c>
      <c r="L63" s="93">
        <f>$N63*'2011-15 % split'!L63</f>
        <v>0</v>
      </c>
      <c r="M63" s="330">
        <f>$N63*'2011-15 % split'!M63</f>
        <v>0</v>
      </c>
      <c r="N63" s="271">
        <f>'2011-15 rates summary'!G63</f>
        <v>5.61</v>
      </c>
      <c r="O63" s="329">
        <f>$T63*'2011-15 % split'!O63</f>
        <v>5.828778406155255</v>
      </c>
      <c r="P63" s="93">
        <f>$T63*'2011-15 % split'!P63</f>
        <v>0</v>
      </c>
      <c r="Q63" s="93">
        <f>$T63*'2011-15 % split'!Q63</f>
        <v>0</v>
      </c>
      <c r="R63" s="93">
        <f>$T63*'2011-15 % split'!R63</f>
        <v>0</v>
      </c>
      <c r="S63" s="330">
        <f>$T63*'2011-15 % split'!S63</f>
        <v>0</v>
      </c>
      <c r="T63" s="271">
        <f>'2011-15 rates summary'!J63</f>
        <v>5.828778406155255</v>
      </c>
      <c r="U63" s="329">
        <f>$Z63*'2011-15 % split'!U63</f>
        <v>5.828778406155255</v>
      </c>
      <c r="V63" s="93">
        <f>$Z63*'2011-15 % split'!V63</f>
        <v>0</v>
      </c>
      <c r="W63" s="93">
        <f>$Z63*'2011-15 % split'!W63</f>
        <v>0</v>
      </c>
      <c r="X63" s="93">
        <f>$Z63*'2011-15 % split'!X63</f>
        <v>0</v>
      </c>
      <c r="Y63" s="330">
        <f>$Z63*'2011-15 % split'!Y63</f>
        <v>0</v>
      </c>
      <c r="Z63" s="271">
        <f>'2011-15 rates summary'!M63</f>
        <v>5.828778406155255</v>
      </c>
      <c r="AA63" s="329">
        <f>$AF63*'2011-15 % split'!AA63</f>
        <v>5.828778406155255</v>
      </c>
      <c r="AB63" s="93">
        <f>$AF63*'2011-15 % split'!AB63</f>
        <v>0</v>
      </c>
      <c r="AC63" s="93">
        <f>$AF63*'2011-15 % split'!AC63</f>
        <v>0</v>
      </c>
      <c r="AD63" s="93">
        <f>$AF63*'2011-15 % split'!AD63</f>
        <v>0</v>
      </c>
      <c r="AE63" s="330">
        <f>$AF63*'2011-15 % split'!AE63</f>
        <v>0</v>
      </c>
      <c r="AF63" s="271">
        <f>'2011-15 rates summary'!P63</f>
        <v>5.828778406155255</v>
      </c>
      <c r="AG63" s="272">
        <f>'CP Rem Re-en'!O$35</f>
        <v>7.6770308525969337</v>
      </c>
      <c r="AH63" s="985">
        <f>'CP Rem Re-en'!O$36</f>
        <v>0</v>
      </c>
      <c r="AI63" s="985">
        <f>'CP Rem Re-en'!O$37</f>
        <v>0</v>
      </c>
      <c r="AJ63" s="985">
        <f>'CP Rem Re-en'!O$39</f>
        <v>0.690932776733724</v>
      </c>
      <c r="AK63" s="985">
        <f>'CP Rem Re-en'!O$38</f>
        <v>1.0125235991490096</v>
      </c>
      <c r="AL63" s="1039">
        <f>'CP Rem Re-en'!O$40</f>
        <v>0.65663410599357674</v>
      </c>
      <c r="AM63" s="266">
        <f t="shared" si="41"/>
        <v>10.037121334473245</v>
      </c>
      <c r="AN63" s="272">
        <f>'CP Rem Re-en'!P$35</f>
        <v>7.8124447601037366</v>
      </c>
      <c r="AO63" s="985">
        <f>'CP Rem Re-en'!P$36</f>
        <v>0</v>
      </c>
      <c r="AP63" s="985">
        <f>'CP Rem Re-en'!P$37</f>
        <v>0</v>
      </c>
      <c r="AQ63" s="985">
        <f>'CP Rem Re-en'!P$39</f>
        <v>0.7031200284093363</v>
      </c>
      <c r="AR63" s="985">
        <f>'CP Rem Re-en'!P$38</f>
        <v>1.0303833394100819</v>
      </c>
      <c r="AS63" s="1039">
        <f>'CP Rem Re-en'!P$40</f>
        <v>0.66821636895462089</v>
      </c>
      <c r="AT63" s="266">
        <f t="shared" si="42"/>
        <v>10.214164496877775</v>
      </c>
      <c r="AU63" s="272">
        <f>'CP Rem Re-en'!Q$35</f>
        <v>7.9502472116581462</v>
      </c>
      <c r="AV63" s="985">
        <f>'CP Rem Re-en'!Q$36</f>
        <v>0</v>
      </c>
      <c r="AW63" s="985">
        <f>'CP Rem Re-en'!Q$37</f>
        <v>0</v>
      </c>
      <c r="AX63" s="985">
        <f>'CP Rem Re-en'!Q$39</f>
        <v>0.71552224904923312</v>
      </c>
      <c r="AY63" s="985">
        <f>'CP Rem Re-en'!Q$38</f>
        <v>1.0485581047455927</v>
      </c>
      <c r="AZ63" s="1039">
        <f>'CP Rem Re-en'!Q$40</f>
        <v>0.68000292958170816</v>
      </c>
      <c r="BA63" s="266">
        <f t="shared" si="43"/>
        <v>10.39433049503468</v>
      </c>
      <c r="BB63" s="272">
        <f>'CP Rem Re-en'!R$35</f>
        <v>8.0904803384029123</v>
      </c>
      <c r="BC63" s="985">
        <f>'CP Rem Re-en'!R$36</f>
        <v>0</v>
      </c>
      <c r="BD63" s="985">
        <f>'CP Rem Re-en'!R$37</f>
        <v>0</v>
      </c>
      <c r="BE63" s="985">
        <f>'CP Rem Re-en'!R$39</f>
        <v>0.72814323045626206</v>
      </c>
      <c r="BF63" s="985">
        <f>'CP Rem Re-en'!R$38</f>
        <v>1.0670534518319599</v>
      </c>
      <c r="BG63" s="1039">
        <f>'CP Rem Re-en'!R$40</f>
        <v>0.69199739144837946</v>
      </c>
      <c r="BH63" s="266">
        <f t="shared" si="44"/>
        <v>10.577674412139514</v>
      </c>
      <c r="BI63" s="272">
        <f>'CP Rem Re-en'!S$35</f>
        <v>8.2331870146252051</v>
      </c>
      <c r="BJ63" s="985">
        <f>'CP Rem Re-en'!S$36</f>
        <v>0</v>
      </c>
      <c r="BK63" s="985">
        <f>'CP Rem Re-en'!S$37</f>
        <v>0</v>
      </c>
      <c r="BL63" s="985">
        <f>'CP Rem Re-en'!S$39</f>
        <v>0.74098683131626841</v>
      </c>
      <c r="BM63" s="985">
        <f>'CP Rem Re-en'!S$38</f>
        <v>1.0858750353589184</v>
      </c>
      <c r="BN63" s="1039">
        <f>'CP Rem Re-en'!S$40</f>
        <v>0.70420342169102756</v>
      </c>
      <c r="BO63" s="266">
        <f t="shared" si="45"/>
        <v>10.764252302991419</v>
      </c>
      <c r="BP63" s="256">
        <f>SUM(AM63,AT63,BA63,BH63,BO63)-SUM('CP Rem Re-en'!O42:S42)</f>
        <v>0</v>
      </c>
      <c r="BQ63"/>
      <c r="BR63"/>
    </row>
    <row r="64" spans="2:70" s="96" customFormat="1">
      <c r="B64" s="304" t="s">
        <v>288</v>
      </c>
      <c r="C64" s="329">
        <f>$H64*'2011-15 % split'!C64</f>
        <v>5.42</v>
      </c>
      <c r="D64" s="93">
        <f>$H64*'2011-15 % split'!D64</f>
        <v>0</v>
      </c>
      <c r="E64" s="93">
        <f>$H64*'2011-15 % split'!E64</f>
        <v>0</v>
      </c>
      <c r="F64" s="93">
        <f>$H64*'2011-15 % split'!F64</f>
        <v>0</v>
      </c>
      <c r="G64" s="330">
        <f>$H64*'2011-15 % split'!G64</f>
        <v>0</v>
      </c>
      <c r="H64" s="271">
        <f>'2011-15 rates summary'!D64</f>
        <v>5.42</v>
      </c>
      <c r="I64" s="329">
        <f>$N64*'2011-15 % split'!I64</f>
        <v>5.61</v>
      </c>
      <c r="J64" s="93">
        <f>$N64*'2011-15 % split'!J64</f>
        <v>0</v>
      </c>
      <c r="K64" s="93">
        <f>$N64*'2011-15 % split'!K64</f>
        <v>0</v>
      </c>
      <c r="L64" s="93">
        <f>$N64*'2011-15 % split'!L64</f>
        <v>0</v>
      </c>
      <c r="M64" s="330">
        <f>$N64*'2011-15 % split'!M64</f>
        <v>0</v>
      </c>
      <c r="N64" s="271">
        <f>'2011-15 rates summary'!G64</f>
        <v>5.61</v>
      </c>
      <c r="O64" s="329">
        <f>$T64*'2011-15 % split'!O64</f>
        <v>5.828778406155255</v>
      </c>
      <c r="P64" s="93">
        <f>$T64*'2011-15 % split'!P64</f>
        <v>0</v>
      </c>
      <c r="Q64" s="93">
        <f>$T64*'2011-15 % split'!Q64</f>
        <v>0</v>
      </c>
      <c r="R64" s="93">
        <f>$T64*'2011-15 % split'!R64</f>
        <v>0</v>
      </c>
      <c r="S64" s="330">
        <f>$T64*'2011-15 % split'!S64</f>
        <v>0</v>
      </c>
      <c r="T64" s="271">
        <f>'2011-15 rates summary'!J64</f>
        <v>5.828778406155255</v>
      </c>
      <c r="U64" s="329">
        <f>$Z64*'2011-15 % split'!U64</f>
        <v>5.828778406155255</v>
      </c>
      <c r="V64" s="93">
        <f>$Z64*'2011-15 % split'!V64</f>
        <v>0</v>
      </c>
      <c r="W64" s="93">
        <f>$Z64*'2011-15 % split'!W64</f>
        <v>0</v>
      </c>
      <c r="X64" s="93">
        <f>$Z64*'2011-15 % split'!X64</f>
        <v>0</v>
      </c>
      <c r="Y64" s="330">
        <f>$Z64*'2011-15 % split'!Y64</f>
        <v>0</v>
      </c>
      <c r="Z64" s="271">
        <f>'2011-15 rates summary'!M64</f>
        <v>5.828778406155255</v>
      </c>
      <c r="AA64" s="329">
        <f>$AF64*'2011-15 % split'!AA64</f>
        <v>5.828778406155255</v>
      </c>
      <c r="AB64" s="93">
        <f>$AF64*'2011-15 % split'!AB64</f>
        <v>0</v>
      </c>
      <c r="AC64" s="93">
        <f>$AF64*'2011-15 % split'!AC64</f>
        <v>0</v>
      </c>
      <c r="AD64" s="93">
        <f>$AF64*'2011-15 % split'!AD64</f>
        <v>0</v>
      </c>
      <c r="AE64" s="330">
        <f>$AF64*'2011-15 % split'!AE64</f>
        <v>0</v>
      </c>
      <c r="AF64" s="271">
        <f>'2011-15 rates summary'!P64</f>
        <v>5.828778406155255</v>
      </c>
      <c r="AG64" s="272">
        <f>'CP Rem De-en'!O$35</f>
        <v>7.6770308525969337</v>
      </c>
      <c r="AH64" s="985">
        <f>'CP Rem De-en'!O$36</f>
        <v>0</v>
      </c>
      <c r="AI64" s="985">
        <f>'CP Rem De-en'!O$37</f>
        <v>0</v>
      </c>
      <c r="AJ64" s="985">
        <f>'CP Rem De-en'!O$39</f>
        <v>0.690932776733724</v>
      </c>
      <c r="AK64" s="985">
        <f>'CP Rem De-en'!O$38</f>
        <v>1.0125235991490096</v>
      </c>
      <c r="AL64" s="1039">
        <f>'CP Rem De-en'!O$40</f>
        <v>0.65663410599357674</v>
      </c>
      <c r="AN64" s="272">
        <f>'CP Rem De-en'!P$35</f>
        <v>7.8124447601037366</v>
      </c>
      <c r="AO64" s="985">
        <f>'CP Rem De-en'!P$36</f>
        <v>0</v>
      </c>
      <c r="AP64" s="985">
        <f>'CP Rem De-en'!P$37</f>
        <v>0</v>
      </c>
      <c r="AQ64" s="985">
        <f>'CP Rem De-en'!P$39</f>
        <v>0.7031200284093363</v>
      </c>
      <c r="AR64" s="985">
        <f>'CP Rem De-en'!P$38</f>
        <v>1.0303833394100819</v>
      </c>
      <c r="AS64" s="1039">
        <f>'CP Rem De-en'!P$40</f>
        <v>0.66821636895462089</v>
      </c>
      <c r="AT64" s="266">
        <f t="shared" si="42"/>
        <v>10.214164496877775</v>
      </c>
      <c r="AU64" s="272">
        <f>'CP Rem De-en'!Q$35</f>
        <v>7.9502472116581462</v>
      </c>
      <c r="AV64" s="985">
        <f>'CP Rem De-en'!Q$36</f>
        <v>0</v>
      </c>
      <c r="AW64" s="985">
        <f>'CP Rem De-en'!Q$37</f>
        <v>0</v>
      </c>
      <c r="AX64" s="985">
        <f>'CP Rem De-en'!Q$39</f>
        <v>0.71552224904923312</v>
      </c>
      <c r="AY64" s="985">
        <f>'CP Rem De-en'!Q$38</f>
        <v>1.0485581047455927</v>
      </c>
      <c r="AZ64" s="1039">
        <f>'CP Rem De-en'!Q$40</f>
        <v>0.68000292958170816</v>
      </c>
      <c r="BA64" s="266">
        <f t="shared" si="43"/>
        <v>10.39433049503468</v>
      </c>
      <c r="BB64" s="272">
        <f>'CP Rem De-en'!R$35</f>
        <v>8.0904803384029123</v>
      </c>
      <c r="BC64" s="985">
        <f>'CP Rem De-en'!R$36</f>
        <v>0</v>
      </c>
      <c r="BD64" s="985">
        <f>'CP Rem De-en'!R$37</f>
        <v>0</v>
      </c>
      <c r="BE64" s="985">
        <f>'CP Rem De-en'!R$39</f>
        <v>0.72814323045626206</v>
      </c>
      <c r="BF64" s="985">
        <f>'CP Rem De-en'!R$38</f>
        <v>1.0670534518319599</v>
      </c>
      <c r="BG64" s="1039">
        <f>'CP Rem De-en'!R$40</f>
        <v>0.69199739144837946</v>
      </c>
      <c r="BH64" s="266">
        <f t="shared" si="44"/>
        <v>10.577674412139514</v>
      </c>
      <c r="BI64" s="272">
        <f>'CP Rem De-en'!S$35</f>
        <v>8.2331870146252051</v>
      </c>
      <c r="BJ64" s="985">
        <f>'CP Rem De-en'!S$36</f>
        <v>0</v>
      </c>
      <c r="BK64" s="985">
        <f>'CP Rem De-en'!S$37</f>
        <v>0</v>
      </c>
      <c r="BL64" s="985">
        <f>'CP Rem De-en'!S$39</f>
        <v>0.74098683131626841</v>
      </c>
      <c r="BM64" s="985">
        <f>'CP Rem De-en'!S$38</f>
        <v>1.0858750353589184</v>
      </c>
      <c r="BN64" s="1039">
        <f>'CP Rem De-en'!S$40</f>
        <v>0.70420342169102756</v>
      </c>
      <c r="BO64" s="266">
        <f t="shared" si="45"/>
        <v>10.764252302991419</v>
      </c>
      <c r="BP64" s="256"/>
      <c r="BQ64"/>
      <c r="BR64"/>
    </row>
    <row r="65" spans="2:70" s="96" customFormat="1">
      <c r="B65" s="103"/>
      <c r="C65" s="330"/>
      <c r="D65" s="330"/>
      <c r="E65" s="330"/>
      <c r="F65" s="330"/>
      <c r="G65" s="330"/>
      <c r="H65" s="160"/>
      <c r="I65" s="330"/>
      <c r="J65" s="330"/>
      <c r="K65" s="330"/>
      <c r="L65" s="330"/>
      <c r="M65" s="330"/>
      <c r="N65" s="160"/>
      <c r="O65" s="330"/>
      <c r="P65" s="330"/>
      <c r="Q65" s="330"/>
      <c r="R65" s="330"/>
      <c r="S65" s="330"/>
      <c r="T65" s="160"/>
      <c r="U65" s="330"/>
      <c r="V65" s="330"/>
      <c r="W65" s="330"/>
      <c r="X65" s="330"/>
      <c r="Y65" s="330"/>
      <c r="Z65" s="160"/>
      <c r="AA65" s="330"/>
      <c r="AB65" s="330"/>
      <c r="AC65" s="330"/>
      <c r="AD65" s="330"/>
      <c r="AE65" s="330"/>
      <c r="AF65" s="160"/>
      <c r="AG65" s="1040"/>
      <c r="AH65" s="1040"/>
      <c r="AI65" s="1040"/>
      <c r="AJ65" s="1040"/>
      <c r="AK65" s="1040"/>
      <c r="AL65" s="1040"/>
      <c r="AM65" s="1040"/>
      <c r="AN65" s="1040"/>
      <c r="AO65" s="1040"/>
      <c r="AP65" s="1040"/>
      <c r="AQ65" s="1040"/>
      <c r="AR65" s="1040"/>
      <c r="AS65" s="1040"/>
      <c r="AT65" s="1040"/>
      <c r="AU65" s="1040"/>
      <c r="AV65" s="1040"/>
      <c r="AW65" s="1040"/>
      <c r="AX65" s="1040"/>
      <c r="AY65" s="1040"/>
      <c r="AZ65" s="1040"/>
      <c r="BA65" s="1040"/>
      <c r="BB65" s="1040"/>
      <c r="BC65" s="1040"/>
      <c r="BD65" s="1040"/>
      <c r="BE65" s="1040"/>
      <c r="BF65" s="1040"/>
      <c r="BG65" s="1040"/>
      <c r="BH65" s="1040"/>
      <c r="BI65" s="1040"/>
      <c r="BJ65" s="1040"/>
      <c r="BK65" s="1040"/>
      <c r="BL65" s="1040"/>
      <c r="BM65" s="1040"/>
      <c r="BN65" s="1040"/>
      <c r="BO65" s="1256"/>
      <c r="BP65" s="256"/>
      <c r="BQ65"/>
      <c r="BR65"/>
    </row>
    <row r="66" spans="2:70" s="96" customFormat="1">
      <c r="B66" s="103" t="s">
        <v>599</v>
      </c>
      <c r="C66" s="329">
        <f>$H66*'2011-15 % split'!C66</f>
        <v>1.1870000000000001</v>
      </c>
      <c r="D66" s="93">
        <f>$H66*'2011-15 % split'!D66</f>
        <v>0</v>
      </c>
      <c r="E66" s="93">
        <f>$H66*'2011-15 % split'!E66</f>
        <v>0</v>
      </c>
      <c r="F66" s="93">
        <f>$H66*'2011-15 % split'!F66</f>
        <v>0</v>
      </c>
      <c r="G66" s="330">
        <f>$H66*'2011-15 % split'!G66</f>
        <v>0</v>
      </c>
      <c r="H66" s="271">
        <f>'2011-15 rates summary'!D66</f>
        <v>1.1870000000000001</v>
      </c>
      <c r="I66" s="329">
        <f>$N66*'2011-15 % split'!I66</f>
        <v>1.228</v>
      </c>
      <c r="J66" s="93">
        <f>$N66*'2011-15 % split'!J66</f>
        <v>0</v>
      </c>
      <c r="K66" s="93">
        <f>$N66*'2011-15 % split'!K66</f>
        <v>0</v>
      </c>
      <c r="L66" s="93">
        <f>$N66*'2011-15 % split'!L66</f>
        <v>0</v>
      </c>
      <c r="M66" s="330">
        <f>$N66*'2011-15 % split'!M66</f>
        <v>0</v>
      </c>
      <c r="N66" s="271">
        <f>'2011-15 rates summary'!G66</f>
        <v>1.228</v>
      </c>
      <c r="O66" s="329">
        <f>$T66*'2011-15 % split'!O66</f>
        <v>1.252</v>
      </c>
      <c r="P66" s="93">
        <f>$T66*'2011-15 % split'!P66</f>
        <v>0</v>
      </c>
      <c r="Q66" s="93">
        <f>$T66*'2011-15 % split'!Q66</f>
        <v>0</v>
      </c>
      <c r="R66" s="93">
        <f>$T66*'2011-15 % split'!R66</f>
        <v>0</v>
      </c>
      <c r="S66" s="330">
        <f>$T66*'2011-15 % split'!S66</f>
        <v>0</v>
      </c>
      <c r="T66" s="271">
        <f>'2011-15 rates summary'!J66</f>
        <v>1.252</v>
      </c>
      <c r="U66" s="329">
        <f>$Z66*'2011-15 % split'!U66</f>
        <v>1.2789999999999999</v>
      </c>
      <c r="V66" s="93">
        <f>$Z66*'2011-15 % split'!V66</f>
        <v>0</v>
      </c>
      <c r="W66" s="93">
        <f>$Z66*'2011-15 % split'!W66</f>
        <v>0</v>
      </c>
      <c r="X66" s="93">
        <f>$Z66*'2011-15 % split'!X66</f>
        <v>0</v>
      </c>
      <c r="Y66" s="330">
        <f>$Z66*'2011-15 % split'!Y66</f>
        <v>0</v>
      </c>
      <c r="Z66" s="271">
        <f>'2011-15 rates summary'!M66</f>
        <v>1.2789999999999999</v>
      </c>
      <c r="AA66" s="329">
        <f>$AF66*'2011-15 % split'!AA66</f>
        <v>1.3080000000000001</v>
      </c>
      <c r="AB66" s="93">
        <f>$AF66*'2011-15 % split'!AB66</f>
        <v>0</v>
      </c>
      <c r="AC66" s="93">
        <f>$AF66*'2011-15 % split'!AC66</f>
        <v>0</v>
      </c>
      <c r="AD66" s="93">
        <f>$AF66*'2011-15 % split'!AD66</f>
        <v>0</v>
      </c>
      <c r="AE66" s="330">
        <f>$AF66*'2011-15 % split'!AE66</f>
        <v>0</v>
      </c>
      <c r="AF66" s="271">
        <f>'2011-15 rates summary'!P66</f>
        <v>1.3080000000000001</v>
      </c>
      <c r="AG66" s="272">
        <f>Inputs!M146</f>
        <v>0</v>
      </c>
      <c r="AH66" s="985"/>
      <c r="AI66" s="985"/>
      <c r="AJ66" s="985"/>
      <c r="AK66" s="985"/>
      <c r="AL66" s="1039"/>
      <c r="AM66" s="266">
        <f>SUM(AG64:AL64)</f>
        <v>10.037121334473245</v>
      </c>
      <c r="AN66" s="272">
        <f>Inputs!N146</f>
        <v>0</v>
      </c>
      <c r="AO66" s="985"/>
      <c r="AP66" s="985"/>
      <c r="AQ66" s="985"/>
      <c r="AR66" s="985"/>
      <c r="AS66" s="1039"/>
      <c r="AT66" s="266">
        <f t="shared" si="42"/>
        <v>0</v>
      </c>
      <c r="AU66" s="272">
        <f>Inputs!O146</f>
        <v>0</v>
      </c>
      <c r="AV66" s="985"/>
      <c r="AW66" s="985"/>
      <c r="AX66" s="985"/>
      <c r="AY66" s="985"/>
      <c r="AZ66" s="1039"/>
      <c r="BA66" s="266">
        <f t="shared" si="43"/>
        <v>0</v>
      </c>
      <c r="BB66" s="272">
        <f>Inputs!P146</f>
        <v>0</v>
      </c>
      <c r="BC66" s="985"/>
      <c r="BD66" s="985"/>
      <c r="BE66" s="985"/>
      <c r="BF66" s="985"/>
      <c r="BG66" s="1039"/>
      <c r="BH66" s="266">
        <f>SUM(BB66:BG66)</f>
        <v>0</v>
      </c>
      <c r="BI66" s="272">
        <f>Inputs!Q146</f>
        <v>0</v>
      </c>
      <c r="BJ66" s="985"/>
      <c r="BK66" s="985"/>
      <c r="BL66" s="985"/>
      <c r="BM66" s="985"/>
      <c r="BN66" s="1039"/>
      <c r="BO66" s="266">
        <f t="shared" si="45"/>
        <v>0</v>
      </c>
      <c r="BP66" s="256"/>
      <c r="BQ66"/>
      <c r="BR66"/>
    </row>
    <row r="67" spans="2:70" s="96" customFormat="1" ht="13.5" thickBot="1">
      <c r="B67" s="104"/>
      <c r="C67" s="861"/>
      <c r="D67" s="861"/>
      <c r="E67" s="861"/>
      <c r="F67" s="861"/>
      <c r="G67" s="861"/>
      <c r="H67" s="862"/>
      <c r="I67" s="861"/>
      <c r="J67" s="861"/>
      <c r="K67" s="861"/>
      <c r="L67" s="861"/>
      <c r="M67" s="861"/>
      <c r="N67" s="862"/>
      <c r="O67" s="861"/>
      <c r="P67" s="861"/>
      <c r="Q67" s="861"/>
      <c r="R67" s="861"/>
      <c r="S67" s="861"/>
      <c r="T67" s="862"/>
      <c r="U67" s="861"/>
      <c r="V67" s="861"/>
      <c r="W67" s="861"/>
      <c r="X67" s="861"/>
      <c r="Y67" s="861"/>
      <c r="Z67" s="862"/>
      <c r="AA67" s="861"/>
      <c r="AB67" s="861"/>
      <c r="AC67" s="861"/>
      <c r="AD67" s="861"/>
      <c r="AE67" s="861"/>
      <c r="AF67" s="862"/>
      <c r="AG67" s="863"/>
      <c r="AH67" s="863"/>
      <c r="AI67" s="863"/>
      <c r="AJ67" s="863"/>
      <c r="AK67" s="863"/>
      <c r="AL67" s="863"/>
      <c r="AM67" s="863"/>
      <c r="AN67" s="863"/>
      <c r="AO67" s="863"/>
      <c r="AP67" s="863"/>
      <c r="AQ67" s="863"/>
      <c r="AR67" s="863"/>
      <c r="AS67" s="863"/>
      <c r="AT67" s="863"/>
      <c r="AU67" s="863"/>
      <c r="AV67" s="863"/>
      <c r="AW67" s="863"/>
      <c r="AX67" s="863"/>
      <c r="AY67" s="863"/>
      <c r="AZ67" s="863"/>
      <c r="BA67" s="863"/>
      <c r="BB67" s="863"/>
      <c r="BC67" s="863"/>
      <c r="BD67" s="863"/>
      <c r="BE67" s="863"/>
      <c r="BF67" s="863"/>
      <c r="BG67" s="863"/>
      <c r="BH67" s="863"/>
      <c r="BI67" s="863"/>
      <c r="BJ67" s="863"/>
      <c r="BK67" s="863"/>
      <c r="BL67" s="863"/>
      <c r="BM67" s="863"/>
      <c r="BN67" s="863"/>
      <c r="BO67" s="864"/>
      <c r="BP67" s="256"/>
      <c r="BQ67"/>
      <c r="BR67"/>
    </row>
    <row r="68" spans="2:70">
      <c r="B68" s="265" t="s">
        <v>39</v>
      </c>
      <c r="C68" s="265"/>
      <c r="D68" s="265"/>
      <c r="E68" s="265"/>
      <c r="F68" s="265"/>
      <c r="G68" s="365">
        <f>SUM(C9:G64)-SUM(H9:H64)</f>
        <v>0</v>
      </c>
      <c r="H68" s="365">
        <f>SUM(H9:H64)-SUM('2011-15 rates summary'!$D$9:$D$64)+SUM('2011-15 rates summary'!D59:D60)</f>
        <v>0</v>
      </c>
      <c r="I68" s="365"/>
      <c r="J68" s="365"/>
      <c r="K68" s="365"/>
      <c r="L68" s="365"/>
      <c r="M68" s="365">
        <f>SUM(I9:M64)-SUM(N9:N64)</f>
        <v>0</v>
      </c>
      <c r="N68" s="365">
        <f>SUM(N9:N64)-SUM('2011-15 rates summary'!$G$9:$G$64)+SUM('2011-15 rates summary'!G59:G60)</f>
        <v>0</v>
      </c>
      <c r="O68" s="365"/>
      <c r="P68" s="365"/>
      <c r="Q68" s="365"/>
      <c r="R68" s="365"/>
      <c r="S68" s="365">
        <f>SUM(O9:S64)-SUM(T9:T64)</f>
        <v>0</v>
      </c>
      <c r="T68" s="365">
        <f>SUM(T9:T64)-SUM('2011-15 rates summary'!$J$9:$J$64)+SUM('2011-15 rates summary'!J59:J60)</f>
        <v>2.2737367544323206E-12</v>
      </c>
      <c r="U68" s="365"/>
      <c r="V68" s="365"/>
      <c r="W68" s="365"/>
      <c r="X68" s="365"/>
      <c r="Y68" s="365">
        <f>SUM(U9:Y64)-SUM(Z9:Z64)</f>
        <v>0</v>
      </c>
      <c r="Z68" s="365">
        <f>SUM(Z9:Z64)-SUM('2011-15 rates summary'!$M$9:$M$64)+SUM('2011-15 rates summary'!M59:M60)</f>
        <v>0</v>
      </c>
      <c r="AA68" s="366"/>
      <c r="AB68" s="366"/>
      <c r="AC68" s="366"/>
      <c r="AD68" s="366"/>
      <c r="AE68" s="365">
        <f>SUM(AA9:AE64)-SUM(AF9:AF64)</f>
        <v>0</v>
      </c>
      <c r="AF68" s="365">
        <f>SUM(AF9:AF64)-SUM('2011-15 rates summary'!$P$9:$P$64)+SUM('2011-15 rates summary'!P59:P60)</f>
        <v>1.0231815394945443E-12</v>
      </c>
      <c r="AG68" s="366"/>
      <c r="AH68" s="366"/>
      <c r="AI68" s="366"/>
      <c r="AJ68" s="366"/>
      <c r="AL68" s="365">
        <f>SUM(AG9:AL64)-SUM(AM9:AM66)</f>
        <v>0</v>
      </c>
      <c r="AM68" s="366"/>
      <c r="AN68" s="366"/>
      <c r="AO68" s="366"/>
      <c r="AP68" s="366"/>
      <c r="AQ68" s="366"/>
      <c r="AS68" s="365">
        <f>SUM(AN9:AS64)-SUM(AT9:AT64)</f>
        <v>0</v>
      </c>
      <c r="AT68" s="366"/>
      <c r="AU68" s="366"/>
      <c r="AV68" s="366"/>
      <c r="AW68" s="366"/>
      <c r="AX68" s="366"/>
      <c r="AZ68" s="365">
        <f>SUM(AU9:AZ64)-SUM(BA9:BA64)</f>
        <v>0</v>
      </c>
      <c r="BA68" s="366"/>
      <c r="BB68" s="366"/>
      <c r="BC68" s="366"/>
      <c r="BD68" s="366"/>
      <c r="BE68" s="366"/>
      <c r="BG68" s="365">
        <f>SUM(BB9:BG66)-SUM(BH9:BH66)</f>
        <v>0</v>
      </c>
      <c r="BH68" s="366"/>
      <c r="BI68" s="366"/>
      <c r="BJ68" s="366"/>
      <c r="BK68" s="366"/>
      <c r="BL68" s="366"/>
      <c r="BN68" s="365">
        <f>SUM(BI9:BN64)-SUM(BO9:BO64)</f>
        <v>0</v>
      </c>
      <c r="BO68" s="366"/>
      <c r="BP68" s="551">
        <f>SUM(C68:BO68)</f>
        <v>3.2969182939268649E-12</v>
      </c>
    </row>
    <row r="69" spans="2:70" s="102" customFormat="1">
      <c r="AG69" s="234"/>
      <c r="AH69" s="234"/>
      <c r="AI69" s="234"/>
      <c r="AJ69" s="234"/>
      <c r="AK69" s="234"/>
      <c r="AL69" s="234"/>
      <c r="AM69" s="234"/>
      <c r="AN69" s="234"/>
      <c r="AO69" s="234"/>
      <c r="AP69" s="234"/>
      <c r="AQ69" s="234"/>
      <c r="AR69" s="234"/>
      <c r="AS69" s="234"/>
      <c r="AT69" s="234"/>
      <c r="AU69" s="234"/>
      <c r="AV69" s="234"/>
      <c r="AW69" s="234"/>
      <c r="AX69" s="234"/>
      <c r="AY69" s="234"/>
      <c r="AZ69" s="234"/>
      <c r="BA69" s="234"/>
      <c r="BB69" s="234"/>
      <c r="BC69" s="234"/>
      <c r="BD69" s="234"/>
      <c r="BE69" s="234"/>
      <c r="BF69" s="234"/>
      <c r="BG69" s="234"/>
      <c r="BH69" s="234"/>
      <c r="BI69" s="234"/>
      <c r="BJ69" s="234"/>
      <c r="BK69" s="234"/>
      <c r="BL69" s="234"/>
      <c r="BM69" s="234"/>
      <c r="BO69" s="234"/>
    </row>
    <row r="70" spans="2:70" s="102" customFormat="1">
      <c r="AG70" s="234"/>
      <c r="AH70" s="234"/>
      <c r="AI70" s="234"/>
      <c r="AJ70" s="234"/>
      <c r="AK70" s="234"/>
      <c r="AL70" s="234"/>
      <c r="AM70" s="234"/>
      <c r="AN70" s="234"/>
      <c r="AO70" s="234"/>
      <c r="AP70" s="234"/>
      <c r="AQ70" s="234"/>
      <c r="AR70" s="234"/>
      <c r="AS70" s="234"/>
      <c r="AT70" s="234"/>
      <c r="AU70" s="234"/>
      <c r="AV70" s="234"/>
      <c r="AW70" s="234"/>
      <c r="AX70" s="234"/>
      <c r="AY70" s="234"/>
      <c r="AZ70" s="234"/>
      <c r="BA70" s="234"/>
      <c r="BB70" s="234"/>
      <c r="BC70" s="234"/>
      <c r="BD70" s="234"/>
      <c r="BE70" s="234"/>
      <c r="BF70" s="234"/>
      <c r="BG70" s="234"/>
      <c r="BH70" s="234"/>
      <c r="BI70" s="234"/>
      <c r="BJ70" s="234"/>
      <c r="BK70" s="234"/>
      <c r="BL70" s="234"/>
      <c r="BM70" s="234"/>
      <c r="BN70" s="234"/>
      <c r="BO70" s="234"/>
    </row>
    <row r="71" spans="2:70" s="102" customFormat="1">
      <c r="AG71" s="234"/>
      <c r="AH71" s="234"/>
      <c r="AI71" s="234"/>
      <c r="AJ71" s="234"/>
      <c r="AK71" s="234"/>
      <c r="AL71" s="234"/>
      <c r="AM71" s="234"/>
      <c r="AN71" s="234"/>
      <c r="AO71" s="234"/>
      <c r="AP71" s="234"/>
      <c r="AQ71" s="234"/>
      <c r="AR71" s="234"/>
      <c r="AS71" s="234"/>
      <c r="AT71" s="234"/>
      <c r="AU71" s="234"/>
      <c r="AV71" s="234"/>
      <c r="AW71" s="234"/>
      <c r="AX71" s="234"/>
      <c r="AY71" s="234"/>
      <c r="AZ71" s="234"/>
      <c r="BA71" s="234"/>
      <c r="BB71" s="234"/>
      <c r="BC71" s="234"/>
      <c r="BD71" s="234"/>
      <c r="BE71" s="234"/>
      <c r="BF71" s="234"/>
      <c r="BG71" s="234"/>
      <c r="BH71" s="234"/>
      <c r="BI71" s="234"/>
      <c r="BJ71" s="234"/>
      <c r="BK71" s="234"/>
      <c r="BL71" s="234"/>
      <c r="BM71" s="234"/>
      <c r="BN71" s="234"/>
      <c r="BO71" s="234"/>
    </row>
    <row r="72" spans="2:70" s="102" customFormat="1">
      <c r="AG72" s="234"/>
      <c r="AH72" s="234"/>
      <c r="AI72" s="234"/>
      <c r="AJ72" s="234"/>
      <c r="AK72" s="234"/>
      <c r="AL72" s="234"/>
      <c r="AM72" s="234"/>
      <c r="AN72" s="234"/>
      <c r="AO72" s="234"/>
      <c r="AP72" s="234"/>
      <c r="AQ72" s="234"/>
      <c r="AR72" s="234"/>
      <c r="AS72" s="234"/>
      <c r="AT72" s="234"/>
      <c r="AU72" s="234"/>
      <c r="AV72" s="234"/>
      <c r="AW72" s="234"/>
      <c r="AX72" s="234"/>
      <c r="AY72" s="234"/>
      <c r="AZ72" s="234"/>
      <c r="BA72" s="234"/>
      <c r="BB72" s="234"/>
      <c r="BC72" s="234"/>
      <c r="BD72" s="234"/>
      <c r="BE72" s="234"/>
      <c r="BF72" s="234"/>
      <c r="BG72" s="234"/>
      <c r="BH72" s="234"/>
      <c r="BI72" s="234"/>
      <c r="BJ72" s="234"/>
      <c r="BK72" s="234"/>
      <c r="BL72" s="234"/>
      <c r="BM72" s="234"/>
      <c r="BN72" s="234"/>
      <c r="BO72" s="234"/>
    </row>
    <row r="73" spans="2:70" s="102" customFormat="1">
      <c r="AG73" s="234"/>
      <c r="AH73" s="234"/>
      <c r="AI73" s="234"/>
      <c r="AJ73" s="234"/>
      <c r="AK73" s="234"/>
      <c r="AL73" s="234"/>
      <c r="AM73" s="234"/>
      <c r="AN73" s="234"/>
      <c r="AO73" s="234"/>
      <c r="AP73" s="234"/>
      <c r="AQ73" s="234"/>
      <c r="AR73" s="234"/>
      <c r="AS73" s="234"/>
      <c r="AT73" s="234"/>
      <c r="AU73" s="234"/>
      <c r="AV73" s="234"/>
      <c r="AW73" s="234"/>
      <c r="AX73" s="234"/>
      <c r="AY73" s="234"/>
      <c r="AZ73" s="234"/>
      <c r="BA73" s="234"/>
      <c r="BB73" s="234"/>
      <c r="BC73" s="234"/>
      <c r="BD73" s="234"/>
      <c r="BE73" s="234"/>
      <c r="BF73" s="234"/>
      <c r="BG73" s="234"/>
      <c r="BH73" s="234"/>
      <c r="BI73" s="234"/>
      <c r="BJ73" s="234"/>
      <c r="BK73" s="234"/>
      <c r="BL73" s="234"/>
      <c r="BM73" s="234"/>
      <c r="BN73" s="234"/>
      <c r="BO73" s="234"/>
    </row>
    <row r="74" spans="2:70" s="102" customFormat="1">
      <c r="AG74" s="234"/>
      <c r="AH74" s="234"/>
      <c r="AI74" s="234"/>
      <c r="AJ74" s="234"/>
      <c r="AK74" s="234"/>
      <c r="AL74" s="234"/>
      <c r="AM74" s="234"/>
      <c r="AN74" s="234"/>
      <c r="AO74" s="234"/>
      <c r="AP74" s="234"/>
      <c r="AQ74" s="234"/>
      <c r="AR74" s="234"/>
      <c r="AS74" s="234"/>
      <c r="AT74" s="234"/>
      <c r="AU74" s="234"/>
      <c r="AV74" s="234"/>
      <c r="AW74" s="234"/>
      <c r="AX74" s="234"/>
      <c r="AY74" s="234"/>
      <c r="AZ74" s="234"/>
      <c r="BA74" s="234"/>
      <c r="BB74" s="234"/>
      <c r="BC74" s="234"/>
      <c r="BD74" s="234"/>
      <c r="BE74" s="234"/>
      <c r="BF74" s="234"/>
      <c r="BG74" s="234"/>
      <c r="BH74" s="234"/>
      <c r="BI74" s="234"/>
      <c r="BJ74" s="234"/>
      <c r="BK74" s="234"/>
      <c r="BL74" s="234"/>
      <c r="BM74" s="234"/>
      <c r="BN74" s="234"/>
      <c r="BO74" s="234"/>
    </row>
    <row r="75" spans="2:70" s="102" customFormat="1">
      <c r="AG75" s="234"/>
      <c r="AH75" s="234"/>
      <c r="AI75" s="234"/>
      <c r="AJ75" s="234"/>
      <c r="AK75" s="234"/>
      <c r="AL75" s="234"/>
      <c r="AM75" s="234"/>
      <c r="AN75" s="234"/>
      <c r="AO75" s="234"/>
      <c r="AP75" s="234"/>
      <c r="AQ75" s="234"/>
      <c r="AR75" s="234"/>
      <c r="AS75" s="234"/>
      <c r="AT75" s="234"/>
      <c r="AU75" s="234"/>
      <c r="AV75" s="234"/>
      <c r="AW75" s="234"/>
      <c r="AX75" s="234"/>
      <c r="AY75" s="234"/>
      <c r="AZ75" s="234"/>
      <c r="BA75" s="234"/>
      <c r="BB75" s="234"/>
      <c r="BC75" s="234"/>
      <c r="BD75" s="234"/>
      <c r="BE75" s="234"/>
      <c r="BF75" s="234"/>
      <c r="BG75" s="234"/>
      <c r="BH75" s="234"/>
      <c r="BI75" s="234"/>
      <c r="BJ75" s="234"/>
      <c r="BK75" s="234"/>
      <c r="BL75" s="234"/>
      <c r="BM75" s="234"/>
      <c r="BN75" s="234"/>
      <c r="BO75" s="234"/>
    </row>
    <row r="76" spans="2:70">
      <c r="AG76" s="231"/>
      <c r="AH76" s="231"/>
      <c r="AI76" s="231"/>
      <c r="AJ76" s="231"/>
      <c r="AK76" s="231"/>
      <c r="AL76" s="231"/>
      <c r="AM76" s="231"/>
      <c r="AN76" s="231"/>
      <c r="AO76" s="231"/>
      <c r="AP76" s="231"/>
      <c r="AQ76" s="231"/>
      <c r="AR76" s="231"/>
      <c r="AS76" s="231"/>
      <c r="AT76" s="231"/>
      <c r="AU76" s="231"/>
      <c r="AV76" s="231"/>
      <c r="AW76" s="231"/>
      <c r="AX76" s="231"/>
      <c r="AY76" s="231"/>
      <c r="AZ76" s="231"/>
      <c r="BA76" s="231"/>
      <c r="BB76" s="231"/>
      <c r="BC76" s="231"/>
      <c r="BD76" s="231"/>
      <c r="BE76" s="231"/>
      <c r="BF76" s="231"/>
      <c r="BG76" s="231"/>
      <c r="BH76" s="231"/>
      <c r="BI76" s="231"/>
      <c r="BJ76" s="231"/>
      <c r="BK76" s="231"/>
      <c r="BL76" s="231"/>
      <c r="BM76" s="231"/>
      <c r="BN76" s="231"/>
      <c r="BO76" s="231"/>
    </row>
    <row r="77" spans="2:70">
      <c r="AG77" s="231"/>
      <c r="AH77" s="231"/>
      <c r="AI77" s="231"/>
      <c r="AJ77" s="231"/>
      <c r="AK77" s="231"/>
      <c r="AL77" s="231"/>
      <c r="AM77" s="231"/>
      <c r="AN77" s="231"/>
      <c r="AO77" s="231"/>
      <c r="AP77" s="231"/>
      <c r="AQ77" s="231"/>
      <c r="AR77" s="231"/>
      <c r="AS77" s="231"/>
      <c r="AT77" s="231"/>
      <c r="AU77" s="231"/>
      <c r="AV77" s="231"/>
      <c r="AW77" s="231"/>
      <c r="AX77" s="231"/>
      <c r="AY77" s="231"/>
      <c r="AZ77" s="231"/>
      <c r="BA77" s="231"/>
      <c r="BB77" s="231"/>
      <c r="BC77" s="231"/>
      <c r="BD77" s="231"/>
      <c r="BE77" s="231"/>
      <c r="BF77" s="231"/>
      <c r="BG77" s="231"/>
      <c r="BH77" s="231"/>
      <c r="BI77" s="231"/>
      <c r="BJ77" s="231"/>
      <c r="BK77" s="231"/>
      <c r="BL77" s="231"/>
      <c r="BM77" s="231"/>
      <c r="BN77" s="231"/>
      <c r="BO77" s="231"/>
    </row>
    <row r="78" spans="2:70">
      <c r="AG78" s="231"/>
      <c r="AH78" s="231"/>
      <c r="AI78" s="231"/>
      <c r="AJ78" s="231"/>
      <c r="AK78" s="231"/>
      <c r="AL78" s="231"/>
      <c r="AM78" s="231"/>
      <c r="AN78" s="231"/>
      <c r="AO78" s="231"/>
      <c r="AP78" s="231"/>
      <c r="AQ78" s="231"/>
      <c r="AR78" s="231"/>
      <c r="AS78" s="231"/>
      <c r="AT78" s="231"/>
      <c r="AU78" s="231"/>
      <c r="AV78" s="231"/>
      <c r="AW78" s="231"/>
      <c r="AX78" s="231"/>
      <c r="AY78" s="231"/>
      <c r="AZ78" s="231"/>
      <c r="BA78" s="231"/>
      <c r="BB78" s="231"/>
      <c r="BC78" s="231"/>
      <c r="BD78" s="231"/>
      <c r="BE78" s="231"/>
      <c r="BF78" s="231"/>
      <c r="BG78" s="231"/>
      <c r="BH78" s="231"/>
      <c r="BI78" s="231"/>
      <c r="BJ78" s="231"/>
      <c r="BK78" s="231"/>
      <c r="BL78" s="231"/>
      <c r="BM78" s="231"/>
      <c r="BN78" s="231"/>
      <c r="BO78" s="231"/>
    </row>
    <row r="79" spans="2:70">
      <c r="AG79" s="231"/>
      <c r="AH79" s="231"/>
      <c r="AI79" s="231"/>
      <c r="AJ79" s="231"/>
      <c r="AK79" s="231"/>
      <c r="AL79" s="231"/>
      <c r="AM79" s="231"/>
      <c r="AN79" s="231"/>
      <c r="AO79" s="231"/>
      <c r="AP79" s="231"/>
      <c r="AQ79" s="231"/>
      <c r="AR79" s="231"/>
      <c r="AS79" s="231"/>
      <c r="AT79" s="231"/>
      <c r="AU79" s="231"/>
      <c r="AV79" s="231"/>
      <c r="AW79" s="231"/>
      <c r="AX79" s="231"/>
      <c r="AY79" s="231"/>
      <c r="AZ79" s="231"/>
      <c r="BA79" s="231"/>
      <c r="BB79" s="231"/>
      <c r="BC79" s="231"/>
      <c r="BD79" s="231"/>
      <c r="BE79" s="231"/>
      <c r="BF79" s="231"/>
      <c r="BG79" s="231"/>
      <c r="BH79" s="231"/>
      <c r="BI79" s="231"/>
      <c r="BJ79" s="231"/>
      <c r="BK79" s="231"/>
      <c r="BL79" s="231"/>
      <c r="BM79" s="231"/>
      <c r="BN79" s="231"/>
      <c r="BO79" s="231"/>
    </row>
    <row r="80" spans="2:70">
      <c r="AG80" s="231"/>
      <c r="AH80" s="231"/>
      <c r="AI80" s="231"/>
      <c r="AJ80" s="231"/>
      <c r="AK80" s="231"/>
      <c r="AL80" s="231"/>
      <c r="AM80" s="231"/>
      <c r="AN80" s="231"/>
      <c r="AO80" s="231"/>
      <c r="AP80" s="231"/>
      <c r="AQ80" s="231"/>
      <c r="AR80" s="231"/>
      <c r="AS80" s="231"/>
      <c r="AT80" s="231"/>
      <c r="AU80" s="231"/>
      <c r="AV80" s="231"/>
      <c r="AW80" s="231"/>
      <c r="AX80" s="231"/>
      <c r="AY80" s="231"/>
      <c r="AZ80" s="231"/>
      <c r="BA80" s="231"/>
      <c r="BB80" s="231"/>
      <c r="BC80" s="231"/>
      <c r="BD80" s="231"/>
      <c r="BE80" s="231"/>
      <c r="BF80" s="231"/>
      <c r="BG80" s="231"/>
      <c r="BH80" s="231"/>
      <c r="BI80" s="231"/>
      <c r="BJ80" s="231"/>
      <c r="BK80" s="231"/>
      <c r="BL80" s="231"/>
      <c r="BM80" s="231"/>
      <c r="BN80" s="231"/>
      <c r="BO80" s="231"/>
    </row>
    <row r="81" spans="33:67">
      <c r="AG81" s="231"/>
      <c r="AH81" s="231"/>
      <c r="AI81" s="231"/>
      <c r="AJ81" s="231"/>
      <c r="AK81" s="231"/>
      <c r="AL81" s="231"/>
      <c r="AM81" s="231"/>
      <c r="AN81" s="231"/>
      <c r="AO81" s="231"/>
      <c r="AP81" s="231"/>
      <c r="AQ81" s="231"/>
      <c r="AR81" s="231"/>
      <c r="AS81" s="231"/>
      <c r="AT81" s="231"/>
      <c r="AU81" s="231"/>
      <c r="AV81" s="231"/>
      <c r="AW81" s="231"/>
      <c r="AX81" s="231"/>
      <c r="AY81" s="231"/>
      <c r="AZ81" s="231"/>
      <c r="BA81" s="231"/>
      <c r="BB81" s="231"/>
      <c r="BC81" s="231"/>
      <c r="BD81" s="231"/>
      <c r="BE81" s="231"/>
      <c r="BF81" s="231"/>
      <c r="BG81" s="231"/>
      <c r="BH81" s="231"/>
      <c r="BI81" s="231"/>
      <c r="BJ81" s="231"/>
      <c r="BK81" s="231"/>
      <c r="BL81" s="231"/>
      <c r="BM81" s="231"/>
      <c r="BN81" s="231"/>
      <c r="BO81" s="231"/>
    </row>
    <row r="82" spans="33:67">
      <c r="AG82" s="231"/>
      <c r="AH82" s="231"/>
      <c r="AI82" s="231"/>
      <c r="AJ82" s="231"/>
      <c r="AK82" s="231"/>
      <c r="AL82" s="231"/>
      <c r="AM82" s="231"/>
      <c r="AN82" s="231"/>
      <c r="AO82" s="231"/>
      <c r="AP82" s="231"/>
      <c r="AQ82" s="231"/>
      <c r="AR82" s="231"/>
      <c r="AS82" s="231"/>
      <c r="AT82" s="231"/>
      <c r="AU82" s="231"/>
      <c r="AV82" s="231"/>
      <c r="AW82" s="231"/>
      <c r="AX82" s="231"/>
      <c r="AY82" s="231"/>
      <c r="AZ82" s="231"/>
      <c r="BA82" s="231"/>
      <c r="BB82" s="231"/>
      <c r="BC82" s="231"/>
      <c r="BD82" s="231"/>
      <c r="BE82" s="231"/>
      <c r="BF82" s="231"/>
      <c r="BG82" s="231"/>
      <c r="BH82" s="231"/>
      <c r="BI82" s="231"/>
      <c r="BJ82" s="231"/>
      <c r="BK82" s="231"/>
      <c r="BL82" s="231"/>
      <c r="BM82" s="231"/>
      <c r="BN82" s="231"/>
      <c r="BO82" s="231"/>
    </row>
    <row r="83" spans="33:67">
      <c r="AG83" s="231"/>
      <c r="AH83" s="231"/>
      <c r="AI83" s="231"/>
      <c r="AJ83" s="231"/>
      <c r="AK83" s="231"/>
      <c r="AL83" s="231"/>
      <c r="AM83" s="231"/>
      <c r="AN83" s="231"/>
      <c r="AO83" s="231"/>
      <c r="AP83" s="231"/>
      <c r="AQ83" s="231"/>
      <c r="AR83" s="231"/>
      <c r="AS83" s="231"/>
      <c r="AT83" s="231"/>
      <c r="AU83" s="231"/>
      <c r="AV83" s="231"/>
      <c r="AW83" s="231"/>
      <c r="AX83" s="231"/>
      <c r="AY83" s="231"/>
      <c r="AZ83" s="231"/>
      <c r="BA83" s="231"/>
      <c r="BB83" s="231"/>
      <c r="BC83" s="231"/>
      <c r="BD83" s="231"/>
      <c r="BE83" s="231"/>
      <c r="BF83" s="231"/>
      <c r="BG83" s="231"/>
      <c r="BH83" s="231"/>
      <c r="BI83" s="231"/>
      <c r="BJ83" s="231"/>
      <c r="BK83" s="231"/>
      <c r="BL83" s="231"/>
      <c r="BM83" s="231"/>
      <c r="BN83" s="231"/>
      <c r="BO83" s="231"/>
    </row>
  </sheetData>
  <mergeCells count="16">
    <mergeCell ref="AA7:AF7"/>
    <mergeCell ref="AG7:BO7"/>
    <mergeCell ref="BI6:BO6"/>
    <mergeCell ref="AA6:AF6"/>
    <mergeCell ref="AG6:AM6"/>
    <mergeCell ref="AN6:AT6"/>
    <mergeCell ref="AU6:BA6"/>
    <mergeCell ref="BB6:BH6"/>
    <mergeCell ref="C6:H6"/>
    <mergeCell ref="I6:N6"/>
    <mergeCell ref="O6:T6"/>
    <mergeCell ref="U6:Z6"/>
    <mergeCell ref="C7:H7"/>
    <mergeCell ref="I7:N7"/>
    <mergeCell ref="O7:T7"/>
    <mergeCell ref="U7:Z7"/>
  </mergeCells>
  <hyperlinks>
    <hyperlink ref="A3" location="Menu!A4" display="Menu"/>
  </hyperlinks>
  <pageMargins left="0.39370078740157483" right="0.39370078740157483" top="0.39370078740157483" bottom="0.98425196850393704" header="0.51181102362204722" footer="0.51181102362204722"/>
  <pageSetup paperSize="9" scale="10" orientation="landscape" r:id="rId1"/>
  <headerFooter alignWithMargins="0">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9CCFF"/>
  </sheetPr>
  <dimension ref="A1:BC83"/>
  <sheetViews>
    <sheetView showGridLines="0" zoomScale="85" zoomScaleNormal="85" workbookViewId="0">
      <pane ySplit="8" topLeftCell="A9" activePane="bottomLeft" state="frozen"/>
      <selection activeCell="B146" sqref="B146"/>
      <selection pane="bottomLeft" activeCell="A9" sqref="A9"/>
    </sheetView>
  </sheetViews>
  <sheetFormatPr defaultRowHeight="12.75"/>
  <cols>
    <col min="1" max="1" width="3" style="637" customWidth="1"/>
    <col min="2" max="2" width="66.7109375" style="637" bestFit="1" customWidth="1"/>
    <col min="3" max="7" width="12.85546875" style="637" customWidth="1"/>
    <col min="8" max="12" width="9.42578125" style="637" bestFit="1" customWidth="1"/>
    <col min="13" max="16384" width="9.140625" style="637"/>
  </cols>
  <sheetData>
    <row r="1" spans="1:55" s="40" customFormat="1" ht="18">
      <c r="A1" s="41" t="str">
        <f>Title!B12</f>
        <v>CP 2016-20 Revised Proposal - ACS Model</v>
      </c>
      <c r="B1" s="36"/>
      <c r="C1" s="36"/>
      <c r="D1" s="36"/>
      <c r="E1" s="36"/>
      <c r="F1" s="36"/>
      <c r="G1" s="36"/>
      <c r="H1" s="36"/>
      <c r="I1" s="36"/>
      <c r="J1" s="36"/>
      <c r="K1" s="36"/>
      <c r="L1" s="36"/>
      <c r="M1" s="36"/>
      <c r="N1" s="36"/>
      <c r="O1" s="36"/>
      <c r="P1" s="36"/>
      <c r="Q1" s="36"/>
      <c r="R1" s="36"/>
      <c r="S1" s="36"/>
      <c r="T1" s="36"/>
      <c r="U1" s="36"/>
      <c r="V1" s="36"/>
      <c r="W1" s="36"/>
      <c r="X1" s="36"/>
      <c r="Y1" s="36"/>
      <c r="Z1" s="36"/>
      <c r="AA1" s="47"/>
      <c r="AB1" s="47"/>
      <c r="AC1" s="47"/>
      <c r="AD1" s="47"/>
      <c r="AE1" s="47"/>
      <c r="AF1" s="47"/>
      <c r="AG1" s="49"/>
      <c r="AH1" s="49"/>
      <c r="AI1" s="49"/>
      <c r="AJ1" s="49"/>
      <c r="AK1" s="49"/>
      <c r="AL1" s="49"/>
      <c r="AM1" s="49"/>
      <c r="AN1" s="49"/>
      <c r="AO1" s="38"/>
      <c r="AP1" s="38"/>
      <c r="AQ1" s="38"/>
      <c r="AR1" s="38"/>
      <c r="AS1" s="42"/>
      <c r="AT1" s="42"/>
      <c r="AU1" s="42"/>
      <c r="AV1" s="42"/>
      <c r="AW1" s="42"/>
      <c r="AX1" s="42"/>
      <c r="AY1" s="38"/>
      <c r="AZ1" s="38"/>
      <c r="BA1" s="38"/>
      <c r="BB1" s="42"/>
      <c r="BC1" s="42"/>
    </row>
    <row r="2" spans="1:55" s="40" customFormat="1" ht="15.75">
      <c r="A2" s="43" t="str">
        <f ca="1">MID(CELL("Filename",D1),FIND("]",CELL("Filename",D1))+1,255)</f>
        <v>ACS 12.4</v>
      </c>
      <c r="B2" s="43"/>
      <c r="C2" s="7"/>
      <c r="D2" s="7"/>
      <c r="E2" s="7"/>
      <c r="F2" s="7"/>
      <c r="G2" s="7"/>
      <c r="H2" s="7"/>
      <c r="I2" s="7"/>
      <c r="J2" s="660" t="str">
        <f ca="1">Check!D2</f>
        <v>OK</v>
      </c>
      <c r="K2" s="7"/>
      <c r="L2" s="7"/>
      <c r="M2" s="7"/>
      <c r="N2" s="7"/>
      <c r="O2" s="7"/>
      <c r="P2" s="7"/>
      <c r="Q2" s="7"/>
      <c r="R2" s="7"/>
      <c r="S2" s="7"/>
      <c r="T2" s="7"/>
      <c r="U2" s="7"/>
      <c r="V2" s="7"/>
      <c r="W2" s="7"/>
      <c r="X2" s="7"/>
      <c r="Y2" s="7"/>
      <c r="Z2" s="7"/>
      <c r="AA2" s="50"/>
      <c r="AB2" s="50"/>
      <c r="AC2" s="50"/>
      <c r="AD2" s="50"/>
      <c r="AE2" s="50"/>
      <c r="AF2" s="50"/>
      <c r="AG2" s="52"/>
      <c r="AH2" s="52"/>
      <c r="AI2" s="52"/>
      <c r="AJ2" s="52"/>
      <c r="AK2" s="52"/>
      <c r="AL2" s="52"/>
      <c r="AM2" s="52"/>
      <c r="AN2" s="52"/>
      <c r="AO2" s="39"/>
      <c r="AP2" s="39"/>
      <c r="AQ2" s="39"/>
      <c r="AR2" s="39"/>
      <c r="AS2" s="44"/>
      <c r="AT2" s="44"/>
      <c r="AU2" s="44"/>
      <c r="AV2" s="44"/>
      <c r="AW2" s="44"/>
      <c r="AX2" s="44"/>
      <c r="AY2" s="39"/>
      <c r="AZ2" s="39"/>
      <c r="BA2" s="39"/>
      <c r="BB2" s="44"/>
      <c r="BC2" s="44"/>
    </row>
    <row r="3" spans="1:55" s="649" customFormat="1">
      <c r="A3" s="554" t="s">
        <v>2</v>
      </c>
      <c r="B3" s="648"/>
      <c r="C3" s="647"/>
      <c r="D3" s="647"/>
      <c r="E3" s="647"/>
      <c r="F3" s="647"/>
      <c r="G3" s="647"/>
    </row>
    <row r="4" spans="1:55">
      <c r="B4" s="638" t="s">
        <v>363</v>
      </c>
    </row>
    <row r="5" spans="1:55">
      <c r="B5" s="638"/>
    </row>
    <row r="6" spans="1:55">
      <c r="B6" s="1339" t="s">
        <v>539</v>
      </c>
      <c r="C6" s="1340" t="s">
        <v>320</v>
      </c>
      <c r="D6" s="1340"/>
      <c r="E6" s="1340"/>
      <c r="F6" s="1340"/>
      <c r="G6" s="1340"/>
      <c r="H6" s="1341" t="s">
        <v>324</v>
      </c>
      <c r="I6" s="1340"/>
      <c r="J6" s="1340"/>
      <c r="K6" s="1340"/>
      <c r="L6" s="1342"/>
      <c r="M6" s="646">
        <f>SUM(M9:M67)</f>
        <v>0</v>
      </c>
    </row>
    <row r="7" spans="1:55" ht="12.75" customHeight="1">
      <c r="B7" s="1339"/>
      <c r="C7" s="1346" t="s">
        <v>360</v>
      </c>
      <c r="D7" s="1346"/>
      <c r="E7" s="1346"/>
      <c r="F7" s="1346"/>
      <c r="G7" s="1346"/>
      <c r="H7" s="1348" t="s">
        <v>84</v>
      </c>
      <c r="I7" s="1346"/>
      <c r="J7" s="1346"/>
      <c r="K7" s="1346"/>
      <c r="L7" s="1349"/>
    </row>
    <row r="8" spans="1:55">
      <c r="B8" s="1347"/>
      <c r="C8" s="792">
        <v>2011</v>
      </c>
      <c r="D8" s="793">
        <v>2012</v>
      </c>
      <c r="E8" s="793">
        <v>2013</v>
      </c>
      <c r="F8" s="793">
        <v>2014</v>
      </c>
      <c r="G8" s="793">
        <v>2015</v>
      </c>
      <c r="H8" s="793">
        <v>2016</v>
      </c>
      <c r="I8" s="793">
        <v>2017</v>
      </c>
      <c r="J8" s="793">
        <v>2018</v>
      </c>
      <c r="K8" s="793">
        <v>2019</v>
      </c>
      <c r="L8" s="793">
        <v>2020</v>
      </c>
    </row>
    <row r="9" spans="1:55">
      <c r="B9" s="639" t="s">
        <v>57</v>
      </c>
      <c r="C9" s="643">
        <f>'2011-15 rates summary'!D9</f>
        <v>244.53</v>
      </c>
      <c r="D9" s="643">
        <f>'2011-15 rates summary'!G9</f>
        <v>254.5</v>
      </c>
      <c r="E9" s="643">
        <f>'2011-15 rates summary'!J9</f>
        <v>264.24</v>
      </c>
      <c r="F9" s="643">
        <f>'2011-15 rates summary'!M9</f>
        <v>278.88</v>
      </c>
      <c r="G9" s="643">
        <f>'2011-15 rates summary'!P9</f>
        <v>290.47000000000003</v>
      </c>
      <c r="H9" s="652">
        <f>'2015-20 rate summary'!E17</f>
        <v>569.79372570092801</v>
      </c>
      <c r="I9" s="652">
        <f>'2015-20 rate summary'!F17</f>
        <v>579.84422521714691</v>
      </c>
      <c r="J9" s="652">
        <f>'2015-20 rate summary'!G17</f>
        <v>590.07200387135777</v>
      </c>
      <c r="K9" s="652">
        <f>'2015-20 rate summary'!H17</f>
        <v>600.4801886616483</v>
      </c>
      <c r="L9" s="652">
        <f>'2015-20 rate summary'!I17</f>
        <v>611.07196174272076</v>
      </c>
    </row>
    <row r="10" spans="1:55">
      <c r="B10" s="639" t="s">
        <v>58</v>
      </c>
      <c r="C10" s="643">
        <f>'2011-15 rates summary'!D10</f>
        <v>267.2</v>
      </c>
      <c r="D10" s="643">
        <f>'2011-15 rates summary'!G10</f>
        <v>278.08999999999997</v>
      </c>
      <c r="E10" s="643">
        <f>'2011-15 rates summary'!J10</f>
        <v>288.74</v>
      </c>
      <c r="F10" s="643">
        <f>'2011-15 rates summary'!M10</f>
        <v>304.74</v>
      </c>
      <c r="G10" s="643">
        <f>'2011-15 rates summary'!P10</f>
        <v>317.41000000000003</v>
      </c>
      <c r="H10" s="652">
        <f>'2015-20 rate summary'!E18</f>
        <v>658.01449336504106</v>
      </c>
      <c r="I10" s="652">
        <f>'2015-20 rate summary'!F18</f>
        <v>669.62110475602265</v>
      </c>
      <c r="J10" s="652">
        <f>'2015-20 rate summary'!G18</f>
        <v>681.43244329107142</v>
      </c>
      <c r="K10" s="652">
        <f>'2015-20 rate summary'!H18</f>
        <v>693.45212011922138</v>
      </c>
      <c r="L10" s="652">
        <f>'2015-20 rate summary'!I18</f>
        <v>705.68381008598203</v>
      </c>
    </row>
    <row r="11" spans="1:55">
      <c r="B11" s="639" t="s">
        <v>49</v>
      </c>
      <c r="C11" s="643">
        <f>'2011-15 rates summary'!D13</f>
        <v>141.4</v>
      </c>
      <c r="D11" s="643">
        <f>'2011-15 rates summary'!G13</f>
        <v>147.16</v>
      </c>
      <c r="E11" s="643">
        <f>'2011-15 rates summary'!J13</f>
        <v>152.79</v>
      </c>
      <c r="F11" s="643">
        <f>'2011-15 rates summary'!M13</f>
        <v>161.25</v>
      </c>
      <c r="G11" s="643">
        <f>'2011-15 rates summary'!P13</f>
        <v>167.95</v>
      </c>
      <c r="H11" s="652">
        <f>'2015-20 rate summary'!E9</f>
        <v>350.86983288387876</v>
      </c>
      <c r="I11" s="652">
        <f>'2015-20 rate summary'!F9</f>
        <v>357.05876920696164</v>
      </c>
      <c r="J11" s="652">
        <f>'2015-20 rate summary'!G9</f>
        <v>363.35687117844583</v>
      </c>
      <c r="K11" s="652">
        <f>'2015-20 rate summary'!H9</f>
        <v>369.76606435357485</v>
      </c>
      <c r="L11" s="652">
        <f>'2015-20 rate summary'!I9</f>
        <v>376.28830825215096</v>
      </c>
    </row>
    <row r="12" spans="1:55">
      <c r="B12" s="639" t="s">
        <v>50</v>
      </c>
      <c r="C12" s="643">
        <f>'2011-15 rates summary'!D11</f>
        <v>316.69</v>
      </c>
      <c r="D12" s="643">
        <f>'2011-15 rates summary'!G11</f>
        <v>329.6</v>
      </c>
      <c r="E12" s="643">
        <f>'2011-15 rates summary'!J11</f>
        <v>342.22</v>
      </c>
      <c r="F12" s="643">
        <f>'2011-15 rates summary'!M11</f>
        <v>361.18</v>
      </c>
      <c r="G12" s="643">
        <f>'2011-15 rates summary'!P11</f>
        <v>376.2</v>
      </c>
      <c r="H12" s="652">
        <f>'2015-20 rate summary'!E10</f>
        <v>400.91541367934423</v>
      </c>
      <c r="I12" s="652">
        <f>'2015-20 rate summary'!F10</f>
        <v>407.98709592061886</v>
      </c>
      <c r="J12" s="652">
        <f>'2015-20 rate summary'!G10</f>
        <v>415.18351442299809</v>
      </c>
      <c r="K12" s="652">
        <f>'2015-20 rate summary'!H10</f>
        <v>422.50686938924872</v>
      </c>
      <c r="L12" s="652">
        <f>'2015-20 rate summary'!I10</f>
        <v>429.95939983115926</v>
      </c>
    </row>
    <row r="13" spans="1:55">
      <c r="B13" s="642" t="s">
        <v>51</v>
      </c>
      <c r="C13" s="643">
        <f>'2011-15 rates summary'!D12</f>
        <v>347.13</v>
      </c>
      <c r="D13" s="643">
        <f>'2011-15 rates summary'!G12</f>
        <v>361.28</v>
      </c>
      <c r="E13" s="643">
        <f>'2011-15 rates summary'!J12</f>
        <v>375.11</v>
      </c>
      <c r="F13" s="643">
        <f>'2011-15 rates summary'!M12</f>
        <v>395.9</v>
      </c>
      <c r="G13" s="643">
        <f>'2011-15 rates summary'!P12</f>
        <v>412.36</v>
      </c>
      <c r="H13" s="652">
        <f>'2015-20 rate summary'!E11</f>
        <v>391.71384273780598</v>
      </c>
      <c r="I13" s="652">
        <f>'2015-20 rate summary'!F11</f>
        <v>398.62321995513065</v>
      </c>
      <c r="J13" s="652">
        <f>'2015-20 rate summary'!G11</f>
        <v>405.65447056145177</v>
      </c>
      <c r="K13" s="652">
        <f>'2015-20 rate summary'!H11</f>
        <v>412.80974426179756</v>
      </c>
      <c r="L13" s="652">
        <f>'2015-20 rate summary'!I11</f>
        <v>420.09122867949594</v>
      </c>
    </row>
    <row r="14" spans="1:55">
      <c r="B14" s="639" t="s">
        <v>52</v>
      </c>
      <c r="C14" s="643">
        <f>'2011-15 rates summary'!D16</f>
        <v>243.49</v>
      </c>
      <c r="D14" s="643">
        <f>'2011-15 rates summary'!G16</f>
        <v>253.42</v>
      </c>
      <c r="E14" s="643">
        <f>'2011-15 rates summary'!J16</f>
        <v>263.12</v>
      </c>
      <c r="F14" s="643">
        <f>'2011-15 rates summary'!M16</f>
        <v>277.7</v>
      </c>
      <c r="G14" s="643">
        <f>'2011-15 rates summary'!P16</f>
        <v>289.25</v>
      </c>
      <c r="H14" s="652">
        <f>'2015-20 rate summary'!E12</f>
        <v>448.88165988936237</v>
      </c>
      <c r="I14" s="652">
        <f>'2015-20 rate summary'!F12</f>
        <v>456.79941100185084</v>
      </c>
      <c r="J14" s="652">
        <f>'2015-20 rate summary'!G12</f>
        <v>464.85682204763862</v>
      </c>
      <c r="K14" s="652">
        <f>'2015-20 rate summary'!H12</f>
        <v>473.0563564657362</v>
      </c>
      <c r="L14" s="652">
        <f>'2015-20 rate summary'!I12</f>
        <v>481.40052114735755</v>
      </c>
    </row>
    <row r="15" spans="1:55">
      <c r="B15" s="639" t="s">
        <v>53</v>
      </c>
      <c r="C15" s="643">
        <f>'2011-15 rates summary'!D14</f>
        <v>414.37</v>
      </c>
      <c r="D15" s="643">
        <f>'2011-15 rates summary'!G14</f>
        <v>431.27</v>
      </c>
      <c r="E15" s="643">
        <f>'2011-15 rates summary'!J14</f>
        <v>447.78</v>
      </c>
      <c r="F15" s="643">
        <f>'2011-15 rates summary'!M14</f>
        <v>472.59</v>
      </c>
      <c r="G15" s="643">
        <f>'2011-15 rates summary'!P14</f>
        <v>492.24</v>
      </c>
      <c r="H15" s="652">
        <f>'2015-20 rate summary'!E13</f>
        <v>181.62535093293252</v>
      </c>
      <c r="I15" s="652">
        <f>'2015-20 rate summary'!F13</f>
        <v>184.82901116881698</v>
      </c>
      <c r="J15" s="652">
        <f>'2015-20 rate summary'!G13</f>
        <v>188.08918025026881</v>
      </c>
      <c r="K15" s="652">
        <f>'2015-20 rate summary'!H13</f>
        <v>191.40685492768981</v>
      </c>
      <c r="L15" s="652">
        <f>'2015-20 rate summary'!I13</f>
        <v>194.78304953300113</v>
      </c>
    </row>
    <row r="16" spans="1:55">
      <c r="B16" s="642" t="s">
        <v>54</v>
      </c>
      <c r="C16" s="643">
        <f>'2011-15 rates summary'!D15</f>
        <v>455.35</v>
      </c>
      <c r="D16" s="643">
        <f>'2011-15 rates summary'!G15</f>
        <v>473.92</v>
      </c>
      <c r="E16" s="643">
        <f>'2011-15 rates summary'!J15</f>
        <v>492.07</v>
      </c>
      <c r="F16" s="643">
        <f>'2011-15 rates summary'!M15</f>
        <v>519.34</v>
      </c>
      <c r="G16" s="643">
        <f>'2011-15 rates summary'!P15</f>
        <v>540.94000000000005</v>
      </c>
      <c r="H16" s="652">
        <f>'2015-20 rate summary'!E14</f>
        <v>439.0928941683614</v>
      </c>
      <c r="I16" s="652">
        <f>'2015-20 rate summary'!F14</f>
        <v>446.83798282300654</v>
      </c>
      <c r="J16" s="652">
        <f>'2015-20 rate summary'!G14</f>
        <v>454.7196858457387</v>
      </c>
      <c r="K16" s="652">
        <f>'2015-20 rate summary'!H14</f>
        <v>462.74041295533584</v>
      </c>
      <c r="L16" s="652">
        <f>'2015-20 rate summary'!I14</f>
        <v>470.90261637521638</v>
      </c>
    </row>
    <row r="17" spans="2:12">
      <c r="B17" s="639" t="s">
        <v>55</v>
      </c>
      <c r="C17" s="643">
        <f>'2011-15 rates summary'!D17</f>
        <v>404.8</v>
      </c>
      <c r="D17" s="643">
        <f>'2011-15 rates summary'!G17</f>
        <v>421.31</v>
      </c>
      <c r="E17" s="643">
        <f>'2011-15 rates summary'!J17</f>
        <v>437.44</v>
      </c>
      <c r="F17" s="643">
        <f>'2011-15 rates summary'!M17</f>
        <v>461.68</v>
      </c>
      <c r="G17" s="643">
        <f>'2011-15 rates summary'!P17</f>
        <v>480.88</v>
      </c>
      <c r="H17" s="652">
        <f>'2015-20 rate summary'!E15</f>
        <v>504.52250549298327</v>
      </c>
      <c r="I17" s="652">
        <f>'2015-20 rate summary'!F15</f>
        <v>513.42169649608013</v>
      </c>
      <c r="J17" s="652">
        <f>'2015-20 rate summary'!G15</f>
        <v>522.47785889222166</v>
      </c>
      <c r="K17" s="652">
        <f>'2015-20 rate summary'!H15</f>
        <v>531.69376147446155</v>
      </c>
      <c r="L17" s="652">
        <f>'2015-20 rate summary'!I15</f>
        <v>541.07222187414743</v>
      </c>
    </row>
    <row r="18" spans="2:12">
      <c r="B18" s="639" t="s">
        <v>56</v>
      </c>
      <c r="C18" s="643">
        <f>'2011-15 rates summary'!D18</f>
        <v>444.75</v>
      </c>
      <c r="D18" s="643">
        <f>'2011-15 rates summary'!G18</f>
        <v>462.89</v>
      </c>
      <c r="E18" s="643">
        <f>'2011-15 rates summary'!J18</f>
        <v>480.61</v>
      </c>
      <c r="F18" s="643">
        <f>'2011-15 rates summary'!M18</f>
        <v>507.24</v>
      </c>
      <c r="G18" s="643">
        <f>'2011-15 rates summary'!P18</f>
        <v>528.33000000000004</v>
      </c>
      <c r="H18" s="652">
        <f>'2015-20 rate summary'!E16</f>
        <v>337.42453054965159</v>
      </c>
      <c r="I18" s="652">
        <f>'2015-20 rate summary'!F16</f>
        <v>343.37630735603511</v>
      </c>
      <c r="J18" s="652">
        <f>'2015-20 rate summary'!G16</f>
        <v>349.43306659240176</v>
      </c>
      <c r="K18" s="652">
        <f>'2015-20 rate summary'!H16</f>
        <v>355.59666002688112</v>
      </c>
      <c r="L18" s="652">
        <f>'2015-20 rate summary'!I16</f>
        <v>361.86897209064216</v>
      </c>
    </row>
    <row r="19" spans="2:12">
      <c r="B19" s="639"/>
      <c r="C19" s="643"/>
      <c r="D19" s="643"/>
      <c r="E19" s="643"/>
      <c r="F19" s="643"/>
      <c r="G19" s="643"/>
      <c r="H19" s="652"/>
      <c r="I19" s="652"/>
      <c r="J19" s="652"/>
      <c r="K19" s="652"/>
      <c r="L19" s="652"/>
    </row>
    <row r="20" spans="2:12">
      <c r="B20" s="639" t="s">
        <v>76</v>
      </c>
      <c r="C20" s="643">
        <f>'2011-15 rates summary'!D20</f>
        <v>12.9</v>
      </c>
      <c r="D20" s="643">
        <f>'2011-15 rates summary'!G20</f>
        <v>18.34</v>
      </c>
      <c r="E20" s="643">
        <f>'2011-15 rates summary'!J20</f>
        <v>23.79</v>
      </c>
      <c r="F20" s="643">
        <f>'2011-15 rates summary'!M20</f>
        <v>24.37</v>
      </c>
      <c r="G20" s="643">
        <f>'2011-15 rates summary'!P20</f>
        <v>24.98</v>
      </c>
      <c r="H20" s="652">
        <f>'2015-20 rate summary'!E23</f>
        <v>34.697790100083857</v>
      </c>
      <c r="I20" s="652">
        <f>'2015-20 rate summary'!F23</f>
        <v>35.187602720003447</v>
      </c>
      <c r="J20" s="652">
        <f>'2015-20 rate summary'!G23</f>
        <v>35.677195708827377</v>
      </c>
      <c r="K20" s="652">
        <f>'2015-20 rate summary'!H23</f>
        <v>36.14666766152245</v>
      </c>
      <c r="L20" s="652">
        <f>'2015-20 rate summary'!I23</f>
        <v>36.615128112099256</v>
      </c>
    </row>
    <row r="21" spans="2:12">
      <c r="B21" s="639" t="s">
        <v>77</v>
      </c>
      <c r="C21" s="643">
        <f>'2011-15 rates summary'!D21</f>
        <v>16.170000000000002</v>
      </c>
      <c r="D21" s="643">
        <f>'2011-15 rates summary'!G21</f>
        <v>22.99</v>
      </c>
      <c r="E21" s="643">
        <f>'2011-15 rates summary'!J21</f>
        <v>29.82</v>
      </c>
      <c r="F21" s="643">
        <f>'2011-15 rates summary'!M21</f>
        <v>30.55</v>
      </c>
      <c r="G21" s="643">
        <f>'2011-15 rates summary'!P21</f>
        <v>31.32</v>
      </c>
      <c r="H21" s="652">
        <f>'2015-20 rate summary'!E24</f>
        <v>0</v>
      </c>
      <c r="I21" s="652">
        <f>'2015-20 rate summary'!F24</f>
        <v>0</v>
      </c>
      <c r="J21" s="652">
        <f>'2015-20 rate summary'!G24</f>
        <v>0</v>
      </c>
      <c r="K21" s="652">
        <f>'2015-20 rate summary'!H24</f>
        <v>0</v>
      </c>
      <c r="L21" s="652">
        <f>'2015-20 rate summary'!I24</f>
        <v>0</v>
      </c>
    </row>
    <row r="22" spans="2:12">
      <c r="B22" s="639" t="s">
        <v>78</v>
      </c>
      <c r="C22" s="643">
        <f>'2011-15 rates summary'!D22</f>
        <v>55.06</v>
      </c>
      <c r="D22" s="643">
        <f>'2011-15 rates summary'!G22</f>
        <v>78.3</v>
      </c>
      <c r="E22" s="643">
        <f>'2011-15 rates summary'!J22</f>
        <v>101.58</v>
      </c>
      <c r="F22" s="643">
        <f>'2011-15 rates summary'!M22</f>
        <v>104.07</v>
      </c>
      <c r="G22" s="643">
        <f>'2011-15 rates summary'!P22</f>
        <v>106.7</v>
      </c>
      <c r="H22" s="652">
        <f>'2015-20 rate summary'!E25</f>
        <v>34.697790100083857</v>
      </c>
      <c r="I22" s="652">
        <f>'2015-20 rate summary'!F25</f>
        <v>35.187602720003447</v>
      </c>
      <c r="J22" s="652">
        <f>'2015-20 rate summary'!G25</f>
        <v>35.677195708827377</v>
      </c>
      <c r="K22" s="652">
        <f>'2015-20 rate summary'!H25</f>
        <v>36.14666766152245</v>
      </c>
      <c r="L22" s="652">
        <f>'2015-20 rate summary'!I25</f>
        <v>36.615128112099256</v>
      </c>
    </row>
    <row r="23" spans="2:12">
      <c r="B23" s="639" t="s">
        <v>79</v>
      </c>
      <c r="C23" s="643">
        <f>'2011-15 rates summary'!D23</f>
        <v>13.07</v>
      </c>
      <c r="D23" s="643">
        <f>'2011-15 rates summary'!G23</f>
        <v>18.579999999999998</v>
      </c>
      <c r="E23" s="643">
        <f>'2011-15 rates summary'!J23</f>
        <v>24.1</v>
      </c>
      <c r="F23" s="643">
        <f>'2011-15 rates summary'!M23</f>
        <v>24.69</v>
      </c>
      <c r="G23" s="643">
        <f>'2011-15 rates summary'!P23</f>
        <v>25.31</v>
      </c>
      <c r="H23" s="652">
        <f>'2015-20 rate summary'!E20</f>
        <v>34.182763848222208</v>
      </c>
      <c r="I23" s="652">
        <f>'2015-20 rate summary'!F20</f>
        <v>34.666044427874276</v>
      </c>
      <c r="J23" s="652">
        <f>'2015-20 rate summary'!G20</f>
        <v>35.149175182249394</v>
      </c>
      <c r="K23" s="652">
        <f>'2015-20 rate summary'!H20</f>
        <v>35.612671488009532</v>
      </c>
      <c r="L23" s="652">
        <f>'2015-20 rate summary'!I20</f>
        <v>36.075244956380793</v>
      </c>
    </row>
    <row r="24" spans="2:12">
      <c r="B24" s="639" t="s">
        <v>80</v>
      </c>
      <c r="C24" s="643">
        <f>'2011-15 rates summary'!D24</f>
        <v>0</v>
      </c>
      <c r="D24" s="643">
        <f>'2011-15 rates summary'!G24</f>
        <v>0</v>
      </c>
      <c r="E24" s="643">
        <f>'2011-15 rates summary'!J24</f>
        <v>0</v>
      </c>
      <c r="F24" s="643">
        <f>'2011-15 rates summary'!M24</f>
        <v>0</v>
      </c>
      <c r="G24" s="643">
        <f>'2011-15 rates summary'!P24</f>
        <v>0</v>
      </c>
      <c r="H24" s="652">
        <f>'2015-20 rate summary'!E21</f>
        <v>43.816784324222418</v>
      </c>
      <c r="I24" s="652">
        <f>'2015-20 rate summary'!F21</f>
        <v>44.42225248064328</v>
      </c>
      <c r="J24" s="652">
        <f>'2015-20 rate summary'!G21</f>
        <v>45.026265032355141</v>
      </c>
      <c r="K24" s="652">
        <f>'2015-20 rate summary'!H21</f>
        <v>45.60154108666282</v>
      </c>
      <c r="L24" s="652">
        <f>'2015-20 rate summary'!I21</f>
        <v>46.17423575158508</v>
      </c>
    </row>
    <row r="25" spans="2:12">
      <c r="B25" s="639" t="s">
        <v>81</v>
      </c>
      <c r="C25" s="643">
        <f>'2011-15 rates summary'!D25</f>
        <v>13.07</v>
      </c>
      <c r="D25" s="643">
        <f>'2011-15 rates summary'!G25</f>
        <v>18.579999999999998</v>
      </c>
      <c r="E25" s="643">
        <f>'2011-15 rates summary'!J25</f>
        <v>24.1</v>
      </c>
      <c r="F25" s="643">
        <f>'2011-15 rates summary'!M25</f>
        <v>24.69</v>
      </c>
      <c r="G25" s="643">
        <f>'2011-15 rates summary'!P25</f>
        <v>25.31</v>
      </c>
      <c r="H25" s="652">
        <f>'2015-20 rate summary'!E22</f>
        <v>158.44466241797537</v>
      </c>
      <c r="I25" s="652">
        <f>'2015-20 rate summary'!F22</f>
        <v>160.5039475648536</v>
      </c>
      <c r="J25" s="652">
        <f>'2015-20 rate summary'!G22</f>
        <v>162.54624063126738</v>
      </c>
      <c r="K25" s="652">
        <f>'2015-20 rate summary'!H22</f>
        <v>164.45149884845054</v>
      </c>
      <c r="L25" s="652">
        <f>'2015-20 rate summary'!I22</f>
        <v>166.33444182821012</v>
      </c>
    </row>
    <row r="26" spans="2:12">
      <c r="B26" s="639" t="s">
        <v>82</v>
      </c>
      <c r="C26" s="643">
        <f>'2011-15 rates summary'!D26</f>
        <v>10</v>
      </c>
      <c r="D26" s="643">
        <f>'2011-15 rates summary'!G26</f>
        <v>14.22</v>
      </c>
      <c r="E26" s="643">
        <f>'2011-15 rates summary'!J26</f>
        <v>18.440000000000001</v>
      </c>
      <c r="F26" s="643">
        <f>'2011-15 rates summary'!M26</f>
        <v>18.89</v>
      </c>
      <c r="G26" s="643">
        <f>'2011-15 rates summary'!P26</f>
        <v>19.36</v>
      </c>
      <c r="H26" s="652">
        <f>'2015-20 rate summary'!E26</f>
        <v>28.002883357162233</v>
      </c>
      <c r="I26" s="652">
        <f>'2015-20 rate summary'!F26</f>
        <v>28.377158022771841</v>
      </c>
      <c r="J26" s="652">
        <f>'2015-20 rate summary'!G26</f>
        <v>28.749360125389195</v>
      </c>
      <c r="K26" s="652">
        <f>'2015-20 rate summary'!H26</f>
        <v>29.099971126816197</v>
      </c>
      <c r="L26" s="652">
        <f>'2015-20 rate summary'!I26</f>
        <v>29.447668125200121</v>
      </c>
    </row>
    <row r="27" spans="2:12">
      <c r="B27" s="639" t="s">
        <v>83</v>
      </c>
      <c r="C27" s="643">
        <f>'2011-15 rates summary'!D27</f>
        <v>0</v>
      </c>
      <c r="D27" s="643">
        <f>'2011-15 rates summary'!G27</f>
        <v>0</v>
      </c>
      <c r="E27" s="643">
        <f>'2011-15 rates summary'!J27</f>
        <v>0</v>
      </c>
      <c r="F27" s="643">
        <f>'2011-15 rates summary'!M27</f>
        <v>0</v>
      </c>
      <c r="G27" s="643">
        <f>'2011-15 rates summary'!P27</f>
        <v>0</v>
      </c>
      <c r="H27" s="652">
        <f>'2015-20 rate summary'!E27</f>
        <v>0</v>
      </c>
      <c r="I27" s="652">
        <f>'2015-20 rate summary'!F27</f>
        <v>0</v>
      </c>
      <c r="J27" s="652">
        <f>'2015-20 rate summary'!G27</f>
        <v>0</v>
      </c>
      <c r="K27" s="652">
        <f>'2015-20 rate summary'!H27</f>
        <v>0</v>
      </c>
      <c r="L27" s="652">
        <f>'2015-20 rate summary'!I27</f>
        <v>0</v>
      </c>
    </row>
    <row r="28" spans="2:12">
      <c r="B28" s="639" t="s">
        <v>355</v>
      </c>
      <c r="C28" s="643">
        <f>'2011-15 rates summary'!D28</f>
        <v>0</v>
      </c>
      <c r="D28" s="643">
        <f>'2011-15 rates summary'!G28</f>
        <v>0</v>
      </c>
      <c r="E28" s="643">
        <f>'2011-15 rates summary'!J28</f>
        <v>0</v>
      </c>
      <c r="F28" s="643">
        <f>'2011-15 rates summary'!M28</f>
        <v>0</v>
      </c>
      <c r="G28" s="643">
        <f>'2011-15 rates summary'!P28</f>
        <v>19.36</v>
      </c>
      <c r="H28" s="652">
        <f>'2015-20 rate summary'!E28</f>
        <v>28.002883357162233</v>
      </c>
      <c r="I28" s="652">
        <f>'2015-20 rate summary'!F28</f>
        <v>28.377158022771841</v>
      </c>
      <c r="J28" s="652">
        <f>'2015-20 rate summary'!G28</f>
        <v>28.749360125389195</v>
      </c>
      <c r="K28" s="652">
        <f>'2015-20 rate summary'!H28</f>
        <v>29.099971126816197</v>
      </c>
      <c r="L28" s="652">
        <f>'2015-20 rate summary'!I28</f>
        <v>29.447668125200121</v>
      </c>
    </row>
    <row r="29" spans="2:12">
      <c r="B29" s="639" t="s">
        <v>357</v>
      </c>
      <c r="C29" s="643">
        <f>'2011-15 rates summary'!D29</f>
        <v>0</v>
      </c>
      <c r="D29" s="643">
        <f>'2011-15 rates summary'!G29</f>
        <v>0</v>
      </c>
      <c r="E29" s="643">
        <f>'2011-15 rates summary'!J29</f>
        <v>0</v>
      </c>
      <c r="F29" s="643">
        <f>'2011-15 rates summary'!M29</f>
        <v>0</v>
      </c>
      <c r="G29" s="643">
        <f>'2011-15 rates summary'!P29</f>
        <v>0</v>
      </c>
      <c r="H29" s="652">
        <f>'2015-20 rate summary'!E29</f>
        <v>45.623278793060194</v>
      </c>
      <c r="I29" s="652">
        <f>'2015-20 rate summary'!F29</f>
        <v>46.428020440353521</v>
      </c>
      <c r="J29" s="652">
        <f>'2015-20 rate summary'!G29</f>
        <v>47.246956795612178</v>
      </c>
      <c r="K29" s="652">
        <f>'2015-20 rate summary'!H29</f>
        <v>48.080338236997797</v>
      </c>
      <c r="L29" s="652">
        <f>'2015-20 rate summary'!I29</f>
        <v>48.928419559051903</v>
      </c>
    </row>
    <row r="30" spans="2:12">
      <c r="B30" s="639"/>
      <c r="C30" s="643"/>
      <c r="D30" s="643"/>
      <c r="E30" s="643"/>
      <c r="F30" s="643"/>
      <c r="G30" s="643"/>
      <c r="H30" s="652"/>
      <c r="I30" s="652"/>
      <c r="J30" s="652"/>
      <c r="K30" s="652"/>
      <c r="L30" s="652"/>
    </row>
    <row r="31" spans="2:12">
      <c r="B31" s="639" t="s">
        <v>59</v>
      </c>
      <c r="C31" s="643">
        <f>'2011-15 rates summary'!D31</f>
        <v>367.82</v>
      </c>
      <c r="D31" s="643">
        <f>'2011-15 rates summary'!G31</f>
        <v>382.82</v>
      </c>
      <c r="E31" s="643">
        <f>'2011-15 rates summary'!J31</f>
        <v>397.48</v>
      </c>
      <c r="F31" s="643">
        <f>'2011-15 rates summary'!M31</f>
        <v>419.51</v>
      </c>
      <c r="G31" s="643">
        <f>'2011-15 rates summary'!P31</f>
        <v>436.95</v>
      </c>
      <c r="H31" s="652">
        <f>'2015-20 rate summary'!E31</f>
        <v>535.89602441340355</v>
      </c>
      <c r="I31" s="652">
        <f>'2015-20 rate summary'!F31</f>
        <v>545.34860785047965</v>
      </c>
      <c r="J31" s="652">
        <f>'2015-20 rate summary'!G31</f>
        <v>554.96792388038057</v>
      </c>
      <c r="K31" s="652">
        <f>'2015-20 rate summary'!H31</f>
        <v>564.75691347238671</v>
      </c>
      <c r="L31" s="652">
        <f>'2015-20 rate summary'!I31</f>
        <v>574.71856947106073</v>
      </c>
    </row>
    <row r="32" spans="2:12">
      <c r="B32" s="639" t="s">
        <v>60</v>
      </c>
      <c r="C32" s="643">
        <f>'2011-15 rates summary'!D32</f>
        <v>404.37</v>
      </c>
      <c r="D32" s="643">
        <f>'2011-15 rates summary'!G32</f>
        <v>420.86</v>
      </c>
      <c r="E32" s="643">
        <f>'2011-15 rates summary'!J32</f>
        <v>436.97</v>
      </c>
      <c r="F32" s="643">
        <f>'2011-15 rates summary'!M32</f>
        <v>461.18</v>
      </c>
      <c r="G32" s="643">
        <f>'2011-15 rates summary'!P32</f>
        <v>480.36</v>
      </c>
      <c r="H32" s="652">
        <f>'2015-20 rate summary'!E32</f>
        <v>646.80023129195297</v>
      </c>
      <c r="I32" s="652">
        <f>'2015-20 rate summary'!F32</f>
        <v>658.2090361251287</v>
      </c>
      <c r="J32" s="652">
        <f>'2015-20 rate summary'!G32</f>
        <v>669.8190790244405</v>
      </c>
      <c r="K32" s="652">
        <f>'2015-20 rate summary'!H32</f>
        <v>681.63390959564049</v>
      </c>
      <c r="L32" s="652">
        <f>'2015-20 rate summary'!I32</f>
        <v>693.65714005540383</v>
      </c>
    </row>
    <row r="33" spans="2:12">
      <c r="B33" s="639" t="s">
        <v>61</v>
      </c>
      <c r="C33" s="643">
        <f>'2011-15 rates summary'!D33</f>
        <v>232.21</v>
      </c>
      <c r="D33" s="643">
        <f>'2011-15 rates summary'!G33</f>
        <v>241.68</v>
      </c>
      <c r="E33" s="643">
        <f>'2011-15 rates summary'!J33</f>
        <v>250.93</v>
      </c>
      <c r="F33" s="643">
        <f>'2011-15 rates summary'!M33</f>
        <v>264.83</v>
      </c>
      <c r="G33" s="643">
        <f>'2011-15 rates summary'!P33</f>
        <v>275.83999999999997</v>
      </c>
      <c r="H33" s="652">
        <f>'2015-20 rate summary'!E33</f>
        <v>336.02136196324705</v>
      </c>
      <c r="I33" s="652">
        <f>'2015-20 rate summary'!F33</f>
        <v>341.94838850552139</v>
      </c>
      <c r="J33" s="652">
        <f>'2015-20 rate summary'!G33</f>
        <v>347.97996091186695</v>
      </c>
      <c r="K33" s="652">
        <f>'2015-20 rate summary'!H33</f>
        <v>354.11792324989779</v>
      </c>
      <c r="L33" s="652">
        <f>'2015-20 rate summary'!I33</f>
        <v>360.36415211443892</v>
      </c>
    </row>
    <row r="34" spans="2:12">
      <c r="B34" s="639" t="s">
        <v>62</v>
      </c>
      <c r="C34" s="643">
        <f>'2011-15 rates summary'!D34</f>
        <v>255.86</v>
      </c>
      <c r="D34" s="643">
        <f>'2011-15 rates summary'!G34</f>
        <v>266.29000000000002</v>
      </c>
      <c r="E34" s="643">
        <f>'2011-15 rates summary'!J34</f>
        <v>276.48</v>
      </c>
      <c r="F34" s="643">
        <f>'2011-15 rates summary'!M34</f>
        <v>291.8</v>
      </c>
      <c r="G34" s="643">
        <f>'2011-15 rates summary'!P34</f>
        <v>303.93</v>
      </c>
      <c r="H34" s="652">
        <f>'2015-20 rate summary'!E34</f>
        <v>388.25109524124719</v>
      </c>
      <c r="I34" s="652">
        <f>'2015-20 rate summary'!F34</f>
        <v>395.09939361465121</v>
      </c>
      <c r="J34" s="652">
        <f>'2015-20 rate summary'!G34</f>
        <v>402.06848801718712</v>
      </c>
      <c r="K34" s="652">
        <f>'2015-20 rate summary'!H34</f>
        <v>409.16050915050624</v>
      </c>
      <c r="L34" s="652">
        <f>'2015-20 rate summary'!I34</f>
        <v>416.37762529936219</v>
      </c>
    </row>
    <row r="35" spans="2:12">
      <c r="B35" s="639"/>
      <c r="C35" s="643"/>
      <c r="D35" s="643"/>
      <c r="E35" s="643"/>
      <c r="F35" s="643"/>
      <c r="G35" s="643"/>
      <c r="H35" s="652"/>
      <c r="I35" s="652"/>
      <c r="J35" s="652"/>
      <c r="K35" s="652"/>
      <c r="L35" s="652"/>
    </row>
    <row r="36" spans="2:12">
      <c r="B36" s="639" t="s">
        <v>63</v>
      </c>
      <c r="C36" s="643">
        <f>'2011-15 rates summary'!D36</f>
        <v>1.47</v>
      </c>
      <c r="D36" s="643">
        <f>'2011-15 rates summary'!G36</f>
        <v>1.52</v>
      </c>
      <c r="E36" s="643">
        <f>'2011-15 rates summary'!J36</f>
        <v>1.57</v>
      </c>
      <c r="F36" s="643">
        <f>'2011-15 rates summary'!M36</f>
        <v>1.65</v>
      </c>
      <c r="G36" s="643">
        <f>'2011-15 rates summary'!P36</f>
        <v>1.71</v>
      </c>
      <c r="H36" s="652">
        <f>'2015-20 rate summary'!E36</f>
        <v>0</v>
      </c>
      <c r="I36" s="652">
        <f>'2015-20 rate summary'!F36</f>
        <v>0</v>
      </c>
      <c r="J36" s="652">
        <f>'2015-20 rate summary'!G36</f>
        <v>0</v>
      </c>
      <c r="K36" s="652">
        <f>'2015-20 rate summary'!H36</f>
        <v>0</v>
      </c>
      <c r="L36" s="652">
        <f>'2015-20 rate summary'!I36</f>
        <v>0</v>
      </c>
    </row>
    <row r="37" spans="2:12">
      <c r="B37" s="639" t="s">
        <v>64</v>
      </c>
      <c r="C37" s="643">
        <f>'2011-15 rates summary'!D37</f>
        <v>3.03</v>
      </c>
      <c r="D37" s="643">
        <f>'2011-15 rates summary'!G37</f>
        <v>3.15</v>
      </c>
      <c r="E37" s="643">
        <f>'2011-15 rates summary'!J37</f>
        <v>3.27</v>
      </c>
      <c r="F37" s="643">
        <f>'2011-15 rates summary'!M37</f>
        <v>3.45</v>
      </c>
      <c r="G37" s="643">
        <f>'2011-15 rates summary'!P37</f>
        <v>3.59</v>
      </c>
      <c r="H37" s="652">
        <f>'2015-20 rate summary'!E37</f>
        <v>0</v>
      </c>
      <c r="I37" s="652">
        <f>'2015-20 rate summary'!F37</f>
        <v>0</v>
      </c>
      <c r="J37" s="652">
        <f>'2015-20 rate summary'!G37</f>
        <v>0</v>
      </c>
      <c r="K37" s="652">
        <f>'2015-20 rate summary'!H37</f>
        <v>0</v>
      </c>
      <c r="L37" s="652">
        <f>'2015-20 rate summary'!I37</f>
        <v>0</v>
      </c>
    </row>
    <row r="38" spans="2:12">
      <c r="B38" s="639" t="s">
        <v>65</v>
      </c>
      <c r="C38" s="643">
        <f>'2011-15 rates summary'!D38</f>
        <v>7.49</v>
      </c>
      <c r="D38" s="643">
        <f>'2011-15 rates summary'!G38</f>
        <v>7.79</v>
      </c>
      <c r="E38" s="643">
        <f>'2011-15 rates summary'!J38</f>
        <v>8.08</v>
      </c>
      <c r="F38" s="643">
        <f>'2011-15 rates summary'!M38</f>
        <v>8.52</v>
      </c>
      <c r="G38" s="643">
        <f>'2011-15 rates summary'!P38</f>
        <v>8.8699999999999992</v>
      </c>
      <c r="H38" s="652">
        <f>'2015-20 rate summary'!E38</f>
        <v>0</v>
      </c>
      <c r="I38" s="652">
        <f>'2015-20 rate summary'!F38</f>
        <v>0</v>
      </c>
      <c r="J38" s="652">
        <f>'2015-20 rate summary'!G38</f>
        <v>0</v>
      </c>
      <c r="K38" s="652">
        <f>'2015-20 rate summary'!H38</f>
        <v>0</v>
      </c>
      <c r="L38" s="652">
        <f>'2015-20 rate summary'!I38</f>
        <v>0</v>
      </c>
    </row>
    <row r="39" spans="2:12">
      <c r="B39" s="639"/>
      <c r="C39" s="643"/>
      <c r="D39" s="643"/>
      <c r="E39" s="643"/>
      <c r="F39" s="643"/>
      <c r="G39" s="643"/>
      <c r="H39" s="652"/>
      <c r="I39" s="652"/>
      <c r="J39" s="652"/>
      <c r="K39" s="652"/>
      <c r="L39" s="652"/>
    </row>
    <row r="40" spans="2:12">
      <c r="B40" s="639" t="s">
        <v>74</v>
      </c>
      <c r="C40" s="643">
        <f>'2011-15 rates summary'!D40</f>
        <v>223.55288849347573</v>
      </c>
      <c r="D40" s="643">
        <f>'2011-15 rates summary'!G40</f>
        <v>232.62892937010679</v>
      </c>
      <c r="E40" s="643">
        <f>'2011-15 rates summary'!J40</f>
        <v>241.45488959801821</v>
      </c>
      <c r="F40" s="643">
        <f>'2011-15 rates summary'!M40</f>
        <v>254.66512853718649</v>
      </c>
      <c r="G40" s="643">
        <f>'2011-15 rates summary'!P40</f>
        <v>265.15145494533698</v>
      </c>
      <c r="H40" s="652">
        <f>'2015-20 rate summary'!E40</f>
        <v>0</v>
      </c>
      <c r="I40" s="652">
        <f>'2015-20 rate summary'!F40</f>
        <v>0</v>
      </c>
      <c r="J40" s="652">
        <f>'2015-20 rate summary'!G40</f>
        <v>0</v>
      </c>
      <c r="K40" s="652">
        <f>'2015-20 rate summary'!H40</f>
        <v>0</v>
      </c>
      <c r="L40" s="652">
        <f>'2015-20 rate summary'!I40</f>
        <v>0</v>
      </c>
    </row>
    <row r="41" spans="2:12">
      <c r="B41" s="639" t="s">
        <v>75</v>
      </c>
      <c r="C41" s="643">
        <f>'2011-15 rates summary'!D41</f>
        <v>239.46441874258605</v>
      </c>
      <c r="D41" s="643">
        <f>'2011-15 rates summary'!G41</f>
        <v>249.18645305693954</v>
      </c>
      <c r="E41" s="643">
        <f>'2011-15 rates summary'!J41</f>
        <v>258.64060706078578</v>
      </c>
      <c r="F41" s="643">
        <f>'2011-15 rates summary'!M41</f>
        <v>272.79109382182321</v>
      </c>
      <c r="G41" s="643">
        <f>'2011-15 rates summary'!P41</f>
        <v>284.02379170819415</v>
      </c>
      <c r="H41" s="652">
        <f>'2015-20 rate summary'!E41</f>
        <v>0</v>
      </c>
      <c r="I41" s="652">
        <f>'2015-20 rate summary'!F41</f>
        <v>0</v>
      </c>
      <c r="J41" s="652">
        <f>'2015-20 rate summary'!G41</f>
        <v>0</v>
      </c>
      <c r="K41" s="652">
        <f>'2015-20 rate summary'!H41</f>
        <v>0</v>
      </c>
      <c r="L41" s="652">
        <f>'2015-20 rate summary'!I41</f>
        <v>0</v>
      </c>
    </row>
    <row r="42" spans="2:12">
      <c r="B42" s="639"/>
      <c r="C42" s="643"/>
      <c r="D42" s="643"/>
      <c r="E42" s="643"/>
      <c r="F42" s="643"/>
      <c r="G42" s="643"/>
      <c r="H42" s="652"/>
      <c r="I42" s="652"/>
      <c r="J42" s="652"/>
      <c r="K42" s="652"/>
      <c r="L42" s="652"/>
    </row>
    <row r="43" spans="2:12">
      <c r="B43" s="639" t="s">
        <v>66</v>
      </c>
      <c r="C43" s="643"/>
      <c r="D43" s="643"/>
      <c r="E43" s="643"/>
      <c r="F43" s="643"/>
      <c r="G43" s="643"/>
      <c r="H43" s="652"/>
      <c r="I43" s="652"/>
      <c r="J43" s="652"/>
      <c r="K43" s="652"/>
      <c r="L43" s="652"/>
    </row>
    <row r="44" spans="2:12">
      <c r="B44" s="639" t="s">
        <v>67</v>
      </c>
      <c r="C44" s="643">
        <f>'2011-15 rates summary'!D44</f>
        <v>367.63</v>
      </c>
      <c r="D44" s="643">
        <f>'2011-15 rates summary'!G44</f>
        <v>382.62</v>
      </c>
      <c r="E44" s="643">
        <f>'2011-15 rates summary'!J44</f>
        <v>397.27</v>
      </c>
      <c r="F44" s="643">
        <f>'2011-15 rates summary'!M44</f>
        <v>419.28</v>
      </c>
      <c r="G44" s="643">
        <f>'2011-15 rates summary'!P44</f>
        <v>436.71</v>
      </c>
      <c r="H44" s="652">
        <f>'2015-20 rate summary'!E44</f>
        <v>490.89090179764662</v>
      </c>
      <c r="I44" s="652">
        <f>'2015-20 rate summary'!F44</f>
        <v>497.2544011410551</v>
      </c>
      <c r="J44" s="652">
        <f>'2015-20 rate summary'!G44</f>
        <v>503.73014522179159</v>
      </c>
      <c r="K44" s="652">
        <f>'2015-20 rate summary'!H44</f>
        <v>510.32011390665213</v>
      </c>
      <c r="L44" s="652">
        <f>'2015-20 rate summary'!I44</f>
        <v>517.02632198498361</v>
      </c>
    </row>
    <row r="45" spans="2:12">
      <c r="B45" s="639" t="s">
        <v>68</v>
      </c>
      <c r="C45" s="643">
        <f>'2011-15 rates summary'!D45</f>
        <v>391.79</v>
      </c>
      <c r="D45" s="643">
        <f>'2011-15 rates summary'!G45</f>
        <v>407.77</v>
      </c>
      <c r="E45" s="643">
        <f>'2011-15 rates summary'!J45</f>
        <v>423.38</v>
      </c>
      <c r="F45" s="643">
        <f>'2011-15 rates summary'!M45</f>
        <v>446.84</v>
      </c>
      <c r="G45" s="643">
        <f>'2011-15 rates summary'!P45</f>
        <v>465.42</v>
      </c>
      <c r="H45" s="652">
        <f>'2015-20 rate summary'!E45</f>
        <v>544.25332808649512</v>
      </c>
      <c r="I45" s="652">
        <f>'2015-20 rate summary'!F45</f>
        <v>551.55807865014208</v>
      </c>
      <c r="J45" s="652">
        <f>'2015-20 rate summary'!G45</f>
        <v>558.99167652939582</v>
      </c>
      <c r="K45" s="652">
        <f>'2015-20 rate summary'!H45</f>
        <v>566.55639444124961</v>
      </c>
      <c r="L45" s="652">
        <f>'2015-20 rate summary'!I45</f>
        <v>574.25454519078482</v>
      </c>
    </row>
    <row r="46" spans="2:12">
      <c r="B46" s="639" t="s">
        <v>69</v>
      </c>
      <c r="C46" s="643">
        <f>'2011-15 rates summary'!D46</f>
        <v>453.98</v>
      </c>
      <c r="D46" s="643">
        <f>'2011-15 rates summary'!G46</f>
        <v>472.49</v>
      </c>
      <c r="E46" s="643">
        <f>'2011-15 rates summary'!J46</f>
        <v>490.58</v>
      </c>
      <c r="F46" s="643">
        <f>'2011-15 rates summary'!M46</f>
        <v>517.77</v>
      </c>
      <c r="G46" s="643">
        <f>'2011-15 rates summary'!P46</f>
        <v>539.29999999999995</v>
      </c>
      <c r="H46" s="652">
        <f>'2015-20 rate summary'!E46</f>
        <v>584.2281912430351</v>
      </c>
      <c r="I46" s="652">
        <f>'2015-20 rate summary'!F46</f>
        <v>590.59169058644352</v>
      </c>
      <c r="J46" s="652">
        <f>'2015-20 rate summary'!G46</f>
        <v>597.0674346671799</v>
      </c>
      <c r="K46" s="652">
        <f>'2015-20 rate summary'!H46</f>
        <v>603.65740335204043</v>
      </c>
      <c r="L46" s="652">
        <f>'2015-20 rate summary'!I46</f>
        <v>610.36361143037209</v>
      </c>
    </row>
    <row r="47" spans="2:12">
      <c r="B47" s="639" t="s">
        <v>70</v>
      </c>
      <c r="C47" s="643">
        <f>'2011-15 rates summary'!D47</f>
        <v>478.15</v>
      </c>
      <c r="D47" s="643">
        <f>'2011-15 rates summary'!G47</f>
        <v>497.65</v>
      </c>
      <c r="E47" s="643">
        <f>'2011-15 rates summary'!J47</f>
        <v>516.70000000000005</v>
      </c>
      <c r="F47" s="643">
        <f>'2011-15 rates summary'!M47</f>
        <v>545.33000000000004</v>
      </c>
      <c r="G47" s="643">
        <f>'2011-15 rates summary'!P47</f>
        <v>568.01</v>
      </c>
      <c r="H47" s="652">
        <f>'2015-20 rate summary'!E47</f>
        <v>637.59061753188337</v>
      </c>
      <c r="I47" s="652">
        <f>'2015-20 rate summary'!F47</f>
        <v>644.89536809553044</v>
      </c>
      <c r="J47" s="652">
        <f>'2015-20 rate summary'!G47</f>
        <v>652.32896597478418</v>
      </c>
      <c r="K47" s="652">
        <f>'2015-20 rate summary'!H47</f>
        <v>659.89368388663797</v>
      </c>
      <c r="L47" s="652">
        <f>'2015-20 rate summary'!I47</f>
        <v>667.59183463617319</v>
      </c>
    </row>
    <row r="48" spans="2:12">
      <c r="B48" s="639" t="s">
        <v>71</v>
      </c>
      <c r="C48" s="643">
        <f>'2011-15 rates summary'!D48</f>
        <v>1986.02</v>
      </c>
      <c r="D48" s="643">
        <f>'2011-15 rates summary'!G48</f>
        <v>2067.02</v>
      </c>
      <c r="E48" s="643">
        <f>'2011-15 rates summary'!J48</f>
        <v>2146.1799999999998</v>
      </c>
      <c r="F48" s="643">
        <f>'2011-15 rates summary'!M48</f>
        <v>2265.13</v>
      </c>
      <c r="G48" s="643">
        <f>'2011-15 rates summary'!P48</f>
        <v>2359.34</v>
      </c>
      <c r="H48" s="652">
        <f>'2015-20 rate summary'!E48</f>
        <v>2472.8945746089657</v>
      </c>
      <c r="I48" s="652">
        <f>'2015-20 rate summary'!F48</f>
        <v>2512.5719553029762</v>
      </c>
      <c r="J48" s="652">
        <f>'2015-20 rate summary'!G48</f>
        <v>2552.949198907866</v>
      </c>
      <c r="K48" s="652">
        <f>'2015-20 rate summary'!H48</f>
        <v>2594.0386501925054</v>
      </c>
      <c r="L48" s="652">
        <f>'2015-20 rate summary'!I48</f>
        <v>2635.8528716731485</v>
      </c>
    </row>
    <row r="49" spans="2:12">
      <c r="B49" s="639" t="s">
        <v>72</v>
      </c>
      <c r="C49" s="643">
        <f>'2011-15 rates summary'!D49</f>
        <v>2159.3200000000002</v>
      </c>
      <c r="D49" s="643">
        <f>'2011-15 rates summary'!G49</f>
        <v>2247.39</v>
      </c>
      <c r="E49" s="643">
        <f>'2011-15 rates summary'!J49</f>
        <v>2333.46</v>
      </c>
      <c r="F49" s="643">
        <f>'2011-15 rates summary'!M49</f>
        <v>2462.79</v>
      </c>
      <c r="G49" s="643">
        <f>'2011-15 rates summary'!P49</f>
        <v>2565.2199999999998</v>
      </c>
      <c r="H49" s="652">
        <f>'2015-20 rate summary'!E49</f>
        <v>3039.2224088893554</v>
      </c>
      <c r="I49" s="652">
        <f>'2015-20 rate summary'!F49</f>
        <v>3085.6501995460071</v>
      </c>
      <c r="J49" s="652">
        <f>'2015-20 rate summary'!G49</f>
        <v>3132.8969225048008</v>
      </c>
      <c r="K49" s="652">
        <f>'2015-20 rate summary'!H49</f>
        <v>3180.9770227803701</v>
      </c>
      <c r="L49" s="652">
        <f>'2015-20 rate summary'!I49</f>
        <v>3229.9052001806303</v>
      </c>
    </row>
    <row r="50" spans="2:12">
      <c r="B50" s="639"/>
      <c r="C50" s="643"/>
      <c r="D50" s="643"/>
      <c r="E50" s="643"/>
      <c r="F50" s="643"/>
      <c r="G50" s="643"/>
      <c r="H50" s="652"/>
      <c r="I50" s="652"/>
      <c r="J50" s="652"/>
      <c r="K50" s="652"/>
      <c r="L50" s="652"/>
    </row>
    <row r="51" spans="2:12">
      <c r="B51" s="639" t="s">
        <v>73</v>
      </c>
      <c r="C51" s="643"/>
      <c r="D51" s="643"/>
      <c r="E51" s="643"/>
      <c r="F51" s="643"/>
      <c r="G51" s="643"/>
      <c r="H51" s="652"/>
      <c r="I51" s="652"/>
      <c r="J51" s="652"/>
      <c r="K51" s="652"/>
      <c r="L51" s="652"/>
    </row>
    <row r="52" spans="2:12">
      <c r="B52" s="639" t="s">
        <v>67</v>
      </c>
      <c r="C52" s="643">
        <f>'2011-15 rates summary'!D52</f>
        <v>308.37</v>
      </c>
      <c r="D52" s="643">
        <f>'2011-15 rates summary'!G52</f>
        <v>320.94</v>
      </c>
      <c r="E52" s="643">
        <f>'2011-15 rates summary'!J52</f>
        <v>333.23</v>
      </c>
      <c r="F52" s="643">
        <f>'2011-15 rates summary'!M52</f>
        <v>351.69</v>
      </c>
      <c r="G52" s="643">
        <f>'2011-15 rates summary'!P52</f>
        <v>366.31</v>
      </c>
      <c r="H52" s="652">
        <f>'2015-20 rate summary'!E52</f>
        <v>471.92360597619381</v>
      </c>
      <c r="I52" s="652">
        <f>'2015-20 rate summary'!F52</f>
        <v>477.95254425148414</v>
      </c>
      <c r="J52" s="652">
        <f>'2015-20 rate summary'!G52</f>
        <v>484.08782599544753</v>
      </c>
      <c r="K52" s="652">
        <f>'2015-20 rate summary'!H52</f>
        <v>490.33132698335521</v>
      </c>
      <c r="L52" s="652">
        <f>'2015-20 rate summary'!I52</f>
        <v>496.6849560769756</v>
      </c>
    </row>
    <row r="53" spans="2:12">
      <c r="B53" s="639" t="s">
        <v>68</v>
      </c>
      <c r="C53" s="643">
        <f>'2011-15 rates summary'!D53</f>
        <v>332.53</v>
      </c>
      <c r="D53" s="643">
        <f>'2011-15 rates summary'!G53</f>
        <v>346.09</v>
      </c>
      <c r="E53" s="643">
        <f>'2011-15 rates summary'!J53</f>
        <v>359.34</v>
      </c>
      <c r="F53" s="643">
        <f>'2011-15 rates summary'!M53</f>
        <v>379.25</v>
      </c>
      <c r="G53" s="643">
        <f>'2011-15 rates summary'!P53</f>
        <v>395.02</v>
      </c>
      <c r="H53" s="652">
        <f>'2015-20 rate summary'!E53</f>
        <v>521.97858120038381</v>
      </c>
      <c r="I53" s="652">
        <f>'2015-20 rate summary'!F53</f>
        <v>528.89043110067689</v>
      </c>
      <c r="J53" s="652">
        <f>'2015-20 rate summary'!G53</f>
        <v>535.92419800522237</v>
      </c>
      <c r="K53" s="652">
        <f>'2015-20 rate summary'!H53</f>
        <v>543.08203238837041</v>
      </c>
      <c r="L53" s="652">
        <f>'2015-20 rate summary'!I53</f>
        <v>550.36612265634153</v>
      </c>
    </row>
    <row r="54" spans="2:12">
      <c r="B54" s="639" t="s">
        <v>69</v>
      </c>
      <c r="C54" s="643">
        <f>'2011-15 rates summary'!D54</f>
        <v>394.73</v>
      </c>
      <c r="D54" s="643">
        <f>'2011-15 rates summary'!G54</f>
        <v>410.83</v>
      </c>
      <c r="E54" s="643">
        <f>'2011-15 rates summary'!J54</f>
        <v>426.56</v>
      </c>
      <c r="F54" s="643">
        <f>'2011-15 rates summary'!M54</f>
        <v>450.2</v>
      </c>
      <c r="G54" s="643">
        <f>'2011-15 rates summary'!P54</f>
        <v>468.92</v>
      </c>
      <c r="H54" s="652">
        <f>'2015-20 rate summary'!E54</f>
        <v>565.26089542158218</v>
      </c>
      <c r="I54" s="652">
        <f>'2015-20 rate summary'!F54</f>
        <v>571.28983369687239</v>
      </c>
      <c r="J54" s="652">
        <f>'2015-20 rate summary'!G54</f>
        <v>577.42511544083584</v>
      </c>
      <c r="K54" s="652">
        <f>'2015-20 rate summary'!H54</f>
        <v>583.66861642874358</v>
      </c>
      <c r="L54" s="652">
        <f>'2015-20 rate summary'!I54</f>
        <v>590.02224552236396</v>
      </c>
    </row>
    <row r="55" spans="2:12">
      <c r="B55" s="639" t="s">
        <v>70</v>
      </c>
      <c r="C55" s="643">
        <f>'2011-15 rates summary'!D55</f>
        <v>418.89</v>
      </c>
      <c r="D55" s="643">
        <f>'2011-15 rates summary'!G55</f>
        <v>435.97</v>
      </c>
      <c r="E55" s="643">
        <f>'2011-15 rates summary'!J55</f>
        <v>452.66</v>
      </c>
      <c r="F55" s="643">
        <f>'2011-15 rates summary'!M55</f>
        <v>477.74</v>
      </c>
      <c r="G55" s="643">
        <f>'2011-15 rates summary'!P55</f>
        <v>497.61</v>
      </c>
      <c r="H55" s="652">
        <f>'2015-20 rate summary'!E55</f>
        <v>615.31587064577218</v>
      </c>
      <c r="I55" s="652">
        <f>'2015-20 rate summary'!F55</f>
        <v>622.22772054606537</v>
      </c>
      <c r="J55" s="652">
        <f>'2015-20 rate summary'!G55</f>
        <v>629.26148745061084</v>
      </c>
      <c r="K55" s="652">
        <f>'2015-20 rate summary'!H55</f>
        <v>636.41932183375889</v>
      </c>
      <c r="L55" s="652">
        <f>'2015-20 rate summary'!I55</f>
        <v>643.70341210172978</v>
      </c>
    </row>
    <row r="56" spans="2:12">
      <c r="B56" s="639" t="s">
        <v>71</v>
      </c>
      <c r="C56" s="643">
        <f>'2011-15 rates summary'!D56</f>
        <v>1926.77</v>
      </c>
      <c r="D56" s="643">
        <f>'2011-15 rates summary'!G56</f>
        <v>2005.36</v>
      </c>
      <c r="E56" s="643">
        <f>'2011-15 rates summary'!J56</f>
        <v>2082.16</v>
      </c>
      <c r="F56" s="643">
        <f>'2011-15 rates summary'!M56</f>
        <v>2197.56</v>
      </c>
      <c r="G56" s="643">
        <f>'2011-15 rates summary'!P56</f>
        <v>2288.96</v>
      </c>
      <c r="H56" s="652">
        <f>'2015-20 rate summary'!E56</f>
        <v>2102.7237046327646</v>
      </c>
      <c r="I56" s="652">
        <f>'2015-20 rate summary'!F56</f>
        <v>2132.6327458727014</v>
      </c>
      <c r="J56" s="652">
        <f>'2015-20 rate summary'!G56</f>
        <v>2163.069347861298</v>
      </c>
      <c r="K56" s="652">
        <f>'2015-20 rate summary'!H56</f>
        <v>2194.0428161574091</v>
      </c>
      <c r="L56" s="652">
        <f>'2015-20 rate summary'!I56</f>
        <v>2225.5626204591385</v>
      </c>
    </row>
    <row r="57" spans="2:12">
      <c r="B57" s="639" t="s">
        <v>72</v>
      </c>
      <c r="C57" s="643">
        <f>'2011-15 rates summary'!D57</f>
        <v>2100.0700000000002</v>
      </c>
      <c r="D57" s="643">
        <f>'2011-15 rates summary'!G57</f>
        <v>2185.73</v>
      </c>
      <c r="E57" s="643">
        <f>'2011-15 rates summary'!J57</f>
        <v>2269.44</v>
      </c>
      <c r="F57" s="643">
        <f>'2011-15 rates summary'!M57</f>
        <v>2395.2199999999998</v>
      </c>
      <c r="G57" s="643">
        <f>'2011-15 rates summary'!P57</f>
        <v>2494.84</v>
      </c>
      <c r="H57" s="652">
        <f>'2015-20 rate summary'!E57</f>
        <v>2389.987237661765</v>
      </c>
      <c r="I57" s="652">
        <f>'2015-20 rate summary'!F57</f>
        <v>2424.963273972915</v>
      </c>
      <c r="J57" s="652">
        <f>'2015-20 rate summary'!G57</f>
        <v>2460.556246940559</v>
      </c>
      <c r="K57" s="652">
        <f>'2015-20 rate summary'!H57</f>
        <v>2496.7770386107554</v>
      </c>
      <c r="L57" s="652">
        <f>'2015-20 rate summary'!I57</f>
        <v>2533.6367229762168</v>
      </c>
    </row>
    <row r="58" spans="2:12">
      <c r="B58" s="639"/>
      <c r="C58" s="643"/>
      <c r="D58" s="643"/>
      <c r="E58" s="643"/>
      <c r="F58" s="643"/>
      <c r="G58" s="643"/>
      <c r="H58" s="652"/>
      <c r="I58" s="652"/>
      <c r="J58" s="652"/>
      <c r="K58" s="652"/>
      <c r="L58" s="652"/>
    </row>
    <row r="59" spans="2:12" ht="25.5">
      <c r="B59" s="642" t="s">
        <v>285</v>
      </c>
      <c r="C59" s="643">
        <f>'2011-15 rates summary'!D59</f>
        <v>311.08999999999997</v>
      </c>
      <c r="D59" s="643">
        <f>'2011-15 rates summary'!G59</f>
        <v>323.77</v>
      </c>
      <c r="E59" s="643">
        <f>'2011-15 rates summary'!J59</f>
        <v>336.17</v>
      </c>
      <c r="F59" s="643">
        <f>'2011-15 rates summary'!M59</f>
        <v>354.8</v>
      </c>
      <c r="G59" s="643">
        <f>'2011-15 rates summary'!P59</f>
        <v>369.55</v>
      </c>
      <c r="H59" s="652"/>
      <c r="I59" s="652"/>
      <c r="J59" s="652"/>
      <c r="K59" s="652"/>
      <c r="L59" s="652"/>
    </row>
    <row r="60" spans="2:12" ht="25.5">
      <c r="B60" s="642" t="s">
        <v>286</v>
      </c>
      <c r="C60" s="643">
        <f>'2011-15 rates summary'!D60</f>
        <v>343.3</v>
      </c>
      <c r="D60" s="643">
        <f>'2011-15 rates summary'!G60</f>
        <v>357.3</v>
      </c>
      <c r="E60" s="643">
        <f>'2011-15 rates summary'!J60</f>
        <v>370.98</v>
      </c>
      <c r="F60" s="643">
        <f>'2011-15 rates summary'!M60</f>
        <v>391.54</v>
      </c>
      <c r="G60" s="643">
        <f>'2011-15 rates summary'!P60</f>
        <v>407.82</v>
      </c>
      <c r="H60" s="652"/>
      <c r="I60" s="652"/>
      <c r="J60" s="652"/>
      <c r="K60" s="652"/>
      <c r="L60" s="652"/>
    </row>
    <row r="61" spans="2:12">
      <c r="B61" s="639"/>
      <c r="C61" s="643"/>
      <c r="D61" s="643"/>
      <c r="E61" s="643"/>
      <c r="F61" s="643"/>
      <c r="G61" s="643"/>
      <c r="H61" s="652"/>
      <c r="I61" s="652"/>
      <c r="J61" s="652"/>
      <c r="K61" s="652"/>
      <c r="L61" s="652"/>
    </row>
    <row r="62" spans="2:12">
      <c r="B62" s="639" t="s">
        <v>267</v>
      </c>
      <c r="C62" s="643">
        <f>'2011-15 rates summary'!D62</f>
        <v>28.73</v>
      </c>
      <c r="D62" s="643">
        <f>'2011-15 rates summary'!G62</f>
        <v>29.74</v>
      </c>
      <c r="E62" s="643">
        <f>'2011-15 rates summary'!J62</f>
        <v>30.910188517489981</v>
      </c>
      <c r="F62" s="643">
        <f>'2011-15 rates summary'!M62</f>
        <v>30.910188517489981</v>
      </c>
      <c r="G62" s="643">
        <f>'2011-15 rates summary'!P62</f>
        <v>30.910188517489981</v>
      </c>
      <c r="H62" s="643">
        <f>'2015-20 rate summary'!E62</f>
        <v>53.22715859190356</v>
      </c>
      <c r="I62" s="643">
        <f>'2015-20 rate summary'!F62</f>
        <v>54.16602384707911</v>
      </c>
      <c r="J62" s="643">
        <f>'2015-20 rate summary'!G62</f>
        <v>55.121449594880886</v>
      </c>
      <c r="K62" s="643">
        <f>'2015-20 rate summary'!H62</f>
        <v>56.093727943164083</v>
      </c>
      <c r="L62" s="643">
        <f>'2015-20 rate summary'!I62</f>
        <v>57.083156152227225</v>
      </c>
    </row>
    <row r="63" spans="2:12">
      <c r="B63" s="639" t="s">
        <v>287</v>
      </c>
      <c r="C63" s="643">
        <f>'2011-15 rates summary'!D63</f>
        <v>5.42</v>
      </c>
      <c r="D63" s="643">
        <f>'2011-15 rates summary'!G63</f>
        <v>5.61</v>
      </c>
      <c r="E63" s="643">
        <f>'2011-15 rates summary'!J63</f>
        <v>5.828778406155255</v>
      </c>
      <c r="F63" s="643">
        <f>'2011-15 rates summary'!M63</f>
        <v>5.828778406155255</v>
      </c>
      <c r="G63" s="643">
        <f>'2011-15 rates summary'!P63</f>
        <v>5.828778406155255</v>
      </c>
      <c r="H63" s="643">
        <f>'2015-20 rate summary'!E63</f>
        <v>10.037121334473245</v>
      </c>
      <c r="I63" s="643">
        <f>'2015-20 rate summary'!F63</f>
        <v>10.214164496877775</v>
      </c>
      <c r="J63" s="643">
        <f>'2015-20 rate summary'!G63</f>
        <v>10.39433049503468</v>
      </c>
      <c r="K63" s="643">
        <f>'2015-20 rate summary'!H63</f>
        <v>10.577674412139514</v>
      </c>
      <c r="L63" s="643">
        <f>'2015-20 rate summary'!I63</f>
        <v>10.764252302991419</v>
      </c>
    </row>
    <row r="64" spans="2:12">
      <c r="B64" s="639" t="s">
        <v>288</v>
      </c>
      <c r="C64" s="643">
        <f>'2011-15 rates summary'!D64</f>
        <v>5.42</v>
      </c>
      <c r="D64" s="643">
        <f>'2011-15 rates summary'!G64</f>
        <v>5.61</v>
      </c>
      <c r="E64" s="643">
        <f>'2011-15 rates summary'!J64</f>
        <v>5.828778406155255</v>
      </c>
      <c r="F64" s="643">
        <f>'2011-15 rates summary'!M64</f>
        <v>5.828778406155255</v>
      </c>
      <c r="G64" s="643">
        <f>'2011-15 rates summary'!P64</f>
        <v>5.828778406155255</v>
      </c>
      <c r="H64" s="643">
        <f>'2015-20 rate summary'!E64</f>
        <v>10.037121334473245</v>
      </c>
      <c r="I64" s="643">
        <f>'2015-20 rate summary'!F64</f>
        <v>10.214164496877775</v>
      </c>
      <c r="J64" s="643">
        <f>'2015-20 rate summary'!G64</f>
        <v>10.39433049503468</v>
      </c>
      <c r="K64" s="643">
        <f>'2015-20 rate summary'!H64</f>
        <v>10.577674412139514</v>
      </c>
      <c r="L64" s="643">
        <f>'2015-20 rate summary'!I64</f>
        <v>10.764252302991419</v>
      </c>
    </row>
    <row r="65" spans="2:13">
      <c r="B65" s="1103"/>
      <c r="C65" s="1255"/>
      <c r="D65" s="1255"/>
      <c r="E65" s="1255"/>
      <c r="F65" s="1255"/>
      <c r="G65" s="1255"/>
      <c r="H65" s="1255"/>
      <c r="I65" s="1255"/>
      <c r="J65" s="1255"/>
      <c r="K65" s="1255"/>
      <c r="L65" s="1255"/>
    </row>
    <row r="66" spans="2:13">
      <c r="B66" s="1103" t="s">
        <v>599</v>
      </c>
      <c r="C66" s="643">
        <f>'2011-15 rates summary'!D66</f>
        <v>1.1870000000000001</v>
      </c>
      <c r="D66" s="643">
        <f>'2011-15 rates summary'!G66</f>
        <v>1.228</v>
      </c>
      <c r="E66" s="643">
        <f>'2011-15 rates summary'!J66</f>
        <v>1.252</v>
      </c>
      <c r="F66" s="643">
        <f>'2011-15 rates summary'!M66</f>
        <v>1.2789999999999999</v>
      </c>
      <c r="G66" s="643">
        <f>'2011-15 rates summary'!P66</f>
        <v>1.3080000000000001</v>
      </c>
      <c r="H66" s="643">
        <f>'2015-20 rate summary'!E66</f>
        <v>0</v>
      </c>
      <c r="I66" s="643">
        <f>'2015-20 rate summary'!F66</f>
        <v>0</v>
      </c>
      <c r="J66" s="643">
        <f>'2015-20 rate summary'!G66</f>
        <v>0</v>
      </c>
      <c r="K66" s="643">
        <f>'2015-20 rate summary'!H66</f>
        <v>0</v>
      </c>
      <c r="L66" s="643">
        <f>'2015-20 rate summary'!I66</f>
        <v>0</v>
      </c>
    </row>
    <row r="67" spans="2:13">
      <c r="B67" s="639"/>
      <c r="C67" s="643"/>
      <c r="D67" s="643"/>
      <c r="E67" s="643"/>
      <c r="F67" s="643"/>
      <c r="G67" s="643"/>
      <c r="H67" s="652"/>
      <c r="I67" s="652"/>
      <c r="J67" s="652"/>
      <c r="K67" s="652"/>
      <c r="L67" s="652"/>
    </row>
    <row r="69" spans="2:13">
      <c r="B69" s="645" t="s">
        <v>39</v>
      </c>
      <c r="C69" s="646">
        <f>SUM(C9:C66)-SUM('2011-15 rates summary'!D9:D66)</f>
        <v>0</v>
      </c>
      <c r="D69" s="646">
        <f>SUM(D9:D66)-SUM('2011-15 rates summary'!G9:G66)</f>
        <v>0</v>
      </c>
      <c r="E69" s="646">
        <f>SUM(E9:E66)-SUM('2011-15 rates summary'!J9:J66)</f>
        <v>0</v>
      </c>
      <c r="F69" s="646">
        <f>SUM(F9:F66)-SUM('2011-15 rates summary'!M9:M66)</f>
        <v>0</v>
      </c>
      <c r="G69" s="646">
        <f>SUM(G9:G66)-SUM('2011-15 rates summary'!P9:P66)</f>
        <v>0</v>
      </c>
      <c r="H69" s="646">
        <f>SUM(H9:H66)-SUM('2015-20 rate summary'!E9:E66)</f>
        <v>0</v>
      </c>
      <c r="I69" s="646">
        <f>SUM(I9:I66)-SUM('2015-20 rate summary'!F9:F66)</f>
        <v>0</v>
      </c>
      <c r="J69" s="646">
        <f>SUM(J9:J66)-SUM('2015-20 rate summary'!G9:G66)</f>
        <v>0</v>
      </c>
      <c r="K69" s="646">
        <f>SUM(K9:K66)-SUM('2015-20 rate summary'!H9:H66)</f>
        <v>0</v>
      </c>
      <c r="L69" s="646">
        <f>SUM(L9:L66)-SUM('2015-20 rate summary'!I9:I66)</f>
        <v>0</v>
      </c>
      <c r="M69" s="646">
        <f>SUM(C69:L69)</f>
        <v>0</v>
      </c>
    </row>
    <row r="72" spans="2:13">
      <c r="B72" s="1339" t="s">
        <v>532</v>
      </c>
      <c r="C72" s="1340" t="s">
        <v>320</v>
      </c>
      <c r="D72" s="1340"/>
      <c r="E72" s="1340"/>
      <c r="F72" s="1340"/>
      <c r="G72" s="1340"/>
      <c r="H72" s="1341" t="s">
        <v>324</v>
      </c>
      <c r="I72" s="1340"/>
      <c r="J72" s="1340"/>
      <c r="K72" s="1340"/>
      <c r="L72" s="1342"/>
    </row>
    <row r="73" spans="2:13">
      <c r="B73" s="1339"/>
      <c r="C73" s="1343" t="s">
        <v>360</v>
      </c>
      <c r="D73" s="1343"/>
      <c r="E73" s="1343"/>
      <c r="F73" s="1343"/>
      <c r="G73" s="1343"/>
      <c r="H73" s="1344" t="s">
        <v>84</v>
      </c>
      <c r="I73" s="1343"/>
      <c r="J73" s="1343"/>
      <c r="K73" s="1343"/>
      <c r="L73" s="1345"/>
    </row>
    <row r="74" spans="2:13">
      <c r="B74" s="1339"/>
      <c r="C74" s="1100">
        <v>2011</v>
      </c>
      <c r="D74" s="793">
        <v>2012</v>
      </c>
      <c r="E74" s="793">
        <v>2013</v>
      </c>
      <c r="F74" s="793">
        <v>2014</v>
      </c>
      <c r="G74" s="793">
        <v>2015</v>
      </c>
      <c r="H74" s="793">
        <v>2016</v>
      </c>
      <c r="I74" s="793">
        <v>2017</v>
      </c>
      <c r="J74" s="793">
        <v>2018</v>
      </c>
      <c r="K74" s="793">
        <v>2019</v>
      </c>
      <c r="L74" s="793">
        <v>2020</v>
      </c>
    </row>
    <row r="75" spans="2:13">
      <c r="B75" s="1103" t="s">
        <v>154</v>
      </c>
      <c r="C75" s="1104">
        <f>'2011-15 rates summary'!D70</f>
        <v>119.6</v>
      </c>
      <c r="D75" s="1104">
        <f>'2011-15 rates summary'!G70</f>
        <v>127.54</v>
      </c>
      <c r="E75" s="1104">
        <f>'2011-15 rates summary'!J70</f>
        <v>132.97999999999999</v>
      </c>
      <c r="F75" s="1104">
        <f>'2011-15 rates summary'!M70</f>
        <v>136.76</v>
      </c>
      <c r="G75" s="1104">
        <f>'2011-15 rates summary'!P70</f>
        <v>141.87</v>
      </c>
      <c r="H75" s="1104">
        <f>'ACS 12.6'!H11</f>
        <v>0</v>
      </c>
      <c r="I75" s="1104">
        <f>'ACS 12.6'!I11</f>
        <v>0</v>
      </c>
      <c r="J75" s="1104">
        <f>'ACS 12.6'!J11</f>
        <v>0</v>
      </c>
      <c r="K75" s="1104">
        <f>'ACS 12.6'!K11</f>
        <v>0</v>
      </c>
      <c r="L75" s="1104">
        <f>'ACS 12.6'!L11</f>
        <v>0</v>
      </c>
    </row>
    <row r="76" spans="2:13">
      <c r="B76" s="1103" t="s">
        <v>251</v>
      </c>
      <c r="C76" s="1104">
        <f>'2011-15 rates summary'!D71</f>
        <v>132.5</v>
      </c>
      <c r="D76" s="1104">
        <f>'2011-15 rates summary'!G71</f>
        <v>141.30000000000001</v>
      </c>
      <c r="E76" s="1104">
        <f>'2011-15 rates summary'!J71</f>
        <v>147.33000000000001</v>
      </c>
      <c r="F76" s="1104">
        <f>'2011-15 rates summary'!M71</f>
        <v>151.52000000000001</v>
      </c>
      <c r="G76" s="1104">
        <f>'2011-15 rates summary'!P71</f>
        <v>157.18</v>
      </c>
      <c r="H76" s="1104">
        <f>'ACS 12.6'!H12</f>
        <v>0</v>
      </c>
      <c r="I76" s="1104">
        <f>'ACS 12.6'!I12</f>
        <v>0</v>
      </c>
      <c r="J76" s="1104">
        <f>'ACS 12.6'!J12</f>
        <v>0</v>
      </c>
      <c r="K76" s="1104">
        <f>'ACS 12.6'!K12</f>
        <v>0</v>
      </c>
      <c r="L76" s="1104">
        <f>'ACS 12.6'!L12</f>
        <v>0</v>
      </c>
    </row>
    <row r="77" spans="2:13">
      <c r="B77" s="1105" t="s">
        <v>155</v>
      </c>
      <c r="C77" s="1104">
        <f>'2011-15 rates summary'!D72</f>
        <v>113.77</v>
      </c>
      <c r="D77" s="1104">
        <f>'2011-15 rates summary'!G72</f>
        <v>121.33</v>
      </c>
      <c r="E77" s="1104">
        <f>'2011-15 rates summary'!J72</f>
        <v>126.5</v>
      </c>
      <c r="F77" s="1104">
        <f>'2011-15 rates summary'!M72</f>
        <v>130.09</v>
      </c>
      <c r="G77" s="1104">
        <f>'2011-15 rates summary'!P72</f>
        <v>134.94999999999999</v>
      </c>
      <c r="H77" s="1104">
        <f>'ACS 12.6'!H13</f>
        <v>0</v>
      </c>
      <c r="I77" s="1104">
        <f>'ACS 12.6'!I13</f>
        <v>0</v>
      </c>
      <c r="J77" s="1104">
        <f>'ACS 12.6'!J13</f>
        <v>0</v>
      </c>
      <c r="K77" s="1104">
        <f>'ACS 12.6'!K13</f>
        <v>0</v>
      </c>
      <c r="L77" s="1104">
        <f>'ACS 12.6'!L13</f>
        <v>0</v>
      </c>
    </row>
    <row r="78" spans="2:13">
      <c r="B78" s="1103" t="s">
        <v>252</v>
      </c>
      <c r="C78" s="1104">
        <f>'2011-15 rates summary'!D73</f>
        <v>133.99</v>
      </c>
      <c r="D78" s="1104">
        <f>'2011-15 rates summary'!G73</f>
        <v>142.88999999999999</v>
      </c>
      <c r="E78" s="1104">
        <f>'2011-15 rates summary'!J73</f>
        <v>148.97999999999999</v>
      </c>
      <c r="F78" s="1104">
        <f>'2011-15 rates summary'!M73</f>
        <v>153.21</v>
      </c>
      <c r="G78" s="1104">
        <f>'2011-15 rates summary'!P73</f>
        <v>158.94</v>
      </c>
      <c r="H78" s="1104">
        <f>'ACS 12.6'!H14</f>
        <v>0</v>
      </c>
      <c r="I78" s="1104">
        <f>'ACS 12.6'!I14</f>
        <v>0</v>
      </c>
      <c r="J78" s="1104">
        <f>'ACS 12.6'!J14</f>
        <v>0</v>
      </c>
      <c r="K78" s="1104">
        <f>'ACS 12.6'!K14</f>
        <v>0</v>
      </c>
      <c r="L78" s="1104">
        <f>'ACS 12.6'!L14</f>
        <v>0</v>
      </c>
    </row>
    <row r="79" spans="2:13">
      <c r="B79" s="1103" t="s">
        <v>312</v>
      </c>
      <c r="H79" s="1104">
        <f>'ACS 12.6'!H15</f>
        <v>124.96041976315415</v>
      </c>
      <c r="I79" s="1104">
        <f>'ACS 12.6'!I15</f>
        <v>127.16457642850023</v>
      </c>
      <c r="J79" s="1104">
        <f>'ACS 12.6'!J15</f>
        <v>129.40761185733479</v>
      </c>
      <c r="K79" s="1104">
        <f>'ACS 12.6'!K15</f>
        <v>131.69021182588875</v>
      </c>
      <c r="L79" s="1104">
        <f>'ACS 12.6'!L15</f>
        <v>134.01307420668928</v>
      </c>
    </row>
    <row r="80" spans="2:13">
      <c r="B80" s="1103" t="s">
        <v>313</v>
      </c>
      <c r="C80" s="1104"/>
      <c r="D80" s="1104"/>
      <c r="E80" s="1104"/>
      <c r="F80" s="1104"/>
      <c r="G80" s="1104"/>
      <c r="H80" s="1104">
        <f>'ACS 12.6'!H16</f>
        <v>146.75058306720953</v>
      </c>
      <c r="I80" s="1104">
        <f>'ACS 12.6'!I16</f>
        <v>149.33909290435707</v>
      </c>
      <c r="J80" s="1104">
        <f>'ACS 12.6'!J16</f>
        <v>151.97326104852442</v>
      </c>
      <c r="K80" s="1104">
        <f>'ACS 12.6'!K16</f>
        <v>154.65389285921603</v>
      </c>
      <c r="L80" s="1104">
        <f>'ACS 12.6'!L16</f>
        <v>157.38180790154269</v>
      </c>
    </row>
    <row r="81" spans="2:12">
      <c r="B81" s="1103"/>
      <c r="C81" s="1104"/>
      <c r="D81" s="1104"/>
      <c r="E81" s="1104"/>
      <c r="F81" s="1104"/>
      <c r="G81" s="1104"/>
      <c r="H81" s="1104"/>
      <c r="I81" s="1104"/>
      <c r="J81" s="1104"/>
      <c r="K81" s="1104"/>
      <c r="L81" s="1104"/>
    </row>
    <row r="82" spans="2:12">
      <c r="B82" s="1103" t="s">
        <v>248</v>
      </c>
      <c r="C82" s="1104">
        <f>'2011-15 rates summary'!D74</f>
        <v>49.18</v>
      </c>
      <c r="D82" s="1104">
        <f>'2011-15 rates summary'!G74</f>
        <v>52.44</v>
      </c>
      <c r="E82" s="1104">
        <f>'2011-15 rates summary'!J74</f>
        <v>54.67</v>
      </c>
      <c r="F82" s="1104">
        <f>'2011-15 rates summary'!M74</f>
        <v>56.22</v>
      </c>
      <c r="G82" s="1104">
        <f>'2011-15 rates summary'!P74</f>
        <v>58.32</v>
      </c>
      <c r="H82" s="1104">
        <f>'ACS 12.6'!H18</f>
        <v>0</v>
      </c>
      <c r="I82" s="1104">
        <f>'ACS 12.6'!I18</f>
        <v>0</v>
      </c>
      <c r="J82" s="1104">
        <f>'ACS 12.6'!J18</f>
        <v>0</v>
      </c>
      <c r="K82" s="1104">
        <f>'ACS 12.6'!K18</f>
        <v>0</v>
      </c>
      <c r="L82" s="1104">
        <f>'ACS 12.6'!L18</f>
        <v>0</v>
      </c>
    </row>
    <row r="83" spans="2:12">
      <c r="B83" s="1103" t="s">
        <v>316</v>
      </c>
      <c r="C83" s="1104"/>
      <c r="D83" s="1104"/>
      <c r="E83" s="1104"/>
      <c r="F83" s="1104"/>
      <c r="G83" s="1104"/>
      <c r="H83" s="1104">
        <f>'ACS 12.6'!H19</f>
        <v>69.791189569063036</v>
      </c>
      <c r="I83" s="1104">
        <f>'ACS 12.6'!I19</f>
        <v>71.02222509185215</v>
      </c>
      <c r="J83" s="1104">
        <f>'ACS 12.6'!J19</f>
        <v>72.274974651437702</v>
      </c>
      <c r="K83" s="1104">
        <f>'ACS 12.6'!K19</f>
        <v>73.549821258208297</v>
      </c>
      <c r="L83" s="1104">
        <f>'ACS 12.6'!L19</f>
        <v>74.847154678410959</v>
      </c>
    </row>
  </sheetData>
  <mergeCells count="10">
    <mergeCell ref="C7:G7"/>
    <mergeCell ref="B6:B8"/>
    <mergeCell ref="C6:G6"/>
    <mergeCell ref="H6:L6"/>
    <mergeCell ref="H7:L7"/>
    <mergeCell ref="B72:B74"/>
    <mergeCell ref="C72:G72"/>
    <mergeCell ref="H72:L72"/>
    <mergeCell ref="C73:G73"/>
    <mergeCell ref="H73:L73"/>
  </mergeCells>
  <hyperlinks>
    <hyperlink ref="A3" location="Menu!A4" display="Menu"/>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99CCFF"/>
  </sheetPr>
  <dimension ref="A1:BC89"/>
  <sheetViews>
    <sheetView showGridLines="0" zoomScale="85" zoomScaleNormal="85" workbookViewId="0">
      <pane ySplit="8" topLeftCell="A45" activePane="bottomLeft" state="frozen"/>
      <selection activeCell="B146" sqref="B146"/>
      <selection pane="bottomLeft" activeCell="H62" sqref="H62"/>
    </sheetView>
  </sheetViews>
  <sheetFormatPr defaultRowHeight="12.75"/>
  <cols>
    <col min="1" max="1" width="3" style="637" customWidth="1"/>
    <col min="2" max="2" width="62.28515625" style="637" customWidth="1"/>
    <col min="3" max="3" width="15" style="637" bestFit="1" customWidth="1"/>
    <col min="4" max="4" width="16.140625" style="637" customWidth="1"/>
    <col min="5" max="12" width="15" style="637" bestFit="1" customWidth="1"/>
    <col min="13" max="16384" width="9.140625" style="637"/>
  </cols>
  <sheetData>
    <row r="1" spans="1:55" s="40" customFormat="1" ht="18">
      <c r="A1" s="41" t="str">
        <f>Title!B12</f>
        <v>CP 2016-20 Revised Proposal - ACS Model</v>
      </c>
      <c r="B1" s="36"/>
      <c r="C1" s="36"/>
      <c r="D1" s="36"/>
      <c r="E1" s="36"/>
      <c r="F1" s="36"/>
      <c r="G1" s="36"/>
      <c r="H1" s="36"/>
      <c r="I1" s="36"/>
      <c r="J1" s="36"/>
      <c r="K1" s="36"/>
      <c r="L1" s="36"/>
      <c r="M1" s="36"/>
      <c r="N1" s="36"/>
      <c r="O1" s="36"/>
      <c r="P1" s="36"/>
      <c r="Q1" s="36"/>
      <c r="R1" s="36"/>
      <c r="S1" s="36"/>
      <c r="T1" s="36"/>
      <c r="U1" s="36"/>
      <c r="V1" s="36"/>
      <c r="W1" s="36"/>
      <c r="X1" s="36"/>
      <c r="Y1" s="36"/>
      <c r="Z1" s="36"/>
      <c r="AA1" s="47"/>
      <c r="AB1" s="47"/>
      <c r="AC1" s="47"/>
      <c r="AD1" s="47"/>
      <c r="AE1" s="47"/>
      <c r="AF1" s="47"/>
      <c r="AG1" s="49"/>
      <c r="AH1" s="49"/>
      <c r="AI1" s="49"/>
      <c r="AJ1" s="49"/>
      <c r="AK1" s="49"/>
      <c r="AL1" s="49"/>
      <c r="AM1" s="49"/>
      <c r="AN1" s="49"/>
      <c r="AO1" s="38"/>
      <c r="AP1" s="38"/>
      <c r="AQ1" s="38"/>
      <c r="AR1" s="38"/>
      <c r="AS1" s="42"/>
      <c r="AT1" s="42"/>
      <c r="AU1" s="42"/>
      <c r="AV1" s="42"/>
      <c r="AW1" s="42"/>
      <c r="AX1" s="42"/>
      <c r="AY1" s="38"/>
      <c r="AZ1" s="38"/>
      <c r="BA1" s="38"/>
      <c r="BB1" s="42"/>
      <c r="BC1" s="42"/>
    </row>
    <row r="2" spans="1:55" s="40" customFormat="1" ht="15.75">
      <c r="A2" s="43" t="str">
        <f ca="1">MID(CELL("Filename",D1),FIND("]",CELL("Filename",D1))+1,255)</f>
        <v>ACS 12.5</v>
      </c>
      <c r="B2" s="43"/>
      <c r="C2" s="7"/>
      <c r="D2" s="7"/>
      <c r="E2" s="7"/>
      <c r="F2" s="7"/>
      <c r="G2" s="7"/>
      <c r="H2" s="7"/>
      <c r="I2" s="7"/>
      <c r="J2" s="660" t="str">
        <f ca="1">Check!D2</f>
        <v>OK</v>
      </c>
      <c r="K2" s="7"/>
      <c r="L2" s="7"/>
      <c r="M2" s="7"/>
      <c r="N2" s="7"/>
      <c r="O2" s="7"/>
      <c r="P2" s="7"/>
      <c r="Q2" s="7"/>
      <c r="R2" s="7"/>
      <c r="S2" s="7"/>
      <c r="T2" s="7"/>
      <c r="U2" s="7"/>
      <c r="V2" s="7"/>
      <c r="W2" s="7"/>
      <c r="X2" s="7"/>
      <c r="Y2" s="7"/>
      <c r="Z2" s="7"/>
      <c r="AA2" s="50"/>
      <c r="AB2" s="50"/>
      <c r="AC2" s="50"/>
      <c r="AD2" s="50"/>
      <c r="AE2" s="50"/>
      <c r="AF2" s="50"/>
      <c r="AG2" s="52"/>
      <c r="AH2" s="52"/>
      <c r="AI2" s="52"/>
      <c r="AJ2" s="52"/>
      <c r="AK2" s="52"/>
      <c r="AL2" s="52"/>
      <c r="AM2" s="52"/>
      <c r="AN2" s="52"/>
      <c r="AO2" s="39"/>
      <c r="AP2" s="39"/>
      <c r="AQ2" s="39"/>
      <c r="AR2" s="39"/>
      <c r="AS2" s="44"/>
      <c r="AT2" s="44"/>
      <c r="AU2" s="44"/>
      <c r="AV2" s="44"/>
      <c r="AW2" s="44"/>
      <c r="AX2" s="44"/>
      <c r="AY2" s="39"/>
      <c r="AZ2" s="39"/>
      <c r="BA2" s="39"/>
      <c r="BB2" s="44"/>
      <c r="BC2" s="44"/>
    </row>
    <row r="3" spans="1:55" s="649" customFormat="1">
      <c r="A3" s="554" t="s">
        <v>2</v>
      </c>
      <c r="B3" s="648"/>
      <c r="C3" s="647"/>
      <c r="D3" s="647"/>
      <c r="E3" s="647"/>
      <c r="F3" s="647"/>
      <c r="G3" s="647"/>
    </row>
    <row r="4" spans="1:55">
      <c r="B4" s="638" t="s">
        <v>461</v>
      </c>
    </row>
    <row r="5" spans="1:55">
      <c r="B5" s="638"/>
    </row>
    <row r="6" spans="1:55" ht="12.75" customHeight="1">
      <c r="B6" s="1339" t="s">
        <v>540</v>
      </c>
      <c r="C6" s="1340" t="s">
        <v>320</v>
      </c>
      <c r="D6" s="1340"/>
      <c r="E6" s="1340"/>
      <c r="F6" s="1340"/>
      <c r="G6" s="1340"/>
      <c r="H6" s="1341" t="s">
        <v>324</v>
      </c>
      <c r="I6" s="1340"/>
      <c r="J6" s="1340"/>
      <c r="K6" s="1340"/>
      <c r="L6" s="1342"/>
      <c r="M6" s="646">
        <f ca="1">SUM(M9:M84)</f>
        <v>0</v>
      </c>
    </row>
    <row r="7" spans="1:55" ht="12.75" customHeight="1">
      <c r="B7" s="1339"/>
      <c r="C7" s="1353" t="s">
        <v>530</v>
      </c>
      <c r="D7" s="1353"/>
      <c r="E7" s="1353"/>
      <c r="F7" s="1353"/>
      <c r="G7" s="1353"/>
      <c r="H7" s="1354" t="s">
        <v>84</v>
      </c>
      <c r="I7" s="1353"/>
      <c r="J7" s="1353"/>
      <c r="K7" s="1353"/>
      <c r="L7" s="1355"/>
    </row>
    <row r="8" spans="1:55">
      <c r="B8" s="1347"/>
      <c r="C8" s="792">
        <v>2011</v>
      </c>
      <c r="D8" s="793">
        <v>2012</v>
      </c>
      <c r="E8" s="793">
        <v>2013</v>
      </c>
      <c r="F8" s="793">
        <v>2014</v>
      </c>
      <c r="G8" s="793">
        <v>2015</v>
      </c>
      <c r="H8" s="793">
        <v>2016</v>
      </c>
      <c r="I8" s="793">
        <v>2017</v>
      </c>
      <c r="J8" s="793">
        <v>2018</v>
      </c>
      <c r="K8" s="793">
        <v>2019</v>
      </c>
      <c r="L8" s="793">
        <v>2020</v>
      </c>
    </row>
    <row r="9" spans="1:55">
      <c r="B9" s="811" t="s">
        <v>57</v>
      </c>
      <c r="C9" s="640">
        <f>'2011-20 Revenue'!$I$9</f>
        <v>88030.799999999886</v>
      </c>
      <c r="D9" s="640">
        <f ca="1">OFFSET('2011-20 Revenue'!$I$9,0,D$89)</f>
        <v>59982.239999999998</v>
      </c>
      <c r="E9" s="640">
        <f ca="1">OFFSET('2011-20 Revenue'!$I$9,0,E$89)</f>
        <v>29271.120000000003</v>
      </c>
      <c r="F9" s="640">
        <f ca="1">OFFSET('2011-20 Revenue'!$I$9,0,F$89)</f>
        <v>21488.400000000023</v>
      </c>
      <c r="G9" s="641">
        <f ca="1">OFFSET('2011-20 Revenue'!$I$9,0,G$89)</f>
        <v>22886.795733999963</v>
      </c>
      <c r="H9" s="641">
        <f ca="1">OFFSET('2011-20 Revenue'!$I$9,0,H$89)</f>
        <v>28270.060488297011</v>
      </c>
      <c r="I9" s="640">
        <f ca="1">OFFSET('2011-20 Revenue'!$I$9,0,I$89)</f>
        <v>29418.289011874593</v>
      </c>
      <c r="J9" s="640">
        <f ca="1">OFFSET('2011-20 Revenue'!$I$9,0,J$89)</f>
        <v>30613.154462278097</v>
      </c>
      <c r="K9" s="640">
        <f ca="1">OFFSET('2011-20 Revenue'!$I$9,0,K$89)</f>
        <v>31856.55106430607</v>
      </c>
      <c r="L9" s="640">
        <f ca="1">OFFSET('2011-20 Revenue'!$I$9,0,L$89)</f>
        <v>33150.449979378587</v>
      </c>
    </row>
    <row r="10" spans="1:55">
      <c r="B10" s="811" t="s">
        <v>58</v>
      </c>
      <c r="C10" s="640">
        <f>'2011-20 Revenue'!$I$10</f>
        <v>0</v>
      </c>
      <c r="D10" s="640">
        <f ca="1">OFFSET('2011-20 Revenue'!$I$10,0,D$89)</f>
        <v>0</v>
      </c>
      <c r="E10" s="640">
        <f ca="1">OFFSET('2011-20 Revenue'!$I$10,0,E$89)</f>
        <v>0</v>
      </c>
      <c r="F10" s="640">
        <f ca="1">OFFSET('2011-20 Revenue'!$I$10,0,F$89)</f>
        <v>0</v>
      </c>
      <c r="G10" s="641">
        <f ca="1">OFFSET('2011-20 Revenue'!$I$10,0,G$89)</f>
        <v>0</v>
      </c>
      <c r="H10" s="641">
        <f ca="1">OFFSET('2011-20 Revenue'!$I$10,0,H$89)</f>
        <v>0</v>
      </c>
      <c r="I10" s="640">
        <f ca="1">OFFSET('2011-20 Revenue'!$I$10,0,I$89)</f>
        <v>0</v>
      </c>
      <c r="J10" s="640">
        <f ca="1">OFFSET('2011-20 Revenue'!$I$10,0,J$89)</f>
        <v>0</v>
      </c>
      <c r="K10" s="640">
        <f ca="1">OFFSET('2011-20 Revenue'!$I$10,0,K$89)</f>
        <v>0</v>
      </c>
      <c r="L10" s="640">
        <f ca="1">OFFSET('2011-20 Revenue'!$I$10,0,L$89)</f>
        <v>0</v>
      </c>
    </row>
    <row r="11" spans="1:55">
      <c r="B11" s="811" t="s">
        <v>49</v>
      </c>
      <c r="C11" s="640">
        <f>'2011-20 Revenue'!$I$11</f>
        <v>65328.369999999995</v>
      </c>
      <c r="D11" s="640">
        <f ca="1">OFFSET('2011-20 Revenue'!$I$11,0,D$89)</f>
        <v>63154.100000000006</v>
      </c>
      <c r="E11" s="640">
        <f ca="1">OFFSET('2011-20 Revenue'!$I$11,0,E$89)</f>
        <v>32472.75</v>
      </c>
      <c r="F11" s="640">
        <f ca="1">OFFSET('2011-20 Revenue'!$I$11,0,F$89)</f>
        <v>17184.960000000003</v>
      </c>
      <c r="G11" s="641">
        <f ca="1">OFFSET('2011-20 Revenue'!$I$11,0,G$89)</f>
        <v>18303.773040555072</v>
      </c>
      <c r="H11" s="641">
        <f ca="1">OFFSET('2011-20 Revenue'!$I$11,0,H$89)</f>
        <v>19488.918932034503</v>
      </c>
      <c r="I11" s="640">
        <f ca="1">OFFSET('2011-20 Revenue'!$I$11,0,I$89)</f>
        <v>20280.488961420073</v>
      </c>
      <c r="J11" s="640">
        <f ca="1">OFFSET('2011-20 Revenue'!$I$11,0,J$89)</f>
        <v>21104.209728032609</v>
      </c>
      <c r="K11" s="640">
        <f ca="1">OFFSET('2011-20 Revenue'!$I$11,0,K$89)</f>
        <v>21961.387079574597</v>
      </c>
      <c r="L11" s="640">
        <f ca="1">OFFSET('2011-20 Revenue'!$I$11,0,L$89)</f>
        <v>22853.379902601442</v>
      </c>
    </row>
    <row r="12" spans="1:55">
      <c r="B12" s="811" t="s">
        <v>50</v>
      </c>
      <c r="C12" s="640">
        <f>'2011-20 Revenue'!$I$12</f>
        <v>0</v>
      </c>
      <c r="D12" s="640">
        <f ca="1">OFFSET('2011-20 Revenue'!$I$12,0,D$89)</f>
        <v>722.56</v>
      </c>
      <c r="E12" s="640">
        <f ca="1">OFFSET('2011-20 Revenue'!$I$12,0,E$89)</f>
        <v>0</v>
      </c>
      <c r="F12" s="640">
        <f ca="1">OFFSET('2011-20 Revenue'!$I$12,0,F$89)</f>
        <v>0</v>
      </c>
      <c r="G12" s="641">
        <f ca="1">OFFSET('2011-20 Revenue'!$I$12,0,G$89)</f>
        <v>0</v>
      </c>
      <c r="H12" s="641">
        <f ca="1">OFFSET('2011-20 Revenue'!$I$12,0,H$89)</f>
        <v>0</v>
      </c>
      <c r="I12" s="640">
        <f ca="1">OFFSET('2011-20 Revenue'!$I$12,0,I$89)</f>
        <v>0</v>
      </c>
      <c r="J12" s="640">
        <f ca="1">OFFSET('2011-20 Revenue'!$I$12,0,J$89)</f>
        <v>0</v>
      </c>
      <c r="K12" s="640">
        <f ca="1">OFFSET('2011-20 Revenue'!$I$12,0,K$89)</f>
        <v>0</v>
      </c>
      <c r="L12" s="640">
        <f ca="1">OFFSET('2011-20 Revenue'!$I$12,0,L$89)</f>
        <v>0</v>
      </c>
    </row>
    <row r="13" spans="1:55">
      <c r="B13" s="812" t="s">
        <v>51</v>
      </c>
      <c r="C13" s="640">
        <f>'2011-20 Revenue'!$I$13</f>
        <v>1354.5</v>
      </c>
      <c r="D13" s="640">
        <f ca="1">OFFSET('2011-20 Revenue'!$I$13,0,D$89)</f>
        <v>147.16</v>
      </c>
      <c r="E13" s="640">
        <f ca="1">OFFSET('2011-20 Revenue'!$I$13,0,E$89)</f>
        <v>916.74</v>
      </c>
      <c r="F13" s="640">
        <f ca="1">OFFSET('2011-20 Revenue'!$I$13,0,F$89)</f>
        <v>0</v>
      </c>
      <c r="G13" s="641">
        <f ca="1">OFFSET('2011-20 Revenue'!$I$13,0,G$89)</f>
        <v>0</v>
      </c>
      <c r="H13" s="641">
        <f ca="1">OFFSET('2011-20 Revenue'!$I$13,0,H$89)</f>
        <v>0</v>
      </c>
      <c r="I13" s="640">
        <f ca="1">OFFSET('2011-20 Revenue'!$I$13,0,I$89)</f>
        <v>0</v>
      </c>
      <c r="J13" s="640">
        <f ca="1">OFFSET('2011-20 Revenue'!$I$13,0,J$89)</f>
        <v>0</v>
      </c>
      <c r="K13" s="640">
        <f ca="1">OFFSET('2011-20 Revenue'!$I$13,0,K$89)</f>
        <v>0</v>
      </c>
      <c r="L13" s="640">
        <f ca="1">OFFSET('2011-20 Revenue'!$I$13,0,L$89)</f>
        <v>0</v>
      </c>
    </row>
    <row r="14" spans="1:55">
      <c r="B14" s="811" t="s">
        <v>52</v>
      </c>
      <c r="C14" s="640">
        <f>'2011-20 Revenue'!$I$14</f>
        <v>30094.82</v>
      </c>
      <c r="D14" s="640">
        <f ca="1">OFFSET('2011-20 Revenue'!$I$14,0,D$89)</f>
        <v>29416.95</v>
      </c>
      <c r="E14" s="640">
        <f ca="1">OFFSET('2011-20 Revenue'!$I$14,0,E$89)</f>
        <v>20150.099999999999</v>
      </c>
      <c r="F14" s="640">
        <f ca="1">OFFSET('2011-20 Revenue'!$I$14,0,F$89)</f>
        <v>7984.4099999999989</v>
      </c>
      <c r="G14" s="641">
        <f ca="1">OFFSET('2011-20 Revenue'!$I$14,0,G$89)</f>
        <v>8504.1752858076106</v>
      </c>
      <c r="H14" s="641">
        <f ca="1">OFFSET('2011-20 Revenue'!$I$14,0,H$89)</f>
        <v>7757.266449065266</v>
      </c>
      <c r="I14" s="640">
        <f ca="1">OFFSET('2011-20 Revenue'!$I$14,0,I$89)</f>
        <v>8072.3388064624269</v>
      </c>
      <c r="J14" s="640">
        <f ca="1">OFFSET('2011-20 Revenue'!$I$14,0,J$89)</f>
        <v>8400.2082736466018</v>
      </c>
      <c r="K14" s="640">
        <f ca="1">OFFSET('2011-20 Revenue'!$I$14,0,K$89)</f>
        <v>8741.3946233463594</v>
      </c>
      <c r="L14" s="640">
        <f ca="1">OFFSET('2011-20 Revenue'!$I$14,0,L$89)</f>
        <v>9096.4387395953872</v>
      </c>
    </row>
    <row r="15" spans="1:55">
      <c r="B15" s="811" t="s">
        <v>53</v>
      </c>
      <c r="C15" s="640">
        <f>'2011-20 Revenue'!$I$15</f>
        <v>0</v>
      </c>
      <c r="D15" s="640">
        <f ca="1">OFFSET('2011-20 Revenue'!$I$15,0,D$89)</f>
        <v>473.92</v>
      </c>
      <c r="E15" s="640">
        <f ca="1">OFFSET('2011-20 Revenue'!$I$15,0,E$89)</f>
        <v>0</v>
      </c>
      <c r="F15" s="640">
        <f ca="1">OFFSET('2011-20 Revenue'!$I$15,0,F$89)</f>
        <v>0</v>
      </c>
      <c r="G15" s="641">
        <f ca="1">OFFSET('2011-20 Revenue'!$I$15,0,G$89)</f>
        <v>0</v>
      </c>
      <c r="H15" s="641">
        <f ca="1">OFFSET('2011-20 Revenue'!$I$15,0,H$89)</f>
        <v>0</v>
      </c>
      <c r="I15" s="640">
        <f ca="1">OFFSET('2011-20 Revenue'!$I$15,0,I$89)</f>
        <v>0</v>
      </c>
      <c r="J15" s="640">
        <f ca="1">OFFSET('2011-20 Revenue'!$I$15,0,J$89)</f>
        <v>0</v>
      </c>
      <c r="K15" s="640">
        <f ca="1">OFFSET('2011-20 Revenue'!$I$15,0,K$89)</f>
        <v>0</v>
      </c>
      <c r="L15" s="640">
        <f ca="1">OFFSET('2011-20 Revenue'!$I$15,0,L$89)</f>
        <v>0</v>
      </c>
    </row>
    <row r="16" spans="1:55">
      <c r="B16" s="812" t="s">
        <v>54</v>
      </c>
      <c r="C16" s="640">
        <f>'2011-20 Revenue'!$I$16</f>
        <v>159.77000000000001</v>
      </c>
      <c r="D16" s="640">
        <f ca="1">OFFSET('2011-20 Revenue'!$I$16,0,D$89)</f>
        <v>1257.1699999999998</v>
      </c>
      <c r="E16" s="640">
        <f ca="1">OFFSET('2011-20 Revenue'!$I$16,0,E$89)</f>
        <v>1052.48</v>
      </c>
      <c r="F16" s="640">
        <f ca="1">OFFSET('2011-20 Revenue'!$I$16,0,F$89)</f>
        <v>833.09999999999991</v>
      </c>
      <c r="G16" s="641">
        <f ca="1">OFFSET('2011-20 Revenue'!$I$16,0,G$89)</f>
        <v>887.34319130625317</v>
      </c>
      <c r="H16" s="641">
        <f ca="1">OFFSET('2011-20 Revenue'!$I$16,0,H$89)</f>
        <v>1058.5025409364966</v>
      </c>
      <c r="I16" s="640">
        <f ca="1">OFFSET('2011-20 Revenue'!$I$16,0,I$89)</f>
        <v>1101.4951199684997</v>
      </c>
      <c r="J16" s="640">
        <f ca="1">OFFSET('2011-20 Revenue'!$I$16,0,J$89)</f>
        <v>1146.2339034547579</v>
      </c>
      <c r="K16" s="640">
        <f ca="1">OFFSET('2011-20 Revenue'!$I$16,0,K$89)</f>
        <v>1192.7898159609676</v>
      </c>
      <c r="L16" s="640">
        <f ca="1">OFFSET('2011-20 Revenue'!$I$16,0,L$89)</f>
        <v>1241.2366627544584</v>
      </c>
    </row>
    <row r="17" spans="2:12">
      <c r="B17" s="811" t="s">
        <v>55</v>
      </c>
      <c r="C17" s="640">
        <f>'2011-20 Revenue'!$I$17</f>
        <v>0</v>
      </c>
      <c r="D17" s="640">
        <f ca="1">OFFSET('2011-20 Revenue'!$I$17,0,D$89)</f>
        <v>1263.93</v>
      </c>
      <c r="E17" s="640">
        <f ca="1">OFFSET('2011-20 Revenue'!$I$17,0,E$89)</f>
        <v>437.44</v>
      </c>
      <c r="F17" s="640">
        <f ca="1">OFFSET('2011-20 Revenue'!$I$17,0,F$89)</f>
        <v>2284.16</v>
      </c>
      <c r="G17" s="641">
        <f ca="1">OFFSET('2011-20 Revenue'!$I$17,0,G$89)</f>
        <v>2432.871520436493</v>
      </c>
      <c r="H17" s="641">
        <f ca="1">OFFSET('2011-20 Revenue'!$I$17,0,H$89)</f>
        <v>2947.7939362143075</v>
      </c>
      <c r="I17" s="640">
        <f ca="1">OFFSET('2011-20 Revenue'!$I$17,0,I$89)</f>
        <v>3067.5227595959018</v>
      </c>
      <c r="J17" s="640">
        <f ca="1">OFFSET('2011-20 Revenue'!$I$17,0,J$89)</f>
        <v>3192.1145386177222</v>
      </c>
      <c r="K17" s="640">
        <f ca="1">OFFSET('2011-20 Revenue'!$I$17,0,K$89)</f>
        <v>3321.7667891067113</v>
      </c>
      <c r="L17" s="640">
        <f ca="1">OFFSET('2011-20 Revenue'!$I$17,0,L$89)</f>
        <v>3456.6850492747071</v>
      </c>
    </row>
    <row r="18" spans="2:12">
      <c r="B18" s="811" t="s">
        <v>56</v>
      </c>
      <c r="C18" s="640">
        <f>'2011-20 Revenue'!$I$18</f>
        <v>0</v>
      </c>
      <c r="D18" s="640">
        <f ca="1">OFFSET('2011-20 Revenue'!$I$18,0,D$89)</f>
        <v>0</v>
      </c>
      <c r="E18" s="640">
        <f ca="1">OFFSET('2011-20 Revenue'!$I$18,0,E$89)</f>
        <v>0</v>
      </c>
      <c r="F18" s="640">
        <f ca="1">OFFSET('2011-20 Revenue'!$I$18,0,F$89)</f>
        <v>0</v>
      </c>
      <c r="G18" s="641">
        <f ca="1">OFFSET('2011-20 Revenue'!$I$18,0,G$89)</f>
        <v>0</v>
      </c>
      <c r="H18" s="641">
        <f ca="1">OFFSET('2011-20 Revenue'!$I$18,0,H$89)</f>
        <v>0</v>
      </c>
      <c r="I18" s="640">
        <f ca="1">OFFSET('2011-20 Revenue'!$I$18,0,I$89)</f>
        <v>0</v>
      </c>
      <c r="J18" s="640">
        <f ca="1">OFFSET('2011-20 Revenue'!$I$18,0,J$89)</f>
        <v>0</v>
      </c>
      <c r="K18" s="640">
        <f ca="1">OFFSET('2011-20 Revenue'!$I$18,0,K$89)</f>
        <v>0</v>
      </c>
      <c r="L18" s="640">
        <f ca="1">OFFSET('2011-20 Revenue'!$I$18,0,L$89)</f>
        <v>0</v>
      </c>
    </row>
    <row r="19" spans="2:12">
      <c r="B19" s="811"/>
      <c r="C19" s="640"/>
      <c r="D19" s="640"/>
      <c r="E19" s="640"/>
      <c r="F19" s="640"/>
      <c r="G19" s="641"/>
      <c r="H19" s="641"/>
      <c r="I19" s="640"/>
      <c r="J19" s="640"/>
      <c r="K19" s="640"/>
      <c r="L19" s="640"/>
    </row>
    <row r="20" spans="2:12">
      <c r="B20" s="811" t="s">
        <v>76</v>
      </c>
      <c r="C20" s="640">
        <f>'2011-20 Revenue'!$I$20</f>
        <v>967488.2148682893</v>
      </c>
      <c r="D20" s="640">
        <f ca="1">OFFSET('2011-20 Revenue'!$I$20,0,D$89)</f>
        <v>1017549.62</v>
      </c>
      <c r="E20" s="640">
        <f ca="1">OFFSET('2011-20 Revenue'!$I$20,0,E$89)</f>
        <v>916384.84974301851</v>
      </c>
      <c r="F20" s="640">
        <f ca="1">OFFSET('2011-20 Revenue'!$I$20,0,F$89)</f>
        <v>729297.78284730413</v>
      </c>
      <c r="G20" s="641">
        <f ca="1">OFFSET('2011-20 Revenue'!$I$20,0,G$89)</f>
        <v>597695.53577076865</v>
      </c>
      <c r="H20" s="641">
        <f ca="1">OFFSET('2011-20 Revenue'!$I$20,0,H$89)</f>
        <v>689565.12426106667</v>
      </c>
      <c r="I20" s="640">
        <f ca="1">OFFSET('2011-20 Revenue'!$I$20,0,I$89)</f>
        <v>589593.84142040659</v>
      </c>
      <c r="J20" s="640">
        <f ca="1">OFFSET('2011-20 Revenue'!$I$20,0,J$89)</f>
        <v>504015.99960199435</v>
      </c>
      <c r="K20" s="640">
        <f ca="1">OFFSET('2011-20 Revenue'!$I$20,0,K$89)</f>
        <v>430540.76078514138</v>
      </c>
      <c r="L20" s="640">
        <f ca="1">OFFSET('2011-20 Revenue'!$I$20,0,L$89)</f>
        <v>367705.00783986598</v>
      </c>
    </row>
    <row r="21" spans="2:12">
      <c r="B21" s="811" t="s">
        <v>77</v>
      </c>
      <c r="C21" s="640">
        <f>'2011-20 Revenue'!$I$21</f>
        <v>46036.136970576685</v>
      </c>
      <c r="D21" s="640">
        <f ca="1">OFFSET('2011-20 Revenue'!$I$21,0,D$89)</f>
        <v>209315.33</v>
      </c>
      <c r="E21" s="640">
        <f ca="1">OFFSET('2011-20 Revenue'!$I$21,0,E$89)</f>
        <v>206202.56628742567</v>
      </c>
      <c r="F21" s="640">
        <f ca="1">OFFSET('2011-20 Revenue'!$I$21,0,F$89)</f>
        <v>124473.59885559983</v>
      </c>
      <c r="G21" s="641">
        <f ca="1">OFFSET('2011-20 Revenue'!$I$21,0,G$89)</f>
        <v>102029.55654841042</v>
      </c>
      <c r="H21" s="641">
        <f ca="1">OFFSET('2011-20 Revenue'!$I$21,0,H$89)</f>
        <v>120344.23295391384</v>
      </c>
      <c r="I21" s="640">
        <f ca="1">OFFSET('2011-20 Revenue'!$I$21,0,I$89)</f>
        <v>102864.58848817846</v>
      </c>
      <c r="J21" s="640">
        <f ca="1">OFFSET('2011-20 Revenue'!$I$21,0,J$89)</f>
        <v>87904.635164548206</v>
      </c>
      <c r="K21" s="640">
        <f ca="1">OFFSET('2011-20 Revenue'!$I$21,0,K$89)</f>
        <v>75059.541594419075</v>
      </c>
      <c r="L21" s="640">
        <f ca="1">OFFSET('2011-20 Revenue'!$I$21,0,L$89)</f>
        <v>64077.659391239671</v>
      </c>
    </row>
    <row r="22" spans="2:12">
      <c r="B22" s="811" t="s">
        <v>78</v>
      </c>
      <c r="C22" s="640">
        <f>'2011-20 Revenue'!$I$22</f>
        <v>355969.04037617985</v>
      </c>
      <c r="D22" s="640">
        <f ca="1">OFFSET('2011-20 Revenue'!$I$22,0,D$89)</f>
        <v>0</v>
      </c>
      <c r="E22" s="640">
        <f ca="1">OFFSET('2011-20 Revenue'!$I$22,0,E$89)</f>
        <v>102.10809836129597</v>
      </c>
      <c r="F22" s="640">
        <f ca="1">OFFSET('2011-20 Revenue'!$I$22,0,F$89)</f>
        <v>0</v>
      </c>
      <c r="G22" s="641">
        <f ca="1">OFFSET('2011-20 Revenue'!$I$22,0,G$89)</f>
        <v>0</v>
      </c>
      <c r="H22" s="641">
        <f ca="1">OFFSET('2011-20 Revenue'!$I$22,0,H$89)</f>
        <v>0</v>
      </c>
      <c r="I22" s="640">
        <f ca="1">OFFSET('2011-20 Revenue'!$I$22,0,I$89)</f>
        <v>0</v>
      </c>
      <c r="J22" s="640">
        <f ca="1">OFFSET('2011-20 Revenue'!$I$22,0,J$89)</f>
        <v>0</v>
      </c>
      <c r="K22" s="640">
        <f ca="1">OFFSET('2011-20 Revenue'!$I$22,0,K$89)</f>
        <v>0</v>
      </c>
      <c r="L22" s="640">
        <f ca="1">OFFSET('2011-20 Revenue'!$I$22,0,L$89)</f>
        <v>0</v>
      </c>
    </row>
    <row r="23" spans="2:12">
      <c r="B23" s="811" t="s">
        <v>79</v>
      </c>
      <c r="C23" s="640">
        <f>'2011-20 Revenue'!$I$23</f>
        <v>557370.83802790858</v>
      </c>
      <c r="D23" s="640">
        <f ca="1">OFFSET('2011-20 Revenue'!$I$23,0,D$89)</f>
        <v>673392.59</v>
      </c>
      <c r="E23" s="640">
        <f ca="1">OFFSET('2011-20 Revenue'!$I$23,0,E$89)</f>
        <v>656261.97348634829</v>
      </c>
      <c r="F23" s="640">
        <f ca="1">OFFSET('2011-20 Revenue'!$I$23,0,F$89)</f>
        <v>490405.9219792271</v>
      </c>
      <c r="G23" s="641">
        <f ca="1">OFFSET('2011-20 Revenue'!$I$23,0,G$89)</f>
        <v>401943.46782011609</v>
      </c>
      <c r="H23" s="641">
        <f ca="1">OFFSET('2011-20 Revenue'!$I$23,0,H$89)</f>
        <v>464574.29982966481</v>
      </c>
      <c r="I23" s="640">
        <f ca="1">OFFSET('2011-20 Revenue'!$I$23,0,I$89)</f>
        <v>397213.11658027914</v>
      </c>
      <c r="J23" s="640">
        <f ca="1">OFFSET('2011-20 Revenue'!$I$23,0,J$89)</f>
        <v>339551.10445928568</v>
      </c>
      <c r="K23" s="640">
        <f ca="1">OFFSET('2011-20 Revenue'!$I$23,0,K$89)</f>
        <v>290043.56761918799</v>
      </c>
      <c r="L23" s="640">
        <f ca="1">OFFSET('2011-20 Revenue'!$I$23,0,L$89)</f>
        <v>247705.73739779857</v>
      </c>
    </row>
    <row r="24" spans="2:12">
      <c r="B24" s="811" t="s">
        <v>80</v>
      </c>
      <c r="C24" s="640">
        <f>'2011-20 Revenue'!$I$24</f>
        <v>0</v>
      </c>
      <c r="D24" s="640">
        <f ca="1">OFFSET('2011-20 Revenue'!$I$24,0,D$89)</f>
        <v>0</v>
      </c>
      <c r="E24" s="640">
        <f ca="1">OFFSET('2011-20 Revenue'!$I$24,0,E$89)</f>
        <v>0</v>
      </c>
      <c r="F24" s="640">
        <f ca="1">OFFSET('2011-20 Revenue'!$I$24,0,F$89)</f>
        <v>0</v>
      </c>
      <c r="G24" s="641">
        <f ca="1">OFFSET('2011-20 Revenue'!$I$24,0,G$89)</f>
        <v>0</v>
      </c>
      <c r="H24" s="641">
        <f ca="1">OFFSET('2011-20 Revenue'!$I$24,0,H$89)</f>
        <v>0</v>
      </c>
      <c r="I24" s="640">
        <f ca="1">OFFSET('2011-20 Revenue'!$I$24,0,I$89)</f>
        <v>0</v>
      </c>
      <c r="J24" s="640">
        <f ca="1">OFFSET('2011-20 Revenue'!$I$24,0,J$89)</f>
        <v>0</v>
      </c>
      <c r="K24" s="640">
        <f ca="1">OFFSET('2011-20 Revenue'!$I$24,0,K$89)</f>
        <v>0</v>
      </c>
      <c r="L24" s="640">
        <f ca="1">OFFSET('2011-20 Revenue'!$I$24,0,L$89)</f>
        <v>0</v>
      </c>
    </row>
    <row r="25" spans="2:12">
      <c r="B25" s="811" t="s">
        <v>81</v>
      </c>
      <c r="C25" s="640">
        <f>'2011-20 Revenue'!$I$25</f>
        <v>71287.175755144577</v>
      </c>
      <c r="D25" s="640">
        <f ca="1">OFFSET('2011-20 Revenue'!$I$25,0,D$89)</f>
        <v>81688.38</v>
      </c>
      <c r="E25" s="640">
        <f ca="1">OFFSET('2011-20 Revenue'!$I$25,0,E$89)</f>
        <v>65697.588176498728</v>
      </c>
      <c r="F25" s="640">
        <f ca="1">OFFSET('2011-20 Revenue'!$I$25,0,F$89)</f>
        <v>47615.370937633714</v>
      </c>
      <c r="G25" s="641">
        <f ca="1">OFFSET('2011-20 Revenue'!$I$25,0,G$89)</f>
        <v>39026.21574994838</v>
      </c>
      <c r="H25" s="641">
        <f ca="1">OFFSET('2011-20 Revenue'!$I$25,0,H$89)</f>
        <v>45107.280771005782</v>
      </c>
      <c r="I25" s="640">
        <f ca="1">OFFSET('2011-20 Revenue'!$I$25,0,I$89)</f>
        <v>38566.928007171744</v>
      </c>
      <c r="J25" s="640">
        <f ca="1">OFFSET('2011-20 Revenue'!$I$25,0,J$89)</f>
        <v>32968.304554439994</v>
      </c>
      <c r="K25" s="640">
        <f ca="1">OFFSET('2011-20 Revenue'!$I$25,0,K$89)</f>
        <v>28161.43003437727</v>
      </c>
      <c r="L25" s="640">
        <f ca="1">OFFSET('2011-20 Revenue'!$I$25,0,L$89)</f>
        <v>24050.689522619319</v>
      </c>
    </row>
    <row r="26" spans="2:12">
      <c r="B26" s="811" t="s">
        <v>82</v>
      </c>
      <c r="C26" s="640">
        <f>'2011-20 Revenue'!$I$26</f>
        <v>75950.384001901373</v>
      </c>
      <c r="D26" s="640">
        <f ca="1">OFFSET('2011-20 Revenue'!$I$26,0,D$89)</f>
        <v>111637.04</v>
      </c>
      <c r="E26" s="640">
        <f ca="1">OFFSET('2011-20 Revenue'!$I$26,0,E$89)</f>
        <v>58460.913516001936</v>
      </c>
      <c r="F26" s="640">
        <f ca="1">OFFSET('2011-20 Revenue'!$I$26,0,F$89)</f>
        <v>17881.937933499659</v>
      </c>
      <c r="G26" s="641">
        <f ca="1">OFFSET('2011-20 Revenue'!$I$26,0,G$89)</f>
        <v>14652.987939816705</v>
      </c>
      <c r="H26" s="641">
        <f ca="1">OFFSET('2011-20 Revenue'!$I$26,0,H$89)</f>
        <v>17869.159533423172</v>
      </c>
      <c r="I26" s="640">
        <f ca="1">OFFSET('2011-20 Revenue'!$I$26,0,I$89)</f>
        <v>15266.898174279791</v>
      </c>
      <c r="J26" s="640">
        <f ca="1">OFFSET('2011-20 Revenue'!$I$26,0,J$89)</f>
        <v>13040.391468434666</v>
      </c>
      <c r="K26" s="640">
        <f ca="1">OFFSET('2011-20 Revenue'!$I$26,0,K$89)</f>
        <v>11128.472055614708</v>
      </c>
      <c r="L26" s="640">
        <f ca="1">OFFSET('2011-20 Revenue'!$I$26,0,L$89)</f>
        <v>9494.5508999390131</v>
      </c>
    </row>
    <row r="27" spans="2:12">
      <c r="B27" s="811" t="s">
        <v>83</v>
      </c>
      <c r="C27" s="640">
        <f>'2011-20 Revenue'!$I$27</f>
        <v>0</v>
      </c>
      <c r="D27" s="640">
        <f ca="1">OFFSET('2011-20 Revenue'!$I$27,0,D$89)</f>
        <v>0</v>
      </c>
      <c r="E27" s="640">
        <f ca="1">OFFSET('2011-20 Revenue'!$I$27,0,E$89)</f>
        <v>0</v>
      </c>
      <c r="F27" s="640">
        <f ca="1">OFFSET('2011-20 Revenue'!$I$27,0,F$89)</f>
        <v>0</v>
      </c>
      <c r="G27" s="641">
        <f ca="1">OFFSET('2011-20 Revenue'!$I$27,0,G$89)</f>
        <v>0</v>
      </c>
      <c r="H27" s="641">
        <f ca="1">OFFSET('2011-20 Revenue'!$I$27,0,H$89)</f>
        <v>0</v>
      </c>
      <c r="I27" s="640">
        <f ca="1">OFFSET('2011-20 Revenue'!$I$27,0,I$89)</f>
        <v>0</v>
      </c>
      <c r="J27" s="640">
        <f ca="1">OFFSET('2011-20 Revenue'!$I$27,0,J$89)</f>
        <v>0</v>
      </c>
      <c r="K27" s="640">
        <f ca="1">OFFSET('2011-20 Revenue'!$I$27,0,K$89)</f>
        <v>0</v>
      </c>
      <c r="L27" s="640">
        <f ca="1">OFFSET('2011-20 Revenue'!$I$27,0,L$89)</f>
        <v>0</v>
      </c>
    </row>
    <row r="28" spans="2:12">
      <c r="B28" s="811" t="s">
        <v>355</v>
      </c>
      <c r="C28" s="640">
        <f>'2011-20 Revenue'!$I$28</f>
        <v>0</v>
      </c>
      <c r="D28" s="640">
        <f ca="1">OFFSET('2011-20 Revenue'!$I$28,0,D$89)</f>
        <v>0</v>
      </c>
      <c r="E28" s="640">
        <f ca="1">OFFSET('2011-20 Revenue'!$I$28,0,E$89)</f>
        <v>0</v>
      </c>
      <c r="F28" s="640">
        <f ca="1">OFFSET('2011-20 Revenue'!$I$28,0,F$89)</f>
        <v>0</v>
      </c>
      <c r="G28" s="641">
        <f ca="1">OFFSET('2011-20 Revenue'!$I$28,0,G$89)</f>
        <v>119702.88000000005</v>
      </c>
      <c r="H28" s="640">
        <f ca="1">OFFSET('2011-20 Revenue'!$I$28,0,H$89)</f>
        <v>99802.276284926193</v>
      </c>
      <c r="I28" s="640">
        <f ca="1">OFFSET('2011-20 Revenue'!$I$28,0,I$89)</f>
        <v>101136.19119315885</v>
      </c>
      <c r="J28" s="640">
        <f ca="1">OFFSET('2011-20 Revenue'!$I$28,0,J$89)</f>
        <v>102462.7194868871</v>
      </c>
      <c r="K28" s="640">
        <f ca="1">OFFSET('2011-20 Revenue'!$I$28,0,K$89)</f>
        <v>103712.29709597291</v>
      </c>
      <c r="L28" s="640">
        <f ca="1">OFFSET('2011-20 Revenue'!$I$28,0,L$89)</f>
        <v>104951.48919821324</v>
      </c>
    </row>
    <row r="29" spans="2:12">
      <c r="B29" s="811" t="s">
        <v>357</v>
      </c>
      <c r="C29" s="640">
        <f>'2011-20 Revenue'!$I$29</f>
        <v>0</v>
      </c>
      <c r="D29" s="640">
        <f ca="1">OFFSET('2011-20 Revenue'!$I$29,0,D$89)</f>
        <v>0</v>
      </c>
      <c r="E29" s="640">
        <f ca="1">OFFSET('2011-20 Revenue'!$I$29,0,E$89)</f>
        <v>0</v>
      </c>
      <c r="F29" s="640">
        <f ca="1">OFFSET('2011-20 Revenue'!$I$29,0,F$89)</f>
        <v>0</v>
      </c>
      <c r="G29" s="641">
        <f ca="1">OFFSET('2011-20 Revenue'!$I$29,0,G$89)</f>
        <v>0</v>
      </c>
      <c r="H29" s="640">
        <f ca="1">OFFSET('2011-20 Revenue'!$I$29,0,H$89)</f>
        <v>8714.0462494744988</v>
      </c>
      <c r="I29" s="640">
        <f ca="1">OFFSET('2011-20 Revenue'!$I$29,0,I$89)</f>
        <v>22099.737729608278</v>
      </c>
      <c r="J29" s="640">
        <f ca="1">OFFSET('2011-20 Revenue'!$I$29,0,J$89)</f>
        <v>56223.87858677849</v>
      </c>
      <c r="K29" s="640">
        <f ca="1">OFFSET('2011-20 Revenue'!$I$29,0,K$89)</f>
        <v>143087.08659330543</v>
      </c>
      <c r="L29" s="640">
        <f ca="1">OFFSET('2011-20 Revenue'!$I$29,0,L$89)</f>
        <v>364076.36993890523</v>
      </c>
    </row>
    <row r="30" spans="2:12">
      <c r="B30" s="811"/>
      <c r="C30" s="640"/>
      <c r="D30" s="640"/>
      <c r="E30" s="640"/>
      <c r="F30" s="640"/>
      <c r="G30" s="641"/>
      <c r="H30" s="640"/>
      <c r="I30" s="640"/>
      <c r="J30" s="640"/>
      <c r="K30" s="640"/>
      <c r="L30" s="640"/>
    </row>
    <row r="31" spans="2:12">
      <c r="B31" s="811" t="s">
        <v>59</v>
      </c>
      <c r="C31" s="640">
        <f>'2011-20 Revenue'!$I$31</f>
        <v>1070041.3799999657</v>
      </c>
      <c r="D31" s="640">
        <f ca="1">OFFSET('2011-20 Revenue'!$I$31,0,D$89)</f>
        <v>845362.29999999364</v>
      </c>
      <c r="E31" s="640">
        <f ca="1">OFFSET('2011-20 Revenue'!$I$31,0,E$89)</f>
        <v>914064.9999999943</v>
      </c>
      <c r="F31" s="640">
        <f ca="1">OFFSET('2011-20 Revenue'!$I$31,0,F$89)</f>
        <v>918749.09000000707</v>
      </c>
      <c r="G31" s="641">
        <f ca="1">OFFSET('2011-20 Revenue'!$I$31,0,G$89)</f>
        <v>978550.7335138428</v>
      </c>
      <c r="H31" s="640">
        <f ca="1">OFFSET('2011-20 Revenue'!$I$31,0,H$89)</f>
        <v>1227238.9693135598</v>
      </c>
      <c r="I31" s="640">
        <f ca="1">OFFSET('2011-20 Revenue'!$I$31,0,I$89)</f>
        <v>1277085.0172339426</v>
      </c>
      <c r="J31" s="640">
        <f ca="1">OFFSET('2011-20 Revenue'!$I$31,0,J$89)</f>
        <v>1328955.6329487059</v>
      </c>
      <c r="K31" s="640">
        <f ca="1">OFFSET('2011-20 Revenue'!$I$31,0,K$89)</f>
        <v>1382933.0471446358</v>
      </c>
      <c r="L31" s="640">
        <f ca="1">OFFSET('2011-20 Revenue'!$I$31,0,L$89)</f>
        <v>1439102.8304242603</v>
      </c>
    </row>
    <row r="32" spans="2:12">
      <c r="B32" s="811" t="s">
        <v>60</v>
      </c>
      <c r="C32" s="640">
        <f>'2011-20 Revenue'!$I$32</f>
        <v>86580.539999999921</v>
      </c>
      <c r="D32" s="640">
        <f ca="1">OFFSET('2011-20 Revenue'!$I$32,0,D$89)</f>
        <v>94771.180000000051</v>
      </c>
      <c r="E32" s="640">
        <f ca="1">OFFSET('2011-20 Revenue'!$I$32,0,E$89)</f>
        <v>85538.900000000125</v>
      </c>
      <c r="F32" s="640">
        <f ca="1">OFFSET('2011-20 Revenue'!$I$32,0,F$89)</f>
        <v>179620.3799999989</v>
      </c>
      <c r="G32" s="641">
        <f ca="1">OFFSET('2011-20 Revenue'!$I$32,0,G$89)</f>
        <v>191314.98186138118</v>
      </c>
      <c r="H32" s="640">
        <f ca="1">OFFSET('2011-20 Revenue'!$I$32,0,H$89)</f>
        <v>263420.34258148936</v>
      </c>
      <c r="I32" s="640">
        <f ca="1">OFFSET('2011-20 Revenue'!$I$32,0,I$89)</f>
        <v>274119.53267228714</v>
      </c>
      <c r="J32" s="640">
        <f ca="1">OFFSET('2011-20 Revenue'!$I$32,0,J$89)</f>
        <v>285253.28551354381</v>
      </c>
      <c r="K32" s="640">
        <f ca="1">OFFSET('2011-20 Revenue'!$I$32,0,K$89)</f>
        <v>296839.25148650171</v>
      </c>
      <c r="L32" s="640">
        <f ca="1">OFFSET('2011-20 Revenue'!$I$32,0,L$89)</f>
        <v>308895.79786762164</v>
      </c>
    </row>
    <row r="33" spans="2:12">
      <c r="B33" s="811" t="s">
        <v>61</v>
      </c>
      <c r="C33" s="640">
        <f>'2011-20 Revenue'!$I$33</f>
        <v>14164.389999999978</v>
      </c>
      <c r="D33" s="640">
        <f ca="1">OFFSET('2011-20 Revenue'!$I$33,0,D$89)</f>
        <v>71196.139999999839</v>
      </c>
      <c r="E33" s="640">
        <f ca="1">OFFSET('2011-20 Revenue'!$I$33,0,E$89)</f>
        <v>10653</v>
      </c>
      <c r="F33" s="640">
        <f ca="1">OFFSET('2011-20 Revenue'!$I$33,0,F$89)</f>
        <v>26218.170000000027</v>
      </c>
      <c r="G33" s="641">
        <f ca="1">OFFSET('2011-20 Revenue'!$I$33,0,G$89)</f>
        <v>27924.759254510856</v>
      </c>
      <c r="H33" s="640">
        <f ca="1">OFFSET('2011-20 Revenue'!$I$33,0,H$89)</f>
        <v>34785.326190222448</v>
      </c>
      <c r="I33" s="640">
        <f ca="1">OFFSET('2011-20 Revenue'!$I$33,0,I$89)</f>
        <v>36198.181452774777</v>
      </c>
      <c r="J33" s="640">
        <f ca="1">OFFSET('2011-20 Revenue'!$I$33,0,J$89)</f>
        <v>37668.421831741027</v>
      </c>
      <c r="K33" s="640">
        <f ca="1">OFFSET('2011-20 Revenue'!$I$33,0,K$89)</f>
        <v>39198.378104854157</v>
      </c>
      <c r="L33" s="640">
        <f ca="1">OFFSET('2011-20 Revenue'!$I$33,0,L$89)</f>
        <v>40790.475717683992</v>
      </c>
    </row>
    <row r="34" spans="2:12">
      <c r="B34" s="811" t="s">
        <v>62</v>
      </c>
      <c r="C34" s="640">
        <f>'2011-20 Revenue'!$I$34</f>
        <v>255.86</v>
      </c>
      <c r="D34" s="640">
        <f ca="1">OFFSET('2011-20 Revenue'!$I$34,0,D$89)</f>
        <v>0</v>
      </c>
      <c r="E34" s="640">
        <f ca="1">OFFSET('2011-20 Revenue'!$I$34,0,E$89)</f>
        <v>0</v>
      </c>
      <c r="F34" s="640">
        <f ca="1">OFFSET('2011-20 Revenue'!$I$34,0,F$89)</f>
        <v>1931.7</v>
      </c>
      <c r="G34" s="641">
        <f ca="1">OFFSET('2011-20 Revenue'!$I$34,0,G$89)</f>
        <v>2057.429493668134</v>
      </c>
      <c r="H34" s="640">
        <f ca="1">OFFSET('2011-20 Revenue'!$I$34,0,H$89)</f>
        <v>2687.5780138046453</v>
      </c>
      <c r="I34" s="640">
        <f ca="1">OFFSET('2011-20 Revenue'!$I$34,0,I$89)</f>
        <v>2796.7377991566409</v>
      </c>
      <c r="J34" s="640">
        <f ca="1">OFFSET('2011-20 Revenue'!$I$34,0,J$89)</f>
        <v>2910.3312637086046</v>
      </c>
      <c r="K34" s="640">
        <f ca="1">OFFSET('2011-20 Revenue'!$I$34,0,K$89)</f>
        <v>3028.5384876172052</v>
      </c>
      <c r="L34" s="640">
        <f ca="1">OFFSET('2011-20 Revenue'!$I$34,0,L$89)</f>
        <v>3151.5468652495811</v>
      </c>
    </row>
    <row r="35" spans="2:12">
      <c r="B35" s="811"/>
      <c r="C35" s="640"/>
      <c r="D35" s="640"/>
      <c r="E35" s="640"/>
      <c r="F35" s="640"/>
      <c r="G35" s="641"/>
      <c r="H35" s="640"/>
      <c r="I35" s="640"/>
      <c r="J35" s="640"/>
      <c r="K35" s="640"/>
      <c r="L35" s="640"/>
    </row>
    <row r="36" spans="2:12">
      <c r="B36" s="811" t="s">
        <v>63</v>
      </c>
      <c r="C36" s="640">
        <f>'2011-20 Revenue'!$I$36</f>
        <v>58611.106573165664</v>
      </c>
      <c r="D36" s="640">
        <f ca="1">OFFSET('2011-20 Revenue'!$I$36,0,D$89)</f>
        <v>57545.977415447262</v>
      </c>
      <c r="E36" s="640">
        <f ca="1">OFFSET('2011-20 Revenue'!$I$36,0,E$89)</f>
        <v>57731.341427682572</v>
      </c>
      <c r="F36" s="640">
        <f ca="1">OFFSET('2011-20 Revenue'!$I$36,0,F$89)</f>
        <v>0</v>
      </c>
      <c r="G36" s="641">
        <f ca="1">OFFSET('2011-20 Revenue'!$I$36,0,G$89)</f>
        <v>0</v>
      </c>
      <c r="H36" s="640">
        <f ca="1">OFFSET('2011-20 Revenue'!$I$36,0,H$89)</f>
        <v>0</v>
      </c>
      <c r="I36" s="640">
        <f ca="1">OFFSET('2011-20 Revenue'!$I$36,0,I$89)</f>
        <v>0</v>
      </c>
      <c r="J36" s="640">
        <f ca="1">OFFSET('2011-20 Revenue'!$I$36,0,J$89)</f>
        <v>0</v>
      </c>
      <c r="K36" s="640">
        <f ca="1">OFFSET('2011-20 Revenue'!$I$36,0,K$89)</f>
        <v>0</v>
      </c>
      <c r="L36" s="640">
        <f ca="1">OFFSET('2011-20 Revenue'!$I$36,0,L$89)</f>
        <v>0</v>
      </c>
    </row>
    <row r="37" spans="2:12">
      <c r="B37" s="811" t="s">
        <v>64</v>
      </c>
      <c r="C37" s="640">
        <f>'2011-20 Revenue'!$I$37</f>
        <v>110679.36147301937</v>
      </c>
      <c r="D37" s="640">
        <f ca="1">OFFSET('2011-20 Revenue'!$I$37,0,D$89)</f>
        <v>108668.00523091522</v>
      </c>
      <c r="E37" s="640">
        <f ca="1">OFFSET('2011-20 Revenue'!$I$37,0,E$89)</f>
        <v>109018.04077390008</v>
      </c>
      <c r="F37" s="640">
        <f ca="1">OFFSET('2011-20 Revenue'!$I$37,0,F$89)</f>
        <v>195885.31</v>
      </c>
      <c r="G37" s="641">
        <f ca="1">OFFSET('2011-20 Revenue'!$I$37,0,G$89)</f>
        <v>208436.71531603512</v>
      </c>
      <c r="H37" s="640">
        <f ca="1">OFFSET('2011-20 Revenue'!$I$37,0,H$89)</f>
        <v>0</v>
      </c>
      <c r="I37" s="640">
        <f ca="1">OFFSET('2011-20 Revenue'!$I$37,0,I$89)</f>
        <v>0</v>
      </c>
      <c r="J37" s="640">
        <f ca="1">OFFSET('2011-20 Revenue'!$I$37,0,J$89)</f>
        <v>0</v>
      </c>
      <c r="K37" s="640">
        <f ca="1">OFFSET('2011-20 Revenue'!$I$37,0,K$89)</f>
        <v>0</v>
      </c>
      <c r="L37" s="640">
        <f ca="1">OFFSET('2011-20 Revenue'!$I$37,0,L$89)</f>
        <v>0</v>
      </c>
    </row>
    <row r="38" spans="2:12">
      <c r="B38" s="811" t="s">
        <v>65</v>
      </c>
      <c r="C38" s="640">
        <f>'2011-20 Revenue'!$I$38</f>
        <v>15841.491953814968</v>
      </c>
      <c r="D38" s="640">
        <f ca="1">OFFSET('2011-20 Revenue'!$I$38,0,D$89)</f>
        <v>15553.607353637584</v>
      </c>
      <c r="E38" s="640">
        <f ca="1">OFFSET('2011-20 Revenue'!$I$38,0,E$89)</f>
        <v>15603.707798417396</v>
      </c>
      <c r="F38" s="640">
        <f ca="1">OFFSET('2011-20 Revenue'!$I$38,0,F$89)</f>
        <v>0</v>
      </c>
      <c r="G38" s="641">
        <f ca="1">OFFSET('2011-20 Revenue'!$I$38,0,G$89)</f>
        <v>0</v>
      </c>
      <c r="H38" s="640">
        <f ca="1">OFFSET('2011-20 Revenue'!$I$38,0,H$89)</f>
        <v>0</v>
      </c>
      <c r="I38" s="640">
        <f ca="1">OFFSET('2011-20 Revenue'!$I$38,0,I$89)</f>
        <v>0</v>
      </c>
      <c r="J38" s="640">
        <f ca="1">OFFSET('2011-20 Revenue'!$I$38,0,J$89)</f>
        <v>0</v>
      </c>
      <c r="K38" s="640">
        <f ca="1">OFFSET('2011-20 Revenue'!$I$38,0,K$89)</f>
        <v>0</v>
      </c>
      <c r="L38" s="640">
        <f ca="1">OFFSET('2011-20 Revenue'!$I$38,0,L$89)</f>
        <v>0</v>
      </c>
    </row>
    <row r="39" spans="2:12">
      <c r="B39" s="811"/>
      <c r="C39" s="640"/>
      <c r="D39" s="640"/>
      <c r="E39" s="640"/>
      <c r="F39" s="640"/>
      <c r="G39" s="641"/>
      <c r="H39" s="640"/>
      <c r="I39" s="640"/>
      <c r="J39" s="640"/>
      <c r="K39" s="640"/>
      <c r="L39" s="640"/>
    </row>
    <row r="40" spans="2:12">
      <c r="B40" s="811" t="s">
        <v>74</v>
      </c>
      <c r="C40" s="640">
        <f>'2011-20 Revenue'!$I$40</f>
        <v>393447.99999999988</v>
      </c>
      <c r="D40" s="640">
        <f ca="1">OFFSET('2011-20 Revenue'!$I$40,0,D$89)</f>
        <v>308349.34000000003</v>
      </c>
      <c r="E40" s="640">
        <f ca="1">OFFSET('2011-20 Revenue'!$I$40,0,E$89)</f>
        <v>197729.91</v>
      </c>
      <c r="F40" s="640">
        <f ca="1">OFFSET('2011-20 Revenue'!$I$40,0,F$89)</f>
        <v>263537.55</v>
      </c>
      <c r="G40" s="641">
        <f ca="1">OFFSET('2011-20 Revenue'!$I$40,0,G$89)</f>
        <v>280584.73301591002</v>
      </c>
      <c r="H40" s="640">
        <f ca="1">OFFSET('2011-20 Revenue'!$I$40,0,H$89)</f>
        <v>0</v>
      </c>
      <c r="I40" s="640">
        <f ca="1">OFFSET('2011-20 Revenue'!$I$40,0,I$89)</f>
        <v>0</v>
      </c>
      <c r="J40" s="640">
        <f ca="1">OFFSET('2011-20 Revenue'!$I$40,0,J$89)</f>
        <v>0</v>
      </c>
      <c r="K40" s="640">
        <f ca="1">OFFSET('2011-20 Revenue'!$I$40,0,K$89)</f>
        <v>0</v>
      </c>
      <c r="L40" s="640">
        <f ca="1">OFFSET('2011-20 Revenue'!$I$40,0,L$89)</f>
        <v>0</v>
      </c>
    </row>
    <row r="41" spans="2:12">
      <c r="B41" s="811" t="s">
        <v>75</v>
      </c>
      <c r="C41" s="640">
        <f>'2011-20 Revenue'!$I$41</f>
        <v>1436.76</v>
      </c>
      <c r="D41" s="640">
        <f ca="1">OFFSET('2011-20 Revenue'!$I$41,0,D$89)</f>
        <v>0</v>
      </c>
      <c r="E41" s="640">
        <f ca="1">OFFSET('2011-20 Revenue'!$I$41,0,E$89)</f>
        <v>0</v>
      </c>
      <c r="F41" s="640">
        <f ca="1">OFFSET('2011-20 Revenue'!$I$41,0,F$89)</f>
        <v>0</v>
      </c>
      <c r="G41" s="641">
        <f ca="1">OFFSET('2011-20 Revenue'!$I$41,0,G$89)</f>
        <v>0</v>
      </c>
      <c r="H41" s="640">
        <f ca="1">OFFSET('2011-20 Revenue'!$I$41,0,H$89)</f>
        <v>0</v>
      </c>
      <c r="I41" s="640">
        <f ca="1">OFFSET('2011-20 Revenue'!$I$41,0,I$89)</f>
        <v>0</v>
      </c>
      <c r="J41" s="640">
        <f ca="1">OFFSET('2011-20 Revenue'!$I$41,0,J$89)</f>
        <v>0</v>
      </c>
      <c r="K41" s="640">
        <f ca="1">OFFSET('2011-20 Revenue'!$I$41,0,K$89)</f>
        <v>0</v>
      </c>
      <c r="L41" s="640">
        <f ca="1">OFFSET('2011-20 Revenue'!$I$41,0,L$89)</f>
        <v>0</v>
      </c>
    </row>
    <row r="42" spans="2:12">
      <c r="B42" s="811"/>
      <c r="C42" s="640"/>
      <c r="D42" s="640"/>
      <c r="E42" s="640"/>
      <c r="F42" s="640"/>
      <c r="G42" s="641"/>
      <c r="H42" s="640"/>
      <c r="I42" s="640"/>
      <c r="J42" s="640"/>
      <c r="K42" s="640"/>
      <c r="L42" s="640"/>
    </row>
    <row r="43" spans="2:12">
      <c r="B43" s="811" t="s">
        <v>66</v>
      </c>
      <c r="C43" s="640"/>
      <c r="D43" s="640"/>
      <c r="E43" s="640"/>
      <c r="F43" s="640"/>
      <c r="G43" s="641"/>
      <c r="H43" s="640"/>
      <c r="I43" s="640"/>
      <c r="J43" s="640"/>
      <c r="K43" s="640"/>
      <c r="L43" s="640"/>
    </row>
    <row r="44" spans="2:12">
      <c r="B44" s="811" t="s">
        <v>67</v>
      </c>
      <c r="C44" s="640">
        <f>'2011-20 Revenue'!$I$44</f>
        <v>1678879.37</v>
      </c>
      <c r="D44" s="640">
        <f ca="1">OFFSET('2011-20 Revenue'!$I$44,0,D$89)</f>
        <v>1980571.5200000016</v>
      </c>
      <c r="E44" s="640">
        <f ca="1">OFFSET('2011-20 Revenue'!$I$44,0,E$89)</f>
        <v>1787808.0600000017</v>
      </c>
      <c r="F44" s="640">
        <f ca="1">OFFSET('2011-20 Revenue'!$I$44,0,F$89)</f>
        <v>1557895.860000001</v>
      </c>
      <c r="G44" s="641">
        <f ca="1">OFFSET('2011-20 Revenue'!$I$44,0,G$89)</f>
        <v>1659298.0856969045</v>
      </c>
      <c r="H44" s="640">
        <f ca="1">OFFSET('2011-20 Revenue'!$I$44,0,H$89)</f>
        <v>1907274.7411802439</v>
      </c>
      <c r="I44" s="640">
        <f ca="1">OFFSET('2011-20 Revenue'!$I$44,0,I$89)</f>
        <v>1975622.2513529144</v>
      </c>
      <c r="J44" s="640">
        <f ca="1">OFFSET('2011-20 Revenue'!$I$44,0,J$89)</f>
        <v>2046539.8882628782</v>
      </c>
      <c r="K44" s="640">
        <f ca="1">OFFSET('2011-20 Revenue'!$I$44,0,K$89)</f>
        <v>2120127.3920735018</v>
      </c>
      <c r="L44" s="640">
        <f ca="1">OFFSET('2011-20 Revenue'!$I$44,0,L$89)</f>
        <v>2196488.4490609989</v>
      </c>
    </row>
    <row r="45" spans="2:12">
      <c r="B45" s="811" t="s">
        <v>68</v>
      </c>
      <c r="C45" s="640">
        <f>'2011-20 Revenue'!$I$45</f>
        <v>2770.1499999999996</v>
      </c>
      <c r="D45" s="640">
        <f ca="1">OFFSET('2011-20 Revenue'!$I$45,0,D$89)</f>
        <v>5301.0099999999993</v>
      </c>
      <c r="E45" s="640">
        <f ca="1">OFFSET('2011-20 Revenue'!$I$45,0,E$89)</f>
        <v>3402.6500000000005</v>
      </c>
      <c r="F45" s="640">
        <f ca="1">OFFSET('2011-20 Revenue'!$I$45,0,F$89)</f>
        <v>11641.3</v>
      </c>
      <c r="G45" s="641">
        <f ca="1">OFFSET('2011-20 Revenue'!$I$45,0,G$89)</f>
        <v>12399.137578717982</v>
      </c>
      <c r="H45" s="640">
        <f ca="1">OFFSET('2011-20 Revenue'!$I$45,0,H$89)</f>
        <v>14826.700995190635</v>
      </c>
      <c r="I45" s="640">
        <f ca="1">OFFSET('2011-20 Revenue'!$I$45,0,I$89)</f>
        <v>15364.968878987393</v>
      </c>
      <c r="J45" s="640">
        <f ca="1">OFFSET('2011-20 Revenue'!$I$45,0,J$89)</f>
        <v>15923.655563927347</v>
      </c>
      <c r="K45" s="640">
        <f ca="1">OFFSET('2011-20 Revenue'!$I$45,0,K$89)</f>
        <v>16503.55779053472</v>
      </c>
      <c r="L45" s="640">
        <f ca="1">OFFSET('2011-20 Revenue'!$I$45,0,L$89)</f>
        <v>17105.503924038068</v>
      </c>
    </row>
    <row r="46" spans="2:12">
      <c r="B46" s="811" t="s">
        <v>69</v>
      </c>
      <c r="C46" s="640">
        <f>'2011-20 Revenue'!$I$46</f>
        <v>521627.58999999997</v>
      </c>
      <c r="D46" s="640">
        <f ca="1">OFFSET('2011-20 Revenue'!$I$46,0,D$89)</f>
        <v>689928.91999999899</v>
      </c>
      <c r="E46" s="640">
        <f ca="1">OFFSET('2011-20 Revenue'!$I$46,0,E$89)</f>
        <v>716976.4299999997</v>
      </c>
      <c r="F46" s="640">
        <f ca="1">OFFSET('2011-20 Revenue'!$I$46,0,F$89)</f>
        <v>618411.18999999994</v>
      </c>
      <c r="G46" s="641">
        <f ca="1">OFFSET('2011-20 Revenue'!$I$46,0,G$89)</f>
        <v>658669.98756067781</v>
      </c>
      <c r="H46" s="640">
        <f ca="1">OFFSET('2011-20 Revenue'!$I$46,0,H$89)</f>
        <v>729653.99272699293</v>
      </c>
      <c r="I46" s="640">
        <f ca="1">OFFSET('2011-20 Revenue'!$I$46,0,I$89)</f>
        <v>754256.01980211504</v>
      </c>
      <c r="J46" s="640">
        <f ca="1">OFFSET('2011-20 Revenue'!$I$46,0,J$89)</f>
        <v>779743.63101114519</v>
      </c>
      <c r="K46" s="640">
        <f ca="1">OFFSET('2011-20 Revenue'!$I$46,0,K$89)</f>
        <v>806150.22919789795</v>
      </c>
      <c r="L46" s="640">
        <f ca="1">OFFSET('2011-20 Revenue'!$I$46,0,L$89)</f>
        <v>833510.51596223423</v>
      </c>
    </row>
    <row r="47" spans="2:12">
      <c r="B47" s="811" t="s">
        <v>70</v>
      </c>
      <c r="C47" s="640">
        <f>'2011-20 Revenue'!$I$47</f>
        <v>10637.33</v>
      </c>
      <c r="D47" s="640">
        <f ca="1">OFFSET('2011-20 Revenue'!$I$47,0,D$89)</f>
        <v>5971.8</v>
      </c>
      <c r="E47" s="640">
        <f ca="1">OFFSET('2011-20 Revenue'!$I$47,0,E$89)</f>
        <v>16553.45</v>
      </c>
      <c r="F47" s="640">
        <f ca="1">OFFSET('2011-20 Revenue'!$I$47,0,F$89)</f>
        <v>17928.300000000003</v>
      </c>
      <c r="G47" s="641">
        <f ca="1">OFFSET('2011-20 Revenue'!$I$47,0,G$89)</f>
        <v>19095.57329054438</v>
      </c>
      <c r="H47" s="640">
        <f ca="1">OFFSET('2011-20 Revenue'!$I$47,0,H$89)</f>
        <v>21918.742578650283</v>
      </c>
      <c r="I47" s="640">
        <f ca="1">OFFSET('2011-20 Revenue'!$I$47,0,I$89)</f>
        <v>22670.441355143441</v>
      </c>
      <c r="J47" s="640">
        <f ca="1">OFFSET('2011-20 Revenue'!$I$47,0,J$89)</f>
        <v>23449.542808383281</v>
      </c>
      <c r="K47" s="640">
        <f ca="1">OFFSET('2011-20 Revenue'!$I$47,0,K$89)</f>
        <v>24257.089294515965</v>
      </c>
      <c r="L47" s="640">
        <f ca="1">OFFSET('2011-20 Revenue'!$I$47,0,L$89)</f>
        <v>25094.163911402717</v>
      </c>
    </row>
    <row r="48" spans="2:12">
      <c r="B48" s="811" t="s">
        <v>71</v>
      </c>
      <c r="C48" s="640">
        <f>'2011-20 Revenue'!$I$48</f>
        <v>192414.84</v>
      </c>
      <c r="D48" s="640">
        <f ca="1">OFFSET('2011-20 Revenue'!$I$48,0,D$89)</f>
        <v>263768.55999999982</v>
      </c>
      <c r="E48" s="640">
        <f ca="1">OFFSET('2011-20 Revenue'!$I$48,0,E$89)</f>
        <v>292918.41999999981</v>
      </c>
      <c r="F48" s="640">
        <f ca="1">OFFSET('2011-20 Revenue'!$I$48,0,F$89)</f>
        <v>374425.44000000041</v>
      </c>
      <c r="G48" s="641">
        <f ca="1">OFFSET('2011-20 Revenue'!$I$48,0,G$89)</f>
        <v>398804.22113958892</v>
      </c>
      <c r="H48" s="640">
        <f ca="1">OFFSET('2011-20 Revenue'!$I$48,0,H$89)</f>
        <v>427436.70799188118</v>
      </c>
      <c r="I48" s="640">
        <f ca="1">OFFSET('2011-20 Revenue'!$I$48,0,I$89)</f>
        <v>444100.96974647237</v>
      </c>
      <c r="J48" s="640">
        <f ca="1">OFFSET('2011-20 Revenue'!$I$48,0,J$89)</f>
        <v>461426.34341401502</v>
      </c>
      <c r="K48" s="640">
        <f ca="1">OFFSET('2011-20 Revenue'!$I$48,0,K$89)</f>
        <v>479439.32580315834</v>
      </c>
      <c r="L48" s="640">
        <f ca="1">OFFSET('2011-20 Revenue'!$I$48,0,L$89)</f>
        <v>498167.48190805438</v>
      </c>
    </row>
    <row r="49" spans="2:12">
      <c r="B49" s="811" t="s">
        <v>72</v>
      </c>
      <c r="C49" s="640">
        <f>'2011-20 Revenue'!$I$49</f>
        <v>15115.24</v>
      </c>
      <c r="D49" s="640">
        <f ca="1">OFFSET('2011-20 Revenue'!$I$49,0,D$89)</f>
        <v>15731.73</v>
      </c>
      <c r="E49" s="640">
        <f ca="1">OFFSET('2011-20 Revenue'!$I$49,0,E$89)</f>
        <v>2333.46</v>
      </c>
      <c r="F49" s="640">
        <f ca="1">OFFSET('2011-20 Revenue'!$I$49,0,F$89)</f>
        <v>22165.11</v>
      </c>
      <c r="G49" s="641">
        <f ca="1">OFFSET('2011-20 Revenue'!$I$49,0,G$89)</f>
        <v>23608.267946786098</v>
      </c>
      <c r="H49" s="640">
        <f ca="1">OFFSET('2011-20 Revenue'!$I$49,0,H$89)</f>
        <v>28602.170420509552</v>
      </c>
      <c r="I49" s="640">
        <f ca="1">OFFSET('2011-20 Revenue'!$I$49,0,I$89)</f>
        <v>29694.785842102028</v>
      </c>
      <c r="J49" s="640">
        <f ca="1">OFFSET('2011-20 Revenue'!$I$49,0,J$89)</f>
        <v>30830.219105676599</v>
      </c>
      <c r="K49" s="640">
        <f ca="1">OFFSET('2011-20 Revenue'!$I$49,0,K$89)</f>
        <v>32010.174088458323</v>
      </c>
      <c r="L49" s="640">
        <f ca="1">OFFSET('2011-20 Revenue'!$I$49,0,L$89)</f>
        <v>33236.423077587897</v>
      </c>
    </row>
    <row r="50" spans="2:12">
      <c r="B50" s="811"/>
      <c r="C50" s="640"/>
      <c r="D50" s="640"/>
      <c r="E50" s="640"/>
      <c r="F50" s="640"/>
      <c r="G50" s="641"/>
      <c r="H50" s="640"/>
      <c r="I50" s="640"/>
      <c r="J50" s="640"/>
      <c r="K50" s="640"/>
      <c r="L50" s="640"/>
    </row>
    <row r="51" spans="2:12">
      <c r="B51" s="811" t="s">
        <v>73</v>
      </c>
      <c r="C51" s="640"/>
      <c r="D51" s="640"/>
      <c r="E51" s="640"/>
      <c r="F51" s="640"/>
      <c r="G51" s="641"/>
      <c r="H51" s="640"/>
      <c r="I51" s="640"/>
      <c r="J51" s="640"/>
      <c r="K51" s="640"/>
      <c r="L51" s="640"/>
    </row>
    <row r="52" spans="2:12">
      <c r="B52" s="811" t="s">
        <v>67</v>
      </c>
      <c r="C52" s="640">
        <f>'2011-20 Revenue'!$I$52</f>
        <v>308.37</v>
      </c>
      <c r="D52" s="640">
        <f ca="1">OFFSET('2011-20 Revenue'!$I$52,0,D$89)</f>
        <v>1925.64</v>
      </c>
      <c r="E52" s="640">
        <f ca="1">OFFSET('2011-20 Revenue'!$I$52,0,E$89)</f>
        <v>3986.4700000000003</v>
      </c>
      <c r="F52" s="640">
        <f ca="1">OFFSET('2011-20 Revenue'!$I$52,0,F$89)</f>
        <v>703.38</v>
      </c>
      <c r="G52" s="641">
        <f ca="1">OFFSET('2011-20 Revenue'!$I$52,0,G$89)</f>
        <v>749.16204991620543</v>
      </c>
      <c r="H52" s="640">
        <f ca="1">OFFSET('2011-20 Revenue'!$I$52,0,H$89)</f>
        <v>986.9512356634657</v>
      </c>
      <c r="I52" s="640">
        <f ca="1">OFFSET('2011-20 Revenue'!$I$52,0,I$89)</f>
        <v>1022.1291409090873</v>
      </c>
      <c r="J52" s="640">
        <f ca="1">OFFSET('2011-20 Revenue'!$I$52,0,J$89)</f>
        <v>1058.6250156894473</v>
      </c>
      <c r="K52" s="640">
        <f ca="1">OFFSET('2011-20 Revenue'!$I$52,0,K$89)</f>
        <v>1096.4898887186046</v>
      </c>
      <c r="L52" s="640">
        <f ca="1">OFFSET('2011-20 Revenue'!$I$52,0,L$89)</f>
        <v>1135.7768048097182</v>
      </c>
    </row>
    <row r="53" spans="2:12">
      <c r="B53" s="811" t="s">
        <v>68</v>
      </c>
      <c r="C53" s="640">
        <f>'2011-20 Revenue'!$I$53</f>
        <v>0</v>
      </c>
      <c r="D53" s="640">
        <f ca="1">OFFSET('2011-20 Revenue'!$I$53,0,D$89)</f>
        <v>0</v>
      </c>
      <c r="E53" s="640">
        <f ca="1">OFFSET('2011-20 Revenue'!$I$53,0,E$89)</f>
        <v>0</v>
      </c>
      <c r="F53" s="640">
        <f ca="1">OFFSET('2011-20 Revenue'!$I$53,0,F$89)</f>
        <v>0</v>
      </c>
      <c r="G53" s="641">
        <f ca="1">OFFSET('2011-20 Revenue'!$I$53,0,G$89)</f>
        <v>0</v>
      </c>
      <c r="H53" s="640">
        <f ca="1">OFFSET('2011-20 Revenue'!$I$53,0,H$89)</f>
        <v>0</v>
      </c>
      <c r="I53" s="640">
        <f ca="1">OFFSET('2011-20 Revenue'!$I$53,0,I$89)</f>
        <v>0</v>
      </c>
      <c r="J53" s="640">
        <f ca="1">OFFSET('2011-20 Revenue'!$I$53,0,J$89)</f>
        <v>0</v>
      </c>
      <c r="K53" s="640">
        <f ca="1">OFFSET('2011-20 Revenue'!$I$53,0,K$89)</f>
        <v>0</v>
      </c>
      <c r="L53" s="640">
        <f ca="1">OFFSET('2011-20 Revenue'!$I$53,0,L$89)</f>
        <v>0</v>
      </c>
    </row>
    <row r="54" spans="2:12">
      <c r="B54" s="811" t="s">
        <v>69</v>
      </c>
      <c r="C54" s="640">
        <f>'2011-20 Revenue'!$I$54</f>
        <v>394.73</v>
      </c>
      <c r="D54" s="640">
        <f ca="1">OFFSET('2011-20 Revenue'!$I$54,0,D$89)</f>
        <v>821.66</v>
      </c>
      <c r="E54" s="640">
        <f ca="1">OFFSET('2011-20 Revenue'!$I$54,0,E$89)</f>
        <v>5971.84</v>
      </c>
      <c r="F54" s="640">
        <f ca="1">OFFSET('2011-20 Revenue'!$I$54,0,F$89)</f>
        <v>1800.8</v>
      </c>
      <c r="G54" s="641">
        <f ca="1">OFFSET('2011-20 Revenue'!$I$54,0,G$89)</f>
        <v>1918.0315494892689</v>
      </c>
      <c r="H54" s="640">
        <f ca="1">OFFSET('2011-20 Revenue'!$I$54,0,H$89)</f>
        <v>2364.3019003237155</v>
      </c>
      <c r="I54" s="640">
        <f ca="1">OFFSET('2011-20 Revenue'!$I$54,0,I$89)</f>
        <v>2443.4726583207903</v>
      </c>
      <c r="J54" s="640">
        <f ca="1">OFFSET('2011-20 Revenue'!$I$54,0,J$89)</f>
        <v>2525.478390769465</v>
      </c>
      <c r="K54" s="640">
        <f ca="1">OFFSET('2011-20 Revenue'!$I$54,0,K$89)</f>
        <v>2610.4256491783153</v>
      </c>
      <c r="L54" s="640">
        <f ca="1">OFFSET('2011-20 Revenue'!$I$54,0,L$89)</f>
        <v>2698.4251187273298</v>
      </c>
    </row>
    <row r="55" spans="2:12">
      <c r="B55" s="811" t="s">
        <v>70</v>
      </c>
      <c r="C55" s="640">
        <f>'2011-20 Revenue'!$I$55</f>
        <v>0</v>
      </c>
      <c r="D55" s="640">
        <f ca="1">OFFSET('2011-20 Revenue'!$I$55,0,D$89)</f>
        <v>0</v>
      </c>
      <c r="E55" s="640">
        <f ca="1">OFFSET('2011-20 Revenue'!$I$55,0,E$89)</f>
        <v>0</v>
      </c>
      <c r="F55" s="640">
        <f ca="1">OFFSET('2011-20 Revenue'!$I$55,0,F$89)</f>
        <v>0</v>
      </c>
      <c r="G55" s="641">
        <f ca="1">OFFSET('2011-20 Revenue'!$I$55,0,G$89)</f>
        <v>0</v>
      </c>
      <c r="H55" s="640">
        <f ca="1">OFFSET('2011-20 Revenue'!$I$55,0,H$89)</f>
        <v>0</v>
      </c>
      <c r="I55" s="640">
        <f ca="1">OFFSET('2011-20 Revenue'!$I$55,0,I$89)</f>
        <v>0</v>
      </c>
      <c r="J55" s="640">
        <f ca="1">OFFSET('2011-20 Revenue'!$I$55,0,J$89)</f>
        <v>0</v>
      </c>
      <c r="K55" s="640">
        <f ca="1">OFFSET('2011-20 Revenue'!$I$55,0,K$89)</f>
        <v>0</v>
      </c>
      <c r="L55" s="640">
        <f ca="1">OFFSET('2011-20 Revenue'!$I$55,0,L$89)</f>
        <v>0</v>
      </c>
    </row>
    <row r="56" spans="2:12">
      <c r="B56" s="811" t="s">
        <v>71</v>
      </c>
      <c r="C56" s="640">
        <f>'2011-20 Revenue'!$I$56</f>
        <v>182867.99</v>
      </c>
      <c r="D56" s="640">
        <f ca="1">OFFSET('2011-20 Revenue'!$I$56,0,D$89)</f>
        <v>233762.62999999977</v>
      </c>
      <c r="E56" s="640">
        <f ca="1">OFFSET('2011-20 Revenue'!$I$56,0,E$89)</f>
        <v>257575.23000000024</v>
      </c>
      <c r="F56" s="640">
        <f ca="1">OFFSET('2011-20 Revenue'!$I$56,0,F$89)</f>
        <v>250060.23999999982</v>
      </c>
      <c r="G56" s="641">
        <f ca="1">OFFSET('2011-20 Revenue'!$I$56,0,G$89)</f>
        <v>266341.66140373697</v>
      </c>
      <c r="H56" s="640">
        <f ca="1">OFFSET('2011-20 Revenue'!$I$56,0,H$89)</f>
        <v>250195.85514325707</v>
      </c>
      <c r="I56" s="640">
        <f ca="1">OFFSET('2011-20 Revenue'!$I$56,0,I$89)</f>
        <v>259484.23198645265</v>
      </c>
      <c r="J56" s="640">
        <f ca="1">OFFSET('2011-20 Revenue'!$I$56,0,J$89)</f>
        <v>269130.14227194159</v>
      </c>
      <c r="K56" s="640">
        <f ca="1">OFFSET('2011-20 Revenue'!$I$56,0,K$89)</f>
        <v>279147.66230168287</v>
      </c>
      <c r="L56" s="640">
        <f ca="1">OFFSET('2011-20 Revenue'!$I$56,0,L$89)</f>
        <v>289551.43004918064</v>
      </c>
    </row>
    <row r="57" spans="2:12">
      <c r="B57" s="811" t="s">
        <v>72</v>
      </c>
      <c r="C57" s="640">
        <f>'2011-20 Revenue'!$I$57</f>
        <v>20809.78</v>
      </c>
      <c r="D57" s="640">
        <f ca="1">OFFSET('2011-20 Revenue'!$I$57,0,D$89)</f>
        <v>10928.65</v>
      </c>
      <c r="E57" s="640">
        <f ca="1">OFFSET('2011-20 Revenue'!$I$57,0,E$89)</f>
        <v>38580.480000000003</v>
      </c>
      <c r="F57" s="640">
        <f ca="1">OFFSET('2011-20 Revenue'!$I$57,0,F$89)</f>
        <v>71856.600000000006</v>
      </c>
      <c r="G57" s="641">
        <f ca="1">OFFSET('2011-20 Revenue'!$I$57,0,G$89)</f>
        <v>76535.152546188183</v>
      </c>
      <c r="H57" s="640">
        <f ca="1">OFFSET('2011-20 Revenue'!$I$57,0,H$89)</f>
        <v>74974.026332638547</v>
      </c>
      <c r="I57" s="640">
        <f ca="1">OFFSET('2011-20 Revenue'!$I$57,0,I$89)</f>
        <v>77788.861816096309</v>
      </c>
      <c r="J57" s="640">
        <f ca="1">OFFSET('2011-20 Revenue'!$I$57,0,J$89)</f>
        <v>80712.824893887548</v>
      </c>
      <c r="K57" s="640">
        <f ca="1">OFFSET('2011-20 Revenue'!$I$57,0,K$89)</f>
        <v>83750.230504273088</v>
      </c>
      <c r="L57" s="640">
        <f ca="1">OFFSET('2011-20 Revenue'!$I$57,0,L$89)</f>
        <v>86905.566191273552</v>
      </c>
    </row>
    <row r="58" spans="2:12">
      <c r="B58" s="811"/>
      <c r="C58" s="640"/>
      <c r="D58" s="640"/>
      <c r="E58" s="640"/>
      <c r="F58" s="640"/>
      <c r="G58" s="641"/>
      <c r="H58" s="640"/>
      <c r="I58" s="640"/>
      <c r="J58" s="640"/>
      <c r="K58" s="640"/>
      <c r="L58" s="640"/>
    </row>
    <row r="59" spans="2:12" ht="25.5">
      <c r="B59" s="812" t="s">
        <v>285</v>
      </c>
      <c r="C59" s="640"/>
      <c r="D59" s="640"/>
      <c r="E59" s="640"/>
      <c r="F59" s="640"/>
      <c r="G59" s="641"/>
      <c r="H59" s="640"/>
      <c r="I59" s="640"/>
      <c r="J59" s="640"/>
      <c r="K59" s="640"/>
      <c r="L59" s="640"/>
    </row>
    <row r="60" spans="2:12" ht="25.5">
      <c r="B60" s="812" t="s">
        <v>286</v>
      </c>
      <c r="C60" s="640"/>
      <c r="D60" s="640"/>
      <c r="E60" s="640"/>
      <c r="F60" s="640"/>
      <c r="G60" s="641"/>
      <c r="H60" s="640"/>
      <c r="I60" s="640"/>
      <c r="J60" s="640"/>
      <c r="K60" s="640"/>
      <c r="L60" s="640"/>
    </row>
    <row r="61" spans="2:12">
      <c r="B61" s="639"/>
      <c r="C61" s="640"/>
      <c r="D61" s="640"/>
      <c r="E61" s="640"/>
      <c r="F61" s="640"/>
      <c r="G61" s="641"/>
      <c r="H61" s="640"/>
      <c r="I61" s="640"/>
      <c r="J61" s="640"/>
      <c r="K61" s="640"/>
      <c r="L61" s="640"/>
    </row>
    <row r="62" spans="2:12">
      <c r="B62" s="811" t="s">
        <v>267</v>
      </c>
      <c r="C62" s="640">
        <f>'2011-20 Revenue'!$I$62</f>
        <v>0</v>
      </c>
      <c r="D62" s="640">
        <f ca="1">OFFSET('2011-20 Revenue'!$I$62,0,D$89)</f>
        <v>30415.940000000017</v>
      </c>
      <c r="E62" s="640">
        <f ca="1">OFFSET('2011-20 Revenue'!$I$62,0,E$89)</f>
        <v>23856.754254164971</v>
      </c>
      <c r="F62" s="640">
        <f ca="1">OFFSET('2011-20 Revenue'!$I$62,0,F$89)</f>
        <v>33382.145179791711</v>
      </c>
      <c r="G62" s="641">
        <f ca="1">OFFSET('2011-20 Revenue'!$I$62,0,G$89)</f>
        <v>34135.890793990242</v>
      </c>
      <c r="H62" s="641">
        <f ca="1">OFFSET('2011-20 Revenue'!$I$62,0,H$89)</f>
        <v>60109.050613494437</v>
      </c>
      <c r="I62" s="640">
        <f ca="1">OFFSET('2011-20 Revenue'!$I$62,0,I$89)</f>
        <v>62550.464789744758</v>
      </c>
      <c r="J62" s="640">
        <f ca="1">OFFSET('2011-20 Revenue'!$I$62,0,J$89)</f>
        <v>65091.040458634889</v>
      </c>
      <c r="K62" s="640">
        <f ca="1">OFFSET('2011-20 Revenue'!$I$62,0,K$89)</f>
        <v>67734.805204553501</v>
      </c>
      <c r="L62" s="640">
        <f ca="1">OFFSET('2011-20 Revenue'!$I$62,0,L$89)</f>
        <v>70485.950197930346</v>
      </c>
    </row>
    <row r="63" spans="2:12">
      <c r="B63" s="811" t="s">
        <v>287</v>
      </c>
      <c r="C63" s="640">
        <f>'2011-20 Revenue'!$I$63</f>
        <v>0</v>
      </c>
      <c r="D63" s="640">
        <f ca="1">OFFSET('2011-20 Revenue'!$I$63,0,D$89)</f>
        <v>9795.0600000000049</v>
      </c>
      <c r="E63" s="640">
        <f ca="1">OFFSET('2011-20 Revenue'!$I$63,0,E$89)</f>
        <v>80746.615551564566</v>
      </c>
      <c r="F63" s="640">
        <f ca="1">OFFSET('2011-20 Revenue'!$I$63,0,F$89)</f>
        <v>130283.22025569312</v>
      </c>
      <c r="G63" s="641">
        <f ca="1">OFFSET('2011-20 Revenue'!$I$63,0,G$89)</f>
        <v>133224.92473101956</v>
      </c>
      <c r="H63" s="641">
        <f ca="1">OFFSET('2011-20 Revenue'!$I$63,0,H$89)</f>
        <v>234592.49362977469</v>
      </c>
      <c r="I63" s="640">
        <f ca="1">OFFSET('2011-20 Revenue'!$I$63,0,I$89)</f>
        <v>244120.79982899231</v>
      </c>
      <c r="J63" s="640">
        <f ca="1">OFFSET('2011-20 Revenue'!$I$63,0,J$89)</f>
        <v>254036.1116720023</v>
      </c>
      <c r="K63" s="640">
        <f ca="1">OFFSET('2011-20 Revenue'!$I$63,0,K$89)</f>
        <v>264354.14794084168</v>
      </c>
      <c r="L63" s="640">
        <f ca="1">OFFSET('2011-20 Revenue'!$I$63,0,L$89)</f>
        <v>275091.26585813006</v>
      </c>
    </row>
    <row r="64" spans="2:12">
      <c r="B64" s="811" t="s">
        <v>288</v>
      </c>
      <c r="C64" s="640">
        <f>'2011-20 Revenue'!$I$64</f>
        <v>0</v>
      </c>
      <c r="D64" s="640">
        <f ca="1">OFFSET('2011-20 Revenue'!$I$64,0,D$89)</f>
        <v>27258.990000000005</v>
      </c>
      <c r="E64" s="640">
        <f ca="1">OFFSET('2011-20 Revenue'!$I$64,0,E$89)</f>
        <v>143778.66088661534</v>
      </c>
      <c r="F64" s="640">
        <f ca="1">OFFSET('2011-20 Revenue'!$I$64,0,F$89)</f>
        <v>187126.40201125131</v>
      </c>
      <c r="G64" s="641">
        <f ca="1">OFFSET('2011-20 Revenue'!$I$64,0,G$89)</f>
        <v>191351.58598481197</v>
      </c>
      <c r="H64" s="641">
        <f ca="1">OFFSET('2011-20 Revenue'!$I$64,0,H$89)</f>
        <v>336946.30195379182</v>
      </c>
      <c r="I64" s="640">
        <f ca="1">OFFSET('2011-20 Revenue'!$I$64,0,I$89)</f>
        <v>350631.85296198598</v>
      </c>
      <c r="J64" s="640">
        <f ca="1">OFFSET('2011-20 Revenue'!$I$64,0,J$89)</f>
        <v>364873.26199655375</v>
      </c>
      <c r="K64" s="640">
        <f ca="1">OFFSET('2011-20 Revenue'!$I$64,0,K$89)</f>
        <v>379693.10601806454</v>
      </c>
      <c r="L64" s="640">
        <f ca="1">OFFSET('2011-20 Revenue'!$I$64,0,L$89)</f>
        <v>395114.87898229941</v>
      </c>
    </row>
    <row r="65" spans="2:13">
      <c r="B65" s="1252"/>
      <c r="C65" s="1253"/>
      <c r="D65" s="1253"/>
      <c r="E65" s="1253"/>
      <c r="F65" s="1253"/>
      <c r="G65" s="1254"/>
      <c r="H65" s="1254"/>
      <c r="I65" s="1253"/>
      <c r="J65" s="1253"/>
      <c r="K65" s="1253"/>
      <c r="L65" s="1253"/>
    </row>
    <row r="66" spans="2:13">
      <c r="B66" s="1252" t="s">
        <v>599</v>
      </c>
      <c r="C66" s="640">
        <f>'2011-20 Revenue'!$I$66</f>
        <v>75527.623000000007</v>
      </c>
      <c r="D66" s="640">
        <f ca="1">OFFSET('2011-20 Revenue'!$I$66,0,D$89)</f>
        <v>78022.207999999999</v>
      </c>
      <c r="E66" s="640">
        <f ca="1">OFFSET('2011-20 Revenue'!$I$66,0,E$89)</f>
        <v>79683.539999999994</v>
      </c>
      <c r="F66" s="640">
        <f ca="1">OFFSET('2011-20 Revenue'!$I$66,0,F$89)</f>
        <v>83090.235000000001</v>
      </c>
      <c r="G66" s="641">
        <f ca="1">OFFSET('2011-20 Revenue'!$I$66,0,G$89)</f>
        <v>84974.22</v>
      </c>
      <c r="H66" s="641">
        <f ca="1">OFFSET('2011-20 Revenue'!$I$66,0,H$89)</f>
        <v>0</v>
      </c>
      <c r="I66" s="640">
        <f ca="1">OFFSET('2011-20 Revenue'!$I$66,0,I$89)</f>
        <v>0</v>
      </c>
      <c r="J66" s="640">
        <f ca="1">OFFSET('2011-20 Revenue'!$I$66,0,J$89)</f>
        <v>0</v>
      </c>
      <c r="K66" s="640">
        <f ca="1">OFFSET('2011-20 Revenue'!$I$66,0,K$89)</f>
        <v>0</v>
      </c>
      <c r="L66" s="640">
        <f ca="1">OFFSET('2011-20 Revenue'!$I$66,0,L$89)</f>
        <v>0</v>
      </c>
    </row>
    <row r="67" spans="2:13">
      <c r="B67" s="639"/>
      <c r="C67" s="643"/>
      <c r="D67" s="643"/>
      <c r="E67" s="643"/>
      <c r="F67" s="643"/>
      <c r="G67" s="874"/>
      <c r="H67" s="643"/>
      <c r="I67" s="643"/>
      <c r="J67" s="643"/>
      <c r="K67" s="643"/>
      <c r="L67" s="643"/>
    </row>
    <row r="68" spans="2:13">
      <c r="B68" s="1072" t="s">
        <v>531</v>
      </c>
      <c r="C68" s="644">
        <f t="shared" ref="C68:L68" si="0">SUM(C9:C67)</f>
        <v>6711481.9529999672</v>
      </c>
      <c r="D68" s="644">
        <f t="shared" ca="1" si="0"/>
        <v>7105651.8579999935</v>
      </c>
      <c r="E68" s="644">
        <f t="shared" ca="1" si="0"/>
        <v>6831922.5899999961</v>
      </c>
      <c r="F68" s="644">
        <f t="shared" ca="1" si="0"/>
        <v>6406162.0650000069</v>
      </c>
      <c r="G68" s="644">
        <f t="shared" ca="1" si="0"/>
        <v>6578040.857328888</v>
      </c>
      <c r="H68" s="644">
        <f t="shared" ca="1" si="0"/>
        <v>7123513.2150315102</v>
      </c>
      <c r="I68" s="644">
        <f t="shared" ca="1" si="0"/>
        <v>7158632.1555708004</v>
      </c>
      <c r="J68" s="644">
        <f t="shared" ca="1" si="0"/>
        <v>7250751.3906516004</v>
      </c>
      <c r="K68" s="644">
        <f t="shared" ca="1" si="0"/>
        <v>7427680.8961293017</v>
      </c>
      <c r="L68" s="644">
        <f t="shared" ca="1" si="0"/>
        <v>7768386.176443669</v>
      </c>
    </row>
    <row r="69" spans="2:13">
      <c r="B69" s="645" t="s">
        <v>39</v>
      </c>
      <c r="C69" s="646">
        <f>C68-'2011-20 Revenue'!$I$69</f>
        <v>0</v>
      </c>
      <c r="D69" s="646">
        <f ca="1">D68-'2011-20 Revenue'!$P$69</f>
        <v>0</v>
      </c>
      <c r="E69" s="646">
        <f ca="1">E68-'2011-20 Revenue'!$W$69</f>
        <v>0</v>
      </c>
      <c r="F69" s="646">
        <f ca="1">F68-'2011-20 Revenue'!$AD$69</f>
        <v>0</v>
      </c>
      <c r="G69" s="646">
        <f ca="1">G68-'2011-20 Revenue'!$AK$69</f>
        <v>0</v>
      </c>
      <c r="H69" s="646">
        <f ca="1">H68-'2011-20 Revenue'!$AR$69</f>
        <v>0</v>
      </c>
      <c r="I69" s="646">
        <f ca="1">I68-'2011-20 Revenue'!$AY$69</f>
        <v>0</v>
      </c>
      <c r="J69" s="646">
        <f ca="1">J68-'2011-20 Revenue'!$BF$69</f>
        <v>0</v>
      </c>
      <c r="K69" s="646">
        <f ca="1">K68-'2011-20 Revenue'!$BM$69</f>
        <v>0</v>
      </c>
      <c r="L69" s="646">
        <f ca="1">L68-'2011-20 Revenue'!$BT$69</f>
        <v>0</v>
      </c>
      <c r="M69" s="646">
        <f ca="1">SUM(C69:L69)</f>
        <v>0</v>
      </c>
    </row>
    <row r="72" spans="2:13" s="1072" customFormat="1">
      <c r="B72" s="1339" t="s">
        <v>532</v>
      </c>
      <c r="C72" s="1350" t="s">
        <v>320</v>
      </c>
      <c r="D72" s="1350"/>
      <c r="E72" s="1350"/>
      <c r="F72" s="1350"/>
      <c r="G72" s="1350"/>
      <c r="H72" s="1351" t="s">
        <v>324</v>
      </c>
      <c r="I72" s="1350"/>
      <c r="J72" s="1350"/>
      <c r="K72" s="1350"/>
      <c r="L72" s="1352"/>
    </row>
    <row r="73" spans="2:13" s="1072" customFormat="1">
      <c r="B73" s="1339"/>
      <c r="C73" s="1353" t="s">
        <v>530</v>
      </c>
      <c r="D73" s="1353"/>
      <c r="E73" s="1353"/>
      <c r="F73" s="1353"/>
      <c r="G73" s="1353"/>
      <c r="H73" s="1354" t="s">
        <v>84</v>
      </c>
      <c r="I73" s="1353"/>
      <c r="J73" s="1353"/>
      <c r="K73" s="1353"/>
      <c r="L73" s="1355"/>
    </row>
    <row r="74" spans="2:13" s="1072" customFormat="1">
      <c r="B74" s="1339"/>
      <c r="C74" s="1084">
        <v>2011</v>
      </c>
      <c r="D74" s="1085">
        <v>2012</v>
      </c>
      <c r="E74" s="1085">
        <v>2013</v>
      </c>
      <c r="F74" s="1085">
        <v>2014</v>
      </c>
      <c r="G74" s="1085">
        <v>2015</v>
      </c>
      <c r="H74" s="1085">
        <v>2016</v>
      </c>
      <c r="I74" s="1085">
        <v>2017</v>
      </c>
      <c r="J74" s="1085">
        <v>2018</v>
      </c>
      <c r="K74" s="1085">
        <v>2019</v>
      </c>
      <c r="L74" s="1085">
        <v>2020</v>
      </c>
    </row>
    <row r="75" spans="2:13" s="1072" customFormat="1">
      <c r="B75" s="1086"/>
      <c r="C75" s="1078"/>
      <c r="D75" s="1078"/>
      <c r="E75" s="1078"/>
      <c r="F75" s="1078"/>
      <c r="G75" s="1078"/>
      <c r="H75" s="1078"/>
      <c r="I75" s="1078"/>
      <c r="J75" s="1078"/>
      <c r="K75" s="1078"/>
      <c r="L75" s="1078"/>
    </row>
    <row r="76" spans="2:13" s="1072" customFormat="1">
      <c r="B76" s="1086" t="s">
        <v>534</v>
      </c>
      <c r="C76" s="1078">
        <f>Inputs!H113</f>
        <v>315952</v>
      </c>
      <c r="D76" s="1078">
        <f>Inputs!I113</f>
        <v>520456</v>
      </c>
      <c r="E76" s="1078">
        <f>Inputs!J113</f>
        <v>702528</v>
      </c>
      <c r="F76" s="1078">
        <f>Inputs!K113</f>
        <v>1483957</v>
      </c>
      <c r="G76" s="1078">
        <f>Inputs!L113</f>
        <v>1570331.1982065844</v>
      </c>
      <c r="H76" s="1078">
        <f>Inputs!M113</f>
        <v>1601309.9536355312</v>
      </c>
      <c r="I76" s="1078">
        <f>Inputs!N113</f>
        <v>1629555.201325004</v>
      </c>
      <c r="J76" s="1078">
        <f>Inputs!O113</f>
        <v>1658298.6623773731</v>
      </c>
      <c r="K76" s="1078">
        <f>Inputs!P113</f>
        <v>1687549.1246976939</v>
      </c>
      <c r="L76" s="1078">
        <f>Inputs!Q113</f>
        <v>1717315.5311994602</v>
      </c>
    </row>
    <row r="77" spans="2:13" s="1072" customFormat="1">
      <c r="B77" s="1086" t="s">
        <v>520</v>
      </c>
      <c r="C77" s="1078">
        <f>Inputs!H114</f>
        <v>79037</v>
      </c>
      <c r="D77" s="1078">
        <f>Inputs!I114</f>
        <v>28670</v>
      </c>
      <c r="E77" s="1078">
        <f>Inputs!J114</f>
        <v>58782</v>
      </c>
      <c r="F77" s="1078">
        <f>Inputs!K114</f>
        <v>46180</v>
      </c>
      <c r="G77" s="1078">
        <f>Inputs!L114</f>
        <v>48867.921869151243</v>
      </c>
      <c r="H77" s="1078">
        <f>Inputs!M114</f>
        <v>49831.965251613648</v>
      </c>
      <c r="I77" s="1078">
        <f>Inputs!N114</f>
        <v>50710.943239722365</v>
      </c>
      <c r="J77" s="1078">
        <f>Inputs!O114</f>
        <v>51605.425378624233</v>
      </c>
      <c r="K77" s="1078">
        <f>Inputs!P114</f>
        <v>52515.685143531446</v>
      </c>
      <c r="L77" s="1078">
        <f>Inputs!Q114</f>
        <v>53442.000833441307</v>
      </c>
    </row>
    <row r="78" spans="2:13" s="1072" customFormat="1">
      <c r="B78" s="1086" t="s">
        <v>521</v>
      </c>
      <c r="C78" s="1078">
        <f>Inputs!H115</f>
        <v>886427</v>
      </c>
      <c r="D78" s="1078">
        <f>Inputs!I115</f>
        <v>578064</v>
      </c>
      <c r="E78" s="1078">
        <f>Inputs!J115</f>
        <v>613388</v>
      </c>
      <c r="F78" s="1078">
        <f>Inputs!K115</f>
        <v>756930</v>
      </c>
      <c r="G78" s="1078">
        <f>Inputs!L115</f>
        <v>800987.35600728996</v>
      </c>
      <c r="H78" s="1078">
        <f>Inputs!M115</f>
        <v>0</v>
      </c>
      <c r="I78" s="1078">
        <f>Inputs!N115</f>
        <v>0</v>
      </c>
      <c r="J78" s="1078">
        <f>Inputs!O115</f>
        <v>0</v>
      </c>
      <c r="K78" s="1078">
        <f>Inputs!P115</f>
        <v>0</v>
      </c>
      <c r="L78" s="1078">
        <f>Inputs!Q115</f>
        <v>0</v>
      </c>
    </row>
    <row r="79" spans="2:13" s="1072" customFormat="1">
      <c r="B79" s="1086" t="s">
        <v>522</v>
      </c>
      <c r="C79" s="1078" t="str">
        <f>Inputs!H116</f>
        <v xml:space="preserve">                          -  </v>
      </c>
      <c r="D79" s="1078" t="str">
        <f>Inputs!I116</f>
        <v xml:space="preserve">                          -  </v>
      </c>
      <c r="E79" s="1078">
        <f>Inputs!J116</f>
        <v>89683</v>
      </c>
      <c r="F79" s="1078">
        <f>Inputs!K116</f>
        <v>26406</v>
      </c>
      <c r="G79" s="1078">
        <f>Inputs!L116</f>
        <v>27942.969789450144</v>
      </c>
      <c r="H79" s="1078">
        <f>Inputs!M116</f>
        <v>28494.215557256604</v>
      </c>
      <c r="I79" s="1078">
        <f>Inputs!N116</f>
        <v>28996.820424168662</v>
      </c>
      <c r="J79" s="1078">
        <f>Inputs!O116</f>
        <v>29508.290657166555</v>
      </c>
      <c r="K79" s="1078">
        <f>Inputs!P116</f>
        <v>30028.782631011072</v>
      </c>
      <c r="L79" s="1078">
        <f>Inputs!Q116</f>
        <v>30558.455478732158</v>
      </c>
    </row>
    <row r="80" spans="2:13" s="1072" customFormat="1">
      <c r="B80" s="1086" t="s">
        <v>523</v>
      </c>
      <c r="C80" s="1078">
        <f>Inputs!H117</f>
        <v>115955</v>
      </c>
      <c r="D80" s="1078">
        <f>Inputs!I117</f>
        <v>225593</v>
      </c>
      <c r="E80" s="1078">
        <f>Inputs!J117</f>
        <v>1289694</v>
      </c>
      <c r="F80" s="1078">
        <f>Inputs!K117</f>
        <v>1221786</v>
      </c>
      <c r="G80" s="1078">
        <f>Inputs!L117</f>
        <v>1292900.4501693984</v>
      </c>
      <c r="H80" s="1078">
        <f>Inputs!M117</f>
        <v>1318406.1822630584</v>
      </c>
      <c r="I80" s="1078">
        <f>Inputs!N117</f>
        <v>1341661.3360131537</v>
      </c>
      <c r="J80" s="1078">
        <f>Inputs!O117</f>
        <v>1365326.6836649587</v>
      </c>
      <c r="K80" s="1078">
        <f>Inputs!P117</f>
        <v>1389409.4605624669</v>
      </c>
      <c r="L80" s="1078">
        <f>Inputs!Q117</f>
        <v>1413917.0296727356</v>
      </c>
    </row>
    <row r="81" spans="2:13" s="1072" customFormat="1">
      <c r="B81" s="1086" t="s">
        <v>524</v>
      </c>
      <c r="C81" s="1078" t="str">
        <f>Inputs!H118</f>
        <v xml:space="preserve">                          -  </v>
      </c>
      <c r="D81" s="1078">
        <f>Inputs!I118</f>
        <v>24989</v>
      </c>
      <c r="E81" s="1078">
        <f>Inputs!J118</f>
        <v>31699</v>
      </c>
      <c r="F81" s="1078">
        <f>Inputs!K118</f>
        <v>0</v>
      </c>
      <c r="G81" s="1078">
        <f>Inputs!L118</f>
        <v>0</v>
      </c>
      <c r="H81" s="1078">
        <f>Inputs!M118</f>
        <v>0</v>
      </c>
      <c r="I81" s="1078">
        <f>Inputs!N118</f>
        <v>0</v>
      </c>
      <c r="J81" s="1078">
        <f>Inputs!O118</f>
        <v>0</v>
      </c>
      <c r="K81" s="1078">
        <f>Inputs!P118</f>
        <v>0</v>
      </c>
      <c r="L81" s="1078">
        <f>Inputs!Q118</f>
        <v>0</v>
      </c>
    </row>
    <row r="82" spans="2:13" s="1072" customFormat="1">
      <c r="B82" s="1086" t="s">
        <v>525</v>
      </c>
      <c r="C82" s="1078">
        <f>Inputs!H119</f>
        <v>593166</v>
      </c>
      <c r="D82" s="1078">
        <f>Inputs!I119</f>
        <v>777687</v>
      </c>
      <c r="E82" s="1078">
        <f>Inputs!J119</f>
        <v>961798</v>
      </c>
      <c r="F82" s="1078">
        <f>Inputs!K119</f>
        <v>1143296</v>
      </c>
      <c r="G82" s="1078">
        <f>Inputs!L119</f>
        <v>1209841.9142770276</v>
      </c>
      <c r="H82" s="1078">
        <f>Inputs!M119</f>
        <v>1233709.1066329337</v>
      </c>
      <c r="I82" s="1078">
        <f>Inputs!N119</f>
        <v>1255470.3023430407</v>
      </c>
      <c r="J82" s="1078">
        <f>Inputs!O119</f>
        <v>1277615.3402702375</v>
      </c>
      <c r="K82" s="1078">
        <f>Inputs!P119</f>
        <v>1300150.9909454077</v>
      </c>
      <c r="L82" s="1078">
        <f>Inputs!Q119</f>
        <v>1323084.1443237355</v>
      </c>
    </row>
    <row r="83" spans="2:13" s="1072" customFormat="1">
      <c r="B83" s="1269" t="s">
        <v>601</v>
      </c>
      <c r="C83" s="1078" t="str">
        <f>Inputs!H120</f>
        <v xml:space="preserve">                -  </v>
      </c>
      <c r="D83" s="1078" t="str">
        <f>Inputs!I120</f>
        <v xml:space="preserve">                -  </v>
      </c>
      <c r="E83" s="1078" t="str">
        <f>Inputs!J120</f>
        <v xml:space="preserve">                -  </v>
      </c>
      <c r="F83" s="1078" t="str">
        <f>Inputs!K120</f>
        <v xml:space="preserve">                -  </v>
      </c>
      <c r="G83" s="1078" t="str">
        <f>Inputs!L120</f>
        <v xml:space="preserve">                -  </v>
      </c>
      <c r="H83" s="1078">
        <f>Inputs!M120</f>
        <v>209549.22316904788</v>
      </c>
      <c r="I83" s="1078">
        <f>Inputs!N120</f>
        <v>213245.42807810291</v>
      </c>
      <c r="J83" s="1078">
        <f>Inputs!O120</f>
        <v>217006.82974867831</v>
      </c>
      <c r="K83" s="1078">
        <f>Inputs!P120</f>
        <v>220834.57817592242</v>
      </c>
      <c r="L83" s="1078">
        <f>Inputs!Q120</f>
        <v>224729.84363956228</v>
      </c>
    </row>
    <row r="84" spans="2:13" s="1072" customFormat="1">
      <c r="B84" s="1072" t="s">
        <v>533</v>
      </c>
      <c r="C84" s="1087">
        <f>SUM(C75:C83)</f>
        <v>1990537</v>
      </c>
      <c r="D84" s="1087">
        <f t="shared" ref="D84:L84" si="1">SUM(D75:D83)</f>
        <v>2155459</v>
      </c>
      <c r="E84" s="1087">
        <f t="shared" si="1"/>
        <v>3747572</v>
      </c>
      <c r="F84" s="1087">
        <f t="shared" si="1"/>
        <v>4678555</v>
      </c>
      <c r="G84" s="1087">
        <f t="shared" si="1"/>
        <v>4950871.8103189021</v>
      </c>
      <c r="H84" s="1087">
        <f t="shared" si="1"/>
        <v>4441300.6465094425</v>
      </c>
      <c r="I84" s="1087">
        <f t="shared" si="1"/>
        <v>4519640.0314231925</v>
      </c>
      <c r="J84" s="1087">
        <f t="shared" si="1"/>
        <v>4599361.2320970381</v>
      </c>
      <c r="K84" s="1087">
        <f t="shared" si="1"/>
        <v>4680488.6221560333</v>
      </c>
      <c r="L84" s="1087">
        <f t="shared" si="1"/>
        <v>4763047.0051476667</v>
      </c>
      <c r="M84" s="1074">
        <f>SUM(C84:L84)-SUM(Inputs!G113:Q120)</f>
        <v>0</v>
      </c>
    </row>
    <row r="85" spans="2:13" s="1072" customFormat="1">
      <c r="B85" s="1082" t="s">
        <v>39</v>
      </c>
    </row>
    <row r="89" spans="2:13">
      <c r="B89" s="650" t="s">
        <v>362</v>
      </c>
      <c r="C89" s="650"/>
      <c r="D89" s="1083">
        <f t="shared" ref="D89:J89" si="2">E89-7</f>
        <v>7</v>
      </c>
      <c r="E89" s="1083">
        <f t="shared" si="2"/>
        <v>14</v>
      </c>
      <c r="F89" s="1083">
        <f t="shared" si="2"/>
        <v>21</v>
      </c>
      <c r="G89" s="1083">
        <f t="shared" si="2"/>
        <v>28</v>
      </c>
      <c r="H89" s="1083">
        <f t="shared" si="2"/>
        <v>35</v>
      </c>
      <c r="I89" s="1083">
        <f t="shared" si="2"/>
        <v>42</v>
      </c>
      <c r="J89" s="1083">
        <f t="shared" si="2"/>
        <v>49</v>
      </c>
      <c r="K89" s="1083">
        <f>L89-7</f>
        <v>56</v>
      </c>
      <c r="L89" s="1083">
        <v>63</v>
      </c>
    </row>
  </sheetData>
  <mergeCells count="10">
    <mergeCell ref="C7:G7"/>
    <mergeCell ref="H7:L7"/>
    <mergeCell ref="C6:G6"/>
    <mergeCell ref="H6:L6"/>
    <mergeCell ref="B6:B8"/>
    <mergeCell ref="B72:B74"/>
    <mergeCell ref="C72:G72"/>
    <mergeCell ref="H72:L72"/>
    <mergeCell ref="C73:G73"/>
    <mergeCell ref="H73:L73"/>
  </mergeCells>
  <hyperlinks>
    <hyperlink ref="A3" location="Menu!A4" display="Menu"/>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99CCFF"/>
    <pageSetUpPr fitToPage="1"/>
  </sheetPr>
  <dimension ref="A1:BC24"/>
  <sheetViews>
    <sheetView showGridLines="0" zoomScale="85" zoomScaleNormal="85" workbookViewId="0">
      <pane ySplit="9" topLeftCell="A10" activePane="bottomLeft" state="frozen"/>
      <selection activeCell="B146" sqref="B146"/>
      <selection pane="bottomLeft" activeCell="A10" sqref="A10"/>
    </sheetView>
  </sheetViews>
  <sheetFormatPr defaultRowHeight="12.75"/>
  <cols>
    <col min="1" max="1" width="3" style="1072" customWidth="1"/>
    <col min="2" max="2" width="63" style="1072" customWidth="1"/>
    <col min="3" max="3" width="10.5703125" style="1072" bestFit="1" customWidth="1"/>
    <col min="4" max="12" width="9.42578125" style="1072" bestFit="1" customWidth="1"/>
    <col min="13" max="13" width="11.28515625" style="1072" bestFit="1" customWidth="1"/>
    <col min="14" max="16384" width="9.140625" style="1072"/>
  </cols>
  <sheetData>
    <row r="1" spans="1:55" s="625" customFormat="1" ht="18">
      <c r="A1" s="41" t="str">
        <f>Title!B12</f>
        <v>CP 2016-20 Revised Proposal - ACS Model</v>
      </c>
      <c r="B1" s="36"/>
      <c r="C1" s="36"/>
      <c r="D1" s="36"/>
      <c r="E1" s="36"/>
      <c r="F1" s="36"/>
      <c r="G1" s="36"/>
      <c r="H1" s="36"/>
      <c r="I1" s="36"/>
      <c r="J1" s="36"/>
      <c r="K1" s="36"/>
      <c r="L1" s="36"/>
      <c r="M1" s="36"/>
      <c r="N1" s="36"/>
      <c r="O1" s="36"/>
      <c r="P1" s="36"/>
      <c r="Q1" s="36"/>
      <c r="R1" s="36"/>
      <c r="S1" s="36"/>
      <c r="T1" s="36"/>
      <c r="U1" s="36"/>
      <c r="V1" s="36"/>
      <c r="W1" s="36"/>
      <c r="X1" s="36"/>
      <c r="Y1" s="36"/>
      <c r="Z1" s="36"/>
      <c r="AA1" s="47"/>
      <c r="AB1" s="47"/>
      <c r="AC1" s="47"/>
      <c r="AD1" s="47"/>
      <c r="AE1" s="47"/>
      <c r="AF1" s="47"/>
      <c r="AG1" s="1062"/>
      <c r="AH1" s="1062"/>
      <c r="AI1" s="1062"/>
      <c r="AJ1" s="1062"/>
      <c r="AK1" s="1062"/>
      <c r="AL1" s="1062"/>
      <c r="AM1" s="1062"/>
      <c r="AN1" s="1062"/>
      <c r="AO1" s="1063"/>
      <c r="AP1" s="1063"/>
      <c r="AQ1" s="1063"/>
      <c r="AR1" s="1063"/>
      <c r="AS1" s="1064"/>
      <c r="AT1" s="1064"/>
      <c r="AU1" s="1064"/>
      <c r="AV1" s="1064"/>
      <c r="AW1" s="1064"/>
      <c r="AX1" s="1064"/>
      <c r="AY1" s="1063"/>
      <c r="AZ1" s="1063"/>
      <c r="BA1" s="1063"/>
      <c r="BB1" s="1064"/>
      <c r="BC1" s="1064"/>
    </row>
    <row r="2" spans="1:55" s="625" customFormat="1" ht="15.75">
      <c r="A2" s="1065" t="str">
        <f ca="1">MID(CELL("Filename",C1),FIND("]",CELL("Filename",C1))+1,255)</f>
        <v>ACS 12.6</v>
      </c>
      <c r="B2" s="1065"/>
      <c r="C2" s="7"/>
      <c r="D2" s="7"/>
      <c r="E2" s="7"/>
      <c r="F2" s="7"/>
      <c r="G2" s="7"/>
      <c r="H2" s="7"/>
      <c r="I2" s="7"/>
      <c r="J2" s="7"/>
      <c r="K2" s="7"/>
      <c r="L2" s="7"/>
      <c r="M2" s="7"/>
      <c r="N2" s="7"/>
      <c r="O2" s="7"/>
      <c r="P2" s="7"/>
      <c r="Q2" s="7"/>
      <c r="R2" s="7"/>
      <c r="S2" s="7"/>
      <c r="T2" s="7"/>
      <c r="U2" s="7"/>
      <c r="V2" s="7"/>
      <c r="W2" s="7"/>
      <c r="X2" s="7"/>
      <c r="Y2" s="7"/>
      <c r="Z2" s="7"/>
      <c r="AA2" s="50"/>
      <c r="AB2" s="50"/>
      <c r="AC2" s="50"/>
      <c r="AD2" s="50"/>
      <c r="AE2" s="50"/>
      <c r="AF2" s="50"/>
      <c r="AG2" s="1066"/>
      <c r="AH2" s="1066"/>
      <c r="AI2" s="1066"/>
      <c r="AJ2" s="1066"/>
      <c r="AK2" s="1066"/>
      <c r="AL2" s="1066"/>
      <c r="AM2" s="1066"/>
      <c r="AN2" s="1066"/>
      <c r="AO2" s="1067"/>
      <c r="AP2" s="1067"/>
      <c r="AQ2" s="1067"/>
      <c r="AR2" s="1067"/>
      <c r="AS2" s="1068"/>
      <c r="AT2" s="1068"/>
      <c r="AU2" s="1068"/>
      <c r="AV2" s="1068"/>
      <c r="AW2" s="1068"/>
      <c r="AX2" s="1068"/>
      <c r="AY2" s="1067"/>
      <c r="AZ2" s="1067"/>
      <c r="BA2" s="1067"/>
      <c r="BB2" s="1068"/>
      <c r="BC2" s="1068"/>
    </row>
    <row r="3" spans="1:55" s="1071" customFormat="1">
      <c r="A3" s="554" t="s">
        <v>2</v>
      </c>
      <c r="B3" s="1069"/>
      <c r="C3" s="1070"/>
      <c r="D3" s="1070"/>
      <c r="E3" s="1070"/>
      <c r="F3" s="1070"/>
      <c r="G3" s="1070"/>
    </row>
    <row r="4" spans="1:55">
      <c r="B4" s="1073" t="s">
        <v>528</v>
      </c>
    </row>
    <row r="5" spans="1:55">
      <c r="B5" s="1073"/>
    </row>
    <row r="6" spans="1:55">
      <c r="B6" s="1339" t="s">
        <v>529</v>
      </c>
      <c r="C6" s="1350" t="s">
        <v>320</v>
      </c>
      <c r="D6" s="1350"/>
      <c r="E6" s="1350"/>
      <c r="F6" s="1350"/>
      <c r="G6" s="1350"/>
      <c r="H6" s="1351" t="s">
        <v>324</v>
      </c>
      <c r="I6" s="1350"/>
      <c r="J6" s="1350"/>
      <c r="K6" s="1350"/>
      <c r="L6" s="1352"/>
      <c r="M6" s="1074">
        <f>SUM(M10:M20)</f>
        <v>0</v>
      </c>
    </row>
    <row r="7" spans="1:55" ht="12.75" customHeight="1">
      <c r="B7" s="1339"/>
      <c r="C7" s="1357" t="s">
        <v>454</v>
      </c>
      <c r="D7" s="1357"/>
      <c r="E7" s="1357"/>
      <c r="F7" s="1357"/>
      <c r="G7" s="1357"/>
      <c r="H7" s="1358" t="s">
        <v>311</v>
      </c>
      <c r="I7" s="1357"/>
      <c r="J7" s="1357"/>
      <c r="K7" s="1357"/>
      <c r="L7" s="1359"/>
      <c r="M7" s="1074"/>
    </row>
    <row r="8" spans="1:55" ht="12.75" customHeight="1">
      <c r="B8" s="1339"/>
      <c r="C8" s="1357" t="s">
        <v>84</v>
      </c>
      <c r="D8" s="1357"/>
      <c r="E8" s="1357"/>
      <c r="F8" s="1357"/>
      <c r="G8" s="1357"/>
      <c r="H8" s="1357"/>
      <c r="I8" s="1357"/>
      <c r="J8" s="1357"/>
      <c r="K8" s="1357"/>
      <c r="L8" s="1357"/>
      <c r="M8" s="1074"/>
    </row>
    <row r="9" spans="1:55">
      <c r="B9" s="1356"/>
      <c r="C9" s="1075">
        <v>2011</v>
      </c>
      <c r="D9" s="1076">
        <v>2012</v>
      </c>
      <c r="E9" s="1076">
        <v>2013</v>
      </c>
      <c r="F9" s="1076">
        <v>2014</v>
      </c>
      <c r="G9" s="1076">
        <v>2015</v>
      </c>
      <c r="H9" s="1076">
        <v>2016</v>
      </c>
      <c r="I9" s="1076">
        <v>2017</v>
      </c>
      <c r="J9" s="1076">
        <v>2018</v>
      </c>
      <c r="K9" s="1076">
        <v>2019</v>
      </c>
      <c r="L9" s="1076">
        <v>2020</v>
      </c>
    </row>
    <row r="10" spans="1:55">
      <c r="B10" s="1077"/>
      <c r="C10" s="1078"/>
      <c r="D10" s="1078"/>
      <c r="E10" s="1078"/>
      <c r="F10" s="1078"/>
      <c r="G10" s="1078"/>
      <c r="H10" s="1078"/>
      <c r="I10" s="1078"/>
      <c r="J10" s="1078"/>
      <c r="K10" s="1078"/>
      <c r="L10" s="1078"/>
    </row>
    <row r="11" spans="1:55">
      <c r="B11" s="1077" t="s">
        <v>154</v>
      </c>
      <c r="C11" s="1079">
        <f>Inputs!H49*(1*Inputs!$G$14)</f>
        <v>116.11112113633921</v>
      </c>
      <c r="D11" s="1079">
        <f>Inputs!I49*(1*Inputs!$G$14)</f>
        <v>119.61767699465666</v>
      </c>
      <c r="E11" s="1079">
        <f>Inputs!J49*(1*Inputs!$G$14)</f>
        <v>122.27318942393804</v>
      </c>
      <c r="F11" s="1079">
        <f>Inputs!K49*(1*Inputs!$G$14)</f>
        <v>123.09241979307842</v>
      </c>
      <c r="G11" s="1079">
        <f>Inputs!L49</f>
        <v>124.81571367018152</v>
      </c>
      <c r="H11" s="1079">
        <f>Inputs!M49</f>
        <v>0</v>
      </c>
      <c r="I11" s="1079">
        <f>Inputs!N49</f>
        <v>0</v>
      </c>
      <c r="J11" s="1079">
        <f>Inputs!O49</f>
        <v>0</v>
      </c>
      <c r="K11" s="1079">
        <f>Inputs!P49</f>
        <v>0</v>
      </c>
      <c r="L11" s="1079">
        <f>Inputs!Q49</f>
        <v>0</v>
      </c>
    </row>
    <row r="12" spans="1:55">
      <c r="B12" s="1077" t="s">
        <v>251</v>
      </c>
      <c r="C12" s="1079">
        <f>Inputs!H50*(1*Inputs!$G$14)</f>
        <v>110.44326991552101</v>
      </c>
      <c r="D12" s="1079">
        <f>Inputs!I50*(1*Inputs!$G$14)</f>
        <v>113.77865666696975</v>
      </c>
      <c r="E12" s="1079">
        <f>Inputs!J50*(1*Inputs!$G$14)</f>
        <v>116.30454284497648</v>
      </c>
      <c r="F12" s="1079">
        <f>Inputs!K50*(1*Inputs!$G$14)</f>
        <v>117.08378328203783</v>
      </c>
      <c r="G12" s="1079">
        <f>Inputs!L50</f>
        <v>118.72295624798636</v>
      </c>
      <c r="H12" s="1079">
        <f>Inputs!M50</f>
        <v>0</v>
      </c>
      <c r="I12" s="1079">
        <f>Inputs!N50</f>
        <v>0</v>
      </c>
      <c r="J12" s="1079">
        <f>Inputs!O50</f>
        <v>0</v>
      </c>
      <c r="K12" s="1079">
        <f>Inputs!P50</f>
        <v>0</v>
      </c>
      <c r="L12" s="1079">
        <f>Inputs!Q50</f>
        <v>0</v>
      </c>
    </row>
    <row r="13" spans="1:55">
      <c r="B13" s="1080" t="s">
        <v>155</v>
      </c>
      <c r="C13" s="1079">
        <f>Inputs!H51*(1*Inputs!$G$14)</f>
        <v>128.63427832318226</v>
      </c>
      <c r="D13" s="1079">
        <f>Inputs!I51*(1*Inputs!$G$14)</f>
        <v>132.51903352854237</v>
      </c>
      <c r="E13" s="1079">
        <f>Inputs!J51*(1*Inputs!$G$14)</f>
        <v>135.460956072876</v>
      </c>
      <c r="F13" s="1079">
        <f>Inputs!K51*(1*Inputs!$G$14)</f>
        <v>136.36854447856427</v>
      </c>
      <c r="G13" s="1079">
        <f>Inputs!L51</f>
        <v>138.27770410126416</v>
      </c>
      <c r="H13" s="1079">
        <f>Inputs!M51</f>
        <v>0</v>
      </c>
      <c r="I13" s="1079">
        <f>Inputs!N51</f>
        <v>0</v>
      </c>
      <c r="J13" s="1079">
        <f>Inputs!O51</f>
        <v>0</v>
      </c>
      <c r="K13" s="1079">
        <f>Inputs!P51</f>
        <v>0</v>
      </c>
      <c r="L13" s="1079">
        <f>Inputs!Q51</f>
        <v>0</v>
      </c>
    </row>
    <row r="14" spans="1:55">
      <c r="B14" s="1077" t="s">
        <v>252</v>
      </c>
      <c r="C14" s="1079">
        <f>Inputs!H52*(1*Inputs!$G$14)</f>
        <v>130.07119835099533</v>
      </c>
      <c r="D14" s="1079">
        <f>Inputs!I52*(1*Inputs!$G$14)</f>
        <v>133.99934854119539</v>
      </c>
      <c r="E14" s="1079">
        <f>Inputs!J52*(1*Inputs!$G$14)</f>
        <v>136.97413407880993</v>
      </c>
      <c r="F14" s="1079">
        <f>Inputs!K52*(1*Inputs!$G$14)</f>
        <v>137.89186077713794</v>
      </c>
      <c r="G14" s="1079">
        <f>Inputs!L52</f>
        <v>139.82234682801786</v>
      </c>
      <c r="H14" s="1079">
        <f>Inputs!M52</f>
        <v>0</v>
      </c>
      <c r="I14" s="1079">
        <f>Inputs!N52</f>
        <v>0</v>
      </c>
      <c r="J14" s="1079">
        <f>Inputs!O52</f>
        <v>0</v>
      </c>
      <c r="K14" s="1079">
        <f>Inputs!P52</f>
        <v>0</v>
      </c>
      <c r="L14" s="1079">
        <f>Inputs!Q52</f>
        <v>0</v>
      </c>
    </row>
    <row r="15" spans="1:55">
      <c r="B15" s="1077" t="s">
        <v>312</v>
      </c>
      <c r="C15" s="1079">
        <f>Inputs!H80</f>
        <v>0</v>
      </c>
      <c r="D15" s="1079">
        <f>Inputs!I80</f>
        <v>0</v>
      </c>
      <c r="E15" s="1079">
        <f>Inputs!J80</f>
        <v>0</v>
      </c>
      <c r="F15" s="1079">
        <f>Inputs!K80</f>
        <v>0</v>
      </c>
      <c r="G15" s="1079">
        <f>Inputs!L80</f>
        <v>122.54295007007411</v>
      </c>
      <c r="H15" s="1079">
        <f>Inputs!M80</f>
        <v>124.96041976315415</v>
      </c>
      <c r="I15" s="1079">
        <f>Inputs!N80</f>
        <v>127.16457642850023</v>
      </c>
      <c r="J15" s="1079">
        <f>Inputs!O80</f>
        <v>129.40761185733479</v>
      </c>
      <c r="K15" s="1079">
        <f>Inputs!P80</f>
        <v>131.69021182588875</v>
      </c>
      <c r="L15" s="1079">
        <f>Inputs!Q80</f>
        <v>134.01307420668928</v>
      </c>
    </row>
    <row r="16" spans="1:55">
      <c r="B16" s="1077" t="s">
        <v>313</v>
      </c>
      <c r="C16" s="1079">
        <f>Inputs!H81</f>
        <v>0</v>
      </c>
      <c r="D16" s="1079">
        <f>Inputs!I81</f>
        <v>0</v>
      </c>
      <c r="E16" s="1079">
        <f>Inputs!J81</f>
        <v>0</v>
      </c>
      <c r="F16" s="1079">
        <f>Inputs!K81</f>
        <v>0</v>
      </c>
      <c r="G16" s="1079">
        <f>Inputs!L81</f>
        <v>143.91156341859428</v>
      </c>
      <c r="H16" s="1079">
        <f>Inputs!M81</f>
        <v>146.75058306720953</v>
      </c>
      <c r="I16" s="1079">
        <f>Inputs!N81</f>
        <v>149.33909290435707</v>
      </c>
      <c r="J16" s="1079">
        <f>Inputs!O81</f>
        <v>151.97326104852442</v>
      </c>
      <c r="K16" s="1079">
        <f>Inputs!P81</f>
        <v>154.65389285921603</v>
      </c>
      <c r="L16" s="1079">
        <f>Inputs!Q81</f>
        <v>157.38180790154269</v>
      </c>
    </row>
    <row r="17" spans="2:13">
      <c r="B17" s="1077"/>
      <c r="C17" s="1079"/>
      <c r="D17" s="1079"/>
      <c r="E17" s="1079"/>
      <c r="F17" s="1079"/>
      <c r="G17" s="1079"/>
      <c r="H17" s="1079"/>
      <c r="I17" s="1079"/>
      <c r="J17" s="1079"/>
      <c r="K17" s="1079"/>
      <c r="L17" s="1079"/>
    </row>
    <row r="18" spans="2:13">
      <c r="B18" s="1077" t="s">
        <v>248</v>
      </c>
      <c r="C18" s="1079">
        <f>Inputs!H45*(1*Inputs!$G$14)</f>
        <v>47.858754071878842</v>
      </c>
      <c r="D18" s="1079">
        <f>Inputs!I45*(1*Inputs!$G$14)</f>
        <v>49.294401842213581</v>
      </c>
      <c r="E18" s="1079">
        <f>Inputs!J45*(1*Inputs!$G$14)</f>
        <v>50.385494147667977</v>
      </c>
      <c r="F18" s="1079">
        <f>Inputs!K45*(1*Inputs!$G$14)</f>
        <v>50.718564430385634</v>
      </c>
      <c r="G18" s="1079">
        <f>Inputs!L45</f>
        <v>51.42</v>
      </c>
      <c r="H18" s="1079">
        <f>Inputs!M45</f>
        <v>0</v>
      </c>
      <c r="I18" s="1079">
        <f>Inputs!N45</f>
        <v>0</v>
      </c>
      <c r="J18" s="1079">
        <f>Inputs!O45</f>
        <v>0</v>
      </c>
      <c r="K18" s="1079">
        <f>Inputs!P45</f>
        <v>0</v>
      </c>
      <c r="L18" s="1079">
        <f>Inputs!Q45</f>
        <v>0</v>
      </c>
    </row>
    <row r="19" spans="2:13">
      <c r="B19" s="1077" t="s">
        <v>316</v>
      </c>
      <c r="C19" s="1079">
        <f>Inputs!H82</f>
        <v>0</v>
      </c>
      <c r="D19" s="1079">
        <f>Inputs!I82</f>
        <v>0</v>
      </c>
      <c r="E19" s="1079">
        <f>Inputs!J82</f>
        <v>0</v>
      </c>
      <c r="F19" s="1079">
        <f>Inputs!K82</f>
        <v>0</v>
      </c>
      <c r="G19" s="1079">
        <f>Inputs!L82</f>
        <v>68.441017362959727</v>
      </c>
      <c r="H19" s="1079">
        <f>Inputs!M82</f>
        <v>69.791189569063036</v>
      </c>
      <c r="I19" s="1079">
        <f>Inputs!N82</f>
        <v>71.02222509185215</v>
      </c>
      <c r="J19" s="1079">
        <f>Inputs!O82</f>
        <v>72.274974651437702</v>
      </c>
      <c r="K19" s="1079">
        <f>Inputs!P82</f>
        <v>73.549821258208297</v>
      </c>
      <c r="L19" s="1079">
        <f>Inputs!Q82</f>
        <v>74.847154678410959</v>
      </c>
      <c r="M19" s="1081">
        <f>SUM(C19:L19,C15:L16)-SUM(Inputs!G80:Q82)</f>
        <v>0</v>
      </c>
    </row>
    <row r="20" spans="2:13">
      <c r="B20" s="1077"/>
      <c r="C20" s="1078"/>
      <c r="D20" s="1078"/>
      <c r="E20" s="1078"/>
      <c r="F20" s="1078"/>
      <c r="G20" s="1078"/>
      <c r="H20" s="1078"/>
      <c r="I20" s="1078"/>
      <c r="J20" s="1078"/>
      <c r="K20" s="1078"/>
      <c r="L20" s="1078"/>
    </row>
    <row r="22" spans="2:13">
      <c r="B22" s="1082"/>
      <c r="C22" s="1074"/>
      <c r="D22" s="1074"/>
      <c r="E22" s="1074"/>
      <c r="F22" s="1074"/>
      <c r="G22" s="1074"/>
      <c r="H22" s="1074"/>
      <c r="I22" s="1074"/>
      <c r="J22" s="1074"/>
      <c r="K22" s="1074"/>
      <c r="L22" s="1074"/>
      <c r="M22" s="1074"/>
    </row>
    <row r="24" spans="2:13">
      <c r="B24" s="1083"/>
      <c r="D24" s="1083"/>
      <c r="E24" s="1083"/>
      <c r="F24" s="1083"/>
      <c r="G24" s="1083"/>
      <c r="H24" s="1083"/>
      <c r="I24" s="1083"/>
      <c r="J24" s="1083"/>
      <c r="K24" s="1083"/>
      <c r="L24" s="1083"/>
    </row>
  </sheetData>
  <mergeCells count="6">
    <mergeCell ref="B6:B9"/>
    <mergeCell ref="C6:G6"/>
    <mergeCell ref="H6:L6"/>
    <mergeCell ref="C7:G7"/>
    <mergeCell ref="H7:L7"/>
    <mergeCell ref="C8:L8"/>
  </mergeCells>
  <hyperlinks>
    <hyperlink ref="A3" location="Menu!A4" display="Menu"/>
  </hyperlinks>
  <pageMargins left="0.7" right="0.7" top="0.75" bottom="0.75" header="0.3" footer="0.3"/>
  <pageSetup paperSize="9" scale="24"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99CCFF"/>
  </sheetPr>
  <dimension ref="A1:BC86"/>
  <sheetViews>
    <sheetView showGridLines="0" zoomScale="85" zoomScaleNormal="85" workbookViewId="0">
      <pane ySplit="8" topLeftCell="A9" activePane="bottomLeft" state="frozen"/>
      <selection activeCell="B146" sqref="B146"/>
      <selection pane="bottomLeft" activeCell="A9" sqref="A9"/>
    </sheetView>
  </sheetViews>
  <sheetFormatPr defaultRowHeight="12.75"/>
  <cols>
    <col min="1" max="1" width="3" style="637" customWidth="1"/>
    <col min="2" max="2" width="63" style="637" customWidth="1"/>
    <col min="3" max="3" width="10.5703125" style="637" bestFit="1" customWidth="1"/>
    <col min="4" max="12" width="9.42578125" style="637" bestFit="1" customWidth="1"/>
    <col min="13" max="16384" width="9.140625" style="637"/>
  </cols>
  <sheetData>
    <row r="1" spans="1:55" s="40" customFormat="1" ht="18">
      <c r="A1" s="41" t="str">
        <f>Title!B12</f>
        <v>CP 2016-20 Revised Proposal - ACS Model</v>
      </c>
      <c r="B1" s="36"/>
      <c r="C1" s="36"/>
      <c r="D1" s="36"/>
      <c r="E1" s="36"/>
      <c r="F1" s="36"/>
      <c r="G1" s="36"/>
      <c r="H1" s="36"/>
      <c r="I1" s="36"/>
      <c r="J1" s="36"/>
      <c r="K1" s="36"/>
      <c r="L1" s="36"/>
      <c r="M1" s="36"/>
      <c r="N1" s="36"/>
      <c r="O1" s="36"/>
      <c r="P1" s="36"/>
      <c r="Q1" s="36"/>
      <c r="R1" s="36"/>
      <c r="S1" s="36"/>
      <c r="T1" s="36"/>
      <c r="U1" s="36"/>
      <c r="V1" s="36"/>
      <c r="W1" s="36"/>
      <c r="X1" s="36"/>
      <c r="Y1" s="36"/>
      <c r="Z1" s="36"/>
      <c r="AA1" s="47"/>
      <c r="AB1" s="47"/>
      <c r="AC1" s="47"/>
      <c r="AD1" s="47"/>
      <c r="AE1" s="47"/>
      <c r="AF1" s="47"/>
      <c r="AG1" s="49"/>
      <c r="AH1" s="49"/>
      <c r="AI1" s="49"/>
      <c r="AJ1" s="49"/>
      <c r="AK1" s="49"/>
      <c r="AL1" s="49"/>
      <c r="AM1" s="49"/>
      <c r="AN1" s="49"/>
      <c r="AO1" s="38"/>
      <c r="AP1" s="38"/>
      <c r="AQ1" s="38"/>
      <c r="AR1" s="38"/>
      <c r="AS1" s="42"/>
      <c r="AT1" s="42"/>
      <c r="AU1" s="42"/>
      <c r="AV1" s="42"/>
      <c r="AW1" s="42"/>
      <c r="AX1" s="42"/>
      <c r="AY1" s="38"/>
      <c r="AZ1" s="38"/>
      <c r="BA1" s="38"/>
      <c r="BB1" s="42"/>
      <c r="BC1" s="42"/>
    </row>
    <row r="2" spans="1:55" s="40" customFormat="1" ht="15.75">
      <c r="A2" s="43" t="str">
        <f ca="1">MID(CELL("Filename",D1),FIND("]",CELL("Filename",D1))+1,255)</f>
        <v>ACS vol</v>
      </c>
      <c r="B2" s="43"/>
      <c r="C2" s="7"/>
      <c r="D2" s="7"/>
      <c r="E2" s="7"/>
      <c r="F2" s="7"/>
      <c r="G2" s="7"/>
      <c r="H2" s="7"/>
      <c r="I2" s="7"/>
      <c r="J2" s="660" t="str">
        <f ca="1">Check!D2</f>
        <v>OK</v>
      </c>
      <c r="K2" s="7"/>
      <c r="L2" s="7"/>
      <c r="M2" s="7"/>
      <c r="N2" s="7"/>
      <c r="O2" s="7"/>
      <c r="P2" s="7"/>
      <c r="Q2" s="7"/>
      <c r="R2" s="7"/>
      <c r="S2" s="7"/>
      <c r="T2" s="7"/>
      <c r="U2" s="7"/>
      <c r="V2" s="7"/>
      <c r="W2" s="7"/>
      <c r="X2" s="7"/>
      <c r="Y2" s="7"/>
      <c r="Z2" s="7"/>
      <c r="AA2" s="50"/>
      <c r="AB2" s="50"/>
      <c r="AC2" s="50"/>
      <c r="AD2" s="50"/>
      <c r="AE2" s="50"/>
      <c r="AF2" s="50"/>
      <c r="AG2" s="52"/>
      <c r="AH2" s="52"/>
      <c r="AI2" s="52"/>
      <c r="AJ2" s="52"/>
      <c r="AK2" s="52"/>
      <c r="AL2" s="52"/>
      <c r="AM2" s="52"/>
      <c r="AN2" s="52"/>
      <c r="AO2" s="39"/>
      <c r="AP2" s="39"/>
      <c r="AQ2" s="39"/>
      <c r="AR2" s="39"/>
      <c r="AS2" s="44"/>
      <c r="AT2" s="44"/>
      <c r="AU2" s="44"/>
      <c r="AV2" s="44"/>
      <c r="AW2" s="44"/>
      <c r="AX2" s="44"/>
      <c r="AY2" s="39"/>
      <c r="AZ2" s="39"/>
      <c r="BA2" s="39"/>
      <c r="BB2" s="44"/>
      <c r="BC2" s="44"/>
    </row>
    <row r="3" spans="1:55" s="649" customFormat="1">
      <c r="A3" s="554" t="s">
        <v>2</v>
      </c>
      <c r="B3" s="648"/>
      <c r="C3" s="647"/>
      <c r="D3" s="647"/>
      <c r="E3" s="647"/>
      <c r="F3" s="647"/>
      <c r="G3" s="647"/>
    </row>
    <row r="4" spans="1:55">
      <c r="B4" s="638" t="s">
        <v>437</v>
      </c>
    </row>
    <row r="5" spans="1:55">
      <c r="B5" s="638"/>
    </row>
    <row r="6" spans="1:55">
      <c r="B6" s="1360" t="s">
        <v>361</v>
      </c>
      <c r="C6" s="1340" t="s">
        <v>320</v>
      </c>
      <c r="D6" s="1340"/>
      <c r="E6" s="1340"/>
      <c r="F6" s="1340"/>
      <c r="G6" s="1340"/>
      <c r="H6" s="1341" t="s">
        <v>324</v>
      </c>
      <c r="I6" s="1340"/>
      <c r="J6" s="1340"/>
      <c r="K6" s="1340"/>
      <c r="L6" s="1342"/>
      <c r="M6" s="646">
        <f ca="1">SUM(M9:M69)</f>
        <v>0</v>
      </c>
    </row>
    <row r="7" spans="1:55" ht="12.75" customHeight="1">
      <c r="B7" s="1360"/>
      <c r="C7" s="1346" t="s">
        <v>454</v>
      </c>
      <c r="D7" s="1346"/>
      <c r="E7" s="1346"/>
      <c r="F7" s="1346"/>
      <c r="G7" s="1346"/>
      <c r="H7" s="1348" t="s">
        <v>311</v>
      </c>
      <c r="I7" s="1346"/>
      <c r="J7" s="1346"/>
      <c r="K7" s="1346"/>
      <c r="L7" s="1349"/>
      <c r="M7" s="646"/>
    </row>
    <row r="8" spans="1:55">
      <c r="B8" s="1361"/>
      <c r="C8" s="792">
        <v>2011</v>
      </c>
      <c r="D8" s="793">
        <v>2012</v>
      </c>
      <c r="E8" s="793">
        <v>2013</v>
      </c>
      <c r="F8" s="793">
        <v>2014</v>
      </c>
      <c r="G8" s="793">
        <v>2015</v>
      </c>
      <c r="H8" s="793">
        <v>2016</v>
      </c>
      <c r="I8" s="793">
        <v>2017</v>
      </c>
      <c r="J8" s="793">
        <v>2018</v>
      </c>
      <c r="K8" s="793">
        <v>2019</v>
      </c>
      <c r="L8" s="793">
        <v>2020</v>
      </c>
    </row>
    <row r="9" spans="1:55">
      <c r="B9" s="639" t="s">
        <v>57</v>
      </c>
      <c r="C9" s="808">
        <f>Volumes!I9</f>
        <v>359.99999999999955</v>
      </c>
      <c r="D9" s="808">
        <f ca="1">OFFSET(Volumes!$I9,0,D$84)</f>
        <v>235.68660117878193</v>
      </c>
      <c r="E9" s="808">
        <f ca="1">OFFSET(Volumes!$I9,0,E$84)</f>
        <v>110.77475022706631</v>
      </c>
      <c r="F9" s="808">
        <f ca="1">OFFSET(Volumes!$I9,0,F$84)</f>
        <v>77.052495697074093</v>
      </c>
      <c r="G9" s="808">
        <f ca="1">OFFSET(Volumes!$I9,0,G$84)</f>
        <v>78.792287444486391</v>
      </c>
      <c r="H9" s="808">
        <f ca="1">OFFSET(Volumes!$I9,0,H$84)</f>
        <v>80.571362479182014</v>
      </c>
      <c r="I9" s="808">
        <f ca="1">OFFSET(Volumes!$I9,0,I$84)</f>
        <v>82.390607790458418</v>
      </c>
      <c r="J9" s="808">
        <f ca="1">OFFSET(Volumes!$I9,0,J$84)</f>
        <v>84.250930395214326</v>
      </c>
      <c r="K9" s="808">
        <f ca="1">OFFSET(Volumes!$I9,0,K$84)</f>
        <v>86.153257790159032</v>
      </c>
      <c r="L9" s="808">
        <f ca="1">OFFSET(Volumes!$I9,0,L$84)</f>
        <v>88.098538414232266</v>
      </c>
    </row>
    <row r="10" spans="1:55">
      <c r="B10" s="639" t="s">
        <v>58</v>
      </c>
      <c r="C10" s="808">
        <f>Volumes!I10</f>
        <v>0</v>
      </c>
      <c r="D10" s="808">
        <f ca="1">OFFSET(Volumes!$I10,0,D$84)</f>
        <v>0</v>
      </c>
      <c r="E10" s="808">
        <f ca="1">OFFSET(Volumes!$I10,0,E$84)</f>
        <v>0</v>
      </c>
      <c r="F10" s="808">
        <f ca="1">OFFSET(Volumes!$I10,0,F$84)</f>
        <v>0</v>
      </c>
      <c r="G10" s="808">
        <f ca="1">OFFSET(Volumes!$I10,0,G$84)</f>
        <v>0</v>
      </c>
      <c r="H10" s="808">
        <f ca="1">OFFSET(Volumes!$I10,0,H$84)</f>
        <v>0</v>
      </c>
      <c r="I10" s="808">
        <f ca="1">OFFSET(Volumes!$I10,0,I$84)</f>
        <v>0</v>
      </c>
      <c r="J10" s="808">
        <f ca="1">OFFSET(Volumes!$I10,0,J$84)</f>
        <v>0</v>
      </c>
      <c r="K10" s="808">
        <f ca="1">OFFSET(Volumes!$I10,0,K$84)</f>
        <v>0</v>
      </c>
      <c r="L10" s="808">
        <f ca="1">OFFSET(Volumes!$I10,0,L$84)</f>
        <v>0</v>
      </c>
    </row>
    <row r="11" spans="1:55">
      <c r="B11" s="639" t="s">
        <v>49</v>
      </c>
      <c r="C11" s="808">
        <f>Volumes!I11</f>
        <v>206.2849158483059</v>
      </c>
      <c r="D11" s="808">
        <f ca="1">OFFSET(Volumes!$I11,0,D$84)</f>
        <v>191.60831310679612</v>
      </c>
      <c r="E11" s="808">
        <f ca="1">OFFSET(Volumes!$I11,0,E$84)</f>
        <v>94.888522003389625</v>
      </c>
      <c r="F11" s="808">
        <f ca="1">OFFSET(Volumes!$I11,0,F$84)</f>
        <v>47.580043191760346</v>
      </c>
      <c r="G11" s="808">
        <f ca="1">OFFSET(Volumes!$I11,0,G$84)</f>
        <v>48.654367465590305</v>
      </c>
      <c r="H11" s="808">
        <f ca="1">OFFSET(Volumes!$I11,0,H$84)</f>
        <v>49.752949234115867</v>
      </c>
      <c r="I11" s="808">
        <f ca="1">OFFSET(Volumes!$I11,0,I$84)</f>
        <v>50.876336214691314</v>
      </c>
      <c r="J11" s="808">
        <f ca="1">OFFSET(Volumes!$I11,0,J$84)</f>
        <v>52.025088491747738</v>
      </c>
      <c r="K11" s="808">
        <f ca="1">OFFSET(Volumes!$I11,0,K$84)</f>
        <v>53.199778796033037</v>
      </c>
      <c r="L11" s="808">
        <f ca="1">OFFSET(Volumes!$I11,0,L$84)</f>
        <v>54.400992790156963</v>
      </c>
    </row>
    <row r="12" spans="1:55">
      <c r="B12" s="639" t="s">
        <v>50</v>
      </c>
      <c r="C12" s="808">
        <f>Volumes!I12</f>
        <v>0</v>
      </c>
      <c r="D12" s="808">
        <f ca="1">OFFSET(Volumes!$I12,0,D$84)</f>
        <v>2</v>
      </c>
      <c r="E12" s="808">
        <f ca="1">OFFSET(Volumes!$I12,0,E$84)</f>
        <v>0</v>
      </c>
      <c r="F12" s="808">
        <f ca="1">OFFSET(Volumes!$I12,0,F$84)</f>
        <v>0</v>
      </c>
      <c r="G12" s="808">
        <f ca="1">OFFSET(Volumes!$I12,0,G$84)</f>
        <v>0</v>
      </c>
      <c r="H12" s="808">
        <f ca="1">OFFSET(Volumes!$I12,0,H$84)</f>
        <v>0</v>
      </c>
      <c r="I12" s="808">
        <f ca="1">OFFSET(Volumes!$I12,0,I$84)</f>
        <v>0</v>
      </c>
      <c r="J12" s="808">
        <f ca="1">OFFSET(Volumes!$I12,0,J$84)</f>
        <v>0</v>
      </c>
      <c r="K12" s="808">
        <f ca="1">OFFSET(Volumes!$I12,0,K$84)</f>
        <v>0</v>
      </c>
      <c r="L12" s="808">
        <f ca="1">OFFSET(Volumes!$I12,0,L$84)</f>
        <v>0</v>
      </c>
    </row>
    <row r="13" spans="1:55">
      <c r="B13" s="642" t="s">
        <v>51</v>
      </c>
      <c r="C13" s="808">
        <f>Volumes!I13</f>
        <v>9.5792079207920793</v>
      </c>
      <c r="D13" s="808">
        <f ca="1">OFFSET(Volumes!$I13,0,D$84)</f>
        <v>1</v>
      </c>
      <c r="E13" s="808">
        <f ca="1">OFFSET(Volumes!$I13,0,E$84)</f>
        <v>6</v>
      </c>
      <c r="F13" s="808">
        <f ca="1">OFFSET(Volumes!$I13,0,F$84)</f>
        <v>0</v>
      </c>
      <c r="G13" s="808">
        <f ca="1">OFFSET(Volumes!$I13,0,G$84)</f>
        <v>0</v>
      </c>
      <c r="H13" s="808">
        <f ca="1">OFFSET(Volumes!$I13,0,H$84)</f>
        <v>0</v>
      </c>
      <c r="I13" s="808">
        <f ca="1">OFFSET(Volumes!$I13,0,I$84)</f>
        <v>0</v>
      </c>
      <c r="J13" s="808">
        <f ca="1">OFFSET(Volumes!$I13,0,J$84)</f>
        <v>0</v>
      </c>
      <c r="K13" s="808">
        <f ca="1">OFFSET(Volumes!$I13,0,K$84)</f>
        <v>0</v>
      </c>
      <c r="L13" s="808">
        <f ca="1">OFFSET(Volumes!$I13,0,L$84)</f>
        <v>0</v>
      </c>
    </row>
    <row r="14" spans="1:55">
      <c r="B14" s="639" t="s">
        <v>52</v>
      </c>
      <c r="C14" s="808">
        <f>Volumes!I14</f>
        <v>72.627892945917893</v>
      </c>
      <c r="D14" s="808">
        <f ca="1">OFFSET(Volumes!$I14,0,D$84)</f>
        <v>68.210054026479938</v>
      </c>
      <c r="E14" s="808">
        <f ca="1">OFFSET(Volumes!$I14,0,E$84)</f>
        <v>45</v>
      </c>
      <c r="F14" s="808">
        <f ca="1">OFFSET(Volumes!$I14,0,F$84)</f>
        <v>16.895004126198184</v>
      </c>
      <c r="G14" s="808">
        <f ca="1">OFFSET(Volumes!$I14,0,G$84)</f>
        <v>17.276481565511968</v>
      </c>
      <c r="H14" s="808">
        <f ca="1">OFFSET(Volumes!$I14,0,H$84)</f>
        <v>17.666572500011576</v>
      </c>
      <c r="I14" s="808">
        <f ca="1">OFFSET(Volumes!$I14,0,I$84)</f>
        <v>18.06547141642589</v>
      </c>
      <c r="J14" s="808">
        <f ca="1">OFFSET(Volumes!$I14,0,J$84)</f>
        <v>18.47337719285883</v>
      </c>
      <c r="K14" s="808">
        <f ca="1">OFFSET(Volumes!$I14,0,K$84)</f>
        <v>18.890493197943545</v>
      </c>
      <c r="L14" s="808">
        <f ca="1">OFFSET(Volumes!$I14,0,L$84)</f>
        <v>19.317027392235431</v>
      </c>
    </row>
    <row r="15" spans="1:55">
      <c r="B15" s="639" t="s">
        <v>53</v>
      </c>
      <c r="C15" s="808">
        <f>Volumes!I15</f>
        <v>0</v>
      </c>
      <c r="D15" s="808">
        <f ca="1">OFFSET(Volumes!$I15,0,D$84)</f>
        <v>1</v>
      </c>
      <c r="E15" s="808">
        <f ca="1">OFFSET(Volumes!$I15,0,E$84)</f>
        <v>0</v>
      </c>
      <c r="F15" s="808">
        <f ca="1">OFFSET(Volumes!$I15,0,F$84)</f>
        <v>0</v>
      </c>
      <c r="G15" s="808">
        <f ca="1">OFFSET(Volumes!$I15,0,G$84)</f>
        <v>0</v>
      </c>
      <c r="H15" s="808">
        <f ca="1">OFFSET(Volumes!$I15,0,H$84)</f>
        <v>0</v>
      </c>
      <c r="I15" s="808">
        <f ca="1">OFFSET(Volumes!$I15,0,I$84)</f>
        <v>0</v>
      </c>
      <c r="J15" s="808">
        <f ca="1">OFFSET(Volumes!$I15,0,J$84)</f>
        <v>0</v>
      </c>
      <c r="K15" s="808">
        <f ca="1">OFFSET(Volumes!$I15,0,K$84)</f>
        <v>0</v>
      </c>
      <c r="L15" s="808">
        <f ca="1">OFFSET(Volumes!$I15,0,L$84)</f>
        <v>0</v>
      </c>
    </row>
    <row r="16" spans="1:55">
      <c r="B16" s="642" t="s">
        <v>54</v>
      </c>
      <c r="C16" s="808">
        <f>Volumes!I16</f>
        <v>0.65616657768286168</v>
      </c>
      <c r="D16" s="808">
        <f ca="1">OFFSET(Volumes!$I16,0,D$84)</f>
        <v>4.9608160366190512</v>
      </c>
      <c r="E16" s="808">
        <f ca="1">OFFSET(Volumes!$I16,0,E$84)</f>
        <v>4</v>
      </c>
      <c r="F16" s="808">
        <f ca="1">OFFSET(Volumes!$I16,0,F$84)</f>
        <v>3</v>
      </c>
      <c r="G16" s="808">
        <f ca="1">OFFSET(Volumes!$I16,0,G$84)</f>
        <v>3.0677379128997515</v>
      </c>
      <c r="H16" s="808">
        <f ca="1">OFFSET(Volumes!$I16,0,H$84)</f>
        <v>3.1370053007475085</v>
      </c>
      <c r="I16" s="808">
        <f ca="1">OFFSET(Volumes!$I16,0,I$84)</f>
        <v>3.2078366980235402</v>
      </c>
      <c r="J16" s="808">
        <f ca="1">OFFSET(Volumes!$I16,0,J$84)</f>
        <v>3.2802674189726559</v>
      </c>
      <c r="K16" s="808">
        <f ca="1">OFFSET(Volumes!$I16,0,K$84)</f>
        <v>3.3543335752107444</v>
      </c>
      <c r="L16" s="808">
        <f ca="1">OFFSET(Volumes!$I16,0,L$84)</f>
        <v>3.4300720937288576</v>
      </c>
    </row>
    <row r="17" spans="2:12">
      <c r="B17" s="639" t="s">
        <v>55</v>
      </c>
      <c r="C17" s="808">
        <f>Volumes!I17</f>
        <v>0</v>
      </c>
      <c r="D17" s="808">
        <f ca="1">OFFSET(Volumes!$I17,0,D$84)</f>
        <v>3</v>
      </c>
      <c r="E17" s="808">
        <f ca="1">OFFSET(Volumes!$I17,0,E$84)</f>
        <v>1</v>
      </c>
      <c r="F17" s="808">
        <f ca="1">OFFSET(Volumes!$I17,0,F$84)</f>
        <v>4.9474961011956333</v>
      </c>
      <c r="G17" s="808">
        <f ca="1">OFFSET(Volumes!$I17,0,G$84)</f>
        <v>5.0592071211871836</v>
      </c>
      <c r="H17" s="808">
        <f ca="1">OFFSET(Volumes!$I17,0,H$84)</f>
        <v>5.173440498292778</v>
      </c>
      <c r="I17" s="808">
        <f ca="1">OFFSET(Volumes!$I17,0,I$84)</f>
        <v>5.2902531855812471</v>
      </c>
      <c r="J17" s="808">
        <f ca="1">OFFSET(Volumes!$I17,0,J$84)</f>
        <v>5.4097034220820932</v>
      </c>
      <c r="K17" s="808">
        <f ca="1">OFFSET(Volumes!$I17,0,K$84)</f>
        <v>5.5318507618215893</v>
      </c>
      <c r="L17" s="808">
        <f ca="1">OFFSET(Volumes!$I17,0,L$84)</f>
        <v>5.6567561035144891</v>
      </c>
    </row>
    <row r="18" spans="2:12">
      <c r="B18" s="639" t="s">
        <v>56</v>
      </c>
      <c r="C18" s="808">
        <f>Volumes!I18</f>
        <v>0</v>
      </c>
      <c r="D18" s="808">
        <f ca="1">OFFSET(Volumes!$I18,0,D$84)</f>
        <v>0</v>
      </c>
      <c r="E18" s="808">
        <f ca="1">OFFSET(Volumes!$I18,0,E$84)</f>
        <v>0</v>
      </c>
      <c r="F18" s="808">
        <f ca="1">OFFSET(Volumes!$I18,0,F$84)</f>
        <v>0</v>
      </c>
      <c r="G18" s="808">
        <f ca="1">OFFSET(Volumes!$I18,0,G$84)</f>
        <v>0</v>
      </c>
      <c r="H18" s="808">
        <f ca="1">OFFSET(Volumes!$I18,0,H$84)</f>
        <v>0</v>
      </c>
      <c r="I18" s="808">
        <f ca="1">OFFSET(Volumes!$I18,0,I$84)</f>
        <v>0</v>
      </c>
      <c r="J18" s="808">
        <f ca="1">OFFSET(Volumes!$I18,0,J$84)</f>
        <v>0</v>
      </c>
      <c r="K18" s="808">
        <f ca="1">OFFSET(Volumes!$I18,0,K$84)</f>
        <v>0</v>
      </c>
      <c r="L18" s="808">
        <f ca="1">OFFSET(Volumes!$I18,0,L$84)</f>
        <v>0</v>
      </c>
    </row>
    <row r="19" spans="2:12">
      <c r="B19" s="639"/>
      <c r="C19" s="643"/>
      <c r="D19" s="643"/>
      <c r="E19" s="643"/>
      <c r="F19" s="643"/>
      <c r="G19" s="643"/>
      <c r="H19" s="652"/>
      <c r="I19" s="652"/>
      <c r="J19" s="652"/>
      <c r="K19" s="652"/>
      <c r="L19" s="652"/>
    </row>
    <row r="20" spans="2:12">
      <c r="B20" s="639" t="s">
        <v>76</v>
      </c>
      <c r="C20" s="808">
        <f>Volumes!I23</f>
        <v>42645.052641768059</v>
      </c>
      <c r="D20" s="808">
        <f ca="1">OFFSET(Volumes!$I23,0,D$84)</f>
        <v>36242.87351991389</v>
      </c>
      <c r="E20" s="808">
        <f ca="1">OFFSET(Volumes!$I23,0,E$84)</f>
        <v>27230.787281591212</v>
      </c>
      <c r="F20" s="808">
        <f ca="1">OFFSET(Volumes!$I23,0,F$84)</f>
        <v>19862.532279434065</v>
      </c>
      <c r="G20" s="808">
        <f ca="1">OFFSET(Volumes!$I23,0,G$84)</f>
        <v>15880.816587124305</v>
      </c>
      <c r="H20" s="808">
        <f ca="1">OFFSET(Volumes!$I23,0,H$84)</f>
        <v>13389.161052897776</v>
      </c>
      <c r="I20" s="808">
        <f ca="1">OFFSET(Volumes!$I23,0,I$84)</f>
        <v>11288.439276213365</v>
      </c>
      <c r="J20" s="808">
        <f ca="1">OFFSET(Volumes!$I23,0,J$84)</f>
        <v>9517.3148481306416</v>
      </c>
      <c r="K20" s="808">
        <f ca="1">OFFSET(Volumes!$I23,0,K$84)</f>
        <v>8024.0748700587619</v>
      </c>
      <c r="L20" s="808">
        <f ca="1">OFFSET(Volumes!$I23,0,L$84)</f>
        <v>6765.1200520023749</v>
      </c>
    </row>
    <row r="21" spans="2:12">
      <c r="B21" s="639" t="s">
        <v>77</v>
      </c>
      <c r="C21" s="808">
        <f>Volumes!I24</f>
        <v>0</v>
      </c>
      <c r="D21" s="808">
        <f ca="1">OFFSET(Volumes!$I24,0,D$84)</f>
        <v>0</v>
      </c>
      <c r="E21" s="808">
        <f ca="1">OFFSET(Volumes!$I24,0,E$84)</f>
        <v>0</v>
      </c>
      <c r="F21" s="808">
        <f ca="1">OFFSET(Volumes!$I24,0,F$84)</f>
        <v>0</v>
      </c>
      <c r="G21" s="808">
        <f ca="1">OFFSET(Volumes!$I24,0,G$84)</f>
        <v>0</v>
      </c>
      <c r="H21" s="808">
        <f ca="1">OFFSET(Volumes!$I24,0,H$84)</f>
        <v>0</v>
      </c>
      <c r="I21" s="808">
        <f ca="1">OFFSET(Volumes!$I24,0,I$84)</f>
        <v>0</v>
      </c>
      <c r="J21" s="808">
        <f ca="1">OFFSET(Volumes!$I24,0,J$84)</f>
        <v>0</v>
      </c>
      <c r="K21" s="808">
        <f ca="1">OFFSET(Volumes!$I24,0,K$84)</f>
        <v>0</v>
      </c>
      <c r="L21" s="808">
        <f ca="1">OFFSET(Volumes!$I24,0,L$84)</f>
        <v>0</v>
      </c>
    </row>
    <row r="22" spans="2:12">
      <c r="B22" s="639" t="s">
        <v>78</v>
      </c>
      <c r="C22" s="808">
        <f>Volumes!I25</f>
        <v>5454.2598129414364</v>
      </c>
      <c r="D22" s="808">
        <f ca="1">OFFSET(Volumes!$I25,0,D$84)</f>
        <v>4396.5758880516687</v>
      </c>
      <c r="E22" s="808">
        <f ca="1">OFFSET(Volumes!$I25,0,E$84)</f>
        <v>2726.0410031742208</v>
      </c>
      <c r="F22" s="808">
        <f ca="1">OFFSET(Volumes!$I25,0,F$84)</f>
        <v>1928.5285920467279</v>
      </c>
      <c r="G22" s="808">
        <f ca="1">OFFSET(Volumes!$I25,0,G$84)</f>
        <v>1541.9287139450173</v>
      </c>
      <c r="H22" s="808">
        <f ca="1">OFFSET(Volumes!$I25,0,H$84)</f>
        <v>1300.0044279735489</v>
      </c>
      <c r="I22" s="808">
        <f ca="1">OFFSET(Volumes!$I25,0,I$84)</f>
        <v>1096.0373832243824</v>
      </c>
      <c r="J22" s="808">
        <f ca="1">OFFSET(Volumes!$I25,0,J$84)</f>
        <v>924.07219512162658</v>
      </c>
      <c r="K22" s="808">
        <f ca="1">OFFSET(Volumes!$I25,0,K$84)</f>
        <v>779.08786220851732</v>
      </c>
      <c r="L22" s="808">
        <f ca="1">OFFSET(Volumes!$I25,0,L$84)</f>
        <v>656.85116405947815</v>
      </c>
    </row>
    <row r="23" spans="2:12">
      <c r="B23" s="639" t="s">
        <v>79</v>
      </c>
      <c r="C23" s="808">
        <f>Volumes!I20</f>
        <v>74999.086423898392</v>
      </c>
      <c r="D23" s="808">
        <f ca="1">OFFSET(Volumes!$I20,0,D$84)</f>
        <v>55482.531079607419</v>
      </c>
      <c r="E23" s="808">
        <f ca="1">OFFSET(Volumes!$I20,0,E$84)</f>
        <v>38519.749884111749</v>
      </c>
      <c r="F23" s="808">
        <f ca="1">OFFSET(Volumes!$I20,0,F$84)</f>
        <v>29926.047716344034</v>
      </c>
      <c r="G23" s="808">
        <f ca="1">OFFSET(Volumes!$I20,0,G$84)</f>
        <v>23926.963001231728</v>
      </c>
      <c r="H23" s="808">
        <f ca="1">OFFSET(Volumes!$I20,0,H$84)</f>
        <v>20172.889685657468</v>
      </c>
      <c r="I23" s="808">
        <f ca="1">OFFSET(Volumes!$I20,0,I$84)</f>
        <v>17007.819933050276</v>
      </c>
      <c r="J23" s="808">
        <f ca="1">OFFSET(Volumes!$I20,0,J$84)</f>
        <v>14339.340738115707</v>
      </c>
      <c r="K23" s="808">
        <f ca="1">OFFSET(Volumes!$I20,0,K$84)</f>
        <v>12089.538436623621</v>
      </c>
      <c r="L23" s="808">
        <f ca="1">OFFSET(Volumes!$I20,0,L$84)</f>
        <v>10192.723799504747</v>
      </c>
    </row>
    <row r="24" spans="2:12">
      <c r="B24" s="639" t="s">
        <v>80</v>
      </c>
      <c r="C24" s="808">
        <f>Volumes!I21</f>
        <v>2847.0090890894671</v>
      </c>
      <c r="D24" s="808">
        <f ca="1">OFFSET(Volumes!$I21,0,D$84)</f>
        <v>9104.625054371465</v>
      </c>
      <c r="E24" s="808">
        <f ca="1">OFFSET(Volumes!$I21,0,E$84)</f>
        <v>6914.9083262047507</v>
      </c>
      <c r="F24" s="808">
        <f ca="1">OFFSET(Volumes!$I21,0,F$84)</f>
        <v>4074.4222211325641</v>
      </c>
      <c r="G24" s="808">
        <f ca="1">OFFSET(Volumes!$I21,0,G$84)</f>
        <v>3257.6486765137429</v>
      </c>
      <c r="H24" s="808">
        <f ca="1">OFFSET(Volumes!$I21,0,H$84)</f>
        <v>2746.5327456124205</v>
      </c>
      <c r="I24" s="808">
        <f ca="1">OFFSET(Volumes!$I21,0,I$84)</f>
        <v>2315.6094692181819</v>
      </c>
      <c r="J24" s="808">
        <f ca="1">OFFSET(Volumes!$I21,0,J$84)</f>
        <v>1952.2968449943908</v>
      </c>
      <c r="K24" s="808">
        <f ca="1">OFFSET(Volumes!$I21,0,K$84)</f>
        <v>1645.9869514447594</v>
      </c>
      <c r="L24" s="808">
        <f ca="1">OFFSET(Volumes!$I21,0,L$84)</f>
        <v>1387.73622017209</v>
      </c>
    </row>
    <row r="25" spans="2:12">
      <c r="B25" s="639" t="s">
        <v>81</v>
      </c>
      <c r="C25" s="808">
        <f>Volumes!I22</f>
        <v>6465.1115215434038</v>
      </c>
      <c r="D25" s="808">
        <f ca="1">OFFSET(Volumes!$I22,0,D$84)</f>
        <v>0</v>
      </c>
      <c r="E25" s="808">
        <f ca="1">OFFSET(Volumes!$I22,0,E$84)</f>
        <v>1.0051988419107696</v>
      </c>
      <c r="F25" s="808">
        <f ca="1">OFFSET(Volumes!$I22,0,F$84)</f>
        <v>0</v>
      </c>
      <c r="G25" s="808">
        <f ca="1">OFFSET(Volumes!$I22,0,G$84)</f>
        <v>0</v>
      </c>
      <c r="H25" s="808">
        <f ca="1">OFFSET(Volumes!$I22,0,H$84)</f>
        <v>0</v>
      </c>
      <c r="I25" s="808">
        <f ca="1">OFFSET(Volumes!$I22,0,I$84)</f>
        <v>0</v>
      </c>
      <c r="J25" s="808">
        <f ca="1">OFFSET(Volumes!$I22,0,J$84)</f>
        <v>0</v>
      </c>
      <c r="K25" s="808">
        <f ca="1">OFFSET(Volumes!$I22,0,K$84)</f>
        <v>0</v>
      </c>
      <c r="L25" s="808">
        <f ca="1">OFFSET(Volumes!$I22,0,L$84)</f>
        <v>0</v>
      </c>
    </row>
    <row r="26" spans="2:12">
      <c r="B26" s="639" t="s">
        <v>82</v>
      </c>
      <c r="C26" s="808">
        <f>Volumes!I26</f>
        <v>7595.0384001901375</v>
      </c>
      <c r="D26" s="808">
        <f ca="1">OFFSET(Volumes!$I26,0,D$84)</f>
        <v>7850.706047819971</v>
      </c>
      <c r="E26" s="808">
        <f ca="1">OFFSET(Volumes!$I26,0,E$84)</f>
        <v>3170.3315355749419</v>
      </c>
      <c r="F26" s="808">
        <f ca="1">OFFSET(Volumes!$I26,0,F$84)</f>
        <v>946.63514735307876</v>
      </c>
      <c r="G26" s="808">
        <f ca="1">OFFSET(Volumes!$I26,0,G$84)</f>
        <v>756.86921176739168</v>
      </c>
      <c r="H26" s="808">
        <f ca="1">OFFSET(Volumes!$I26,0,H$84)</f>
        <v>638.1185574896457</v>
      </c>
      <c r="I26" s="808">
        <f ca="1">OFFSET(Volumes!$I26,0,I$84)</f>
        <v>537.99954745392574</v>
      </c>
      <c r="J26" s="808">
        <f ca="1">OFFSET(Volumes!$I26,0,J$84)</f>
        <v>453.58892899040239</v>
      </c>
      <c r="K26" s="808">
        <f ca="1">OFFSET(Volumes!$I26,0,K$84)</f>
        <v>382.42209956557656</v>
      </c>
      <c r="L26" s="808">
        <f ca="1">OFFSET(Volumes!$I26,0,L$84)</f>
        <v>322.42114586363328</v>
      </c>
    </row>
    <row r="27" spans="2:12">
      <c r="B27" s="639" t="s">
        <v>83</v>
      </c>
      <c r="C27" s="808">
        <f>Volumes!I27</f>
        <v>0</v>
      </c>
      <c r="D27" s="808">
        <f ca="1">OFFSET(Volumes!$I27,0,D$84)</f>
        <v>0</v>
      </c>
      <c r="E27" s="808">
        <f ca="1">OFFSET(Volumes!$I27,0,E$84)</f>
        <v>0</v>
      </c>
      <c r="F27" s="808">
        <f ca="1">OFFSET(Volumes!$I27,0,F$84)</f>
        <v>0</v>
      </c>
      <c r="G27" s="808">
        <f ca="1">OFFSET(Volumes!$I27,0,G$84)</f>
        <v>0</v>
      </c>
      <c r="H27" s="808">
        <f ca="1">OFFSET(Volumes!$I27,0,H$84)</f>
        <v>0</v>
      </c>
      <c r="I27" s="808">
        <f ca="1">OFFSET(Volumes!$I27,0,I$84)</f>
        <v>0</v>
      </c>
      <c r="J27" s="808">
        <f ca="1">OFFSET(Volumes!$I27,0,J$84)</f>
        <v>0</v>
      </c>
      <c r="K27" s="808">
        <f ca="1">OFFSET(Volumes!$I27,0,K$84)</f>
        <v>0</v>
      </c>
      <c r="L27" s="808">
        <f ca="1">OFFSET(Volumes!$I27,0,L$84)</f>
        <v>0</v>
      </c>
    </row>
    <row r="28" spans="2:12">
      <c r="B28" s="639" t="s">
        <v>355</v>
      </c>
      <c r="C28" s="808">
        <f>Volumes!I28</f>
        <v>0</v>
      </c>
      <c r="D28" s="808">
        <f ca="1">OFFSET(Volumes!$I28,0,D$84)</f>
        <v>0</v>
      </c>
      <c r="E28" s="808">
        <f ca="1">OFFSET(Volumes!$I28,0,E$84)</f>
        <v>0</v>
      </c>
      <c r="F28" s="808">
        <f ca="1">OFFSET(Volumes!$I28,0,F$84)</f>
        <v>0</v>
      </c>
      <c r="G28" s="808">
        <f ca="1">OFFSET(Volumes!$I28,0,G$84)</f>
        <v>12366.000000000002</v>
      </c>
      <c r="H28" s="808">
        <f ca="1">OFFSET(Volumes!$I28,0,H$84)</f>
        <v>14256</v>
      </c>
      <c r="I28" s="808">
        <f ca="1">OFFSET(Volumes!$I28,0,I$84)</f>
        <v>14256</v>
      </c>
      <c r="J28" s="808">
        <f ca="1">OFFSET(Volumes!$I28,0,J$84)</f>
        <v>14256</v>
      </c>
      <c r="K28" s="808">
        <f ca="1">OFFSET(Volumes!$I28,0,K$84)</f>
        <v>14256</v>
      </c>
      <c r="L28" s="808">
        <f ca="1">OFFSET(Volumes!$I28,0,L$84)</f>
        <v>14256</v>
      </c>
    </row>
    <row r="29" spans="2:12">
      <c r="B29" s="639" t="s">
        <v>357</v>
      </c>
      <c r="C29" s="808">
        <f>Volumes!I29</f>
        <v>0</v>
      </c>
      <c r="D29" s="808">
        <f ca="1">OFFSET(Volumes!$I29,0,D$84)</f>
        <v>0</v>
      </c>
      <c r="E29" s="808">
        <f ca="1">OFFSET(Volumes!$I29,0,E$84)</f>
        <v>0</v>
      </c>
      <c r="F29" s="808">
        <f ca="1">OFFSET(Volumes!$I29,0,F$84)</f>
        <v>0</v>
      </c>
      <c r="G29" s="808">
        <f ca="1">OFFSET(Volumes!$I29,0,G$84)</f>
        <v>0</v>
      </c>
      <c r="H29" s="808">
        <f ca="1">OFFSET(Volumes!$I29,0,H$84)</f>
        <v>191</v>
      </c>
      <c r="I29" s="808">
        <f ca="1">OFFSET(Volumes!$I29,0,I$84)</f>
        <v>476</v>
      </c>
      <c r="J29" s="808">
        <f ca="1">OFFSET(Volumes!$I29,0,J$84)</f>
        <v>1190</v>
      </c>
      <c r="K29" s="808">
        <f ca="1">OFFSET(Volumes!$I29,0,K$84)</f>
        <v>2976</v>
      </c>
      <c r="L29" s="808">
        <f ca="1">OFFSET(Volumes!$I29,0,L$84)</f>
        <v>7441</v>
      </c>
    </row>
    <row r="30" spans="2:12">
      <c r="B30" s="639"/>
      <c r="C30" s="643"/>
      <c r="D30" s="643"/>
      <c r="E30" s="643"/>
      <c r="F30" s="643"/>
      <c r="G30" s="643"/>
      <c r="H30" s="652"/>
      <c r="I30" s="652"/>
      <c r="J30" s="652"/>
      <c r="K30" s="652"/>
      <c r="L30" s="652"/>
    </row>
    <row r="31" spans="2:12">
      <c r="B31" s="639" t="s">
        <v>59</v>
      </c>
      <c r="C31" s="808">
        <f>Volumes!I31</f>
        <v>2909.1440922189267</v>
      </c>
      <c r="D31" s="808">
        <f ca="1">OFFSET(Volumes!$I31,0,D$84)</f>
        <v>2208.2500914267634</v>
      </c>
      <c r="E31" s="808">
        <f ca="1">OFFSET(Volumes!$I31,0,E$84)</f>
        <v>2299.6502968702684</v>
      </c>
      <c r="F31" s="808">
        <f ca="1">OFFSET(Volumes!$I31,0,F$84)</f>
        <v>2190.0528950442354</v>
      </c>
      <c r="G31" s="808">
        <f ca="1">OFFSET(Volumes!$I31,0,G$84)</f>
        <v>2239.5027657943538</v>
      </c>
      <c r="H31" s="808">
        <f ca="1">OFFSET(Volumes!$I31,0,H$84)</f>
        <v>2290.0691802237311</v>
      </c>
      <c r="I31" s="808">
        <f ca="1">OFFSET(Volumes!$I31,0,I$84)</f>
        <v>2341.7773491118651</v>
      </c>
      <c r="J31" s="808">
        <f ca="1">OFFSET(Volumes!$I31,0,J$84)</f>
        <v>2394.6530524801155</v>
      </c>
      <c r="K31" s="808">
        <f ca="1">OFFSET(Volumes!$I31,0,K$84)</f>
        <v>2448.7226524447901</v>
      </c>
      <c r="L31" s="808">
        <f ca="1">OFFSET(Volumes!$I31,0,L$84)</f>
        <v>2504.0131063604417</v>
      </c>
    </row>
    <row r="32" spans="2:12">
      <c r="B32" s="639" t="s">
        <v>60</v>
      </c>
      <c r="C32" s="808">
        <f>Volumes!I32</f>
        <v>214.1121744936566</v>
      </c>
      <c r="D32" s="808">
        <f ca="1">OFFSET(Volumes!$I32,0,D$84)</f>
        <v>225.1845744428077</v>
      </c>
      <c r="E32" s="808">
        <f ca="1">OFFSET(Volumes!$I32,0,E$84)</f>
        <v>195.75462846419691</v>
      </c>
      <c r="F32" s="808">
        <f ca="1">OFFSET(Volumes!$I32,0,F$84)</f>
        <v>389.47998612255282</v>
      </c>
      <c r="G32" s="808">
        <f ca="1">OFFSET(Volumes!$I32,0,G$84)</f>
        <v>398.27417324794146</v>
      </c>
      <c r="H32" s="808">
        <f ca="1">OFFSET(Volumes!$I32,0,H$84)</f>
        <v>407.26692700050478</v>
      </c>
      <c r="I32" s="808">
        <f ca="1">OFFSET(Volumes!$I32,0,I$84)</f>
        <v>416.4627308765414</v>
      </c>
      <c r="J32" s="808">
        <f ca="1">OFFSET(Volumes!$I32,0,J$84)</f>
        <v>425.86616960657744</v>
      </c>
      <c r="K32" s="808">
        <f ca="1">OFFSET(Volumes!$I32,0,K$84)</f>
        <v>435.48193144116459</v>
      </c>
      <c r="L32" s="808">
        <f ca="1">OFFSET(Volumes!$I32,0,L$84)</f>
        <v>445.31481048829039</v>
      </c>
    </row>
    <row r="33" spans="2:12">
      <c r="B33" s="639" t="s">
        <v>61</v>
      </c>
      <c r="C33" s="808">
        <f>Volumes!I33</f>
        <v>60.998191292364574</v>
      </c>
      <c r="D33" s="808">
        <f ca="1">OFFSET(Volumes!$I33,0,D$84)</f>
        <v>294.58846408473948</v>
      </c>
      <c r="E33" s="808">
        <f ca="1">OFFSET(Volumes!$I33,0,E$84)</f>
        <v>42.454070856414141</v>
      </c>
      <c r="F33" s="808">
        <f ca="1">OFFSET(Volumes!$I33,0,F$84)</f>
        <v>99.000000000000114</v>
      </c>
      <c r="G33" s="808">
        <f ca="1">OFFSET(Volumes!$I33,0,G$84)</f>
        <v>101.23535112569192</v>
      </c>
      <c r="H33" s="808">
        <f ca="1">OFFSET(Volumes!$I33,0,H$84)</f>
        <v>103.5211749246679</v>
      </c>
      <c r="I33" s="808">
        <f ca="1">OFFSET(Volumes!$I33,0,I$84)</f>
        <v>105.85861103477696</v>
      </c>
      <c r="J33" s="808">
        <f ca="1">OFFSET(Volumes!$I33,0,J$84)</f>
        <v>108.24882482609777</v>
      </c>
      <c r="K33" s="808">
        <f ca="1">OFFSET(Volumes!$I33,0,K$84)</f>
        <v>110.69300798195469</v>
      </c>
      <c r="L33" s="808">
        <f ca="1">OFFSET(Volumes!$I33,0,L$84)</f>
        <v>113.19237909305244</v>
      </c>
    </row>
    <row r="34" spans="2:12">
      <c r="B34" s="639" t="s">
        <v>62</v>
      </c>
      <c r="C34" s="808">
        <f>Volumes!I34</f>
        <v>1</v>
      </c>
      <c r="D34" s="808">
        <f ca="1">OFFSET(Volumes!$I34,0,D$84)</f>
        <v>0</v>
      </c>
      <c r="E34" s="808">
        <f ca="1">OFFSET(Volumes!$I34,0,E$84)</f>
        <v>0</v>
      </c>
      <c r="F34" s="808">
        <f ca="1">OFFSET(Volumes!$I34,0,F$84)</f>
        <v>6.6199451679232348</v>
      </c>
      <c r="G34" s="808">
        <f ca="1">OFFSET(Volumes!$I34,0,G$84)</f>
        <v>6.7694189243185399</v>
      </c>
      <c r="H34" s="808">
        <f ca="1">OFFSET(Volumes!$I34,0,H$84)</f>
        <v>6.9222676941443479</v>
      </c>
      <c r="I34" s="808">
        <f ca="1">OFFSET(Volumes!$I34,0,I$84)</f>
        <v>7.0785676828559208</v>
      </c>
      <c r="J34" s="808">
        <f ca="1">OFFSET(Volumes!$I34,0,J$84)</f>
        <v>7.2383968165746859</v>
      </c>
      <c r="K34" s="808">
        <f ca="1">OFFSET(Volumes!$I34,0,K$84)</f>
        <v>7.4018347809396792</v>
      </c>
      <c r="L34" s="808">
        <f ca="1">OFFSET(Volumes!$I34,0,L$84)</f>
        <v>7.5689630608362286</v>
      </c>
    </row>
    <row r="35" spans="2:12">
      <c r="B35" s="639"/>
      <c r="C35" s="643"/>
      <c r="D35" s="643"/>
      <c r="E35" s="643"/>
      <c r="F35" s="643"/>
      <c r="G35" s="643"/>
      <c r="H35" s="652"/>
      <c r="I35" s="652"/>
      <c r="J35" s="652"/>
      <c r="K35" s="652"/>
      <c r="L35" s="652"/>
    </row>
    <row r="36" spans="2:12">
      <c r="B36" s="639" t="s">
        <v>63</v>
      </c>
      <c r="C36" s="808">
        <f>Volumes!I36</f>
        <v>39871.501070180726</v>
      </c>
      <c r="D36" s="808">
        <f ca="1">OFFSET(Volumes!$I36,0,D$84)</f>
        <v>37859.195668057408</v>
      </c>
      <c r="E36" s="808">
        <f ca="1">OFFSET(Volumes!$I36,0,E$84)</f>
        <v>36771.555049479342</v>
      </c>
      <c r="F36" s="808">
        <f ca="1">OFFSET(Volumes!$I36,0,F$84)</f>
        <v>0</v>
      </c>
      <c r="G36" s="808">
        <f ca="1">OFFSET(Volumes!$I36,0,G$84)</f>
        <v>0</v>
      </c>
      <c r="H36" s="808">
        <f ca="1">OFFSET(Volumes!$I36,0,H$84)</f>
        <v>0</v>
      </c>
      <c r="I36" s="808">
        <f ca="1">OFFSET(Volumes!$I36,0,I$84)</f>
        <v>0</v>
      </c>
      <c r="J36" s="808">
        <f ca="1">OFFSET(Volumes!$I36,0,J$84)</f>
        <v>0</v>
      </c>
      <c r="K36" s="808">
        <f ca="1">OFFSET(Volumes!$I36,0,K$84)</f>
        <v>0</v>
      </c>
      <c r="L36" s="808">
        <f ca="1">OFFSET(Volumes!$I36,0,L$84)</f>
        <v>0</v>
      </c>
    </row>
    <row r="37" spans="2:12">
      <c r="B37" s="639" t="s">
        <v>64</v>
      </c>
      <c r="C37" s="808">
        <f>Volumes!I37</f>
        <v>36527.842070303421</v>
      </c>
      <c r="D37" s="808">
        <f ca="1">OFFSET(Volumes!$I37,0,D$84)</f>
        <v>34497.779438385784</v>
      </c>
      <c r="E37" s="808">
        <f ca="1">OFFSET(Volumes!$I37,0,E$84)</f>
        <v>33338.85038957189</v>
      </c>
      <c r="F37" s="808">
        <f ca="1">OFFSET(Volumes!$I37,0,F$84)</f>
        <v>56778.350724637676</v>
      </c>
      <c r="G37" s="808">
        <f ca="1">OFFSET(Volumes!$I37,0,G$84)</f>
        <v>58060.366383296692</v>
      </c>
      <c r="H37" s="808">
        <f ca="1">OFFSET(Volumes!$I37,0,H$84)</f>
        <v>0</v>
      </c>
      <c r="I37" s="808">
        <f ca="1">OFFSET(Volumes!$I37,0,I$84)</f>
        <v>0</v>
      </c>
      <c r="J37" s="808">
        <f ca="1">OFFSET(Volumes!$I37,0,J$84)</f>
        <v>0</v>
      </c>
      <c r="K37" s="808">
        <f ca="1">OFFSET(Volumes!$I37,0,K$84)</f>
        <v>0</v>
      </c>
      <c r="L37" s="808">
        <f ca="1">OFFSET(Volumes!$I37,0,L$84)</f>
        <v>0</v>
      </c>
    </row>
    <row r="38" spans="2:12">
      <c r="B38" s="639" t="s">
        <v>65</v>
      </c>
      <c r="C38" s="808">
        <f>Volumes!I38</f>
        <v>2115.0189524452562</v>
      </c>
      <c r="D38" s="808">
        <f ca="1">OFFSET(Volumes!$I38,0,D$84)</f>
        <v>1996.611983778894</v>
      </c>
      <c r="E38" s="808">
        <f ca="1">OFFSET(Volumes!$I38,0,E$84)</f>
        <v>1931.1519552496777</v>
      </c>
      <c r="F38" s="808">
        <f ca="1">OFFSET(Volumes!$I38,0,F$84)</f>
        <v>0</v>
      </c>
      <c r="G38" s="808">
        <f ca="1">OFFSET(Volumes!$I38,0,G$84)</f>
        <v>0</v>
      </c>
      <c r="H38" s="808">
        <f ca="1">OFFSET(Volumes!$I38,0,H$84)</f>
        <v>0</v>
      </c>
      <c r="I38" s="808">
        <f ca="1">OFFSET(Volumes!$I38,0,I$84)</f>
        <v>0</v>
      </c>
      <c r="J38" s="808">
        <f ca="1">OFFSET(Volumes!$I38,0,J$84)</f>
        <v>0</v>
      </c>
      <c r="K38" s="808">
        <f ca="1">OFFSET(Volumes!$I38,0,K$84)</f>
        <v>0</v>
      </c>
      <c r="L38" s="808">
        <f ca="1">OFFSET(Volumes!$I38,0,L$84)</f>
        <v>0</v>
      </c>
    </row>
    <row r="39" spans="2:12">
      <c r="B39" s="639"/>
      <c r="C39" s="808">
        <f>Volumes!I39</f>
        <v>0</v>
      </c>
      <c r="D39" s="643"/>
      <c r="E39" s="643"/>
      <c r="F39" s="643"/>
      <c r="G39" s="643"/>
      <c r="H39" s="652"/>
      <c r="I39" s="652"/>
      <c r="J39" s="652"/>
      <c r="K39" s="652"/>
      <c r="L39" s="652"/>
    </row>
    <row r="40" spans="2:12">
      <c r="B40" s="639" t="s">
        <v>74</v>
      </c>
      <c r="C40" s="808">
        <f>Volumes!I40</f>
        <v>1759.9772593029252</v>
      </c>
      <c r="D40" s="808">
        <f ca="1">OFFSET(Volumes!$I40,0,D$84)</f>
        <v>1325.4986851159167</v>
      </c>
      <c r="E40" s="808">
        <f ca="1">OFFSET(Volumes!$I40,0,E$84)</f>
        <v>818.91035766219954</v>
      </c>
      <c r="F40" s="808">
        <f ca="1">OFFSET(Volumes!$I40,0,F$84)</f>
        <v>1034.8395617168997</v>
      </c>
      <c r="G40" s="808">
        <f ca="1">OFFSET(Volumes!$I40,0,G$84)</f>
        <v>1058.2055190824985</v>
      </c>
      <c r="H40" s="808"/>
      <c r="I40" s="808"/>
      <c r="J40" s="808"/>
      <c r="K40" s="808"/>
      <c r="L40" s="808"/>
    </row>
    <row r="41" spans="2:12">
      <c r="B41" s="639" t="s">
        <v>75</v>
      </c>
      <c r="C41" s="808">
        <f>Volumes!I41</f>
        <v>5.9998892843635998</v>
      </c>
      <c r="D41" s="808">
        <f ca="1">OFFSET(Volumes!$I41,0,D$84)</f>
        <v>0</v>
      </c>
      <c r="E41" s="808">
        <f ca="1">OFFSET(Volumes!$I41,0,E$84)</f>
        <v>0</v>
      </c>
      <c r="F41" s="808">
        <f ca="1">OFFSET(Volumes!$I41,0,F$84)</f>
        <v>0</v>
      </c>
      <c r="G41" s="808">
        <f ca="1">OFFSET(Volumes!$I41,0,G$84)</f>
        <v>0</v>
      </c>
      <c r="H41" s="808"/>
      <c r="I41" s="808"/>
      <c r="J41" s="808"/>
      <c r="K41" s="808"/>
      <c r="L41" s="808"/>
    </row>
    <row r="42" spans="2:12">
      <c r="B42" s="639"/>
      <c r="C42" s="643"/>
      <c r="D42" s="643"/>
      <c r="E42" s="643"/>
      <c r="F42" s="643"/>
      <c r="G42" s="643"/>
      <c r="H42" s="652"/>
      <c r="I42" s="652"/>
      <c r="J42" s="652"/>
      <c r="K42" s="652"/>
      <c r="L42" s="652"/>
    </row>
    <row r="43" spans="2:12">
      <c r="B43" s="639" t="s">
        <v>66</v>
      </c>
      <c r="C43" s="643"/>
      <c r="D43" s="643"/>
      <c r="E43" s="643"/>
      <c r="F43" s="643"/>
      <c r="G43" s="643"/>
      <c r="H43" s="652"/>
      <c r="I43" s="652"/>
      <c r="J43" s="652"/>
      <c r="K43" s="652"/>
      <c r="L43" s="652"/>
    </row>
    <row r="44" spans="2:12">
      <c r="B44" s="639" t="s">
        <v>67</v>
      </c>
      <c r="C44" s="808">
        <f>Volumes!I44</f>
        <v>4566.7637842395889</v>
      </c>
      <c r="D44" s="808">
        <f ca="1">OFFSET(Volumes!$I44,0,D$84)</f>
        <v>5176.3408081124917</v>
      </c>
      <c r="E44" s="808">
        <f ca="1">OFFSET(Volumes!$I44,0,E$84)</f>
        <v>4500.2342487477072</v>
      </c>
      <c r="F44" s="808">
        <f ca="1">OFFSET(Volumes!$I44,0,F$84)</f>
        <v>3715.6455352032081</v>
      </c>
      <c r="G44" s="808">
        <f ca="1">OFFSET(Volumes!$I44,0,G$84)</f>
        <v>3799.5422264131898</v>
      </c>
      <c r="H44" s="808">
        <f ca="1">OFFSET(Volumes!$I44,0,H$84)</f>
        <v>3885.3332465437588</v>
      </c>
      <c r="I44" s="808">
        <f ca="1">OFFSET(Volumes!$I44,0,I$84)</f>
        <v>3973.0613682240564</v>
      </c>
      <c r="J44" s="808">
        <f ca="1">OFFSET(Volumes!$I44,0,J$84)</f>
        <v>4062.7703298594333</v>
      </c>
      <c r="K44" s="808">
        <f ca="1">OFFSET(Volumes!$I44,0,K$84)</f>
        <v>4154.5048574380053</v>
      </c>
      <c r="L44" s="808">
        <f ca="1">OFFSET(Volumes!$I44,0,L$84)</f>
        <v>4248.3106868295827</v>
      </c>
    </row>
    <row r="45" spans="2:12">
      <c r="B45" s="639" t="s">
        <v>68</v>
      </c>
      <c r="C45" s="808">
        <f>Volumes!I45</f>
        <v>7.0704969498966266</v>
      </c>
      <c r="D45" s="808">
        <f ca="1">OFFSET(Volumes!$I45,0,D$84)</f>
        <v>12.999999999999998</v>
      </c>
      <c r="E45" s="808">
        <f ca="1">OFFSET(Volumes!$I45,0,E$84)</f>
        <v>8.036869951343947</v>
      </c>
      <c r="F45" s="808">
        <f ca="1">OFFSET(Volumes!$I45,0,F$84)</f>
        <v>26.052502014143766</v>
      </c>
      <c r="G45" s="808">
        <f ca="1">OFFSET(Volumes!$I45,0,G$84)</f>
        <v>26.640749384895322</v>
      </c>
      <c r="H45" s="808">
        <f ca="1">OFFSET(Volumes!$I45,0,H$84)</f>
        <v>27.242278972034711</v>
      </c>
      <c r="I45" s="808">
        <f ca="1">OFFSET(Volumes!$I45,0,I$84)</f>
        <v>27.857390678767523</v>
      </c>
      <c r="J45" s="808">
        <f ca="1">OFFSET(Volumes!$I45,0,J$84)</f>
        <v>28.486391179905098</v>
      </c>
      <c r="K45" s="808">
        <f ca="1">OFFSET(Volumes!$I45,0,K$84)</f>
        <v>29.129594074762657</v>
      </c>
      <c r="L45" s="808">
        <f ca="1">OFFSET(Volumes!$I45,0,L$84)</f>
        <v>29.787320043509794</v>
      </c>
    </row>
    <row r="46" spans="2:12">
      <c r="B46" s="639" t="s">
        <v>69</v>
      </c>
      <c r="C46" s="808">
        <f>Volumes!I46</f>
        <v>1149.0100665227542</v>
      </c>
      <c r="D46" s="808">
        <f ca="1">OFFSET(Volumes!$I46,0,D$84)</f>
        <v>1460.1979301149208</v>
      </c>
      <c r="E46" s="808">
        <f ca="1">OFFSET(Volumes!$I46,0,E$84)</f>
        <v>1461.4872803620199</v>
      </c>
      <c r="F46" s="808">
        <f ca="1">OFFSET(Volumes!$I46,0,F$84)</f>
        <v>1194.3743167815826</v>
      </c>
      <c r="G46" s="808">
        <f ca="1">OFFSET(Volumes!$I46,0,G$84)</f>
        <v>1221.3424579281996</v>
      </c>
      <c r="H46" s="808">
        <f ca="1">OFFSET(Volumes!$I46,0,H$84)</f>
        <v>1248.9195209401694</v>
      </c>
      <c r="I46" s="808">
        <f ca="1">OFFSET(Volumes!$I46,0,I$84)</f>
        <v>1277.1192548495844</v>
      </c>
      <c r="J46" s="808">
        <f ca="1">OFFSET(Volumes!$I46,0,J$84)</f>
        <v>1305.9557191321169</v>
      </c>
      <c r="K46" s="808">
        <f ca="1">OFFSET(Volumes!$I46,0,K$84)</f>
        <v>1335.4432907166183</v>
      </c>
      <c r="L46" s="808">
        <f ca="1">OFFSET(Volumes!$I46,0,L$84)</f>
        <v>1365.5966711529918</v>
      </c>
    </row>
    <row r="47" spans="2:12">
      <c r="B47" s="639" t="s">
        <v>70</v>
      </c>
      <c r="C47" s="808">
        <f>Volumes!I47</f>
        <v>22.246847223674582</v>
      </c>
      <c r="D47" s="808">
        <f ca="1">OFFSET(Volumes!$I47,0,D$84)</f>
        <v>12.000000000000002</v>
      </c>
      <c r="E47" s="808">
        <f ca="1">OFFSET(Volumes!$I47,0,E$84)</f>
        <v>32.03686858912328</v>
      </c>
      <c r="F47" s="808">
        <f ca="1">OFFSET(Volumes!$I47,0,F$84)</f>
        <v>32.876056699613081</v>
      </c>
      <c r="G47" s="808">
        <f ca="1">OFFSET(Volumes!$I47,0,G$84)</f>
        <v>33.618375188014973</v>
      </c>
      <c r="H47" s="808">
        <f ca="1">OFFSET(Volumes!$I47,0,H$84)</f>
        <v>34.377454711453957</v>
      </c>
      <c r="I47" s="808">
        <f ca="1">OFFSET(Volumes!$I47,0,I$84)</f>
        <v>35.153673722440502</v>
      </c>
      <c r="J47" s="808">
        <f ca="1">OFFSET(Volumes!$I47,0,J$84)</f>
        <v>35.947419218679492</v>
      </c>
      <c r="K47" s="808">
        <f ca="1">OFFSET(Volumes!$I47,0,K$84)</f>
        <v>36.759086936014754</v>
      </c>
      <c r="L47" s="808">
        <f ca="1">OFFSET(Volumes!$I47,0,L$84)</f>
        <v>37.589081545730146</v>
      </c>
    </row>
    <row r="48" spans="2:12">
      <c r="B48" s="639" t="s">
        <v>71</v>
      </c>
      <c r="C48" s="808">
        <f>Volumes!I48</f>
        <v>96.884643659177655</v>
      </c>
      <c r="D48" s="808">
        <f ca="1">OFFSET(Volumes!$I48,0,D$84)</f>
        <v>127.60813151299931</v>
      </c>
      <c r="E48" s="808">
        <f ca="1">OFFSET(Volumes!$I48,0,E$84)</f>
        <v>136.48362206338697</v>
      </c>
      <c r="F48" s="808">
        <f ca="1">OFFSET(Volumes!$I48,0,F$84)</f>
        <v>165.29975762980507</v>
      </c>
      <c r="G48" s="808">
        <f ca="1">OFFSET(Volumes!$I48,0,G$84)</f>
        <v>169.032111158031</v>
      </c>
      <c r="H48" s="808">
        <f ca="1">OFFSET(Volumes!$I48,0,H$84)</f>
        <v>172.84873863232565</v>
      </c>
      <c r="I48" s="808">
        <f ca="1">OFFSET(Volumes!$I48,0,I$84)</f>
        <v>176.75154289976183</v>
      </c>
      <c r="J48" s="808">
        <f ca="1">OFFSET(Volumes!$I48,0,J$84)</f>
        <v>180.74246977237544</v>
      </c>
      <c r="K48" s="808">
        <f ca="1">OFFSET(Volumes!$I48,0,K$84)</f>
        <v>184.82350899728453</v>
      </c>
      <c r="L48" s="808">
        <f ca="1">OFFSET(Volumes!$I48,0,L$84)</f>
        <v>188.99669524871274</v>
      </c>
    </row>
    <row r="49" spans="2:12">
      <c r="B49" s="639" t="s">
        <v>72</v>
      </c>
      <c r="C49" s="808">
        <f>Volumes!I49</f>
        <v>6.9999999999999991</v>
      </c>
      <c r="D49" s="808">
        <f ca="1">OFFSET(Volumes!$I49,0,D$84)</f>
        <v>7</v>
      </c>
      <c r="E49" s="808">
        <f ca="1">OFFSET(Volumes!$I49,0,E$84)</f>
        <v>1</v>
      </c>
      <c r="F49" s="808">
        <f ca="1">OFFSET(Volumes!$I49,0,F$84)</f>
        <v>9</v>
      </c>
      <c r="G49" s="808">
        <f ca="1">OFFSET(Volumes!$I49,0,G$84)</f>
        <v>9.2032137386992545</v>
      </c>
      <c r="H49" s="808">
        <f ca="1">OFFSET(Volumes!$I49,0,H$84)</f>
        <v>9.411015902242525</v>
      </c>
      <c r="I49" s="808">
        <f ca="1">OFFSET(Volumes!$I49,0,I$84)</f>
        <v>9.6235100940706211</v>
      </c>
      <c r="J49" s="808">
        <f ca="1">OFFSET(Volumes!$I49,0,J$84)</f>
        <v>9.8408022569179678</v>
      </c>
      <c r="K49" s="808">
        <f ca="1">OFFSET(Volumes!$I49,0,K$84)</f>
        <v>10.063000725632232</v>
      </c>
      <c r="L49" s="808">
        <f ca="1">OFFSET(Volumes!$I49,0,L$84)</f>
        <v>10.290216281186572</v>
      </c>
    </row>
    <row r="50" spans="2:12">
      <c r="B50" s="639"/>
      <c r="C50" s="643"/>
      <c r="D50" s="643"/>
      <c r="E50" s="643"/>
      <c r="F50" s="643"/>
      <c r="G50" s="643"/>
      <c r="H50" s="652"/>
      <c r="I50" s="652"/>
      <c r="J50" s="652"/>
      <c r="K50" s="652"/>
      <c r="L50" s="652"/>
    </row>
    <row r="51" spans="2:12">
      <c r="B51" s="639" t="s">
        <v>73</v>
      </c>
      <c r="C51" s="643"/>
      <c r="D51" s="643"/>
      <c r="E51" s="643"/>
      <c r="F51" s="643"/>
      <c r="G51" s="643"/>
      <c r="H51" s="652"/>
      <c r="I51" s="652"/>
      <c r="J51" s="652"/>
      <c r="K51" s="652"/>
      <c r="L51" s="652"/>
    </row>
    <row r="52" spans="2:12">
      <c r="B52" s="639" t="s">
        <v>67</v>
      </c>
      <c r="C52" s="808">
        <f>Volumes!I52</f>
        <v>1</v>
      </c>
      <c r="D52" s="808">
        <f ca="1">OFFSET(Volumes!$I52,0,D$84)</f>
        <v>6</v>
      </c>
      <c r="E52" s="808">
        <f ca="1">OFFSET(Volumes!$I52,0,E$84)</f>
        <v>11.963118566755695</v>
      </c>
      <c r="F52" s="808">
        <f ca="1">OFFSET(Volumes!$I52,0,F$84)</f>
        <v>2</v>
      </c>
      <c r="G52" s="808">
        <f ca="1">OFFSET(Volumes!$I52,0,G$84)</f>
        <v>2.0451586085998343</v>
      </c>
      <c r="H52" s="808">
        <f ca="1">OFFSET(Volumes!$I52,0,H$84)</f>
        <v>2.0913368671650057</v>
      </c>
      <c r="I52" s="808">
        <f ca="1">OFFSET(Volumes!$I52,0,I$84)</f>
        <v>2.1385577986823603</v>
      </c>
      <c r="J52" s="808">
        <f ca="1">OFFSET(Volumes!$I52,0,J$84)</f>
        <v>2.1868449459817709</v>
      </c>
      <c r="K52" s="808">
        <f ca="1">OFFSET(Volumes!$I52,0,K$84)</f>
        <v>2.2362223834738297</v>
      </c>
      <c r="L52" s="808">
        <f ca="1">OFFSET(Volumes!$I52,0,L$84)</f>
        <v>2.286714729152572</v>
      </c>
    </row>
    <row r="53" spans="2:12">
      <c r="B53" s="639" t="s">
        <v>68</v>
      </c>
      <c r="C53" s="808">
        <f>Volumes!I53</f>
        <v>0</v>
      </c>
      <c r="D53" s="808">
        <f ca="1">OFFSET(Volumes!$I53,0,D$84)</f>
        <v>0</v>
      </c>
      <c r="E53" s="808">
        <f ca="1">OFFSET(Volumes!$I53,0,E$84)</f>
        <v>0</v>
      </c>
      <c r="F53" s="808">
        <f ca="1">OFFSET(Volumes!$I53,0,F$84)</f>
        <v>0</v>
      </c>
      <c r="G53" s="808">
        <f ca="1">OFFSET(Volumes!$I53,0,G$84)</f>
        <v>0</v>
      </c>
      <c r="H53" s="808">
        <f ca="1">OFFSET(Volumes!$I53,0,H$84)</f>
        <v>0</v>
      </c>
      <c r="I53" s="808">
        <f ca="1">OFFSET(Volumes!$I53,0,I$84)</f>
        <v>0</v>
      </c>
      <c r="J53" s="808">
        <f ca="1">OFFSET(Volumes!$I53,0,J$84)</f>
        <v>0</v>
      </c>
      <c r="K53" s="808">
        <f ca="1">OFFSET(Volumes!$I53,0,K$84)</f>
        <v>0</v>
      </c>
      <c r="L53" s="808">
        <f ca="1">OFFSET(Volumes!$I53,0,L$84)</f>
        <v>0</v>
      </c>
    </row>
    <row r="54" spans="2:12">
      <c r="B54" s="639" t="s">
        <v>69</v>
      </c>
      <c r="C54" s="808">
        <f>Volumes!I54</f>
        <v>1</v>
      </c>
      <c r="D54" s="808">
        <f ca="1">OFFSET(Volumes!$I54,0,D$84)</f>
        <v>2</v>
      </c>
      <c r="E54" s="808">
        <f ca="1">OFFSET(Volumes!$I54,0,E$84)</f>
        <v>14</v>
      </c>
      <c r="F54" s="808">
        <f ca="1">OFFSET(Volumes!$I54,0,F$84)</f>
        <v>4</v>
      </c>
      <c r="G54" s="808">
        <f ca="1">OFFSET(Volumes!$I54,0,G$84)</f>
        <v>4.0903172171996687</v>
      </c>
      <c r="H54" s="808">
        <f ca="1">OFFSET(Volumes!$I54,0,H$84)</f>
        <v>4.1826737343300113</v>
      </c>
      <c r="I54" s="808">
        <f ca="1">OFFSET(Volumes!$I54,0,I$84)</f>
        <v>4.2771155973647206</v>
      </c>
      <c r="J54" s="808">
        <f ca="1">OFFSET(Volumes!$I54,0,J$84)</f>
        <v>4.3736898919635419</v>
      </c>
      <c r="K54" s="808">
        <f ca="1">OFFSET(Volumes!$I54,0,K$84)</f>
        <v>4.4724447669476595</v>
      </c>
      <c r="L54" s="808">
        <f ca="1">OFFSET(Volumes!$I54,0,L$84)</f>
        <v>4.573429458305144</v>
      </c>
    </row>
    <row r="55" spans="2:12">
      <c r="B55" s="639" t="s">
        <v>70</v>
      </c>
      <c r="C55" s="808">
        <f>Volumes!I55</f>
        <v>0</v>
      </c>
      <c r="D55" s="808">
        <f ca="1">OFFSET(Volumes!$I55,0,D$84)</f>
        <v>0</v>
      </c>
      <c r="E55" s="808">
        <f ca="1">OFFSET(Volumes!$I55,0,E$84)</f>
        <v>0</v>
      </c>
      <c r="F55" s="808">
        <f ca="1">OFFSET(Volumes!$I55,0,F$84)</f>
        <v>0</v>
      </c>
      <c r="G55" s="808">
        <f ca="1">OFFSET(Volumes!$I55,0,G$84)</f>
        <v>0</v>
      </c>
      <c r="H55" s="808">
        <f ca="1">OFFSET(Volumes!$I55,0,H$84)</f>
        <v>0</v>
      </c>
      <c r="I55" s="808">
        <f ca="1">OFFSET(Volumes!$I55,0,I$84)</f>
        <v>0</v>
      </c>
      <c r="J55" s="808">
        <f ca="1">OFFSET(Volumes!$I55,0,J$84)</f>
        <v>0</v>
      </c>
      <c r="K55" s="808">
        <f ca="1">OFFSET(Volumes!$I55,0,K$84)</f>
        <v>0</v>
      </c>
      <c r="L55" s="808">
        <f ca="1">OFFSET(Volumes!$I55,0,L$84)</f>
        <v>0</v>
      </c>
    </row>
    <row r="56" spans="2:12">
      <c r="B56" s="639" t="s">
        <v>71</v>
      </c>
      <c r="C56" s="808">
        <f>Volumes!I56</f>
        <v>94.909091380912088</v>
      </c>
      <c r="D56" s="808">
        <f ca="1">OFFSET(Volumes!$I56,0,D$84)</f>
        <v>116.56891032034137</v>
      </c>
      <c r="E56" s="808">
        <f ca="1">OFFSET(Volumes!$I56,0,E$84)</f>
        <v>123.70578149613875</v>
      </c>
      <c r="F56" s="808">
        <f ca="1">OFFSET(Volumes!$I56,0,F$84)</f>
        <v>113.78994885236345</v>
      </c>
      <c r="G56" s="808">
        <f ca="1">OFFSET(Volumes!$I56,0,G$84)</f>
        <v>116.35924673377298</v>
      </c>
      <c r="H56" s="808">
        <f ca="1">OFFSET(Volumes!$I56,0,H$84)</f>
        <v>118.986557573884</v>
      </c>
      <c r="I56" s="808">
        <f ca="1">OFFSET(Volumes!$I56,0,I$84)</f>
        <v>121.67319126494436</v>
      </c>
      <c r="J56" s="808">
        <f ca="1">OFFSET(Volumes!$I56,0,J$84)</f>
        <v>124.42048727565759</v>
      </c>
      <c r="K56" s="808">
        <f ca="1">OFFSET(Volumes!$I56,0,K$84)</f>
        <v>127.22981531899866</v>
      </c>
      <c r="L56" s="808">
        <f ca="1">OFFSET(Volumes!$I56,0,L$84)</f>
        <v>130.10257603510863</v>
      </c>
    </row>
    <row r="57" spans="2:12">
      <c r="B57" s="639" t="s">
        <v>72</v>
      </c>
      <c r="C57" s="808">
        <f>Volumes!I57</f>
        <v>9.9090887446608917</v>
      </c>
      <c r="D57" s="808">
        <f ca="1">OFFSET(Volumes!$I57,0,D$84)</f>
        <v>5</v>
      </c>
      <c r="E57" s="808">
        <f ca="1">OFFSET(Volumes!$I57,0,E$84)</f>
        <v>17</v>
      </c>
      <c r="F57" s="808">
        <f ca="1">OFFSET(Volumes!$I57,0,F$84)</f>
        <v>30.000000000000004</v>
      </c>
      <c r="G57" s="808">
        <f ca="1">OFFSET(Volumes!$I57,0,G$84)</f>
        <v>30.677379128997519</v>
      </c>
      <c r="H57" s="808">
        <f ca="1">OFFSET(Volumes!$I57,0,H$84)</f>
        <v>31.370053007475089</v>
      </c>
      <c r="I57" s="808">
        <f ca="1">OFFSET(Volumes!$I57,0,I$84)</f>
        <v>32.078366980235408</v>
      </c>
      <c r="J57" s="808">
        <f ca="1">OFFSET(Volumes!$I57,0,J$84)</f>
        <v>32.802674189726567</v>
      </c>
      <c r="K57" s="808">
        <f ca="1">OFFSET(Volumes!$I57,0,K$84)</f>
        <v>33.543335752107446</v>
      </c>
      <c r="L57" s="808">
        <f ca="1">OFFSET(Volumes!$I57,0,L$84)</f>
        <v>34.300720937288581</v>
      </c>
    </row>
    <row r="58" spans="2:12">
      <c r="B58" s="639"/>
      <c r="C58" s="643"/>
      <c r="D58" s="643"/>
      <c r="E58" s="643"/>
      <c r="F58" s="643"/>
      <c r="G58" s="643"/>
      <c r="H58" s="652"/>
      <c r="I58" s="652"/>
      <c r="J58" s="652"/>
      <c r="K58" s="652"/>
      <c r="L58" s="652"/>
    </row>
    <row r="59" spans="2:12" ht="25.5">
      <c r="B59" s="642" t="s">
        <v>285</v>
      </c>
      <c r="C59" s="808"/>
      <c r="D59" s="643"/>
      <c r="E59" s="643"/>
      <c r="F59" s="643"/>
      <c r="G59" s="643"/>
      <c r="H59" s="652"/>
      <c r="I59" s="652"/>
      <c r="J59" s="652"/>
      <c r="K59" s="652"/>
      <c r="L59" s="652"/>
    </row>
    <row r="60" spans="2:12" ht="25.5">
      <c r="B60" s="642" t="s">
        <v>286</v>
      </c>
      <c r="C60" s="808"/>
      <c r="D60" s="643"/>
      <c r="E60" s="643"/>
      <c r="F60" s="643"/>
      <c r="G60" s="643"/>
      <c r="H60" s="652"/>
      <c r="I60" s="652"/>
      <c r="J60" s="652"/>
      <c r="K60" s="652"/>
      <c r="L60" s="652"/>
    </row>
    <row r="61" spans="2:12">
      <c r="B61" s="639"/>
      <c r="C61" s="643"/>
      <c r="D61" s="643"/>
      <c r="E61" s="643"/>
      <c r="F61" s="643"/>
      <c r="G61" s="643"/>
      <c r="H61" s="652"/>
      <c r="I61" s="652"/>
      <c r="J61" s="652"/>
      <c r="K61" s="652"/>
      <c r="L61" s="652"/>
    </row>
    <row r="62" spans="2:12">
      <c r="B62" s="639" t="s">
        <v>267</v>
      </c>
      <c r="C62" s="808">
        <f>Volumes!I62</f>
        <v>0</v>
      </c>
      <c r="D62" s="808">
        <f ca="1">OFFSET(Volumes!$I62,0,D$84)</f>
        <v>1022.7283120376603</v>
      </c>
      <c r="E62" s="808">
        <f ca="1">OFFSET(Volumes!$I62,0,E$84)</f>
        <v>771.80875945373316</v>
      </c>
      <c r="F62" s="808">
        <f ca="1">OFFSET(Volumes!$I62,0,F$84)</f>
        <v>1079.972228603621</v>
      </c>
      <c r="G62" s="808">
        <f ca="1">OFFSET(Volumes!$I62,0,G$84)</f>
        <v>1104.357250188722</v>
      </c>
      <c r="H62" s="808">
        <f ca="1">OFFSET(Volumes!$I62,0,H$84)</f>
        <v>1129.292868596553</v>
      </c>
      <c r="I62" s="808">
        <f ca="1">OFFSET(Volumes!$I62,0,I$84)</f>
        <v>1154.7915159203212</v>
      </c>
      <c r="J62" s="808">
        <f ca="1">OFFSET(Volumes!$I62,0,J$84)</f>
        <v>1180.865904961249</v>
      </c>
      <c r="K62" s="808">
        <f ca="1">OFFSET(Volumes!$I62,0,K$84)</f>
        <v>1207.5290355667664</v>
      </c>
      <c r="L62" s="808">
        <f ca="1">OFFSET(Volumes!$I62,0,L$84)</f>
        <v>1234.7942011118141</v>
      </c>
    </row>
    <row r="63" spans="2:12">
      <c r="B63" s="639" t="s">
        <v>287</v>
      </c>
      <c r="C63" s="808">
        <f>Volumes!I63</f>
        <v>0</v>
      </c>
      <c r="D63" s="808">
        <f ca="1">OFFSET(Volumes!$I63,0,D$84)</f>
        <v>1746.0000000000007</v>
      </c>
      <c r="E63" s="808">
        <f ca="1">OFFSET(Volumes!$I63,0,E$84)</f>
        <v>13853.09406621038</v>
      </c>
      <c r="F63" s="808">
        <f ca="1">OFFSET(Volumes!$I63,0,F$84)</f>
        <v>22351.719550379989</v>
      </c>
      <c r="G63" s="808">
        <f ca="1">OFFSET(Volumes!$I63,0,G$84)</f>
        <v>22856.405827734427</v>
      </c>
      <c r="H63" s="808">
        <f ca="1">OFFSET(Volumes!$I63,0,H$84)</f>
        <v>23372.487570121248</v>
      </c>
      <c r="I63" s="808">
        <f ca="1">OFFSET(Volumes!$I63,0,I$84)</f>
        <v>23900.222079213054</v>
      </c>
      <c r="J63" s="808">
        <f ca="1">OFFSET(Volumes!$I63,0,J$84)</f>
        <v>24439.872466375211</v>
      </c>
      <c r="K63" s="808">
        <f ca="1">OFFSET(Volumes!$I63,0,K$84)</f>
        <v>24991.707783844668</v>
      </c>
      <c r="L63" s="808">
        <f ca="1">OFFSET(Volumes!$I63,0,L$84)</f>
        <v>25556.00315887071</v>
      </c>
    </row>
    <row r="64" spans="2:12">
      <c r="B64" s="639" t="s">
        <v>288</v>
      </c>
      <c r="C64" s="808">
        <f>Volumes!I64</f>
        <v>0</v>
      </c>
      <c r="D64" s="808">
        <f ca="1">OFFSET(Volumes!$I64,0,D$84)</f>
        <v>4859.0000000000009</v>
      </c>
      <c r="E64" s="808">
        <f ca="1">OFFSET(Volumes!$I64,0,E$84)</f>
        <v>24667.031557553033</v>
      </c>
      <c r="F64" s="808">
        <f ca="1">OFFSET(Volumes!$I64,0,F$84)</f>
        <v>32103.879916526548</v>
      </c>
      <c r="G64" s="808">
        <f ca="1">OFFSET(Volumes!$I64,0,G$84)</f>
        <v>32828.763190369798</v>
      </c>
      <c r="H64" s="808">
        <f ca="1">OFFSET(Volumes!$I64,0,H$84)</f>
        <v>33570.013824235088</v>
      </c>
      <c r="I64" s="808">
        <f ca="1">OFFSET(Volumes!$I64,0,I$84)</f>
        <v>34328.001381724927</v>
      </c>
      <c r="J64" s="808">
        <f ca="1">OFFSET(Volumes!$I64,0,J$84)</f>
        <v>35103.10377093088</v>
      </c>
      <c r="K64" s="808">
        <f ca="1">OFFSET(Volumes!$I64,0,K$84)</f>
        <v>35895.707432846306</v>
      </c>
      <c r="L64" s="808">
        <f ca="1">OFFSET(Volumes!$I64,0,L$84)</f>
        <v>36706.207534033347</v>
      </c>
    </row>
    <row r="65" spans="2:13">
      <c r="B65" s="1103"/>
      <c r="C65" s="1251"/>
      <c r="D65" s="1251"/>
      <c r="E65" s="1251"/>
      <c r="F65" s="1251"/>
      <c r="G65" s="1251"/>
      <c r="H65" s="1251"/>
      <c r="I65" s="1251"/>
      <c r="J65" s="1251"/>
      <c r="K65" s="1251"/>
      <c r="L65" s="1251"/>
    </row>
    <row r="66" spans="2:13">
      <c r="B66" s="1103" t="s">
        <v>599</v>
      </c>
      <c r="C66" s="808">
        <f>Volumes!I66</f>
        <v>63629</v>
      </c>
      <c r="D66" s="808">
        <f ca="1">OFFSET(Volumes!$I66,0,D$84)</f>
        <v>63536</v>
      </c>
      <c r="E66" s="808">
        <f ca="1">OFFSET(Volumes!$I66,0,E$84)</f>
        <v>63645</v>
      </c>
      <c r="F66" s="808">
        <f ca="1">OFFSET(Volumes!$I66,0,F$84)</f>
        <v>64965</v>
      </c>
      <c r="G66" s="808">
        <f ca="1">OFFSET(Volumes!$I66,0,G$84)</f>
        <v>64965</v>
      </c>
      <c r="H66" s="808">
        <f ca="1">OFFSET(Volumes!$I66,0,H$84)</f>
        <v>0</v>
      </c>
      <c r="I66" s="808">
        <f ca="1">OFFSET(Volumes!$I66,0,I$84)</f>
        <v>0</v>
      </c>
      <c r="J66" s="808">
        <f ca="1">OFFSET(Volumes!$I66,0,J$84)</f>
        <v>0</v>
      </c>
      <c r="K66" s="808">
        <f ca="1">OFFSET(Volumes!$I66,0,K$84)</f>
        <v>0</v>
      </c>
      <c r="L66" s="808">
        <f ca="1">OFFSET(Volumes!$I66,0,L$84)</f>
        <v>0</v>
      </c>
    </row>
    <row r="67" spans="2:13">
      <c r="B67" s="639"/>
      <c r="C67" s="643"/>
      <c r="D67" s="643"/>
      <c r="E67" s="643"/>
      <c r="F67" s="643"/>
      <c r="G67" s="643"/>
      <c r="H67" s="652"/>
      <c r="I67" s="652"/>
      <c r="J67" s="652"/>
      <c r="K67" s="652"/>
      <c r="L67" s="652"/>
    </row>
    <row r="69" spans="2:13">
      <c r="B69" s="645" t="s">
        <v>39</v>
      </c>
      <c r="C69" s="646">
        <f>SUM(C9:C67)-SUM(Volumes!C9:C67)</f>
        <v>0</v>
      </c>
      <c r="D69" s="646">
        <f ca="1">SUM(D9:D67)-SUM(Volumes!P9:P67)</f>
        <v>0</v>
      </c>
      <c r="E69" s="646">
        <f ca="1">SUM(E9:E67)-SUM(Volumes!W9:W67)</f>
        <v>0</v>
      </c>
      <c r="F69" s="646">
        <f ca="1">SUM(F9:F67)-SUM(Volumes!AD9:AD67)</f>
        <v>0</v>
      </c>
      <c r="G69" s="646">
        <f ca="1">SUM(G9:G67)-SUM(Volumes!AK9:AK67)</f>
        <v>0</v>
      </c>
      <c r="H69" s="646">
        <f ca="1">SUM(H9:H67)-SUM(Volumes!AR9:AR67)</f>
        <v>0</v>
      </c>
      <c r="I69" s="646">
        <f ca="1">SUM(I9:I67)-SUM(Volumes!AY9:AY67)</f>
        <v>0</v>
      </c>
      <c r="J69" s="646">
        <f ca="1">SUM(J9:J67)-SUM(Volumes!BF9:BF67)</f>
        <v>0</v>
      </c>
      <c r="K69" s="646">
        <f ca="1">SUM(K9:K67)-SUM(Volumes!BM9:BM67)</f>
        <v>0</v>
      </c>
      <c r="L69" s="646">
        <f ca="1">SUM(L9:L67)-SUM(Volumes!BT9:BT67)</f>
        <v>0</v>
      </c>
      <c r="M69" s="646">
        <f ca="1">SUM(C69:L69)</f>
        <v>0</v>
      </c>
    </row>
    <row r="72" spans="2:13">
      <c r="B72" s="1339" t="s">
        <v>532</v>
      </c>
      <c r="C72" s="1340" t="s">
        <v>320</v>
      </c>
      <c r="D72" s="1340"/>
      <c r="E72" s="1340"/>
      <c r="F72" s="1340"/>
      <c r="G72" s="1340"/>
      <c r="H72" s="1341" t="s">
        <v>324</v>
      </c>
      <c r="I72" s="1340"/>
      <c r="J72" s="1340"/>
      <c r="K72" s="1340"/>
      <c r="L72" s="1342"/>
    </row>
    <row r="73" spans="2:13">
      <c r="B73" s="1339"/>
      <c r="C73" s="1343" t="s">
        <v>530</v>
      </c>
      <c r="D73" s="1343"/>
      <c r="E73" s="1343"/>
      <c r="F73" s="1343"/>
      <c r="G73" s="1343"/>
      <c r="H73" s="1344" t="s">
        <v>84</v>
      </c>
      <c r="I73" s="1343"/>
      <c r="J73" s="1343"/>
      <c r="K73" s="1343"/>
      <c r="L73" s="1345"/>
    </row>
    <row r="74" spans="2:13">
      <c r="B74" s="1339"/>
      <c r="C74" s="1061">
        <v>2011</v>
      </c>
      <c r="D74" s="793">
        <v>2012</v>
      </c>
      <c r="E74" s="793">
        <v>2013</v>
      </c>
      <c r="F74" s="793">
        <v>2014</v>
      </c>
      <c r="G74" s="793">
        <v>2015</v>
      </c>
      <c r="H74" s="793">
        <v>2016</v>
      </c>
      <c r="I74" s="793">
        <v>2017</v>
      </c>
      <c r="J74" s="793">
        <v>2018</v>
      </c>
      <c r="K74" s="793">
        <v>2019</v>
      </c>
      <c r="L74" s="793">
        <v>2020</v>
      </c>
    </row>
    <row r="75" spans="2:13">
      <c r="B75" s="1086" t="s">
        <v>537</v>
      </c>
      <c r="C75" s="1106"/>
      <c r="D75" s="1106"/>
      <c r="E75" s="1106"/>
      <c r="F75" s="1106"/>
      <c r="G75" s="1106"/>
      <c r="H75" s="1106"/>
      <c r="I75" s="1106"/>
      <c r="J75" s="1106"/>
      <c r="K75" s="1106"/>
      <c r="L75" s="1106"/>
      <c r="M75"/>
    </row>
    <row r="76" spans="2:13">
      <c r="B76" s="1086" t="s">
        <v>538</v>
      </c>
      <c r="C76" s="1101">
        <f>Inputs!H123</f>
        <v>157</v>
      </c>
      <c r="D76" s="1101">
        <f>Inputs!I123</f>
        <v>89</v>
      </c>
      <c r="E76" s="1101">
        <f>Inputs!J123</f>
        <v>68</v>
      </c>
      <c r="F76" s="1101">
        <f>Inputs!K123</f>
        <v>65</v>
      </c>
      <c r="G76" s="1101">
        <f>Inputs!L123</f>
        <v>65</v>
      </c>
      <c r="H76" s="1101">
        <f>Inputs!M123</f>
        <v>65</v>
      </c>
      <c r="I76" s="1101">
        <f>Inputs!N123</f>
        <v>65</v>
      </c>
      <c r="J76" s="1101">
        <f>Inputs!O123</f>
        <v>65</v>
      </c>
      <c r="K76" s="1101">
        <f>Inputs!P123</f>
        <v>65</v>
      </c>
      <c r="L76" s="1101">
        <f>Inputs!Q123</f>
        <v>65</v>
      </c>
    </row>
    <row r="77" spans="2:13">
      <c r="B77" s="1086" t="s">
        <v>520</v>
      </c>
      <c r="C77" s="1101">
        <f>Inputs!H124</f>
        <v>416</v>
      </c>
      <c r="D77" s="1101">
        <f>Inputs!I124</f>
        <v>222</v>
      </c>
      <c r="E77" s="1101">
        <f>Inputs!J124</f>
        <v>211</v>
      </c>
      <c r="F77" s="1101">
        <f>Inputs!K124</f>
        <v>220</v>
      </c>
      <c r="G77" s="1101">
        <f>Inputs!L124</f>
        <v>220</v>
      </c>
      <c r="H77" s="1101">
        <f>Inputs!M124</f>
        <v>220</v>
      </c>
      <c r="I77" s="1101">
        <f>Inputs!N124</f>
        <v>220</v>
      </c>
      <c r="J77" s="1101">
        <f>Inputs!O124</f>
        <v>220</v>
      </c>
      <c r="K77" s="1101">
        <f>Inputs!P124</f>
        <v>220</v>
      </c>
      <c r="L77" s="1101">
        <f>Inputs!Q124</f>
        <v>220</v>
      </c>
    </row>
    <row r="78" spans="2:13">
      <c r="B78" s="1086" t="s">
        <v>521</v>
      </c>
      <c r="C78" s="1101">
        <f>Inputs!H125</f>
        <v>2258</v>
      </c>
      <c r="D78" s="1101">
        <f>Inputs!I125</f>
        <v>1547</v>
      </c>
      <c r="E78" s="1101">
        <f>Inputs!J125</f>
        <v>1636</v>
      </c>
      <c r="F78" s="1101">
        <f>Inputs!K125</f>
        <v>1930</v>
      </c>
      <c r="G78" s="1101">
        <f>Inputs!L125</f>
        <v>1930</v>
      </c>
      <c r="H78" s="1101">
        <f>Inputs!M125</f>
        <v>0</v>
      </c>
      <c r="I78" s="1101">
        <f>Inputs!N125</f>
        <v>0</v>
      </c>
      <c r="J78" s="1101">
        <f>Inputs!O125</f>
        <v>0</v>
      </c>
      <c r="K78" s="1101">
        <f>Inputs!P125</f>
        <v>0</v>
      </c>
      <c r="L78" s="1101">
        <f>Inputs!Q125</f>
        <v>0</v>
      </c>
    </row>
    <row r="79" spans="2:13">
      <c r="B79" s="1086" t="s">
        <v>522</v>
      </c>
      <c r="C79" s="1101" t="str">
        <f>Inputs!H126</f>
        <v xml:space="preserve">                -  </v>
      </c>
      <c r="D79" s="1101" t="str">
        <f>Inputs!I126</f>
        <v xml:space="preserve">                -  </v>
      </c>
      <c r="E79" s="1101">
        <f>Inputs!J126</f>
        <v>5</v>
      </c>
      <c r="F79" s="1101">
        <f>Inputs!K126</f>
        <v>8</v>
      </c>
      <c r="G79" s="1101">
        <f>Inputs!L126</f>
        <v>8</v>
      </c>
      <c r="H79" s="1101">
        <f>Inputs!M126</f>
        <v>8</v>
      </c>
      <c r="I79" s="1101">
        <f>Inputs!N126</f>
        <v>8</v>
      </c>
      <c r="J79" s="1101">
        <f>Inputs!O126</f>
        <v>8</v>
      </c>
      <c r="K79" s="1101">
        <f>Inputs!P126</f>
        <v>8</v>
      </c>
      <c r="L79" s="1101">
        <f>Inputs!Q126</f>
        <v>8</v>
      </c>
    </row>
    <row r="80" spans="2:13">
      <c r="B80" s="1086" t="s">
        <v>523</v>
      </c>
      <c r="C80" s="1101">
        <f>Inputs!H127</f>
        <v>6</v>
      </c>
      <c r="D80" s="1101">
        <f>Inputs!I127</f>
        <v>25</v>
      </c>
      <c r="E80" s="1101">
        <f>Inputs!J127</f>
        <v>73</v>
      </c>
      <c r="F80" s="1101">
        <f>Inputs!K127</f>
        <v>73</v>
      </c>
      <c r="G80" s="1101">
        <f>Inputs!L127</f>
        <v>73</v>
      </c>
      <c r="H80" s="1101">
        <f>Inputs!M127</f>
        <v>73</v>
      </c>
      <c r="I80" s="1101">
        <f>Inputs!N127</f>
        <v>73</v>
      </c>
      <c r="J80" s="1101">
        <f>Inputs!O127</f>
        <v>73</v>
      </c>
      <c r="K80" s="1101">
        <f>Inputs!P127</f>
        <v>73</v>
      </c>
      <c r="L80" s="1101">
        <f>Inputs!Q127</f>
        <v>73</v>
      </c>
    </row>
    <row r="81" spans="2:13">
      <c r="B81" s="1086" t="s">
        <v>524</v>
      </c>
      <c r="C81" s="1101" t="str">
        <f>Inputs!H128</f>
        <v xml:space="preserve">                -  </v>
      </c>
      <c r="D81" s="1101">
        <f>Inputs!I128</f>
        <v>2</v>
      </c>
      <c r="E81" s="1101">
        <f>Inputs!J128</f>
        <v>8</v>
      </c>
      <c r="F81" s="1101">
        <f>Inputs!K128</f>
        <v>0</v>
      </c>
      <c r="G81" s="1101">
        <f>Inputs!L128</f>
        <v>0</v>
      </c>
      <c r="H81" s="1101">
        <f>Inputs!M128</f>
        <v>0</v>
      </c>
      <c r="I81" s="1101">
        <f>Inputs!N128</f>
        <v>0</v>
      </c>
      <c r="J81" s="1101">
        <f>Inputs!O128</f>
        <v>0</v>
      </c>
      <c r="K81" s="1101">
        <f>Inputs!P128</f>
        <v>0</v>
      </c>
      <c r="L81" s="1101">
        <f>Inputs!Q128</f>
        <v>0</v>
      </c>
    </row>
    <row r="82" spans="2:13">
      <c r="B82" s="1086" t="s">
        <v>525</v>
      </c>
      <c r="C82" s="1101">
        <f>Inputs!H129</f>
        <v>586</v>
      </c>
      <c r="D82" s="1101">
        <f>Inputs!I129</f>
        <v>645</v>
      </c>
      <c r="E82" s="1101">
        <f>Inputs!J129</f>
        <v>708</v>
      </c>
      <c r="F82" s="1101">
        <f>Inputs!K129</f>
        <v>741</v>
      </c>
      <c r="G82" s="1101">
        <f>Inputs!L129</f>
        <v>741</v>
      </c>
      <c r="H82" s="1101">
        <f>Inputs!M129</f>
        <v>741</v>
      </c>
      <c r="I82" s="1101">
        <f>Inputs!N129</f>
        <v>741</v>
      </c>
      <c r="J82" s="1101">
        <f>Inputs!O129</f>
        <v>741</v>
      </c>
      <c r="K82" s="1101">
        <f>Inputs!P129</f>
        <v>741</v>
      </c>
      <c r="L82" s="1101">
        <f>Inputs!Q129</f>
        <v>741</v>
      </c>
    </row>
    <row r="83" spans="2:13">
      <c r="B83" s="1269" t="s">
        <v>602</v>
      </c>
      <c r="C83" s="1101" t="str">
        <f>Inputs!H130</f>
        <v xml:space="preserve">                -  </v>
      </c>
      <c r="D83" s="1101" t="str">
        <f>Inputs!I130</f>
        <v xml:space="preserve">                -  </v>
      </c>
      <c r="E83" s="1101" t="str">
        <f>Inputs!J130</f>
        <v xml:space="preserve">                -  </v>
      </c>
      <c r="F83" s="1101" t="str">
        <f>Inputs!K130</f>
        <v xml:space="preserve">                -  </v>
      </c>
      <c r="G83" s="1101" t="str">
        <f>Inputs!L130</f>
        <v xml:space="preserve">                -  </v>
      </c>
      <c r="H83" s="1101">
        <f>Inputs!M130</f>
        <v>1</v>
      </c>
      <c r="I83" s="1101">
        <f>Inputs!N130</f>
        <v>1</v>
      </c>
      <c r="J83" s="1101">
        <f>Inputs!O130</f>
        <v>1</v>
      </c>
      <c r="K83" s="1101">
        <f>Inputs!P130</f>
        <v>1</v>
      </c>
      <c r="L83" s="1101">
        <f>Inputs!Q130</f>
        <v>1</v>
      </c>
    </row>
    <row r="84" spans="2:13">
      <c r="B84" s="650" t="s">
        <v>362</v>
      </c>
      <c r="D84" s="650">
        <f t="shared" ref="D84:J84" si="0">E84-7</f>
        <v>7</v>
      </c>
      <c r="E84" s="650">
        <f t="shared" si="0"/>
        <v>14</v>
      </c>
      <c r="F84" s="650">
        <f t="shared" si="0"/>
        <v>21</v>
      </c>
      <c r="G84" s="650">
        <f t="shared" si="0"/>
        <v>28</v>
      </c>
      <c r="H84" s="650">
        <f t="shared" si="0"/>
        <v>35</v>
      </c>
      <c r="I84" s="650">
        <f t="shared" si="0"/>
        <v>42</v>
      </c>
      <c r="J84" s="650">
        <f t="shared" si="0"/>
        <v>49</v>
      </c>
      <c r="K84" s="650">
        <f>L84-7</f>
        <v>56</v>
      </c>
      <c r="L84" s="650">
        <v>63</v>
      </c>
    </row>
    <row r="86" spans="2:13">
      <c r="M86" s="646">
        <f>SUM(C75:L83)-SUM(Inputs!G123:Q130)</f>
        <v>0</v>
      </c>
    </row>
  </sheetData>
  <mergeCells count="10">
    <mergeCell ref="B72:B74"/>
    <mergeCell ref="C72:G72"/>
    <mergeCell ref="H72:L72"/>
    <mergeCell ref="C73:G73"/>
    <mergeCell ref="H73:L73"/>
    <mergeCell ref="B6:B8"/>
    <mergeCell ref="C6:G6"/>
    <mergeCell ref="H6:L6"/>
    <mergeCell ref="C7:G7"/>
    <mergeCell ref="H7:L7"/>
  </mergeCells>
  <hyperlinks>
    <hyperlink ref="A3" location="Menu!A4" display="Menu"/>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rgb="FFCCFFFF"/>
  </sheetPr>
  <dimension ref="A1:CQ191"/>
  <sheetViews>
    <sheetView showGridLines="0" tabSelected="1" topLeftCell="A37" zoomScale="85" zoomScaleNormal="85" workbookViewId="0">
      <pane xSplit="2" topLeftCell="BH1" activePane="topRight" state="frozen"/>
      <selection activeCell="B146" sqref="B146"/>
      <selection pane="topRight" activeCell="BM78" sqref="BM77:BM78"/>
    </sheetView>
  </sheetViews>
  <sheetFormatPr defaultRowHeight="12.75"/>
  <cols>
    <col min="1" max="1" width="3.7109375" customWidth="1"/>
    <col min="2" max="2" width="80.28515625" customWidth="1"/>
    <col min="3" max="30" width="11.140625" customWidth="1"/>
    <col min="31" max="80" width="10.7109375" style="54" customWidth="1"/>
  </cols>
  <sheetData>
    <row r="1" spans="1:95" s="40" customFormat="1" ht="18">
      <c r="A1" s="41" t="str">
        <f>Title!B12</f>
        <v>CP 2016-20 Revised Proposal - ACS Model</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47"/>
      <c r="AF1" s="47"/>
      <c r="AG1" s="47"/>
      <c r="AH1" s="47"/>
      <c r="AI1" s="47"/>
      <c r="AJ1" s="47"/>
      <c r="AK1" s="47"/>
      <c r="AL1" s="48"/>
      <c r="AM1" s="48"/>
      <c r="AN1" s="48"/>
      <c r="AO1" s="48"/>
      <c r="AP1" s="48"/>
      <c r="AQ1" s="48"/>
      <c r="AR1" s="48"/>
      <c r="AS1" s="37"/>
      <c r="AT1" s="37"/>
      <c r="AU1" s="37"/>
      <c r="AV1" s="37"/>
      <c r="AW1" s="37"/>
      <c r="AX1" s="37"/>
      <c r="AY1" s="37"/>
      <c r="AZ1" s="48"/>
      <c r="BA1" s="48"/>
      <c r="BB1" s="48"/>
      <c r="BC1" s="48"/>
      <c r="BD1" s="48"/>
      <c r="BE1" s="48"/>
      <c r="BF1" s="48"/>
      <c r="BG1" s="37"/>
      <c r="BH1" s="37"/>
      <c r="BI1" s="37"/>
      <c r="BJ1" s="37"/>
      <c r="BK1" s="37"/>
      <c r="BL1" s="37"/>
      <c r="BM1" s="37"/>
      <c r="BN1" s="49"/>
      <c r="BO1" s="49"/>
      <c r="BP1" s="49"/>
      <c r="BQ1" s="49"/>
      <c r="BR1" s="49"/>
      <c r="BS1" s="49"/>
      <c r="BT1" s="49"/>
      <c r="BU1" s="49"/>
      <c r="BV1" s="49"/>
      <c r="BW1" s="49"/>
      <c r="BX1" s="49"/>
      <c r="BY1" s="49"/>
      <c r="BZ1" s="49"/>
      <c r="CA1" s="49"/>
      <c r="CB1" s="49"/>
      <c r="CC1" s="38"/>
      <c r="CD1" s="38"/>
      <c r="CE1" s="38"/>
      <c r="CF1" s="38"/>
      <c r="CG1" s="42"/>
      <c r="CH1" s="42"/>
      <c r="CI1" s="42"/>
      <c r="CJ1" s="42"/>
      <c r="CK1" s="42"/>
      <c r="CL1" s="42"/>
      <c r="CM1" s="38"/>
      <c r="CN1" s="38"/>
      <c r="CO1" s="38"/>
      <c r="CP1" s="42"/>
      <c r="CQ1" s="42"/>
    </row>
    <row r="2" spans="1:95" s="40" customFormat="1" ht="15.75">
      <c r="A2" s="43" t="str">
        <f ca="1">MID(CELL("Filename",D1),FIND("]",CELL("Filename",D1))+1,255)</f>
        <v>Volumes</v>
      </c>
      <c r="B2" s="43"/>
      <c r="C2" s="7"/>
      <c r="D2" s="7"/>
      <c r="E2" s="7"/>
      <c r="F2" s="7"/>
      <c r="G2" s="7"/>
      <c r="H2" s="7"/>
      <c r="I2" s="7"/>
      <c r="J2" s="7"/>
      <c r="K2" s="660" t="str">
        <f ca="1">Check!D2</f>
        <v>OK</v>
      </c>
      <c r="L2" s="7"/>
      <c r="M2" s="7"/>
      <c r="N2" s="7"/>
      <c r="O2" s="7"/>
      <c r="P2" s="7"/>
      <c r="Q2" s="7"/>
      <c r="R2" s="7"/>
      <c r="S2" s="7"/>
      <c r="T2" s="7"/>
      <c r="U2" s="7"/>
      <c r="V2" s="7"/>
      <c r="W2" s="7"/>
      <c r="X2" s="7"/>
      <c r="Y2" s="7"/>
      <c r="Z2" s="7"/>
      <c r="AA2" s="7"/>
      <c r="AB2" s="7"/>
      <c r="AC2" s="7"/>
      <c r="AD2" s="7"/>
      <c r="AE2" s="50"/>
      <c r="AF2" s="50"/>
      <c r="AG2" s="50"/>
      <c r="AH2" s="50"/>
      <c r="AI2" s="50"/>
      <c r="AJ2" s="50"/>
      <c r="AK2" s="50"/>
      <c r="AL2" s="51"/>
      <c r="AM2" s="51"/>
      <c r="AN2" s="51"/>
      <c r="AO2" s="51"/>
      <c r="AP2" s="51"/>
      <c r="AQ2" s="51"/>
      <c r="AR2" s="51"/>
      <c r="AS2" s="51"/>
      <c r="AT2" s="51"/>
      <c r="AU2" s="51"/>
      <c r="AV2" s="51"/>
      <c r="AW2" s="51"/>
      <c r="AX2" s="51"/>
      <c r="AY2" s="51"/>
      <c r="AZ2" s="51"/>
      <c r="BA2" s="51"/>
      <c r="BB2" s="51"/>
      <c r="BC2" s="51"/>
      <c r="BD2" s="51"/>
      <c r="BE2" s="51"/>
      <c r="BF2" s="51"/>
      <c r="BG2" s="52"/>
      <c r="BH2" s="52"/>
      <c r="BI2" s="52"/>
      <c r="BJ2" s="52"/>
      <c r="BK2" s="52"/>
      <c r="BL2" s="52"/>
      <c r="BM2" s="52"/>
      <c r="BN2" s="52"/>
      <c r="BO2" s="52"/>
      <c r="BP2" s="52"/>
      <c r="BQ2" s="52"/>
      <c r="BR2" s="52"/>
      <c r="BS2" s="52"/>
      <c r="BT2" s="52"/>
      <c r="BU2" s="52"/>
      <c r="BV2" s="52"/>
      <c r="BW2" s="52"/>
      <c r="BX2" s="52"/>
      <c r="BY2" s="52"/>
      <c r="BZ2" s="52"/>
      <c r="CA2" s="52"/>
      <c r="CB2" s="52"/>
      <c r="CC2" s="39"/>
      <c r="CD2" s="39"/>
      <c r="CE2" s="39"/>
      <c r="CF2" s="39"/>
      <c r="CG2" s="44"/>
      <c r="CH2" s="44"/>
      <c r="CI2" s="44"/>
      <c r="CJ2" s="44"/>
      <c r="CK2" s="44"/>
      <c r="CL2" s="44"/>
      <c r="CM2" s="39"/>
      <c r="CN2" s="39"/>
      <c r="CO2" s="39"/>
      <c r="CP2" s="44"/>
      <c r="CQ2" s="44"/>
    </row>
    <row r="3" spans="1:95">
      <c r="A3" s="554" t="s">
        <v>2</v>
      </c>
      <c r="Q3" s="383"/>
      <c r="X3" s="383"/>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row>
    <row r="4" spans="1:95" ht="13.5" thickBot="1">
      <c r="A4" s="13"/>
      <c r="AE4" s="61"/>
      <c r="AF4" s="61"/>
      <c r="AG4" s="61"/>
      <c r="AH4" s="61"/>
      <c r="AI4" s="61"/>
      <c r="AJ4" s="61"/>
      <c r="AK4" s="61"/>
      <c r="AL4" s="61"/>
      <c r="AM4" s="61"/>
      <c r="AN4" s="61"/>
      <c r="AO4" s="61"/>
      <c r="AP4" s="61"/>
      <c r="AQ4" s="61"/>
      <c r="AR4" s="61"/>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1"/>
      <c r="CB4" s="61"/>
    </row>
    <row r="5" spans="1:95" ht="13.5" thickBot="1">
      <c r="B5" s="2"/>
      <c r="C5" s="1362" t="s">
        <v>257</v>
      </c>
      <c r="D5" s="1363"/>
      <c r="E5" s="1363"/>
      <c r="F5" s="1363"/>
      <c r="G5" s="1363"/>
      <c r="H5" s="1364"/>
      <c r="I5" s="1363"/>
      <c r="J5" s="1363"/>
      <c r="K5" s="1363"/>
      <c r="L5" s="1363"/>
      <c r="M5" s="1363"/>
      <c r="N5" s="1363"/>
      <c r="O5" s="1364"/>
      <c r="P5" s="1363"/>
      <c r="Q5" s="1363"/>
      <c r="R5" s="1363"/>
      <c r="S5" s="1363"/>
      <c r="T5" s="1363"/>
      <c r="U5" s="1363"/>
      <c r="V5" s="1364"/>
      <c r="W5" s="1363"/>
      <c r="X5" s="1363"/>
      <c r="Y5" s="1363"/>
      <c r="Z5" s="1363"/>
      <c r="AA5" s="1363"/>
      <c r="AB5" s="1363"/>
      <c r="AC5" s="1364"/>
      <c r="AD5" s="1365"/>
      <c r="AE5" s="1362" t="s">
        <v>258</v>
      </c>
      <c r="AF5" s="1363"/>
      <c r="AG5" s="1363"/>
      <c r="AH5" s="1363"/>
      <c r="AI5" s="1363"/>
      <c r="AJ5" s="1364"/>
      <c r="AK5" s="1363"/>
      <c r="AL5" s="1363"/>
      <c r="AM5" s="1363"/>
      <c r="AN5" s="1363"/>
      <c r="AO5" s="1363"/>
      <c r="AP5" s="1363"/>
      <c r="AQ5" s="1364"/>
      <c r="AR5" s="1363"/>
      <c r="AS5" s="1363"/>
      <c r="AT5" s="1363"/>
      <c r="AU5" s="1363"/>
      <c r="AV5" s="1363"/>
      <c r="AW5" s="1363"/>
      <c r="AX5" s="1364"/>
      <c r="AY5" s="1363"/>
      <c r="AZ5" s="1363"/>
      <c r="BA5" s="1363"/>
      <c r="BB5" s="1363"/>
      <c r="BC5" s="1363"/>
      <c r="BD5" s="1363"/>
      <c r="BE5" s="1364"/>
      <c r="BF5" s="1363"/>
      <c r="BG5" s="1363"/>
      <c r="BH5" s="1363"/>
      <c r="BI5" s="1363"/>
      <c r="BJ5" s="1363"/>
      <c r="BK5" s="1363"/>
      <c r="BL5" s="1364"/>
      <c r="BM5" s="1363"/>
      <c r="BN5" s="1363"/>
      <c r="BO5" s="1363"/>
      <c r="BP5" s="1363"/>
      <c r="BQ5" s="1363"/>
      <c r="BR5" s="1363"/>
      <c r="BS5" s="1364"/>
      <c r="BT5" s="1365"/>
    </row>
    <row r="6" spans="1:95" ht="32.25" thickBot="1">
      <c r="A6" s="13"/>
      <c r="B6" s="794" t="s">
        <v>508</v>
      </c>
      <c r="C6" s="1369">
        <v>2011</v>
      </c>
      <c r="D6" s="1370"/>
      <c r="E6" s="1370"/>
      <c r="F6" s="1370"/>
      <c r="G6" s="1370"/>
      <c r="H6" s="1371"/>
      <c r="I6" s="1370"/>
      <c r="J6" s="1369">
        <v>2012</v>
      </c>
      <c r="K6" s="1370"/>
      <c r="L6" s="1370"/>
      <c r="M6" s="1370"/>
      <c r="N6" s="1370"/>
      <c r="O6" s="1371"/>
      <c r="P6" s="1374"/>
      <c r="Q6" s="1370">
        <v>2013</v>
      </c>
      <c r="R6" s="1370"/>
      <c r="S6" s="1370"/>
      <c r="T6" s="1370"/>
      <c r="U6" s="1370"/>
      <c r="V6" s="1371"/>
      <c r="W6" s="1370"/>
      <c r="X6" s="1369">
        <v>2014</v>
      </c>
      <c r="Y6" s="1370"/>
      <c r="Z6" s="1370"/>
      <c r="AA6" s="1370"/>
      <c r="AB6" s="1370"/>
      <c r="AC6" s="1371"/>
      <c r="AD6" s="1374"/>
      <c r="AE6" s="1367">
        <v>2015</v>
      </c>
      <c r="AF6" s="1367"/>
      <c r="AG6" s="1367"/>
      <c r="AH6" s="1367"/>
      <c r="AI6" s="1367"/>
      <c r="AJ6" s="1336"/>
      <c r="AK6" s="1367"/>
      <c r="AL6" s="1366">
        <v>2016</v>
      </c>
      <c r="AM6" s="1367"/>
      <c r="AN6" s="1367"/>
      <c r="AO6" s="1367"/>
      <c r="AP6" s="1367"/>
      <c r="AQ6" s="1336"/>
      <c r="AR6" s="1368"/>
      <c r="AS6" s="1367">
        <v>2017</v>
      </c>
      <c r="AT6" s="1367"/>
      <c r="AU6" s="1367"/>
      <c r="AV6" s="1367"/>
      <c r="AW6" s="1367"/>
      <c r="AX6" s="1336"/>
      <c r="AY6" s="1367"/>
      <c r="AZ6" s="1366">
        <v>2018</v>
      </c>
      <c r="BA6" s="1367"/>
      <c r="BB6" s="1367"/>
      <c r="BC6" s="1367"/>
      <c r="BD6" s="1367"/>
      <c r="BE6" s="1336"/>
      <c r="BF6" s="1368"/>
      <c r="BG6" s="1367">
        <v>2019</v>
      </c>
      <c r="BH6" s="1367"/>
      <c r="BI6" s="1367"/>
      <c r="BJ6" s="1367"/>
      <c r="BK6" s="1367"/>
      <c r="BL6" s="1336"/>
      <c r="BM6" s="1367"/>
      <c r="BN6" s="1366">
        <v>2020</v>
      </c>
      <c r="BO6" s="1367"/>
      <c r="BP6" s="1367"/>
      <c r="BQ6" s="1367"/>
      <c r="BR6" s="1367"/>
      <c r="BS6" s="1336"/>
      <c r="BT6" s="1368"/>
    </row>
    <row r="7" spans="1:95" ht="12.75" customHeight="1" thickBot="1">
      <c r="B7" s="283"/>
      <c r="C7" s="1372"/>
      <c r="D7" s="1372"/>
      <c r="E7" s="1372"/>
      <c r="F7" s="1372"/>
      <c r="G7" s="1372"/>
      <c r="H7" s="1373"/>
      <c r="I7" s="1372"/>
      <c r="J7" s="1375"/>
      <c r="K7" s="1372"/>
      <c r="L7" s="1372"/>
      <c r="M7" s="1372"/>
      <c r="N7" s="1372"/>
      <c r="O7" s="1373"/>
      <c r="P7" s="1376"/>
      <c r="Q7" s="1372"/>
      <c r="R7" s="1372"/>
      <c r="S7" s="1372"/>
      <c r="T7" s="1372"/>
      <c r="U7" s="1372"/>
      <c r="V7" s="1373"/>
      <c r="W7" s="1372"/>
      <c r="X7" s="1375"/>
      <c r="Y7" s="1372"/>
      <c r="Z7" s="1372"/>
      <c r="AA7" s="1372"/>
      <c r="AB7" s="1372"/>
      <c r="AC7" s="1373"/>
      <c r="AD7" s="1376"/>
      <c r="AE7" s="1367"/>
      <c r="AF7" s="1367"/>
      <c r="AG7" s="1367"/>
      <c r="AH7" s="1367"/>
      <c r="AI7" s="1367"/>
      <c r="AJ7" s="1336"/>
      <c r="AK7" s="1367"/>
      <c r="AL7" s="1367"/>
      <c r="AM7" s="1367"/>
      <c r="AN7" s="1367"/>
      <c r="AO7" s="1367"/>
      <c r="AP7" s="1367"/>
      <c r="AQ7" s="1336"/>
      <c r="AR7" s="1367"/>
      <c r="AS7" s="1367"/>
      <c r="AT7" s="1367"/>
      <c r="AU7" s="1367"/>
      <c r="AV7" s="1367"/>
      <c r="AW7" s="1367"/>
      <c r="AX7" s="1336"/>
      <c r="AY7" s="1367"/>
      <c r="AZ7" s="1367"/>
      <c r="BA7" s="1367"/>
      <c r="BB7" s="1367"/>
      <c r="BC7" s="1367"/>
      <c r="BD7" s="1367"/>
      <c r="BE7" s="1336"/>
      <c r="BF7" s="1367"/>
      <c r="BG7" s="1367"/>
      <c r="BH7" s="1367"/>
      <c r="BI7" s="1367"/>
      <c r="BJ7" s="1367"/>
      <c r="BK7" s="1367"/>
      <c r="BL7" s="1336"/>
      <c r="BM7" s="1367"/>
      <c r="BN7" s="1367"/>
      <c r="BO7" s="1367"/>
      <c r="BP7" s="1367"/>
      <c r="BQ7" s="1367"/>
      <c r="BR7" s="1367"/>
      <c r="BS7" s="1336"/>
      <c r="BT7" s="1368"/>
      <c r="BU7" s="53"/>
      <c r="BV7" s="53"/>
      <c r="BW7" s="53"/>
      <c r="BX7" s="53"/>
      <c r="BY7" s="53"/>
      <c r="BZ7" s="53"/>
      <c r="CA7" s="53"/>
      <c r="CB7" s="53"/>
    </row>
    <row r="8" spans="1:95" ht="26.25" thickBot="1">
      <c r="B8" s="283"/>
      <c r="C8" s="855" t="s">
        <v>229</v>
      </c>
      <c r="D8" s="856" t="s">
        <v>230</v>
      </c>
      <c r="E8" s="856" t="s">
        <v>231</v>
      </c>
      <c r="F8" s="856" t="s">
        <v>237</v>
      </c>
      <c r="G8" s="856" t="s">
        <v>238</v>
      </c>
      <c r="H8" s="859" t="s">
        <v>85</v>
      </c>
      <c r="I8" s="859" t="s">
        <v>0</v>
      </c>
      <c r="J8" s="855" t="s">
        <v>229</v>
      </c>
      <c r="K8" s="856" t="s">
        <v>230</v>
      </c>
      <c r="L8" s="856" t="s">
        <v>231</v>
      </c>
      <c r="M8" s="856" t="s">
        <v>237</v>
      </c>
      <c r="N8" s="856" t="s">
        <v>238</v>
      </c>
      <c r="O8" s="859" t="s">
        <v>85</v>
      </c>
      <c r="P8" s="857" t="s">
        <v>0</v>
      </c>
      <c r="Q8" s="858" t="s">
        <v>229</v>
      </c>
      <c r="R8" s="856" t="s">
        <v>230</v>
      </c>
      <c r="S8" s="856" t="s">
        <v>231</v>
      </c>
      <c r="T8" s="856" t="s">
        <v>237</v>
      </c>
      <c r="U8" s="856" t="s">
        <v>238</v>
      </c>
      <c r="V8" s="859" t="s">
        <v>85</v>
      </c>
      <c r="W8" s="857" t="s">
        <v>0</v>
      </c>
      <c r="X8" s="855" t="s">
        <v>229</v>
      </c>
      <c r="Y8" s="856" t="s">
        <v>230</v>
      </c>
      <c r="Z8" s="856" t="s">
        <v>231</v>
      </c>
      <c r="AA8" s="856" t="s">
        <v>237</v>
      </c>
      <c r="AB8" s="856" t="s">
        <v>238</v>
      </c>
      <c r="AC8" s="859" t="s">
        <v>85</v>
      </c>
      <c r="AD8" s="857" t="s">
        <v>0</v>
      </c>
      <c r="AE8" s="855" t="s">
        <v>229</v>
      </c>
      <c r="AF8" s="856" t="s">
        <v>230</v>
      </c>
      <c r="AG8" s="856" t="s">
        <v>231</v>
      </c>
      <c r="AH8" s="856" t="s">
        <v>237</v>
      </c>
      <c r="AI8" s="856" t="s">
        <v>238</v>
      </c>
      <c r="AJ8" s="859" t="s">
        <v>85</v>
      </c>
      <c r="AK8" s="857" t="s">
        <v>0</v>
      </c>
      <c r="AL8" s="855" t="s">
        <v>229</v>
      </c>
      <c r="AM8" s="856" t="s">
        <v>230</v>
      </c>
      <c r="AN8" s="856" t="s">
        <v>231</v>
      </c>
      <c r="AO8" s="856" t="s">
        <v>237</v>
      </c>
      <c r="AP8" s="856" t="s">
        <v>238</v>
      </c>
      <c r="AQ8" s="859" t="s">
        <v>85</v>
      </c>
      <c r="AR8" s="857" t="s">
        <v>0</v>
      </c>
      <c r="AS8" s="855" t="s">
        <v>229</v>
      </c>
      <c r="AT8" s="856" t="s">
        <v>230</v>
      </c>
      <c r="AU8" s="856" t="s">
        <v>231</v>
      </c>
      <c r="AV8" s="856" t="s">
        <v>237</v>
      </c>
      <c r="AW8" s="856" t="s">
        <v>238</v>
      </c>
      <c r="AX8" s="859" t="s">
        <v>85</v>
      </c>
      <c r="AY8" s="857" t="s">
        <v>0</v>
      </c>
      <c r="AZ8" s="855" t="s">
        <v>229</v>
      </c>
      <c r="BA8" s="856" t="s">
        <v>230</v>
      </c>
      <c r="BB8" s="856" t="s">
        <v>231</v>
      </c>
      <c r="BC8" s="856" t="s">
        <v>237</v>
      </c>
      <c r="BD8" s="856" t="s">
        <v>238</v>
      </c>
      <c r="BE8" s="859" t="s">
        <v>85</v>
      </c>
      <c r="BF8" s="857" t="s">
        <v>0</v>
      </c>
      <c r="BG8" s="855" t="s">
        <v>229</v>
      </c>
      <c r="BH8" s="856" t="s">
        <v>230</v>
      </c>
      <c r="BI8" s="856" t="s">
        <v>231</v>
      </c>
      <c r="BJ8" s="856" t="s">
        <v>237</v>
      </c>
      <c r="BK8" s="856" t="s">
        <v>238</v>
      </c>
      <c r="BL8" s="859" t="s">
        <v>85</v>
      </c>
      <c r="BM8" s="857" t="s">
        <v>0</v>
      </c>
      <c r="BN8" s="855" t="s">
        <v>229</v>
      </c>
      <c r="BO8" s="856" t="s">
        <v>230</v>
      </c>
      <c r="BP8" s="856" t="s">
        <v>231</v>
      </c>
      <c r="BQ8" s="856" t="s">
        <v>237</v>
      </c>
      <c r="BR8" s="856" t="s">
        <v>238</v>
      </c>
      <c r="BS8" s="859" t="s">
        <v>85</v>
      </c>
      <c r="BT8" s="857" t="s">
        <v>0</v>
      </c>
      <c r="BU8" s="53"/>
      <c r="BV8" s="53"/>
      <c r="BW8" s="53"/>
      <c r="BX8" s="53"/>
      <c r="BY8" s="53"/>
      <c r="BZ8" s="53"/>
      <c r="CA8" s="53"/>
      <c r="CB8" s="53"/>
    </row>
    <row r="9" spans="1:95" s="54" customFormat="1">
      <c r="A9"/>
      <c r="B9" s="285" t="s">
        <v>57</v>
      </c>
      <c r="C9" s="358">
        <f>IFERROR('2011-20 Revenue'!C9/'ACS 12.1'!C9,0)</f>
        <v>359.99999999999955</v>
      </c>
      <c r="D9" s="359">
        <f>IFERROR('2011-20 Revenue'!D9/'ACS 12.1'!D9,0)</f>
        <v>0</v>
      </c>
      <c r="E9" s="359">
        <f>IFERROR('2011-20 Revenue'!E9/'ACS 12.1'!E9,0)</f>
        <v>0</v>
      </c>
      <c r="F9" s="359">
        <f>IFERROR('2011-20 Revenue'!F9/'ACS 12.1'!F9,0)</f>
        <v>0</v>
      </c>
      <c r="G9" s="359">
        <f>IFERROR('2011-20 Revenue'!G9/'ACS 12.1'!G9,0)</f>
        <v>0</v>
      </c>
      <c r="H9" s="631"/>
      <c r="I9" s="296">
        <f>IFERROR('2011-20 Revenue'!I9/'ACS 12.1'!H9,0)</f>
        <v>359.99999999999955</v>
      </c>
      <c r="J9" s="358">
        <f>IFERROR('2011-20 Revenue'!J9/'ACS 12.1'!I9,0)</f>
        <v>235.68660117878193</v>
      </c>
      <c r="K9" s="359">
        <f>IFERROR('2011-20 Revenue'!K9/'ACS 12.1'!J9,0)</f>
        <v>0</v>
      </c>
      <c r="L9" s="359">
        <f>IFERROR('2011-20 Revenue'!L9/'ACS 12.1'!K9,0)</f>
        <v>0</v>
      </c>
      <c r="M9" s="359">
        <f>IFERROR('2011-20 Revenue'!M9/'ACS 12.1'!L9,0)</f>
        <v>0</v>
      </c>
      <c r="N9" s="359">
        <f>IFERROR('2011-20 Revenue'!N9/'ACS 12.1'!M9,0)</f>
        <v>0</v>
      </c>
      <c r="O9" s="631"/>
      <c r="P9" s="292">
        <f>IFERROR('2011-20 Revenue'!P9/'ACS 12.1'!N9,0)</f>
        <v>235.68660117878193</v>
      </c>
      <c r="Q9" s="358">
        <f>IFERROR('2011-20 Revenue'!Q9/'ACS 12.1'!O9,0)</f>
        <v>110.77475022706631</v>
      </c>
      <c r="R9" s="359">
        <f>IFERROR('2011-20 Revenue'!R9/'ACS 12.1'!P9,0)</f>
        <v>0</v>
      </c>
      <c r="S9" s="359">
        <f>IFERROR('2011-20 Revenue'!S9/'ACS 12.1'!Q9,0)</f>
        <v>0</v>
      </c>
      <c r="T9" s="359">
        <f>IFERROR('2011-20 Revenue'!T9/'ACS 12.1'!R9,0)</f>
        <v>0</v>
      </c>
      <c r="U9" s="359">
        <f>IFERROR('2011-20 Revenue'!U9/'ACS 12.1'!S9,0)</f>
        <v>0</v>
      </c>
      <c r="V9" s="631"/>
      <c r="W9" s="292">
        <f>IFERROR('2011-20 Revenue'!W9/'ACS 12.1'!T9,0)</f>
        <v>110.77475022706631</v>
      </c>
      <c r="X9" s="536">
        <f>IFERROR('2011-20 Revenue'!X9/'ACS 12.1'!U9,0)</f>
        <v>77.052495697074093</v>
      </c>
      <c r="Y9" s="537">
        <f>IFERROR('2011-20 Revenue'!Y9/'ACS 12.1'!V9,0)</f>
        <v>0</v>
      </c>
      <c r="Z9" s="537">
        <f>IFERROR('2011-20 Revenue'!Z9/'ACS 12.1'!W9,0)</f>
        <v>0</v>
      </c>
      <c r="AA9" s="537">
        <f>IFERROR('2011-20 Revenue'!AA9/'ACS 12.1'!X9,0)</f>
        <v>0</v>
      </c>
      <c r="AB9" s="537">
        <f>IFERROR('2011-20 Revenue'!AB9/'ACS 12.1'!Y9,0)</f>
        <v>0</v>
      </c>
      <c r="AC9" s="1030"/>
      <c r="AD9" s="535">
        <f>IFERROR('2011-20 Revenue'!AD9/'ACS 12.1'!Z9,0)</f>
        <v>77.052495697074093</v>
      </c>
      <c r="AE9" s="358">
        <f>X9*(1+Inputs!$L$136)</f>
        <v>78.792287444486391</v>
      </c>
      <c r="AF9" s="359">
        <f>Y9*(1+Inputs!$L$136)</f>
        <v>0</v>
      </c>
      <c r="AG9" s="359">
        <f>Z9*(1+Inputs!$L$136)</f>
        <v>0</v>
      </c>
      <c r="AH9" s="359">
        <f>AA9*(1+Inputs!$L$136)</f>
        <v>0</v>
      </c>
      <c r="AI9" s="359">
        <f>AB9*(1+Inputs!$L$136)</f>
        <v>0</v>
      </c>
      <c r="AJ9" s="631"/>
      <c r="AK9" s="292">
        <f>AD9*(1+Inputs!$L$136)</f>
        <v>78.792287444486391</v>
      </c>
      <c r="AL9" s="358">
        <f>IF('ACS 12.1'!AG9&lt;&gt;0,($AK9*(1+Inputs!$M$136)),0)</f>
        <v>80.571362479182014</v>
      </c>
      <c r="AM9" s="359">
        <f>IF('ACS 12.1'!AH9&lt;&gt;0,($AK9*(1+Inputs!$M$136)),0)</f>
        <v>0</v>
      </c>
      <c r="AN9" s="359">
        <f>IF('ACS 12.1'!AI9&lt;&gt;0,($AK9*(1+Inputs!$M$136)),0)</f>
        <v>0</v>
      </c>
      <c r="AO9" s="359">
        <f>IF('ACS 12.1'!AJ9&lt;&gt;0,($AK9*(1+Inputs!$M$136)),0)</f>
        <v>80.571362479182014</v>
      </c>
      <c r="AP9" s="359">
        <f>IF('ACS 12.1'!AK9&lt;&gt;0,($AK9*(1+Inputs!$M$136)),0)</f>
        <v>80.571362479182014</v>
      </c>
      <c r="AQ9" s="359">
        <f>IF('ACS 12.1'!AL9&lt;&gt;0,($AK9*(1+Inputs!$M$136)),0)</f>
        <v>80.571362479182014</v>
      </c>
      <c r="AR9" s="292">
        <f>AK9*(1+Inputs!$M$136)</f>
        <v>80.571362479182014</v>
      </c>
      <c r="AS9" s="358">
        <f>IF('ACS 12.1'!AN9&lt;&gt;0,($AR9*(1+Inputs!$M$136)),0)</f>
        <v>82.390607790458418</v>
      </c>
      <c r="AT9" s="359">
        <f>IF('ACS 12.1'!AO9&lt;&gt;0,($AR9*(1+Inputs!$M$136)),0)</f>
        <v>0</v>
      </c>
      <c r="AU9" s="359">
        <f>IF('ACS 12.1'!AP9&lt;&gt;0,($AR9*(1+Inputs!$M$136)),0)</f>
        <v>0</v>
      </c>
      <c r="AV9" s="359">
        <f>IF('ACS 12.1'!AQ9&lt;&gt;0,($AR9*(1+Inputs!$M$136)),0)</f>
        <v>82.390607790458418</v>
      </c>
      <c r="AW9" s="359">
        <f>IF('ACS 12.1'!AR9&lt;&gt;0,($AR9*(1+Inputs!$M$136)),0)</f>
        <v>82.390607790458418</v>
      </c>
      <c r="AX9" s="359">
        <f>IF('ACS 12.1'!AS9&lt;&gt;0,($AR9*(1+Inputs!$M$136)),0)</f>
        <v>82.390607790458418</v>
      </c>
      <c r="AY9" s="292">
        <f>AR9*(1+Inputs!$M$136)</f>
        <v>82.390607790458418</v>
      </c>
      <c r="AZ9" s="358">
        <f>IF('ACS 12.1'!AU9&lt;&gt;0,($AY9*(1+Inputs!$M$136)),0)</f>
        <v>84.250930395214326</v>
      </c>
      <c r="BA9" s="359">
        <f>IF('ACS 12.1'!AV9&lt;&gt;0,($AY9*(1+Inputs!$M$136)),0)</f>
        <v>0</v>
      </c>
      <c r="BB9" s="359">
        <f>IF('ACS 12.1'!AW9&lt;&gt;0,($AY9*(1+Inputs!$M$136)),0)</f>
        <v>0</v>
      </c>
      <c r="BC9" s="359">
        <f>IF('ACS 12.1'!AX9&lt;&gt;0,($AY9*(1+Inputs!$M$136)),0)</f>
        <v>84.250930395214326</v>
      </c>
      <c r="BD9" s="359">
        <f>IF('ACS 12.1'!AY9&lt;&gt;0,($AY9*(1+Inputs!$M$136)),0)</f>
        <v>84.250930395214326</v>
      </c>
      <c r="BE9" s="359">
        <f>IF('ACS 12.1'!AZ9&lt;&gt;0,($AY9*(1+Inputs!$M$136)),0)</f>
        <v>84.250930395214326</v>
      </c>
      <c r="BF9" s="292">
        <f>AY9*(1+Inputs!$M$136)</f>
        <v>84.250930395214326</v>
      </c>
      <c r="BG9" s="358">
        <f>IF('ACS 12.1'!BB9&lt;&gt;0,($BF9*(1+Inputs!$M$136)),0)</f>
        <v>86.153257790159032</v>
      </c>
      <c r="BH9" s="359">
        <f>IF('ACS 12.1'!BC9&lt;&gt;0,($BF9*(1+Inputs!$M$136)),0)</f>
        <v>0</v>
      </c>
      <c r="BI9" s="359">
        <f>IF('ACS 12.1'!BD9&lt;&gt;0,($BF9*(1+Inputs!$M$136)),0)</f>
        <v>0</v>
      </c>
      <c r="BJ9" s="359">
        <f>IF('ACS 12.1'!BE9&lt;&gt;0,($BF9*(1+Inputs!$M$136)),0)</f>
        <v>86.153257790159032</v>
      </c>
      <c r="BK9" s="359">
        <f>IF('ACS 12.1'!BF9&lt;&gt;0,($BF9*(1+Inputs!$M$136)),0)</f>
        <v>86.153257790159032</v>
      </c>
      <c r="BL9" s="359">
        <f>IF('ACS 12.1'!BG9&lt;&gt;0,($BF9*(1+Inputs!$M$136)),0)</f>
        <v>86.153257790159032</v>
      </c>
      <c r="BM9" s="292">
        <f>BF9*(1+Inputs!$M$136)</f>
        <v>86.153257790159032</v>
      </c>
      <c r="BN9" s="358">
        <f>IF('ACS 12.1'!BI9&lt;&gt;0,($BM9*(1+Inputs!$M$136)),0)</f>
        <v>88.098538414232266</v>
      </c>
      <c r="BO9" s="359">
        <f>IF('ACS 12.1'!BJ9&lt;&gt;0,($BM9*(1+Inputs!$M$136)),0)</f>
        <v>0</v>
      </c>
      <c r="BP9" s="359">
        <f>IF('ACS 12.1'!BK9&lt;&gt;0,($BM9*(1+Inputs!$M$136)),0)</f>
        <v>0</v>
      </c>
      <c r="BQ9" s="359">
        <f>IF('ACS 12.1'!BL9&lt;&gt;0,($BM9*(1+Inputs!$M$136)),0)</f>
        <v>88.098538414232266</v>
      </c>
      <c r="BR9" s="359">
        <f>IF('ACS 12.1'!BM9&lt;&gt;0,($BM9*(1+Inputs!$M$136)),0)</f>
        <v>88.098538414232266</v>
      </c>
      <c r="BS9" s="359">
        <f>IF('ACS 12.1'!BN9&lt;&gt;0,($BM9*(1+Inputs!$M$136)),0)</f>
        <v>88.098538414232266</v>
      </c>
      <c r="BT9" s="292">
        <f>BM9*(1+Inputs!$M$136)</f>
        <v>88.098538414232266</v>
      </c>
      <c r="BU9" s="53"/>
      <c r="BV9" s="53"/>
      <c r="BW9" s="53"/>
      <c r="BX9" s="53"/>
      <c r="BY9" s="53"/>
      <c r="BZ9" s="53"/>
      <c r="CA9" s="53"/>
      <c r="CB9" s="53"/>
      <c r="CC9"/>
      <c r="CD9"/>
      <c r="CE9"/>
      <c r="CF9"/>
      <c r="CG9"/>
      <c r="CH9"/>
      <c r="CI9"/>
      <c r="CJ9"/>
      <c r="CK9"/>
      <c r="CL9"/>
      <c r="CM9"/>
      <c r="CN9"/>
      <c r="CO9"/>
      <c r="CP9"/>
      <c r="CQ9"/>
    </row>
    <row r="10" spans="1:95">
      <c r="B10" s="285" t="s">
        <v>58</v>
      </c>
      <c r="C10" s="360">
        <f>IFERROR('2011-20 Revenue'!C10/'ACS 12.1'!C10,0)</f>
        <v>0</v>
      </c>
      <c r="D10" s="253">
        <f>IFERROR('2011-20 Revenue'!D10/'ACS 12.1'!D10,0)</f>
        <v>0</v>
      </c>
      <c r="E10" s="253">
        <f>IFERROR('2011-20 Revenue'!E10/'ACS 12.1'!E10,0)</f>
        <v>0</v>
      </c>
      <c r="F10" s="284">
        <f>IFERROR('2011-20 Revenue'!F10/'ACS 12.1'!F10,0)</f>
        <v>0</v>
      </c>
      <c r="G10" s="253">
        <f>IFERROR('2011-20 Revenue'!G10/'ACS 12.1'!G10,0)</f>
        <v>0</v>
      </c>
      <c r="H10" s="631"/>
      <c r="I10" s="296">
        <f>IFERROR('2011-20 Revenue'!I10/'ACS 12.1'!H10,0)</f>
        <v>0</v>
      </c>
      <c r="J10" s="360">
        <f>IFERROR('2011-20 Revenue'!J10/'ACS 12.1'!I10,0)</f>
        <v>0</v>
      </c>
      <c r="K10" s="253">
        <f>IFERROR('2011-20 Revenue'!K10/'ACS 12.1'!J10,0)</f>
        <v>0</v>
      </c>
      <c r="L10" s="253">
        <f>IFERROR('2011-20 Revenue'!L10/'ACS 12.1'!K10,0)</f>
        <v>0</v>
      </c>
      <c r="M10" s="284">
        <f>IFERROR('2011-20 Revenue'!M10/'ACS 12.1'!L10,0)</f>
        <v>0</v>
      </c>
      <c r="N10" s="253">
        <f>IFERROR('2011-20 Revenue'!N10/'ACS 12.1'!M10,0)</f>
        <v>0</v>
      </c>
      <c r="O10" s="631"/>
      <c r="P10" s="292">
        <f>IFERROR('2011-20 Revenue'!P10/'ACS 12.1'!N10,0)</f>
        <v>0</v>
      </c>
      <c r="Q10" s="360">
        <f>IFERROR('2011-20 Revenue'!Q10/'ACS 12.1'!O10,0)</f>
        <v>0</v>
      </c>
      <c r="R10" s="253">
        <f>IFERROR('2011-20 Revenue'!R10/'ACS 12.1'!P10,0)</f>
        <v>0</v>
      </c>
      <c r="S10" s="253">
        <f>IFERROR('2011-20 Revenue'!S10/'ACS 12.1'!Q10,0)</f>
        <v>0</v>
      </c>
      <c r="T10" s="284">
        <f>IFERROR('2011-20 Revenue'!T10/'ACS 12.1'!R10,0)</f>
        <v>0</v>
      </c>
      <c r="U10" s="253">
        <f>IFERROR('2011-20 Revenue'!U10/'ACS 12.1'!S10,0)</f>
        <v>0</v>
      </c>
      <c r="V10" s="631"/>
      <c r="W10" s="292">
        <f>IFERROR('2011-20 Revenue'!W10/'ACS 12.1'!T10,0)</f>
        <v>0</v>
      </c>
      <c r="X10" s="538">
        <f>IFERROR('2011-20 Revenue'!X10/'ACS 12.1'!U10,0)</f>
        <v>0</v>
      </c>
      <c r="Y10" s="539">
        <f>IFERROR('2011-20 Revenue'!Y10/'ACS 12.1'!V10,0)</f>
        <v>0</v>
      </c>
      <c r="Z10" s="539">
        <f>IFERROR('2011-20 Revenue'!Z10/'ACS 12.1'!W10,0)</f>
        <v>0</v>
      </c>
      <c r="AA10" s="540">
        <f>IFERROR('2011-20 Revenue'!AA10/'ACS 12.1'!X10,0)</f>
        <v>0</v>
      </c>
      <c r="AB10" s="539">
        <f>IFERROR('2011-20 Revenue'!AB10/'ACS 12.1'!Y10,0)</f>
        <v>0</v>
      </c>
      <c r="AC10" s="1030"/>
      <c r="AD10" s="535">
        <f>IFERROR('2011-20 Revenue'!AD10/'ACS 12.1'!Z10,0)</f>
        <v>0</v>
      </c>
      <c r="AE10" s="360">
        <f>X10*(1+Inputs!$L$136)</f>
        <v>0</v>
      </c>
      <c r="AF10" s="253">
        <f>Y10*(1+Inputs!$L$136)</f>
        <v>0</v>
      </c>
      <c r="AG10" s="253">
        <f>Z10*(1+Inputs!$L$136)</f>
        <v>0</v>
      </c>
      <c r="AH10" s="284">
        <f>AA10*(1+Inputs!$L$136)</f>
        <v>0</v>
      </c>
      <c r="AI10" s="253">
        <f>AB10*(1+Inputs!$L$136)</f>
        <v>0</v>
      </c>
      <c r="AJ10" s="631"/>
      <c r="AK10" s="292">
        <f>AD10*(1+Inputs!$L$136)</f>
        <v>0</v>
      </c>
      <c r="AL10" s="360">
        <f>IF('ACS 12.1'!AG10&lt;&gt;0,($AK10*(1+Inputs!$M$136)),0)</f>
        <v>0</v>
      </c>
      <c r="AM10" s="253">
        <f>IF('ACS 12.1'!AH10&lt;&gt;0,($AK10*(1+Inputs!$M$136)),0)</f>
        <v>0</v>
      </c>
      <c r="AN10" s="253">
        <f>IF('ACS 12.1'!AI10&lt;&gt;0,($AK10*(1+Inputs!$M$136)),0)</f>
        <v>0</v>
      </c>
      <c r="AO10" s="284">
        <f>IF('ACS 12.1'!AJ10&lt;&gt;0,($AK10*(1+Inputs!$M$136)),0)</f>
        <v>0</v>
      </c>
      <c r="AP10" s="253">
        <f>IF('ACS 12.1'!AK10&lt;&gt;0,($AK10*(1+Inputs!$M$136)),0)</f>
        <v>0</v>
      </c>
      <c r="AQ10" s="253">
        <f>IF('ACS 12.1'!AL10&lt;&gt;0,($AK10*(1+Inputs!$M$136)),0)</f>
        <v>0</v>
      </c>
      <c r="AR10" s="292">
        <f>AK10*(1+Inputs!$M$136)</f>
        <v>0</v>
      </c>
      <c r="AS10" s="360">
        <f>IF('ACS 12.1'!AN10&lt;&gt;0,($AR10*(1+Inputs!$M$136)),0)</f>
        <v>0</v>
      </c>
      <c r="AT10" s="253">
        <f>IF('ACS 12.1'!AO10&lt;&gt;0,($AR10*(1+Inputs!$M$136)),0)</f>
        <v>0</v>
      </c>
      <c r="AU10" s="253">
        <f>IF('ACS 12.1'!AP10&lt;&gt;0,($AR10*(1+Inputs!$M$136)),0)</f>
        <v>0</v>
      </c>
      <c r="AV10" s="284">
        <f>IF('ACS 12.1'!AQ10&lt;&gt;0,($AR10*(1+Inputs!$M$136)),0)</f>
        <v>0</v>
      </c>
      <c r="AW10" s="253">
        <f>IF('ACS 12.1'!AR10&lt;&gt;0,($AR10*(1+Inputs!$M$136)),0)</f>
        <v>0</v>
      </c>
      <c r="AX10" s="253">
        <f>IF('ACS 12.1'!AS10&lt;&gt;0,($AR10*(1+Inputs!$M$136)),0)</f>
        <v>0</v>
      </c>
      <c r="AY10" s="292">
        <f>AR10*(1+Inputs!$M$136)</f>
        <v>0</v>
      </c>
      <c r="AZ10" s="360">
        <f>IF('ACS 12.1'!AU10&lt;&gt;0,($AY10*(1+Inputs!$M$136)),0)</f>
        <v>0</v>
      </c>
      <c r="BA10" s="253">
        <f>IF('ACS 12.1'!AV10&lt;&gt;0,($AY10*(1+Inputs!$M$136)),0)</f>
        <v>0</v>
      </c>
      <c r="BB10" s="253">
        <f>IF('ACS 12.1'!AW10&lt;&gt;0,($AY10*(1+Inputs!$M$136)),0)</f>
        <v>0</v>
      </c>
      <c r="BC10" s="284">
        <f>IF('ACS 12.1'!AX10&lt;&gt;0,($AY10*(1+Inputs!$M$136)),0)</f>
        <v>0</v>
      </c>
      <c r="BD10" s="253">
        <f>IF('ACS 12.1'!AY10&lt;&gt;0,($AY10*(1+Inputs!$M$136)),0)</f>
        <v>0</v>
      </c>
      <c r="BE10" s="253">
        <f>IF('ACS 12.1'!AZ10&lt;&gt;0,($AY10*(1+Inputs!$M$136)),0)</f>
        <v>0</v>
      </c>
      <c r="BF10" s="292">
        <f>AY10*(1+Inputs!$M$136)</f>
        <v>0</v>
      </c>
      <c r="BG10" s="360">
        <f>IF('ACS 12.1'!BB10&lt;&gt;0,($BF10*(1+Inputs!$M$136)),0)</f>
        <v>0</v>
      </c>
      <c r="BH10" s="253">
        <f>IF('ACS 12.1'!BC10&lt;&gt;0,($BF10*(1+Inputs!$M$136)),0)</f>
        <v>0</v>
      </c>
      <c r="BI10" s="253">
        <f>IF('ACS 12.1'!BD10&lt;&gt;0,($BF10*(1+Inputs!$M$136)),0)</f>
        <v>0</v>
      </c>
      <c r="BJ10" s="284">
        <f>IF('ACS 12.1'!BE10&lt;&gt;0,($BF10*(1+Inputs!$M$136)),0)</f>
        <v>0</v>
      </c>
      <c r="BK10" s="253">
        <f>IF('ACS 12.1'!BF10&lt;&gt;0,($BF10*(1+Inputs!$M$136)),0)</f>
        <v>0</v>
      </c>
      <c r="BL10" s="253">
        <f>IF('ACS 12.1'!BG10&lt;&gt;0,($BF10*(1+Inputs!$M$136)),0)</f>
        <v>0</v>
      </c>
      <c r="BM10" s="292">
        <f>BF10*(1+Inputs!$M$136)</f>
        <v>0</v>
      </c>
      <c r="BN10" s="360">
        <f>IF('ACS 12.1'!BI10&lt;&gt;0,($BM10*(1+Inputs!$M$136)),0)</f>
        <v>0</v>
      </c>
      <c r="BO10" s="253">
        <f>IF('ACS 12.1'!BJ10&lt;&gt;0,($BM10*(1+Inputs!$M$136)),0)</f>
        <v>0</v>
      </c>
      <c r="BP10" s="253">
        <f>IF('ACS 12.1'!BK10&lt;&gt;0,($BM10*(1+Inputs!$M$136)),0)</f>
        <v>0</v>
      </c>
      <c r="BQ10" s="284">
        <f>IF('ACS 12.1'!BL10&lt;&gt;0,($BM10*(1+Inputs!$M$136)),0)</f>
        <v>0</v>
      </c>
      <c r="BR10" s="253">
        <f>IF('ACS 12.1'!BM10&lt;&gt;0,($BM10*(1+Inputs!$M$136)),0)</f>
        <v>0</v>
      </c>
      <c r="BS10" s="253">
        <f>IF('ACS 12.1'!BN10&lt;&gt;0,($BM10*(1+Inputs!$M$136)),0)</f>
        <v>0</v>
      </c>
      <c r="BT10" s="292">
        <f>BM10*(1+Inputs!$M$136)</f>
        <v>0</v>
      </c>
      <c r="BU10" s="53"/>
      <c r="BV10" s="53"/>
      <c r="BW10" s="53"/>
      <c r="BX10" s="53"/>
      <c r="BY10" s="53"/>
      <c r="BZ10" s="53"/>
      <c r="CA10" s="53"/>
      <c r="CB10" s="53"/>
    </row>
    <row r="11" spans="1:95">
      <c r="B11" s="285" t="s">
        <v>49</v>
      </c>
      <c r="C11" s="360">
        <f>IFERROR('2011-20 Revenue'!C11/'ACS 12.1'!C11,0)</f>
        <v>206.2849158483059</v>
      </c>
      <c r="D11" s="253">
        <f>IFERROR('2011-20 Revenue'!D11/'ACS 12.1'!D11,0)</f>
        <v>0</v>
      </c>
      <c r="E11" s="253">
        <f>IFERROR('2011-20 Revenue'!E11/'ACS 12.1'!E11,0)</f>
        <v>0</v>
      </c>
      <c r="F11" s="284">
        <f>IFERROR('2011-20 Revenue'!F11/'ACS 12.1'!F11,0)</f>
        <v>0</v>
      </c>
      <c r="G11" s="253">
        <f>IFERROR('2011-20 Revenue'!G11/'ACS 12.1'!G11,0)</f>
        <v>0</v>
      </c>
      <c r="H11" s="631"/>
      <c r="I11" s="296">
        <f>IFERROR('2011-20 Revenue'!I11/'ACS 12.1'!H11,0)</f>
        <v>206.2849158483059</v>
      </c>
      <c r="J11" s="360">
        <f>IFERROR('2011-20 Revenue'!J11/'ACS 12.1'!I11,0)</f>
        <v>191.60831310679612</v>
      </c>
      <c r="K11" s="253">
        <f>IFERROR('2011-20 Revenue'!K11/'ACS 12.1'!J11,0)</f>
        <v>0</v>
      </c>
      <c r="L11" s="253">
        <f>IFERROR('2011-20 Revenue'!L11/'ACS 12.1'!K11,0)</f>
        <v>0</v>
      </c>
      <c r="M11" s="284">
        <f>IFERROR('2011-20 Revenue'!M11/'ACS 12.1'!L11,0)</f>
        <v>0</v>
      </c>
      <c r="N11" s="253">
        <f>IFERROR('2011-20 Revenue'!N11/'ACS 12.1'!M11,0)</f>
        <v>0</v>
      </c>
      <c r="O11" s="631"/>
      <c r="P11" s="292">
        <f>IFERROR('2011-20 Revenue'!P11/'ACS 12.1'!N11,0)</f>
        <v>191.60831310679612</v>
      </c>
      <c r="Q11" s="360">
        <f>IFERROR('2011-20 Revenue'!Q11/'ACS 12.1'!O11,0)</f>
        <v>94.888522003389625</v>
      </c>
      <c r="R11" s="253">
        <f>IFERROR('2011-20 Revenue'!R11/'ACS 12.1'!P11,0)</f>
        <v>0</v>
      </c>
      <c r="S11" s="253">
        <f>IFERROR('2011-20 Revenue'!S11/'ACS 12.1'!Q11,0)</f>
        <v>0</v>
      </c>
      <c r="T11" s="284">
        <f>IFERROR('2011-20 Revenue'!T11/'ACS 12.1'!R11,0)</f>
        <v>0</v>
      </c>
      <c r="U11" s="253">
        <f>IFERROR('2011-20 Revenue'!U11/'ACS 12.1'!S11,0)</f>
        <v>0</v>
      </c>
      <c r="V11" s="631"/>
      <c r="W11" s="292">
        <f>IFERROR('2011-20 Revenue'!W11/'ACS 12.1'!T11,0)</f>
        <v>94.888522003389625</v>
      </c>
      <c r="X11" s="538">
        <f>IFERROR('2011-20 Revenue'!X11/'ACS 12.1'!U11,0)</f>
        <v>47.580043191760346</v>
      </c>
      <c r="Y11" s="539">
        <f>IFERROR('2011-20 Revenue'!Y11/'ACS 12.1'!V11,0)</f>
        <v>0</v>
      </c>
      <c r="Z11" s="539">
        <f>IFERROR('2011-20 Revenue'!Z11/'ACS 12.1'!W11,0)</f>
        <v>0</v>
      </c>
      <c r="AA11" s="540">
        <f>IFERROR('2011-20 Revenue'!AA11/'ACS 12.1'!X11,0)</f>
        <v>0</v>
      </c>
      <c r="AB11" s="539">
        <f>IFERROR('2011-20 Revenue'!AB11/'ACS 12.1'!Y11,0)</f>
        <v>0</v>
      </c>
      <c r="AC11" s="1030"/>
      <c r="AD11" s="535">
        <f>IFERROR('2011-20 Revenue'!AD11/'ACS 12.1'!Z11,0)</f>
        <v>47.580043191760346</v>
      </c>
      <c r="AE11" s="360">
        <f>X11*(1+Inputs!$L$136)</f>
        <v>48.654367465590305</v>
      </c>
      <c r="AF11" s="253">
        <f>Y11*(1+Inputs!$L$136)</f>
        <v>0</v>
      </c>
      <c r="AG11" s="253">
        <f>Z11*(1+Inputs!$L$136)</f>
        <v>0</v>
      </c>
      <c r="AH11" s="284">
        <f>AA11*(1+Inputs!$L$136)</f>
        <v>0</v>
      </c>
      <c r="AI11" s="253">
        <f>AB11*(1+Inputs!$L$136)</f>
        <v>0</v>
      </c>
      <c r="AJ11" s="631"/>
      <c r="AK11" s="292">
        <f>AD11*(1+Inputs!$L$136)</f>
        <v>48.654367465590305</v>
      </c>
      <c r="AL11" s="360">
        <f>IF('ACS 12.1'!AG11&lt;&gt;0,($AK11*(1+Inputs!$M$136)),0)</f>
        <v>49.752949234115867</v>
      </c>
      <c r="AM11" s="253">
        <f>IF('ACS 12.1'!AH11&lt;&gt;0,($AK11*(1+Inputs!$M$136)),0)</f>
        <v>0</v>
      </c>
      <c r="AN11" s="253">
        <f>IF('ACS 12.1'!AI11&lt;&gt;0,($AK11*(1+Inputs!$M$136)),0)</f>
        <v>0</v>
      </c>
      <c r="AO11" s="284">
        <f>IF('ACS 12.1'!AJ11&lt;&gt;0,($AK11*(1+Inputs!$M$136)),0)</f>
        <v>49.752949234115867</v>
      </c>
      <c r="AP11" s="253">
        <f>IF('ACS 12.1'!AK11&lt;&gt;0,($AK11*(1+Inputs!$M$136)),0)</f>
        <v>49.752949234115867</v>
      </c>
      <c r="AQ11" s="253">
        <f>IF('ACS 12.1'!AL11&lt;&gt;0,($AK11*(1+Inputs!$M$136)),0)</f>
        <v>49.752949234115867</v>
      </c>
      <c r="AR11" s="292">
        <f>AK11*(1+Inputs!$M$136)</f>
        <v>49.752949234115867</v>
      </c>
      <c r="AS11" s="360">
        <f>IF('ACS 12.1'!AN11&lt;&gt;0,($AR11*(1+Inputs!$M$136)),0)</f>
        <v>50.876336214691314</v>
      </c>
      <c r="AT11" s="253">
        <f>IF('ACS 12.1'!AO11&lt;&gt;0,($AR11*(1+Inputs!$M$136)),0)</f>
        <v>0</v>
      </c>
      <c r="AU11" s="253">
        <f>IF('ACS 12.1'!AP11&lt;&gt;0,($AR11*(1+Inputs!$M$136)),0)</f>
        <v>0</v>
      </c>
      <c r="AV11" s="284">
        <f>IF('ACS 12.1'!AQ11&lt;&gt;0,($AR11*(1+Inputs!$M$136)),0)</f>
        <v>50.876336214691314</v>
      </c>
      <c r="AW11" s="253">
        <f>IF('ACS 12.1'!AR11&lt;&gt;0,($AR11*(1+Inputs!$M$136)),0)</f>
        <v>50.876336214691314</v>
      </c>
      <c r="AX11" s="253">
        <f>IF('ACS 12.1'!AS11&lt;&gt;0,($AR11*(1+Inputs!$M$136)),0)</f>
        <v>50.876336214691314</v>
      </c>
      <c r="AY11" s="292">
        <f>AR11*(1+Inputs!$M$136)</f>
        <v>50.876336214691314</v>
      </c>
      <c r="AZ11" s="360">
        <f>IF('ACS 12.1'!AU11&lt;&gt;0,($AY11*(1+Inputs!$M$136)),0)</f>
        <v>52.025088491747738</v>
      </c>
      <c r="BA11" s="253">
        <f>IF('ACS 12.1'!AV11&lt;&gt;0,($AY11*(1+Inputs!$M$136)),0)</f>
        <v>0</v>
      </c>
      <c r="BB11" s="253">
        <f>IF('ACS 12.1'!AW11&lt;&gt;0,($AY11*(1+Inputs!$M$136)),0)</f>
        <v>0</v>
      </c>
      <c r="BC11" s="284">
        <f>IF('ACS 12.1'!AX11&lt;&gt;0,($AY11*(1+Inputs!$M$136)),0)</f>
        <v>52.025088491747738</v>
      </c>
      <c r="BD11" s="253">
        <f>IF('ACS 12.1'!AY11&lt;&gt;0,($AY11*(1+Inputs!$M$136)),0)</f>
        <v>52.025088491747738</v>
      </c>
      <c r="BE11" s="253">
        <f>IF('ACS 12.1'!AZ11&lt;&gt;0,($AY11*(1+Inputs!$M$136)),0)</f>
        <v>52.025088491747738</v>
      </c>
      <c r="BF11" s="292">
        <f>AY11*(1+Inputs!$M$136)</f>
        <v>52.025088491747738</v>
      </c>
      <c r="BG11" s="360">
        <f>IF('ACS 12.1'!BB11&lt;&gt;0,($BF11*(1+Inputs!$M$136)),0)</f>
        <v>53.199778796033037</v>
      </c>
      <c r="BH11" s="253">
        <f>IF('ACS 12.1'!BC11&lt;&gt;0,($BF11*(1+Inputs!$M$136)),0)</f>
        <v>0</v>
      </c>
      <c r="BI11" s="253">
        <f>IF('ACS 12.1'!BD11&lt;&gt;0,($BF11*(1+Inputs!$M$136)),0)</f>
        <v>0</v>
      </c>
      <c r="BJ11" s="284">
        <f>IF('ACS 12.1'!BE11&lt;&gt;0,($BF11*(1+Inputs!$M$136)),0)</f>
        <v>53.199778796033037</v>
      </c>
      <c r="BK11" s="253">
        <f>IF('ACS 12.1'!BF11&lt;&gt;0,($BF11*(1+Inputs!$M$136)),0)</f>
        <v>53.199778796033037</v>
      </c>
      <c r="BL11" s="253">
        <f>IF('ACS 12.1'!BG11&lt;&gt;0,($BF11*(1+Inputs!$M$136)),0)</f>
        <v>53.199778796033037</v>
      </c>
      <c r="BM11" s="292">
        <f>BF11*(1+Inputs!$M$136)</f>
        <v>53.199778796033037</v>
      </c>
      <c r="BN11" s="360">
        <f>IF('ACS 12.1'!BI11&lt;&gt;0,($BM11*(1+Inputs!$M$136)),0)</f>
        <v>54.400992790156963</v>
      </c>
      <c r="BO11" s="253">
        <f>IF('ACS 12.1'!BJ11&lt;&gt;0,($BM11*(1+Inputs!$M$136)),0)</f>
        <v>0</v>
      </c>
      <c r="BP11" s="253">
        <f>IF('ACS 12.1'!BK11&lt;&gt;0,($BM11*(1+Inputs!$M$136)),0)</f>
        <v>0</v>
      </c>
      <c r="BQ11" s="284">
        <f>IF('ACS 12.1'!BL11&lt;&gt;0,($BM11*(1+Inputs!$M$136)),0)</f>
        <v>54.400992790156963</v>
      </c>
      <c r="BR11" s="253">
        <f>IF('ACS 12.1'!BM11&lt;&gt;0,($BM11*(1+Inputs!$M$136)),0)</f>
        <v>54.400992790156963</v>
      </c>
      <c r="BS11" s="253">
        <f>IF('ACS 12.1'!BN11&lt;&gt;0,($BM11*(1+Inputs!$M$136)),0)</f>
        <v>54.400992790156963</v>
      </c>
      <c r="BT11" s="292">
        <f>BM11*(1+Inputs!$M$136)</f>
        <v>54.400992790156963</v>
      </c>
      <c r="BU11" s="53"/>
      <c r="BV11" s="53"/>
      <c r="BW11" s="53"/>
      <c r="BX11" s="53"/>
      <c r="BY11" s="53"/>
      <c r="BZ11" s="53"/>
      <c r="CA11" s="53"/>
      <c r="CB11" s="53"/>
    </row>
    <row r="12" spans="1:95">
      <c r="B12" s="285" t="s">
        <v>50</v>
      </c>
      <c r="C12" s="360">
        <f>IFERROR('2011-20 Revenue'!C12/'ACS 12.1'!C12,0)</f>
        <v>0</v>
      </c>
      <c r="D12" s="253">
        <f>IFERROR('2011-20 Revenue'!D12/'ACS 12.1'!D12,0)</f>
        <v>0</v>
      </c>
      <c r="E12" s="253">
        <f>IFERROR('2011-20 Revenue'!E12/'ACS 12.1'!E12,0)</f>
        <v>0</v>
      </c>
      <c r="F12" s="284">
        <f>IFERROR('2011-20 Revenue'!F12/'ACS 12.1'!F12,0)</f>
        <v>0</v>
      </c>
      <c r="G12" s="253">
        <f>IFERROR('2011-20 Revenue'!G12/'ACS 12.1'!G12,0)</f>
        <v>0</v>
      </c>
      <c r="H12" s="631"/>
      <c r="I12" s="296">
        <f>IFERROR('2011-20 Revenue'!I12/'ACS 12.1'!H12,0)</f>
        <v>0</v>
      </c>
      <c r="J12" s="360">
        <f>IFERROR('2011-20 Revenue'!J12/'ACS 12.1'!I12,0)</f>
        <v>2</v>
      </c>
      <c r="K12" s="253">
        <f>IFERROR('2011-20 Revenue'!K12/'ACS 12.1'!J12,0)</f>
        <v>0</v>
      </c>
      <c r="L12" s="253">
        <f>IFERROR('2011-20 Revenue'!L12/'ACS 12.1'!K12,0)</f>
        <v>0</v>
      </c>
      <c r="M12" s="284">
        <f>IFERROR('2011-20 Revenue'!M12/'ACS 12.1'!L12,0)</f>
        <v>0</v>
      </c>
      <c r="N12" s="253">
        <f>IFERROR('2011-20 Revenue'!N12/'ACS 12.1'!M12,0)</f>
        <v>0</v>
      </c>
      <c r="O12" s="631"/>
      <c r="P12" s="292">
        <f>IFERROR('2011-20 Revenue'!P12/'ACS 12.1'!N12,0)</f>
        <v>2</v>
      </c>
      <c r="Q12" s="360">
        <f>IFERROR('2011-20 Revenue'!Q12/'ACS 12.1'!O12,0)</f>
        <v>0</v>
      </c>
      <c r="R12" s="253">
        <f>IFERROR('2011-20 Revenue'!R12/'ACS 12.1'!P12,0)</f>
        <v>0</v>
      </c>
      <c r="S12" s="253">
        <f>IFERROR('2011-20 Revenue'!S12/'ACS 12.1'!Q12,0)</f>
        <v>0</v>
      </c>
      <c r="T12" s="284">
        <f>IFERROR('2011-20 Revenue'!T12/'ACS 12.1'!R12,0)</f>
        <v>0</v>
      </c>
      <c r="U12" s="253">
        <f>IFERROR('2011-20 Revenue'!U12/'ACS 12.1'!S12,0)</f>
        <v>0</v>
      </c>
      <c r="V12" s="631"/>
      <c r="W12" s="292">
        <f>IFERROR('2011-20 Revenue'!W12/'ACS 12.1'!T12,0)</f>
        <v>0</v>
      </c>
      <c r="X12" s="538">
        <f>IFERROR('2011-20 Revenue'!X12/'ACS 12.1'!U12,0)</f>
        <v>0</v>
      </c>
      <c r="Y12" s="539">
        <f>IFERROR('2011-20 Revenue'!Y12/'ACS 12.1'!V12,0)</f>
        <v>0</v>
      </c>
      <c r="Z12" s="539">
        <f>IFERROR('2011-20 Revenue'!Z12/'ACS 12.1'!W12,0)</f>
        <v>0</v>
      </c>
      <c r="AA12" s="540">
        <f>IFERROR('2011-20 Revenue'!AA12/'ACS 12.1'!X12,0)</f>
        <v>0</v>
      </c>
      <c r="AB12" s="539">
        <f>IFERROR('2011-20 Revenue'!AB12/'ACS 12.1'!Y12,0)</f>
        <v>0</v>
      </c>
      <c r="AC12" s="1030"/>
      <c r="AD12" s="535">
        <f>IFERROR('2011-20 Revenue'!AD12/'ACS 12.1'!Z12,0)</f>
        <v>0</v>
      </c>
      <c r="AE12" s="360">
        <f>X12*(1+Inputs!$L$136)</f>
        <v>0</v>
      </c>
      <c r="AF12" s="253">
        <f>Y12*(1+Inputs!$L$136)</f>
        <v>0</v>
      </c>
      <c r="AG12" s="253">
        <f>Z12*(1+Inputs!$L$136)</f>
        <v>0</v>
      </c>
      <c r="AH12" s="284">
        <f>AA12*(1+Inputs!$L$136)</f>
        <v>0</v>
      </c>
      <c r="AI12" s="253">
        <f>AB12*(1+Inputs!$L$136)</f>
        <v>0</v>
      </c>
      <c r="AJ12" s="631"/>
      <c r="AK12" s="292">
        <f>AD12*(1+Inputs!$L$136)</f>
        <v>0</v>
      </c>
      <c r="AL12" s="360">
        <f>IF('ACS 12.1'!AG12&lt;&gt;0,($AK12*(1+Inputs!$M$136)),0)</f>
        <v>0</v>
      </c>
      <c r="AM12" s="253">
        <f>IF('ACS 12.1'!AH12&lt;&gt;0,($AK12*(1+Inputs!$M$136)),0)</f>
        <v>0</v>
      </c>
      <c r="AN12" s="253">
        <f>IF('ACS 12.1'!AI12&lt;&gt;0,($AK12*(1+Inputs!$M$136)),0)</f>
        <v>0</v>
      </c>
      <c r="AO12" s="284">
        <f>IF('ACS 12.1'!AJ12&lt;&gt;0,($AK12*(1+Inputs!$M$136)),0)</f>
        <v>0</v>
      </c>
      <c r="AP12" s="253">
        <f>IF('ACS 12.1'!AK12&lt;&gt;0,($AK12*(1+Inputs!$M$136)),0)</f>
        <v>0</v>
      </c>
      <c r="AQ12" s="253">
        <f>IF('ACS 12.1'!AL12&lt;&gt;0,($AK12*(1+Inputs!$M$136)),0)</f>
        <v>0</v>
      </c>
      <c r="AR12" s="292">
        <f>AK12*(1+Inputs!$M$136)</f>
        <v>0</v>
      </c>
      <c r="AS12" s="360">
        <f>IF('ACS 12.1'!AN12&lt;&gt;0,($AR12*(1+Inputs!$M$136)),0)</f>
        <v>0</v>
      </c>
      <c r="AT12" s="253">
        <f>IF('ACS 12.1'!AO12&lt;&gt;0,($AR12*(1+Inputs!$M$136)),0)</f>
        <v>0</v>
      </c>
      <c r="AU12" s="253">
        <f>IF('ACS 12.1'!AP12&lt;&gt;0,($AR12*(1+Inputs!$M$136)),0)</f>
        <v>0</v>
      </c>
      <c r="AV12" s="284">
        <f>IF('ACS 12.1'!AQ12&lt;&gt;0,($AR12*(1+Inputs!$M$136)),0)</f>
        <v>0</v>
      </c>
      <c r="AW12" s="253">
        <f>IF('ACS 12.1'!AR12&lt;&gt;0,($AR12*(1+Inputs!$M$136)),0)</f>
        <v>0</v>
      </c>
      <c r="AX12" s="253">
        <f>IF('ACS 12.1'!AS12&lt;&gt;0,($AR12*(1+Inputs!$M$136)),0)</f>
        <v>0</v>
      </c>
      <c r="AY12" s="292">
        <f>AR12*(1+Inputs!$M$136)</f>
        <v>0</v>
      </c>
      <c r="AZ12" s="360">
        <f>IF('ACS 12.1'!AU12&lt;&gt;0,($AY12*(1+Inputs!$M$136)),0)</f>
        <v>0</v>
      </c>
      <c r="BA12" s="253">
        <f>IF('ACS 12.1'!AV12&lt;&gt;0,($AY12*(1+Inputs!$M$136)),0)</f>
        <v>0</v>
      </c>
      <c r="BB12" s="253">
        <f>IF('ACS 12.1'!AW12&lt;&gt;0,($AY12*(1+Inputs!$M$136)),0)</f>
        <v>0</v>
      </c>
      <c r="BC12" s="284">
        <f>IF('ACS 12.1'!AX12&lt;&gt;0,($AY12*(1+Inputs!$M$136)),0)</f>
        <v>0</v>
      </c>
      <c r="BD12" s="253">
        <f>IF('ACS 12.1'!AY12&lt;&gt;0,($AY12*(1+Inputs!$M$136)),0)</f>
        <v>0</v>
      </c>
      <c r="BE12" s="253">
        <f>IF('ACS 12.1'!AZ12&lt;&gt;0,($AY12*(1+Inputs!$M$136)),0)</f>
        <v>0</v>
      </c>
      <c r="BF12" s="292">
        <f>AY12*(1+Inputs!$M$136)</f>
        <v>0</v>
      </c>
      <c r="BG12" s="360">
        <f>IF('ACS 12.1'!BB12&lt;&gt;0,($BF12*(1+Inputs!$M$136)),0)</f>
        <v>0</v>
      </c>
      <c r="BH12" s="253">
        <f>IF('ACS 12.1'!BC12&lt;&gt;0,($BF12*(1+Inputs!$M$136)),0)</f>
        <v>0</v>
      </c>
      <c r="BI12" s="253">
        <f>IF('ACS 12.1'!BD12&lt;&gt;0,($BF12*(1+Inputs!$M$136)),0)</f>
        <v>0</v>
      </c>
      <c r="BJ12" s="284">
        <f>IF('ACS 12.1'!BE12&lt;&gt;0,($BF12*(1+Inputs!$M$136)),0)</f>
        <v>0</v>
      </c>
      <c r="BK12" s="253">
        <f>IF('ACS 12.1'!BF12&lt;&gt;0,($BF12*(1+Inputs!$M$136)),0)</f>
        <v>0</v>
      </c>
      <c r="BL12" s="253">
        <f>IF('ACS 12.1'!BG12&lt;&gt;0,($BF12*(1+Inputs!$M$136)),0)</f>
        <v>0</v>
      </c>
      <c r="BM12" s="292">
        <f>BF12*(1+Inputs!$M$136)</f>
        <v>0</v>
      </c>
      <c r="BN12" s="360">
        <f>IF('ACS 12.1'!BI12&lt;&gt;0,($BM12*(1+Inputs!$M$136)),0)</f>
        <v>0</v>
      </c>
      <c r="BO12" s="253">
        <f>IF('ACS 12.1'!BJ12&lt;&gt;0,($BM12*(1+Inputs!$M$136)),0)</f>
        <v>0</v>
      </c>
      <c r="BP12" s="253">
        <f>IF('ACS 12.1'!BK12&lt;&gt;0,($BM12*(1+Inputs!$M$136)),0)</f>
        <v>0</v>
      </c>
      <c r="BQ12" s="284">
        <f>IF('ACS 12.1'!BL12&lt;&gt;0,($BM12*(1+Inputs!$M$136)),0)</f>
        <v>0</v>
      </c>
      <c r="BR12" s="253">
        <f>IF('ACS 12.1'!BM12&lt;&gt;0,($BM12*(1+Inputs!$M$136)),0)</f>
        <v>0</v>
      </c>
      <c r="BS12" s="253">
        <f>IF('ACS 12.1'!BN12&lt;&gt;0,($BM12*(1+Inputs!$M$136)),0)</f>
        <v>0</v>
      </c>
      <c r="BT12" s="292">
        <f>BM12*(1+Inputs!$M$136)</f>
        <v>0</v>
      </c>
      <c r="BU12" s="53"/>
      <c r="BV12" s="53"/>
      <c r="BW12" s="53"/>
      <c r="BX12" s="53"/>
      <c r="BY12" s="53"/>
      <c r="BZ12" s="53"/>
      <c r="CA12" s="53"/>
      <c r="CB12" s="53"/>
    </row>
    <row r="13" spans="1:95">
      <c r="B13" s="285" t="s">
        <v>51</v>
      </c>
      <c r="C13" s="360">
        <f>IFERROR('2011-20 Revenue'!C13/'ACS 12.1'!C13,0)</f>
        <v>9.5792079207920793</v>
      </c>
      <c r="D13" s="253">
        <f>IFERROR('2011-20 Revenue'!D13/'ACS 12.1'!D13,0)</f>
        <v>0</v>
      </c>
      <c r="E13" s="253">
        <f>IFERROR('2011-20 Revenue'!E13/'ACS 12.1'!E13,0)</f>
        <v>0</v>
      </c>
      <c r="F13" s="284">
        <f>IFERROR('2011-20 Revenue'!F13/'ACS 12.1'!F13,0)</f>
        <v>0</v>
      </c>
      <c r="G13" s="253">
        <f>IFERROR('2011-20 Revenue'!G13/'ACS 12.1'!G13,0)</f>
        <v>0</v>
      </c>
      <c r="H13" s="631"/>
      <c r="I13" s="296">
        <f>IFERROR('2011-20 Revenue'!I13/'ACS 12.1'!H13,0)</f>
        <v>9.5792079207920793</v>
      </c>
      <c r="J13" s="360">
        <f>IFERROR('2011-20 Revenue'!J13/'ACS 12.1'!I13,0)</f>
        <v>1</v>
      </c>
      <c r="K13" s="253">
        <f>IFERROR('2011-20 Revenue'!K13/'ACS 12.1'!J13,0)</f>
        <v>0</v>
      </c>
      <c r="L13" s="253">
        <f>IFERROR('2011-20 Revenue'!L13/'ACS 12.1'!K13,0)</f>
        <v>0</v>
      </c>
      <c r="M13" s="284">
        <f>IFERROR('2011-20 Revenue'!M13/'ACS 12.1'!L13,0)</f>
        <v>0</v>
      </c>
      <c r="N13" s="253">
        <f>IFERROR('2011-20 Revenue'!N13/'ACS 12.1'!M13,0)</f>
        <v>0</v>
      </c>
      <c r="O13" s="631"/>
      <c r="P13" s="292">
        <f>IFERROR('2011-20 Revenue'!P13/'ACS 12.1'!N13,0)</f>
        <v>1</v>
      </c>
      <c r="Q13" s="360">
        <f>IFERROR('2011-20 Revenue'!Q13/'ACS 12.1'!O13,0)</f>
        <v>6</v>
      </c>
      <c r="R13" s="253">
        <f>IFERROR('2011-20 Revenue'!R13/'ACS 12.1'!P13,0)</f>
        <v>0</v>
      </c>
      <c r="S13" s="253">
        <f>IFERROR('2011-20 Revenue'!S13/'ACS 12.1'!Q13,0)</f>
        <v>0</v>
      </c>
      <c r="T13" s="284">
        <f>IFERROR('2011-20 Revenue'!T13/'ACS 12.1'!R13,0)</f>
        <v>0</v>
      </c>
      <c r="U13" s="253">
        <f>IFERROR('2011-20 Revenue'!U13/'ACS 12.1'!S13,0)</f>
        <v>0</v>
      </c>
      <c r="V13" s="631"/>
      <c r="W13" s="292">
        <f>IFERROR('2011-20 Revenue'!W13/'ACS 12.1'!T13,0)</f>
        <v>6</v>
      </c>
      <c r="X13" s="538">
        <f>IFERROR('2011-20 Revenue'!X13/'ACS 12.1'!U13,0)</f>
        <v>0</v>
      </c>
      <c r="Y13" s="539">
        <f>IFERROR('2011-20 Revenue'!Y13/'ACS 12.1'!V13,0)</f>
        <v>0</v>
      </c>
      <c r="Z13" s="539">
        <f>IFERROR('2011-20 Revenue'!Z13/'ACS 12.1'!W13,0)</f>
        <v>0</v>
      </c>
      <c r="AA13" s="540">
        <f>IFERROR('2011-20 Revenue'!AA13/'ACS 12.1'!X13,0)</f>
        <v>0</v>
      </c>
      <c r="AB13" s="539">
        <f>IFERROR('2011-20 Revenue'!AB13/'ACS 12.1'!Y13,0)</f>
        <v>0</v>
      </c>
      <c r="AC13" s="1030"/>
      <c r="AD13" s="535">
        <f>IFERROR('2011-20 Revenue'!AD13/'ACS 12.1'!Z13,0)</f>
        <v>0</v>
      </c>
      <c r="AE13" s="360">
        <f>X13*(1+Inputs!$L$136)</f>
        <v>0</v>
      </c>
      <c r="AF13" s="253">
        <f>Y13*(1+Inputs!$L$136)</f>
        <v>0</v>
      </c>
      <c r="AG13" s="253">
        <f>Z13*(1+Inputs!$L$136)</f>
        <v>0</v>
      </c>
      <c r="AH13" s="284">
        <f>AA13*(1+Inputs!$L$136)</f>
        <v>0</v>
      </c>
      <c r="AI13" s="253">
        <f>AB13*(1+Inputs!$L$136)</f>
        <v>0</v>
      </c>
      <c r="AJ13" s="631"/>
      <c r="AK13" s="292">
        <f>AD13*(1+Inputs!$L$136)</f>
        <v>0</v>
      </c>
      <c r="AL13" s="360">
        <f>IF('ACS 12.1'!AG13&lt;&gt;0,($AK13*(1+Inputs!$M$136)),0)</f>
        <v>0</v>
      </c>
      <c r="AM13" s="253">
        <f>IF('ACS 12.1'!AH13&lt;&gt;0,($AK13*(1+Inputs!$M$136)),0)</f>
        <v>0</v>
      </c>
      <c r="AN13" s="253">
        <f>IF('ACS 12.1'!AI13&lt;&gt;0,($AK13*(1+Inputs!$M$136)),0)</f>
        <v>0</v>
      </c>
      <c r="AO13" s="284">
        <f>IF('ACS 12.1'!AJ13&lt;&gt;0,($AK13*(1+Inputs!$M$136)),0)</f>
        <v>0</v>
      </c>
      <c r="AP13" s="253">
        <f>IF('ACS 12.1'!AK13&lt;&gt;0,($AK13*(1+Inputs!$M$136)),0)</f>
        <v>0</v>
      </c>
      <c r="AQ13" s="253">
        <f>IF('ACS 12.1'!AL13&lt;&gt;0,($AK13*(1+Inputs!$M$136)),0)</f>
        <v>0</v>
      </c>
      <c r="AR13" s="292">
        <f>AK13*(1+Inputs!$M$136)</f>
        <v>0</v>
      </c>
      <c r="AS13" s="360">
        <f>IF('ACS 12.1'!AN13&lt;&gt;0,($AR13*(1+Inputs!$M$136)),0)</f>
        <v>0</v>
      </c>
      <c r="AT13" s="253">
        <f>IF('ACS 12.1'!AO13&lt;&gt;0,($AR13*(1+Inputs!$M$136)),0)</f>
        <v>0</v>
      </c>
      <c r="AU13" s="253">
        <f>IF('ACS 12.1'!AP13&lt;&gt;0,($AR13*(1+Inputs!$M$136)),0)</f>
        <v>0</v>
      </c>
      <c r="AV13" s="284">
        <f>IF('ACS 12.1'!AQ13&lt;&gt;0,($AR13*(1+Inputs!$M$136)),0)</f>
        <v>0</v>
      </c>
      <c r="AW13" s="253">
        <f>IF('ACS 12.1'!AR13&lt;&gt;0,($AR13*(1+Inputs!$M$136)),0)</f>
        <v>0</v>
      </c>
      <c r="AX13" s="253">
        <f>IF('ACS 12.1'!AS13&lt;&gt;0,($AR13*(1+Inputs!$M$136)),0)</f>
        <v>0</v>
      </c>
      <c r="AY13" s="292">
        <f>AR13*(1+Inputs!$M$136)</f>
        <v>0</v>
      </c>
      <c r="AZ13" s="360">
        <f>IF('ACS 12.1'!AU13&lt;&gt;0,($AY13*(1+Inputs!$M$136)),0)</f>
        <v>0</v>
      </c>
      <c r="BA13" s="253">
        <f>IF('ACS 12.1'!AV13&lt;&gt;0,($AY13*(1+Inputs!$M$136)),0)</f>
        <v>0</v>
      </c>
      <c r="BB13" s="253">
        <f>IF('ACS 12.1'!AW13&lt;&gt;0,($AY13*(1+Inputs!$M$136)),0)</f>
        <v>0</v>
      </c>
      <c r="BC13" s="284">
        <f>IF('ACS 12.1'!AX13&lt;&gt;0,($AY13*(1+Inputs!$M$136)),0)</f>
        <v>0</v>
      </c>
      <c r="BD13" s="253">
        <f>IF('ACS 12.1'!AY13&lt;&gt;0,($AY13*(1+Inputs!$M$136)),0)</f>
        <v>0</v>
      </c>
      <c r="BE13" s="253">
        <f>IF('ACS 12.1'!AZ13&lt;&gt;0,($AY13*(1+Inputs!$M$136)),0)</f>
        <v>0</v>
      </c>
      <c r="BF13" s="292">
        <f>AY13*(1+Inputs!$M$136)</f>
        <v>0</v>
      </c>
      <c r="BG13" s="360">
        <f>IF('ACS 12.1'!BB13&lt;&gt;0,($BF13*(1+Inputs!$M$136)),0)</f>
        <v>0</v>
      </c>
      <c r="BH13" s="253">
        <f>IF('ACS 12.1'!BC13&lt;&gt;0,($BF13*(1+Inputs!$M$136)),0)</f>
        <v>0</v>
      </c>
      <c r="BI13" s="253">
        <f>IF('ACS 12.1'!BD13&lt;&gt;0,($BF13*(1+Inputs!$M$136)),0)</f>
        <v>0</v>
      </c>
      <c r="BJ13" s="284">
        <f>IF('ACS 12.1'!BE13&lt;&gt;0,($BF13*(1+Inputs!$M$136)),0)</f>
        <v>0</v>
      </c>
      <c r="BK13" s="253">
        <f>IF('ACS 12.1'!BF13&lt;&gt;0,($BF13*(1+Inputs!$M$136)),0)</f>
        <v>0</v>
      </c>
      <c r="BL13" s="253">
        <f>IF('ACS 12.1'!BG13&lt;&gt;0,($BF13*(1+Inputs!$M$136)),0)</f>
        <v>0</v>
      </c>
      <c r="BM13" s="292">
        <f>BF13*(1+Inputs!$M$136)</f>
        <v>0</v>
      </c>
      <c r="BN13" s="360">
        <f>IF('ACS 12.1'!BI13&lt;&gt;0,($BM13*(1+Inputs!$M$136)),0)</f>
        <v>0</v>
      </c>
      <c r="BO13" s="253">
        <f>IF('ACS 12.1'!BJ13&lt;&gt;0,($BM13*(1+Inputs!$M$136)),0)</f>
        <v>0</v>
      </c>
      <c r="BP13" s="253">
        <f>IF('ACS 12.1'!BK13&lt;&gt;0,($BM13*(1+Inputs!$M$136)),0)</f>
        <v>0</v>
      </c>
      <c r="BQ13" s="284">
        <f>IF('ACS 12.1'!BL13&lt;&gt;0,($BM13*(1+Inputs!$M$136)),0)</f>
        <v>0</v>
      </c>
      <c r="BR13" s="253">
        <f>IF('ACS 12.1'!BM13&lt;&gt;0,($BM13*(1+Inputs!$M$136)),0)</f>
        <v>0</v>
      </c>
      <c r="BS13" s="253">
        <f>IF('ACS 12.1'!BN13&lt;&gt;0,($BM13*(1+Inputs!$M$136)),0)</f>
        <v>0</v>
      </c>
      <c r="BT13" s="292">
        <f>BM13*(1+Inputs!$M$136)</f>
        <v>0</v>
      </c>
      <c r="BU13" s="53"/>
      <c r="BV13" s="53"/>
      <c r="BW13" s="53"/>
      <c r="BX13" s="53"/>
      <c r="BY13" s="53"/>
      <c r="BZ13" s="53"/>
      <c r="CA13" s="53"/>
      <c r="CB13" s="53"/>
    </row>
    <row r="14" spans="1:95">
      <c r="B14" s="285" t="s">
        <v>52</v>
      </c>
      <c r="C14" s="360">
        <f>IFERROR('2011-20 Revenue'!C14/'ACS 12.1'!C14,0)</f>
        <v>72.627892945917893</v>
      </c>
      <c r="D14" s="253">
        <f>IFERROR('2011-20 Revenue'!D14/'ACS 12.1'!D14,0)</f>
        <v>0</v>
      </c>
      <c r="E14" s="253">
        <f>IFERROR('2011-20 Revenue'!E14/'ACS 12.1'!E14,0)</f>
        <v>0</v>
      </c>
      <c r="F14" s="284">
        <f>IFERROR('2011-20 Revenue'!F14/'ACS 12.1'!F14,0)</f>
        <v>0</v>
      </c>
      <c r="G14" s="253">
        <f>IFERROR('2011-20 Revenue'!G14/'ACS 12.1'!G14,0)</f>
        <v>0</v>
      </c>
      <c r="H14" s="631"/>
      <c r="I14" s="296">
        <f>IFERROR('2011-20 Revenue'!I14/'ACS 12.1'!H14,0)</f>
        <v>72.627892945917893</v>
      </c>
      <c r="J14" s="360">
        <f>IFERROR('2011-20 Revenue'!J14/'ACS 12.1'!I14,0)</f>
        <v>68.210054026479938</v>
      </c>
      <c r="K14" s="253">
        <f>IFERROR('2011-20 Revenue'!K14/'ACS 12.1'!J14,0)</f>
        <v>0</v>
      </c>
      <c r="L14" s="253">
        <f>IFERROR('2011-20 Revenue'!L14/'ACS 12.1'!K14,0)</f>
        <v>0</v>
      </c>
      <c r="M14" s="284">
        <f>IFERROR('2011-20 Revenue'!M14/'ACS 12.1'!L14,0)</f>
        <v>0</v>
      </c>
      <c r="N14" s="253">
        <f>IFERROR('2011-20 Revenue'!N14/'ACS 12.1'!M14,0)</f>
        <v>0</v>
      </c>
      <c r="O14" s="631"/>
      <c r="P14" s="292">
        <f>IFERROR('2011-20 Revenue'!P14/'ACS 12.1'!N14,0)</f>
        <v>68.210054026479938</v>
      </c>
      <c r="Q14" s="360">
        <f>IFERROR('2011-20 Revenue'!Q14/'ACS 12.1'!O14,0)</f>
        <v>45</v>
      </c>
      <c r="R14" s="253">
        <f>IFERROR('2011-20 Revenue'!R14/'ACS 12.1'!P14,0)</f>
        <v>0</v>
      </c>
      <c r="S14" s="253">
        <f>IFERROR('2011-20 Revenue'!S14/'ACS 12.1'!Q14,0)</f>
        <v>0</v>
      </c>
      <c r="T14" s="284">
        <f>IFERROR('2011-20 Revenue'!T14/'ACS 12.1'!R14,0)</f>
        <v>0</v>
      </c>
      <c r="U14" s="253">
        <f>IFERROR('2011-20 Revenue'!U14/'ACS 12.1'!S14,0)</f>
        <v>0</v>
      </c>
      <c r="V14" s="631"/>
      <c r="W14" s="292">
        <f>IFERROR('2011-20 Revenue'!W14/'ACS 12.1'!T14,0)</f>
        <v>45</v>
      </c>
      <c r="X14" s="538">
        <f>IFERROR('2011-20 Revenue'!X14/'ACS 12.1'!U14,0)</f>
        <v>16.895004126198184</v>
      </c>
      <c r="Y14" s="539">
        <f>IFERROR('2011-20 Revenue'!Y14/'ACS 12.1'!V14,0)</f>
        <v>0</v>
      </c>
      <c r="Z14" s="539">
        <f>IFERROR('2011-20 Revenue'!Z14/'ACS 12.1'!W14,0)</f>
        <v>0</v>
      </c>
      <c r="AA14" s="540">
        <f>IFERROR('2011-20 Revenue'!AA14/'ACS 12.1'!X14,0)</f>
        <v>0</v>
      </c>
      <c r="AB14" s="539">
        <f>IFERROR('2011-20 Revenue'!AB14/'ACS 12.1'!Y14,0)</f>
        <v>0</v>
      </c>
      <c r="AC14" s="1030"/>
      <c r="AD14" s="535">
        <f>IFERROR('2011-20 Revenue'!AD14/'ACS 12.1'!Z14,0)</f>
        <v>16.895004126198184</v>
      </c>
      <c r="AE14" s="360">
        <f>X14*(1+Inputs!$L$136)</f>
        <v>17.276481565511968</v>
      </c>
      <c r="AF14" s="253">
        <f>Y14*(1+Inputs!$L$136)</f>
        <v>0</v>
      </c>
      <c r="AG14" s="253">
        <f>Z14*(1+Inputs!$L$136)</f>
        <v>0</v>
      </c>
      <c r="AH14" s="284">
        <f>AA14*(1+Inputs!$L$136)</f>
        <v>0</v>
      </c>
      <c r="AI14" s="253">
        <f>AB14*(1+Inputs!$L$136)</f>
        <v>0</v>
      </c>
      <c r="AJ14" s="631"/>
      <c r="AK14" s="292">
        <f>AD14*(1+Inputs!$L$136)</f>
        <v>17.276481565511968</v>
      </c>
      <c r="AL14" s="360">
        <f>IF('ACS 12.1'!AG14&lt;&gt;0,($AK14*(1+Inputs!$M$136)),0)</f>
        <v>17.666572500011576</v>
      </c>
      <c r="AM14" s="253">
        <f>IF('ACS 12.1'!AH14&lt;&gt;0,($AK14*(1+Inputs!$M$136)),0)</f>
        <v>0</v>
      </c>
      <c r="AN14" s="253">
        <f>IF('ACS 12.1'!AI14&lt;&gt;0,($AK14*(1+Inputs!$M$136)),0)</f>
        <v>0</v>
      </c>
      <c r="AO14" s="284">
        <f>IF('ACS 12.1'!AJ14&lt;&gt;0,($AK14*(1+Inputs!$M$136)),0)</f>
        <v>17.666572500011576</v>
      </c>
      <c r="AP14" s="253">
        <f>IF('ACS 12.1'!AK14&lt;&gt;0,($AK14*(1+Inputs!$M$136)),0)</f>
        <v>17.666572500011576</v>
      </c>
      <c r="AQ14" s="253">
        <f>IF('ACS 12.1'!AL14&lt;&gt;0,($AK14*(1+Inputs!$M$136)),0)</f>
        <v>17.666572500011576</v>
      </c>
      <c r="AR14" s="292">
        <f>AK14*(1+Inputs!$M$136)</f>
        <v>17.666572500011576</v>
      </c>
      <c r="AS14" s="360">
        <f>IF('ACS 12.1'!AN14&lt;&gt;0,($AR14*(1+Inputs!$M$136)),0)</f>
        <v>18.06547141642589</v>
      </c>
      <c r="AT14" s="253">
        <f>IF('ACS 12.1'!AO14&lt;&gt;0,($AR14*(1+Inputs!$M$136)),0)</f>
        <v>0</v>
      </c>
      <c r="AU14" s="253">
        <f>IF('ACS 12.1'!AP14&lt;&gt;0,($AR14*(1+Inputs!$M$136)),0)</f>
        <v>0</v>
      </c>
      <c r="AV14" s="284">
        <f>IF('ACS 12.1'!AQ14&lt;&gt;0,($AR14*(1+Inputs!$M$136)),0)</f>
        <v>18.06547141642589</v>
      </c>
      <c r="AW14" s="253">
        <f>IF('ACS 12.1'!AR14&lt;&gt;0,($AR14*(1+Inputs!$M$136)),0)</f>
        <v>18.06547141642589</v>
      </c>
      <c r="AX14" s="253">
        <f>IF('ACS 12.1'!AS14&lt;&gt;0,($AR14*(1+Inputs!$M$136)),0)</f>
        <v>18.06547141642589</v>
      </c>
      <c r="AY14" s="292">
        <f>AR14*(1+Inputs!$M$136)</f>
        <v>18.06547141642589</v>
      </c>
      <c r="AZ14" s="360">
        <f>IF('ACS 12.1'!AU14&lt;&gt;0,($AY14*(1+Inputs!$M$136)),0)</f>
        <v>18.47337719285883</v>
      </c>
      <c r="BA14" s="253">
        <f>IF('ACS 12.1'!AV14&lt;&gt;0,($AY14*(1+Inputs!$M$136)),0)</f>
        <v>0</v>
      </c>
      <c r="BB14" s="253">
        <f>IF('ACS 12.1'!AW14&lt;&gt;0,($AY14*(1+Inputs!$M$136)),0)</f>
        <v>0</v>
      </c>
      <c r="BC14" s="284">
        <f>IF('ACS 12.1'!AX14&lt;&gt;0,($AY14*(1+Inputs!$M$136)),0)</f>
        <v>18.47337719285883</v>
      </c>
      <c r="BD14" s="253">
        <f>IF('ACS 12.1'!AY14&lt;&gt;0,($AY14*(1+Inputs!$M$136)),0)</f>
        <v>18.47337719285883</v>
      </c>
      <c r="BE14" s="253">
        <f>IF('ACS 12.1'!AZ14&lt;&gt;0,($AY14*(1+Inputs!$M$136)),0)</f>
        <v>18.47337719285883</v>
      </c>
      <c r="BF14" s="292">
        <f>AY14*(1+Inputs!$M$136)</f>
        <v>18.47337719285883</v>
      </c>
      <c r="BG14" s="360">
        <f>IF('ACS 12.1'!BB14&lt;&gt;0,($BF14*(1+Inputs!$M$136)),0)</f>
        <v>18.890493197943545</v>
      </c>
      <c r="BH14" s="253">
        <f>IF('ACS 12.1'!BC14&lt;&gt;0,($BF14*(1+Inputs!$M$136)),0)</f>
        <v>0</v>
      </c>
      <c r="BI14" s="253">
        <f>IF('ACS 12.1'!BD14&lt;&gt;0,($BF14*(1+Inputs!$M$136)),0)</f>
        <v>0</v>
      </c>
      <c r="BJ14" s="284">
        <f>IF('ACS 12.1'!BE14&lt;&gt;0,($BF14*(1+Inputs!$M$136)),0)</f>
        <v>18.890493197943545</v>
      </c>
      <c r="BK14" s="253">
        <f>IF('ACS 12.1'!BF14&lt;&gt;0,($BF14*(1+Inputs!$M$136)),0)</f>
        <v>18.890493197943545</v>
      </c>
      <c r="BL14" s="253">
        <f>IF('ACS 12.1'!BG14&lt;&gt;0,($BF14*(1+Inputs!$M$136)),0)</f>
        <v>18.890493197943545</v>
      </c>
      <c r="BM14" s="292">
        <f>BF14*(1+Inputs!$M$136)</f>
        <v>18.890493197943545</v>
      </c>
      <c r="BN14" s="360">
        <f>IF('ACS 12.1'!BI14&lt;&gt;0,($BM14*(1+Inputs!$M$136)),0)</f>
        <v>19.317027392235431</v>
      </c>
      <c r="BO14" s="253">
        <f>IF('ACS 12.1'!BJ14&lt;&gt;0,($BM14*(1+Inputs!$M$136)),0)</f>
        <v>0</v>
      </c>
      <c r="BP14" s="253">
        <f>IF('ACS 12.1'!BK14&lt;&gt;0,($BM14*(1+Inputs!$M$136)),0)</f>
        <v>0</v>
      </c>
      <c r="BQ14" s="284">
        <f>IF('ACS 12.1'!BL14&lt;&gt;0,($BM14*(1+Inputs!$M$136)),0)</f>
        <v>19.317027392235431</v>
      </c>
      <c r="BR14" s="253">
        <f>IF('ACS 12.1'!BM14&lt;&gt;0,($BM14*(1+Inputs!$M$136)),0)</f>
        <v>19.317027392235431</v>
      </c>
      <c r="BS14" s="253">
        <f>IF('ACS 12.1'!BN14&lt;&gt;0,($BM14*(1+Inputs!$M$136)),0)</f>
        <v>19.317027392235431</v>
      </c>
      <c r="BT14" s="292">
        <f>BM14*(1+Inputs!$M$136)</f>
        <v>19.317027392235431</v>
      </c>
      <c r="BU14" s="53"/>
      <c r="BV14" s="53"/>
      <c r="BW14" s="53"/>
      <c r="BX14" s="53"/>
      <c r="BY14" s="53"/>
      <c r="BZ14" s="53"/>
      <c r="CA14" s="53"/>
      <c r="CB14" s="53"/>
    </row>
    <row r="15" spans="1:95">
      <c r="B15" s="285" t="s">
        <v>53</v>
      </c>
      <c r="C15" s="360">
        <f>IFERROR('2011-20 Revenue'!C15/'ACS 12.1'!C15,0)</f>
        <v>0</v>
      </c>
      <c r="D15" s="253">
        <f>IFERROR('2011-20 Revenue'!D15/'ACS 12.1'!D15,0)</f>
        <v>0</v>
      </c>
      <c r="E15" s="253">
        <f>IFERROR('2011-20 Revenue'!E15/'ACS 12.1'!E15,0)</f>
        <v>0</v>
      </c>
      <c r="F15" s="284">
        <f>IFERROR('2011-20 Revenue'!F15/'ACS 12.1'!F15,0)</f>
        <v>0</v>
      </c>
      <c r="G15" s="253">
        <f>IFERROR('2011-20 Revenue'!G15/'ACS 12.1'!G15,0)</f>
        <v>0</v>
      </c>
      <c r="H15" s="631"/>
      <c r="I15" s="296">
        <f>IFERROR('2011-20 Revenue'!I15/'ACS 12.1'!H15,0)</f>
        <v>0</v>
      </c>
      <c r="J15" s="360">
        <f>IFERROR('2011-20 Revenue'!J15/'ACS 12.1'!I15,0)</f>
        <v>1</v>
      </c>
      <c r="K15" s="253">
        <f>IFERROR('2011-20 Revenue'!K15/'ACS 12.1'!J15,0)</f>
        <v>0</v>
      </c>
      <c r="L15" s="253">
        <f>IFERROR('2011-20 Revenue'!L15/'ACS 12.1'!K15,0)</f>
        <v>0</v>
      </c>
      <c r="M15" s="284">
        <f>IFERROR('2011-20 Revenue'!M15/'ACS 12.1'!L15,0)</f>
        <v>0</v>
      </c>
      <c r="N15" s="253">
        <f>IFERROR('2011-20 Revenue'!N15/'ACS 12.1'!M15,0)</f>
        <v>0</v>
      </c>
      <c r="O15" s="631"/>
      <c r="P15" s="292">
        <f>IFERROR('2011-20 Revenue'!P15/'ACS 12.1'!N15,0)</f>
        <v>1</v>
      </c>
      <c r="Q15" s="360">
        <f>IFERROR('2011-20 Revenue'!Q15/'ACS 12.1'!O15,0)</f>
        <v>0</v>
      </c>
      <c r="R15" s="253">
        <f>IFERROR('2011-20 Revenue'!R15/'ACS 12.1'!P15,0)</f>
        <v>0</v>
      </c>
      <c r="S15" s="253">
        <f>IFERROR('2011-20 Revenue'!S15/'ACS 12.1'!Q15,0)</f>
        <v>0</v>
      </c>
      <c r="T15" s="284">
        <f>IFERROR('2011-20 Revenue'!T15/'ACS 12.1'!R15,0)</f>
        <v>0</v>
      </c>
      <c r="U15" s="253">
        <f>IFERROR('2011-20 Revenue'!U15/'ACS 12.1'!S15,0)</f>
        <v>0</v>
      </c>
      <c r="V15" s="631"/>
      <c r="W15" s="292">
        <f>IFERROR('2011-20 Revenue'!W15/'ACS 12.1'!T15,0)</f>
        <v>0</v>
      </c>
      <c r="X15" s="538">
        <f>IFERROR('2011-20 Revenue'!X15/'ACS 12.1'!U15,0)</f>
        <v>0</v>
      </c>
      <c r="Y15" s="539">
        <f>IFERROR('2011-20 Revenue'!Y15/'ACS 12.1'!V15,0)</f>
        <v>0</v>
      </c>
      <c r="Z15" s="539">
        <f>IFERROR('2011-20 Revenue'!Z15/'ACS 12.1'!W15,0)</f>
        <v>0</v>
      </c>
      <c r="AA15" s="540">
        <f>IFERROR('2011-20 Revenue'!AA15/'ACS 12.1'!X15,0)</f>
        <v>0</v>
      </c>
      <c r="AB15" s="539">
        <f>IFERROR('2011-20 Revenue'!AB15/'ACS 12.1'!Y15,0)</f>
        <v>0</v>
      </c>
      <c r="AC15" s="1030"/>
      <c r="AD15" s="535">
        <f>IFERROR('2011-20 Revenue'!AD15/'ACS 12.1'!Z15,0)</f>
        <v>0</v>
      </c>
      <c r="AE15" s="360">
        <f>X15*(1+Inputs!$L$136)</f>
        <v>0</v>
      </c>
      <c r="AF15" s="253">
        <f>Y15*(1+Inputs!$L$136)</f>
        <v>0</v>
      </c>
      <c r="AG15" s="253">
        <f>Z15*(1+Inputs!$L$136)</f>
        <v>0</v>
      </c>
      <c r="AH15" s="284">
        <f>AA15*(1+Inputs!$L$136)</f>
        <v>0</v>
      </c>
      <c r="AI15" s="253">
        <f>AB15*(1+Inputs!$L$136)</f>
        <v>0</v>
      </c>
      <c r="AJ15" s="631"/>
      <c r="AK15" s="292">
        <f>AD15*(1+Inputs!$L$136)</f>
        <v>0</v>
      </c>
      <c r="AL15" s="360">
        <f>IF('ACS 12.1'!AG15&lt;&gt;0,($AK15*(1+Inputs!$M$136)),0)</f>
        <v>0</v>
      </c>
      <c r="AM15" s="253">
        <f>IF('ACS 12.1'!AH15&lt;&gt;0,($AK15*(1+Inputs!$M$136)),0)</f>
        <v>0</v>
      </c>
      <c r="AN15" s="253">
        <f>IF('ACS 12.1'!AI15&lt;&gt;0,($AK15*(1+Inputs!$M$136)),0)</f>
        <v>0</v>
      </c>
      <c r="AO15" s="284">
        <f>IF('ACS 12.1'!AJ15&lt;&gt;0,($AK15*(1+Inputs!$M$136)),0)</f>
        <v>0</v>
      </c>
      <c r="AP15" s="253">
        <f>IF('ACS 12.1'!AK15&lt;&gt;0,($AK15*(1+Inputs!$M$136)),0)</f>
        <v>0</v>
      </c>
      <c r="AQ15" s="253">
        <f>IF('ACS 12.1'!AL15&lt;&gt;0,($AK15*(1+Inputs!$M$136)),0)</f>
        <v>0</v>
      </c>
      <c r="AR15" s="292">
        <f>AK15*(1+Inputs!$M$136)</f>
        <v>0</v>
      </c>
      <c r="AS15" s="360">
        <f>IF('ACS 12.1'!AN15&lt;&gt;0,($AR15*(1+Inputs!$M$136)),0)</f>
        <v>0</v>
      </c>
      <c r="AT15" s="253">
        <f>IF('ACS 12.1'!AO15&lt;&gt;0,($AR15*(1+Inputs!$M$136)),0)</f>
        <v>0</v>
      </c>
      <c r="AU15" s="253">
        <f>IF('ACS 12.1'!AP15&lt;&gt;0,($AR15*(1+Inputs!$M$136)),0)</f>
        <v>0</v>
      </c>
      <c r="AV15" s="284">
        <f>IF('ACS 12.1'!AQ15&lt;&gt;0,($AR15*(1+Inputs!$M$136)),0)</f>
        <v>0</v>
      </c>
      <c r="AW15" s="253">
        <f>IF('ACS 12.1'!AR15&lt;&gt;0,($AR15*(1+Inputs!$M$136)),0)</f>
        <v>0</v>
      </c>
      <c r="AX15" s="253">
        <f>IF('ACS 12.1'!AS15&lt;&gt;0,($AR15*(1+Inputs!$M$136)),0)</f>
        <v>0</v>
      </c>
      <c r="AY15" s="292">
        <f>AR15*(1+Inputs!$M$136)</f>
        <v>0</v>
      </c>
      <c r="AZ15" s="360">
        <f>IF('ACS 12.1'!AU15&lt;&gt;0,($AY15*(1+Inputs!$M$136)),0)</f>
        <v>0</v>
      </c>
      <c r="BA15" s="253">
        <f>IF('ACS 12.1'!AV15&lt;&gt;0,($AY15*(1+Inputs!$M$136)),0)</f>
        <v>0</v>
      </c>
      <c r="BB15" s="253">
        <f>IF('ACS 12.1'!AW15&lt;&gt;0,($AY15*(1+Inputs!$M$136)),0)</f>
        <v>0</v>
      </c>
      <c r="BC15" s="284">
        <f>IF('ACS 12.1'!AX15&lt;&gt;0,($AY15*(1+Inputs!$M$136)),0)</f>
        <v>0</v>
      </c>
      <c r="BD15" s="253">
        <f>IF('ACS 12.1'!AY15&lt;&gt;0,($AY15*(1+Inputs!$M$136)),0)</f>
        <v>0</v>
      </c>
      <c r="BE15" s="253">
        <f>IF('ACS 12.1'!AZ15&lt;&gt;0,($AY15*(1+Inputs!$M$136)),0)</f>
        <v>0</v>
      </c>
      <c r="BF15" s="292">
        <f>AY15*(1+Inputs!$M$136)</f>
        <v>0</v>
      </c>
      <c r="BG15" s="360">
        <f>IF('ACS 12.1'!BB15&lt;&gt;0,($BF15*(1+Inputs!$M$136)),0)</f>
        <v>0</v>
      </c>
      <c r="BH15" s="253">
        <f>IF('ACS 12.1'!BC15&lt;&gt;0,($BF15*(1+Inputs!$M$136)),0)</f>
        <v>0</v>
      </c>
      <c r="BI15" s="253">
        <f>IF('ACS 12.1'!BD15&lt;&gt;0,($BF15*(1+Inputs!$M$136)),0)</f>
        <v>0</v>
      </c>
      <c r="BJ15" s="284">
        <f>IF('ACS 12.1'!BE15&lt;&gt;0,($BF15*(1+Inputs!$M$136)),0)</f>
        <v>0</v>
      </c>
      <c r="BK15" s="253">
        <f>IF('ACS 12.1'!BF15&lt;&gt;0,($BF15*(1+Inputs!$M$136)),0)</f>
        <v>0</v>
      </c>
      <c r="BL15" s="253">
        <f>IF('ACS 12.1'!BG15&lt;&gt;0,($BF15*(1+Inputs!$M$136)),0)</f>
        <v>0</v>
      </c>
      <c r="BM15" s="292">
        <f>BF15*(1+Inputs!$M$136)</f>
        <v>0</v>
      </c>
      <c r="BN15" s="360">
        <f>IF('ACS 12.1'!BI15&lt;&gt;0,($BM15*(1+Inputs!$M$136)),0)</f>
        <v>0</v>
      </c>
      <c r="BO15" s="253">
        <f>IF('ACS 12.1'!BJ15&lt;&gt;0,($BM15*(1+Inputs!$M$136)),0)</f>
        <v>0</v>
      </c>
      <c r="BP15" s="253">
        <f>IF('ACS 12.1'!BK15&lt;&gt;0,($BM15*(1+Inputs!$M$136)),0)</f>
        <v>0</v>
      </c>
      <c r="BQ15" s="284">
        <f>IF('ACS 12.1'!BL15&lt;&gt;0,($BM15*(1+Inputs!$M$136)),0)</f>
        <v>0</v>
      </c>
      <c r="BR15" s="253">
        <f>IF('ACS 12.1'!BM15&lt;&gt;0,($BM15*(1+Inputs!$M$136)),0)</f>
        <v>0</v>
      </c>
      <c r="BS15" s="253">
        <f>IF('ACS 12.1'!BN15&lt;&gt;0,($BM15*(1+Inputs!$M$136)),0)</f>
        <v>0</v>
      </c>
      <c r="BT15" s="292">
        <f>BM15*(1+Inputs!$M$136)</f>
        <v>0</v>
      </c>
      <c r="BU15" s="77"/>
      <c r="BV15" s="53"/>
      <c r="BW15" s="53"/>
      <c r="BX15" s="53"/>
      <c r="BY15" s="53"/>
      <c r="BZ15" s="77"/>
      <c r="CA15" s="77"/>
      <c r="CB15" s="77"/>
      <c r="CC15" s="35"/>
      <c r="CD15" s="35"/>
      <c r="CE15" s="35"/>
      <c r="CF15" s="35"/>
    </row>
    <row r="16" spans="1:95">
      <c r="B16" s="285" t="s">
        <v>54</v>
      </c>
      <c r="C16" s="360">
        <f>IFERROR('2011-20 Revenue'!C16/'ACS 12.1'!C16,0)</f>
        <v>0.65616657768286168</v>
      </c>
      <c r="D16" s="253">
        <f>IFERROR('2011-20 Revenue'!D16/'ACS 12.1'!D16,0)</f>
        <v>0</v>
      </c>
      <c r="E16" s="253">
        <f>IFERROR('2011-20 Revenue'!E16/'ACS 12.1'!E16,0)</f>
        <v>0</v>
      </c>
      <c r="F16" s="284">
        <f>IFERROR('2011-20 Revenue'!F16/'ACS 12.1'!F16,0)</f>
        <v>0</v>
      </c>
      <c r="G16" s="253">
        <f>IFERROR('2011-20 Revenue'!G16/'ACS 12.1'!G16,0)</f>
        <v>0</v>
      </c>
      <c r="H16" s="631"/>
      <c r="I16" s="296">
        <f>IFERROR('2011-20 Revenue'!I16/'ACS 12.1'!H16,0)</f>
        <v>0.65616657768286168</v>
      </c>
      <c r="J16" s="360">
        <f>IFERROR('2011-20 Revenue'!J16/'ACS 12.1'!I16,0)</f>
        <v>4.9608160366190512</v>
      </c>
      <c r="K16" s="253">
        <f>IFERROR('2011-20 Revenue'!K16/'ACS 12.1'!J16,0)</f>
        <v>0</v>
      </c>
      <c r="L16" s="253">
        <f>IFERROR('2011-20 Revenue'!L16/'ACS 12.1'!K16,0)</f>
        <v>0</v>
      </c>
      <c r="M16" s="284">
        <f>IFERROR('2011-20 Revenue'!M16/'ACS 12.1'!L16,0)</f>
        <v>0</v>
      </c>
      <c r="N16" s="253">
        <f>IFERROR('2011-20 Revenue'!N16/'ACS 12.1'!M16,0)</f>
        <v>0</v>
      </c>
      <c r="O16" s="631"/>
      <c r="P16" s="292">
        <f>IFERROR('2011-20 Revenue'!P16/'ACS 12.1'!N16,0)</f>
        <v>4.9608160366190512</v>
      </c>
      <c r="Q16" s="360">
        <f>IFERROR('2011-20 Revenue'!Q16/'ACS 12.1'!O16,0)</f>
        <v>4</v>
      </c>
      <c r="R16" s="253">
        <f>IFERROR('2011-20 Revenue'!R16/'ACS 12.1'!P16,0)</f>
        <v>0</v>
      </c>
      <c r="S16" s="253">
        <f>IFERROR('2011-20 Revenue'!S16/'ACS 12.1'!Q16,0)</f>
        <v>0</v>
      </c>
      <c r="T16" s="284">
        <f>IFERROR('2011-20 Revenue'!T16/'ACS 12.1'!R16,0)</f>
        <v>0</v>
      </c>
      <c r="U16" s="253">
        <f>IFERROR('2011-20 Revenue'!U16/'ACS 12.1'!S16,0)</f>
        <v>0</v>
      </c>
      <c r="V16" s="631"/>
      <c r="W16" s="292">
        <f>IFERROR('2011-20 Revenue'!W16/'ACS 12.1'!T16,0)</f>
        <v>4</v>
      </c>
      <c r="X16" s="538">
        <f>IFERROR('2011-20 Revenue'!X16/'ACS 12.1'!U16,0)</f>
        <v>3</v>
      </c>
      <c r="Y16" s="539">
        <f>IFERROR('2011-20 Revenue'!Y16/'ACS 12.1'!V16,0)</f>
        <v>0</v>
      </c>
      <c r="Z16" s="539">
        <f>IFERROR('2011-20 Revenue'!Z16/'ACS 12.1'!W16,0)</f>
        <v>0</v>
      </c>
      <c r="AA16" s="540">
        <f>IFERROR('2011-20 Revenue'!AA16/'ACS 12.1'!X16,0)</f>
        <v>0</v>
      </c>
      <c r="AB16" s="539">
        <f>IFERROR('2011-20 Revenue'!AB16/'ACS 12.1'!Y16,0)</f>
        <v>0</v>
      </c>
      <c r="AC16" s="1030"/>
      <c r="AD16" s="535">
        <f>IFERROR('2011-20 Revenue'!AD16/'ACS 12.1'!Z16,0)</f>
        <v>3</v>
      </c>
      <c r="AE16" s="360">
        <f>X16*(1+Inputs!$L$136)</f>
        <v>3.0677379128997515</v>
      </c>
      <c r="AF16" s="253">
        <f>Y16*(1+Inputs!$L$136)</f>
        <v>0</v>
      </c>
      <c r="AG16" s="253">
        <f>Z16*(1+Inputs!$L$136)</f>
        <v>0</v>
      </c>
      <c r="AH16" s="284">
        <f>AA16*(1+Inputs!$L$136)</f>
        <v>0</v>
      </c>
      <c r="AI16" s="253">
        <f>AB16*(1+Inputs!$L$136)</f>
        <v>0</v>
      </c>
      <c r="AJ16" s="631"/>
      <c r="AK16" s="292">
        <f>AD16*(1+Inputs!$L$136)</f>
        <v>3.0677379128997515</v>
      </c>
      <c r="AL16" s="360">
        <f>IF('ACS 12.1'!AG16&lt;&gt;0,($AK16*(1+Inputs!$M$136)),0)</f>
        <v>3.1370053007475085</v>
      </c>
      <c r="AM16" s="253">
        <f>IF('ACS 12.1'!AH16&lt;&gt;0,($AK16*(1+Inputs!$M$136)),0)</f>
        <v>0</v>
      </c>
      <c r="AN16" s="253">
        <f>IF('ACS 12.1'!AI16&lt;&gt;0,($AK16*(1+Inputs!$M$136)),0)</f>
        <v>0</v>
      </c>
      <c r="AO16" s="284">
        <f>IF('ACS 12.1'!AJ16&lt;&gt;0,($AK16*(1+Inputs!$M$136)),0)</f>
        <v>3.1370053007475085</v>
      </c>
      <c r="AP16" s="253">
        <f>IF('ACS 12.1'!AK16&lt;&gt;0,($AK16*(1+Inputs!$M$136)),0)</f>
        <v>3.1370053007475085</v>
      </c>
      <c r="AQ16" s="253">
        <f>IF('ACS 12.1'!AL16&lt;&gt;0,($AK16*(1+Inputs!$M$136)),0)</f>
        <v>3.1370053007475085</v>
      </c>
      <c r="AR16" s="292">
        <f>AK16*(1+Inputs!$M$136)</f>
        <v>3.1370053007475085</v>
      </c>
      <c r="AS16" s="360">
        <f>IF('ACS 12.1'!AN16&lt;&gt;0,($AR16*(1+Inputs!$M$136)),0)</f>
        <v>3.2078366980235402</v>
      </c>
      <c r="AT16" s="253">
        <f>IF('ACS 12.1'!AO16&lt;&gt;0,($AR16*(1+Inputs!$M$136)),0)</f>
        <v>0</v>
      </c>
      <c r="AU16" s="253">
        <f>IF('ACS 12.1'!AP16&lt;&gt;0,($AR16*(1+Inputs!$M$136)),0)</f>
        <v>0</v>
      </c>
      <c r="AV16" s="284">
        <f>IF('ACS 12.1'!AQ16&lt;&gt;0,($AR16*(1+Inputs!$M$136)),0)</f>
        <v>3.2078366980235402</v>
      </c>
      <c r="AW16" s="253">
        <f>IF('ACS 12.1'!AR16&lt;&gt;0,($AR16*(1+Inputs!$M$136)),0)</f>
        <v>3.2078366980235402</v>
      </c>
      <c r="AX16" s="253">
        <f>IF('ACS 12.1'!AS16&lt;&gt;0,($AR16*(1+Inputs!$M$136)),0)</f>
        <v>3.2078366980235402</v>
      </c>
      <c r="AY16" s="292">
        <f>AR16*(1+Inputs!$M$136)</f>
        <v>3.2078366980235402</v>
      </c>
      <c r="AZ16" s="360">
        <f>IF('ACS 12.1'!AU16&lt;&gt;0,($AY16*(1+Inputs!$M$136)),0)</f>
        <v>3.2802674189726559</v>
      </c>
      <c r="BA16" s="253">
        <f>IF('ACS 12.1'!AV16&lt;&gt;0,($AY16*(1+Inputs!$M$136)),0)</f>
        <v>0</v>
      </c>
      <c r="BB16" s="253">
        <f>IF('ACS 12.1'!AW16&lt;&gt;0,($AY16*(1+Inputs!$M$136)),0)</f>
        <v>0</v>
      </c>
      <c r="BC16" s="284">
        <f>IF('ACS 12.1'!AX16&lt;&gt;0,($AY16*(1+Inputs!$M$136)),0)</f>
        <v>3.2802674189726559</v>
      </c>
      <c r="BD16" s="253">
        <f>IF('ACS 12.1'!AY16&lt;&gt;0,($AY16*(1+Inputs!$M$136)),0)</f>
        <v>3.2802674189726559</v>
      </c>
      <c r="BE16" s="253">
        <f>IF('ACS 12.1'!AZ16&lt;&gt;0,($AY16*(1+Inputs!$M$136)),0)</f>
        <v>3.2802674189726559</v>
      </c>
      <c r="BF16" s="292">
        <f>AY16*(1+Inputs!$M$136)</f>
        <v>3.2802674189726559</v>
      </c>
      <c r="BG16" s="360">
        <f>IF('ACS 12.1'!BB16&lt;&gt;0,($BF16*(1+Inputs!$M$136)),0)</f>
        <v>3.3543335752107444</v>
      </c>
      <c r="BH16" s="253">
        <f>IF('ACS 12.1'!BC16&lt;&gt;0,($BF16*(1+Inputs!$M$136)),0)</f>
        <v>0</v>
      </c>
      <c r="BI16" s="253">
        <f>IF('ACS 12.1'!BD16&lt;&gt;0,($BF16*(1+Inputs!$M$136)),0)</f>
        <v>0</v>
      </c>
      <c r="BJ16" s="284">
        <f>IF('ACS 12.1'!BE16&lt;&gt;0,($BF16*(1+Inputs!$M$136)),0)</f>
        <v>3.3543335752107444</v>
      </c>
      <c r="BK16" s="253">
        <f>IF('ACS 12.1'!BF16&lt;&gt;0,($BF16*(1+Inputs!$M$136)),0)</f>
        <v>3.3543335752107444</v>
      </c>
      <c r="BL16" s="253">
        <f>IF('ACS 12.1'!BG16&lt;&gt;0,($BF16*(1+Inputs!$M$136)),0)</f>
        <v>3.3543335752107444</v>
      </c>
      <c r="BM16" s="292">
        <f>BF16*(1+Inputs!$M$136)</f>
        <v>3.3543335752107444</v>
      </c>
      <c r="BN16" s="360">
        <f>IF('ACS 12.1'!BI16&lt;&gt;0,($BM16*(1+Inputs!$M$136)),0)</f>
        <v>3.4300720937288576</v>
      </c>
      <c r="BO16" s="253">
        <f>IF('ACS 12.1'!BJ16&lt;&gt;0,($BM16*(1+Inputs!$M$136)),0)</f>
        <v>0</v>
      </c>
      <c r="BP16" s="253">
        <f>IF('ACS 12.1'!BK16&lt;&gt;0,($BM16*(1+Inputs!$M$136)),0)</f>
        <v>0</v>
      </c>
      <c r="BQ16" s="284">
        <f>IF('ACS 12.1'!BL16&lt;&gt;0,($BM16*(1+Inputs!$M$136)),0)</f>
        <v>3.4300720937288576</v>
      </c>
      <c r="BR16" s="253">
        <f>IF('ACS 12.1'!BM16&lt;&gt;0,($BM16*(1+Inputs!$M$136)),0)</f>
        <v>3.4300720937288576</v>
      </c>
      <c r="BS16" s="253">
        <f>IF('ACS 12.1'!BN16&lt;&gt;0,($BM16*(1+Inputs!$M$136)),0)</f>
        <v>3.4300720937288576</v>
      </c>
      <c r="BT16" s="292">
        <f>BM16*(1+Inputs!$M$136)</f>
        <v>3.4300720937288576</v>
      </c>
      <c r="BU16" s="85"/>
      <c r="BV16" s="53"/>
      <c r="BW16" s="53"/>
      <c r="BX16" s="53"/>
      <c r="BY16" s="53"/>
      <c r="BZ16" s="85"/>
      <c r="CA16" s="85"/>
      <c r="CB16" s="85"/>
      <c r="CC16" s="35"/>
      <c r="CD16" s="35"/>
      <c r="CE16" s="35"/>
      <c r="CF16" s="35"/>
    </row>
    <row r="17" spans="1:95">
      <c r="B17" s="285" t="s">
        <v>55</v>
      </c>
      <c r="C17" s="360">
        <f>IFERROR('2011-20 Revenue'!C17/'ACS 12.1'!C17,0)</f>
        <v>0</v>
      </c>
      <c r="D17" s="253">
        <f>IFERROR('2011-20 Revenue'!D17/'ACS 12.1'!D17,0)</f>
        <v>0</v>
      </c>
      <c r="E17" s="253">
        <f>IFERROR('2011-20 Revenue'!E17/'ACS 12.1'!E17,0)</f>
        <v>0</v>
      </c>
      <c r="F17" s="284">
        <f>IFERROR('2011-20 Revenue'!F17/'ACS 12.1'!F17,0)</f>
        <v>0</v>
      </c>
      <c r="G17" s="253">
        <f>IFERROR('2011-20 Revenue'!G17/'ACS 12.1'!G17,0)</f>
        <v>0</v>
      </c>
      <c r="H17" s="631"/>
      <c r="I17" s="296">
        <f>IFERROR('2011-20 Revenue'!I17/'ACS 12.1'!H17,0)</f>
        <v>0</v>
      </c>
      <c r="J17" s="360">
        <f>IFERROR('2011-20 Revenue'!J17/'ACS 12.1'!I17,0)</f>
        <v>3</v>
      </c>
      <c r="K17" s="253">
        <f>IFERROR('2011-20 Revenue'!K17/'ACS 12.1'!J17,0)</f>
        <v>0</v>
      </c>
      <c r="L17" s="253">
        <f>IFERROR('2011-20 Revenue'!L17/'ACS 12.1'!K17,0)</f>
        <v>0</v>
      </c>
      <c r="M17" s="284">
        <f>IFERROR('2011-20 Revenue'!M17/'ACS 12.1'!L17,0)</f>
        <v>0</v>
      </c>
      <c r="N17" s="253">
        <f>IFERROR('2011-20 Revenue'!N17/'ACS 12.1'!M17,0)</f>
        <v>0</v>
      </c>
      <c r="O17" s="631"/>
      <c r="P17" s="292">
        <f>IFERROR('2011-20 Revenue'!P17/'ACS 12.1'!N17,0)</f>
        <v>3</v>
      </c>
      <c r="Q17" s="360">
        <f>IFERROR('2011-20 Revenue'!Q17/'ACS 12.1'!O17,0)</f>
        <v>1</v>
      </c>
      <c r="R17" s="253">
        <f>IFERROR('2011-20 Revenue'!R17/'ACS 12.1'!P17,0)</f>
        <v>0</v>
      </c>
      <c r="S17" s="253">
        <f>IFERROR('2011-20 Revenue'!S17/'ACS 12.1'!Q17,0)</f>
        <v>0</v>
      </c>
      <c r="T17" s="284">
        <f>IFERROR('2011-20 Revenue'!T17/'ACS 12.1'!R17,0)</f>
        <v>0</v>
      </c>
      <c r="U17" s="253">
        <f>IFERROR('2011-20 Revenue'!U17/'ACS 12.1'!S17,0)</f>
        <v>0</v>
      </c>
      <c r="V17" s="631"/>
      <c r="W17" s="292">
        <f>IFERROR('2011-20 Revenue'!W17/'ACS 12.1'!T17,0)</f>
        <v>1</v>
      </c>
      <c r="X17" s="538">
        <f>IFERROR('2011-20 Revenue'!X17/'ACS 12.1'!U17,0)</f>
        <v>4.9474961011956333</v>
      </c>
      <c r="Y17" s="539">
        <f>IFERROR('2011-20 Revenue'!Y17/'ACS 12.1'!V17,0)</f>
        <v>0</v>
      </c>
      <c r="Z17" s="539">
        <f>IFERROR('2011-20 Revenue'!Z17/'ACS 12.1'!W17,0)</f>
        <v>0</v>
      </c>
      <c r="AA17" s="540">
        <f>IFERROR('2011-20 Revenue'!AA17/'ACS 12.1'!X17,0)</f>
        <v>0</v>
      </c>
      <c r="AB17" s="539">
        <f>IFERROR('2011-20 Revenue'!AB17/'ACS 12.1'!Y17,0)</f>
        <v>0</v>
      </c>
      <c r="AC17" s="1030"/>
      <c r="AD17" s="535">
        <f>IFERROR('2011-20 Revenue'!AD17/'ACS 12.1'!Z17,0)</f>
        <v>4.9474961011956333</v>
      </c>
      <c r="AE17" s="360">
        <f>X17*(1+Inputs!$L$136)</f>
        <v>5.0592071211871836</v>
      </c>
      <c r="AF17" s="253">
        <f>Y17*(1+Inputs!$L$136)</f>
        <v>0</v>
      </c>
      <c r="AG17" s="253">
        <f>Z17*(1+Inputs!$L$136)</f>
        <v>0</v>
      </c>
      <c r="AH17" s="284">
        <f>AA17*(1+Inputs!$L$136)</f>
        <v>0</v>
      </c>
      <c r="AI17" s="253">
        <f>AB17*(1+Inputs!$L$136)</f>
        <v>0</v>
      </c>
      <c r="AJ17" s="631"/>
      <c r="AK17" s="292">
        <f>AD17*(1+Inputs!$L$136)</f>
        <v>5.0592071211871836</v>
      </c>
      <c r="AL17" s="360">
        <f>IF('ACS 12.1'!AG17&lt;&gt;0,($AK17*(1+Inputs!$M$136)),0)</f>
        <v>5.173440498292778</v>
      </c>
      <c r="AM17" s="253">
        <f>IF('ACS 12.1'!AH17&lt;&gt;0,($AK17*(1+Inputs!$M$136)),0)</f>
        <v>0</v>
      </c>
      <c r="AN17" s="253">
        <f>IF('ACS 12.1'!AI17&lt;&gt;0,($AK17*(1+Inputs!$M$136)),0)</f>
        <v>0</v>
      </c>
      <c r="AO17" s="284">
        <f>IF('ACS 12.1'!AJ17&lt;&gt;0,($AK17*(1+Inputs!$M$136)),0)</f>
        <v>5.173440498292778</v>
      </c>
      <c r="AP17" s="253">
        <f>IF('ACS 12.1'!AK17&lt;&gt;0,($AK17*(1+Inputs!$M$136)),0)</f>
        <v>5.173440498292778</v>
      </c>
      <c r="AQ17" s="253">
        <f>IF('ACS 12.1'!AL17&lt;&gt;0,($AK17*(1+Inputs!$M$136)),0)</f>
        <v>5.173440498292778</v>
      </c>
      <c r="AR17" s="292">
        <f>AK17*(1+Inputs!$M$136)</f>
        <v>5.173440498292778</v>
      </c>
      <c r="AS17" s="360">
        <f>IF('ACS 12.1'!AN17&lt;&gt;0,($AR17*(1+Inputs!$M$136)),0)</f>
        <v>5.2902531855812471</v>
      </c>
      <c r="AT17" s="253">
        <f>IF('ACS 12.1'!AO17&lt;&gt;0,($AR17*(1+Inputs!$M$136)),0)</f>
        <v>0</v>
      </c>
      <c r="AU17" s="253">
        <f>IF('ACS 12.1'!AP17&lt;&gt;0,($AR17*(1+Inputs!$M$136)),0)</f>
        <v>0</v>
      </c>
      <c r="AV17" s="284">
        <f>IF('ACS 12.1'!AQ17&lt;&gt;0,($AR17*(1+Inputs!$M$136)),0)</f>
        <v>5.2902531855812471</v>
      </c>
      <c r="AW17" s="253">
        <f>IF('ACS 12.1'!AR17&lt;&gt;0,($AR17*(1+Inputs!$M$136)),0)</f>
        <v>5.2902531855812471</v>
      </c>
      <c r="AX17" s="253">
        <f>IF('ACS 12.1'!AS17&lt;&gt;0,($AR17*(1+Inputs!$M$136)),0)</f>
        <v>5.2902531855812471</v>
      </c>
      <c r="AY17" s="292">
        <f>AR17*(1+Inputs!$M$136)</f>
        <v>5.2902531855812471</v>
      </c>
      <c r="AZ17" s="360">
        <f>IF('ACS 12.1'!AU17&lt;&gt;0,($AY17*(1+Inputs!$M$136)),0)</f>
        <v>5.4097034220820932</v>
      </c>
      <c r="BA17" s="253">
        <f>IF('ACS 12.1'!AV17&lt;&gt;0,($AY17*(1+Inputs!$M$136)),0)</f>
        <v>0</v>
      </c>
      <c r="BB17" s="253">
        <f>IF('ACS 12.1'!AW17&lt;&gt;0,($AY17*(1+Inputs!$M$136)),0)</f>
        <v>0</v>
      </c>
      <c r="BC17" s="284">
        <f>IF('ACS 12.1'!AX17&lt;&gt;0,($AY17*(1+Inputs!$M$136)),0)</f>
        <v>5.4097034220820932</v>
      </c>
      <c r="BD17" s="253">
        <f>IF('ACS 12.1'!AY17&lt;&gt;0,($AY17*(1+Inputs!$M$136)),0)</f>
        <v>5.4097034220820932</v>
      </c>
      <c r="BE17" s="253">
        <f>IF('ACS 12.1'!AZ17&lt;&gt;0,($AY17*(1+Inputs!$M$136)),0)</f>
        <v>5.4097034220820932</v>
      </c>
      <c r="BF17" s="292">
        <f>AY17*(1+Inputs!$M$136)</f>
        <v>5.4097034220820932</v>
      </c>
      <c r="BG17" s="360">
        <f>IF('ACS 12.1'!BB17&lt;&gt;0,($BF17*(1+Inputs!$M$136)),0)</f>
        <v>5.5318507618215893</v>
      </c>
      <c r="BH17" s="253">
        <f>IF('ACS 12.1'!BC17&lt;&gt;0,($BF17*(1+Inputs!$M$136)),0)</f>
        <v>0</v>
      </c>
      <c r="BI17" s="253">
        <f>IF('ACS 12.1'!BD17&lt;&gt;0,($BF17*(1+Inputs!$M$136)),0)</f>
        <v>0</v>
      </c>
      <c r="BJ17" s="284">
        <f>IF('ACS 12.1'!BE17&lt;&gt;0,($BF17*(1+Inputs!$M$136)),0)</f>
        <v>5.5318507618215893</v>
      </c>
      <c r="BK17" s="253">
        <f>IF('ACS 12.1'!BF17&lt;&gt;0,($BF17*(1+Inputs!$M$136)),0)</f>
        <v>5.5318507618215893</v>
      </c>
      <c r="BL17" s="253">
        <f>IF('ACS 12.1'!BG17&lt;&gt;0,($BF17*(1+Inputs!$M$136)),0)</f>
        <v>5.5318507618215893</v>
      </c>
      <c r="BM17" s="292">
        <f>BF17*(1+Inputs!$M$136)</f>
        <v>5.5318507618215893</v>
      </c>
      <c r="BN17" s="360">
        <f>IF('ACS 12.1'!BI17&lt;&gt;0,($BM17*(1+Inputs!$M$136)),0)</f>
        <v>5.6567561035144891</v>
      </c>
      <c r="BO17" s="253">
        <f>IF('ACS 12.1'!BJ17&lt;&gt;0,($BM17*(1+Inputs!$M$136)),0)</f>
        <v>0</v>
      </c>
      <c r="BP17" s="253">
        <f>IF('ACS 12.1'!BK17&lt;&gt;0,($BM17*(1+Inputs!$M$136)),0)</f>
        <v>0</v>
      </c>
      <c r="BQ17" s="284">
        <f>IF('ACS 12.1'!BL17&lt;&gt;0,($BM17*(1+Inputs!$M$136)),0)</f>
        <v>5.6567561035144891</v>
      </c>
      <c r="BR17" s="253">
        <f>IF('ACS 12.1'!BM17&lt;&gt;0,($BM17*(1+Inputs!$M$136)),0)</f>
        <v>5.6567561035144891</v>
      </c>
      <c r="BS17" s="253">
        <f>IF('ACS 12.1'!BN17&lt;&gt;0,($BM17*(1+Inputs!$M$136)),0)</f>
        <v>5.6567561035144891</v>
      </c>
      <c r="BT17" s="292">
        <f>BM17*(1+Inputs!$M$136)</f>
        <v>5.6567561035144891</v>
      </c>
      <c r="BU17" s="85"/>
      <c r="BV17" s="53"/>
      <c r="BW17" s="53"/>
      <c r="BX17" s="53"/>
      <c r="BY17" s="53"/>
      <c r="BZ17" s="85"/>
      <c r="CA17" s="85"/>
      <c r="CB17" s="85"/>
      <c r="CC17" s="35"/>
      <c r="CD17" s="35"/>
      <c r="CE17" s="35"/>
      <c r="CF17" s="35"/>
    </row>
    <row r="18" spans="1:95">
      <c r="A18" s="13"/>
      <c r="B18" s="285" t="s">
        <v>56</v>
      </c>
      <c r="C18" s="360">
        <f>IFERROR('2011-20 Revenue'!C18/'ACS 12.1'!C18,0)</f>
        <v>0</v>
      </c>
      <c r="D18" s="253">
        <f>IFERROR('2011-20 Revenue'!D18/'ACS 12.1'!D18,0)</f>
        <v>0</v>
      </c>
      <c r="E18" s="253">
        <f>IFERROR('2011-20 Revenue'!E18/'ACS 12.1'!E18,0)</f>
        <v>0</v>
      </c>
      <c r="F18" s="284">
        <f>IFERROR('2011-20 Revenue'!F18/'ACS 12.1'!F18,0)</f>
        <v>0</v>
      </c>
      <c r="G18" s="253">
        <f>IFERROR('2011-20 Revenue'!G18/'ACS 12.1'!G18,0)</f>
        <v>0</v>
      </c>
      <c r="H18" s="631"/>
      <c r="I18" s="296">
        <f>IFERROR('2011-20 Revenue'!I18/'ACS 12.1'!H18,0)</f>
        <v>0</v>
      </c>
      <c r="J18" s="360">
        <f>IFERROR('2011-20 Revenue'!J18/'ACS 12.1'!I18,0)</f>
        <v>0</v>
      </c>
      <c r="K18" s="253">
        <f>IFERROR('2011-20 Revenue'!K18/'ACS 12.1'!J18,0)</f>
        <v>0</v>
      </c>
      <c r="L18" s="253">
        <f>IFERROR('2011-20 Revenue'!L18/'ACS 12.1'!K18,0)</f>
        <v>0</v>
      </c>
      <c r="M18" s="284">
        <f>IFERROR('2011-20 Revenue'!M18/'ACS 12.1'!L18,0)</f>
        <v>0</v>
      </c>
      <c r="N18" s="253">
        <f>IFERROR('2011-20 Revenue'!N18/'ACS 12.1'!M18,0)</f>
        <v>0</v>
      </c>
      <c r="O18" s="631"/>
      <c r="P18" s="292">
        <f>IFERROR('2011-20 Revenue'!P18/'ACS 12.1'!N18,0)</f>
        <v>0</v>
      </c>
      <c r="Q18" s="360">
        <f>IFERROR('2011-20 Revenue'!Q18/'ACS 12.1'!O18,0)</f>
        <v>0</v>
      </c>
      <c r="R18" s="253">
        <f>IFERROR('2011-20 Revenue'!R18/'ACS 12.1'!P18,0)</f>
        <v>0</v>
      </c>
      <c r="S18" s="253">
        <f>IFERROR('2011-20 Revenue'!S18/'ACS 12.1'!Q18,0)</f>
        <v>0</v>
      </c>
      <c r="T18" s="284">
        <f>IFERROR('2011-20 Revenue'!T18/'ACS 12.1'!R18,0)</f>
        <v>0</v>
      </c>
      <c r="U18" s="253">
        <f>IFERROR('2011-20 Revenue'!U18/'ACS 12.1'!S18,0)</f>
        <v>0</v>
      </c>
      <c r="V18" s="631"/>
      <c r="W18" s="292">
        <f>IFERROR('2011-20 Revenue'!W18/'ACS 12.1'!T18,0)</f>
        <v>0</v>
      </c>
      <c r="X18" s="538">
        <f>IFERROR('2011-20 Revenue'!X18/'ACS 12.1'!U18,0)</f>
        <v>0</v>
      </c>
      <c r="Y18" s="539">
        <f>IFERROR('2011-20 Revenue'!Y18/'ACS 12.1'!V18,0)</f>
        <v>0</v>
      </c>
      <c r="Z18" s="539">
        <f>IFERROR('2011-20 Revenue'!Z18/'ACS 12.1'!W18,0)</f>
        <v>0</v>
      </c>
      <c r="AA18" s="540">
        <f>IFERROR('2011-20 Revenue'!AA18/'ACS 12.1'!X18,0)</f>
        <v>0</v>
      </c>
      <c r="AB18" s="539">
        <f>IFERROR('2011-20 Revenue'!AB18/'ACS 12.1'!Y18,0)</f>
        <v>0</v>
      </c>
      <c r="AC18" s="1030"/>
      <c r="AD18" s="535">
        <f>IFERROR('2011-20 Revenue'!AD18/'ACS 12.1'!Z18,0)</f>
        <v>0</v>
      </c>
      <c r="AE18" s="360">
        <f>X18*(1+Inputs!$L$136)</f>
        <v>0</v>
      </c>
      <c r="AF18" s="253">
        <f>Y18*(1+Inputs!$L$136)</f>
        <v>0</v>
      </c>
      <c r="AG18" s="253">
        <f>Z18*(1+Inputs!$L$136)</f>
        <v>0</v>
      </c>
      <c r="AH18" s="284">
        <f>AA18*(1+Inputs!$L$136)</f>
        <v>0</v>
      </c>
      <c r="AI18" s="253">
        <f>AB18*(1+Inputs!$L$136)</f>
        <v>0</v>
      </c>
      <c r="AJ18" s="631"/>
      <c r="AK18" s="292">
        <f>AD18*(1+Inputs!$L$136)</f>
        <v>0</v>
      </c>
      <c r="AL18" s="360">
        <f>IF('ACS 12.1'!AG18&lt;&gt;0,($AK18*(1+Inputs!$M$136)),0)</f>
        <v>0</v>
      </c>
      <c r="AM18" s="253">
        <f>IF('ACS 12.1'!AH18&lt;&gt;0,($AK18*(1+Inputs!$M$136)),0)</f>
        <v>0</v>
      </c>
      <c r="AN18" s="253">
        <f>IF('ACS 12.1'!AI18&lt;&gt;0,($AK18*(1+Inputs!$M$136)),0)</f>
        <v>0</v>
      </c>
      <c r="AO18" s="284">
        <f>IF('ACS 12.1'!AJ18&lt;&gt;0,($AK18*(1+Inputs!$M$136)),0)</f>
        <v>0</v>
      </c>
      <c r="AP18" s="253">
        <f>IF('ACS 12.1'!AK18&lt;&gt;0,($AK18*(1+Inputs!$M$136)),0)</f>
        <v>0</v>
      </c>
      <c r="AQ18" s="253">
        <f>IF('ACS 12.1'!AL18&lt;&gt;0,($AK18*(1+Inputs!$M$136)),0)</f>
        <v>0</v>
      </c>
      <c r="AR18" s="292">
        <f>AK18*(1+Inputs!$M$136)</f>
        <v>0</v>
      </c>
      <c r="AS18" s="360">
        <f>IF('ACS 12.1'!AN18&lt;&gt;0,($AR18*(1+Inputs!$M$136)),0)</f>
        <v>0</v>
      </c>
      <c r="AT18" s="253">
        <f>IF('ACS 12.1'!AO18&lt;&gt;0,($AR18*(1+Inputs!$M$136)),0)</f>
        <v>0</v>
      </c>
      <c r="AU18" s="253">
        <f>IF('ACS 12.1'!AP18&lt;&gt;0,($AR18*(1+Inputs!$M$136)),0)</f>
        <v>0</v>
      </c>
      <c r="AV18" s="284">
        <f>IF('ACS 12.1'!AQ18&lt;&gt;0,($AR18*(1+Inputs!$M$136)),0)</f>
        <v>0</v>
      </c>
      <c r="AW18" s="253">
        <f>IF('ACS 12.1'!AR18&lt;&gt;0,($AR18*(1+Inputs!$M$136)),0)</f>
        <v>0</v>
      </c>
      <c r="AX18" s="253">
        <f>IF('ACS 12.1'!AS18&lt;&gt;0,($AR18*(1+Inputs!$M$136)),0)</f>
        <v>0</v>
      </c>
      <c r="AY18" s="292">
        <f>AR18*(1+Inputs!$M$136)</f>
        <v>0</v>
      </c>
      <c r="AZ18" s="360">
        <f>IF('ACS 12.1'!AU18&lt;&gt;0,($AY18*(1+Inputs!$M$136)),0)</f>
        <v>0</v>
      </c>
      <c r="BA18" s="253">
        <f>IF('ACS 12.1'!AV18&lt;&gt;0,($AY18*(1+Inputs!$M$136)),0)</f>
        <v>0</v>
      </c>
      <c r="BB18" s="253">
        <f>IF('ACS 12.1'!AW18&lt;&gt;0,($AY18*(1+Inputs!$M$136)),0)</f>
        <v>0</v>
      </c>
      <c r="BC18" s="284">
        <f>IF('ACS 12.1'!AX18&lt;&gt;0,($AY18*(1+Inputs!$M$136)),0)</f>
        <v>0</v>
      </c>
      <c r="BD18" s="253">
        <f>IF('ACS 12.1'!AY18&lt;&gt;0,($AY18*(1+Inputs!$M$136)),0)</f>
        <v>0</v>
      </c>
      <c r="BE18" s="253">
        <f>IF('ACS 12.1'!AZ18&lt;&gt;0,($AY18*(1+Inputs!$M$136)),0)</f>
        <v>0</v>
      </c>
      <c r="BF18" s="292">
        <f>AY18*(1+Inputs!$M$136)</f>
        <v>0</v>
      </c>
      <c r="BG18" s="360">
        <f>IF('ACS 12.1'!BB18&lt;&gt;0,($BF18*(1+Inputs!$M$136)),0)</f>
        <v>0</v>
      </c>
      <c r="BH18" s="253">
        <f>IF('ACS 12.1'!BC18&lt;&gt;0,($BF18*(1+Inputs!$M$136)),0)</f>
        <v>0</v>
      </c>
      <c r="BI18" s="253">
        <f>IF('ACS 12.1'!BD18&lt;&gt;0,($BF18*(1+Inputs!$M$136)),0)</f>
        <v>0</v>
      </c>
      <c r="BJ18" s="284">
        <f>IF('ACS 12.1'!BE18&lt;&gt;0,($BF18*(1+Inputs!$M$136)),0)</f>
        <v>0</v>
      </c>
      <c r="BK18" s="253">
        <f>IF('ACS 12.1'!BF18&lt;&gt;0,($BF18*(1+Inputs!$M$136)),0)</f>
        <v>0</v>
      </c>
      <c r="BL18" s="253">
        <f>IF('ACS 12.1'!BG18&lt;&gt;0,($BF18*(1+Inputs!$M$136)),0)</f>
        <v>0</v>
      </c>
      <c r="BM18" s="292">
        <f>BF18*(1+Inputs!$M$136)</f>
        <v>0</v>
      </c>
      <c r="BN18" s="360">
        <f>IF('ACS 12.1'!BI18&lt;&gt;0,($BM18*(1+Inputs!$M$136)),0)</f>
        <v>0</v>
      </c>
      <c r="BO18" s="253">
        <f>IF('ACS 12.1'!BJ18&lt;&gt;0,($BM18*(1+Inputs!$M$136)),0)</f>
        <v>0</v>
      </c>
      <c r="BP18" s="253">
        <f>IF('ACS 12.1'!BK18&lt;&gt;0,($BM18*(1+Inputs!$M$136)),0)</f>
        <v>0</v>
      </c>
      <c r="BQ18" s="284">
        <f>IF('ACS 12.1'!BL18&lt;&gt;0,($BM18*(1+Inputs!$M$136)),0)</f>
        <v>0</v>
      </c>
      <c r="BR18" s="253">
        <f>IF('ACS 12.1'!BM18&lt;&gt;0,($BM18*(1+Inputs!$M$136)),0)</f>
        <v>0</v>
      </c>
      <c r="BS18" s="253">
        <f>IF('ACS 12.1'!BN18&lt;&gt;0,($BM18*(1+Inputs!$M$136)),0)</f>
        <v>0</v>
      </c>
      <c r="BT18" s="292">
        <f>BM18*(1+Inputs!$M$136)</f>
        <v>0</v>
      </c>
      <c r="BU18" s="60"/>
      <c r="BV18" s="53"/>
      <c r="BW18" s="53"/>
      <c r="BX18" s="53"/>
      <c r="BY18" s="53"/>
      <c r="BZ18" s="60"/>
      <c r="CA18" s="60"/>
      <c r="CB18" s="60"/>
      <c r="CC18" s="35"/>
      <c r="CD18" s="35"/>
      <c r="CE18" s="35"/>
      <c r="CF18" s="35"/>
    </row>
    <row r="19" spans="1:95">
      <c r="A19" s="13"/>
      <c r="B19" s="285"/>
      <c r="C19" s="360"/>
      <c r="D19" s="253"/>
      <c r="E19" s="253"/>
      <c r="F19" s="284"/>
      <c r="G19" s="253"/>
      <c r="H19" s="631"/>
      <c r="I19" s="296"/>
      <c r="J19" s="360"/>
      <c r="K19" s="253"/>
      <c r="L19" s="253"/>
      <c r="M19" s="284"/>
      <c r="N19" s="253"/>
      <c r="O19" s="631"/>
      <c r="P19" s="292"/>
      <c r="Q19" s="360"/>
      <c r="R19" s="253"/>
      <c r="S19" s="253"/>
      <c r="T19" s="284"/>
      <c r="U19" s="253"/>
      <c r="V19" s="631"/>
      <c r="W19" s="292"/>
      <c r="X19" s="538"/>
      <c r="Y19" s="539"/>
      <c r="Z19" s="539"/>
      <c r="AA19" s="540"/>
      <c r="AB19" s="539"/>
      <c r="AC19" s="1030"/>
      <c r="AD19" s="535"/>
      <c r="AE19" s="360"/>
      <c r="AF19" s="253"/>
      <c r="AG19" s="253"/>
      <c r="AH19" s="284"/>
      <c r="AI19" s="253"/>
      <c r="AJ19" s="631"/>
      <c r="AK19" s="292"/>
      <c r="AL19" s="360"/>
      <c r="AM19" s="253"/>
      <c r="AN19" s="253"/>
      <c r="AO19" s="284"/>
      <c r="AP19" s="253"/>
      <c r="AQ19" s="253"/>
      <c r="AR19" s="292"/>
      <c r="AS19" s="360"/>
      <c r="AT19" s="253"/>
      <c r="AU19" s="253"/>
      <c r="AV19" s="284"/>
      <c r="AW19" s="253"/>
      <c r="AX19" s="253"/>
      <c r="AY19" s="292"/>
      <c r="AZ19" s="360"/>
      <c r="BA19" s="253"/>
      <c r="BB19" s="253"/>
      <c r="BC19" s="284"/>
      <c r="BD19" s="253"/>
      <c r="BE19" s="253"/>
      <c r="BF19" s="292"/>
      <c r="BG19" s="360"/>
      <c r="BH19" s="253"/>
      <c r="BI19" s="253"/>
      <c r="BJ19" s="284"/>
      <c r="BK19" s="253"/>
      <c r="BL19" s="253"/>
      <c r="BM19" s="292"/>
      <c r="BN19" s="360"/>
      <c r="BO19" s="253"/>
      <c r="BP19" s="253"/>
      <c r="BQ19" s="284"/>
      <c r="BR19" s="253"/>
      <c r="BS19" s="253"/>
      <c r="BT19" s="292"/>
      <c r="BU19" s="60"/>
      <c r="BV19" s="53"/>
      <c r="BW19" s="53"/>
      <c r="BX19" s="53"/>
      <c r="BY19" s="53"/>
      <c r="BZ19" s="60"/>
      <c r="CA19" s="60"/>
      <c r="CB19" s="60"/>
      <c r="CC19" s="35"/>
      <c r="CD19" s="35"/>
      <c r="CE19" s="35"/>
      <c r="CF19" s="35"/>
    </row>
    <row r="20" spans="1:95">
      <c r="B20" s="288" t="s">
        <v>76</v>
      </c>
      <c r="C20" s="360">
        <f>IFERROR('2011-20 Revenue'!C20/'ACS 12.1'!C20,0)</f>
        <v>74999.086423898392</v>
      </c>
      <c r="D20" s="253">
        <f>IFERROR('2011-20 Revenue'!D20/'ACS 12.1'!D20,0)</f>
        <v>0</v>
      </c>
      <c r="E20" s="253">
        <f>IFERROR('2011-20 Revenue'!E20/'ACS 12.1'!E20,0)</f>
        <v>74999.086423898392</v>
      </c>
      <c r="F20" s="284">
        <f>IFERROR('2011-20 Revenue'!F20/'ACS 12.1'!F20,0)</f>
        <v>0</v>
      </c>
      <c r="G20" s="253">
        <f>IFERROR('2011-20 Revenue'!G20/'ACS 12.1'!G20,0)</f>
        <v>0</v>
      </c>
      <c r="H20" s="631"/>
      <c r="I20" s="296">
        <f>IFERROR('2011-20 Revenue'!I20/'ACS 12.1'!H20,0)</f>
        <v>74999.086423898392</v>
      </c>
      <c r="J20" s="360">
        <f>IFERROR('2011-20 Revenue'!J20/'ACS 12.1'!I20,0)</f>
        <v>55482.531079607419</v>
      </c>
      <c r="K20" s="253">
        <f>IFERROR('2011-20 Revenue'!K20/'ACS 12.1'!J20,0)</f>
        <v>0</v>
      </c>
      <c r="L20" s="253">
        <f>IFERROR('2011-20 Revenue'!L20/'ACS 12.1'!K20,0)</f>
        <v>55482.531079607426</v>
      </c>
      <c r="M20" s="284">
        <f>IFERROR('2011-20 Revenue'!M20/'ACS 12.1'!L20,0)</f>
        <v>0</v>
      </c>
      <c r="N20" s="253">
        <f>IFERROR('2011-20 Revenue'!N20/'ACS 12.1'!M20,0)</f>
        <v>0</v>
      </c>
      <c r="O20" s="631"/>
      <c r="P20" s="292">
        <f>IFERROR('2011-20 Revenue'!P20/'ACS 12.1'!N20,0)</f>
        <v>55482.531079607419</v>
      </c>
      <c r="Q20" s="360">
        <f>IFERROR('2011-20 Revenue'!Q20/'ACS 12.1'!O20,0)</f>
        <v>38519.749884111749</v>
      </c>
      <c r="R20" s="253">
        <f>IFERROR('2011-20 Revenue'!R20/'ACS 12.1'!P20,0)</f>
        <v>0</v>
      </c>
      <c r="S20" s="253">
        <f>IFERROR('2011-20 Revenue'!S20/'ACS 12.1'!Q20,0)</f>
        <v>38519.749884111749</v>
      </c>
      <c r="T20" s="284">
        <f>IFERROR('2011-20 Revenue'!T20/'ACS 12.1'!R20,0)</f>
        <v>0</v>
      </c>
      <c r="U20" s="253">
        <f>IFERROR('2011-20 Revenue'!U20/'ACS 12.1'!S20,0)</f>
        <v>0</v>
      </c>
      <c r="V20" s="631"/>
      <c r="W20" s="292">
        <f>IFERROR('2011-20 Revenue'!W20/'ACS 12.1'!T20,0)</f>
        <v>38519.749884111749</v>
      </c>
      <c r="X20" s="541">
        <f>IFERROR('2011-20 Revenue'!X20/'ACS 12.1'!U20,0)</f>
        <v>29926.047716344034</v>
      </c>
      <c r="Y20" s="542">
        <f>IFERROR('2011-20 Revenue'!Y20/'ACS 12.1'!V20,0)</f>
        <v>0</v>
      </c>
      <c r="Z20" s="542">
        <f>IFERROR('2011-20 Revenue'!Z20/'ACS 12.1'!W20,0)</f>
        <v>29926.047716344037</v>
      </c>
      <c r="AA20" s="543">
        <f>IFERROR('2011-20 Revenue'!AA20/'ACS 12.1'!X20,0)</f>
        <v>0</v>
      </c>
      <c r="AB20" s="542">
        <f>IFERROR('2011-20 Revenue'!AB20/'ACS 12.1'!Y20,0)</f>
        <v>0</v>
      </c>
      <c r="AC20" s="1031"/>
      <c r="AD20" s="534">
        <f>IFERROR('2011-20 Revenue'!AD20/'ACS 12.1'!Z20,0)</f>
        <v>29926.047716344034</v>
      </c>
      <c r="AE20" s="376">
        <f>X20*(1+Inputs!$L$137)</f>
        <v>23926.963001231728</v>
      </c>
      <c r="AF20" s="377">
        <f>Y20*(1+Inputs!$L$137)</f>
        <v>0</v>
      </c>
      <c r="AG20" s="377">
        <f>Z20*(1+Inputs!$L$137)</f>
        <v>23926.963001231732</v>
      </c>
      <c r="AH20" s="378">
        <f>AA20*(1+Inputs!$L$137)</f>
        <v>0</v>
      </c>
      <c r="AI20" s="377">
        <f>AB20*(1+Inputs!$L$137)</f>
        <v>0</v>
      </c>
      <c r="AJ20" s="1033"/>
      <c r="AK20" s="361">
        <f>AD20*(1+Inputs!$L$137)</f>
        <v>23926.963001231728</v>
      </c>
      <c r="AL20" s="636">
        <f>IF('ACS 12.1'!AG20&lt;&gt;0,($AK20*(1+Inputs!$M$137)),0)</f>
        <v>20172.889685657468</v>
      </c>
      <c r="AM20" s="377">
        <f>IF('ACS 12.1'!AH20&lt;&gt;0,($AK20*(1+Inputs!$M$137)),0)</f>
        <v>0</v>
      </c>
      <c r="AN20" s="377">
        <f>IF('ACS 12.1'!AI20&lt;&gt;0,($AK20*(1+Inputs!$M$137)),0)</f>
        <v>20172.889685657468</v>
      </c>
      <c r="AO20" s="378">
        <f>IF('ACS 12.1'!AJ20&lt;&gt;0,($AK20*(1+Inputs!$M$137)),0)</f>
        <v>20172.889685657468</v>
      </c>
      <c r="AP20" s="377">
        <f>IF('ACS 12.1'!AK20&lt;&gt;0,($AK20*(1+Inputs!$M$137)),0)</f>
        <v>20172.889685657468</v>
      </c>
      <c r="AQ20" s="377">
        <f>IF('ACS 12.1'!AL20&lt;&gt;0,($AK20*(1+Inputs!$M$137)),0)</f>
        <v>20172.889685657468</v>
      </c>
      <c r="AR20" s="361">
        <f>IF('ACS 12.1'!AM20&lt;&gt;0,($AK20*(1+Inputs!$M$137)),0)</f>
        <v>20172.889685657468</v>
      </c>
      <c r="AS20" s="636">
        <f>IF('ACS 12.1'!AN20&lt;&gt;0,($AR20*(1+Inputs!$M$137)),0)</f>
        <v>17007.819933050276</v>
      </c>
      <c r="AT20" s="377">
        <f>IF('ACS 12.1'!AO20&lt;&gt;0,($AR20*(1+Inputs!$M$137)),0)</f>
        <v>0</v>
      </c>
      <c r="AU20" s="377">
        <f>IF('ACS 12.1'!AP20&lt;&gt;0,($AR20*(1+Inputs!$M$137)),0)</f>
        <v>17007.819933050276</v>
      </c>
      <c r="AV20" s="378">
        <f>IF('ACS 12.1'!AQ20&lt;&gt;0,($AR20*(1+Inputs!$M$137)),0)</f>
        <v>17007.819933050276</v>
      </c>
      <c r="AW20" s="377">
        <f>IF('ACS 12.1'!AR20&lt;&gt;0,($AR20*(1+Inputs!$M$137)),0)</f>
        <v>17007.819933050276</v>
      </c>
      <c r="AX20" s="377">
        <f>IF('ACS 12.1'!AS20&lt;&gt;0,($AR20*(1+Inputs!$M$137)),0)</f>
        <v>17007.819933050276</v>
      </c>
      <c r="AY20" s="361">
        <f>IF('ACS 12.1'!AT20&lt;&gt;0,($AR20*(1+Inputs!$M$137)),0)</f>
        <v>17007.819933050276</v>
      </c>
      <c r="AZ20" s="636">
        <f>IF('ACS 12.1'!AU20&lt;&gt;0,($AY20*(1+Inputs!$M$137)),0)</f>
        <v>14339.340738115707</v>
      </c>
      <c r="BA20" s="377">
        <f>IF('ACS 12.1'!AV20&lt;&gt;0,($AY20*(1+Inputs!$M$137)),0)</f>
        <v>0</v>
      </c>
      <c r="BB20" s="377">
        <f>IF('ACS 12.1'!AW20&lt;&gt;0,($AY20*(1+Inputs!$M$137)),0)</f>
        <v>14339.340738115707</v>
      </c>
      <c r="BC20" s="378">
        <f>IF('ACS 12.1'!AX20&lt;&gt;0,($AY20*(1+Inputs!$M$137)),0)</f>
        <v>14339.340738115707</v>
      </c>
      <c r="BD20" s="377">
        <f>IF('ACS 12.1'!AY20&lt;&gt;0,($AY20*(1+Inputs!$M$137)),0)</f>
        <v>14339.340738115707</v>
      </c>
      <c r="BE20" s="377">
        <f>IF('ACS 12.1'!AZ20&lt;&gt;0,($AY20*(1+Inputs!$M$137)),0)</f>
        <v>14339.340738115707</v>
      </c>
      <c r="BF20" s="361">
        <f>IF('ACS 12.1'!BA20&lt;&gt;0,($AY20*(1+Inputs!$M$137)),0)</f>
        <v>14339.340738115707</v>
      </c>
      <c r="BG20" s="636">
        <f>IF('ACS 12.1'!BB20&lt;&gt;0,($BF20*(1+Inputs!$M$137)),0)</f>
        <v>12089.538436623621</v>
      </c>
      <c r="BH20" s="377">
        <f>IF('ACS 12.1'!BC20&lt;&gt;0,($BF20*(1+Inputs!$M$137)),0)</f>
        <v>0</v>
      </c>
      <c r="BI20" s="377">
        <f>IF('ACS 12.1'!BD20&lt;&gt;0,($BF20*(1+Inputs!$M$137)),0)</f>
        <v>12089.538436623621</v>
      </c>
      <c r="BJ20" s="378">
        <f>IF('ACS 12.1'!BE20&lt;&gt;0,($BF20*(1+Inputs!$M$137)),0)</f>
        <v>12089.538436623621</v>
      </c>
      <c r="BK20" s="377">
        <f>IF('ACS 12.1'!BF20&lt;&gt;0,($BF20*(1+Inputs!$M$137)),0)</f>
        <v>12089.538436623621</v>
      </c>
      <c r="BL20" s="377">
        <f>IF('ACS 12.1'!BG20&lt;&gt;0,($BF20*(1+Inputs!$M$137)),0)</f>
        <v>12089.538436623621</v>
      </c>
      <c r="BM20" s="361">
        <f>IF('ACS 12.1'!BH20&lt;&gt;0,($BF20*(1+Inputs!$M$137)),0)</f>
        <v>12089.538436623621</v>
      </c>
      <c r="BN20" s="636">
        <f>IF('ACS 12.1'!BI20&lt;&gt;0,($BM20*(1+Inputs!$M$137)),0)</f>
        <v>10192.723799504747</v>
      </c>
      <c r="BO20" s="377">
        <f>IF('ACS 12.1'!BJ20&lt;&gt;0,($BM20*(1+Inputs!$M$137)),0)</f>
        <v>0</v>
      </c>
      <c r="BP20" s="377">
        <f>IF('ACS 12.1'!BK20&lt;&gt;0,($BM20*(1+Inputs!$M$137)),0)</f>
        <v>10192.723799504747</v>
      </c>
      <c r="BQ20" s="378">
        <f>IF('ACS 12.1'!BL20&lt;&gt;0,($BM20*(1+Inputs!$M$137)),0)</f>
        <v>10192.723799504747</v>
      </c>
      <c r="BR20" s="377">
        <f>IF('ACS 12.1'!BM20&lt;&gt;0,($BM20*(1+Inputs!$M$137)),0)</f>
        <v>10192.723799504747</v>
      </c>
      <c r="BS20" s="377">
        <f>IF('ACS 12.1'!BN20&lt;&gt;0,($BM20*(1+Inputs!$M$137)),0)</f>
        <v>10192.723799504747</v>
      </c>
      <c r="BT20" s="361">
        <f>IF('ACS 12.1'!BO20&lt;&gt;0,($BM20*(1+Inputs!$M$137)),0)</f>
        <v>10192.723799504747</v>
      </c>
      <c r="BU20" s="60"/>
      <c r="BV20" s="53"/>
      <c r="BW20" s="53"/>
      <c r="BX20" s="53"/>
      <c r="BY20" s="53"/>
      <c r="BZ20" s="60"/>
      <c r="CA20" s="60"/>
      <c r="CB20" s="60"/>
      <c r="CC20" s="35"/>
      <c r="CD20" s="35"/>
      <c r="CE20" s="35"/>
      <c r="CF20" s="35"/>
    </row>
    <row r="21" spans="1:95">
      <c r="B21" s="288" t="s">
        <v>77</v>
      </c>
      <c r="C21" s="360">
        <f>IFERROR('2011-20 Revenue'!C21/'ACS 12.1'!C21,0)</f>
        <v>2847.0090890894671</v>
      </c>
      <c r="D21" s="253">
        <f>IFERROR('2011-20 Revenue'!D21/'ACS 12.1'!D21,0)</f>
        <v>0</v>
      </c>
      <c r="E21" s="253">
        <f>IFERROR('2011-20 Revenue'!E21/'ACS 12.1'!E21,0)</f>
        <v>2847.0090890894667</v>
      </c>
      <c r="F21" s="284">
        <f>IFERROR('2011-20 Revenue'!F21/'ACS 12.1'!F21,0)</f>
        <v>0</v>
      </c>
      <c r="G21" s="253">
        <f>IFERROR('2011-20 Revenue'!G21/'ACS 12.1'!G21,0)</f>
        <v>0</v>
      </c>
      <c r="H21" s="631"/>
      <c r="I21" s="296">
        <f>IFERROR('2011-20 Revenue'!I21/'ACS 12.1'!H21,0)</f>
        <v>2847.0090890894671</v>
      </c>
      <c r="J21" s="360">
        <f>IFERROR('2011-20 Revenue'!J21/'ACS 12.1'!I21,0)</f>
        <v>9104.625054371465</v>
      </c>
      <c r="K21" s="253">
        <f>IFERROR('2011-20 Revenue'!K21/'ACS 12.1'!J21,0)</f>
        <v>0</v>
      </c>
      <c r="L21" s="253">
        <f>IFERROR('2011-20 Revenue'!L21/'ACS 12.1'!K21,0)</f>
        <v>9104.6250543714668</v>
      </c>
      <c r="M21" s="284">
        <f>IFERROR('2011-20 Revenue'!M21/'ACS 12.1'!L21,0)</f>
        <v>0</v>
      </c>
      <c r="N21" s="253">
        <f>IFERROR('2011-20 Revenue'!N21/'ACS 12.1'!M21,0)</f>
        <v>0</v>
      </c>
      <c r="O21" s="631"/>
      <c r="P21" s="292">
        <f>IFERROR('2011-20 Revenue'!P21/'ACS 12.1'!N21,0)</f>
        <v>9104.625054371465</v>
      </c>
      <c r="Q21" s="360">
        <f>IFERROR('2011-20 Revenue'!Q21/'ACS 12.1'!O21,0)</f>
        <v>6914.9083262047507</v>
      </c>
      <c r="R21" s="253">
        <f>IFERROR('2011-20 Revenue'!R21/'ACS 12.1'!P21,0)</f>
        <v>0</v>
      </c>
      <c r="S21" s="253">
        <f>IFERROR('2011-20 Revenue'!S21/'ACS 12.1'!Q21,0)</f>
        <v>6914.9083262047507</v>
      </c>
      <c r="T21" s="284">
        <f>IFERROR('2011-20 Revenue'!T21/'ACS 12.1'!R21,0)</f>
        <v>0</v>
      </c>
      <c r="U21" s="253">
        <f>IFERROR('2011-20 Revenue'!U21/'ACS 12.1'!S21,0)</f>
        <v>0</v>
      </c>
      <c r="V21" s="631"/>
      <c r="W21" s="292">
        <f>IFERROR('2011-20 Revenue'!W21/'ACS 12.1'!T21,0)</f>
        <v>6914.9083262047507</v>
      </c>
      <c r="X21" s="541">
        <f>IFERROR('2011-20 Revenue'!X21/'ACS 12.1'!U21,0)</f>
        <v>4074.4222211325637</v>
      </c>
      <c r="Y21" s="542">
        <f>IFERROR('2011-20 Revenue'!Y21/'ACS 12.1'!V21,0)</f>
        <v>0</v>
      </c>
      <c r="Z21" s="542">
        <f>IFERROR('2011-20 Revenue'!Z21/'ACS 12.1'!W21,0)</f>
        <v>4074.4222211325637</v>
      </c>
      <c r="AA21" s="543">
        <f>IFERROR('2011-20 Revenue'!AA21/'ACS 12.1'!X21,0)</f>
        <v>0</v>
      </c>
      <c r="AB21" s="542">
        <f>IFERROR('2011-20 Revenue'!AB21/'ACS 12.1'!Y21,0)</f>
        <v>0</v>
      </c>
      <c r="AC21" s="1031"/>
      <c r="AD21" s="534">
        <f>IFERROR('2011-20 Revenue'!AD21/'ACS 12.1'!Z21,0)</f>
        <v>4074.4222211325641</v>
      </c>
      <c r="AE21" s="376">
        <f>X21*(1+Inputs!$L$137)</f>
        <v>3257.6486765137424</v>
      </c>
      <c r="AF21" s="377">
        <f>Y21*(1+Inputs!$L$137)</f>
        <v>0</v>
      </c>
      <c r="AG21" s="377">
        <f>Z21*(1+Inputs!$L$137)</f>
        <v>3257.6486765137424</v>
      </c>
      <c r="AH21" s="378">
        <f>AA21*(1+Inputs!$L$137)</f>
        <v>0</v>
      </c>
      <c r="AI21" s="377">
        <f>AB21*(1+Inputs!$L$137)</f>
        <v>0</v>
      </c>
      <c r="AJ21" s="1033"/>
      <c r="AK21" s="361">
        <f>AD21*(1+Inputs!$L$137)</f>
        <v>3257.6486765137429</v>
      </c>
      <c r="AL21" s="636">
        <f>IF('ACS 12.1'!AG21&lt;&gt;0,($AK21*(1+Inputs!$M$137)),0)</f>
        <v>2746.5327456124205</v>
      </c>
      <c r="AM21" s="377">
        <f>IF('ACS 12.1'!AH21&lt;&gt;0,($AK21*(1+Inputs!$M$137)),0)</f>
        <v>0</v>
      </c>
      <c r="AN21" s="377">
        <f>IF('ACS 12.1'!AI21&lt;&gt;0,($AK21*(1+Inputs!$M$137)),0)</f>
        <v>2746.5327456124205</v>
      </c>
      <c r="AO21" s="378">
        <f>IF('ACS 12.1'!AJ21&lt;&gt;0,($AK21*(1+Inputs!$M$137)),0)</f>
        <v>2746.5327456124205</v>
      </c>
      <c r="AP21" s="377">
        <f>IF('ACS 12.1'!AK21&lt;&gt;0,($AK21*(1+Inputs!$M$137)),0)</f>
        <v>2746.5327456124205</v>
      </c>
      <c r="AQ21" s="377">
        <f>IF('ACS 12.1'!AL21&lt;&gt;0,($AK21*(1+Inputs!$M$137)),0)</f>
        <v>2746.5327456124205</v>
      </c>
      <c r="AR21" s="361">
        <f>IF('ACS 12.1'!AM21&lt;&gt;0,($AK21*(1+Inputs!$M$137)),0)</f>
        <v>2746.5327456124205</v>
      </c>
      <c r="AS21" s="636">
        <f>IF('ACS 12.1'!AN21&lt;&gt;0,($AR21*(1+Inputs!$M$137)),0)</f>
        <v>2315.6094692181819</v>
      </c>
      <c r="AT21" s="377">
        <f>IF('ACS 12.1'!AO21&lt;&gt;0,($AR21*(1+Inputs!$M$137)),0)</f>
        <v>0</v>
      </c>
      <c r="AU21" s="377">
        <f>IF('ACS 12.1'!AP21&lt;&gt;0,($AR21*(1+Inputs!$M$137)),0)</f>
        <v>2315.6094692181819</v>
      </c>
      <c r="AV21" s="378">
        <f>IF('ACS 12.1'!AQ21&lt;&gt;0,($AR21*(1+Inputs!$M$137)),0)</f>
        <v>2315.6094692181819</v>
      </c>
      <c r="AW21" s="377">
        <f>IF('ACS 12.1'!AR21&lt;&gt;0,($AR21*(1+Inputs!$M$137)),0)</f>
        <v>2315.6094692181819</v>
      </c>
      <c r="AX21" s="377">
        <f>IF('ACS 12.1'!AS21&lt;&gt;0,($AR21*(1+Inputs!$M$137)),0)</f>
        <v>2315.6094692181819</v>
      </c>
      <c r="AY21" s="361">
        <f>IF('ACS 12.1'!AT21&lt;&gt;0,($AR21*(1+Inputs!$M$137)),0)</f>
        <v>2315.6094692181819</v>
      </c>
      <c r="AZ21" s="636">
        <f>IF('ACS 12.1'!AU21&lt;&gt;0,($AY21*(1+Inputs!$M$137)),0)</f>
        <v>1952.2968449943908</v>
      </c>
      <c r="BA21" s="377">
        <f>IF('ACS 12.1'!AV21&lt;&gt;0,($AY21*(1+Inputs!$M$137)),0)</f>
        <v>0</v>
      </c>
      <c r="BB21" s="377">
        <f>IF('ACS 12.1'!AW21&lt;&gt;0,($AY21*(1+Inputs!$M$137)),0)</f>
        <v>1952.2968449943908</v>
      </c>
      <c r="BC21" s="378">
        <f>IF('ACS 12.1'!AX21&lt;&gt;0,($AY21*(1+Inputs!$M$137)),0)</f>
        <v>1952.2968449943908</v>
      </c>
      <c r="BD21" s="377">
        <f>IF('ACS 12.1'!AY21&lt;&gt;0,($AY21*(1+Inputs!$M$137)),0)</f>
        <v>1952.2968449943908</v>
      </c>
      <c r="BE21" s="377">
        <f>IF('ACS 12.1'!AZ21&lt;&gt;0,($AY21*(1+Inputs!$M$137)),0)</f>
        <v>1952.2968449943908</v>
      </c>
      <c r="BF21" s="361">
        <f>IF('ACS 12.1'!BA21&lt;&gt;0,($AY21*(1+Inputs!$M$137)),0)</f>
        <v>1952.2968449943908</v>
      </c>
      <c r="BG21" s="636">
        <f>IF('ACS 12.1'!BB21&lt;&gt;0,($BF21*(1+Inputs!$M$137)),0)</f>
        <v>1645.9869514447594</v>
      </c>
      <c r="BH21" s="377">
        <f>IF('ACS 12.1'!BC21&lt;&gt;0,($BF21*(1+Inputs!$M$137)),0)</f>
        <v>0</v>
      </c>
      <c r="BI21" s="377">
        <f>IF('ACS 12.1'!BD21&lt;&gt;0,($BF21*(1+Inputs!$M$137)),0)</f>
        <v>1645.9869514447594</v>
      </c>
      <c r="BJ21" s="378">
        <f>IF('ACS 12.1'!BE21&lt;&gt;0,($BF21*(1+Inputs!$M$137)),0)</f>
        <v>1645.9869514447594</v>
      </c>
      <c r="BK21" s="377">
        <f>IF('ACS 12.1'!BF21&lt;&gt;0,($BF21*(1+Inputs!$M$137)),0)</f>
        <v>1645.9869514447594</v>
      </c>
      <c r="BL21" s="377">
        <f>IF('ACS 12.1'!BG21&lt;&gt;0,($BF21*(1+Inputs!$M$137)),0)</f>
        <v>1645.9869514447594</v>
      </c>
      <c r="BM21" s="361">
        <f>IF('ACS 12.1'!BH21&lt;&gt;0,($BF21*(1+Inputs!$M$137)),0)</f>
        <v>1645.9869514447594</v>
      </c>
      <c r="BN21" s="636">
        <f>IF('ACS 12.1'!BI21&lt;&gt;0,($BM21*(1+Inputs!$M$137)),0)</f>
        <v>1387.73622017209</v>
      </c>
      <c r="BO21" s="377">
        <f>IF('ACS 12.1'!BJ21&lt;&gt;0,($BM21*(1+Inputs!$M$137)),0)</f>
        <v>0</v>
      </c>
      <c r="BP21" s="377">
        <f>IF('ACS 12.1'!BK21&lt;&gt;0,($BM21*(1+Inputs!$M$137)),0)</f>
        <v>1387.73622017209</v>
      </c>
      <c r="BQ21" s="378">
        <f>IF('ACS 12.1'!BL21&lt;&gt;0,($BM21*(1+Inputs!$M$137)),0)</f>
        <v>1387.73622017209</v>
      </c>
      <c r="BR21" s="377">
        <f>IF('ACS 12.1'!BM21&lt;&gt;0,($BM21*(1+Inputs!$M$137)),0)</f>
        <v>1387.73622017209</v>
      </c>
      <c r="BS21" s="377">
        <f>IF('ACS 12.1'!BN21&lt;&gt;0,($BM21*(1+Inputs!$M$137)),0)</f>
        <v>1387.73622017209</v>
      </c>
      <c r="BT21" s="361">
        <f>IF('ACS 12.1'!BO21&lt;&gt;0,($BM21*(1+Inputs!$M$137)),0)</f>
        <v>1387.73622017209</v>
      </c>
      <c r="BU21" s="60"/>
      <c r="BV21" s="53"/>
      <c r="BW21" s="53"/>
      <c r="BX21" s="53"/>
      <c r="BY21" s="53"/>
      <c r="BZ21" s="60"/>
      <c r="CA21" s="60"/>
      <c r="CB21" s="60"/>
      <c r="CC21" s="35"/>
      <c r="CD21" s="35"/>
      <c r="CE21" s="35"/>
      <c r="CF21" s="35"/>
    </row>
    <row r="22" spans="1:95">
      <c r="B22" s="288" t="s">
        <v>78</v>
      </c>
      <c r="C22" s="360">
        <f>IFERROR('2011-20 Revenue'!C22/'ACS 12.1'!C22,0)</f>
        <v>6465.1115215434047</v>
      </c>
      <c r="D22" s="253">
        <f>IFERROR('2011-20 Revenue'!D22/'ACS 12.1'!D22,0)</f>
        <v>0</v>
      </c>
      <c r="E22" s="253">
        <f>IFERROR('2011-20 Revenue'!E22/'ACS 12.1'!E22,0)</f>
        <v>6465.1115215434038</v>
      </c>
      <c r="F22" s="284">
        <f>IFERROR('2011-20 Revenue'!F22/'ACS 12.1'!F22,0)</f>
        <v>0</v>
      </c>
      <c r="G22" s="253">
        <f>IFERROR('2011-20 Revenue'!G22/'ACS 12.1'!G22,0)</f>
        <v>0</v>
      </c>
      <c r="H22" s="631"/>
      <c r="I22" s="296">
        <f>IFERROR('2011-20 Revenue'!I22/'ACS 12.1'!H22,0)</f>
        <v>6465.1115215434038</v>
      </c>
      <c r="J22" s="360">
        <f>IFERROR('2011-20 Revenue'!J22/'ACS 12.1'!I22,0)</f>
        <v>0</v>
      </c>
      <c r="K22" s="253">
        <f>IFERROR('2011-20 Revenue'!K22/'ACS 12.1'!J22,0)</f>
        <v>0</v>
      </c>
      <c r="L22" s="253">
        <f>IFERROR('2011-20 Revenue'!L22/'ACS 12.1'!K22,0)</f>
        <v>0</v>
      </c>
      <c r="M22" s="284">
        <f>IFERROR('2011-20 Revenue'!M22/'ACS 12.1'!L22,0)</f>
        <v>0</v>
      </c>
      <c r="N22" s="253">
        <f>IFERROR('2011-20 Revenue'!N22/'ACS 12.1'!M22,0)</f>
        <v>0</v>
      </c>
      <c r="O22" s="631"/>
      <c r="P22" s="292">
        <f>IFERROR('2011-20 Revenue'!P22/'ACS 12.1'!N22,0)</f>
        <v>0</v>
      </c>
      <c r="Q22" s="360">
        <f>IFERROR('2011-20 Revenue'!Q22/'ACS 12.1'!O22,0)</f>
        <v>1.0051988419107696</v>
      </c>
      <c r="R22" s="253">
        <f>IFERROR('2011-20 Revenue'!R22/'ACS 12.1'!P22,0)</f>
        <v>0</v>
      </c>
      <c r="S22" s="253">
        <f>IFERROR('2011-20 Revenue'!S22/'ACS 12.1'!Q22,0)</f>
        <v>1.0051988419107696</v>
      </c>
      <c r="T22" s="284">
        <f>IFERROR('2011-20 Revenue'!T22/'ACS 12.1'!R22,0)</f>
        <v>0</v>
      </c>
      <c r="U22" s="253">
        <f>IFERROR('2011-20 Revenue'!U22/'ACS 12.1'!S22,0)</f>
        <v>0</v>
      </c>
      <c r="V22" s="631"/>
      <c r="W22" s="292">
        <f>IFERROR('2011-20 Revenue'!W22/'ACS 12.1'!T22,0)</f>
        <v>1.0051988419107696</v>
      </c>
      <c r="X22" s="541">
        <f>IFERROR('2011-20 Revenue'!X22/'ACS 12.1'!U22,0)</f>
        <v>0</v>
      </c>
      <c r="Y22" s="542">
        <f>IFERROR('2011-20 Revenue'!Y22/'ACS 12.1'!V22,0)</f>
        <v>0</v>
      </c>
      <c r="Z22" s="542">
        <f>IFERROR('2011-20 Revenue'!Z22/'ACS 12.1'!W22,0)</f>
        <v>0</v>
      </c>
      <c r="AA22" s="543">
        <f>IFERROR('2011-20 Revenue'!AA22/'ACS 12.1'!X22,0)</f>
        <v>0</v>
      </c>
      <c r="AB22" s="542">
        <f>IFERROR('2011-20 Revenue'!AB22/'ACS 12.1'!Y22,0)</f>
        <v>0</v>
      </c>
      <c r="AC22" s="1031"/>
      <c r="AD22" s="534">
        <f>IFERROR('2011-20 Revenue'!AD22/'ACS 12.1'!Z22,0)</f>
        <v>0</v>
      </c>
      <c r="AE22" s="376">
        <f>X22*(1+Inputs!$L$137)</f>
        <v>0</v>
      </c>
      <c r="AF22" s="377">
        <f>Y22*(1+Inputs!$L$137)</f>
        <v>0</v>
      </c>
      <c r="AG22" s="377">
        <f>Z22*(1+Inputs!$L$137)</f>
        <v>0</v>
      </c>
      <c r="AH22" s="378">
        <f>AA22*(1+Inputs!$L$137)</f>
        <v>0</v>
      </c>
      <c r="AI22" s="377">
        <f>AB22*(1+Inputs!$L$137)</f>
        <v>0</v>
      </c>
      <c r="AJ22" s="1033"/>
      <c r="AK22" s="361">
        <f>AD22*(1+Inputs!$L$137)</f>
        <v>0</v>
      </c>
      <c r="AL22" s="636">
        <f>IF('ACS 12.1'!AG22&lt;&gt;0,($AK22*(1+Inputs!$M$137)),0)</f>
        <v>0</v>
      </c>
      <c r="AM22" s="377">
        <f>IF('ACS 12.1'!AH22&lt;&gt;0,($AK22*(1+Inputs!$M$137)),0)</f>
        <v>0</v>
      </c>
      <c r="AN22" s="377">
        <f>IF('ACS 12.1'!AI22&lt;&gt;0,($AK22*(1+Inputs!$M$137)),0)</f>
        <v>0</v>
      </c>
      <c r="AO22" s="378">
        <f>IF('ACS 12.1'!AJ22&lt;&gt;0,($AK22*(1+Inputs!$M$137)),0)</f>
        <v>0</v>
      </c>
      <c r="AP22" s="377">
        <f>IF('ACS 12.1'!AK22&lt;&gt;0,($AK22*(1+Inputs!$M$137)),0)</f>
        <v>0</v>
      </c>
      <c r="AQ22" s="377">
        <f>IF('ACS 12.1'!AL22&lt;&gt;0,($AK22*(1+Inputs!$M$137)),0)</f>
        <v>0</v>
      </c>
      <c r="AR22" s="361">
        <f>IF('ACS 12.1'!AM22&lt;&gt;0,($AK22*(1+Inputs!$M$137)),0)</f>
        <v>0</v>
      </c>
      <c r="AS22" s="636">
        <f>IF('ACS 12.1'!AN22&lt;&gt;0,($AR22*(1+Inputs!$M$137)),0)</f>
        <v>0</v>
      </c>
      <c r="AT22" s="377">
        <f>IF('ACS 12.1'!AO22&lt;&gt;0,($AR22*(1+Inputs!$M$137)),0)</f>
        <v>0</v>
      </c>
      <c r="AU22" s="377">
        <f>IF('ACS 12.1'!AP22&lt;&gt;0,($AR22*(1+Inputs!$M$137)),0)</f>
        <v>0</v>
      </c>
      <c r="AV22" s="378">
        <f>IF('ACS 12.1'!AQ22&lt;&gt;0,($AR22*(1+Inputs!$M$137)),0)</f>
        <v>0</v>
      </c>
      <c r="AW22" s="377">
        <f>IF('ACS 12.1'!AR22&lt;&gt;0,($AR22*(1+Inputs!$M$137)),0)</f>
        <v>0</v>
      </c>
      <c r="AX22" s="377">
        <f>IF('ACS 12.1'!AS22&lt;&gt;0,($AR22*(1+Inputs!$M$137)),0)</f>
        <v>0</v>
      </c>
      <c r="AY22" s="361">
        <f>IF('ACS 12.1'!AT22&lt;&gt;0,($AR22*(1+Inputs!$M$137)),0)</f>
        <v>0</v>
      </c>
      <c r="AZ22" s="636">
        <f>IF('ACS 12.1'!AU22&lt;&gt;0,($AY22*(1+Inputs!$M$137)),0)</f>
        <v>0</v>
      </c>
      <c r="BA22" s="377">
        <f>IF('ACS 12.1'!AV22&lt;&gt;0,($AY22*(1+Inputs!$M$137)),0)</f>
        <v>0</v>
      </c>
      <c r="BB22" s="377">
        <f>IF('ACS 12.1'!AW22&lt;&gt;0,($AY22*(1+Inputs!$M$137)),0)</f>
        <v>0</v>
      </c>
      <c r="BC22" s="378">
        <f>IF('ACS 12.1'!AX22&lt;&gt;0,($AY22*(1+Inputs!$M$137)),0)</f>
        <v>0</v>
      </c>
      <c r="BD22" s="377">
        <f>IF('ACS 12.1'!AY22&lt;&gt;0,($AY22*(1+Inputs!$M$137)),0)</f>
        <v>0</v>
      </c>
      <c r="BE22" s="377">
        <f>IF('ACS 12.1'!AZ22&lt;&gt;0,($AY22*(1+Inputs!$M$137)),0)</f>
        <v>0</v>
      </c>
      <c r="BF22" s="361">
        <f>IF('ACS 12.1'!BA22&lt;&gt;0,($AY22*(1+Inputs!$M$137)),0)</f>
        <v>0</v>
      </c>
      <c r="BG22" s="636">
        <f>IF('ACS 12.1'!BB22&lt;&gt;0,($BF22*(1+Inputs!$M$137)),0)</f>
        <v>0</v>
      </c>
      <c r="BH22" s="377">
        <f>IF('ACS 12.1'!BC22&lt;&gt;0,($BF22*(1+Inputs!$M$137)),0)</f>
        <v>0</v>
      </c>
      <c r="BI22" s="377">
        <f>IF('ACS 12.1'!BD22&lt;&gt;0,($BF22*(1+Inputs!$M$137)),0)</f>
        <v>0</v>
      </c>
      <c r="BJ22" s="378">
        <f>IF('ACS 12.1'!BE22&lt;&gt;0,($BF22*(1+Inputs!$M$137)),0)</f>
        <v>0</v>
      </c>
      <c r="BK22" s="377">
        <f>IF('ACS 12.1'!BF22&lt;&gt;0,($BF22*(1+Inputs!$M$137)),0)</f>
        <v>0</v>
      </c>
      <c r="BL22" s="377">
        <f>IF('ACS 12.1'!BG22&lt;&gt;0,($BF22*(1+Inputs!$M$137)),0)</f>
        <v>0</v>
      </c>
      <c r="BM22" s="361">
        <f>IF('ACS 12.1'!BH22&lt;&gt;0,($BF22*(1+Inputs!$M$137)),0)</f>
        <v>0</v>
      </c>
      <c r="BN22" s="636">
        <f>IF('ACS 12.1'!BI22&lt;&gt;0,($BM22*(1+Inputs!$M$137)),0)</f>
        <v>0</v>
      </c>
      <c r="BO22" s="377">
        <f>IF('ACS 12.1'!BJ22&lt;&gt;0,($BM22*(1+Inputs!$M$137)),0)</f>
        <v>0</v>
      </c>
      <c r="BP22" s="377">
        <f>IF('ACS 12.1'!BK22&lt;&gt;0,($BM22*(1+Inputs!$M$137)),0)</f>
        <v>0</v>
      </c>
      <c r="BQ22" s="378">
        <f>IF('ACS 12.1'!BL22&lt;&gt;0,($BM22*(1+Inputs!$M$137)),0)</f>
        <v>0</v>
      </c>
      <c r="BR22" s="377">
        <f>IF('ACS 12.1'!BM22&lt;&gt;0,($BM22*(1+Inputs!$M$137)),0)</f>
        <v>0</v>
      </c>
      <c r="BS22" s="377">
        <f>IF('ACS 12.1'!BN22&lt;&gt;0,($BM22*(1+Inputs!$M$137)),0)</f>
        <v>0</v>
      </c>
      <c r="BT22" s="361">
        <f>IF('ACS 12.1'!BO22&lt;&gt;0,($BM22*(1+Inputs!$M$137)),0)</f>
        <v>0</v>
      </c>
      <c r="BU22" s="60"/>
      <c r="BV22" s="53"/>
      <c r="BW22" s="53"/>
      <c r="BX22" s="53"/>
      <c r="BY22" s="53"/>
      <c r="BZ22" s="60"/>
      <c r="CA22" s="60"/>
      <c r="CB22" s="60"/>
      <c r="CC22" s="35"/>
      <c r="CD22" s="35"/>
      <c r="CE22" s="35"/>
      <c r="CF22" s="35"/>
    </row>
    <row r="23" spans="1:95">
      <c r="B23" s="287" t="s">
        <v>79</v>
      </c>
      <c r="C23" s="362">
        <f>IFERROR('2011-20 Revenue'!C23/'ACS 12.1'!C23,0)</f>
        <v>42645.052641768059</v>
      </c>
      <c r="D23" s="333">
        <f>IFERROR('2011-20 Revenue'!D23/'ACS 12.1'!D23,0)</f>
        <v>0</v>
      </c>
      <c r="E23" s="333">
        <f>IFERROR('2011-20 Revenue'!E23/'ACS 12.1'!E23,0)</f>
        <v>42645.052641768059</v>
      </c>
      <c r="F23" s="363">
        <f>IFERROR('2011-20 Revenue'!F23/'ACS 12.1'!F23,0)</f>
        <v>0</v>
      </c>
      <c r="G23" s="333">
        <f>IFERROR('2011-20 Revenue'!G23/'ACS 12.1'!G23,0)</f>
        <v>0</v>
      </c>
      <c r="H23" s="1029"/>
      <c r="I23" s="332">
        <f>IFERROR('2011-20 Revenue'!I23/'ACS 12.1'!H23,0)</f>
        <v>42645.052641768059</v>
      </c>
      <c r="J23" s="362">
        <f>IFERROR('2011-20 Revenue'!J23/'ACS 12.1'!I23,0)</f>
        <v>36242.873519913883</v>
      </c>
      <c r="K23" s="333">
        <f>IFERROR('2011-20 Revenue'!K23/'ACS 12.1'!J23,0)</f>
        <v>0</v>
      </c>
      <c r="L23" s="333">
        <f>IFERROR('2011-20 Revenue'!L23/'ACS 12.1'!K23,0)</f>
        <v>36242.87351991389</v>
      </c>
      <c r="M23" s="363">
        <f>IFERROR('2011-20 Revenue'!M23/'ACS 12.1'!L23,0)</f>
        <v>0</v>
      </c>
      <c r="N23" s="333">
        <f>IFERROR('2011-20 Revenue'!N23/'ACS 12.1'!M23,0)</f>
        <v>0</v>
      </c>
      <c r="O23" s="1029"/>
      <c r="P23" s="364">
        <f>IFERROR('2011-20 Revenue'!P23/'ACS 12.1'!N23,0)</f>
        <v>36242.87351991389</v>
      </c>
      <c r="Q23" s="362">
        <f>IFERROR('2011-20 Revenue'!Q23/'ACS 12.1'!O23,0)</f>
        <v>27230.787281591212</v>
      </c>
      <c r="R23" s="333">
        <f>IFERROR('2011-20 Revenue'!R23/'ACS 12.1'!P23,0)</f>
        <v>0</v>
      </c>
      <c r="S23" s="333">
        <f>IFERROR('2011-20 Revenue'!S23/'ACS 12.1'!Q23,0)</f>
        <v>27230.787281591212</v>
      </c>
      <c r="T23" s="363">
        <f>IFERROR('2011-20 Revenue'!T23/'ACS 12.1'!R23,0)</f>
        <v>0</v>
      </c>
      <c r="U23" s="333">
        <f>IFERROR('2011-20 Revenue'!U23/'ACS 12.1'!S23,0)</f>
        <v>0</v>
      </c>
      <c r="V23" s="1029"/>
      <c r="W23" s="364">
        <f>IFERROR('2011-20 Revenue'!W23/'ACS 12.1'!T23,0)</f>
        <v>27230.787281591212</v>
      </c>
      <c r="X23" s="541">
        <f>IFERROR('2011-20 Revenue'!X23/'ACS 12.1'!U23,0)</f>
        <v>19862.532279434065</v>
      </c>
      <c r="Y23" s="542">
        <f>IFERROR('2011-20 Revenue'!Y23/'ACS 12.1'!V23,0)</f>
        <v>0</v>
      </c>
      <c r="Z23" s="542">
        <f>IFERROR('2011-20 Revenue'!Z23/'ACS 12.1'!W23,0)</f>
        <v>19862.532279434065</v>
      </c>
      <c r="AA23" s="543">
        <f>IFERROR('2011-20 Revenue'!AA23/'ACS 12.1'!X23,0)</f>
        <v>0</v>
      </c>
      <c r="AB23" s="542">
        <f>IFERROR('2011-20 Revenue'!AB23/'ACS 12.1'!Y23,0)</f>
        <v>0</v>
      </c>
      <c r="AC23" s="1031"/>
      <c r="AD23" s="534">
        <f>IFERROR('2011-20 Revenue'!AD23/'ACS 12.1'!Z23,0)</f>
        <v>19862.532279434065</v>
      </c>
      <c r="AE23" s="376">
        <f>X23*(1+Inputs!$L$137)</f>
        <v>15880.816587124305</v>
      </c>
      <c r="AF23" s="377">
        <f>Y23*(1+Inputs!$L$137)</f>
        <v>0</v>
      </c>
      <c r="AG23" s="377">
        <f>Z23*(1+Inputs!$L$137)</f>
        <v>15880.816587124305</v>
      </c>
      <c r="AH23" s="378">
        <f>AA23*(1+Inputs!$L$137)</f>
        <v>0</v>
      </c>
      <c r="AI23" s="377">
        <f>AB23*(1+Inputs!$L$137)</f>
        <v>0</v>
      </c>
      <c r="AJ23" s="1033"/>
      <c r="AK23" s="361">
        <f>AD23*(1+Inputs!$L$137)</f>
        <v>15880.816587124305</v>
      </c>
      <c r="AL23" s="636">
        <f>IF('ACS 12.1'!AG23&lt;&gt;0,($AK23*(1+Inputs!$M$137)),0)</f>
        <v>13389.161052897776</v>
      </c>
      <c r="AM23" s="377">
        <f>IF('ACS 12.1'!AH23&lt;&gt;0,($AK23*(1+Inputs!$M$137)),0)</f>
        <v>0</v>
      </c>
      <c r="AN23" s="377">
        <f>IF('ACS 12.1'!AI23&lt;&gt;0,($AK23*(1+Inputs!$M$137)),0)</f>
        <v>13389.161052897776</v>
      </c>
      <c r="AO23" s="378">
        <f>IF('ACS 12.1'!AJ23&lt;&gt;0,($AK23*(1+Inputs!$M$137)),0)</f>
        <v>13389.161052897776</v>
      </c>
      <c r="AP23" s="377">
        <f>IF('ACS 12.1'!AK23&lt;&gt;0,($AK23*(1+Inputs!$M$137)),0)</f>
        <v>13389.161052897776</v>
      </c>
      <c r="AQ23" s="377">
        <f>IF('ACS 12.1'!AL23&lt;&gt;0,($AK23*(1+Inputs!$M$137)),0)</f>
        <v>13389.161052897776</v>
      </c>
      <c r="AR23" s="361">
        <f>IF('ACS 12.1'!AM23&lt;&gt;0,($AK23*(1+Inputs!$M$137)),0)</f>
        <v>13389.161052897776</v>
      </c>
      <c r="AS23" s="636">
        <f>IF('ACS 12.1'!AN23&lt;&gt;0,($AR23*(1+Inputs!$M$137)),0)</f>
        <v>11288.439276213365</v>
      </c>
      <c r="AT23" s="377">
        <f>IF('ACS 12.1'!AO23&lt;&gt;0,($AR23*(1+Inputs!$M$137)),0)</f>
        <v>0</v>
      </c>
      <c r="AU23" s="377">
        <f>IF('ACS 12.1'!AP23&lt;&gt;0,($AR23*(1+Inputs!$M$137)),0)</f>
        <v>11288.439276213365</v>
      </c>
      <c r="AV23" s="378">
        <f>IF('ACS 12.1'!AQ23&lt;&gt;0,($AR23*(1+Inputs!$M$137)),0)</f>
        <v>11288.439276213365</v>
      </c>
      <c r="AW23" s="377">
        <f>IF('ACS 12.1'!AR23&lt;&gt;0,($AR23*(1+Inputs!$M$137)),0)</f>
        <v>11288.439276213365</v>
      </c>
      <c r="AX23" s="377">
        <f>IF('ACS 12.1'!AS23&lt;&gt;0,($AR23*(1+Inputs!$M$137)),0)</f>
        <v>11288.439276213365</v>
      </c>
      <c r="AY23" s="361">
        <f>IF('ACS 12.1'!AT23&lt;&gt;0,($AR23*(1+Inputs!$M$137)),0)</f>
        <v>11288.439276213365</v>
      </c>
      <c r="AZ23" s="636">
        <f>IF('ACS 12.1'!AU23&lt;&gt;0,($AY23*(1+Inputs!$M$137)),0)</f>
        <v>9517.3148481306416</v>
      </c>
      <c r="BA23" s="377">
        <f>IF('ACS 12.1'!AV23&lt;&gt;0,($AY23*(1+Inputs!$M$137)),0)</f>
        <v>0</v>
      </c>
      <c r="BB23" s="377">
        <f>IF('ACS 12.1'!AW23&lt;&gt;0,($AY23*(1+Inputs!$M$137)),0)</f>
        <v>9517.3148481306416</v>
      </c>
      <c r="BC23" s="378">
        <f>IF('ACS 12.1'!AX23&lt;&gt;0,($AY23*(1+Inputs!$M$137)),0)</f>
        <v>9517.3148481306416</v>
      </c>
      <c r="BD23" s="377">
        <f>IF('ACS 12.1'!AY23&lt;&gt;0,($AY23*(1+Inputs!$M$137)),0)</f>
        <v>9517.3148481306416</v>
      </c>
      <c r="BE23" s="377">
        <f>IF('ACS 12.1'!AZ23&lt;&gt;0,($AY23*(1+Inputs!$M$137)),0)</f>
        <v>9517.3148481306416</v>
      </c>
      <c r="BF23" s="361">
        <f>IF('ACS 12.1'!BA23&lt;&gt;0,($AY23*(1+Inputs!$M$137)),0)</f>
        <v>9517.3148481306416</v>
      </c>
      <c r="BG23" s="636">
        <f>IF('ACS 12.1'!BB23&lt;&gt;0,($BF23*(1+Inputs!$M$137)),0)</f>
        <v>8024.0748700587619</v>
      </c>
      <c r="BH23" s="377">
        <f>IF('ACS 12.1'!BC23&lt;&gt;0,($BF23*(1+Inputs!$M$137)),0)</f>
        <v>0</v>
      </c>
      <c r="BI23" s="377">
        <f>IF('ACS 12.1'!BD23&lt;&gt;0,($BF23*(1+Inputs!$M$137)),0)</f>
        <v>8024.0748700587619</v>
      </c>
      <c r="BJ23" s="378">
        <f>IF('ACS 12.1'!BE23&lt;&gt;0,($BF23*(1+Inputs!$M$137)),0)</f>
        <v>8024.0748700587619</v>
      </c>
      <c r="BK23" s="377">
        <f>IF('ACS 12.1'!BF23&lt;&gt;0,($BF23*(1+Inputs!$M$137)),0)</f>
        <v>8024.0748700587619</v>
      </c>
      <c r="BL23" s="377">
        <f>IF('ACS 12.1'!BG23&lt;&gt;0,($BF23*(1+Inputs!$M$137)),0)</f>
        <v>8024.0748700587619</v>
      </c>
      <c r="BM23" s="361">
        <f>IF('ACS 12.1'!BH23&lt;&gt;0,($BF23*(1+Inputs!$M$137)),0)</f>
        <v>8024.0748700587619</v>
      </c>
      <c r="BN23" s="636">
        <f>IF('ACS 12.1'!BI23&lt;&gt;0,($BM23*(1+Inputs!$M$137)),0)</f>
        <v>6765.1200520023749</v>
      </c>
      <c r="BO23" s="377">
        <f>IF('ACS 12.1'!BJ23&lt;&gt;0,($BM23*(1+Inputs!$M$137)),0)</f>
        <v>0</v>
      </c>
      <c r="BP23" s="377">
        <f>IF('ACS 12.1'!BK23&lt;&gt;0,($BM23*(1+Inputs!$M$137)),0)</f>
        <v>6765.1200520023749</v>
      </c>
      <c r="BQ23" s="378">
        <f>IF('ACS 12.1'!BL23&lt;&gt;0,($BM23*(1+Inputs!$M$137)),0)</f>
        <v>6765.1200520023749</v>
      </c>
      <c r="BR23" s="377">
        <f>IF('ACS 12.1'!BM23&lt;&gt;0,($BM23*(1+Inputs!$M$137)),0)</f>
        <v>6765.1200520023749</v>
      </c>
      <c r="BS23" s="377">
        <f>IF('ACS 12.1'!BN23&lt;&gt;0,($BM23*(1+Inputs!$M$137)),0)</f>
        <v>6765.1200520023749</v>
      </c>
      <c r="BT23" s="361">
        <f>IF('ACS 12.1'!BO23&lt;&gt;0,($BM23*(1+Inputs!$M$137)),0)</f>
        <v>6765.1200520023749</v>
      </c>
      <c r="BU23" s="60"/>
      <c r="BV23" s="53"/>
      <c r="BW23" s="53"/>
      <c r="BX23" s="53"/>
      <c r="BY23" s="53"/>
      <c r="BZ23" s="60"/>
      <c r="CA23" s="60"/>
      <c r="CB23" s="60"/>
      <c r="CC23" s="35"/>
      <c r="CD23" s="35"/>
      <c r="CE23" s="35"/>
      <c r="CF23" s="35"/>
    </row>
    <row r="24" spans="1:95">
      <c r="B24" s="287" t="s">
        <v>80</v>
      </c>
      <c r="C24" s="362">
        <f>IFERROR('2011-20 Revenue'!C24/'ACS 12.1'!C24,0)</f>
        <v>0</v>
      </c>
      <c r="D24" s="333">
        <f>IFERROR('2011-20 Revenue'!D24/'ACS 12.1'!D24,0)</f>
        <v>0</v>
      </c>
      <c r="E24" s="333">
        <f>IFERROR('2011-20 Revenue'!E24/'ACS 12.1'!E24,0)</f>
        <v>0</v>
      </c>
      <c r="F24" s="363">
        <f>IFERROR('2011-20 Revenue'!F24/'ACS 12.1'!F24,0)</f>
        <v>0</v>
      </c>
      <c r="G24" s="333">
        <f>IFERROR('2011-20 Revenue'!G24/'ACS 12.1'!G24,0)</f>
        <v>0</v>
      </c>
      <c r="H24" s="1029"/>
      <c r="I24" s="332">
        <f>IFERROR('2011-20 Revenue'!I24/'ACS 12.1'!H24,0)</f>
        <v>0</v>
      </c>
      <c r="J24" s="362">
        <f>IFERROR('2011-20 Revenue'!J24/'ACS 12.1'!I24,0)</f>
        <v>0</v>
      </c>
      <c r="K24" s="333">
        <f>IFERROR('2011-20 Revenue'!K24/'ACS 12.1'!J24,0)</f>
        <v>0</v>
      </c>
      <c r="L24" s="333">
        <f>IFERROR('2011-20 Revenue'!L24/'ACS 12.1'!K24,0)</f>
        <v>0</v>
      </c>
      <c r="M24" s="363">
        <f>IFERROR('2011-20 Revenue'!M24/'ACS 12.1'!L24,0)</f>
        <v>0</v>
      </c>
      <c r="N24" s="333">
        <f>IFERROR('2011-20 Revenue'!N24/'ACS 12.1'!M24,0)</f>
        <v>0</v>
      </c>
      <c r="O24" s="1029"/>
      <c r="P24" s="364">
        <f>IFERROR('2011-20 Revenue'!P24/'ACS 12.1'!N24,0)</f>
        <v>0</v>
      </c>
      <c r="Q24" s="362">
        <f>IFERROR('2011-20 Revenue'!Q24/'ACS 12.1'!O24,0)</f>
        <v>0</v>
      </c>
      <c r="R24" s="333">
        <f>IFERROR('2011-20 Revenue'!R24/'ACS 12.1'!P24,0)</f>
        <v>0</v>
      </c>
      <c r="S24" s="333">
        <f>IFERROR('2011-20 Revenue'!S24/'ACS 12.1'!Q24,0)</f>
        <v>0</v>
      </c>
      <c r="T24" s="363">
        <f>IFERROR('2011-20 Revenue'!T24/'ACS 12.1'!R24,0)</f>
        <v>0</v>
      </c>
      <c r="U24" s="333">
        <f>IFERROR('2011-20 Revenue'!U24/'ACS 12.1'!S24,0)</f>
        <v>0</v>
      </c>
      <c r="V24" s="1029"/>
      <c r="W24" s="364">
        <f>IFERROR('2011-20 Revenue'!W24/'ACS 12.1'!T24,0)</f>
        <v>0</v>
      </c>
      <c r="X24" s="541">
        <f>IFERROR('2011-20 Revenue'!X24/'ACS 12.1'!U24,0)</f>
        <v>0</v>
      </c>
      <c r="Y24" s="542">
        <f>IFERROR('2011-20 Revenue'!Y24/'ACS 12.1'!V24,0)</f>
        <v>0</v>
      </c>
      <c r="Z24" s="542">
        <f>IFERROR('2011-20 Revenue'!Z24/'ACS 12.1'!W24,0)</f>
        <v>0</v>
      </c>
      <c r="AA24" s="543">
        <f>IFERROR('2011-20 Revenue'!AA24/'ACS 12.1'!X24,0)</f>
        <v>0</v>
      </c>
      <c r="AB24" s="542">
        <f>IFERROR('2011-20 Revenue'!AB24/'ACS 12.1'!Y24,0)</f>
        <v>0</v>
      </c>
      <c r="AC24" s="1031"/>
      <c r="AD24" s="534">
        <f>IFERROR('2011-20 Revenue'!AD24/'ACS 12.1'!Z24,0)</f>
        <v>0</v>
      </c>
      <c r="AE24" s="376">
        <f>X24*(1+Inputs!$L$137)</f>
        <v>0</v>
      </c>
      <c r="AF24" s="377">
        <f>Y24*(1+Inputs!$L$137)</f>
        <v>0</v>
      </c>
      <c r="AG24" s="377">
        <f>Z24*(1+Inputs!$L$137)</f>
        <v>0</v>
      </c>
      <c r="AH24" s="378">
        <f>AA24*(1+Inputs!$L$137)</f>
        <v>0</v>
      </c>
      <c r="AI24" s="377">
        <f>AB24*(1+Inputs!$L$137)</f>
        <v>0</v>
      </c>
      <c r="AJ24" s="1033"/>
      <c r="AK24" s="361">
        <f>AD24*(1+Inputs!$L$137)</f>
        <v>0</v>
      </c>
      <c r="AL24" s="636">
        <f>IF('ACS 12.1'!AG24&lt;&gt;0,($AK24*(1+Inputs!$M$137)),0)</f>
        <v>0</v>
      </c>
      <c r="AM24" s="377">
        <f>IF('ACS 12.1'!AH24&lt;&gt;0,($AK24*(1+Inputs!$M$137)),0)</f>
        <v>0</v>
      </c>
      <c r="AN24" s="377">
        <f>IF('ACS 12.1'!AI24&lt;&gt;0,($AK24*(1+Inputs!$M$137)),0)</f>
        <v>0</v>
      </c>
      <c r="AO24" s="378">
        <f>IF('ACS 12.1'!AJ24&lt;&gt;0,($AK24*(1+Inputs!$M$137)),0)</f>
        <v>0</v>
      </c>
      <c r="AP24" s="377">
        <f>IF('ACS 12.1'!AK24&lt;&gt;0,($AK24*(1+Inputs!$M$137)),0)</f>
        <v>0</v>
      </c>
      <c r="AQ24" s="377">
        <f>IF('ACS 12.1'!AL24&lt;&gt;0,($AK24*(1+Inputs!$M$137)),0)</f>
        <v>0</v>
      </c>
      <c r="AR24" s="361">
        <f>IF('ACS 12.1'!AM24&lt;&gt;0,($AK24*(1+Inputs!$M$137)),0)</f>
        <v>0</v>
      </c>
      <c r="AS24" s="636">
        <f>IF('ACS 12.1'!AN24&lt;&gt;0,($AR24*(1+Inputs!$M$137)),0)</f>
        <v>0</v>
      </c>
      <c r="AT24" s="377">
        <f>IF('ACS 12.1'!AO24&lt;&gt;0,($AR24*(1+Inputs!$M$137)),0)</f>
        <v>0</v>
      </c>
      <c r="AU24" s="377">
        <f>IF('ACS 12.1'!AP24&lt;&gt;0,($AR24*(1+Inputs!$M$137)),0)</f>
        <v>0</v>
      </c>
      <c r="AV24" s="378">
        <f>IF('ACS 12.1'!AQ24&lt;&gt;0,($AR24*(1+Inputs!$M$137)),0)</f>
        <v>0</v>
      </c>
      <c r="AW24" s="377">
        <f>IF('ACS 12.1'!AR24&lt;&gt;0,($AR24*(1+Inputs!$M$137)),0)</f>
        <v>0</v>
      </c>
      <c r="AX24" s="377">
        <f>IF('ACS 12.1'!AS24&lt;&gt;0,($AR24*(1+Inputs!$M$137)),0)</f>
        <v>0</v>
      </c>
      <c r="AY24" s="361">
        <f>IF('ACS 12.1'!AT24&lt;&gt;0,($AR24*(1+Inputs!$M$137)),0)</f>
        <v>0</v>
      </c>
      <c r="AZ24" s="636">
        <f>IF('ACS 12.1'!AU24&lt;&gt;0,($AY24*(1+Inputs!$M$137)),0)</f>
        <v>0</v>
      </c>
      <c r="BA24" s="377">
        <f>IF('ACS 12.1'!AV24&lt;&gt;0,($AY24*(1+Inputs!$M$137)),0)</f>
        <v>0</v>
      </c>
      <c r="BB24" s="377">
        <f>IF('ACS 12.1'!AW24&lt;&gt;0,($AY24*(1+Inputs!$M$137)),0)</f>
        <v>0</v>
      </c>
      <c r="BC24" s="378">
        <f>IF('ACS 12.1'!AX24&lt;&gt;0,($AY24*(1+Inputs!$M$137)),0)</f>
        <v>0</v>
      </c>
      <c r="BD24" s="377">
        <f>IF('ACS 12.1'!AY24&lt;&gt;0,($AY24*(1+Inputs!$M$137)),0)</f>
        <v>0</v>
      </c>
      <c r="BE24" s="377">
        <f>IF('ACS 12.1'!AZ24&lt;&gt;0,($AY24*(1+Inputs!$M$137)),0)</f>
        <v>0</v>
      </c>
      <c r="BF24" s="361">
        <f>IF('ACS 12.1'!BA24&lt;&gt;0,($AY24*(1+Inputs!$M$137)),0)</f>
        <v>0</v>
      </c>
      <c r="BG24" s="636">
        <f>IF('ACS 12.1'!BB24&lt;&gt;0,($BF24*(1+Inputs!$M$137)),0)</f>
        <v>0</v>
      </c>
      <c r="BH24" s="377">
        <f>IF('ACS 12.1'!BC24&lt;&gt;0,($BF24*(1+Inputs!$M$137)),0)</f>
        <v>0</v>
      </c>
      <c r="BI24" s="377">
        <f>IF('ACS 12.1'!BD24&lt;&gt;0,($BF24*(1+Inputs!$M$137)),0)</f>
        <v>0</v>
      </c>
      <c r="BJ24" s="378">
        <f>IF('ACS 12.1'!BE24&lt;&gt;0,($BF24*(1+Inputs!$M$137)),0)</f>
        <v>0</v>
      </c>
      <c r="BK24" s="377">
        <f>IF('ACS 12.1'!BF24&lt;&gt;0,($BF24*(1+Inputs!$M$137)),0)</f>
        <v>0</v>
      </c>
      <c r="BL24" s="377">
        <f>IF('ACS 12.1'!BG24&lt;&gt;0,($BF24*(1+Inputs!$M$137)),0)</f>
        <v>0</v>
      </c>
      <c r="BM24" s="361">
        <f>IF('ACS 12.1'!BH24&lt;&gt;0,($BF24*(1+Inputs!$M$137)),0)</f>
        <v>0</v>
      </c>
      <c r="BN24" s="636">
        <f>IF('ACS 12.1'!BI24&lt;&gt;0,($BM24*(1+Inputs!$M$137)),0)</f>
        <v>0</v>
      </c>
      <c r="BO24" s="377">
        <f>IF('ACS 12.1'!BJ24&lt;&gt;0,($BM24*(1+Inputs!$M$137)),0)</f>
        <v>0</v>
      </c>
      <c r="BP24" s="377">
        <f>IF('ACS 12.1'!BK24&lt;&gt;0,($BM24*(1+Inputs!$M$137)),0)</f>
        <v>0</v>
      </c>
      <c r="BQ24" s="378">
        <f>IF('ACS 12.1'!BL24&lt;&gt;0,($BM24*(1+Inputs!$M$137)),0)</f>
        <v>0</v>
      </c>
      <c r="BR24" s="377">
        <f>IF('ACS 12.1'!BM24&lt;&gt;0,($BM24*(1+Inputs!$M$137)),0)</f>
        <v>0</v>
      </c>
      <c r="BS24" s="377">
        <f>IF('ACS 12.1'!BN24&lt;&gt;0,($BM24*(1+Inputs!$M$137)),0)</f>
        <v>0</v>
      </c>
      <c r="BT24" s="361">
        <f>IF('ACS 12.1'!BO24&lt;&gt;0,($BM24*(1+Inputs!$M$137)),0)</f>
        <v>0</v>
      </c>
      <c r="BU24" s="60"/>
      <c r="BV24" s="53"/>
      <c r="BW24" s="53"/>
      <c r="BX24" s="53"/>
      <c r="BY24" s="53"/>
      <c r="BZ24" s="60"/>
      <c r="CA24" s="60"/>
      <c r="CB24" s="60"/>
      <c r="CC24" s="35"/>
      <c r="CD24" s="35"/>
      <c r="CE24" s="35"/>
      <c r="CF24" s="35"/>
    </row>
    <row r="25" spans="1:95">
      <c r="A25" s="13"/>
      <c r="B25" s="287" t="s">
        <v>81</v>
      </c>
      <c r="C25" s="362">
        <f>IFERROR('2011-20 Revenue'!C25/'ACS 12.1'!C25,0)</f>
        <v>5454.2598129414373</v>
      </c>
      <c r="D25" s="333">
        <f>IFERROR('2011-20 Revenue'!D25/'ACS 12.1'!D25,0)</f>
        <v>0</v>
      </c>
      <c r="E25" s="333">
        <f>IFERROR('2011-20 Revenue'!E25/'ACS 12.1'!E25,0)</f>
        <v>5454.2598129414364</v>
      </c>
      <c r="F25" s="363">
        <f>IFERROR('2011-20 Revenue'!F25/'ACS 12.1'!F25,0)</f>
        <v>0</v>
      </c>
      <c r="G25" s="333">
        <f>IFERROR('2011-20 Revenue'!G25/'ACS 12.1'!G25,0)</f>
        <v>0</v>
      </c>
      <c r="H25" s="1029"/>
      <c r="I25" s="332">
        <f>IFERROR('2011-20 Revenue'!I25/'ACS 12.1'!H25,0)</f>
        <v>5454.2598129414364</v>
      </c>
      <c r="J25" s="362">
        <f>IFERROR('2011-20 Revenue'!J25/'ACS 12.1'!I25,0)</f>
        <v>4396.5758880516687</v>
      </c>
      <c r="K25" s="333">
        <f>IFERROR('2011-20 Revenue'!K25/'ACS 12.1'!J25,0)</f>
        <v>0</v>
      </c>
      <c r="L25" s="333">
        <f>IFERROR('2011-20 Revenue'!L25/'ACS 12.1'!K25,0)</f>
        <v>4396.5758880516696</v>
      </c>
      <c r="M25" s="363">
        <f>IFERROR('2011-20 Revenue'!M25/'ACS 12.1'!L25,0)</f>
        <v>0</v>
      </c>
      <c r="N25" s="333">
        <f>IFERROR('2011-20 Revenue'!N25/'ACS 12.1'!M25,0)</f>
        <v>0</v>
      </c>
      <c r="O25" s="1029"/>
      <c r="P25" s="364">
        <f>IFERROR('2011-20 Revenue'!P25/'ACS 12.1'!N25,0)</f>
        <v>4396.5758880516687</v>
      </c>
      <c r="Q25" s="362">
        <f>IFERROR('2011-20 Revenue'!Q25/'ACS 12.1'!O25,0)</f>
        <v>2726.0410031742208</v>
      </c>
      <c r="R25" s="333">
        <f>IFERROR('2011-20 Revenue'!R25/'ACS 12.1'!P25,0)</f>
        <v>0</v>
      </c>
      <c r="S25" s="333">
        <f>IFERROR('2011-20 Revenue'!S25/'ACS 12.1'!Q25,0)</f>
        <v>2726.0410031742208</v>
      </c>
      <c r="T25" s="363">
        <f>IFERROR('2011-20 Revenue'!T25/'ACS 12.1'!R25,0)</f>
        <v>0</v>
      </c>
      <c r="U25" s="333">
        <f>IFERROR('2011-20 Revenue'!U25/'ACS 12.1'!S25,0)</f>
        <v>0</v>
      </c>
      <c r="V25" s="1029"/>
      <c r="W25" s="364">
        <f>IFERROR('2011-20 Revenue'!W25/'ACS 12.1'!T25,0)</f>
        <v>2726.0410031742208</v>
      </c>
      <c r="X25" s="541">
        <f>IFERROR('2011-20 Revenue'!X25/'ACS 12.1'!U25,0)</f>
        <v>1928.5285920467281</v>
      </c>
      <c r="Y25" s="542">
        <f>IFERROR('2011-20 Revenue'!Y25/'ACS 12.1'!V25,0)</f>
        <v>0</v>
      </c>
      <c r="Z25" s="542">
        <f>IFERROR('2011-20 Revenue'!Z25/'ACS 12.1'!W25,0)</f>
        <v>1928.5285920467279</v>
      </c>
      <c r="AA25" s="543">
        <f>IFERROR('2011-20 Revenue'!AA25/'ACS 12.1'!X25,0)</f>
        <v>0</v>
      </c>
      <c r="AB25" s="542">
        <f>IFERROR('2011-20 Revenue'!AB25/'ACS 12.1'!Y25,0)</f>
        <v>0</v>
      </c>
      <c r="AC25" s="1031"/>
      <c r="AD25" s="534">
        <f>IFERROR('2011-20 Revenue'!AD25/'ACS 12.1'!Z25,0)</f>
        <v>1928.5285920467279</v>
      </c>
      <c r="AE25" s="376">
        <f>X25*(1+Inputs!$L$137)</f>
        <v>1541.9287139450175</v>
      </c>
      <c r="AF25" s="377">
        <f>Y25*(1+Inputs!$L$137)</f>
        <v>0</v>
      </c>
      <c r="AG25" s="377">
        <f>Z25*(1+Inputs!$L$137)</f>
        <v>1541.9287139450173</v>
      </c>
      <c r="AH25" s="378">
        <f>AA25*(1+Inputs!$L$137)</f>
        <v>0</v>
      </c>
      <c r="AI25" s="377">
        <f>AB25*(1+Inputs!$L$137)</f>
        <v>0</v>
      </c>
      <c r="AJ25" s="1033"/>
      <c r="AK25" s="361">
        <f>AD25*(1+Inputs!$L$137)</f>
        <v>1541.9287139450173</v>
      </c>
      <c r="AL25" s="636">
        <f>IF('ACS 12.1'!AG25&lt;&gt;0,($AK25*(1+Inputs!$M$137)),0)</f>
        <v>1300.0044279735489</v>
      </c>
      <c r="AM25" s="377">
        <f>IF('ACS 12.1'!AH25&lt;&gt;0,($AK25*(1+Inputs!$M$137)),0)</f>
        <v>0</v>
      </c>
      <c r="AN25" s="377">
        <f>IF('ACS 12.1'!AI25&lt;&gt;0,($AK25*(1+Inputs!$M$137)),0)</f>
        <v>1300.0044279735489</v>
      </c>
      <c r="AO25" s="378">
        <f>IF('ACS 12.1'!AJ25&lt;&gt;0,($AK25*(1+Inputs!$M$137)),0)</f>
        <v>1300.0044279735489</v>
      </c>
      <c r="AP25" s="377">
        <f>IF('ACS 12.1'!AK25&lt;&gt;0,($AK25*(1+Inputs!$M$137)),0)</f>
        <v>1300.0044279735489</v>
      </c>
      <c r="AQ25" s="377">
        <f>IF('ACS 12.1'!AL25&lt;&gt;0,($AK25*(1+Inputs!$M$137)),0)</f>
        <v>1300.0044279735489</v>
      </c>
      <c r="AR25" s="361">
        <f>IF('ACS 12.1'!AM25&lt;&gt;0,($AK25*(1+Inputs!$M$137)),0)</f>
        <v>1300.0044279735489</v>
      </c>
      <c r="AS25" s="636">
        <f>IF('ACS 12.1'!AN25&lt;&gt;0,($AR25*(1+Inputs!$M$137)),0)</f>
        <v>1096.0373832243824</v>
      </c>
      <c r="AT25" s="377">
        <f>IF('ACS 12.1'!AO25&lt;&gt;0,($AR25*(1+Inputs!$M$137)),0)</f>
        <v>0</v>
      </c>
      <c r="AU25" s="377">
        <f>IF('ACS 12.1'!AP25&lt;&gt;0,($AR25*(1+Inputs!$M$137)),0)</f>
        <v>1096.0373832243824</v>
      </c>
      <c r="AV25" s="378">
        <f>IF('ACS 12.1'!AQ25&lt;&gt;0,($AR25*(1+Inputs!$M$137)),0)</f>
        <v>1096.0373832243824</v>
      </c>
      <c r="AW25" s="377">
        <f>IF('ACS 12.1'!AR25&lt;&gt;0,($AR25*(1+Inputs!$M$137)),0)</f>
        <v>1096.0373832243824</v>
      </c>
      <c r="AX25" s="377">
        <f>IF('ACS 12.1'!AS25&lt;&gt;0,($AR25*(1+Inputs!$M$137)),0)</f>
        <v>1096.0373832243824</v>
      </c>
      <c r="AY25" s="361">
        <f>IF('ACS 12.1'!AT25&lt;&gt;0,($AR25*(1+Inputs!$M$137)),0)</f>
        <v>1096.0373832243824</v>
      </c>
      <c r="AZ25" s="636">
        <f>IF('ACS 12.1'!AU25&lt;&gt;0,($AY25*(1+Inputs!$M$137)),0)</f>
        <v>924.07219512162658</v>
      </c>
      <c r="BA25" s="377">
        <f>IF('ACS 12.1'!AV25&lt;&gt;0,($AY25*(1+Inputs!$M$137)),0)</f>
        <v>0</v>
      </c>
      <c r="BB25" s="377">
        <f>IF('ACS 12.1'!AW25&lt;&gt;0,($AY25*(1+Inputs!$M$137)),0)</f>
        <v>924.07219512162658</v>
      </c>
      <c r="BC25" s="378">
        <f>IF('ACS 12.1'!AX25&lt;&gt;0,($AY25*(1+Inputs!$M$137)),0)</f>
        <v>924.07219512162658</v>
      </c>
      <c r="BD25" s="377">
        <f>IF('ACS 12.1'!AY25&lt;&gt;0,($AY25*(1+Inputs!$M$137)),0)</f>
        <v>924.07219512162658</v>
      </c>
      <c r="BE25" s="377">
        <f>IF('ACS 12.1'!AZ25&lt;&gt;0,($AY25*(1+Inputs!$M$137)),0)</f>
        <v>924.07219512162658</v>
      </c>
      <c r="BF25" s="361">
        <f>IF('ACS 12.1'!BA25&lt;&gt;0,($AY25*(1+Inputs!$M$137)),0)</f>
        <v>924.07219512162658</v>
      </c>
      <c r="BG25" s="636">
        <f>IF('ACS 12.1'!BB25&lt;&gt;0,($BF25*(1+Inputs!$M$137)),0)</f>
        <v>779.08786220851732</v>
      </c>
      <c r="BH25" s="377">
        <f>IF('ACS 12.1'!BC25&lt;&gt;0,($BF25*(1+Inputs!$M$137)),0)</f>
        <v>0</v>
      </c>
      <c r="BI25" s="377">
        <f>IF('ACS 12.1'!BD25&lt;&gt;0,($BF25*(1+Inputs!$M$137)),0)</f>
        <v>779.08786220851732</v>
      </c>
      <c r="BJ25" s="378">
        <f>IF('ACS 12.1'!BE25&lt;&gt;0,($BF25*(1+Inputs!$M$137)),0)</f>
        <v>779.08786220851732</v>
      </c>
      <c r="BK25" s="377">
        <f>IF('ACS 12.1'!BF25&lt;&gt;0,($BF25*(1+Inputs!$M$137)),0)</f>
        <v>779.08786220851732</v>
      </c>
      <c r="BL25" s="377">
        <f>IF('ACS 12.1'!BG25&lt;&gt;0,($BF25*(1+Inputs!$M$137)),0)</f>
        <v>779.08786220851732</v>
      </c>
      <c r="BM25" s="361">
        <f>IF('ACS 12.1'!BH25&lt;&gt;0,($BF25*(1+Inputs!$M$137)),0)</f>
        <v>779.08786220851732</v>
      </c>
      <c r="BN25" s="636">
        <f>IF('ACS 12.1'!BI25&lt;&gt;0,($BM25*(1+Inputs!$M$137)),0)</f>
        <v>656.85116405947815</v>
      </c>
      <c r="BO25" s="377">
        <f>IF('ACS 12.1'!BJ25&lt;&gt;0,($BM25*(1+Inputs!$M$137)),0)</f>
        <v>0</v>
      </c>
      <c r="BP25" s="377">
        <f>IF('ACS 12.1'!BK25&lt;&gt;0,($BM25*(1+Inputs!$M$137)),0)</f>
        <v>656.85116405947815</v>
      </c>
      <c r="BQ25" s="378">
        <f>IF('ACS 12.1'!BL25&lt;&gt;0,($BM25*(1+Inputs!$M$137)),0)</f>
        <v>656.85116405947815</v>
      </c>
      <c r="BR25" s="377">
        <f>IF('ACS 12.1'!BM25&lt;&gt;0,($BM25*(1+Inputs!$M$137)),0)</f>
        <v>656.85116405947815</v>
      </c>
      <c r="BS25" s="377">
        <f>IF('ACS 12.1'!BN25&lt;&gt;0,($BM25*(1+Inputs!$M$137)),0)</f>
        <v>656.85116405947815</v>
      </c>
      <c r="BT25" s="361">
        <f>IF('ACS 12.1'!BO25&lt;&gt;0,($BM25*(1+Inputs!$M$137)),0)</f>
        <v>656.85116405947815</v>
      </c>
      <c r="BU25" s="60"/>
      <c r="BV25" s="53"/>
      <c r="BW25" s="53"/>
      <c r="BX25" s="53"/>
      <c r="BY25" s="53"/>
      <c r="BZ25" s="60"/>
      <c r="CA25" s="60"/>
      <c r="CB25" s="60"/>
      <c r="CC25" s="35"/>
      <c r="CD25" s="35"/>
      <c r="CE25" s="35"/>
      <c r="CF25" s="35"/>
    </row>
    <row r="26" spans="1:95">
      <c r="B26" s="288" t="s">
        <v>82</v>
      </c>
      <c r="C26" s="360">
        <f>IFERROR('2011-20 Revenue'!C26/'ACS 12.1'!C26,0)</f>
        <v>7595.0384001901375</v>
      </c>
      <c r="D26" s="253">
        <f>IFERROR('2011-20 Revenue'!D26/'ACS 12.1'!D26,0)</f>
        <v>0</v>
      </c>
      <c r="E26" s="253">
        <f>IFERROR('2011-20 Revenue'!E26/'ACS 12.1'!E26,0)</f>
        <v>7595.0384001901366</v>
      </c>
      <c r="F26" s="284">
        <f>IFERROR('2011-20 Revenue'!F26/'ACS 12.1'!F26,0)</f>
        <v>0</v>
      </c>
      <c r="G26" s="253">
        <f>IFERROR('2011-20 Revenue'!G26/'ACS 12.1'!G26,0)</f>
        <v>0</v>
      </c>
      <c r="H26" s="631"/>
      <c r="I26" s="296">
        <f>IFERROR('2011-20 Revenue'!I26/'ACS 12.1'!H26,0)</f>
        <v>7595.0384001901375</v>
      </c>
      <c r="J26" s="360">
        <f>IFERROR('2011-20 Revenue'!J26/'ACS 12.1'!I26,0)</f>
        <v>7850.706047819971</v>
      </c>
      <c r="K26" s="253">
        <f>IFERROR('2011-20 Revenue'!K26/'ACS 12.1'!J26,0)</f>
        <v>0</v>
      </c>
      <c r="L26" s="253">
        <f>IFERROR('2011-20 Revenue'!L26/'ACS 12.1'!K26,0)</f>
        <v>7850.706047819971</v>
      </c>
      <c r="M26" s="284">
        <f>IFERROR('2011-20 Revenue'!M26/'ACS 12.1'!L26,0)</f>
        <v>0</v>
      </c>
      <c r="N26" s="253">
        <f>IFERROR('2011-20 Revenue'!N26/'ACS 12.1'!M26,0)</f>
        <v>0</v>
      </c>
      <c r="O26" s="631"/>
      <c r="P26" s="292">
        <f>IFERROR('2011-20 Revenue'!P26/'ACS 12.1'!N26,0)</f>
        <v>7850.706047819971</v>
      </c>
      <c r="Q26" s="360">
        <f>IFERROR('2011-20 Revenue'!Q26/'ACS 12.1'!O26,0)</f>
        <v>3170.3315355749419</v>
      </c>
      <c r="R26" s="253">
        <f>IFERROR('2011-20 Revenue'!R26/'ACS 12.1'!P26,0)</f>
        <v>0</v>
      </c>
      <c r="S26" s="253">
        <f>IFERROR('2011-20 Revenue'!S26/'ACS 12.1'!Q26,0)</f>
        <v>3170.3315355749423</v>
      </c>
      <c r="T26" s="284">
        <f>IFERROR('2011-20 Revenue'!T26/'ACS 12.1'!R26,0)</f>
        <v>0</v>
      </c>
      <c r="U26" s="253">
        <f>IFERROR('2011-20 Revenue'!U26/'ACS 12.1'!S26,0)</f>
        <v>0</v>
      </c>
      <c r="V26" s="631"/>
      <c r="W26" s="292">
        <f>IFERROR('2011-20 Revenue'!W26/'ACS 12.1'!T26,0)</f>
        <v>3170.3315355749419</v>
      </c>
      <c r="X26" s="541">
        <f>IFERROR('2011-20 Revenue'!X26/'ACS 12.1'!U26,0)</f>
        <v>946.63514735307876</v>
      </c>
      <c r="Y26" s="542">
        <f>IFERROR('2011-20 Revenue'!Y26/'ACS 12.1'!V26,0)</f>
        <v>0</v>
      </c>
      <c r="Z26" s="542">
        <f>IFERROR('2011-20 Revenue'!Z26/'ACS 12.1'!W26,0)</f>
        <v>946.63514735307888</v>
      </c>
      <c r="AA26" s="543">
        <f>IFERROR('2011-20 Revenue'!AA26/'ACS 12.1'!X26,0)</f>
        <v>0</v>
      </c>
      <c r="AB26" s="542">
        <f>IFERROR('2011-20 Revenue'!AB26/'ACS 12.1'!Y26,0)</f>
        <v>0</v>
      </c>
      <c r="AC26" s="1031"/>
      <c r="AD26" s="534">
        <f>IFERROR('2011-20 Revenue'!AD26/'ACS 12.1'!Z26,0)</f>
        <v>946.63514735307876</v>
      </c>
      <c r="AE26" s="376">
        <f>X26*(1+Inputs!$L$137)</f>
        <v>756.86921176739168</v>
      </c>
      <c r="AF26" s="377">
        <f>Y26*(1+Inputs!$L$137)</f>
        <v>0</v>
      </c>
      <c r="AG26" s="377">
        <f>Z26*(1+Inputs!$L$137)</f>
        <v>756.86921176739179</v>
      </c>
      <c r="AH26" s="378">
        <f>AA26*(1+Inputs!$L$137)</f>
        <v>0</v>
      </c>
      <c r="AI26" s="377">
        <f>AB26*(1+Inputs!$L$137)</f>
        <v>0</v>
      </c>
      <c r="AJ26" s="1033"/>
      <c r="AK26" s="361">
        <f>AD26*(1+Inputs!$L$137)</f>
        <v>756.86921176739168</v>
      </c>
      <c r="AL26" s="636">
        <f>IF('ACS 12.1'!AG26&lt;&gt;0,($AK26*(1+Inputs!$M$137)),0)</f>
        <v>638.1185574896457</v>
      </c>
      <c r="AM26" s="377">
        <f>IF('ACS 12.1'!AH26&lt;&gt;0,($AK26*(1+Inputs!$M$137)),0)</f>
        <v>0</v>
      </c>
      <c r="AN26" s="377">
        <f>IF('ACS 12.1'!AI26&lt;&gt;0,($AK26*(1+Inputs!$M$137)),0)</f>
        <v>638.1185574896457</v>
      </c>
      <c r="AO26" s="378">
        <f>IF('ACS 12.1'!AJ26&lt;&gt;0,($AK26*(1+Inputs!$M$137)),0)</f>
        <v>638.1185574896457</v>
      </c>
      <c r="AP26" s="377">
        <f>IF('ACS 12.1'!AK26&lt;&gt;0,($AK26*(1+Inputs!$M$137)),0)</f>
        <v>638.1185574896457</v>
      </c>
      <c r="AQ26" s="377">
        <f>IF('ACS 12.1'!AL26&lt;&gt;0,($AK26*(1+Inputs!$M$137)),0)</f>
        <v>638.1185574896457</v>
      </c>
      <c r="AR26" s="361">
        <f>IF('ACS 12.1'!AM26&lt;&gt;0,($AK26*(1+Inputs!$M$137)),0)</f>
        <v>638.1185574896457</v>
      </c>
      <c r="AS26" s="636">
        <f>IF('ACS 12.1'!AN26&lt;&gt;0,($AR26*(1+Inputs!$M$137)),0)</f>
        <v>537.99954745392574</v>
      </c>
      <c r="AT26" s="377">
        <f>IF('ACS 12.1'!AO26&lt;&gt;0,($AR26*(1+Inputs!$M$137)),0)</f>
        <v>0</v>
      </c>
      <c r="AU26" s="377">
        <f>IF('ACS 12.1'!AP26&lt;&gt;0,($AR26*(1+Inputs!$M$137)),0)</f>
        <v>537.99954745392574</v>
      </c>
      <c r="AV26" s="378">
        <f>IF('ACS 12.1'!AQ26&lt;&gt;0,($AR26*(1+Inputs!$M$137)),0)</f>
        <v>537.99954745392574</v>
      </c>
      <c r="AW26" s="377">
        <f>IF('ACS 12.1'!AR26&lt;&gt;0,($AR26*(1+Inputs!$M$137)),0)</f>
        <v>537.99954745392574</v>
      </c>
      <c r="AX26" s="377">
        <f>IF('ACS 12.1'!AS26&lt;&gt;0,($AR26*(1+Inputs!$M$137)),0)</f>
        <v>537.99954745392574</v>
      </c>
      <c r="AY26" s="361">
        <f>IF('ACS 12.1'!AT26&lt;&gt;0,($AR26*(1+Inputs!$M$137)),0)</f>
        <v>537.99954745392574</v>
      </c>
      <c r="AZ26" s="636">
        <f>IF('ACS 12.1'!AU26&lt;&gt;0,($AY26*(1+Inputs!$M$137)),0)</f>
        <v>453.58892899040239</v>
      </c>
      <c r="BA26" s="377">
        <f>IF('ACS 12.1'!AV26&lt;&gt;0,($AY26*(1+Inputs!$M$137)),0)</f>
        <v>0</v>
      </c>
      <c r="BB26" s="377">
        <f>IF('ACS 12.1'!AW26&lt;&gt;0,($AY26*(1+Inputs!$M$137)),0)</f>
        <v>453.58892899040239</v>
      </c>
      <c r="BC26" s="378">
        <f>IF('ACS 12.1'!AX26&lt;&gt;0,($AY26*(1+Inputs!$M$137)),0)</f>
        <v>453.58892899040239</v>
      </c>
      <c r="BD26" s="377">
        <f>IF('ACS 12.1'!AY26&lt;&gt;0,($AY26*(1+Inputs!$M$137)),0)</f>
        <v>453.58892899040239</v>
      </c>
      <c r="BE26" s="377">
        <f>IF('ACS 12.1'!AZ26&lt;&gt;0,($AY26*(1+Inputs!$M$137)),0)</f>
        <v>453.58892899040239</v>
      </c>
      <c r="BF26" s="361">
        <f>IF('ACS 12.1'!BA26&lt;&gt;0,($AY26*(1+Inputs!$M$137)),0)</f>
        <v>453.58892899040239</v>
      </c>
      <c r="BG26" s="636">
        <f>IF('ACS 12.1'!BB26&lt;&gt;0,($BF26*(1+Inputs!$M$137)),0)</f>
        <v>382.42209956557656</v>
      </c>
      <c r="BH26" s="377">
        <f>IF('ACS 12.1'!BC26&lt;&gt;0,($BF26*(1+Inputs!$M$137)),0)</f>
        <v>0</v>
      </c>
      <c r="BI26" s="377">
        <f>IF('ACS 12.1'!BD26&lt;&gt;0,($BF26*(1+Inputs!$M$137)),0)</f>
        <v>382.42209956557656</v>
      </c>
      <c r="BJ26" s="378">
        <f>IF('ACS 12.1'!BE26&lt;&gt;0,($BF26*(1+Inputs!$M$137)),0)</f>
        <v>382.42209956557656</v>
      </c>
      <c r="BK26" s="377">
        <f>IF('ACS 12.1'!BF26&lt;&gt;0,($BF26*(1+Inputs!$M$137)),0)</f>
        <v>382.42209956557656</v>
      </c>
      <c r="BL26" s="377">
        <f>IF('ACS 12.1'!BG26&lt;&gt;0,($BF26*(1+Inputs!$M$137)),0)</f>
        <v>382.42209956557656</v>
      </c>
      <c r="BM26" s="361">
        <f>IF('ACS 12.1'!BH26&lt;&gt;0,($BF26*(1+Inputs!$M$137)),0)</f>
        <v>382.42209956557656</v>
      </c>
      <c r="BN26" s="636">
        <f>IF('ACS 12.1'!BI26&lt;&gt;0,($BM26*(1+Inputs!$M$137)),0)</f>
        <v>322.42114586363328</v>
      </c>
      <c r="BO26" s="377">
        <f>IF('ACS 12.1'!BJ26&lt;&gt;0,($BM26*(1+Inputs!$M$137)),0)</f>
        <v>0</v>
      </c>
      <c r="BP26" s="377">
        <f>IF('ACS 12.1'!BK26&lt;&gt;0,($BM26*(1+Inputs!$M$137)),0)</f>
        <v>322.42114586363328</v>
      </c>
      <c r="BQ26" s="378">
        <f>IF('ACS 12.1'!BL26&lt;&gt;0,($BM26*(1+Inputs!$M$137)),0)</f>
        <v>322.42114586363328</v>
      </c>
      <c r="BR26" s="377">
        <f>IF('ACS 12.1'!BM26&lt;&gt;0,($BM26*(1+Inputs!$M$137)),0)</f>
        <v>322.42114586363328</v>
      </c>
      <c r="BS26" s="377">
        <f>IF('ACS 12.1'!BN26&lt;&gt;0,($BM26*(1+Inputs!$M$137)),0)</f>
        <v>322.42114586363328</v>
      </c>
      <c r="BT26" s="361">
        <f>IF('ACS 12.1'!BO26&lt;&gt;0,($BM26*(1+Inputs!$M$137)),0)</f>
        <v>322.42114586363328</v>
      </c>
      <c r="BU26" s="60"/>
      <c r="BV26" s="53"/>
      <c r="BW26" s="53"/>
      <c r="BX26" s="53"/>
      <c r="BY26" s="53"/>
      <c r="BZ26" s="60"/>
      <c r="CA26" s="60"/>
      <c r="CB26" s="60"/>
      <c r="CC26" s="35"/>
      <c r="CD26" s="35"/>
      <c r="CE26" s="35"/>
      <c r="CF26" s="35"/>
    </row>
    <row r="27" spans="1:95">
      <c r="A27" s="13"/>
      <c r="B27" s="285" t="s">
        <v>83</v>
      </c>
      <c r="C27" s="360">
        <f>IFERROR('2011-20 Revenue'!C27/'ACS 12.1'!C27,0)</f>
        <v>0</v>
      </c>
      <c r="D27" s="253">
        <f>IFERROR('2011-20 Revenue'!D27/'ACS 12.1'!D27,0)</f>
        <v>0</v>
      </c>
      <c r="E27" s="253">
        <f>IFERROR('2011-20 Revenue'!E27/'ACS 12.1'!E27,0)</f>
        <v>0</v>
      </c>
      <c r="F27" s="284">
        <f>IFERROR('2011-20 Revenue'!F27/'ACS 12.1'!F27,0)</f>
        <v>0</v>
      </c>
      <c r="G27" s="253">
        <f>IFERROR('2011-20 Revenue'!G27/'ACS 12.1'!G27,0)</f>
        <v>0</v>
      </c>
      <c r="H27" s="631"/>
      <c r="I27" s="296">
        <f>IFERROR('2011-20 Revenue'!I27/'ACS 12.1'!H27,0)</f>
        <v>0</v>
      </c>
      <c r="J27" s="360">
        <f>IFERROR('2011-20 Revenue'!J27/'ACS 12.1'!I27,0)</f>
        <v>0</v>
      </c>
      <c r="K27" s="253">
        <f>IFERROR('2011-20 Revenue'!K27/'ACS 12.1'!J27,0)</f>
        <v>0</v>
      </c>
      <c r="L27" s="253">
        <f>IFERROR('2011-20 Revenue'!L27/'ACS 12.1'!K27,0)</f>
        <v>0</v>
      </c>
      <c r="M27" s="284">
        <f>IFERROR('2011-20 Revenue'!M27/'ACS 12.1'!L27,0)</f>
        <v>0</v>
      </c>
      <c r="N27" s="253">
        <f>IFERROR('2011-20 Revenue'!N27/'ACS 12.1'!M27,0)</f>
        <v>0</v>
      </c>
      <c r="O27" s="631"/>
      <c r="P27" s="292">
        <f>IFERROR('2011-20 Revenue'!P27/'ACS 12.1'!N27,0)</f>
        <v>0</v>
      </c>
      <c r="Q27" s="360">
        <f>IFERROR('2011-20 Revenue'!Q27/'ACS 12.1'!O27,0)</f>
        <v>0</v>
      </c>
      <c r="R27" s="253">
        <f>IFERROR('2011-20 Revenue'!R27/'ACS 12.1'!P27,0)</f>
        <v>0</v>
      </c>
      <c r="S27" s="253">
        <f>IFERROR('2011-20 Revenue'!S27/'ACS 12.1'!Q27,0)</f>
        <v>0</v>
      </c>
      <c r="T27" s="284">
        <f>IFERROR('2011-20 Revenue'!T27/'ACS 12.1'!R27,0)</f>
        <v>0</v>
      </c>
      <c r="U27" s="253">
        <f>IFERROR('2011-20 Revenue'!U27/'ACS 12.1'!S27,0)</f>
        <v>0</v>
      </c>
      <c r="V27" s="631"/>
      <c r="W27" s="292">
        <f>IFERROR('2011-20 Revenue'!W27/'ACS 12.1'!T27,0)</f>
        <v>0</v>
      </c>
      <c r="X27" s="541">
        <f>IFERROR('2011-20 Revenue'!X27/'ACS 12.1'!U27,0)</f>
        <v>0</v>
      </c>
      <c r="Y27" s="542">
        <f>IFERROR('2011-20 Revenue'!Y27/'ACS 12.1'!V27,0)</f>
        <v>0</v>
      </c>
      <c r="Z27" s="542">
        <f>IFERROR('2011-20 Revenue'!Z27/'ACS 12.1'!W27,0)</f>
        <v>0</v>
      </c>
      <c r="AA27" s="543">
        <f>IFERROR('2011-20 Revenue'!AA27/'ACS 12.1'!X27,0)</f>
        <v>0</v>
      </c>
      <c r="AB27" s="542">
        <f>IFERROR('2011-20 Revenue'!AB27/'ACS 12.1'!Y27,0)</f>
        <v>0</v>
      </c>
      <c r="AC27" s="1031"/>
      <c r="AD27" s="534">
        <f>IFERROR('2011-20 Revenue'!AD27/'ACS 12.1'!Z27,0)</f>
        <v>0</v>
      </c>
      <c r="AE27" s="376">
        <f>X27*(1+Inputs!$L$137)</f>
        <v>0</v>
      </c>
      <c r="AF27" s="377">
        <f>Y27*(1+Inputs!$L$137)</f>
        <v>0</v>
      </c>
      <c r="AG27" s="377">
        <f>Z27*(1+Inputs!$L$137)</f>
        <v>0</v>
      </c>
      <c r="AH27" s="378">
        <f>AA27*(1+Inputs!$L$137)</f>
        <v>0</v>
      </c>
      <c r="AI27" s="377">
        <f>AB27*(1+Inputs!$L$137)</f>
        <v>0</v>
      </c>
      <c r="AJ27" s="1033"/>
      <c r="AK27" s="361">
        <f>AD27*(1+Inputs!$L$137)</f>
        <v>0</v>
      </c>
      <c r="AL27" s="636">
        <f>IF('ACS 12.1'!AG27&lt;&gt;0,($AK27*(1+Inputs!$M$137)),0)</f>
        <v>0</v>
      </c>
      <c r="AM27" s="377">
        <f>IF('ACS 12.1'!AH27&lt;&gt;0,($AK27*(1+Inputs!$M$137)),0)</f>
        <v>0</v>
      </c>
      <c r="AN27" s="377">
        <f>IF('ACS 12.1'!AI27&lt;&gt;0,($AK27*(1+Inputs!$M$137)),0)</f>
        <v>0</v>
      </c>
      <c r="AO27" s="378">
        <f>IF('ACS 12.1'!AJ27&lt;&gt;0,($AK27*(1+Inputs!$M$137)),0)</f>
        <v>0</v>
      </c>
      <c r="AP27" s="377">
        <f>IF('ACS 12.1'!AK27&lt;&gt;0,($AK27*(1+Inputs!$M$137)),0)</f>
        <v>0</v>
      </c>
      <c r="AQ27" s="377">
        <f>IF('ACS 12.1'!AL27&lt;&gt;0,($AK27*(1+Inputs!$M$137)),0)</f>
        <v>0</v>
      </c>
      <c r="AR27" s="361">
        <f>IF('ACS 12.1'!AM27&lt;&gt;0,($AK27*(1+Inputs!$M$137)),0)</f>
        <v>0</v>
      </c>
      <c r="AS27" s="636">
        <f>IF('ACS 12.1'!AN27&lt;&gt;0,($AR27*(1+Inputs!$M$137)),0)</f>
        <v>0</v>
      </c>
      <c r="AT27" s="377">
        <f>IF('ACS 12.1'!AO27&lt;&gt;0,($AR27*(1+Inputs!$M$137)),0)</f>
        <v>0</v>
      </c>
      <c r="AU27" s="377">
        <f>IF('ACS 12.1'!AP27&lt;&gt;0,($AR27*(1+Inputs!$M$137)),0)</f>
        <v>0</v>
      </c>
      <c r="AV27" s="378">
        <f>IF('ACS 12.1'!AQ27&lt;&gt;0,($AR27*(1+Inputs!$M$137)),0)</f>
        <v>0</v>
      </c>
      <c r="AW27" s="377">
        <f>IF('ACS 12.1'!AR27&lt;&gt;0,($AR27*(1+Inputs!$M$137)),0)</f>
        <v>0</v>
      </c>
      <c r="AX27" s="377">
        <f>IF('ACS 12.1'!AS27&lt;&gt;0,($AR27*(1+Inputs!$M$137)),0)</f>
        <v>0</v>
      </c>
      <c r="AY27" s="361">
        <f>IF('ACS 12.1'!AT27&lt;&gt;0,($AR27*(1+Inputs!$M$137)),0)</f>
        <v>0</v>
      </c>
      <c r="AZ27" s="636">
        <f>IF('ACS 12.1'!AU27&lt;&gt;0,($AY27*(1+Inputs!$M$137)),0)</f>
        <v>0</v>
      </c>
      <c r="BA27" s="377">
        <f>IF('ACS 12.1'!AV27&lt;&gt;0,($AY27*(1+Inputs!$M$137)),0)</f>
        <v>0</v>
      </c>
      <c r="BB27" s="377">
        <f>IF('ACS 12.1'!AW27&lt;&gt;0,($AY27*(1+Inputs!$M$137)),0)</f>
        <v>0</v>
      </c>
      <c r="BC27" s="378">
        <f>IF('ACS 12.1'!AX27&lt;&gt;0,($AY27*(1+Inputs!$M$137)),0)</f>
        <v>0</v>
      </c>
      <c r="BD27" s="377">
        <f>IF('ACS 12.1'!AY27&lt;&gt;0,($AY27*(1+Inputs!$M$137)),0)</f>
        <v>0</v>
      </c>
      <c r="BE27" s="377">
        <f>IF('ACS 12.1'!AZ27&lt;&gt;0,($AY27*(1+Inputs!$M$137)),0)</f>
        <v>0</v>
      </c>
      <c r="BF27" s="361">
        <f>IF('ACS 12.1'!BA27&lt;&gt;0,($AY27*(1+Inputs!$M$137)),0)</f>
        <v>0</v>
      </c>
      <c r="BG27" s="636">
        <f>IF('ACS 12.1'!BB27&lt;&gt;0,($BF27*(1+Inputs!$M$137)),0)</f>
        <v>0</v>
      </c>
      <c r="BH27" s="377">
        <f>IF('ACS 12.1'!BC27&lt;&gt;0,($BF27*(1+Inputs!$M$137)),0)</f>
        <v>0</v>
      </c>
      <c r="BI27" s="377">
        <f>IF('ACS 12.1'!BD27&lt;&gt;0,($BF27*(1+Inputs!$M$137)),0)</f>
        <v>0</v>
      </c>
      <c r="BJ27" s="378">
        <f>IF('ACS 12.1'!BE27&lt;&gt;0,($BF27*(1+Inputs!$M$137)),0)</f>
        <v>0</v>
      </c>
      <c r="BK27" s="377">
        <f>IF('ACS 12.1'!BF27&lt;&gt;0,($BF27*(1+Inputs!$M$137)),0)</f>
        <v>0</v>
      </c>
      <c r="BL27" s="377">
        <f>IF('ACS 12.1'!BG27&lt;&gt;0,($BF27*(1+Inputs!$M$137)),0)</f>
        <v>0</v>
      </c>
      <c r="BM27" s="361">
        <f>IF('ACS 12.1'!BH27&lt;&gt;0,($BF27*(1+Inputs!$M$137)),0)</f>
        <v>0</v>
      </c>
      <c r="BN27" s="636">
        <f>IF('ACS 12.1'!BI27&lt;&gt;0,($BM27*(1+Inputs!$M$137)),0)</f>
        <v>0</v>
      </c>
      <c r="BO27" s="377">
        <f>IF('ACS 12.1'!BJ27&lt;&gt;0,($BM27*(1+Inputs!$M$137)),0)</f>
        <v>0</v>
      </c>
      <c r="BP27" s="377">
        <f>IF('ACS 12.1'!BK27&lt;&gt;0,($BM27*(1+Inputs!$M$137)),0)</f>
        <v>0</v>
      </c>
      <c r="BQ27" s="378">
        <f>IF('ACS 12.1'!BL27&lt;&gt;0,($BM27*(1+Inputs!$M$137)),0)</f>
        <v>0</v>
      </c>
      <c r="BR27" s="377">
        <f>IF('ACS 12.1'!BM27&lt;&gt;0,($BM27*(1+Inputs!$M$137)),0)</f>
        <v>0</v>
      </c>
      <c r="BS27" s="377">
        <f>IF('ACS 12.1'!BN27&lt;&gt;0,($BM27*(1+Inputs!$M$137)),0)</f>
        <v>0</v>
      </c>
      <c r="BT27" s="361">
        <f>IF('ACS 12.1'!BO27&lt;&gt;0,($BM27*(1+Inputs!$M$137)),0)</f>
        <v>0</v>
      </c>
      <c r="BU27" s="60"/>
      <c r="BV27" s="53"/>
      <c r="BW27" s="53"/>
      <c r="BX27" s="53"/>
      <c r="BY27" s="53"/>
      <c r="BZ27" s="60"/>
      <c r="CA27" s="60"/>
      <c r="CB27" s="60"/>
      <c r="CC27" s="35"/>
      <c r="CD27" s="35"/>
      <c r="CE27" s="35"/>
      <c r="CF27" s="35"/>
    </row>
    <row r="28" spans="1:95">
      <c r="A28" s="13"/>
      <c r="B28" s="285" t="s">
        <v>355</v>
      </c>
      <c r="C28" s="360">
        <f>IFERROR('2011-20 Revenue'!C28/'ACS 12.1'!C28,0)</f>
        <v>0</v>
      </c>
      <c r="D28" s="253">
        <f>IFERROR('2011-20 Revenue'!D28/'ACS 12.1'!D28,0)</f>
        <v>0</v>
      </c>
      <c r="E28" s="253">
        <f>IFERROR('2011-20 Revenue'!E28/'ACS 12.1'!E28,0)</f>
        <v>0</v>
      </c>
      <c r="F28" s="284">
        <f>IFERROR('2011-20 Revenue'!F28/'ACS 12.1'!F28,0)</f>
        <v>0</v>
      </c>
      <c r="G28" s="253">
        <f>IFERROR('2011-20 Revenue'!G28/'ACS 12.1'!G28,0)</f>
        <v>0</v>
      </c>
      <c r="H28" s="631"/>
      <c r="I28" s="296">
        <f>IFERROR('2011-20 Revenue'!I28/'ACS 12.1'!H28,0)</f>
        <v>0</v>
      </c>
      <c r="J28" s="360">
        <f>IFERROR('2011-20 Revenue'!J28/'ACS 12.1'!I28,0)</f>
        <v>0</v>
      </c>
      <c r="K28" s="253">
        <f>IFERROR('2011-20 Revenue'!K28/'ACS 12.1'!J28,0)</f>
        <v>0</v>
      </c>
      <c r="L28" s="253">
        <f>IFERROR('2011-20 Revenue'!L28/'ACS 12.1'!K28,0)</f>
        <v>0</v>
      </c>
      <c r="M28" s="284">
        <f>IFERROR('2011-20 Revenue'!M28/'ACS 12.1'!L28,0)</f>
        <v>0</v>
      </c>
      <c r="N28" s="253">
        <f>IFERROR('2011-20 Revenue'!N28/'ACS 12.1'!M28,0)</f>
        <v>0</v>
      </c>
      <c r="O28" s="631"/>
      <c r="P28" s="292">
        <f>IFERROR('2011-20 Revenue'!P28/'ACS 12.1'!N28,0)</f>
        <v>0</v>
      </c>
      <c r="Q28" s="360">
        <f>IFERROR('2011-20 Revenue'!Q28/'ACS 12.1'!O28,0)</f>
        <v>0</v>
      </c>
      <c r="R28" s="253">
        <f>IFERROR('2011-20 Revenue'!R28/'ACS 12.1'!P28,0)</f>
        <v>0</v>
      </c>
      <c r="S28" s="253">
        <f>IFERROR('2011-20 Revenue'!S28/'ACS 12.1'!Q28,0)</f>
        <v>0</v>
      </c>
      <c r="T28" s="284">
        <f>IFERROR('2011-20 Revenue'!T28/'ACS 12.1'!R28,0)</f>
        <v>0</v>
      </c>
      <c r="U28" s="253">
        <f>IFERROR('2011-20 Revenue'!U28/'ACS 12.1'!S28,0)</f>
        <v>0</v>
      </c>
      <c r="V28" s="631"/>
      <c r="W28" s="292">
        <f>IFERROR('2011-20 Revenue'!W28/'ACS 12.1'!T28,0)</f>
        <v>0</v>
      </c>
      <c r="X28" s="541">
        <f>IFERROR('2011-20 Revenue'!X28/'ACS 12.1'!U28,0)</f>
        <v>0</v>
      </c>
      <c r="Y28" s="542">
        <f>IFERROR('2011-20 Revenue'!Y28/'ACS 12.1'!V28,0)</f>
        <v>0</v>
      </c>
      <c r="Z28" s="542">
        <f>IFERROR('2011-20 Revenue'!Z28/'ACS 12.1'!W28,0)</f>
        <v>0</v>
      </c>
      <c r="AA28" s="543">
        <f>IFERROR('2011-20 Revenue'!AA28/'ACS 12.1'!X28,0)</f>
        <v>0</v>
      </c>
      <c r="AB28" s="542">
        <f>IFERROR('2011-20 Revenue'!AB28/'ACS 12.1'!Y28,0)</f>
        <v>0</v>
      </c>
      <c r="AC28" s="1031"/>
      <c r="AD28" s="534">
        <f>IFERROR('2011-20 Revenue'!AD28/'ACS 12.1'!Z28,0)</f>
        <v>0</v>
      </c>
      <c r="AE28" s="376">
        <f>AE26/$AK$26*Inputs!$L$161</f>
        <v>6183</v>
      </c>
      <c r="AF28" s="377">
        <f>AF26/$AK$26*Inputs!$L$161</f>
        <v>0</v>
      </c>
      <c r="AG28" s="377">
        <f>AG26/$AK$26*Inputs!$L$161</f>
        <v>6183.0000000000018</v>
      </c>
      <c r="AH28" s="378">
        <f>AH26/$AK$26*Inputs!$L$161</f>
        <v>0</v>
      </c>
      <c r="AI28" s="377">
        <f>AI26/$AK$26*Inputs!$L$161</f>
        <v>0</v>
      </c>
      <c r="AJ28" s="1033"/>
      <c r="AK28" s="361">
        <f>SUM(AE28:AI28)</f>
        <v>12366.000000000002</v>
      </c>
      <c r="AL28" s="376">
        <f>AL26/$AR$26*Inputs!$M$161</f>
        <v>3564</v>
      </c>
      <c r="AM28" s="377">
        <f>AM26/$AR$26*Inputs!$M$161</f>
        <v>0</v>
      </c>
      <c r="AN28" s="377">
        <f>AN26/$AR$26*Inputs!$M$161</f>
        <v>3564</v>
      </c>
      <c r="AO28" s="378">
        <f>AO26/$AR$26*Inputs!$M$161</f>
        <v>3564</v>
      </c>
      <c r="AP28" s="377">
        <f>AP26/$AR$26*Inputs!$M$161</f>
        <v>3564</v>
      </c>
      <c r="AQ28" s="377">
        <f>AQ26/$AR$26*Inputs!$M$161</f>
        <v>3564</v>
      </c>
      <c r="AR28" s="361">
        <f>SUM(AL28:AP28)</f>
        <v>14256</v>
      </c>
      <c r="AS28" s="376">
        <f>AS26/$AY$26*Inputs!$N$161</f>
        <v>3564</v>
      </c>
      <c r="AT28" s="377">
        <f>AT26/$AY$26*Inputs!$N$161</f>
        <v>0</v>
      </c>
      <c r="AU28" s="377">
        <f>AU26/$AY$26*Inputs!$N$161</f>
        <v>3564</v>
      </c>
      <c r="AV28" s="378">
        <f>AV26/$AY$26*Inputs!$N$161</f>
        <v>3564</v>
      </c>
      <c r="AW28" s="377">
        <f>AW26/$AY$26*Inputs!$N$161</f>
        <v>3564</v>
      </c>
      <c r="AX28" s="377">
        <f>AX26/$AY$26*Inputs!$N$161</f>
        <v>3564</v>
      </c>
      <c r="AY28" s="361">
        <f>SUM(AS28:AW28)</f>
        <v>14256</v>
      </c>
      <c r="AZ28" s="376">
        <f>AZ26/$BF$26*Inputs!$O$161</f>
        <v>3564</v>
      </c>
      <c r="BA28" s="377">
        <f>BA26/$BF$26*Inputs!$O$161</f>
        <v>0</v>
      </c>
      <c r="BB28" s="377">
        <f>BB26/$BF$26*Inputs!$O$161</f>
        <v>3564</v>
      </c>
      <c r="BC28" s="378">
        <f>BC26/$BF$26*Inputs!$O$161</f>
        <v>3564</v>
      </c>
      <c r="BD28" s="377">
        <f>BD26/$BF$26*Inputs!$O$161</f>
        <v>3564</v>
      </c>
      <c r="BE28" s="377">
        <f>BE26/$BF$26*Inputs!$O$161</f>
        <v>3564</v>
      </c>
      <c r="BF28" s="361">
        <f>SUM(AZ28:BD28)</f>
        <v>14256</v>
      </c>
      <c r="BG28" s="376">
        <f>BG26/$BM$26*Inputs!$P$161</f>
        <v>3564</v>
      </c>
      <c r="BH28" s="377">
        <f>BH26/$BM$26*Inputs!$P$161</f>
        <v>0</v>
      </c>
      <c r="BI28" s="377">
        <f>BI26/$BM$26*Inputs!$P$161</f>
        <v>3564</v>
      </c>
      <c r="BJ28" s="378">
        <f>BJ26/$BM$26*Inputs!$P$161</f>
        <v>3564</v>
      </c>
      <c r="BK28" s="377">
        <f>BK26/$BM$26*Inputs!$P$161</f>
        <v>3564</v>
      </c>
      <c r="BL28" s="377">
        <f>BL26/$BM$26*Inputs!$P$161</f>
        <v>3564</v>
      </c>
      <c r="BM28" s="361">
        <f>SUM(BG28:BK28)</f>
        <v>14256</v>
      </c>
      <c r="BN28" s="376">
        <f>BN26/$BT$26*Inputs!$Q$161</f>
        <v>3564</v>
      </c>
      <c r="BO28" s="377">
        <f>BO26/$BT$26*Inputs!$Q$161</f>
        <v>0</v>
      </c>
      <c r="BP28" s="377">
        <f>BP26/$BT$26*Inputs!$Q$161</f>
        <v>3564</v>
      </c>
      <c r="BQ28" s="378">
        <f>BQ26/$BT$26*Inputs!$Q$161</f>
        <v>3564</v>
      </c>
      <c r="BR28" s="377">
        <f>BR26/$BT$26*Inputs!$Q$161</f>
        <v>3564</v>
      </c>
      <c r="BS28" s="377">
        <f>BS26/$BT$26*Inputs!$Q$161</f>
        <v>3564</v>
      </c>
      <c r="BT28" s="361">
        <f>SUM(BN28:BR28)</f>
        <v>14256</v>
      </c>
      <c r="BU28" s="60"/>
      <c r="BV28" s="53"/>
      <c r="BW28" s="53"/>
      <c r="BX28" s="53"/>
      <c r="BY28" s="53"/>
      <c r="BZ28" s="60"/>
      <c r="CA28" s="60"/>
      <c r="CB28" s="60"/>
      <c r="CC28" s="35"/>
      <c r="CD28" s="35"/>
      <c r="CE28" s="35"/>
      <c r="CF28" s="35"/>
    </row>
    <row r="29" spans="1:95">
      <c r="A29" s="13"/>
      <c r="B29" s="285" t="s">
        <v>357</v>
      </c>
      <c r="C29" s="360">
        <f>IFERROR('2011-20 Revenue'!C29/'ACS 12.1'!C29,0)</f>
        <v>0</v>
      </c>
      <c r="D29" s="253">
        <f>IFERROR('2011-20 Revenue'!D29/'ACS 12.1'!D29,0)</f>
        <v>0</v>
      </c>
      <c r="E29" s="253">
        <f>IFERROR('2011-20 Revenue'!E29/'ACS 12.1'!E29,0)</f>
        <v>0</v>
      </c>
      <c r="F29" s="284">
        <f>IFERROR('2011-20 Revenue'!F29/'ACS 12.1'!F29,0)</f>
        <v>0</v>
      </c>
      <c r="G29" s="253">
        <f>IFERROR('2011-20 Revenue'!G29/'ACS 12.1'!G29,0)</f>
        <v>0</v>
      </c>
      <c r="H29" s="631"/>
      <c r="I29" s="296">
        <f>IFERROR('2011-20 Revenue'!I29/'ACS 12.1'!H29,0)</f>
        <v>0</v>
      </c>
      <c r="J29" s="360">
        <f>IFERROR('2011-20 Revenue'!J29/'ACS 12.1'!I29,0)</f>
        <v>0</v>
      </c>
      <c r="K29" s="253">
        <f>IFERROR('2011-20 Revenue'!K29/'ACS 12.1'!J29,0)</f>
        <v>0</v>
      </c>
      <c r="L29" s="253">
        <f>IFERROR('2011-20 Revenue'!L29/'ACS 12.1'!K29,0)</f>
        <v>0</v>
      </c>
      <c r="M29" s="284">
        <f>IFERROR('2011-20 Revenue'!M29/'ACS 12.1'!L29,0)</f>
        <v>0</v>
      </c>
      <c r="N29" s="253">
        <f>IFERROR('2011-20 Revenue'!N29/'ACS 12.1'!M29,0)</f>
        <v>0</v>
      </c>
      <c r="O29" s="631"/>
      <c r="P29" s="292">
        <f>IFERROR('2011-20 Revenue'!P29/'ACS 12.1'!N29,0)</f>
        <v>0</v>
      </c>
      <c r="Q29" s="360">
        <f>IFERROR('2011-20 Revenue'!Q29/'ACS 12.1'!O29,0)</f>
        <v>0</v>
      </c>
      <c r="R29" s="253">
        <f>IFERROR('2011-20 Revenue'!R29/'ACS 12.1'!P29,0)</f>
        <v>0</v>
      </c>
      <c r="S29" s="253">
        <f>IFERROR('2011-20 Revenue'!S29/'ACS 12.1'!Q29,0)</f>
        <v>0</v>
      </c>
      <c r="T29" s="284">
        <f>IFERROR('2011-20 Revenue'!T29/'ACS 12.1'!R29,0)</f>
        <v>0</v>
      </c>
      <c r="U29" s="253">
        <f>IFERROR('2011-20 Revenue'!U29/'ACS 12.1'!S29,0)</f>
        <v>0</v>
      </c>
      <c r="V29" s="631"/>
      <c r="W29" s="292">
        <f>IFERROR('2011-20 Revenue'!W29/'ACS 12.1'!T29,0)</f>
        <v>0</v>
      </c>
      <c r="X29" s="541">
        <f>IFERROR('2011-20 Revenue'!X29/'ACS 12.1'!U29,0)</f>
        <v>0</v>
      </c>
      <c r="Y29" s="542">
        <f>IFERROR('2011-20 Revenue'!Y29/'ACS 12.1'!V29,0)</f>
        <v>0</v>
      </c>
      <c r="Z29" s="542">
        <f>IFERROR('2011-20 Revenue'!Z29/'ACS 12.1'!W29,0)</f>
        <v>0</v>
      </c>
      <c r="AA29" s="543">
        <f>IFERROR('2011-20 Revenue'!AA29/'ACS 12.1'!X29,0)</f>
        <v>0</v>
      </c>
      <c r="AB29" s="542">
        <f>IFERROR('2011-20 Revenue'!AB29/'ACS 12.1'!Y29,0)</f>
        <v>0</v>
      </c>
      <c r="AC29" s="1031"/>
      <c r="AD29" s="534">
        <f>IFERROR('2011-20 Revenue'!AD29/'ACS 12.1'!Z29,0)</f>
        <v>0</v>
      </c>
      <c r="AE29" s="376"/>
      <c r="AF29" s="632"/>
      <c r="AG29" s="632"/>
      <c r="AH29" s="378"/>
      <c r="AI29" s="632"/>
      <c r="AJ29" s="1033"/>
      <c r="AK29" s="361"/>
      <c r="AL29" s="376">
        <f>IF('ACS 12.1'!AG29/'ACS 12.1'!$AM$29&gt;0,Inputs!$M$162,0)</f>
        <v>191</v>
      </c>
      <c r="AM29" s="632">
        <f>IF('ACS 12.1'!AH29/'ACS 12.1'!$AM$29&gt;0,Inputs!$M$162,0)</f>
        <v>0</v>
      </c>
      <c r="AN29" s="632">
        <f>IF('ACS 12.1'!AI29/'ACS 12.1'!$AM$29&gt;0,Inputs!$M$162,0)</f>
        <v>0</v>
      </c>
      <c r="AO29" s="378">
        <f>IF('ACS 12.1'!AJ29/'ACS 12.1'!$AM$29&gt;0,Inputs!$M$162,0)</f>
        <v>191</v>
      </c>
      <c r="AP29" s="632">
        <f>IF('ACS 12.1'!AK29/'ACS 12.1'!$AM$29&gt;0,Inputs!$M$162,0)</f>
        <v>191</v>
      </c>
      <c r="AQ29" s="632">
        <f>IF('ACS 12.1'!AL29/'ACS 12.1'!$AM$29&gt;0,Inputs!$M$162,0)</f>
        <v>191</v>
      </c>
      <c r="AR29" s="361">
        <f>IF('ACS 12.1'!AM29/'ACS 12.1'!$AM$29&gt;0,Inputs!$M$162,0)</f>
        <v>191</v>
      </c>
      <c r="AS29" s="376">
        <f>IF('ACS 12.1'!AN29/'ACS 12.1'!$AT$29&gt;0,Inputs!$N$162,0)</f>
        <v>476</v>
      </c>
      <c r="AT29" s="632">
        <f>IF('ACS 12.1'!AO29/'ACS 12.1'!$AT$29&gt;0,Inputs!$N$162,0)</f>
        <v>0</v>
      </c>
      <c r="AU29" s="632">
        <f>IF('ACS 12.1'!AP29/'ACS 12.1'!$AT$29&gt;0,Inputs!$N$162,0)</f>
        <v>0</v>
      </c>
      <c r="AV29" s="378">
        <f>IF('ACS 12.1'!AQ29/'ACS 12.1'!$AT$29&gt;0,Inputs!$N$162,0)</f>
        <v>476</v>
      </c>
      <c r="AW29" s="632">
        <f>IF('ACS 12.1'!AR29/'ACS 12.1'!$AT$29&gt;0,Inputs!$N$162,0)</f>
        <v>476</v>
      </c>
      <c r="AX29" s="632">
        <f>IF('ACS 12.1'!AS29/'ACS 12.1'!$AT$29&gt;0,Inputs!$N$162,0)</f>
        <v>476</v>
      </c>
      <c r="AY29" s="361">
        <f>IF('ACS 12.1'!AT29/'ACS 12.1'!$AT$29&gt;0,Inputs!$N$162,0)</f>
        <v>476</v>
      </c>
      <c r="AZ29" s="376">
        <f>IF('ACS 12.1'!AU29/'ACS 12.1'!$BA$29&gt;0,Inputs!$O$162,0)</f>
        <v>1190</v>
      </c>
      <c r="BA29" s="632">
        <f>IF('ACS 12.1'!AV29/'ACS 12.1'!$BA$29&gt;0,Inputs!$O$162,0)</f>
        <v>0</v>
      </c>
      <c r="BB29" s="632">
        <f>IF('ACS 12.1'!AW29/'ACS 12.1'!$BA$29&gt;0,Inputs!$O$162,0)</f>
        <v>0</v>
      </c>
      <c r="BC29" s="378">
        <f>IF('ACS 12.1'!AX29/'ACS 12.1'!$BA$29&gt;0,Inputs!$O$162,0)</f>
        <v>1190</v>
      </c>
      <c r="BD29" s="632">
        <f>IF('ACS 12.1'!AY29/'ACS 12.1'!$BA$29&gt;0,Inputs!$O$162,0)</f>
        <v>1190</v>
      </c>
      <c r="BE29" s="632">
        <f>IF('ACS 12.1'!AZ29/'ACS 12.1'!$BA$29&gt;0,Inputs!$O$162,0)</f>
        <v>1190</v>
      </c>
      <c r="BF29" s="361">
        <f>IF('ACS 12.1'!BA29/'ACS 12.1'!$BA$29&gt;0,Inputs!$O$162,0)</f>
        <v>1190</v>
      </c>
      <c r="BG29" s="376">
        <f>IF('ACS 12.1'!BB29/'ACS 12.1'!$BH$29&gt;0,Inputs!$P$162,0)</f>
        <v>2976</v>
      </c>
      <c r="BH29" s="632">
        <f>IF('ACS 12.1'!BC29/'ACS 12.1'!$BH$29&gt;0,Inputs!$P$162,0)</f>
        <v>0</v>
      </c>
      <c r="BI29" s="632">
        <f>IF('ACS 12.1'!BD29/'ACS 12.1'!$BH$29&gt;0,Inputs!$P$162,0)</f>
        <v>0</v>
      </c>
      <c r="BJ29" s="378">
        <f>IF('ACS 12.1'!BE29/'ACS 12.1'!$BH$29&gt;0,Inputs!$P$162,0)</f>
        <v>2976</v>
      </c>
      <c r="BK29" s="632">
        <f>IF('ACS 12.1'!BF29/'ACS 12.1'!$BH$29&gt;0,Inputs!$P$162,0)</f>
        <v>2976</v>
      </c>
      <c r="BL29" s="632">
        <f>IF('ACS 12.1'!BG29/'ACS 12.1'!$BH$29&gt;0,Inputs!$P$162,0)</f>
        <v>2976</v>
      </c>
      <c r="BM29" s="361">
        <f>IF('ACS 12.1'!BH29/'ACS 12.1'!$BH$29&gt;0,Inputs!$P$162,0)</f>
        <v>2976</v>
      </c>
      <c r="BN29" s="376">
        <f>IF('ACS 12.1'!BI29/'ACS 12.1'!$BO$29&gt;0,Inputs!$Q$162,0)</f>
        <v>7441</v>
      </c>
      <c r="BO29" s="632">
        <f>IF('ACS 12.1'!BJ29/'ACS 12.1'!$BO$29&gt;0,Inputs!$Q$162,0)</f>
        <v>0</v>
      </c>
      <c r="BP29" s="632">
        <f>IF('ACS 12.1'!BK29/'ACS 12.1'!$BO$29&gt;0,Inputs!$Q$162,0)</f>
        <v>0</v>
      </c>
      <c r="BQ29" s="378">
        <f>IF('ACS 12.1'!BL29/'ACS 12.1'!$BO$29&gt;0,Inputs!$Q$162,0)</f>
        <v>7441</v>
      </c>
      <c r="BR29" s="632">
        <f>IF('ACS 12.1'!BM29/'ACS 12.1'!$BO$29&gt;0,Inputs!$Q$162,0)</f>
        <v>7441</v>
      </c>
      <c r="BS29" s="632">
        <f>IF('ACS 12.1'!BN29/'ACS 12.1'!$BO$29&gt;0,Inputs!$Q$162,0)</f>
        <v>7441</v>
      </c>
      <c r="BT29" s="361">
        <f>IF('ACS 12.1'!BO29/'ACS 12.1'!$BO$29&gt;0,Inputs!$Q$162,0)</f>
        <v>7441</v>
      </c>
      <c r="BU29" s="60"/>
      <c r="BV29" s="53"/>
      <c r="BW29" s="53"/>
      <c r="BX29" s="53"/>
      <c r="BY29" s="53"/>
      <c r="BZ29" s="60"/>
      <c r="CA29" s="60"/>
      <c r="CB29" s="60"/>
      <c r="CC29" s="35"/>
      <c r="CD29" s="35"/>
      <c r="CE29" s="35"/>
      <c r="CF29" s="35"/>
    </row>
    <row r="30" spans="1:95">
      <c r="B30" s="285"/>
      <c r="C30" s="360"/>
      <c r="D30" s="253"/>
      <c r="E30" s="253"/>
      <c r="F30" s="284"/>
      <c r="G30" s="253"/>
      <c r="H30" s="631"/>
      <c r="I30" s="296"/>
      <c r="J30" s="360"/>
      <c r="K30" s="253"/>
      <c r="L30" s="253"/>
      <c r="M30" s="284"/>
      <c r="N30" s="253"/>
      <c r="O30" s="631"/>
      <c r="P30" s="292"/>
      <c r="Q30" s="360"/>
      <c r="R30" s="253"/>
      <c r="S30" s="253"/>
      <c r="T30" s="284"/>
      <c r="U30" s="253"/>
      <c r="V30" s="631"/>
      <c r="W30" s="292"/>
      <c r="X30" s="538"/>
      <c r="Y30" s="539"/>
      <c r="Z30" s="539"/>
      <c r="AA30" s="540"/>
      <c r="AB30" s="539"/>
      <c r="AC30" s="1030"/>
      <c r="AD30" s="535"/>
      <c r="AE30" s="360"/>
      <c r="AF30" s="253"/>
      <c r="AG30" s="253"/>
      <c r="AH30" s="284"/>
      <c r="AI30" s="253"/>
      <c r="AJ30" s="631"/>
      <c r="AK30" s="292"/>
      <c r="AL30" s="360"/>
      <c r="AM30" s="253"/>
      <c r="AN30" s="253"/>
      <c r="AO30" s="284"/>
      <c r="AP30" s="253"/>
      <c r="AQ30" s="253"/>
      <c r="AR30" s="292"/>
      <c r="AS30" s="360"/>
      <c r="AT30" s="253"/>
      <c r="AU30" s="253"/>
      <c r="AV30" s="284"/>
      <c r="AW30" s="253"/>
      <c r="AX30" s="253"/>
      <c r="AY30" s="292"/>
      <c r="AZ30" s="360"/>
      <c r="BA30" s="253"/>
      <c r="BB30" s="253"/>
      <c r="BC30" s="284"/>
      <c r="BD30" s="253"/>
      <c r="BE30" s="253"/>
      <c r="BF30" s="292"/>
      <c r="BG30" s="360"/>
      <c r="BH30" s="253"/>
      <c r="BI30" s="253"/>
      <c r="BJ30" s="284"/>
      <c r="BK30" s="253"/>
      <c r="BL30" s="253"/>
      <c r="BM30" s="292"/>
      <c r="BN30" s="360"/>
      <c r="BO30" s="253"/>
      <c r="BP30" s="253"/>
      <c r="BQ30" s="284"/>
      <c r="BR30" s="253"/>
      <c r="BS30" s="253"/>
      <c r="BT30" s="292"/>
      <c r="BU30" s="53"/>
      <c r="BV30" s="53"/>
      <c r="BW30" s="53"/>
      <c r="BX30" s="53"/>
      <c r="BY30" s="53"/>
      <c r="BZ30" s="53"/>
      <c r="CA30" s="53"/>
      <c r="CB30" s="53"/>
      <c r="CC30" s="35"/>
      <c r="CD30" s="35"/>
      <c r="CE30" s="35"/>
      <c r="CF30" s="35"/>
    </row>
    <row r="31" spans="1:95" s="54" customFormat="1">
      <c r="A31"/>
      <c r="B31" s="285" t="s">
        <v>59</v>
      </c>
      <c r="C31" s="360">
        <f>IFERROR('2011-20 Revenue'!C31/'ACS 12.1'!C31,0)</f>
        <v>2909.1440922189267</v>
      </c>
      <c r="D31" s="253">
        <f>IFERROR('2011-20 Revenue'!D31/'ACS 12.1'!D31,0)</f>
        <v>0</v>
      </c>
      <c r="E31" s="253">
        <f>IFERROR('2011-20 Revenue'!E31/'ACS 12.1'!E31,0)</f>
        <v>0</v>
      </c>
      <c r="F31" s="284">
        <f>IFERROR('2011-20 Revenue'!F31/'ACS 12.1'!F31,0)</f>
        <v>0</v>
      </c>
      <c r="G31" s="253">
        <f>IFERROR('2011-20 Revenue'!G31/'ACS 12.1'!G31,0)</f>
        <v>0</v>
      </c>
      <c r="H31" s="631"/>
      <c r="I31" s="296">
        <f>IFERROR('2011-20 Revenue'!I31/'ACS 12.1'!H31,0)</f>
        <v>2909.1440922189267</v>
      </c>
      <c r="J31" s="360">
        <f>IFERROR('2011-20 Revenue'!J31/'ACS 12.1'!I31,0)</f>
        <v>2208.2500914267634</v>
      </c>
      <c r="K31" s="253">
        <f>IFERROR('2011-20 Revenue'!K31/'ACS 12.1'!J31,0)</f>
        <v>0</v>
      </c>
      <c r="L31" s="253">
        <f>IFERROR('2011-20 Revenue'!L31/'ACS 12.1'!K31,0)</f>
        <v>0</v>
      </c>
      <c r="M31" s="284">
        <f>IFERROR('2011-20 Revenue'!M31/'ACS 12.1'!L31,0)</f>
        <v>0</v>
      </c>
      <c r="N31" s="253">
        <f>IFERROR('2011-20 Revenue'!N31/'ACS 12.1'!M31,0)</f>
        <v>0</v>
      </c>
      <c r="O31" s="631"/>
      <c r="P31" s="292">
        <f>IFERROR('2011-20 Revenue'!P31/'ACS 12.1'!N31,0)</f>
        <v>2208.2500914267634</v>
      </c>
      <c r="Q31" s="360">
        <f>IFERROR('2011-20 Revenue'!Q31/'ACS 12.1'!O31,0)</f>
        <v>2299.6502968702684</v>
      </c>
      <c r="R31" s="253">
        <f>IFERROR('2011-20 Revenue'!R31/'ACS 12.1'!P31,0)</f>
        <v>0</v>
      </c>
      <c r="S31" s="253">
        <f>IFERROR('2011-20 Revenue'!S31/'ACS 12.1'!Q31,0)</f>
        <v>0</v>
      </c>
      <c r="T31" s="284">
        <f>IFERROR('2011-20 Revenue'!T31/'ACS 12.1'!R31,0)</f>
        <v>0</v>
      </c>
      <c r="U31" s="253">
        <f>IFERROR('2011-20 Revenue'!U31/'ACS 12.1'!S31,0)</f>
        <v>0</v>
      </c>
      <c r="V31" s="631"/>
      <c r="W31" s="292">
        <f>IFERROR('2011-20 Revenue'!W31/'ACS 12.1'!T31,0)</f>
        <v>2299.6502968702684</v>
      </c>
      <c r="X31" s="538">
        <f>IFERROR('2011-20 Revenue'!X31/'ACS 12.1'!U31,0)</f>
        <v>2190.0528950442354</v>
      </c>
      <c r="Y31" s="539">
        <f>IFERROR('2011-20 Revenue'!Y31/'ACS 12.1'!V31,0)</f>
        <v>0</v>
      </c>
      <c r="Z31" s="539">
        <f>IFERROR('2011-20 Revenue'!Z31/'ACS 12.1'!W31,0)</f>
        <v>0</v>
      </c>
      <c r="AA31" s="540">
        <f>IFERROR('2011-20 Revenue'!AA31/'ACS 12.1'!X31,0)</f>
        <v>0</v>
      </c>
      <c r="AB31" s="539">
        <f>IFERROR('2011-20 Revenue'!AB31/'ACS 12.1'!Y31,0)</f>
        <v>0</v>
      </c>
      <c r="AC31" s="1030"/>
      <c r="AD31" s="535">
        <f>IFERROR('2011-20 Revenue'!AD31/'ACS 12.1'!Z31,0)</f>
        <v>2190.0528950442354</v>
      </c>
      <c r="AE31" s="360">
        <f>X31*(1+Inputs!$L$136)</f>
        <v>2239.5027657943538</v>
      </c>
      <c r="AF31" s="253">
        <f>Y31*(1+Inputs!$L$136)</f>
        <v>0</v>
      </c>
      <c r="AG31" s="253">
        <f>Z31*(1+Inputs!$L$136)</f>
        <v>0</v>
      </c>
      <c r="AH31" s="284">
        <f>AA31*(1+Inputs!$L$136)</f>
        <v>0</v>
      </c>
      <c r="AI31" s="253">
        <f>AB31*(1+Inputs!$L$136)</f>
        <v>0</v>
      </c>
      <c r="AJ31" s="631"/>
      <c r="AK31" s="292">
        <f>AD31*(1+Inputs!$L$136)</f>
        <v>2239.5027657943538</v>
      </c>
      <c r="AL31" s="360">
        <f>IF('ACS 12.1'!AG31&lt;&gt;0,($AK31*(1+Inputs!$M$136)),0)</f>
        <v>2290.0691802237311</v>
      </c>
      <c r="AM31" s="253">
        <f>IF('ACS 12.1'!AH31&lt;&gt;0,($AK31*(1+Inputs!$M$136)),0)</f>
        <v>0</v>
      </c>
      <c r="AN31" s="253">
        <f>IF('ACS 12.1'!AI31&lt;&gt;0,($AK31*(1+Inputs!$M$136)),0)</f>
        <v>0</v>
      </c>
      <c r="AO31" s="284">
        <f>IF('ACS 12.1'!AJ31&lt;&gt;0,($AK31*(1+Inputs!$M$136)),0)</f>
        <v>2290.0691802237311</v>
      </c>
      <c r="AP31" s="253">
        <f>IF('ACS 12.1'!AK31&lt;&gt;0,($AK31*(1+Inputs!$M$136)),0)</f>
        <v>2290.0691802237311</v>
      </c>
      <c r="AQ31" s="253">
        <f>IF('ACS 12.1'!AL31&lt;&gt;0,($AK31*(1+Inputs!$M$136)),0)</f>
        <v>2290.0691802237311</v>
      </c>
      <c r="AR31" s="292">
        <f>AK31*(1+Inputs!$M$136)</f>
        <v>2290.0691802237311</v>
      </c>
      <c r="AS31" s="360">
        <f>IF('ACS 12.1'!AN31&lt;&gt;0,($AR31*(1+Inputs!$M$136)),0)</f>
        <v>2341.7773491118651</v>
      </c>
      <c r="AT31" s="253">
        <f>IF('ACS 12.1'!AO31&lt;&gt;0,($AR31*(1+Inputs!$M$136)),0)</f>
        <v>0</v>
      </c>
      <c r="AU31" s="253">
        <f>IF('ACS 12.1'!AP31&lt;&gt;0,($AR31*(1+Inputs!$M$136)),0)</f>
        <v>0</v>
      </c>
      <c r="AV31" s="284">
        <f>IF('ACS 12.1'!AQ31&lt;&gt;0,($AR31*(1+Inputs!$M$136)),0)</f>
        <v>2341.7773491118651</v>
      </c>
      <c r="AW31" s="253">
        <f>IF('ACS 12.1'!AR31&lt;&gt;0,($AR31*(1+Inputs!$M$136)),0)</f>
        <v>2341.7773491118651</v>
      </c>
      <c r="AX31" s="253">
        <f>IF('ACS 12.1'!AS31&lt;&gt;0,($AR31*(1+Inputs!$M$136)),0)</f>
        <v>2341.7773491118651</v>
      </c>
      <c r="AY31" s="292">
        <f>AR31*(1+Inputs!$M$136)</f>
        <v>2341.7773491118651</v>
      </c>
      <c r="AZ31" s="360">
        <f>IF('ACS 12.1'!AU31&lt;&gt;0,($AY31*(1+Inputs!$M$136)),0)</f>
        <v>2394.6530524801155</v>
      </c>
      <c r="BA31" s="253">
        <f>IF('ACS 12.1'!AV31&lt;&gt;0,($AY31*(1+Inputs!$M$136)),0)</f>
        <v>0</v>
      </c>
      <c r="BB31" s="253">
        <f>IF('ACS 12.1'!AW31&lt;&gt;0,($AY31*(1+Inputs!$M$136)),0)</f>
        <v>0</v>
      </c>
      <c r="BC31" s="284">
        <f>IF('ACS 12.1'!AX31&lt;&gt;0,($AY31*(1+Inputs!$M$136)),0)</f>
        <v>2394.6530524801155</v>
      </c>
      <c r="BD31" s="253">
        <f>IF('ACS 12.1'!AY31&lt;&gt;0,($AY31*(1+Inputs!$M$136)),0)</f>
        <v>2394.6530524801155</v>
      </c>
      <c r="BE31" s="253">
        <f>IF('ACS 12.1'!AZ31&lt;&gt;0,($AY31*(1+Inputs!$M$136)),0)</f>
        <v>2394.6530524801155</v>
      </c>
      <c r="BF31" s="292">
        <f>AY31*(1+Inputs!$M$136)</f>
        <v>2394.6530524801155</v>
      </c>
      <c r="BG31" s="360">
        <f>IF('ACS 12.1'!BB31&lt;&gt;0,($BF31*(1+Inputs!$M$136)),0)</f>
        <v>2448.7226524447901</v>
      </c>
      <c r="BH31" s="253">
        <f>IF('ACS 12.1'!BC31&lt;&gt;0,($BF31*(1+Inputs!$M$136)),0)</f>
        <v>0</v>
      </c>
      <c r="BI31" s="253">
        <f>IF('ACS 12.1'!BD31&lt;&gt;0,($BF31*(1+Inputs!$M$136)),0)</f>
        <v>0</v>
      </c>
      <c r="BJ31" s="284">
        <f>IF('ACS 12.1'!BE31&lt;&gt;0,($BF31*(1+Inputs!$M$136)),0)</f>
        <v>2448.7226524447901</v>
      </c>
      <c r="BK31" s="253">
        <f>IF('ACS 12.1'!BF31&lt;&gt;0,($BF31*(1+Inputs!$M$136)),0)</f>
        <v>2448.7226524447901</v>
      </c>
      <c r="BL31" s="253">
        <f>IF('ACS 12.1'!BG31&lt;&gt;0,($BF31*(1+Inputs!$M$136)),0)</f>
        <v>2448.7226524447901</v>
      </c>
      <c r="BM31" s="292">
        <f>BF31*(1+Inputs!$M$136)</f>
        <v>2448.7226524447901</v>
      </c>
      <c r="BN31" s="360">
        <f>IF('ACS 12.1'!BI31&lt;&gt;0,($BM31*(1+Inputs!$M$136)),0)</f>
        <v>2504.0131063604417</v>
      </c>
      <c r="BO31" s="253">
        <f>IF('ACS 12.1'!BJ31&lt;&gt;0,($BM31*(1+Inputs!$M$136)),0)</f>
        <v>0</v>
      </c>
      <c r="BP31" s="253">
        <f>IF('ACS 12.1'!BK31&lt;&gt;0,($BM31*(1+Inputs!$M$136)),0)</f>
        <v>0</v>
      </c>
      <c r="BQ31" s="284">
        <f>IF('ACS 12.1'!BL31&lt;&gt;0,($BM31*(1+Inputs!$M$136)),0)</f>
        <v>2504.0131063604417</v>
      </c>
      <c r="BR31" s="253">
        <f>IF('ACS 12.1'!BM31&lt;&gt;0,($BM31*(1+Inputs!$M$136)),0)</f>
        <v>2504.0131063604417</v>
      </c>
      <c r="BS31" s="253">
        <f>IF('ACS 12.1'!BN31&lt;&gt;0,($BM31*(1+Inputs!$M$136)),0)</f>
        <v>2504.0131063604417</v>
      </c>
      <c r="BT31" s="292">
        <f>BM31*(1+Inputs!$M$136)</f>
        <v>2504.0131063604417</v>
      </c>
      <c r="BU31" s="53"/>
      <c r="BV31" s="53"/>
      <c r="BW31" s="53"/>
      <c r="BX31" s="53"/>
      <c r="BY31" s="53"/>
      <c r="BZ31" s="53"/>
      <c r="CA31" s="53"/>
      <c r="CB31" s="53"/>
      <c r="CC31" s="35"/>
      <c r="CD31" s="35"/>
      <c r="CE31" s="35"/>
      <c r="CF31" s="35"/>
      <c r="CG31"/>
      <c r="CH31"/>
      <c r="CI31"/>
      <c r="CJ31"/>
      <c r="CK31"/>
      <c r="CL31"/>
      <c r="CM31"/>
      <c r="CN31"/>
      <c r="CO31"/>
      <c r="CP31"/>
      <c r="CQ31"/>
    </row>
    <row r="32" spans="1:95" s="54" customFormat="1">
      <c r="A32"/>
      <c r="B32" s="285" t="s">
        <v>60</v>
      </c>
      <c r="C32" s="360">
        <f>IFERROR('2011-20 Revenue'!C32/'ACS 12.1'!C32,0)</f>
        <v>214.1121744936566</v>
      </c>
      <c r="D32" s="253">
        <f>IFERROR('2011-20 Revenue'!D32/'ACS 12.1'!D32,0)</f>
        <v>0</v>
      </c>
      <c r="E32" s="253">
        <f>IFERROR('2011-20 Revenue'!E32/'ACS 12.1'!E32,0)</f>
        <v>0</v>
      </c>
      <c r="F32" s="284">
        <f>IFERROR('2011-20 Revenue'!F32/'ACS 12.1'!F32,0)</f>
        <v>0</v>
      </c>
      <c r="G32" s="253">
        <f>IFERROR('2011-20 Revenue'!G32/'ACS 12.1'!G32,0)</f>
        <v>0</v>
      </c>
      <c r="H32" s="631"/>
      <c r="I32" s="296">
        <f>IFERROR('2011-20 Revenue'!I32/'ACS 12.1'!H32,0)</f>
        <v>214.1121744936566</v>
      </c>
      <c r="J32" s="360">
        <f>IFERROR('2011-20 Revenue'!J32/'ACS 12.1'!I32,0)</f>
        <v>225.1845744428077</v>
      </c>
      <c r="K32" s="253">
        <f>IFERROR('2011-20 Revenue'!K32/'ACS 12.1'!J32,0)</f>
        <v>0</v>
      </c>
      <c r="L32" s="253">
        <f>IFERROR('2011-20 Revenue'!L32/'ACS 12.1'!K32,0)</f>
        <v>0</v>
      </c>
      <c r="M32" s="284">
        <f>IFERROR('2011-20 Revenue'!M32/'ACS 12.1'!L32,0)</f>
        <v>0</v>
      </c>
      <c r="N32" s="253">
        <f>IFERROR('2011-20 Revenue'!N32/'ACS 12.1'!M32,0)</f>
        <v>0</v>
      </c>
      <c r="O32" s="631"/>
      <c r="P32" s="292">
        <f>IFERROR('2011-20 Revenue'!P32/'ACS 12.1'!N32,0)</f>
        <v>225.1845744428077</v>
      </c>
      <c r="Q32" s="360">
        <f>IFERROR('2011-20 Revenue'!Q32/'ACS 12.1'!O32,0)</f>
        <v>195.75462846419691</v>
      </c>
      <c r="R32" s="253">
        <f>IFERROR('2011-20 Revenue'!R32/'ACS 12.1'!P32,0)</f>
        <v>0</v>
      </c>
      <c r="S32" s="253">
        <f>IFERROR('2011-20 Revenue'!S32/'ACS 12.1'!Q32,0)</f>
        <v>0</v>
      </c>
      <c r="T32" s="284">
        <f>IFERROR('2011-20 Revenue'!T32/'ACS 12.1'!R32,0)</f>
        <v>0</v>
      </c>
      <c r="U32" s="253">
        <f>IFERROR('2011-20 Revenue'!U32/'ACS 12.1'!S32,0)</f>
        <v>0</v>
      </c>
      <c r="V32" s="631"/>
      <c r="W32" s="292">
        <f>IFERROR('2011-20 Revenue'!W32/'ACS 12.1'!T32,0)</f>
        <v>195.75462846419691</v>
      </c>
      <c r="X32" s="538">
        <f>IFERROR('2011-20 Revenue'!X32/'ACS 12.1'!U32,0)</f>
        <v>389.47998612255282</v>
      </c>
      <c r="Y32" s="539">
        <f>IFERROR('2011-20 Revenue'!Y32/'ACS 12.1'!V32,0)</f>
        <v>0</v>
      </c>
      <c r="Z32" s="539">
        <f>IFERROR('2011-20 Revenue'!Z32/'ACS 12.1'!W32,0)</f>
        <v>0</v>
      </c>
      <c r="AA32" s="540">
        <f>IFERROR('2011-20 Revenue'!AA32/'ACS 12.1'!X32,0)</f>
        <v>0</v>
      </c>
      <c r="AB32" s="539">
        <f>IFERROR('2011-20 Revenue'!AB32/'ACS 12.1'!Y32,0)</f>
        <v>0</v>
      </c>
      <c r="AC32" s="1030"/>
      <c r="AD32" s="535">
        <f>IFERROR('2011-20 Revenue'!AD32/'ACS 12.1'!Z32,0)</f>
        <v>389.47998612255282</v>
      </c>
      <c r="AE32" s="360">
        <f>X32*(1+Inputs!$L$136)</f>
        <v>398.27417324794146</v>
      </c>
      <c r="AF32" s="253">
        <f>Y32*(1+Inputs!$L$136)</f>
        <v>0</v>
      </c>
      <c r="AG32" s="253">
        <f>Z32*(1+Inputs!$L$136)</f>
        <v>0</v>
      </c>
      <c r="AH32" s="284">
        <f>AA32*(1+Inputs!$L$136)</f>
        <v>0</v>
      </c>
      <c r="AI32" s="253">
        <f>AB32*(1+Inputs!$L$136)</f>
        <v>0</v>
      </c>
      <c r="AJ32" s="631"/>
      <c r="AK32" s="292">
        <f>AD32*(1+Inputs!$L$136)</f>
        <v>398.27417324794146</v>
      </c>
      <c r="AL32" s="360">
        <f>IF('ACS 12.1'!AG32&lt;&gt;0,($AK32*(1+Inputs!$M$136)),0)</f>
        <v>407.26692700050478</v>
      </c>
      <c r="AM32" s="253">
        <f>IF('ACS 12.1'!AH32&lt;&gt;0,($AK32*(1+Inputs!$M$136)),0)</f>
        <v>0</v>
      </c>
      <c r="AN32" s="253">
        <f>IF('ACS 12.1'!AI32&lt;&gt;0,($AK32*(1+Inputs!$M$136)),0)</f>
        <v>0</v>
      </c>
      <c r="AO32" s="284">
        <f>IF('ACS 12.1'!AJ32&lt;&gt;0,($AK32*(1+Inputs!$M$136)),0)</f>
        <v>407.26692700050478</v>
      </c>
      <c r="AP32" s="253">
        <f>IF('ACS 12.1'!AK32&lt;&gt;0,($AK32*(1+Inputs!$M$136)),0)</f>
        <v>407.26692700050478</v>
      </c>
      <c r="AQ32" s="253">
        <f>IF('ACS 12.1'!AL32&lt;&gt;0,($AK32*(1+Inputs!$M$136)),0)</f>
        <v>407.26692700050478</v>
      </c>
      <c r="AR32" s="292">
        <f>AK32*(1+Inputs!$M$136)</f>
        <v>407.26692700050478</v>
      </c>
      <c r="AS32" s="360">
        <f>IF('ACS 12.1'!AN32&lt;&gt;0,($AR32*(1+Inputs!$M$136)),0)</f>
        <v>416.4627308765414</v>
      </c>
      <c r="AT32" s="253">
        <f>IF('ACS 12.1'!AO32&lt;&gt;0,($AR32*(1+Inputs!$M$136)),0)</f>
        <v>0</v>
      </c>
      <c r="AU32" s="253">
        <f>IF('ACS 12.1'!AP32&lt;&gt;0,($AR32*(1+Inputs!$M$136)),0)</f>
        <v>0</v>
      </c>
      <c r="AV32" s="284">
        <f>IF('ACS 12.1'!AQ32&lt;&gt;0,($AR32*(1+Inputs!$M$136)),0)</f>
        <v>416.4627308765414</v>
      </c>
      <c r="AW32" s="253">
        <f>IF('ACS 12.1'!AR32&lt;&gt;0,($AR32*(1+Inputs!$M$136)),0)</f>
        <v>416.4627308765414</v>
      </c>
      <c r="AX32" s="253">
        <f>IF('ACS 12.1'!AS32&lt;&gt;0,($AR32*(1+Inputs!$M$136)),0)</f>
        <v>416.4627308765414</v>
      </c>
      <c r="AY32" s="292">
        <f>AR32*(1+Inputs!$M$136)</f>
        <v>416.4627308765414</v>
      </c>
      <c r="AZ32" s="360">
        <f>IF('ACS 12.1'!AU32&lt;&gt;0,($AY32*(1+Inputs!$M$136)),0)</f>
        <v>425.86616960657744</v>
      </c>
      <c r="BA32" s="253">
        <f>IF('ACS 12.1'!AV32&lt;&gt;0,($AY32*(1+Inputs!$M$136)),0)</f>
        <v>0</v>
      </c>
      <c r="BB32" s="253">
        <f>IF('ACS 12.1'!AW32&lt;&gt;0,($AY32*(1+Inputs!$M$136)),0)</f>
        <v>0</v>
      </c>
      <c r="BC32" s="284">
        <f>IF('ACS 12.1'!AX32&lt;&gt;0,($AY32*(1+Inputs!$M$136)),0)</f>
        <v>425.86616960657744</v>
      </c>
      <c r="BD32" s="253">
        <f>IF('ACS 12.1'!AY32&lt;&gt;0,($AY32*(1+Inputs!$M$136)),0)</f>
        <v>425.86616960657744</v>
      </c>
      <c r="BE32" s="253">
        <f>IF('ACS 12.1'!AZ32&lt;&gt;0,($AY32*(1+Inputs!$M$136)),0)</f>
        <v>425.86616960657744</v>
      </c>
      <c r="BF32" s="292">
        <f>AY32*(1+Inputs!$M$136)</f>
        <v>425.86616960657744</v>
      </c>
      <c r="BG32" s="360">
        <f>IF('ACS 12.1'!BB32&lt;&gt;0,($BF32*(1+Inputs!$M$136)),0)</f>
        <v>435.48193144116459</v>
      </c>
      <c r="BH32" s="253">
        <f>IF('ACS 12.1'!BC32&lt;&gt;0,($BF32*(1+Inputs!$M$136)),0)</f>
        <v>0</v>
      </c>
      <c r="BI32" s="253">
        <f>IF('ACS 12.1'!BD32&lt;&gt;0,($BF32*(1+Inputs!$M$136)),0)</f>
        <v>0</v>
      </c>
      <c r="BJ32" s="284">
        <f>IF('ACS 12.1'!BE32&lt;&gt;0,($BF32*(1+Inputs!$M$136)),0)</f>
        <v>435.48193144116459</v>
      </c>
      <c r="BK32" s="253">
        <f>IF('ACS 12.1'!BF32&lt;&gt;0,($BF32*(1+Inputs!$M$136)),0)</f>
        <v>435.48193144116459</v>
      </c>
      <c r="BL32" s="253">
        <f>IF('ACS 12.1'!BG32&lt;&gt;0,($BF32*(1+Inputs!$M$136)),0)</f>
        <v>435.48193144116459</v>
      </c>
      <c r="BM32" s="292">
        <f>BF32*(1+Inputs!$M$136)</f>
        <v>435.48193144116459</v>
      </c>
      <c r="BN32" s="360">
        <f>IF('ACS 12.1'!BI32&lt;&gt;0,($BM32*(1+Inputs!$M$136)),0)</f>
        <v>445.31481048829039</v>
      </c>
      <c r="BO32" s="253">
        <f>IF('ACS 12.1'!BJ32&lt;&gt;0,($BM32*(1+Inputs!$M$136)),0)</f>
        <v>0</v>
      </c>
      <c r="BP32" s="253">
        <f>IF('ACS 12.1'!BK32&lt;&gt;0,($BM32*(1+Inputs!$M$136)),0)</f>
        <v>0</v>
      </c>
      <c r="BQ32" s="284">
        <f>IF('ACS 12.1'!BL32&lt;&gt;0,($BM32*(1+Inputs!$M$136)),0)</f>
        <v>445.31481048829039</v>
      </c>
      <c r="BR32" s="253">
        <f>IF('ACS 12.1'!BM32&lt;&gt;0,($BM32*(1+Inputs!$M$136)),0)</f>
        <v>445.31481048829039</v>
      </c>
      <c r="BS32" s="253">
        <f>IF('ACS 12.1'!BN32&lt;&gt;0,($BM32*(1+Inputs!$M$136)),0)</f>
        <v>445.31481048829039</v>
      </c>
      <c r="BT32" s="292">
        <f>BM32*(1+Inputs!$M$136)</f>
        <v>445.31481048829039</v>
      </c>
      <c r="BU32" s="53"/>
      <c r="BV32" s="53"/>
      <c r="BW32" s="53"/>
      <c r="BX32" s="53"/>
      <c r="BY32" s="53"/>
      <c r="BZ32" s="53"/>
      <c r="CA32" s="53"/>
      <c r="CB32" s="53"/>
      <c r="CC32" s="35"/>
      <c r="CD32" s="35"/>
      <c r="CE32" s="35"/>
      <c r="CF32" s="35"/>
      <c r="CG32"/>
      <c r="CH32"/>
      <c r="CI32"/>
      <c r="CJ32"/>
      <c r="CK32"/>
      <c r="CL32"/>
      <c r="CM32"/>
      <c r="CN32"/>
      <c r="CO32"/>
      <c r="CP32"/>
      <c r="CQ32"/>
    </row>
    <row r="33" spans="1:84">
      <c r="B33" s="285" t="s">
        <v>61</v>
      </c>
      <c r="C33" s="360">
        <f>IFERROR('2011-20 Revenue'!C33/'ACS 12.1'!C33,0)</f>
        <v>60.998191292364574</v>
      </c>
      <c r="D33" s="253">
        <f>IFERROR('2011-20 Revenue'!D33/'ACS 12.1'!D33,0)</f>
        <v>0</v>
      </c>
      <c r="E33" s="253">
        <f>IFERROR('2011-20 Revenue'!E33/'ACS 12.1'!E33,0)</f>
        <v>0</v>
      </c>
      <c r="F33" s="284">
        <f>IFERROR('2011-20 Revenue'!F33/'ACS 12.1'!F33,0)</f>
        <v>0</v>
      </c>
      <c r="G33" s="253">
        <f>IFERROR('2011-20 Revenue'!G33/'ACS 12.1'!G33,0)</f>
        <v>0</v>
      </c>
      <c r="H33" s="631"/>
      <c r="I33" s="296">
        <f>IFERROR('2011-20 Revenue'!I33/'ACS 12.1'!H33,0)</f>
        <v>60.998191292364574</v>
      </c>
      <c r="J33" s="360">
        <f>IFERROR('2011-20 Revenue'!J33/'ACS 12.1'!I33,0)</f>
        <v>294.58846408473948</v>
      </c>
      <c r="K33" s="253">
        <f>IFERROR('2011-20 Revenue'!K33/'ACS 12.1'!J33,0)</f>
        <v>0</v>
      </c>
      <c r="L33" s="253">
        <f>IFERROR('2011-20 Revenue'!L33/'ACS 12.1'!K33,0)</f>
        <v>0</v>
      </c>
      <c r="M33" s="284">
        <f>IFERROR('2011-20 Revenue'!M33/'ACS 12.1'!L33,0)</f>
        <v>0</v>
      </c>
      <c r="N33" s="253">
        <f>IFERROR('2011-20 Revenue'!N33/'ACS 12.1'!M33,0)</f>
        <v>0</v>
      </c>
      <c r="O33" s="631"/>
      <c r="P33" s="292">
        <f>IFERROR('2011-20 Revenue'!P33/'ACS 12.1'!N33,0)</f>
        <v>294.58846408473948</v>
      </c>
      <c r="Q33" s="360">
        <f>IFERROR('2011-20 Revenue'!Q33/'ACS 12.1'!O33,0)</f>
        <v>42.454070856414141</v>
      </c>
      <c r="R33" s="253">
        <f>IFERROR('2011-20 Revenue'!R33/'ACS 12.1'!P33,0)</f>
        <v>0</v>
      </c>
      <c r="S33" s="253">
        <f>IFERROR('2011-20 Revenue'!S33/'ACS 12.1'!Q33,0)</f>
        <v>0</v>
      </c>
      <c r="T33" s="284">
        <f>IFERROR('2011-20 Revenue'!T33/'ACS 12.1'!R33,0)</f>
        <v>0</v>
      </c>
      <c r="U33" s="253">
        <f>IFERROR('2011-20 Revenue'!U33/'ACS 12.1'!S33,0)</f>
        <v>0</v>
      </c>
      <c r="V33" s="631"/>
      <c r="W33" s="292">
        <f>IFERROR('2011-20 Revenue'!W33/'ACS 12.1'!T33,0)</f>
        <v>42.454070856414141</v>
      </c>
      <c r="X33" s="538">
        <f>IFERROR('2011-20 Revenue'!X33/'ACS 12.1'!U33,0)</f>
        <v>99.000000000000114</v>
      </c>
      <c r="Y33" s="539">
        <f>IFERROR('2011-20 Revenue'!Y33/'ACS 12.1'!V33,0)</f>
        <v>0</v>
      </c>
      <c r="Z33" s="539">
        <f>IFERROR('2011-20 Revenue'!Z33/'ACS 12.1'!W33,0)</f>
        <v>0</v>
      </c>
      <c r="AA33" s="540">
        <f>IFERROR('2011-20 Revenue'!AA33/'ACS 12.1'!X33,0)</f>
        <v>0</v>
      </c>
      <c r="AB33" s="539">
        <f>IFERROR('2011-20 Revenue'!AB33/'ACS 12.1'!Y33,0)</f>
        <v>0</v>
      </c>
      <c r="AC33" s="1030"/>
      <c r="AD33" s="535">
        <f>IFERROR('2011-20 Revenue'!AD33/'ACS 12.1'!Z33,0)</f>
        <v>99.000000000000114</v>
      </c>
      <c r="AE33" s="360">
        <f>X33*(1+Inputs!$L$136)</f>
        <v>101.23535112569192</v>
      </c>
      <c r="AF33" s="253">
        <f>Y33*(1+Inputs!$L$136)</f>
        <v>0</v>
      </c>
      <c r="AG33" s="253">
        <f>Z33*(1+Inputs!$L$136)</f>
        <v>0</v>
      </c>
      <c r="AH33" s="284">
        <f>AA33*(1+Inputs!$L$136)</f>
        <v>0</v>
      </c>
      <c r="AI33" s="253">
        <f>AB33*(1+Inputs!$L$136)</f>
        <v>0</v>
      </c>
      <c r="AJ33" s="631"/>
      <c r="AK33" s="292">
        <f>AD33*(1+Inputs!$L$136)</f>
        <v>101.23535112569192</v>
      </c>
      <c r="AL33" s="360">
        <f>IF('ACS 12.1'!AG33&lt;&gt;0,($AK33*(1+Inputs!$M$136)),0)</f>
        <v>103.5211749246679</v>
      </c>
      <c r="AM33" s="253">
        <f>IF('ACS 12.1'!AH33&lt;&gt;0,($AK33*(1+Inputs!$M$136)),0)</f>
        <v>0</v>
      </c>
      <c r="AN33" s="253">
        <f>IF('ACS 12.1'!AI33&lt;&gt;0,($AK33*(1+Inputs!$M$136)),0)</f>
        <v>0</v>
      </c>
      <c r="AO33" s="284">
        <f>IF('ACS 12.1'!AJ33&lt;&gt;0,($AK33*(1+Inputs!$M$136)),0)</f>
        <v>103.5211749246679</v>
      </c>
      <c r="AP33" s="253">
        <f>IF('ACS 12.1'!AK33&lt;&gt;0,($AK33*(1+Inputs!$M$136)),0)</f>
        <v>103.5211749246679</v>
      </c>
      <c r="AQ33" s="253">
        <f>IF('ACS 12.1'!AL33&lt;&gt;0,($AK33*(1+Inputs!$M$136)),0)</f>
        <v>103.5211749246679</v>
      </c>
      <c r="AR33" s="292">
        <f>AK33*(1+Inputs!$M$136)</f>
        <v>103.5211749246679</v>
      </c>
      <c r="AS33" s="360">
        <f>IF('ACS 12.1'!AN33&lt;&gt;0,($AR33*(1+Inputs!$M$136)),0)</f>
        <v>105.85861103477696</v>
      </c>
      <c r="AT33" s="253">
        <f>IF('ACS 12.1'!AO33&lt;&gt;0,($AR33*(1+Inputs!$M$136)),0)</f>
        <v>0</v>
      </c>
      <c r="AU33" s="253">
        <f>IF('ACS 12.1'!AP33&lt;&gt;0,($AR33*(1+Inputs!$M$136)),0)</f>
        <v>0</v>
      </c>
      <c r="AV33" s="284">
        <f>IF('ACS 12.1'!AQ33&lt;&gt;0,($AR33*(1+Inputs!$M$136)),0)</f>
        <v>105.85861103477696</v>
      </c>
      <c r="AW33" s="253">
        <f>IF('ACS 12.1'!AR33&lt;&gt;0,($AR33*(1+Inputs!$M$136)),0)</f>
        <v>105.85861103477696</v>
      </c>
      <c r="AX33" s="253">
        <f>IF('ACS 12.1'!AS33&lt;&gt;0,($AR33*(1+Inputs!$M$136)),0)</f>
        <v>105.85861103477696</v>
      </c>
      <c r="AY33" s="292">
        <f>AR33*(1+Inputs!$M$136)</f>
        <v>105.85861103477696</v>
      </c>
      <c r="AZ33" s="360">
        <f>IF('ACS 12.1'!AU33&lt;&gt;0,($AY33*(1+Inputs!$M$136)),0)</f>
        <v>108.24882482609777</v>
      </c>
      <c r="BA33" s="253">
        <f>IF('ACS 12.1'!AV33&lt;&gt;0,($AY33*(1+Inputs!$M$136)),0)</f>
        <v>0</v>
      </c>
      <c r="BB33" s="253">
        <f>IF('ACS 12.1'!AW33&lt;&gt;0,($AY33*(1+Inputs!$M$136)),0)</f>
        <v>0</v>
      </c>
      <c r="BC33" s="284">
        <f>IF('ACS 12.1'!AX33&lt;&gt;0,($AY33*(1+Inputs!$M$136)),0)</f>
        <v>108.24882482609777</v>
      </c>
      <c r="BD33" s="253">
        <f>IF('ACS 12.1'!AY33&lt;&gt;0,($AY33*(1+Inputs!$M$136)),0)</f>
        <v>108.24882482609777</v>
      </c>
      <c r="BE33" s="253">
        <f>IF('ACS 12.1'!AZ33&lt;&gt;0,($AY33*(1+Inputs!$M$136)),0)</f>
        <v>108.24882482609777</v>
      </c>
      <c r="BF33" s="292">
        <f>AY33*(1+Inputs!$M$136)</f>
        <v>108.24882482609777</v>
      </c>
      <c r="BG33" s="360">
        <f>IF('ACS 12.1'!BB33&lt;&gt;0,($BF33*(1+Inputs!$M$136)),0)</f>
        <v>110.69300798195469</v>
      </c>
      <c r="BH33" s="253">
        <f>IF('ACS 12.1'!BC33&lt;&gt;0,($BF33*(1+Inputs!$M$136)),0)</f>
        <v>0</v>
      </c>
      <c r="BI33" s="253">
        <f>IF('ACS 12.1'!BD33&lt;&gt;0,($BF33*(1+Inputs!$M$136)),0)</f>
        <v>0</v>
      </c>
      <c r="BJ33" s="284">
        <f>IF('ACS 12.1'!BE33&lt;&gt;0,($BF33*(1+Inputs!$M$136)),0)</f>
        <v>110.69300798195469</v>
      </c>
      <c r="BK33" s="253">
        <f>IF('ACS 12.1'!BF33&lt;&gt;0,($BF33*(1+Inputs!$M$136)),0)</f>
        <v>110.69300798195469</v>
      </c>
      <c r="BL33" s="253">
        <f>IF('ACS 12.1'!BG33&lt;&gt;0,($BF33*(1+Inputs!$M$136)),0)</f>
        <v>110.69300798195469</v>
      </c>
      <c r="BM33" s="292">
        <f>BF33*(1+Inputs!$M$136)</f>
        <v>110.69300798195469</v>
      </c>
      <c r="BN33" s="360">
        <f>IF('ACS 12.1'!BI33&lt;&gt;0,($BM33*(1+Inputs!$M$136)),0)</f>
        <v>113.19237909305244</v>
      </c>
      <c r="BO33" s="253">
        <f>IF('ACS 12.1'!BJ33&lt;&gt;0,($BM33*(1+Inputs!$M$136)),0)</f>
        <v>0</v>
      </c>
      <c r="BP33" s="253">
        <f>IF('ACS 12.1'!BK33&lt;&gt;0,($BM33*(1+Inputs!$M$136)),0)</f>
        <v>0</v>
      </c>
      <c r="BQ33" s="284">
        <f>IF('ACS 12.1'!BL33&lt;&gt;0,($BM33*(1+Inputs!$M$136)),0)</f>
        <v>113.19237909305244</v>
      </c>
      <c r="BR33" s="253">
        <f>IF('ACS 12.1'!BM33&lt;&gt;0,($BM33*(1+Inputs!$M$136)),0)</f>
        <v>113.19237909305244</v>
      </c>
      <c r="BS33" s="253">
        <f>IF('ACS 12.1'!BN33&lt;&gt;0,($BM33*(1+Inputs!$M$136)),0)</f>
        <v>113.19237909305244</v>
      </c>
      <c r="BT33" s="292">
        <f>BM33*(1+Inputs!$M$136)</f>
        <v>113.19237909305244</v>
      </c>
      <c r="BU33" s="77"/>
      <c r="BV33" s="53"/>
      <c r="BW33" s="53"/>
      <c r="BX33" s="53"/>
      <c r="BY33" s="53"/>
      <c r="BZ33" s="77"/>
      <c r="CA33" s="77"/>
      <c r="CB33" s="77"/>
      <c r="CC33" s="35"/>
      <c r="CD33" s="35"/>
      <c r="CE33" s="35"/>
      <c r="CF33" s="35"/>
    </row>
    <row r="34" spans="1:84">
      <c r="B34" s="285" t="s">
        <v>62</v>
      </c>
      <c r="C34" s="360">
        <f>IFERROR('2011-20 Revenue'!C34/'ACS 12.1'!C34,0)</f>
        <v>1</v>
      </c>
      <c r="D34" s="253">
        <f>IFERROR('2011-20 Revenue'!D34/'ACS 12.1'!D34,0)</f>
        <v>0</v>
      </c>
      <c r="E34" s="253">
        <f>IFERROR('2011-20 Revenue'!E34/'ACS 12.1'!E34,0)</f>
        <v>0</v>
      </c>
      <c r="F34" s="284">
        <f>IFERROR('2011-20 Revenue'!F34/'ACS 12.1'!F34,0)</f>
        <v>0</v>
      </c>
      <c r="G34" s="253">
        <f>IFERROR('2011-20 Revenue'!G34/'ACS 12.1'!G34,0)</f>
        <v>0</v>
      </c>
      <c r="H34" s="631"/>
      <c r="I34" s="296">
        <f>IFERROR('2011-20 Revenue'!I34/'ACS 12.1'!H34,0)</f>
        <v>1</v>
      </c>
      <c r="J34" s="360">
        <f>IFERROR('2011-20 Revenue'!J34/'ACS 12.1'!I34,0)</f>
        <v>0</v>
      </c>
      <c r="K34" s="253">
        <f>IFERROR('2011-20 Revenue'!K34/'ACS 12.1'!J34,0)</f>
        <v>0</v>
      </c>
      <c r="L34" s="253">
        <f>IFERROR('2011-20 Revenue'!L34/'ACS 12.1'!K34,0)</f>
        <v>0</v>
      </c>
      <c r="M34" s="284">
        <f>IFERROR('2011-20 Revenue'!M34/'ACS 12.1'!L34,0)</f>
        <v>0</v>
      </c>
      <c r="N34" s="253">
        <f>IFERROR('2011-20 Revenue'!N34/'ACS 12.1'!M34,0)</f>
        <v>0</v>
      </c>
      <c r="O34" s="631"/>
      <c r="P34" s="292">
        <f>IFERROR('2011-20 Revenue'!P34/'ACS 12.1'!N34,0)</f>
        <v>0</v>
      </c>
      <c r="Q34" s="360">
        <f>IFERROR('2011-20 Revenue'!Q34/'ACS 12.1'!O34,0)</f>
        <v>0</v>
      </c>
      <c r="R34" s="253">
        <f>IFERROR('2011-20 Revenue'!R34/'ACS 12.1'!P34,0)</f>
        <v>0</v>
      </c>
      <c r="S34" s="253">
        <f>IFERROR('2011-20 Revenue'!S34/'ACS 12.1'!Q34,0)</f>
        <v>0</v>
      </c>
      <c r="T34" s="284">
        <f>IFERROR('2011-20 Revenue'!T34/'ACS 12.1'!R34,0)</f>
        <v>0</v>
      </c>
      <c r="U34" s="253">
        <f>IFERROR('2011-20 Revenue'!U34/'ACS 12.1'!S34,0)</f>
        <v>0</v>
      </c>
      <c r="V34" s="631"/>
      <c r="W34" s="292">
        <f>IFERROR('2011-20 Revenue'!W34/'ACS 12.1'!T34,0)</f>
        <v>0</v>
      </c>
      <c r="X34" s="538">
        <f>IFERROR('2011-20 Revenue'!X34/'ACS 12.1'!U34,0)</f>
        <v>6.6199451679232348</v>
      </c>
      <c r="Y34" s="539">
        <f>IFERROR('2011-20 Revenue'!Y34/'ACS 12.1'!V34,0)</f>
        <v>0</v>
      </c>
      <c r="Z34" s="539">
        <f>IFERROR('2011-20 Revenue'!Z34/'ACS 12.1'!W34,0)</f>
        <v>0</v>
      </c>
      <c r="AA34" s="540">
        <f>IFERROR('2011-20 Revenue'!AA34/'ACS 12.1'!X34,0)</f>
        <v>0</v>
      </c>
      <c r="AB34" s="539">
        <f>IFERROR('2011-20 Revenue'!AB34/'ACS 12.1'!Y34,0)</f>
        <v>0</v>
      </c>
      <c r="AC34" s="1030"/>
      <c r="AD34" s="535">
        <f>IFERROR('2011-20 Revenue'!AD34/'ACS 12.1'!Z34,0)</f>
        <v>6.6199451679232348</v>
      </c>
      <c r="AE34" s="360">
        <f>X34*(1+Inputs!$L$136)</f>
        <v>6.7694189243185399</v>
      </c>
      <c r="AF34" s="253">
        <f>Y34*(1+Inputs!$L$136)</f>
        <v>0</v>
      </c>
      <c r="AG34" s="253">
        <f>Z34*(1+Inputs!$L$136)</f>
        <v>0</v>
      </c>
      <c r="AH34" s="284">
        <f>AA34*(1+Inputs!$L$136)</f>
        <v>0</v>
      </c>
      <c r="AI34" s="253">
        <f>AB34*(1+Inputs!$L$136)</f>
        <v>0</v>
      </c>
      <c r="AJ34" s="631"/>
      <c r="AK34" s="292">
        <f>AD34*(1+Inputs!$L$136)</f>
        <v>6.7694189243185399</v>
      </c>
      <c r="AL34" s="360">
        <f>IF('ACS 12.1'!AG34&lt;&gt;0,($AK34*(1+Inputs!$M$136)),0)</f>
        <v>6.9222676941443479</v>
      </c>
      <c r="AM34" s="253">
        <f>IF('ACS 12.1'!AH34&lt;&gt;0,($AK34*(1+Inputs!$M$136)),0)</f>
        <v>0</v>
      </c>
      <c r="AN34" s="253">
        <f>IF('ACS 12.1'!AI34&lt;&gt;0,($AK34*(1+Inputs!$M$136)),0)</f>
        <v>0</v>
      </c>
      <c r="AO34" s="284">
        <f>IF('ACS 12.1'!AJ34&lt;&gt;0,($AK34*(1+Inputs!$M$136)),0)</f>
        <v>6.9222676941443479</v>
      </c>
      <c r="AP34" s="253">
        <f>IF('ACS 12.1'!AK34&lt;&gt;0,($AK34*(1+Inputs!$M$136)),0)</f>
        <v>6.9222676941443479</v>
      </c>
      <c r="AQ34" s="253">
        <f>IF('ACS 12.1'!AL34&lt;&gt;0,($AK34*(1+Inputs!$M$136)),0)</f>
        <v>6.9222676941443479</v>
      </c>
      <c r="AR34" s="292">
        <f>AK34*(1+Inputs!$M$136)</f>
        <v>6.9222676941443479</v>
      </c>
      <c r="AS34" s="360">
        <f>IF('ACS 12.1'!AN34&lt;&gt;0,($AR34*(1+Inputs!$M$136)),0)</f>
        <v>7.0785676828559208</v>
      </c>
      <c r="AT34" s="253">
        <f>IF('ACS 12.1'!AO34&lt;&gt;0,($AR34*(1+Inputs!$M$136)),0)</f>
        <v>0</v>
      </c>
      <c r="AU34" s="253">
        <f>IF('ACS 12.1'!AP34&lt;&gt;0,($AR34*(1+Inputs!$M$136)),0)</f>
        <v>0</v>
      </c>
      <c r="AV34" s="284">
        <f>IF('ACS 12.1'!AQ34&lt;&gt;0,($AR34*(1+Inputs!$M$136)),0)</f>
        <v>7.0785676828559208</v>
      </c>
      <c r="AW34" s="253">
        <f>IF('ACS 12.1'!AR34&lt;&gt;0,($AR34*(1+Inputs!$M$136)),0)</f>
        <v>7.0785676828559208</v>
      </c>
      <c r="AX34" s="253">
        <f>IF('ACS 12.1'!AS34&lt;&gt;0,($AR34*(1+Inputs!$M$136)),0)</f>
        <v>7.0785676828559208</v>
      </c>
      <c r="AY34" s="292">
        <f>AR34*(1+Inputs!$M$136)</f>
        <v>7.0785676828559208</v>
      </c>
      <c r="AZ34" s="360">
        <f>IF('ACS 12.1'!AU34&lt;&gt;0,($AY34*(1+Inputs!$M$136)),0)</f>
        <v>7.2383968165746859</v>
      </c>
      <c r="BA34" s="253">
        <f>IF('ACS 12.1'!AV34&lt;&gt;0,($AY34*(1+Inputs!$M$136)),0)</f>
        <v>0</v>
      </c>
      <c r="BB34" s="253">
        <f>IF('ACS 12.1'!AW34&lt;&gt;0,($AY34*(1+Inputs!$M$136)),0)</f>
        <v>0</v>
      </c>
      <c r="BC34" s="284">
        <f>IF('ACS 12.1'!AX34&lt;&gt;0,($AY34*(1+Inputs!$M$136)),0)</f>
        <v>7.2383968165746859</v>
      </c>
      <c r="BD34" s="253">
        <f>IF('ACS 12.1'!AY34&lt;&gt;0,($AY34*(1+Inputs!$M$136)),0)</f>
        <v>7.2383968165746859</v>
      </c>
      <c r="BE34" s="253">
        <f>IF('ACS 12.1'!AZ34&lt;&gt;0,($AY34*(1+Inputs!$M$136)),0)</f>
        <v>7.2383968165746859</v>
      </c>
      <c r="BF34" s="292">
        <f>AY34*(1+Inputs!$M$136)</f>
        <v>7.2383968165746859</v>
      </c>
      <c r="BG34" s="360">
        <f>IF('ACS 12.1'!BB34&lt;&gt;0,($BF34*(1+Inputs!$M$136)),0)</f>
        <v>7.4018347809396792</v>
      </c>
      <c r="BH34" s="253">
        <f>IF('ACS 12.1'!BC34&lt;&gt;0,($BF34*(1+Inputs!$M$136)),0)</f>
        <v>0</v>
      </c>
      <c r="BI34" s="253">
        <f>IF('ACS 12.1'!BD34&lt;&gt;0,($BF34*(1+Inputs!$M$136)),0)</f>
        <v>0</v>
      </c>
      <c r="BJ34" s="284">
        <f>IF('ACS 12.1'!BE34&lt;&gt;0,($BF34*(1+Inputs!$M$136)),0)</f>
        <v>7.4018347809396792</v>
      </c>
      <c r="BK34" s="253">
        <f>IF('ACS 12.1'!BF34&lt;&gt;0,($BF34*(1+Inputs!$M$136)),0)</f>
        <v>7.4018347809396792</v>
      </c>
      <c r="BL34" s="253">
        <f>IF('ACS 12.1'!BG34&lt;&gt;0,($BF34*(1+Inputs!$M$136)),0)</f>
        <v>7.4018347809396792</v>
      </c>
      <c r="BM34" s="292">
        <f>BF34*(1+Inputs!$M$136)</f>
        <v>7.4018347809396792</v>
      </c>
      <c r="BN34" s="360">
        <f>IF('ACS 12.1'!BI34&lt;&gt;0,($BM34*(1+Inputs!$M$136)),0)</f>
        <v>7.5689630608362286</v>
      </c>
      <c r="BO34" s="253">
        <f>IF('ACS 12.1'!BJ34&lt;&gt;0,($BM34*(1+Inputs!$M$136)),0)</f>
        <v>0</v>
      </c>
      <c r="BP34" s="253">
        <f>IF('ACS 12.1'!BK34&lt;&gt;0,($BM34*(1+Inputs!$M$136)),0)</f>
        <v>0</v>
      </c>
      <c r="BQ34" s="284">
        <f>IF('ACS 12.1'!BL34&lt;&gt;0,($BM34*(1+Inputs!$M$136)),0)</f>
        <v>7.5689630608362286</v>
      </c>
      <c r="BR34" s="253">
        <f>IF('ACS 12.1'!BM34&lt;&gt;0,($BM34*(1+Inputs!$M$136)),0)</f>
        <v>7.5689630608362286</v>
      </c>
      <c r="BS34" s="253">
        <f>IF('ACS 12.1'!BN34&lt;&gt;0,($BM34*(1+Inputs!$M$136)),0)</f>
        <v>7.5689630608362286</v>
      </c>
      <c r="BT34" s="292">
        <f>BM34*(1+Inputs!$M$136)</f>
        <v>7.5689630608362286</v>
      </c>
      <c r="BU34" s="85"/>
      <c r="BV34" s="53"/>
      <c r="BW34" s="53"/>
      <c r="BX34" s="53"/>
      <c r="BY34" s="53"/>
      <c r="BZ34" s="85"/>
      <c r="CA34" s="85"/>
      <c r="CB34" s="85"/>
      <c r="CC34" s="35"/>
      <c r="CD34" s="35"/>
      <c r="CE34" s="35"/>
      <c r="CF34" s="35"/>
    </row>
    <row r="35" spans="1:84">
      <c r="B35" s="289"/>
      <c r="C35" s="360"/>
      <c r="D35" s="253"/>
      <c r="E35" s="253"/>
      <c r="F35" s="284"/>
      <c r="G35" s="253"/>
      <c r="H35" s="631"/>
      <c r="I35" s="296"/>
      <c r="J35" s="360"/>
      <c r="K35" s="253"/>
      <c r="L35" s="253"/>
      <c r="M35" s="284"/>
      <c r="N35" s="253"/>
      <c r="O35" s="631"/>
      <c r="P35" s="292"/>
      <c r="Q35" s="360"/>
      <c r="R35" s="253"/>
      <c r="S35" s="253"/>
      <c r="T35" s="284"/>
      <c r="U35" s="253"/>
      <c r="V35" s="631"/>
      <c r="W35" s="292"/>
      <c r="X35" s="538"/>
      <c r="Y35" s="539"/>
      <c r="Z35" s="539"/>
      <c r="AA35" s="540"/>
      <c r="AB35" s="539"/>
      <c r="AC35" s="1030"/>
      <c r="AD35" s="535"/>
      <c r="AE35" s="360"/>
      <c r="AF35" s="253"/>
      <c r="AG35" s="253"/>
      <c r="AH35" s="284"/>
      <c r="AI35" s="253"/>
      <c r="AJ35" s="631"/>
      <c r="AK35" s="292"/>
      <c r="AL35" s="360"/>
      <c r="AM35" s="253"/>
      <c r="AN35" s="253"/>
      <c r="AO35" s="284"/>
      <c r="AP35" s="253"/>
      <c r="AQ35" s="253"/>
      <c r="AR35" s="292"/>
      <c r="AS35" s="360"/>
      <c r="AT35" s="253"/>
      <c r="AU35" s="253"/>
      <c r="AV35" s="284"/>
      <c r="AW35" s="253"/>
      <c r="AX35" s="253"/>
      <c r="AY35" s="292"/>
      <c r="AZ35" s="360">
        <f>IF('ACS 12.1'!AU35&lt;&gt;0,($AY35*(1+Inputs!$M$136)),0)</f>
        <v>0</v>
      </c>
      <c r="BA35" s="253">
        <f>IF('ACS 12.1'!AV35&lt;&gt;0,($AY35*(1+Inputs!$M$136)),0)</f>
        <v>0</v>
      </c>
      <c r="BB35" s="253">
        <f>IF('ACS 12.1'!AW35&lt;&gt;0,($AY35*(1+Inputs!$M$136)),0)</f>
        <v>0</v>
      </c>
      <c r="BC35" s="284">
        <f>IF('ACS 12.1'!AX35&lt;&gt;0,($AY35*(1+Inputs!$M$136)),0)</f>
        <v>0</v>
      </c>
      <c r="BD35" s="253">
        <f>IF('ACS 12.1'!AY35&lt;&gt;0,($AY35*(1+Inputs!$M$136)),0)</f>
        <v>0</v>
      </c>
      <c r="BE35" s="253">
        <f>IF('ACS 12.1'!AZ35&lt;&gt;0,($AY35*(1+Inputs!$M$136)),0)</f>
        <v>0</v>
      </c>
      <c r="BF35" s="292">
        <f>AY35*(1+Inputs!$M$136)</f>
        <v>0</v>
      </c>
      <c r="BG35" s="360">
        <f>IF('ACS 12.1'!BB35&lt;&gt;0,($BF35*(1+Inputs!$M$136)),0)</f>
        <v>0</v>
      </c>
      <c r="BH35" s="253">
        <f>IF('ACS 12.1'!BC35&lt;&gt;0,($BF35*(1+Inputs!$M$136)),0)</f>
        <v>0</v>
      </c>
      <c r="BI35" s="253">
        <f>IF('ACS 12.1'!BD35&lt;&gt;0,($BF35*(1+Inputs!$M$136)),0)</f>
        <v>0</v>
      </c>
      <c r="BJ35" s="284">
        <f>IF('ACS 12.1'!BE35&lt;&gt;0,($BF35*(1+Inputs!$M$136)),0)</f>
        <v>0</v>
      </c>
      <c r="BK35" s="253">
        <f>IF('ACS 12.1'!BF35&lt;&gt;0,($BF35*(1+Inputs!$M$136)),0)</f>
        <v>0</v>
      </c>
      <c r="BL35" s="253">
        <f>IF('ACS 12.1'!BG35&lt;&gt;0,($BF35*(1+Inputs!$M$136)),0)</f>
        <v>0</v>
      </c>
      <c r="BM35" s="292">
        <f>BF35*(1+Inputs!$M$136)</f>
        <v>0</v>
      </c>
      <c r="BN35" s="360">
        <f>IF('ACS 12.1'!BI35&lt;&gt;0,($BM35*(1+Inputs!$M$136)),0)</f>
        <v>0</v>
      </c>
      <c r="BO35" s="253">
        <f>IF('ACS 12.1'!BJ35&lt;&gt;0,($BM35*(1+Inputs!$M$136)),0)</f>
        <v>0</v>
      </c>
      <c r="BP35" s="253">
        <f>IF('ACS 12.1'!BK35&lt;&gt;0,($BM35*(1+Inputs!$M$136)),0)</f>
        <v>0</v>
      </c>
      <c r="BQ35" s="284">
        <f>IF('ACS 12.1'!BL35&lt;&gt;0,($BM35*(1+Inputs!$M$136)),0)</f>
        <v>0</v>
      </c>
      <c r="BR35" s="253">
        <f>IF('ACS 12.1'!BM35&lt;&gt;0,($BM35*(1+Inputs!$M$136)),0)</f>
        <v>0</v>
      </c>
      <c r="BS35" s="253">
        <f>IF('ACS 12.1'!BN35&lt;&gt;0,($BM35*(1+Inputs!$M$136)),0)</f>
        <v>0</v>
      </c>
      <c r="BT35" s="292">
        <f>BM35*(1+Inputs!$M$136)</f>
        <v>0</v>
      </c>
      <c r="BU35" s="85"/>
      <c r="BV35" s="53"/>
      <c r="BW35" s="53"/>
      <c r="BX35" s="53"/>
      <c r="BY35" s="53"/>
      <c r="BZ35" s="85"/>
      <c r="CA35" s="85"/>
      <c r="CB35" s="85"/>
      <c r="CC35" s="35"/>
      <c r="CD35" s="35"/>
      <c r="CE35" s="35"/>
      <c r="CF35" s="35"/>
    </row>
    <row r="36" spans="1:84">
      <c r="A36" s="13"/>
      <c r="B36" s="289" t="s">
        <v>63</v>
      </c>
      <c r="C36" s="360">
        <f>IFERROR('2011-20 Revenue'!C36/'ACS 12.1'!C36,0)</f>
        <v>39871.501070180726</v>
      </c>
      <c r="D36" s="253">
        <f>IFERROR('2011-20 Revenue'!D36/'ACS 12.1'!D36,0)</f>
        <v>0</v>
      </c>
      <c r="E36" s="253">
        <f>IFERROR('2011-20 Revenue'!E36/'ACS 12.1'!E36,0)</f>
        <v>0</v>
      </c>
      <c r="F36" s="284">
        <f>IFERROR('2011-20 Revenue'!F36/'ACS 12.1'!F36,0)</f>
        <v>0</v>
      </c>
      <c r="G36" s="253">
        <f>IFERROR('2011-20 Revenue'!G36/'ACS 12.1'!G36,0)</f>
        <v>0</v>
      </c>
      <c r="H36" s="631"/>
      <c r="I36" s="296">
        <f>IFERROR('2011-20 Revenue'!I36/'ACS 12.1'!H36,0)</f>
        <v>39871.501070180726</v>
      </c>
      <c r="J36" s="360">
        <f>IFERROR('2011-20 Revenue'!J36/'ACS 12.1'!I36,0)</f>
        <v>37859.195668057408</v>
      </c>
      <c r="K36" s="253">
        <f>IFERROR('2011-20 Revenue'!K36/'ACS 12.1'!J36,0)</f>
        <v>0</v>
      </c>
      <c r="L36" s="253">
        <f>IFERROR('2011-20 Revenue'!L36/'ACS 12.1'!K36,0)</f>
        <v>0</v>
      </c>
      <c r="M36" s="284">
        <f>IFERROR('2011-20 Revenue'!M36/'ACS 12.1'!L36,0)</f>
        <v>0</v>
      </c>
      <c r="N36" s="253">
        <f>IFERROR('2011-20 Revenue'!N36/'ACS 12.1'!M36,0)</f>
        <v>0</v>
      </c>
      <c r="O36" s="631"/>
      <c r="P36" s="292">
        <f>IFERROR('2011-20 Revenue'!P36/'ACS 12.1'!N36,0)</f>
        <v>37859.195668057408</v>
      </c>
      <c r="Q36" s="360">
        <f>IFERROR('2011-20 Revenue'!Q36/'ACS 12.1'!O36,0)</f>
        <v>36771.555049479342</v>
      </c>
      <c r="R36" s="253">
        <f>IFERROR('2011-20 Revenue'!R36/'ACS 12.1'!P36,0)</f>
        <v>0</v>
      </c>
      <c r="S36" s="253">
        <f>IFERROR('2011-20 Revenue'!S36/'ACS 12.1'!Q36,0)</f>
        <v>0</v>
      </c>
      <c r="T36" s="284">
        <f>IFERROR('2011-20 Revenue'!T36/'ACS 12.1'!R36,0)</f>
        <v>0</v>
      </c>
      <c r="U36" s="253">
        <f>IFERROR('2011-20 Revenue'!U36/'ACS 12.1'!S36,0)</f>
        <v>0</v>
      </c>
      <c r="V36" s="631"/>
      <c r="W36" s="292">
        <f>IFERROR('2011-20 Revenue'!W36/'ACS 12.1'!T36,0)</f>
        <v>36771.555049479342</v>
      </c>
      <c r="X36" s="538">
        <f>IFERROR('2011-20 Revenue'!X36/'ACS 12.1'!U36,0)</f>
        <v>0</v>
      </c>
      <c r="Y36" s="539">
        <f>IFERROR('2011-20 Revenue'!Y36/'ACS 12.1'!V36,0)</f>
        <v>0</v>
      </c>
      <c r="Z36" s="539">
        <f>IFERROR('2011-20 Revenue'!Z36/'ACS 12.1'!W36,0)</f>
        <v>0</v>
      </c>
      <c r="AA36" s="540">
        <f>IFERROR('2011-20 Revenue'!AA36/'ACS 12.1'!X36,0)</f>
        <v>0</v>
      </c>
      <c r="AB36" s="539">
        <f>IFERROR('2011-20 Revenue'!AB36/'ACS 12.1'!Y36,0)</f>
        <v>0</v>
      </c>
      <c r="AC36" s="1030"/>
      <c r="AD36" s="535">
        <f>IFERROR('2011-20 Revenue'!AD36/'ACS 12.1'!Z36,0)</f>
        <v>0</v>
      </c>
      <c r="AE36" s="360">
        <f>X36*(1+Inputs!$L$136)</f>
        <v>0</v>
      </c>
      <c r="AF36" s="253">
        <f>Y36*(1+Inputs!$L$136)</f>
        <v>0</v>
      </c>
      <c r="AG36" s="253">
        <f>Z36*(1+Inputs!$L$136)</f>
        <v>0</v>
      </c>
      <c r="AH36" s="284">
        <f>AA36*(1+Inputs!$L$136)</f>
        <v>0</v>
      </c>
      <c r="AI36" s="253">
        <f>AB36*(1+Inputs!$L$136)</f>
        <v>0</v>
      </c>
      <c r="AJ36" s="631"/>
      <c r="AK36" s="292">
        <f>AD36*(1+Inputs!$L$136)</f>
        <v>0</v>
      </c>
      <c r="AL36" s="360">
        <f>IF('ACS 12.1'!AG36&lt;&gt;0,($AK36*(1+Inputs!$M$136)),0)</f>
        <v>0</v>
      </c>
      <c r="AM36" s="253">
        <f>IF('ACS 12.1'!AH36&lt;&gt;0,($AK36*(1+Inputs!$M$136)),0)</f>
        <v>0</v>
      </c>
      <c r="AN36" s="253">
        <f>IF('ACS 12.1'!AI36&lt;&gt;0,($AK36*(1+Inputs!$M$136)),0)</f>
        <v>0</v>
      </c>
      <c r="AO36" s="284">
        <f>IF('ACS 12.1'!AJ36&lt;&gt;0,($AK36*(1+Inputs!$M$136)),0)</f>
        <v>0</v>
      </c>
      <c r="AP36" s="253">
        <f>IF('ACS 12.1'!AK36&lt;&gt;0,($AK36*(1+Inputs!$M$136)),0)</f>
        <v>0</v>
      </c>
      <c r="AQ36" s="253">
        <f>IF('ACS 12.1'!AL36&lt;&gt;0,($AK36*(1+Inputs!$M$136)),0)</f>
        <v>0</v>
      </c>
      <c r="AR36" s="292">
        <f>AK36*(1+Inputs!$M$136)*0</f>
        <v>0</v>
      </c>
      <c r="AS36" s="360">
        <f>IF('ACS 12.1'!AN36&lt;&gt;0,($AR36*(1+Inputs!$M$136)),0)</f>
        <v>0</v>
      </c>
      <c r="AT36" s="253">
        <f>IF('ACS 12.1'!AO36&lt;&gt;0,($AR36*(1+Inputs!$M$136)),0)</f>
        <v>0</v>
      </c>
      <c r="AU36" s="253">
        <f>IF('ACS 12.1'!AP36&lt;&gt;0,($AR36*(1+Inputs!$M$136)),0)</f>
        <v>0</v>
      </c>
      <c r="AV36" s="284">
        <f>IF('ACS 12.1'!AQ36&lt;&gt;0,($AR36*(1+Inputs!$M$136)),0)</f>
        <v>0</v>
      </c>
      <c r="AW36" s="253">
        <f>IF('ACS 12.1'!AR36&lt;&gt;0,($AR36*(1+Inputs!$M$136)),0)</f>
        <v>0</v>
      </c>
      <c r="AX36" s="253">
        <f>IF('ACS 12.1'!AS36&lt;&gt;0,($AR36*(1+Inputs!$M$136)),0)</f>
        <v>0</v>
      </c>
      <c r="AY36" s="292">
        <f>AR36*(1+Inputs!$M$136)</f>
        <v>0</v>
      </c>
      <c r="AZ36" s="360">
        <f>IF('ACS 12.1'!AU36&lt;&gt;0,($AY36*(1+Inputs!$M$136)),0)</f>
        <v>0</v>
      </c>
      <c r="BA36" s="253">
        <f>IF('ACS 12.1'!AV36&lt;&gt;0,($AY36*(1+Inputs!$M$136)),0)</f>
        <v>0</v>
      </c>
      <c r="BB36" s="253">
        <f>IF('ACS 12.1'!AW36&lt;&gt;0,($AY36*(1+Inputs!$M$136)),0)</f>
        <v>0</v>
      </c>
      <c r="BC36" s="284">
        <f>IF('ACS 12.1'!AX36&lt;&gt;0,($AY36*(1+Inputs!$M$136)),0)</f>
        <v>0</v>
      </c>
      <c r="BD36" s="253">
        <f>IF('ACS 12.1'!AY36&lt;&gt;0,($AY36*(1+Inputs!$M$136)),0)</f>
        <v>0</v>
      </c>
      <c r="BE36" s="253">
        <f>IF('ACS 12.1'!AZ36&lt;&gt;0,($AY36*(1+Inputs!$M$136)),0)</f>
        <v>0</v>
      </c>
      <c r="BF36" s="292">
        <f>AY36*(1+Inputs!$M$136)</f>
        <v>0</v>
      </c>
      <c r="BG36" s="360">
        <f>IF('ACS 12.1'!BB36&lt;&gt;0,($BF36*(1+Inputs!$M$136)),0)</f>
        <v>0</v>
      </c>
      <c r="BH36" s="253">
        <f>IF('ACS 12.1'!BC36&lt;&gt;0,($BF36*(1+Inputs!$M$136)),0)</f>
        <v>0</v>
      </c>
      <c r="BI36" s="253">
        <f>IF('ACS 12.1'!BD36&lt;&gt;0,($BF36*(1+Inputs!$M$136)),0)</f>
        <v>0</v>
      </c>
      <c r="BJ36" s="284">
        <f>IF('ACS 12.1'!BE36&lt;&gt;0,($BF36*(1+Inputs!$M$136)),0)</f>
        <v>0</v>
      </c>
      <c r="BK36" s="253">
        <f>IF('ACS 12.1'!BF36&lt;&gt;0,($BF36*(1+Inputs!$M$136)),0)</f>
        <v>0</v>
      </c>
      <c r="BL36" s="253">
        <f>IF('ACS 12.1'!BG36&lt;&gt;0,($BF36*(1+Inputs!$M$136)),0)</f>
        <v>0</v>
      </c>
      <c r="BM36" s="292">
        <f>BF36*(1+Inputs!$M$136)</f>
        <v>0</v>
      </c>
      <c r="BN36" s="360">
        <f>IF('ACS 12.1'!BI36&lt;&gt;0,($BM36*(1+Inputs!$M$136)),0)</f>
        <v>0</v>
      </c>
      <c r="BO36" s="253">
        <f>IF('ACS 12.1'!BJ36&lt;&gt;0,($BM36*(1+Inputs!$M$136)),0)</f>
        <v>0</v>
      </c>
      <c r="BP36" s="253">
        <f>IF('ACS 12.1'!BK36&lt;&gt;0,($BM36*(1+Inputs!$M$136)),0)</f>
        <v>0</v>
      </c>
      <c r="BQ36" s="284">
        <f>IF('ACS 12.1'!BL36&lt;&gt;0,($BM36*(1+Inputs!$M$136)),0)</f>
        <v>0</v>
      </c>
      <c r="BR36" s="253">
        <f>IF('ACS 12.1'!BM36&lt;&gt;0,($BM36*(1+Inputs!$M$136)),0)</f>
        <v>0</v>
      </c>
      <c r="BS36" s="253">
        <f>IF('ACS 12.1'!BN36&lt;&gt;0,($BM36*(1+Inputs!$M$136)),0)</f>
        <v>0</v>
      </c>
      <c r="BT36" s="292">
        <f>BM36*(1+Inputs!$M$136)</f>
        <v>0</v>
      </c>
      <c r="BU36" s="60"/>
      <c r="BV36" s="53"/>
      <c r="BW36" s="53"/>
      <c r="BX36" s="53"/>
      <c r="BY36" s="53"/>
      <c r="BZ36" s="60"/>
      <c r="CA36" s="60"/>
      <c r="CB36" s="60"/>
      <c r="CC36" s="35"/>
      <c r="CD36" s="35"/>
      <c r="CE36" s="35"/>
      <c r="CF36" s="35"/>
    </row>
    <row r="37" spans="1:84">
      <c r="B37" s="289" t="s">
        <v>64</v>
      </c>
      <c r="C37" s="360">
        <f>IFERROR('2011-20 Revenue'!C37/'ACS 12.1'!C37,0)</f>
        <v>36527.842070303421</v>
      </c>
      <c r="D37" s="253">
        <f>IFERROR('2011-20 Revenue'!D37/'ACS 12.1'!D37,0)</f>
        <v>0</v>
      </c>
      <c r="E37" s="253">
        <f>IFERROR('2011-20 Revenue'!E37/'ACS 12.1'!E37,0)</f>
        <v>0</v>
      </c>
      <c r="F37" s="284">
        <f>IFERROR('2011-20 Revenue'!F37/'ACS 12.1'!F37,0)</f>
        <v>0</v>
      </c>
      <c r="G37" s="253">
        <f>IFERROR('2011-20 Revenue'!G37/'ACS 12.1'!G37,0)</f>
        <v>0</v>
      </c>
      <c r="H37" s="631"/>
      <c r="I37" s="296">
        <f>IFERROR('2011-20 Revenue'!I37/'ACS 12.1'!H37,0)</f>
        <v>36527.842070303421</v>
      </c>
      <c r="J37" s="360">
        <f>IFERROR('2011-20 Revenue'!J37/'ACS 12.1'!I37,0)</f>
        <v>34497.779438385784</v>
      </c>
      <c r="K37" s="253">
        <f>IFERROR('2011-20 Revenue'!K37/'ACS 12.1'!J37,0)</f>
        <v>0</v>
      </c>
      <c r="L37" s="253">
        <f>IFERROR('2011-20 Revenue'!L37/'ACS 12.1'!K37,0)</f>
        <v>0</v>
      </c>
      <c r="M37" s="284">
        <f>IFERROR('2011-20 Revenue'!M37/'ACS 12.1'!L37,0)</f>
        <v>0</v>
      </c>
      <c r="N37" s="253">
        <f>IFERROR('2011-20 Revenue'!N37/'ACS 12.1'!M37,0)</f>
        <v>0</v>
      </c>
      <c r="O37" s="631"/>
      <c r="P37" s="292">
        <f>IFERROR('2011-20 Revenue'!P37/'ACS 12.1'!N37,0)</f>
        <v>34497.779438385784</v>
      </c>
      <c r="Q37" s="360">
        <f>IFERROR('2011-20 Revenue'!Q37/'ACS 12.1'!O37,0)</f>
        <v>33338.85038957189</v>
      </c>
      <c r="R37" s="253">
        <f>IFERROR('2011-20 Revenue'!R37/'ACS 12.1'!P37,0)</f>
        <v>0</v>
      </c>
      <c r="S37" s="253">
        <f>IFERROR('2011-20 Revenue'!S37/'ACS 12.1'!Q37,0)</f>
        <v>0</v>
      </c>
      <c r="T37" s="284">
        <f>IFERROR('2011-20 Revenue'!T37/'ACS 12.1'!R37,0)</f>
        <v>0</v>
      </c>
      <c r="U37" s="253">
        <f>IFERROR('2011-20 Revenue'!U37/'ACS 12.1'!S37,0)</f>
        <v>0</v>
      </c>
      <c r="V37" s="631"/>
      <c r="W37" s="292">
        <f>IFERROR('2011-20 Revenue'!W37/'ACS 12.1'!T37,0)</f>
        <v>33338.85038957189</v>
      </c>
      <c r="X37" s="538">
        <f>IFERROR('2011-20 Revenue'!X37/'ACS 12.1'!U37,0)</f>
        <v>56778.350724637676</v>
      </c>
      <c r="Y37" s="539">
        <f>IFERROR('2011-20 Revenue'!Y37/'ACS 12.1'!V37,0)</f>
        <v>0</v>
      </c>
      <c r="Z37" s="539">
        <f>IFERROR('2011-20 Revenue'!Z37/'ACS 12.1'!W37,0)</f>
        <v>0</v>
      </c>
      <c r="AA37" s="540">
        <f>IFERROR('2011-20 Revenue'!AA37/'ACS 12.1'!X37,0)</f>
        <v>0</v>
      </c>
      <c r="AB37" s="539">
        <f>IFERROR('2011-20 Revenue'!AB37/'ACS 12.1'!Y37,0)</f>
        <v>0</v>
      </c>
      <c r="AC37" s="1030"/>
      <c r="AD37" s="535">
        <f>IFERROR('2011-20 Revenue'!AD37/'ACS 12.1'!Z37,0)</f>
        <v>56778.350724637676</v>
      </c>
      <c r="AE37" s="360">
        <f>X37*(1+Inputs!$L$136)</f>
        <v>58060.366383296692</v>
      </c>
      <c r="AF37" s="253">
        <f>Y37*(1+Inputs!$L$136)</f>
        <v>0</v>
      </c>
      <c r="AG37" s="253">
        <f>Z37*(1+Inputs!$L$136)</f>
        <v>0</v>
      </c>
      <c r="AH37" s="284">
        <f>AA37*(1+Inputs!$L$136)</f>
        <v>0</v>
      </c>
      <c r="AI37" s="253">
        <f>AB37*(1+Inputs!$L$136)</f>
        <v>0</v>
      </c>
      <c r="AJ37" s="631"/>
      <c r="AK37" s="292">
        <f>AD37*(1+Inputs!$L$136)</f>
        <v>58060.366383296692</v>
      </c>
      <c r="AL37" s="360">
        <f>IF('ACS 12.1'!AG37&lt;&gt;0,($AK37*(1+Inputs!$M$136)),0)</f>
        <v>0</v>
      </c>
      <c r="AM37" s="253">
        <f>IF('ACS 12.1'!AH37&lt;&gt;0,($AK37*(1+Inputs!$M$136)),0)</f>
        <v>0</v>
      </c>
      <c r="AN37" s="253">
        <f>IF('ACS 12.1'!AI37&lt;&gt;0,($AK37*(1+Inputs!$M$136)),0)</f>
        <v>0</v>
      </c>
      <c r="AO37" s="284">
        <f>IF('ACS 12.1'!AJ37&lt;&gt;0,($AK37*(1+Inputs!$M$136)),0)</f>
        <v>0</v>
      </c>
      <c r="AP37" s="253">
        <f>IF('ACS 12.1'!AK37&lt;&gt;0,($AK37*(1+Inputs!$M$136)),0)</f>
        <v>0</v>
      </c>
      <c r="AQ37" s="253">
        <f>IF('ACS 12.1'!AL37&lt;&gt;0,($AK37*(1+Inputs!$M$136)),0)</f>
        <v>0</v>
      </c>
      <c r="AR37" s="1270">
        <f>AK37*(1+Inputs!$M$136)*0</f>
        <v>0</v>
      </c>
      <c r="AS37" s="360">
        <f>IF('ACS 12.1'!AN37&lt;&gt;0,($AR37*(1+Inputs!$M$136)),0)</f>
        <v>0</v>
      </c>
      <c r="AT37" s="253">
        <f>IF('ACS 12.1'!AO37&lt;&gt;0,($AR37*(1+Inputs!$M$136)),0)</f>
        <v>0</v>
      </c>
      <c r="AU37" s="253">
        <f>IF('ACS 12.1'!AP37&lt;&gt;0,($AR37*(1+Inputs!$M$136)),0)</f>
        <v>0</v>
      </c>
      <c r="AV37" s="284">
        <f>IF('ACS 12.1'!AQ37&lt;&gt;0,($AR37*(1+Inputs!$M$136)),0)</f>
        <v>0</v>
      </c>
      <c r="AW37" s="253">
        <f>IF('ACS 12.1'!AR37&lt;&gt;0,($AR37*(1+Inputs!$M$136)),0)</f>
        <v>0</v>
      </c>
      <c r="AX37" s="253">
        <f>IF('ACS 12.1'!AS37&lt;&gt;0,($AR37*(1+Inputs!$M$136)),0)</f>
        <v>0</v>
      </c>
      <c r="AY37" s="292">
        <f>AR37*(1+Inputs!$M$136)</f>
        <v>0</v>
      </c>
      <c r="AZ37" s="360">
        <f>IF('ACS 12.1'!AU37&lt;&gt;0,($AY37*(1+Inputs!$M$136)),0)</f>
        <v>0</v>
      </c>
      <c r="BA37" s="253">
        <f>IF('ACS 12.1'!AV37&lt;&gt;0,($AY37*(1+Inputs!$M$136)),0)</f>
        <v>0</v>
      </c>
      <c r="BB37" s="253">
        <f>IF('ACS 12.1'!AW37&lt;&gt;0,($AY37*(1+Inputs!$M$136)),0)</f>
        <v>0</v>
      </c>
      <c r="BC37" s="284">
        <f>IF('ACS 12.1'!AX37&lt;&gt;0,($AY37*(1+Inputs!$M$136)),0)</f>
        <v>0</v>
      </c>
      <c r="BD37" s="253">
        <f>IF('ACS 12.1'!AY37&lt;&gt;0,($AY37*(1+Inputs!$M$136)),0)</f>
        <v>0</v>
      </c>
      <c r="BE37" s="253">
        <f>IF('ACS 12.1'!AZ37&lt;&gt;0,($AY37*(1+Inputs!$M$136)),0)</f>
        <v>0</v>
      </c>
      <c r="BF37" s="292">
        <f>AY37*(1+Inputs!$M$136)</f>
        <v>0</v>
      </c>
      <c r="BG37" s="360">
        <f>IF('ACS 12.1'!BB37&lt;&gt;0,($BF37*(1+Inputs!$M$136)),0)</f>
        <v>0</v>
      </c>
      <c r="BH37" s="253">
        <f>IF('ACS 12.1'!BC37&lt;&gt;0,($BF37*(1+Inputs!$M$136)),0)</f>
        <v>0</v>
      </c>
      <c r="BI37" s="253">
        <f>IF('ACS 12.1'!BD37&lt;&gt;0,($BF37*(1+Inputs!$M$136)),0)</f>
        <v>0</v>
      </c>
      <c r="BJ37" s="284">
        <f>IF('ACS 12.1'!BE37&lt;&gt;0,($BF37*(1+Inputs!$M$136)),0)</f>
        <v>0</v>
      </c>
      <c r="BK37" s="253">
        <f>IF('ACS 12.1'!BF37&lt;&gt;0,($BF37*(1+Inputs!$M$136)),0)</f>
        <v>0</v>
      </c>
      <c r="BL37" s="253">
        <f>IF('ACS 12.1'!BG37&lt;&gt;0,($BF37*(1+Inputs!$M$136)),0)</f>
        <v>0</v>
      </c>
      <c r="BM37" s="292">
        <f>BF37*(1+Inputs!$M$136)</f>
        <v>0</v>
      </c>
      <c r="BN37" s="360">
        <f>IF('ACS 12.1'!BI37&lt;&gt;0,($BM37*(1+Inputs!$M$136)),0)</f>
        <v>0</v>
      </c>
      <c r="BO37" s="253">
        <f>IF('ACS 12.1'!BJ37&lt;&gt;0,($BM37*(1+Inputs!$M$136)),0)</f>
        <v>0</v>
      </c>
      <c r="BP37" s="253">
        <f>IF('ACS 12.1'!BK37&lt;&gt;0,($BM37*(1+Inputs!$M$136)),0)</f>
        <v>0</v>
      </c>
      <c r="BQ37" s="284">
        <f>IF('ACS 12.1'!BL37&lt;&gt;0,($BM37*(1+Inputs!$M$136)),0)</f>
        <v>0</v>
      </c>
      <c r="BR37" s="253">
        <f>IF('ACS 12.1'!BM37&lt;&gt;0,($BM37*(1+Inputs!$M$136)),0)</f>
        <v>0</v>
      </c>
      <c r="BS37" s="253">
        <f>IF('ACS 12.1'!BN37&lt;&gt;0,($BM37*(1+Inputs!$M$136)),0)</f>
        <v>0</v>
      </c>
      <c r="BT37" s="292">
        <f>BM37*(1+Inputs!$M$136)</f>
        <v>0</v>
      </c>
      <c r="BU37" s="53"/>
      <c r="BV37" s="53"/>
      <c r="BW37" s="53"/>
      <c r="BX37" s="53"/>
      <c r="BY37" s="53"/>
      <c r="BZ37" s="53"/>
      <c r="CA37" s="53"/>
      <c r="CB37" s="53"/>
      <c r="CC37" s="35"/>
      <c r="CD37" s="35"/>
      <c r="CE37" s="35"/>
      <c r="CF37" s="35"/>
    </row>
    <row r="38" spans="1:84">
      <c r="B38" s="289" t="s">
        <v>65</v>
      </c>
      <c r="C38" s="360">
        <f>IFERROR('2011-20 Revenue'!C38/'ACS 12.1'!C38,0)</f>
        <v>2115.0189524452562</v>
      </c>
      <c r="D38" s="253">
        <f>IFERROR('2011-20 Revenue'!D38/'ACS 12.1'!D38,0)</f>
        <v>0</v>
      </c>
      <c r="E38" s="253">
        <f>IFERROR('2011-20 Revenue'!E38/'ACS 12.1'!E38,0)</f>
        <v>0</v>
      </c>
      <c r="F38" s="284">
        <f>IFERROR('2011-20 Revenue'!F38/'ACS 12.1'!F38,0)</f>
        <v>0</v>
      </c>
      <c r="G38" s="253">
        <f>IFERROR('2011-20 Revenue'!G38/'ACS 12.1'!G38,0)</f>
        <v>0</v>
      </c>
      <c r="H38" s="631"/>
      <c r="I38" s="296">
        <f>IFERROR('2011-20 Revenue'!I38/'ACS 12.1'!H38,0)</f>
        <v>2115.0189524452562</v>
      </c>
      <c r="J38" s="360">
        <f>IFERROR('2011-20 Revenue'!J38/'ACS 12.1'!I38,0)</f>
        <v>1996.611983778894</v>
      </c>
      <c r="K38" s="253">
        <f>IFERROR('2011-20 Revenue'!K38/'ACS 12.1'!J38,0)</f>
        <v>0</v>
      </c>
      <c r="L38" s="253">
        <f>IFERROR('2011-20 Revenue'!L38/'ACS 12.1'!K38,0)</f>
        <v>0</v>
      </c>
      <c r="M38" s="284">
        <f>IFERROR('2011-20 Revenue'!M38/'ACS 12.1'!L38,0)</f>
        <v>0</v>
      </c>
      <c r="N38" s="253">
        <f>IFERROR('2011-20 Revenue'!N38/'ACS 12.1'!M38,0)</f>
        <v>0</v>
      </c>
      <c r="O38" s="631"/>
      <c r="P38" s="292">
        <f>IFERROR('2011-20 Revenue'!P38/'ACS 12.1'!N38,0)</f>
        <v>1996.611983778894</v>
      </c>
      <c r="Q38" s="360">
        <f>IFERROR('2011-20 Revenue'!Q38/'ACS 12.1'!O38,0)</f>
        <v>1931.1519552496777</v>
      </c>
      <c r="R38" s="253">
        <f>IFERROR('2011-20 Revenue'!R38/'ACS 12.1'!P38,0)</f>
        <v>0</v>
      </c>
      <c r="S38" s="253">
        <f>IFERROR('2011-20 Revenue'!S38/'ACS 12.1'!Q38,0)</f>
        <v>0</v>
      </c>
      <c r="T38" s="284">
        <f>IFERROR('2011-20 Revenue'!T38/'ACS 12.1'!R38,0)</f>
        <v>0</v>
      </c>
      <c r="U38" s="253">
        <f>IFERROR('2011-20 Revenue'!U38/'ACS 12.1'!S38,0)</f>
        <v>0</v>
      </c>
      <c r="V38" s="631"/>
      <c r="W38" s="292">
        <f>IFERROR('2011-20 Revenue'!W38/'ACS 12.1'!T38,0)</f>
        <v>1931.1519552496777</v>
      </c>
      <c r="X38" s="538">
        <f>IFERROR('2011-20 Revenue'!X38/'ACS 12.1'!U38,0)</f>
        <v>0</v>
      </c>
      <c r="Y38" s="539">
        <f>IFERROR('2011-20 Revenue'!Y38/'ACS 12.1'!V38,0)</f>
        <v>0</v>
      </c>
      <c r="Z38" s="539">
        <f>IFERROR('2011-20 Revenue'!Z38/'ACS 12.1'!W38,0)</f>
        <v>0</v>
      </c>
      <c r="AA38" s="540">
        <f>IFERROR('2011-20 Revenue'!AA38/'ACS 12.1'!X38,0)</f>
        <v>0</v>
      </c>
      <c r="AB38" s="539">
        <f>IFERROR('2011-20 Revenue'!AB38/'ACS 12.1'!Y38,0)</f>
        <v>0</v>
      </c>
      <c r="AC38" s="1030"/>
      <c r="AD38" s="535">
        <f>IFERROR('2011-20 Revenue'!AD38/'ACS 12.1'!Z38,0)</f>
        <v>0</v>
      </c>
      <c r="AE38" s="360">
        <f>X38*(1+Inputs!$L$136)</f>
        <v>0</v>
      </c>
      <c r="AF38" s="253">
        <f>Y38*(1+Inputs!$L$136)</f>
        <v>0</v>
      </c>
      <c r="AG38" s="253">
        <f>Z38*(1+Inputs!$L$136)</f>
        <v>0</v>
      </c>
      <c r="AH38" s="284">
        <f>AA38*(1+Inputs!$L$136)</f>
        <v>0</v>
      </c>
      <c r="AI38" s="253">
        <f>AB38*(1+Inputs!$L$136)</f>
        <v>0</v>
      </c>
      <c r="AJ38" s="631"/>
      <c r="AK38" s="292">
        <f>AD38*(1+Inputs!$L$136)</f>
        <v>0</v>
      </c>
      <c r="AL38" s="360">
        <f>IF('ACS 12.1'!AG38&lt;&gt;0,($AK38*(1+Inputs!$M$136)),0)</f>
        <v>0</v>
      </c>
      <c r="AM38" s="253">
        <f>IF('ACS 12.1'!AH38&lt;&gt;0,($AK38*(1+Inputs!$M$136)),0)</f>
        <v>0</v>
      </c>
      <c r="AN38" s="253">
        <f>IF('ACS 12.1'!AI38&lt;&gt;0,($AK38*(1+Inputs!$M$136)),0)</f>
        <v>0</v>
      </c>
      <c r="AO38" s="284">
        <f>IF('ACS 12.1'!AJ38&lt;&gt;0,($AK38*(1+Inputs!$M$136)),0)</f>
        <v>0</v>
      </c>
      <c r="AP38" s="253">
        <f>IF('ACS 12.1'!AK38&lt;&gt;0,($AK38*(1+Inputs!$M$136)),0)</f>
        <v>0</v>
      </c>
      <c r="AQ38" s="253">
        <f>IF('ACS 12.1'!AL38&lt;&gt;0,($AK38*(1+Inputs!$M$136)),0)</f>
        <v>0</v>
      </c>
      <c r="AR38" s="292">
        <f>AK38*(1+Inputs!$M$136)*0</f>
        <v>0</v>
      </c>
      <c r="AS38" s="360">
        <f>IF('ACS 12.1'!AN38&lt;&gt;0,($AR38*(1+Inputs!$M$136)),0)</f>
        <v>0</v>
      </c>
      <c r="AT38" s="253">
        <f>IF('ACS 12.1'!AO38&lt;&gt;0,($AR38*(1+Inputs!$M$136)),0)</f>
        <v>0</v>
      </c>
      <c r="AU38" s="253">
        <f>IF('ACS 12.1'!AP38&lt;&gt;0,($AR38*(1+Inputs!$M$136)),0)</f>
        <v>0</v>
      </c>
      <c r="AV38" s="284">
        <f>IF('ACS 12.1'!AQ38&lt;&gt;0,($AR38*(1+Inputs!$M$136)),0)</f>
        <v>0</v>
      </c>
      <c r="AW38" s="253">
        <f>IF('ACS 12.1'!AR38&lt;&gt;0,($AR38*(1+Inputs!$M$136)),0)</f>
        <v>0</v>
      </c>
      <c r="AX38" s="253">
        <f>IF('ACS 12.1'!AS38&lt;&gt;0,($AR38*(1+Inputs!$M$136)),0)</f>
        <v>0</v>
      </c>
      <c r="AY38" s="292">
        <f>AR38*(1+Inputs!$M$136)</f>
        <v>0</v>
      </c>
      <c r="AZ38" s="360">
        <f>IF('ACS 12.1'!AU38&lt;&gt;0,($AY38*(1+Inputs!$M$136)),0)</f>
        <v>0</v>
      </c>
      <c r="BA38" s="253">
        <f>IF('ACS 12.1'!AV38&lt;&gt;0,($AY38*(1+Inputs!$M$136)),0)</f>
        <v>0</v>
      </c>
      <c r="BB38" s="253">
        <f>IF('ACS 12.1'!AW38&lt;&gt;0,($AY38*(1+Inputs!$M$136)),0)</f>
        <v>0</v>
      </c>
      <c r="BC38" s="284">
        <f>IF('ACS 12.1'!AX38&lt;&gt;0,($AY38*(1+Inputs!$M$136)),0)</f>
        <v>0</v>
      </c>
      <c r="BD38" s="253">
        <f>IF('ACS 12.1'!AY38&lt;&gt;0,($AY38*(1+Inputs!$M$136)),0)</f>
        <v>0</v>
      </c>
      <c r="BE38" s="253">
        <f>IF('ACS 12.1'!AZ38&lt;&gt;0,($AY38*(1+Inputs!$M$136)),0)</f>
        <v>0</v>
      </c>
      <c r="BF38" s="292">
        <f>AY38*(1+Inputs!$M$136)</f>
        <v>0</v>
      </c>
      <c r="BG38" s="360">
        <f>IF('ACS 12.1'!BB38&lt;&gt;0,($BF38*(1+Inputs!$M$136)),0)</f>
        <v>0</v>
      </c>
      <c r="BH38" s="253">
        <f>IF('ACS 12.1'!BC38&lt;&gt;0,($BF38*(1+Inputs!$M$136)),0)</f>
        <v>0</v>
      </c>
      <c r="BI38" s="253">
        <f>IF('ACS 12.1'!BD38&lt;&gt;0,($BF38*(1+Inputs!$M$136)),0)</f>
        <v>0</v>
      </c>
      <c r="BJ38" s="284">
        <f>IF('ACS 12.1'!BE38&lt;&gt;0,($BF38*(1+Inputs!$M$136)),0)</f>
        <v>0</v>
      </c>
      <c r="BK38" s="253">
        <f>IF('ACS 12.1'!BF38&lt;&gt;0,($BF38*(1+Inputs!$M$136)),0)</f>
        <v>0</v>
      </c>
      <c r="BL38" s="253">
        <f>IF('ACS 12.1'!BG38&lt;&gt;0,($BF38*(1+Inputs!$M$136)),0)</f>
        <v>0</v>
      </c>
      <c r="BM38" s="292">
        <f>BF38*(1+Inputs!$M$136)</f>
        <v>0</v>
      </c>
      <c r="BN38" s="360">
        <f>IF('ACS 12.1'!BI38&lt;&gt;0,($BM38*(1+Inputs!$M$136)),0)</f>
        <v>0</v>
      </c>
      <c r="BO38" s="253">
        <f>IF('ACS 12.1'!BJ38&lt;&gt;0,($BM38*(1+Inputs!$M$136)),0)</f>
        <v>0</v>
      </c>
      <c r="BP38" s="253">
        <f>IF('ACS 12.1'!BK38&lt;&gt;0,($BM38*(1+Inputs!$M$136)),0)</f>
        <v>0</v>
      </c>
      <c r="BQ38" s="284">
        <f>IF('ACS 12.1'!BL38&lt;&gt;0,($BM38*(1+Inputs!$M$136)),0)</f>
        <v>0</v>
      </c>
      <c r="BR38" s="253">
        <f>IF('ACS 12.1'!BM38&lt;&gt;0,($BM38*(1+Inputs!$M$136)),0)</f>
        <v>0</v>
      </c>
      <c r="BS38" s="253">
        <f>IF('ACS 12.1'!BN38&lt;&gt;0,($BM38*(1+Inputs!$M$136)),0)</f>
        <v>0</v>
      </c>
      <c r="BT38" s="292">
        <f>BM38*(1+Inputs!$M$136)</f>
        <v>0</v>
      </c>
      <c r="BU38" s="53"/>
      <c r="BV38" s="53"/>
      <c r="BW38" s="53"/>
      <c r="BX38" s="53"/>
      <c r="BY38" s="53"/>
      <c r="BZ38" s="53"/>
      <c r="CA38" s="53"/>
      <c r="CB38" s="53"/>
      <c r="CC38" s="35"/>
      <c r="CD38" s="35"/>
      <c r="CE38" s="35"/>
      <c r="CF38" s="35"/>
    </row>
    <row r="39" spans="1:84">
      <c r="B39" s="289"/>
      <c r="C39" s="360"/>
      <c r="D39" s="253"/>
      <c r="E39" s="253"/>
      <c r="F39" s="284"/>
      <c r="G39" s="253"/>
      <c r="H39" s="631"/>
      <c r="I39" s="296"/>
      <c r="J39" s="360"/>
      <c r="K39" s="253"/>
      <c r="L39" s="253"/>
      <c r="M39" s="284"/>
      <c r="N39" s="253"/>
      <c r="O39" s="631"/>
      <c r="P39" s="292"/>
      <c r="Q39" s="360"/>
      <c r="R39" s="253"/>
      <c r="S39" s="253"/>
      <c r="T39" s="284"/>
      <c r="U39" s="253"/>
      <c r="V39" s="631"/>
      <c r="W39" s="292"/>
      <c r="X39" s="538"/>
      <c r="Y39" s="539"/>
      <c r="Z39" s="539"/>
      <c r="AA39" s="540"/>
      <c r="AB39" s="539"/>
      <c r="AC39" s="1030"/>
      <c r="AD39" s="535"/>
      <c r="AE39" s="360"/>
      <c r="AF39" s="253"/>
      <c r="AG39" s="253"/>
      <c r="AH39" s="284"/>
      <c r="AI39" s="253"/>
      <c r="AJ39" s="631"/>
      <c r="AK39" s="292"/>
      <c r="AL39" s="360"/>
      <c r="AM39" s="253"/>
      <c r="AN39" s="253"/>
      <c r="AO39" s="284"/>
      <c r="AP39" s="253"/>
      <c r="AQ39" s="253"/>
      <c r="AR39" s="292"/>
      <c r="AS39" s="360">
        <f>IF('ACS 12.1'!AN39&lt;&gt;0,($AR39*(1+Inputs!$M$136)),0)</f>
        <v>0</v>
      </c>
      <c r="AT39" s="253">
        <f>IF('ACS 12.1'!AO39&lt;&gt;0,($AR39*(1+Inputs!$M$136)),0)</f>
        <v>0</v>
      </c>
      <c r="AU39" s="253">
        <f>IF('ACS 12.1'!AP39&lt;&gt;0,($AR39*(1+Inputs!$M$136)),0)</f>
        <v>0</v>
      </c>
      <c r="AV39" s="284">
        <f>IF('ACS 12.1'!AQ39&lt;&gt;0,($AR39*(1+Inputs!$M$136)),0)</f>
        <v>0</v>
      </c>
      <c r="AW39" s="253">
        <f>IF('ACS 12.1'!AR39&lt;&gt;0,($AR39*(1+Inputs!$M$136)),0)</f>
        <v>0</v>
      </c>
      <c r="AX39" s="253">
        <f>IF('ACS 12.1'!AS39&lt;&gt;0,($AR39*(1+Inputs!$M$136)),0)</f>
        <v>0</v>
      </c>
      <c r="AY39" s="292">
        <f>AR39*(1+Inputs!$M$136)</f>
        <v>0</v>
      </c>
      <c r="AZ39" s="360"/>
      <c r="BA39" s="253"/>
      <c r="BB39" s="253"/>
      <c r="BC39" s="284"/>
      <c r="BD39" s="253"/>
      <c r="BE39" s="253"/>
      <c r="BF39" s="292"/>
      <c r="BG39" s="360"/>
      <c r="BH39" s="253"/>
      <c r="BI39" s="253"/>
      <c r="BJ39" s="284"/>
      <c r="BK39" s="253"/>
      <c r="BL39" s="253"/>
      <c r="BM39" s="292"/>
      <c r="BN39" s="360"/>
      <c r="BO39" s="253"/>
      <c r="BP39" s="253"/>
      <c r="BQ39" s="284"/>
      <c r="BR39" s="253"/>
      <c r="BS39" s="253"/>
      <c r="BT39" s="292"/>
      <c r="BU39" s="53"/>
      <c r="BV39" s="53"/>
      <c r="BW39" s="53"/>
      <c r="BX39" s="53"/>
      <c r="BY39" s="53"/>
      <c r="BZ39" s="53"/>
      <c r="CA39" s="53"/>
      <c r="CB39" s="53"/>
      <c r="CC39" s="35"/>
      <c r="CD39" s="35"/>
      <c r="CE39" s="35"/>
      <c r="CF39" s="35"/>
    </row>
    <row r="40" spans="1:84">
      <c r="B40" s="289" t="s">
        <v>74</v>
      </c>
      <c r="C40" s="360">
        <f>IFERROR('2011-20 Revenue'!C40/'ACS 12.1'!C40,0)</f>
        <v>1759.9772593029252</v>
      </c>
      <c r="D40" s="253">
        <f>IFERROR('2011-20 Revenue'!D40/'ACS 12.1'!D40,0)</f>
        <v>0</v>
      </c>
      <c r="E40" s="253">
        <f>IFERROR('2011-20 Revenue'!E40/'ACS 12.1'!E40,0)</f>
        <v>0</v>
      </c>
      <c r="F40" s="284">
        <f>IFERROR('2011-20 Revenue'!F40/'ACS 12.1'!F40,0)</f>
        <v>0</v>
      </c>
      <c r="G40" s="253">
        <f>IFERROR('2011-20 Revenue'!G40/'ACS 12.1'!G40,0)</f>
        <v>0</v>
      </c>
      <c r="H40" s="631"/>
      <c r="I40" s="296">
        <f>IFERROR('2011-20 Revenue'!I40/'ACS 12.1'!H40,0)</f>
        <v>1759.9772593029252</v>
      </c>
      <c r="J40" s="360">
        <f>IFERROR('2011-20 Revenue'!J40/'ACS 12.1'!I40,0)</f>
        <v>1325.4986851159167</v>
      </c>
      <c r="K40" s="253">
        <f>IFERROR('2011-20 Revenue'!K40/'ACS 12.1'!J40,0)</f>
        <v>0</v>
      </c>
      <c r="L40" s="253">
        <f>IFERROR('2011-20 Revenue'!L40/'ACS 12.1'!K40,0)</f>
        <v>0</v>
      </c>
      <c r="M40" s="284">
        <f>IFERROR('2011-20 Revenue'!M40/'ACS 12.1'!L40,0)</f>
        <v>0</v>
      </c>
      <c r="N40" s="253">
        <f>IFERROR('2011-20 Revenue'!N40/'ACS 12.1'!M40,0)</f>
        <v>0</v>
      </c>
      <c r="O40" s="631"/>
      <c r="P40" s="292">
        <f>IFERROR('2011-20 Revenue'!P40/'ACS 12.1'!N40,0)</f>
        <v>1325.4986851159167</v>
      </c>
      <c r="Q40" s="360">
        <f>IFERROR('2011-20 Revenue'!Q40/'ACS 12.1'!O40,0)</f>
        <v>818.91035766219954</v>
      </c>
      <c r="R40" s="253">
        <f>IFERROR('2011-20 Revenue'!R40/'ACS 12.1'!P40,0)</f>
        <v>0</v>
      </c>
      <c r="S40" s="253">
        <f>IFERROR('2011-20 Revenue'!S40/'ACS 12.1'!Q40,0)</f>
        <v>0</v>
      </c>
      <c r="T40" s="284">
        <f>IFERROR('2011-20 Revenue'!T40/'ACS 12.1'!R40,0)</f>
        <v>0</v>
      </c>
      <c r="U40" s="253">
        <f>IFERROR('2011-20 Revenue'!U40/'ACS 12.1'!S40,0)</f>
        <v>0</v>
      </c>
      <c r="V40" s="631"/>
      <c r="W40" s="292">
        <f>IFERROR('2011-20 Revenue'!W40/'ACS 12.1'!T40,0)</f>
        <v>818.91035766219954</v>
      </c>
      <c r="X40" s="538">
        <f>IFERROR('2011-20 Revenue'!X40/'ACS 12.1'!U40,0)</f>
        <v>1034.8395617168997</v>
      </c>
      <c r="Y40" s="539">
        <f>IFERROR('2011-20 Revenue'!Y40/'ACS 12.1'!V40,0)</f>
        <v>0</v>
      </c>
      <c r="Z40" s="539">
        <f>IFERROR('2011-20 Revenue'!Z40/'ACS 12.1'!W40,0)</f>
        <v>0</v>
      </c>
      <c r="AA40" s="540">
        <f>IFERROR('2011-20 Revenue'!AA40/'ACS 12.1'!X40,0)</f>
        <v>0</v>
      </c>
      <c r="AB40" s="539">
        <f>IFERROR('2011-20 Revenue'!AB40/'ACS 12.1'!Y40,0)</f>
        <v>0</v>
      </c>
      <c r="AC40" s="1030"/>
      <c r="AD40" s="535">
        <f>IFERROR('2011-20 Revenue'!AD40/'ACS 12.1'!Z40,0)</f>
        <v>1034.8395617168997</v>
      </c>
      <c r="AE40" s="360">
        <f>X40*(1+Inputs!$L$136)</f>
        <v>1058.2055190824985</v>
      </c>
      <c r="AF40" s="253">
        <f>Y40*(1+Inputs!$L$136)</f>
        <v>0</v>
      </c>
      <c r="AG40" s="253">
        <f>Z40*(1+Inputs!$L$136)</f>
        <v>0</v>
      </c>
      <c r="AH40" s="284">
        <f>AA40*(1+Inputs!$L$136)</f>
        <v>0</v>
      </c>
      <c r="AI40" s="253">
        <f>AB40*(1+Inputs!$L$136)</f>
        <v>0</v>
      </c>
      <c r="AJ40" s="631"/>
      <c r="AK40" s="292">
        <f>AD40*(1+Inputs!$L$136)</f>
        <v>1058.2055190824985</v>
      </c>
      <c r="AL40" s="360"/>
      <c r="AM40" s="253"/>
      <c r="AN40" s="253"/>
      <c r="AO40" s="284"/>
      <c r="AP40" s="253"/>
      <c r="AQ40" s="253"/>
      <c r="AR40" s="292"/>
      <c r="AS40" s="360"/>
      <c r="AT40" s="253"/>
      <c r="AU40" s="253"/>
      <c r="AV40" s="284"/>
      <c r="AW40" s="253"/>
      <c r="AX40" s="253"/>
      <c r="AY40" s="292"/>
      <c r="AZ40" s="360"/>
      <c r="BA40" s="253"/>
      <c r="BB40" s="253"/>
      <c r="BC40" s="284"/>
      <c r="BD40" s="253"/>
      <c r="BE40" s="253"/>
      <c r="BF40" s="292"/>
      <c r="BG40" s="360"/>
      <c r="BH40" s="253"/>
      <c r="BI40" s="253"/>
      <c r="BJ40" s="284"/>
      <c r="BK40" s="253"/>
      <c r="BL40" s="253"/>
      <c r="BM40" s="292"/>
      <c r="BN40" s="360"/>
      <c r="BO40" s="253"/>
      <c r="BP40" s="253"/>
      <c r="BQ40" s="284"/>
      <c r="BR40" s="253"/>
      <c r="BS40" s="253"/>
      <c r="BT40" s="292"/>
      <c r="BU40" s="60"/>
      <c r="BV40" s="53"/>
      <c r="BW40" s="53"/>
      <c r="BX40" s="53"/>
      <c r="BY40" s="53"/>
      <c r="BZ40" s="60"/>
      <c r="CA40" s="60"/>
      <c r="CB40" s="60"/>
      <c r="CC40" s="35"/>
      <c r="CD40" s="35"/>
      <c r="CE40" s="35"/>
      <c r="CF40" s="35"/>
    </row>
    <row r="41" spans="1:84">
      <c r="B41" s="289" t="s">
        <v>75</v>
      </c>
      <c r="C41" s="360">
        <f>IFERROR('2011-20 Revenue'!C41/'ACS 12.1'!C41,0)</f>
        <v>5.9998892843635998</v>
      </c>
      <c r="D41" s="253">
        <f>IFERROR('2011-20 Revenue'!D41/'ACS 12.1'!D41,0)</f>
        <v>0</v>
      </c>
      <c r="E41" s="253">
        <f>IFERROR('2011-20 Revenue'!E41/'ACS 12.1'!E41,0)</f>
        <v>0</v>
      </c>
      <c r="F41" s="284">
        <f>IFERROR('2011-20 Revenue'!F41/'ACS 12.1'!F41,0)</f>
        <v>0</v>
      </c>
      <c r="G41" s="253">
        <f>IFERROR('2011-20 Revenue'!G41/'ACS 12.1'!G41,0)</f>
        <v>0</v>
      </c>
      <c r="H41" s="631"/>
      <c r="I41" s="296">
        <f>IFERROR('2011-20 Revenue'!I41/'ACS 12.1'!H41,0)</f>
        <v>5.9998892843635998</v>
      </c>
      <c r="J41" s="360">
        <f>IFERROR('2011-20 Revenue'!J41/'ACS 12.1'!I41,0)</f>
        <v>0</v>
      </c>
      <c r="K41" s="253">
        <f>IFERROR('2011-20 Revenue'!K41/'ACS 12.1'!J41,0)</f>
        <v>0</v>
      </c>
      <c r="L41" s="253">
        <f>IFERROR('2011-20 Revenue'!L41/'ACS 12.1'!K41,0)</f>
        <v>0</v>
      </c>
      <c r="M41" s="284">
        <f>IFERROR('2011-20 Revenue'!M41/'ACS 12.1'!L41,0)</f>
        <v>0</v>
      </c>
      <c r="N41" s="253">
        <f>IFERROR('2011-20 Revenue'!N41/'ACS 12.1'!M41,0)</f>
        <v>0</v>
      </c>
      <c r="O41" s="631"/>
      <c r="P41" s="292">
        <f>IFERROR('2011-20 Revenue'!P41/'ACS 12.1'!N41,0)</f>
        <v>0</v>
      </c>
      <c r="Q41" s="360">
        <f>IFERROR('2011-20 Revenue'!Q41/'ACS 12.1'!O41,0)</f>
        <v>0</v>
      </c>
      <c r="R41" s="253">
        <f>IFERROR('2011-20 Revenue'!R41/'ACS 12.1'!P41,0)</f>
        <v>0</v>
      </c>
      <c r="S41" s="253">
        <f>IFERROR('2011-20 Revenue'!S41/'ACS 12.1'!Q41,0)</f>
        <v>0</v>
      </c>
      <c r="T41" s="284">
        <f>IFERROR('2011-20 Revenue'!T41/'ACS 12.1'!R41,0)</f>
        <v>0</v>
      </c>
      <c r="U41" s="253">
        <f>IFERROR('2011-20 Revenue'!U41/'ACS 12.1'!S41,0)</f>
        <v>0</v>
      </c>
      <c r="V41" s="631"/>
      <c r="W41" s="292">
        <f>IFERROR('2011-20 Revenue'!W41/'ACS 12.1'!T41,0)</f>
        <v>0</v>
      </c>
      <c r="X41" s="538">
        <f>IFERROR('2011-20 Revenue'!X41/'ACS 12.1'!U41,0)</f>
        <v>0</v>
      </c>
      <c r="Y41" s="539">
        <f>IFERROR('2011-20 Revenue'!Y41/'ACS 12.1'!V41,0)</f>
        <v>0</v>
      </c>
      <c r="Z41" s="539">
        <f>IFERROR('2011-20 Revenue'!Z41/'ACS 12.1'!W41,0)</f>
        <v>0</v>
      </c>
      <c r="AA41" s="540">
        <f>IFERROR('2011-20 Revenue'!AA41/'ACS 12.1'!X41,0)</f>
        <v>0</v>
      </c>
      <c r="AB41" s="539">
        <f>IFERROR('2011-20 Revenue'!AB41/'ACS 12.1'!Y41,0)</f>
        <v>0</v>
      </c>
      <c r="AC41" s="1030"/>
      <c r="AD41" s="535">
        <f>IFERROR('2011-20 Revenue'!AD41/'ACS 12.1'!Z41,0)</f>
        <v>0</v>
      </c>
      <c r="AE41" s="360">
        <f>X41*(1+Inputs!$L$136)</f>
        <v>0</v>
      </c>
      <c r="AF41" s="253">
        <f>Y41*(1+Inputs!$L$136)</f>
        <v>0</v>
      </c>
      <c r="AG41" s="253">
        <f>Z41*(1+Inputs!$L$136)</f>
        <v>0</v>
      </c>
      <c r="AH41" s="284">
        <f>AA41*(1+Inputs!$L$136)</f>
        <v>0</v>
      </c>
      <c r="AI41" s="253">
        <f>AB41*(1+Inputs!$L$136)</f>
        <v>0</v>
      </c>
      <c r="AJ41" s="631"/>
      <c r="AK41" s="292">
        <f>AD41*(1+Inputs!$L$136)</f>
        <v>0</v>
      </c>
      <c r="AL41" s="360"/>
      <c r="AM41" s="253"/>
      <c r="AN41" s="253"/>
      <c r="AO41" s="284"/>
      <c r="AP41" s="253"/>
      <c r="AQ41" s="253"/>
      <c r="AR41" s="292"/>
      <c r="AS41" s="360"/>
      <c r="AT41" s="253"/>
      <c r="AU41" s="253"/>
      <c r="AV41" s="284"/>
      <c r="AW41" s="253"/>
      <c r="AX41" s="253"/>
      <c r="AY41" s="292"/>
      <c r="AZ41" s="360"/>
      <c r="BA41" s="253"/>
      <c r="BB41" s="253"/>
      <c r="BC41" s="284"/>
      <c r="BD41" s="253"/>
      <c r="BE41" s="253"/>
      <c r="BF41" s="292"/>
      <c r="BG41" s="360"/>
      <c r="BH41" s="253"/>
      <c r="BI41" s="253"/>
      <c r="BJ41" s="284"/>
      <c r="BK41" s="253"/>
      <c r="BL41" s="253"/>
      <c r="BM41" s="292"/>
      <c r="BN41" s="360"/>
      <c r="BO41" s="253"/>
      <c r="BP41" s="253"/>
      <c r="BQ41" s="284"/>
      <c r="BR41" s="253"/>
      <c r="BS41" s="253"/>
      <c r="BT41" s="292"/>
      <c r="BU41" s="60"/>
      <c r="BV41" s="53"/>
      <c r="BW41" s="53"/>
      <c r="BX41" s="53"/>
      <c r="BY41" s="53"/>
      <c r="BZ41" s="60"/>
      <c r="CA41" s="60"/>
      <c r="CB41" s="60"/>
      <c r="CC41" s="35"/>
      <c r="CD41" s="35"/>
      <c r="CE41" s="35"/>
      <c r="CF41" s="35"/>
    </row>
    <row r="42" spans="1:84">
      <c r="B42" s="286"/>
      <c r="C42" s="360"/>
      <c r="D42" s="253"/>
      <c r="E42" s="253"/>
      <c r="F42" s="284"/>
      <c r="G42" s="253"/>
      <c r="H42" s="631"/>
      <c r="I42" s="296"/>
      <c r="J42" s="360"/>
      <c r="K42" s="253"/>
      <c r="L42" s="253"/>
      <c r="M42" s="284"/>
      <c r="N42" s="253"/>
      <c r="O42" s="631"/>
      <c r="P42" s="292"/>
      <c r="Q42" s="360"/>
      <c r="R42" s="253"/>
      <c r="S42" s="253"/>
      <c r="T42" s="284"/>
      <c r="U42" s="253"/>
      <c r="V42" s="631"/>
      <c r="W42" s="292"/>
      <c r="X42" s="538"/>
      <c r="Y42" s="539"/>
      <c r="Z42" s="539"/>
      <c r="AA42" s="540"/>
      <c r="AB42" s="539"/>
      <c r="AC42" s="1030"/>
      <c r="AD42" s="535"/>
      <c r="AE42" s="360"/>
      <c r="AF42" s="253"/>
      <c r="AG42" s="253"/>
      <c r="AH42" s="284"/>
      <c r="AI42" s="253"/>
      <c r="AJ42" s="631"/>
      <c r="AK42" s="292"/>
      <c r="AL42" s="360"/>
      <c r="AM42" s="253"/>
      <c r="AN42" s="253"/>
      <c r="AO42" s="284"/>
      <c r="AP42" s="253"/>
      <c r="AQ42" s="253"/>
      <c r="AR42" s="292"/>
      <c r="AS42" s="360"/>
      <c r="AT42" s="253"/>
      <c r="AU42" s="253"/>
      <c r="AV42" s="284"/>
      <c r="AW42" s="253"/>
      <c r="AX42" s="253"/>
      <c r="AY42" s="292"/>
      <c r="AZ42" s="360"/>
      <c r="BA42" s="253"/>
      <c r="BB42" s="253"/>
      <c r="BC42" s="284"/>
      <c r="BD42" s="253"/>
      <c r="BE42" s="253"/>
      <c r="BF42" s="292"/>
      <c r="BG42" s="360"/>
      <c r="BH42" s="253"/>
      <c r="BI42" s="253"/>
      <c r="BJ42" s="284"/>
      <c r="BK42" s="253"/>
      <c r="BL42" s="253"/>
      <c r="BM42" s="292"/>
      <c r="BN42" s="360"/>
      <c r="BO42" s="253"/>
      <c r="BP42" s="253"/>
      <c r="BQ42" s="284"/>
      <c r="BR42" s="253"/>
      <c r="BS42" s="253"/>
      <c r="BT42" s="292"/>
      <c r="BU42" s="77"/>
      <c r="BV42" s="53"/>
      <c r="BW42" s="53"/>
      <c r="BX42" s="53"/>
      <c r="BY42" s="53"/>
      <c r="BZ42" s="77"/>
      <c r="CA42" s="77"/>
      <c r="CB42" s="77"/>
      <c r="CC42" s="35"/>
      <c r="CD42" s="35"/>
      <c r="CE42" s="35"/>
      <c r="CF42" s="35"/>
    </row>
    <row r="43" spans="1:84">
      <c r="B43" s="285" t="s">
        <v>66</v>
      </c>
      <c r="C43" s="360"/>
      <c r="D43" s="253"/>
      <c r="E43" s="253"/>
      <c r="F43" s="284"/>
      <c r="G43" s="253"/>
      <c r="H43" s="631"/>
      <c r="I43" s="296"/>
      <c r="J43" s="360"/>
      <c r="K43" s="253"/>
      <c r="L43" s="253"/>
      <c r="M43" s="284"/>
      <c r="N43" s="253"/>
      <c r="O43" s="631"/>
      <c r="P43" s="292"/>
      <c r="Q43" s="360"/>
      <c r="R43" s="253"/>
      <c r="S43" s="253"/>
      <c r="T43" s="284"/>
      <c r="U43" s="253"/>
      <c r="V43" s="631"/>
      <c r="W43" s="292"/>
      <c r="X43" s="538"/>
      <c r="Y43" s="539"/>
      <c r="Z43" s="539"/>
      <c r="AA43" s="540"/>
      <c r="AB43" s="539"/>
      <c r="AC43" s="1030"/>
      <c r="AD43" s="535"/>
      <c r="AE43" s="360"/>
      <c r="AF43" s="253"/>
      <c r="AG43" s="253"/>
      <c r="AH43" s="284"/>
      <c r="AI43" s="253"/>
      <c r="AJ43" s="631"/>
      <c r="AK43" s="292"/>
      <c r="AL43" s="360"/>
      <c r="AM43" s="253"/>
      <c r="AN43" s="253"/>
      <c r="AO43" s="284"/>
      <c r="AP43" s="253"/>
      <c r="AQ43" s="253"/>
      <c r="AR43" s="292"/>
      <c r="AS43" s="360"/>
      <c r="AT43" s="253"/>
      <c r="AU43" s="253"/>
      <c r="AV43" s="284"/>
      <c r="AW43" s="253"/>
      <c r="AX43" s="253"/>
      <c r="AY43" s="292"/>
      <c r="AZ43" s="360"/>
      <c r="BA43" s="253"/>
      <c r="BB43" s="253"/>
      <c r="BC43" s="284"/>
      <c r="BD43" s="253"/>
      <c r="BE43" s="253"/>
      <c r="BF43" s="292"/>
      <c r="BG43" s="360"/>
      <c r="BH43" s="253"/>
      <c r="BI43" s="253"/>
      <c r="BJ43" s="284"/>
      <c r="BK43" s="253"/>
      <c r="BL43" s="253"/>
      <c r="BM43" s="292"/>
      <c r="BN43" s="360"/>
      <c r="BO43" s="253"/>
      <c r="BP43" s="253"/>
      <c r="BQ43" s="284"/>
      <c r="BR43" s="253"/>
      <c r="BS43" s="253"/>
      <c r="BT43" s="292"/>
      <c r="BU43" s="59"/>
      <c r="BV43" s="53"/>
      <c r="BW43" s="53"/>
      <c r="BX43" s="53"/>
      <c r="BY43" s="53"/>
      <c r="BZ43" s="59"/>
      <c r="CA43" s="59"/>
      <c r="CB43" s="59"/>
      <c r="CC43" s="35"/>
      <c r="CD43" s="35"/>
      <c r="CE43" s="35"/>
      <c r="CF43" s="35"/>
    </row>
    <row r="44" spans="1:84">
      <c r="B44" s="290" t="s">
        <v>67</v>
      </c>
      <c r="C44" s="360">
        <f>IFERROR('2011-20 Revenue'!C44/'ACS 12.1'!C44,0)</f>
        <v>4566.7637842395889</v>
      </c>
      <c r="D44" s="253">
        <f>IFERROR('2011-20 Revenue'!D44/'ACS 12.1'!D44,0)</f>
        <v>4566.7637842395889</v>
      </c>
      <c r="E44" s="253">
        <f>IFERROR('2011-20 Revenue'!E44/'ACS 12.1'!E44,0)</f>
        <v>0</v>
      </c>
      <c r="F44" s="284">
        <f>IFERROR('2011-20 Revenue'!F44/'ACS 12.1'!F44,0)</f>
        <v>0</v>
      </c>
      <c r="G44" s="253">
        <f>IFERROR('2011-20 Revenue'!G44/'ACS 12.1'!G44,0)</f>
        <v>0</v>
      </c>
      <c r="H44" s="631"/>
      <c r="I44" s="296">
        <f>IFERROR('2011-20 Revenue'!I44/'ACS 12.1'!H44,0)</f>
        <v>4566.7637842395889</v>
      </c>
      <c r="J44" s="360">
        <f>IFERROR('2011-20 Revenue'!J44/'ACS 12.1'!I44,0)</f>
        <v>5176.3408081124917</v>
      </c>
      <c r="K44" s="253">
        <f>IFERROR('2011-20 Revenue'!K44/'ACS 12.1'!J44,0)</f>
        <v>5176.3408081124917</v>
      </c>
      <c r="L44" s="253">
        <f>IFERROR('2011-20 Revenue'!L44/'ACS 12.1'!K44,0)</f>
        <v>0</v>
      </c>
      <c r="M44" s="284">
        <f>IFERROR('2011-20 Revenue'!M44/'ACS 12.1'!L44,0)</f>
        <v>0</v>
      </c>
      <c r="N44" s="253">
        <f>IFERROR('2011-20 Revenue'!N44/'ACS 12.1'!M44,0)</f>
        <v>0</v>
      </c>
      <c r="O44" s="631"/>
      <c r="P44" s="292">
        <f>IFERROR('2011-20 Revenue'!P44/'ACS 12.1'!N44,0)</f>
        <v>5176.3408081124917</v>
      </c>
      <c r="Q44" s="360">
        <f>IFERROR('2011-20 Revenue'!Q44/'ACS 12.1'!O44,0)</f>
        <v>4500.2342487477072</v>
      </c>
      <c r="R44" s="253">
        <f>IFERROR('2011-20 Revenue'!R44/'ACS 12.1'!P44,0)</f>
        <v>4500.2342487477081</v>
      </c>
      <c r="S44" s="253">
        <f>IFERROR('2011-20 Revenue'!S44/'ACS 12.1'!Q44,0)</f>
        <v>0</v>
      </c>
      <c r="T44" s="284">
        <f>IFERROR('2011-20 Revenue'!T44/'ACS 12.1'!R44,0)</f>
        <v>0</v>
      </c>
      <c r="U44" s="253">
        <f>IFERROR('2011-20 Revenue'!U44/'ACS 12.1'!S44,0)</f>
        <v>0</v>
      </c>
      <c r="V44" s="631"/>
      <c r="W44" s="292">
        <f>IFERROR('2011-20 Revenue'!W44/'ACS 12.1'!T44,0)</f>
        <v>4500.2342487477072</v>
      </c>
      <c r="X44" s="538">
        <f>IFERROR('2011-20 Revenue'!X44/'ACS 12.1'!U44,0)</f>
        <v>3715.6455352032081</v>
      </c>
      <c r="Y44" s="539">
        <f>IFERROR('2011-20 Revenue'!Y44/'ACS 12.1'!V44,0)</f>
        <v>3715.6455352032085</v>
      </c>
      <c r="Z44" s="539">
        <f>IFERROR('2011-20 Revenue'!Z44/'ACS 12.1'!W44,0)</f>
        <v>0</v>
      </c>
      <c r="AA44" s="540">
        <f>IFERROR('2011-20 Revenue'!AA44/'ACS 12.1'!X44,0)</f>
        <v>0</v>
      </c>
      <c r="AB44" s="539">
        <f>IFERROR('2011-20 Revenue'!AB44/'ACS 12.1'!Y44,0)</f>
        <v>0</v>
      </c>
      <c r="AC44" s="1030"/>
      <c r="AD44" s="535">
        <f>IFERROR('2011-20 Revenue'!AD44/'ACS 12.1'!Z44,0)</f>
        <v>3715.6455352032081</v>
      </c>
      <c r="AE44" s="360">
        <f>X44*(1+Inputs!$L$136)</f>
        <v>3799.5422264131898</v>
      </c>
      <c r="AF44" s="253">
        <f>Y44*(1+Inputs!$L$136)</f>
        <v>3799.5422264131903</v>
      </c>
      <c r="AG44" s="253">
        <f>Z44*(1+Inputs!$L$136)</f>
        <v>0</v>
      </c>
      <c r="AH44" s="284">
        <f>AA44*(1+Inputs!$L$136)</f>
        <v>0</v>
      </c>
      <c r="AI44" s="253">
        <f>AB44*(1+Inputs!$L$136)</f>
        <v>0</v>
      </c>
      <c r="AJ44" s="631"/>
      <c r="AK44" s="292">
        <f>AD44*(1+Inputs!$L$136)</f>
        <v>3799.5422264131898</v>
      </c>
      <c r="AL44" s="360">
        <f>IF('ACS 12.1'!AG44&lt;&gt;0,($AK44*(1+Inputs!$M$136)),0)</f>
        <v>3885.3332465437588</v>
      </c>
      <c r="AM44" s="253">
        <f>IF('ACS 12.1'!AH44&lt;&gt;0,($AK44*(1+Inputs!$M$136)),0)</f>
        <v>3885.3332465437588</v>
      </c>
      <c r="AN44" s="253">
        <f>IF('ACS 12.1'!AI44&lt;&gt;0,($AK44*(1+Inputs!$M$136)),0)</f>
        <v>0</v>
      </c>
      <c r="AO44" s="284">
        <f>IF('ACS 12.1'!AJ44&lt;&gt;0,($AK44*(1+Inputs!$M$136)),0)</f>
        <v>3885.3332465437588</v>
      </c>
      <c r="AP44" s="253">
        <f>IF('ACS 12.1'!AK44&lt;&gt;0,($AK44*(1+Inputs!$M$136)),0)</f>
        <v>3885.3332465437588</v>
      </c>
      <c r="AQ44" s="253">
        <f>IF('ACS 12.1'!AL44&lt;&gt;0,($AK44*(1+Inputs!$M$136)),0)</f>
        <v>3885.3332465437588</v>
      </c>
      <c r="AR44" s="292">
        <f>AK44*(1+Inputs!$M$136)</f>
        <v>3885.3332465437588</v>
      </c>
      <c r="AS44" s="360">
        <f>IF('ACS 12.1'!AN44&lt;&gt;0,($AR44*(1+Inputs!$M$136)),0)</f>
        <v>3973.0613682240564</v>
      </c>
      <c r="AT44" s="253">
        <f>IF('ACS 12.1'!AO44&lt;&gt;0,($AR44*(1+Inputs!$M$136)),0)</f>
        <v>3973.0613682240564</v>
      </c>
      <c r="AU44" s="253">
        <f>IF('ACS 12.1'!AP44&lt;&gt;0,($AR44*(1+Inputs!$M$136)),0)</f>
        <v>0</v>
      </c>
      <c r="AV44" s="284">
        <f>IF('ACS 12.1'!AQ44&lt;&gt;0,($AR44*(1+Inputs!$M$136)),0)</f>
        <v>3973.0613682240564</v>
      </c>
      <c r="AW44" s="253">
        <f>IF('ACS 12.1'!AR44&lt;&gt;0,($AR44*(1+Inputs!$M$136)),0)</f>
        <v>3973.0613682240564</v>
      </c>
      <c r="AX44" s="253">
        <f>IF('ACS 12.1'!AS44&lt;&gt;0,($AR44*(1+Inputs!$M$136)),0)</f>
        <v>3973.0613682240564</v>
      </c>
      <c r="AY44" s="292">
        <f>AR44*(1+Inputs!$M$136)</f>
        <v>3973.0613682240564</v>
      </c>
      <c r="AZ44" s="360">
        <f>IF('ACS 12.1'!AU44&lt;&gt;0,($AY44*(1+Inputs!$M$136)),0)</f>
        <v>4062.7703298594333</v>
      </c>
      <c r="BA44" s="253">
        <f>IF('ACS 12.1'!AV44&lt;&gt;0,($AY44*(1+Inputs!$M$136)),0)</f>
        <v>4062.7703298594333</v>
      </c>
      <c r="BB44" s="253">
        <f>IF('ACS 12.1'!AW44&lt;&gt;0,($AY44*(1+Inputs!$M$136)),0)</f>
        <v>0</v>
      </c>
      <c r="BC44" s="284">
        <f>IF('ACS 12.1'!AX44&lt;&gt;0,($AY44*(1+Inputs!$M$136)),0)</f>
        <v>4062.7703298594333</v>
      </c>
      <c r="BD44" s="253">
        <f>IF('ACS 12.1'!AY44&lt;&gt;0,($AY44*(1+Inputs!$M$136)),0)</f>
        <v>4062.7703298594333</v>
      </c>
      <c r="BE44" s="253">
        <f>IF('ACS 12.1'!AZ44&lt;&gt;0,($AY44*(1+Inputs!$M$136)),0)</f>
        <v>4062.7703298594333</v>
      </c>
      <c r="BF44" s="292">
        <f>AY44*(1+Inputs!$M$136)</f>
        <v>4062.7703298594333</v>
      </c>
      <c r="BG44" s="360">
        <f>IF('ACS 12.1'!BB44&lt;&gt;0,($BF44*(1+Inputs!$M$136)),0)</f>
        <v>4154.5048574380053</v>
      </c>
      <c r="BH44" s="253">
        <f>IF('ACS 12.1'!BC44&lt;&gt;0,($BF44*(1+Inputs!$M$136)),0)</f>
        <v>4154.5048574380053</v>
      </c>
      <c r="BI44" s="253">
        <f>IF('ACS 12.1'!BD44&lt;&gt;0,($BF44*(1+Inputs!$M$136)),0)</f>
        <v>0</v>
      </c>
      <c r="BJ44" s="284">
        <f>IF('ACS 12.1'!BE44&lt;&gt;0,($BF44*(1+Inputs!$M$136)),0)</f>
        <v>4154.5048574380053</v>
      </c>
      <c r="BK44" s="253">
        <f>IF('ACS 12.1'!BF44&lt;&gt;0,($BF44*(1+Inputs!$M$136)),0)</f>
        <v>4154.5048574380053</v>
      </c>
      <c r="BL44" s="253">
        <f>IF('ACS 12.1'!BG44&lt;&gt;0,($BF44*(1+Inputs!$M$136)),0)</f>
        <v>4154.5048574380053</v>
      </c>
      <c r="BM44" s="292">
        <f>BF44*(1+Inputs!$M$136)</f>
        <v>4154.5048574380053</v>
      </c>
      <c r="BN44" s="360">
        <f>IF('ACS 12.1'!BI44&lt;&gt;0,($BM44*(1+Inputs!$M$136)),0)</f>
        <v>4248.3106868295827</v>
      </c>
      <c r="BO44" s="253">
        <f>IF('ACS 12.1'!BJ44&lt;&gt;0,($BM44*(1+Inputs!$M$136)),0)</f>
        <v>4248.3106868295827</v>
      </c>
      <c r="BP44" s="253">
        <f>IF('ACS 12.1'!BK44&lt;&gt;0,($BM44*(1+Inputs!$M$136)),0)</f>
        <v>0</v>
      </c>
      <c r="BQ44" s="284">
        <f>IF('ACS 12.1'!BL44&lt;&gt;0,($BM44*(1+Inputs!$M$136)),0)</f>
        <v>4248.3106868295827</v>
      </c>
      <c r="BR44" s="253">
        <f>IF('ACS 12.1'!BM44&lt;&gt;0,($BM44*(1+Inputs!$M$136)),0)</f>
        <v>4248.3106868295827</v>
      </c>
      <c r="BS44" s="253">
        <f>IF('ACS 12.1'!BN44&lt;&gt;0,($BM44*(1+Inputs!$M$136)),0)</f>
        <v>4248.3106868295827</v>
      </c>
      <c r="BT44" s="292">
        <f>BM44*(1+Inputs!$M$136)</f>
        <v>4248.3106868295827</v>
      </c>
      <c r="BU44" s="60"/>
      <c r="BV44" s="53"/>
      <c r="BW44" s="53"/>
      <c r="BX44" s="53"/>
      <c r="BY44" s="53"/>
      <c r="BZ44" s="60"/>
      <c r="CA44" s="60"/>
      <c r="CB44" s="60"/>
      <c r="CC44" s="35"/>
      <c r="CD44" s="35"/>
      <c r="CE44" s="35"/>
      <c r="CF44" s="35"/>
    </row>
    <row r="45" spans="1:84">
      <c r="A45" s="13"/>
      <c r="B45" s="290" t="s">
        <v>68</v>
      </c>
      <c r="C45" s="360">
        <f>IFERROR('2011-20 Revenue'!C45/'ACS 12.1'!C45,0)</f>
        <v>7.0704969498966257</v>
      </c>
      <c r="D45" s="253">
        <f>IFERROR('2011-20 Revenue'!D45/'ACS 12.1'!D45,0)</f>
        <v>7.0704969498966275</v>
      </c>
      <c r="E45" s="253">
        <f>IFERROR('2011-20 Revenue'!E45/'ACS 12.1'!E45,0)</f>
        <v>0</v>
      </c>
      <c r="F45" s="284">
        <f>IFERROR('2011-20 Revenue'!F45/'ACS 12.1'!F45,0)</f>
        <v>0</v>
      </c>
      <c r="G45" s="253">
        <f>IFERROR('2011-20 Revenue'!G45/'ACS 12.1'!G45,0)</f>
        <v>0</v>
      </c>
      <c r="H45" s="631"/>
      <c r="I45" s="296">
        <f>IFERROR('2011-20 Revenue'!I45/'ACS 12.1'!H45,0)</f>
        <v>7.0704969498966266</v>
      </c>
      <c r="J45" s="360">
        <f>IFERROR('2011-20 Revenue'!J45/'ACS 12.1'!I45,0)</f>
        <v>13</v>
      </c>
      <c r="K45" s="253">
        <f>IFERROR('2011-20 Revenue'!K45/'ACS 12.1'!J45,0)</f>
        <v>12.999999999999998</v>
      </c>
      <c r="L45" s="253">
        <f>IFERROR('2011-20 Revenue'!L45/'ACS 12.1'!K45,0)</f>
        <v>0</v>
      </c>
      <c r="M45" s="284">
        <f>IFERROR('2011-20 Revenue'!M45/'ACS 12.1'!L45,0)</f>
        <v>0</v>
      </c>
      <c r="N45" s="253">
        <f>IFERROR('2011-20 Revenue'!N45/'ACS 12.1'!M45,0)</f>
        <v>0</v>
      </c>
      <c r="O45" s="631"/>
      <c r="P45" s="292">
        <f>IFERROR('2011-20 Revenue'!P45/'ACS 12.1'!N45,0)</f>
        <v>12.999999999999998</v>
      </c>
      <c r="Q45" s="360">
        <f>IFERROR('2011-20 Revenue'!Q45/'ACS 12.1'!O45,0)</f>
        <v>8.0368699513439488</v>
      </c>
      <c r="R45" s="253">
        <f>IFERROR('2011-20 Revenue'!R45/'ACS 12.1'!P45,0)</f>
        <v>8.0368699513439488</v>
      </c>
      <c r="S45" s="253">
        <f>IFERROR('2011-20 Revenue'!S45/'ACS 12.1'!Q45,0)</f>
        <v>0</v>
      </c>
      <c r="T45" s="284">
        <f>IFERROR('2011-20 Revenue'!T45/'ACS 12.1'!R45,0)</f>
        <v>0</v>
      </c>
      <c r="U45" s="253">
        <f>IFERROR('2011-20 Revenue'!U45/'ACS 12.1'!S45,0)</f>
        <v>0</v>
      </c>
      <c r="V45" s="631"/>
      <c r="W45" s="292">
        <f>IFERROR('2011-20 Revenue'!W45/'ACS 12.1'!T45,0)</f>
        <v>8.036869951343947</v>
      </c>
      <c r="X45" s="538">
        <f>IFERROR('2011-20 Revenue'!X45/'ACS 12.1'!U45,0)</f>
        <v>26.052502014143766</v>
      </c>
      <c r="Y45" s="539">
        <f>IFERROR('2011-20 Revenue'!Y45/'ACS 12.1'!V45,0)</f>
        <v>26.052502014143769</v>
      </c>
      <c r="Z45" s="539">
        <f>IFERROR('2011-20 Revenue'!Z45/'ACS 12.1'!W45,0)</f>
        <v>0</v>
      </c>
      <c r="AA45" s="540">
        <f>IFERROR('2011-20 Revenue'!AA45/'ACS 12.1'!X45,0)</f>
        <v>0</v>
      </c>
      <c r="AB45" s="539">
        <f>IFERROR('2011-20 Revenue'!AB45/'ACS 12.1'!Y45,0)</f>
        <v>0</v>
      </c>
      <c r="AC45" s="1030"/>
      <c r="AD45" s="535">
        <f>IFERROR('2011-20 Revenue'!AD45/'ACS 12.1'!Z45,0)</f>
        <v>26.052502014143766</v>
      </c>
      <c r="AE45" s="360">
        <f>X45*(1+Inputs!$L$136)</f>
        <v>26.640749384895322</v>
      </c>
      <c r="AF45" s="253">
        <f>Y45*(1+Inputs!$L$136)</f>
        <v>26.640749384895326</v>
      </c>
      <c r="AG45" s="253">
        <f>Z45*(1+Inputs!$L$136)</f>
        <v>0</v>
      </c>
      <c r="AH45" s="284">
        <f>AA45*(1+Inputs!$L$136)</f>
        <v>0</v>
      </c>
      <c r="AI45" s="253">
        <f>AB45*(1+Inputs!$L$136)</f>
        <v>0</v>
      </c>
      <c r="AJ45" s="631"/>
      <c r="AK45" s="292">
        <f>AD45*(1+Inputs!$L$136)</f>
        <v>26.640749384895322</v>
      </c>
      <c r="AL45" s="360">
        <f>IF('ACS 12.1'!AG45&lt;&gt;0,($AK45*(1+Inputs!$M$136)),0)</f>
        <v>27.242278972034711</v>
      </c>
      <c r="AM45" s="253">
        <f>IF('ACS 12.1'!AH45&lt;&gt;0,($AK45*(1+Inputs!$M$136)),0)</f>
        <v>27.242278972034711</v>
      </c>
      <c r="AN45" s="253">
        <f>IF('ACS 12.1'!AI45&lt;&gt;0,($AK45*(1+Inputs!$M$136)),0)</f>
        <v>0</v>
      </c>
      <c r="AO45" s="284">
        <f>IF('ACS 12.1'!AJ45&lt;&gt;0,($AK45*(1+Inputs!$M$136)),0)</f>
        <v>27.242278972034711</v>
      </c>
      <c r="AP45" s="253">
        <f>IF('ACS 12.1'!AK45&lt;&gt;0,($AK45*(1+Inputs!$M$136)),0)</f>
        <v>27.242278972034711</v>
      </c>
      <c r="AQ45" s="253">
        <f>IF('ACS 12.1'!AL45&lt;&gt;0,($AK45*(1+Inputs!$M$136)),0)</f>
        <v>27.242278972034711</v>
      </c>
      <c r="AR45" s="292">
        <f>AK45*(1+Inputs!$M$136)</f>
        <v>27.242278972034711</v>
      </c>
      <c r="AS45" s="360">
        <f>IF('ACS 12.1'!AN45&lt;&gt;0,($AR45*(1+Inputs!$M$136)),0)</f>
        <v>27.857390678767523</v>
      </c>
      <c r="AT45" s="253">
        <f>IF('ACS 12.1'!AO45&lt;&gt;0,($AR45*(1+Inputs!$M$136)),0)</f>
        <v>27.857390678767523</v>
      </c>
      <c r="AU45" s="253">
        <f>IF('ACS 12.1'!AP45&lt;&gt;0,($AR45*(1+Inputs!$M$136)),0)</f>
        <v>0</v>
      </c>
      <c r="AV45" s="284">
        <f>IF('ACS 12.1'!AQ45&lt;&gt;0,($AR45*(1+Inputs!$M$136)),0)</f>
        <v>27.857390678767523</v>
      </c>
      <c r="AW45" s="253">
        <f>IF('ACS 12.1'!AR45&lt;&gt;0,($AR45*(1+Inputs!$M$136)),0)</f>
        <v>27.857390678767523</v>
      </c>
      <c r="AX45" s="253">
        <f>IF('ACS 12.1'!AS45&lt;&gt;0,($AR45*(1+Inputs!$M$136)),0)</f>
        <v>27.857390678767523</v>
      </c>
      <c r="AY45" s="292">
        <f>AR45*(1+Inputs!$M$136)</f>
        <v>27.857390678767523</v>
      </c>
      <c r="AZ45" s="360">
        <f>IF('ACS 12.1'!AU45&lt;&gt;0,($AY45*(1+Inputs!$M$136)),0)</f>
        <v>28.486391179905098</v>
      </c>
      <c r="BA45" s="253">
        <f>IF('ACS 12.1'!AV45&lt;&gt;0,($AY45*(1+Inputs!$M$136)),0)</f>
        <v>28.486391179905098</v>
      </c>
      <c r="BB45" s="253">
        <f>IF('ACS 12.1'!AW45&lt;&gt;0,($AY45*(1+Inputs!$M$136)),0)</f>
        <v>0</v>
      </c>
      <c r="BC45" s="284">
        <f>IF('ACS 12.1'!AX45&lt;&gt;0,($AY45*(1+Inputs!$M$136)),0)</f>
        <v>28.486391179905098</v>
      </c>
      <c r="BD45" s="253">
        <f>IF('ACS 12.1'!AY45&lt;&gt;0,($AY45*(1+Inputs!$M$136)),0)</f>
        <v>28.486391179905098</v>
      </c>
      <c r="BE45" s="253">
        <f>IF('ACS 12.1'!AZ45&lt;&gt;0,($AY45*(1+Inputs!$M$136)),0)</f>
        <v>28.486391179905098</v>
      </c>
      <c r="BF45" s="292">
        <f>AY45*(1+Inputs!$M$136)</f>
        <v>28.486391179905098</v>
      </c>
      <c r="BG45" s="360">
        <f>IF('ACS 12.1'!BB45&lt;&gt;0,($BF45*(1+Inputs!$M$136)),0)</f>
        <v>29.129594074762657</v>
      </c>
      <c r="BH45" s="253">
        <f>IF('ACS 12.1'!BC45&lt;&gt;0,($BF45*(1+Inputs!$M$136)),0)</f>
        <v>29.129594074762657</v>
      </c>
      <c r="BI45" s="253">
        <f>IF('ACS 12.1'!BD45&lt;&gt;0,($BF45*(1+Inputs!$M$136)),0)</f>
        <v>0</v>
      </c>
      <c r="BJ45" s="284">
        <f>IF('ACS 12.1'!BE45&lt;&gt;0,($BF45*(1+Inputs!$M$136)),0)</f>
        <v>29.129594074762657</v>
      </c>
      <c r="BK45" s="253">
        <f>IF('ACS 12.1'!BF45&lt;&gt;0,($BF45*(1+Inputs!$M$136)),0)</f>
        <v>29.129594074762657</v>
      </c>
      <c r="BL45" s="253">
        <f>IF('ACS 12.1'!BG45&lt;&gt;0,($BF45*(1+Inputs!$M$136)),0)</f>
        <v>29.129594074762657</v>
      </c>
      <c r="BM45" s="292">
        <f>BF45*(1+Inputs!$M$136)</f>
        <v>29.129594074762657</v>
      </c>
      <c r="BN45" s="360">
        <f>IF('ACS 12.1'!BI45&lt;&gt;0,($BM45*(1+Inputs!$M$136)),0)</f>
        <v>29.787320043509794</v>
      </c>
      <c r="BO45" s="253">
        <f>IF('ACS 12.1'!BJ45&lt;&gt;0,($BM45*(1+Inputs!$M$136)),0)</f>
        <v>29.787320043509794</v>
      </c>
      <c r="BP45" s="253">
        <f>IF('ACS 12.1'!BK45&lt;&gt;0,($BM45*(1+Inputs!$M$136)),0)</f>
        <v>0</v>
      </c>
      <c r="BQ45" s="284">
        <f>IF('ACS 12.1'!BL45&lt;&gt;0,($BM45*(1+Inputs!$M$136)),0)</f>
        <v>29.787320043509794</v>
      </c>
      <c r="BR45" s="253">
        <f>IF('ACS 12.1'!BM45&lt;&gt;0,($BM45*(1+Inputs!$M$136)),0)</f>
        <v>29.787320043509794</v>
      </c>
      <c r="BS45" s="253">
        <f>IF('ACS 12.1'!BN45&lt;&gt;0,($BM45*(1+Inputs!$M$136)),0)</f>
        <v>29.787320043509794</v>
      </c>
      <c r="BT45" s="292">
        <f>BM45*(1+Inputs!$M$136)</f>
        <v>29.787320043509794</v>
      </c>
      <c r="BU45" s="60"/>
      <c r="BV45" s="53"/>
      <c r="BW45" s="53"/>
      <c r="BX45" s="53"/>
      <c r="BY45" s="53"/>
      <c r="BZ45" s="60"/>
      <c r="CA45" s="60"/>
      <c r="CB45" s="60"/>
      <c r="CC45" s="35"/>
      <c r="CD45" s="35"/>
      <c r="CE45" s="35"/>
      <c r="CF45" s="35"/>
    </row>
    <row r="46" spans="1:84">
      <c r="B46" s="290" t="s">
        <v>69</v>
      </c>
      <c r="C46" s="360">
        <f>IFERROR('2011-20 Revenue'!C46/'ACS 12.1'!C46,0)</f>
        <v>1149.0100665227542</v>
      </c>
      <c r="D46" s="253">
        <f>IFERROR('2011-20 Revenue'!D46/'ACS 12.1'!D46,0)</f>
        <v>1149.0100665227542</v>
      </c>
      <c r="E46" s="253">
        <f>IFERROR('2011-20 Revenue'!E46/'ACS 12.1'!E46,0)</f>
        <v>0</v>
      </c>
      <c r="F46" s="284">
        <f>IFERROR('2011-20 Revenue'!F46/'ACS 12.1'!F46,0)</f>
        <v>0</v>
      </c>
      <c r="G46" s="253">
        <f>IFERROR('2011-20 Revenue'!G46/'ACS 12.1'!G46,0)</f>
        <v>0</v>
      </c>
      <c r="H46" s="631"/>
      <c r="I46" s="296">
        <f>IFERROR('2011-20 Revenue'!I46/'ACS 12.1'!H46,0)</f>
        <v>1149.0100665227542</v>
      </c>
      <c r="J46" s="360">
        <f>IFERROR('2011-20 Revenue'!J46/'ACS 12.1'!I46,0)</f>
        <v>1460.1979301149208</v>
      </c>
      <c r="K46" s="253">
        <f>IFERROR('2011-20 Revenue'!K46/'ACS 12.1'!J46,0)</f>
        <v>1460.1979301149208</v>
      </c>
      <c r="L46" s="253">
        <f>IFERROR('2011-20 Revenue'!L46/'ACS 12.1'!K46,0)</f>
        <v>0</v>
      </c>
      <c r="M46" s="284">
        <f>IFERROR('2011-20 Revenue'!M46/'ACS 12.1'!L46,0)</f>
        <v>0</v>
      </c>
      <c r="N46" s="253">
        <f>IFERROR('2011-20 Revenue'!N46/'ACS 12.1'!M46,0)</f>
        <v>0</v>
      </c>
      <c r="O46" s="631"/>
      <c r="P46" s="292">
        <f>IFERROR('2011-20 Revenue'!P46/'ACS 12.1'!N46,0)</f>
        <v>1460.1979301149208</v>
      </c>
      <c r="Q46" s="360">
        <f>IFERROR('2011-20 Revenue'!Q46/'ACS 12.1'!O46,0)</f>
        <v>1461.4872803620199</v>
      </c>
      <c r="R46" s="253">
        <f>IFERROR('2011-20 Revenue'!R46/'ACS 12.1'!P46,0)</f>
        <v>1461.4872803620199</v>
      </c>
      <c r="S46" s="253">
        <f>IFERROR('2011-20 Revenue'!S46/'ACS 12.1'!Q46,0)</f>
        <v>0</v>
      </c>
      <c r="T46" s="284">
        <f>IFERROR('2011-20 Revenue'!T46/'ACS 12.1'!R46,0)</f>
        <v>0</v>
      </c>
      <c r="U46" s="253">
        <f>IFERROR('2011-20 Revenue'!U46/'ACS 12.1'!S46,0)</f>
        <v>0</v>
      </c>
      <c r="V46" s="631"/>
      <c r="W46" s="292">
        <f>IFERROR('2011-20 Revenue'!W46/'ACS 12.1'!T46,0)</f>
        <v>1461.4872803620199</v>
      </c>
      <c r="X46" s="538">
        <f>IFERROR('2011-20 Revenue'!X46/'ACS 12.1'!U46,0)</f>
        <v>1194.3743167815824</v>
      </c>
      <c r="Y46" s="539">
        <f>IFERROR('2011-20 Revenue'!Y46/'ACS 12.1'!V46,0)</f>
        <v>1194.3743167815824</v>
      </c>
      <c r="Z46" s="539">
        <f>IFERROR('2011-20 Revenue'!Z46/'ACS 12.1'!W46,0)</f>
        <v>0</v>
      </c>
      <c r="AA46" s="540">
        <f>IFERROR('2011-20 Revenue'!AA46/'ACS 12.1'!X46,0)</f>
        <v>0</v>
      </c>
      <c r="AB46" s="539">
        <f>IFERROR('2011-20 Revenue'!AB46/'ACS 12.1'!Y46,0)</f>
        <v>0</v>
      </c>
      <c r="AC46" s="1030"/>
      <c r="AD46" s="535">
        <f>IFERROR('2011-20 Revenue'!AD46/'ACS 12.1'!Z46,0)</f>
        <v>1194.3743167815826</v>
      </c>
      <c r="AE46" s="360">
        <f>X46*(1+Inputs!$L$136)</f>
        <v>1221.3424579281993</v>
      </c>
      <c r="AF46" s="253">
        <f>Y46*(1+Inputs!$L$136)</f>
        <v>1221.3424579281993</v>
      </c>
      <c r="AG46" s="253">
        <f>Z46*(1+Inputs!$L$136)</f>
        <v>0</v>
      </c>
      <c r="AH46" s="284">
        <f>AA46*(1+Inputs!$L$136)</f>
        <v>0</v>
      </c>
      <c r="AI46" s="253">
        <f>AB46*(1+Inputs!$L$136)</f>
        <v>0</v>
      </c>
      <c r="AJ46" s="631"/>
      <c r="AK46" s="292">
        <f>AD46*(1+Inputs!$L$136)</f>
        <v>1221.3424579281996</v>
      </c>
      <c r="AL46" s="360">
        <f>IF('ACS 12.1'!AG46&lt;&gt;0,($AK46*(1+Inputs!$M$136)),0)</f>
        <v>1248.9195209401694</v>
      </c>
      <c r="AM46" s="253">
        <f>IF('ACS 12.1'!AH46&lt;&gt;0,($AK46*(1+Inputs!$M$136)),0)</f>
        <v>1248.9195209401694</v>
      </c>
      <c r="AN46" s="253">
        <f>IF('ACS 12.1'!AI46&lt;&gt;0,($AK46*(1+Inputs!$M$136)),0)</f>
        <v>0</v>
      </c>
      <c r="AO46" s="284">
        <f>IF('ACS 12.1'!AJ46&lt;&gt;0,($AK46*(1+Inputs!$M$136)),0)</f>
        <v>1248.9195209401694</v>
      </c>
      <c r="AP46" s="253">
        <f>IF('ACS 12.1'!AK46&lt;&gt;0,($AK46*(1+Inputs!$M$136)),0)</f>
        <v>1248.9195209401694</v>
      </c>
      <c r="AQ46" s="253">
        <f>IF('ACS 12.1'!AL46&lt;&gt;0,($AK46*(1+Inputs!$M$136)),0)</f>
        <v>1248.9195209401694</v>
      </c>
      <c r="AR46" s="292">
        <f>AK46*(1+Inputs!$M$136)</f>
        <v>1248.9195209401694</v>
      </c>
      <c r="AS46" s="360">
        <f>IF('ACS 12.1'!AN46&lt;&gt;0,($AR46*(1+Inputs!$M$136)),0)</f>
        <v>1277.1192548495844</v>
      </c>
      <c r="AT46" s="253">
        <f>IF('ACS 12.1'!AO46&lt;&gt;0,($AR46*(1+Inputs!$M$136)),0)</f>
        <v>1277.1192548495844</v>
      </c>
      <c r="AU46" s="253">
        <f>IF('ACS 12.1'!AP46&lt;&gt;0,($AR46*(1+Inputs!$M$136)),0)</f>
        <v>0</v>
      </c>
      <c r="AV46" s="284">
        <f>IF('ACS 12.1'!AQ46&lt;&gt;0,($AR46*(1+Inputs!$M$136)),0)</f>
        <v>1277.1192548495844</v>
      </c>
      <c r="AW46" s="253">
        <f>IF('ACS 12.1'!AR46&lt;&gt;0,($AR46*(1+Inputs!$M$136)),0)</f>
        <v>1277.1192548495844</v>
      </c>
      <c r="AX46" s="253">
        <f>IF('ACS 12.1'!AS46&lt;&gt;0,($AR46*(1+Inputs!$M$136)),0)</f>
        <v>1277.1192548495844</v>
      </c>
      <c r="AY46" s="292">
        <f>AR46*(1+Inputs!$M$136)</f>
        <v>1277.1192548495844</v>
      </c>
      <c r="AZ46" s="360">
        <f>IF('ACS 12.1'!AU46&lt;&gt;0,($AY46*(1+Inputs!$M$136)),0)</f>
        <v>1305.9557191321169</v>
      </c>
      <c r="BA46" s="253">
        <f>IF('ACS 12.1'!AV46&lt;&gt;0,($AY46*(1+Inputs!$M$136)),0)</f>
        <v>1305.9557191321169</v>
      </c>
      <c r="BB46" s="253">
        <f>IF('ACS 12.1'!AW46&lt;&gt;0,($AY46*(1+Inputs!$M$136)),0)</f>
        <v>0</v>
      </c>
      <c r="BC46" s="284">
        <f>IF('ACS 12.1'!AX46&lt;&gt;0,($AY46*(1+Inputs!$M$136)),0)</f>
        <v>1305.9557191321169</v>
      </c>
      <c r="BD46" s="253">
        <f>IF('ACS 12.1'!AY46&lt;&gt;0,($AY46*(1+Inputs!$M$136)),0)</f>
        <v>1305.9557191321169</v>
      </c>
      <c r="BE46" s="253">
        <f>IF('ACS 12.1'!AZ46&lt;&gt;0,($AY46*(1+Inputs!$M$136)),0)</f>
        <v>1305.9557191321169</v>
      </c>
      <c r="BF46" s="292">
        <f>AY46*(1+Inputs!$M$136)</f>
        <v>1305.9557191321169</v>
      </c>
      <c r="BG46" s="360">
        <f>IF('ACS 12.1'!BB46&lt;&gt;0,($BF46*(1+Inputs!$M$136)),0)</f>
        <v>1335.4432907166183</v>
      </c>
      <c r="BH46" s="253">
        <f>IF('ACS 12.1'!BC46&lt;&gt;0,($BF46*(1+Inputs!$M$136)),0)</f>
        <v>1335.4432907166183</v>
      </c>
      <c r="BI46" s="253">
        <f>IF('ACS 12.1'!BD46&lt;&gt;0,($BF46*(1+Inputs!$M$136)),0)</f>
        <v>0</v>
      </c>
      <c r="BJ46" s="284">
        <f>IF('ACS 12.1'!BE46&lt;&gt;0,($BF46*(1+Inputs!$M$136)),0)</f>
        <v>1335.4432907166183</v>
      </c>
      <c r="BK46" s="253">
        <f>IF('ACS 12.1'!BF46&lt;&gt;0,($BF46*(1+Inputs!$M$136)),0)</f>
        <v>1335.4432907166183</v>
      </c>
      <c r="BL46" s="253">
        <f>IF('ACS 12.1'!BG46&lt;&gt;0,($BF46*(1+Inputs!$M$136)),0)</f>
        <v>1335.4432907166183</v>
      </c>
      <c r="BM46" s="292">
        <f>BF46*(1+Inputs!$M$136)</f>
        <v>1335.4432907166183</v>
      </c>
      <c r="BN46" s="360">
        <f>IF('ACS 12.1'!BI46&lt;&gt;0,($BM46*(1+Inputs!$M$136)),0)</f>
        <v>1365.5966711529918</v>
      </c>
      <c r="BO46" s="253">
        <f>IF('ACS 12.1'!BJ46&lt;&gt;0,($BM46*(1+Inputs!$M$136)),0)</f>
        <v>1365.5966711529918</v>
      </c>
      <c r="BP46" s="253">
        <f>IF('ACS 12.1'!BK46&lt;&gt;0,($BM46*(1+Inputs!$M$136)),0)</f>
        <v>0</v>
      </c>
      <c r="BQ46" s="284">
        <f>IF('ACS 12.1'!BL46&lt;&gt;0,($BM46*(1+Inputs!$M$136)),0)</f>
        <v>1365.5966711529918</v>
      </c>
      <c r="BR46" s="253">
        <f>IF('ACS 12.1'!BM46&lt;&gt;0,($BM46*(1+Inputs!$M$136)),0)</f>
        <v>1365.5966711529918</v>
      </c>
      <c r="BS46" s="253">
        <f>IF('ACS 12.1'!BN46&lt;&gt;0,($BM46*(1+Inputs!$M$136)),0)</f>
        <v>1365.5966711529918</v>
      </c>
      <c r="BT46" s="292">
        <f>BM46*(1+Inputs!$M$136)</f>
        <v>1365.5966711529918</v>
      </c>
      <c r="BU46" s="60"/>
      <c r="BV46" s="53"/>
      <c r="BW46" s="53"/>
      <c r="BX46" s="53"/>
      <c r="BY46" s="53"/>
      <c r="BZ46" s="60"/>
      <c r="CA46" s="60"/>
      <c r="CB46" s="60"/>
      <c r="CC46" s="35"/>
      <c r="CD46" s="35"/>
      <c r="CE46" s="35"/>
      <c r="CF46" s="35"/>
    </row>
    <row r="47" spans="1:84">
      <c r="B47" s="290" t="s">
        <v>70</v>
      </c>
      <c r="C47" s="360">
        <f>IFERROR('2011-20 Revenue'!C47/'ACS 12.1'!C47,0)</f>
        <v>22.246847223674582</v>
      </c>
      <c r="D47" s="253">
        <f>IFERROR('2011-20 Revenue'!D47/'ACS 12.1'!D47,0)</f>
        <v>22.246847223674582</v>
      </c>
      <c r="E47" s="253">
        <f>IFERROR('2011-20 Revenue'!E47/'ACS 12.1'!E47,0)</f>
        <v>0</v>
      </c>
      <c r="F47" s="284">
        <f>IFERROR('2011-20 Revenue'!F47/'ACS 12.1'!F47,0)</f>
        <v>0</v>
      </c>
      <c r="G47" s="253">
        <f>IFERROR('2011-20 Revenue'!G47/'ACS 12.1'!G47,0)</f>
        <v>0</v>
      </c>
      <c r="H47" s="631"/>
      <c r="I47" s="296">
        <f>IFERROR('2011-20 Revenue'!I47/'ACS 12.1'!H47,0)</f>
        <v>22.246847223674582</v>
      </c>
      <c r="J47" s="360">
        <f>IFERROR('2011-20 Revenue'!J47/'ACS 12.1'!I47,0)</f>
        <v>12</v>
      </c>
      <c r="K47" s="253">
        <f>IFERROR('2011-20 Revenue'!K47/'ACS 12.1'!J47,0)</f>
        <v>12</v>
      </c>
      <c r="L47" s="253">
        <f>IFERROR('2011-20 Revenue'!L47/'ACS 12.1'!K47,0)</f>
        <v>0</v>
      </c>
      <c r="M47" s="284">
        <f>IFERROR('2011-20 Revenue'!M47/'ACS 12.1'!L47,0)</f>
        <v>0</v>
      </c>
      <c r="N47" s="253">
        <f>IFERROR('2011-20 Revenue'!N47/'ACS 12.1'!M47,0)</f>
        <v>0</v>
      </c>
      <c r="O47" s="631"/>
      <c r="P47" s="292">
        <f>IFERROR('2011-20 Revenue'!P47/'ACS 12.1'!N47,0)</f>
        <v>12.000000000000002</v>
      </c>
      <c r="Q47" s="360">
        <f>IFERROR('2011-20 Revenue'!Q47/'ACS 12.1'!O47,0)</f>
        <v>32.03686858912328</v>
      </c>
      <c r="R47" s="253">
        <f>IFERROR('2011-20 Revenue'!R47/'ACS 12.1'!P47,0)</f>
        <v>32.03686858912328</v>
      </c>
      <c r="S47" s="253">
        <f>IFERROR('2011-20 Revenue'!S47/'ACS 12.1'!Q47,0)</f>
        <v>0</v>
      </c>
      <c r="T47" s="284">
        <f>IFERROR('2011-20 Revenue'!T47/'ACS 12.1'!R47,0)</f>
        <v>0</v>
      </c>
      <c r="U47" s="253">
        <f>IFERROR('2011-20 Revenue'!U47/'ACS 12.1'!S47,0)</f>
        <v>0</v>
      </c>
      <c r="V47" s="631"/>
      <c r="W47" s="292">
        <f>IFERROR('2011-20 Revenue'!W47/'ACS 12.1'!T47,0)</f>
        <v>32.03686858912328</v>
      </c>
      <c r="X47" s="538">
        <f>IFERROR('2011-20 Revenue'!X47/'ACS 12.1'!U47,0)</f>
        <v>32.876056699613073</v>
      </c>
      <c r="Y47" s="539">
        <f>IFERROR('2011-20 Revenue'!Y47/'ACS 12.1'!V47,0)</f>
        <v>32.876056699613081</v>
      </c>
      <c r="Z47" s="539">
        <f>IFERROR('2011-20 Revenue'!Z47/'ACS 12.1'!W47,0)</f>
        <v>0</v>
      </c>
      <c r="AA47" s="540">
        <f>IFERROR('2011-20 Revenue'!AA47/'ACS 12.1'!X47,0)</f>
        <v>0</v>
      </c>
      <c r="AB47" s="539">
        <f>IFERROR('2011-20 Revenue'!AB47/'ACS 12.1'!Y47,0)</f>
        <v>0</v>
      </c>
      <c r="AC47" s="1030"/>
      <c r="AD47" s="535">
        <f>IFERROR('2011-20 Revenue'!AD47/'ACS 12.1'!Z47,0)</f>
        <v>32.876056699613081</v>
      </c>
      <c r="AE47" s="360">
        <f>X47*(1+Inputs!$L$136)</f>
        <v>33.618375188014966</v>
      </c>
      <c r="AF47" s="253">
        <f>Y47*(1+Inputs!$L$136)</f>
        <v>33.618375188014973</v>
      </c>
      <c r="AG47" s="253">
        <f>Z47*(1+Inputs!$L$136)</f>
        <v>0</v>
      </c>
      <c r="AH47" s="284">
        <f>AA47*(1+Inputs!$L$136)</f>
        <v>0</v>
      </c>
      <c r="AI47" s="253">
        <f>AB47*(1+Inputs!$L$136)</f>
        <v>0</v>
      </c>
      <c r="AJ47" s="631"/>
      <c r="AK47" s="292">
        <f>AD47*(1+Inputs!$L$136)</f>
        <v>33.618375188014973</v>
      </c>
      <c r="AL47" s="360">
        <f>IF('ACS 12.1'!AG47&lt;&gt;0,($AK47*(1+Inputs!$M$136)),0)</f>
        <v>34.377454711453957</v>
      </c>
      <c r="AM47" s="253">
        <f>IF('ACS 12.1'!AH47&lt;&gt;0,($AK47*(1+Inputs!$M$136)),0)</f>
        <v>34.377454711453957</v>
      </c>
      <c r="AN47" s="253">
        <f>IF('ACS 12.1'!AI47&lt;&gt;0,($AK47*(1+Inputs!$M$136)),0)</f>
        <v>0</v>
      </c>
      <c r="AO47" s="284">
        <f>IF('ACS 12.1'!AJ47&lt;&gt;0,($AK47*(1+Inputs!$M$136)),0)</f>
        <v>34.377454711453957</v>
      </c>
      <c r="AP47" s="253">
        <f>IF('ACS 12.1'!AK47&lt;&gt;0,($AK47*(1+Inputs!$M$136)),0)</f>
        <v>34.377454711453957</v>
      </c>
      <c r="AQ47" s="253">
        <f>IF('ACS 12.1'!AL47&lt;&gt;0,($AK47*(1+Inputs!$M$136)),0)</f>
        <v>34.377454711453957</v>
      </c>
      <c r="AR47" s="292">
        <f>AK47*(1+Inputs!$M$136)</f>
        <v>34.377454711453957</v>
      </c>
      <c r="AS47" s="360">
        <f>IF('ACS 12.1'!AN47&lt;&gt;0,($AR47*(1+Inputs!$M$136)),0)</f>
        <v>35.153673722440502</v>
      </c>
      <c r="AT47" s="253">
        <f>IF('ACS 12.1'!AO47&lt;&gt;0,($AR47*(1+Inputs!$M$136)),0)</f>
        <v>35.153673722440502</v>
      </c>
      <c r="AU47" s="253">
        <f>IF('ACS 12.1'!AP47&lt;&gt;0,($AR47*(1+Inputs!$M$136)),0)</f>
        <v>0</v>
      </c>
      <c r="AV47" s="284">
        <f>IF('ACS 12.1'!AQ47&lt;&gt;0,($AR47*(1+Inputs!$M$136)),0)</f>
        <v>35.153673722440502</v>
      </c>
      <c r="AW47" s="253">
        <f>IF('ACS 12.1'!AR47&lt;&gt;0,($AR47*(1+Inputs!$M$136)),0)</f>
        <v>35.153673722440502</v>
      </c>
      <c r="AX47" s="253">
        <f>IF('ACS 12.1'!AS47&lt;&gt;0,($AR47*(1+Inputs!$M$136)),0)</f>
        <v>35.153673722440502</v>
      </c>
      <c r="AY47" s="292">
        <f>AR47*(1+Inputs!$M$136)</f>
        <v>35.153673722440502</v>
      </c>
      <c r="AZ47" s="360">
        <f>IF('ACS 12.1'!AU47&lt;&gt;0,($AY47*(1+Inputs!$M$136)),0)</f>
        <v>35.947419218679492</v>
      </c>
      <c r="BA47" s="253">
        <f>IF('ACS 12.1'!AV47&lt;&gt;0,($AY47*(1+Inputs!$M$136)),0)</f>
        <v>35.947419218679492</v>
      </c>
      <c r="BB47" s="253">
        <f>IF('ACS 12.1'!AW47&lt;&gt;0,($AY47*(1+Inputs!$M$136)),0)</f>
        <v>0</v>
      </c>
      <c r="BC47" s="284">
        <f>IF('ACS 12.1'!AX47&lt;&gt;0,($AY47*(1+Inputs!$M$136)),0)</f>
        <v>35.947419218679492</v>
      </c>
      <c r="BD47" s="253">
        <f>IF('ACS 12.1'!AY47&lt;&gt;0,($AY47*(1+Inputs!$M$136)),0)</f>
        <v>35.947419218679492</v>
      </c>
      <c r="BE47" s="253">
        <f>IF('ACS 12.1'!AZ47&lt;&gt;0,($AY47*(1+Inputs!$M$136)),0)</f>
        <v>35.947419218679492</v>
      </c>
      <c r="BF47" s="292">
        <f>AY47*(1+Inputs!$M$136)</f>
        <v>35.947419218679492</v>
      </c>
      <c r="BG47" s="360">
        <f>IF('ACS 12.1'!BB47&lt;&gt;0,($BF47*(1+Inputs!$M$136)),0)</f>
        <v>36.759086936014754</v>
      </c>
      <c r="BH47" s="253">
        <f>IF('ACS 12.1'!BC47&lt;&gt;0,($BF47*(1+Inputs!$M$136)),0)</f>
        <v>36.759086936014754</v>
      </c>
      <c r="BI47" s="253">
        <f>IF('ACS 12.1'!BD47&lt;&gt;0,($BF47*(1+Inputs!$M$136)),0)</f>
        <v>0</v>
      </c>
      <c r="BJ47" s="284">
        <f>IF('ACS 12.1'!BE47&lt;&gt;0,($BF47*(1+Inputs!$M$136)),0)</f>
        <v>36.759086936014754</v>
      </c>
      <c r="BK47" s="253">
        <f>IF('ACS 12.1'!BF47&lt;&gt;0,($BF47*(1+Inputs!$M$136)),0)</f>
        <v>36.759086936014754</v>
      </c>
      <c r="BL47" s="253">
        <f>IF('ACS 12.1'!BG47&lt;&gt;0,($BF47*(1+Inputs!$M$136)),0)</f>
        <v>36.759086936014754</v>
      </c>
      <c r="BM47" s="292">
        <f>BF47*(1+Inputs!$M$136)</f>
        <v>36.759086936014754</v>
      </c>
      <c r="BN47" s="360">
        <f>IF('ACS 12.1'!BI47&lt;&gt;0,($BM47*(1+Inputs!$M$136)),0)</f>
        <v>37.589081545730146</v>
      </c>
      <c r="BO47" s="253">
        <f>IF('ACS 12.1'!BJ47&lt;&gt;0,($BM47*(1+Inputs!$M$136)),0)</f>
        <v>37.589081545730146</v>
      </c>
      <c r="BP47" s="253">
        <f>IF('ACS 12.1'!BK47&lt;&gt;0,($BM47*(1+Inputs!$M$136)),0)</f>
        <v>0</v>
      </c>
      <c r="BQ47" s="284">
        <f>IF('ACS 12.1'!BL47&lt;&gt;0,($BM47*(1+Inputs!$M$136)),0)</f>
        <v>37.589081545730146</v>
      </c>
      <c r="BR47" s="253">
        <f>IF('ACS 12.1'!BM47&lt;&gt;0,($BM47*(1+Inputs!$M$136)),0)</f>
        <v>37.589081545730146</v>
      </c>
      <c r="BS47" s="253">
        <f>IF('ACS 12.1'!BN47&lt;&gt;0,($BM47*(1+Inputs!$M$136)),0)</f>
        <v>37.589081545730146</v>
      </c>
      <c r="BT47" s="292">
        <f>BM47*(1+Inputs!$M$136)</f>
        <v>37.589081545730146</v>
      </c>
      <c r="BU47" s="60"/>
      <c r="BV47" s="53"/>
      <c r="BW47" s="53"/>
      <c r="BX47" s="53"/>
      <c r="BY47" s="53"/>
      <c r="BZ47" s="60"/>
      <c r="CA47" s="60"/>
      <c r="CB47" s="60"/>
      <c r="CC47" s="35"/>
      <c r="CD47" s="35"/>
      <c r="CE47" s="35"/>
      <c r="CF47" s="35"/>
    </row>
    <row r="48" spans="1:84">
      <c r="B48" s="290" t="s">
        <v>71</v>
      </c>
      <c r="C48" s="360">
        <f>IFERROR('2011-20 Revenue'!C48/'ACS 12.1'!C48,0)</f>
        <v>96.884643659177641</v>
      </c>
      <c r="D48" s="253">
        <f>IFERROR('2011-20 Revenue'!D48/'ACS 12.1'!D48,0)</f>
        <v>96.884643659177655</v>
      </c>
      <c r="E48" s="253">
        <f>IFERROR('2011-20 Revenue'!E48/'ACS 12.1'!E48,0)</f>
        <v>0</v>
      </c>
      <c r="F48" s="284">
        <f>IFERROR('2011-20 Revenue'!F48/'ACS 12.1'!F48,0)</f>
        <v>0</v>
      </c>
      <c r="G48" s="253">
        <f>IFERROR('2011-20 Revenue'!G48/'ACS 12.1'!G48,0)</f>
        <v>0</v>
      </c>
      <c r="H48" s="631"/>
      <c r="I48" s="296">
        <f>IFERROR('2011-20 Revenue'!I48/'ACS 12.1'!H48,0)</f>
        <v>96.884643659177655</v>
      </c>
      <c r="J48" s="360">
        <f>IFERROR('2011-20 Revenue'!J48/'ACS 12.1'!I48,0)</f>
        <v>127.60813151299931</v>
      </c>
      <c r="K48" s="253">
        <f>IFERROR('2011-20 Revenue'!K48/'ACS 12.1'!J48,0)</f>
        <v>127.60813151299931</v>
      </c>
      <c r="L48" s="253">
        <f>IFERROR('2011-20 Revenue'!L48/'ACS 12.1'!K48,0)</f>
        <v>0</v>
      </c>
      <c r="M48" s="284">
        <f>IFERROR('2011-20 Revenue'!M48/'ACS 12.1'!L48,0)</f>
        <v>0</v>
      </c>
      <c r="N48" s="253">
        <f>IFERROR('2011-20 Revenue'!N48/'ACS 12.1'!M48,0)</f>
        <v>0</v>
      </c>
      <c r="O48" s="631"/>
      <c r="P48" s="292">
        <f>IFERROR('2011-20 Revenue'!P48/'ACS 12.1'!N48,0)</f>
        <v>127.60813151299931</v>
      </c>
      <c r="Q48" s="360">
        <f>IFERROR('2011-20 Revenue'!Q48/'ACS 12.1'!O48,0)</f>
        <v>136.48362206338697</v>
      </c>
      <c r="R48" s="253">
        <f>IFERROR('2011-20 Revenue'!R48/'ACS 12.1'!P48,0)</f>
        <v>136.48362206338695</v>
      </c>
      <c r="S48" s="253">
        <f>IFERROR('2011-20 Revenue'!S48/'ACS 12.1'!Q48,0)</f>
        <v>0</v>
      </c>
      <c r="T48" s="284">
        <f>IFERROR('2011-20 Revenue'!T48/'ACS 12.1'!R48,0)</f>
        <v>0</v>
      </c>
      <c r="U48" s="253">
        <f>IFERROR('2011-20 Revenue'!U48/'ACS 12.1'!S48,0)</f>
        <v>0</v>
      </c>
      <c r="V48" s="631"/>
      <c r="W48" s="292">
        <f>IFERROR('2011-20 Revenue'!W48/'ACS 12.1'!T48,0)</f>
        <v>136.48362206338697</v>
      </c>
      <c r="X48" s="538">
        <f>IFERROR('2011-20 Revenue'!X48/'ACS 12.1'!U48,0)</f>
        <v>165.2997576298051</v>
      </c>
      <c r="Y48" s="539">
        <f>IFERROR('2011-20 Revenue'!Y48/'ACS 12.1'!V48,0)</f>
        <v>165.2997576298051</v>
      </c>
      <c r="Z48" s="539">
        <f>IFERROR('2011-20 Revenue'!Z48/'ACS 12.1'!W48,0)</f>
        <v>0</v>
      </c>
      <c r="AA48" s="540">
        <f>IFERROR('2011-20 Revenue'!AA48/'ACS 12.1'!X48,0)</f>
        <v>0</v>
      </c>
      <c r="AB48" s="539">
        <f>IFERROR('2011-20 Revenue'!AB48/'ACS 12.1'!Y48,0)</f>
        <v>0</v>
      </c>
      <c r="AC48" s="1030"/>
      <c r="AD48" s="535">
        <f>IFERROR('2011-20 Revenue'!AD48/'ACS 12.1'!Z48,0)</f>
        <v>165.29975762980507</v>
      </c>
      <c r="AE48" s="360">
        <f>X48*(1+Inputs!$L$136)</f>
        <v>169.03211115803103</v>
      </c>
      <c r="AF48" s="253">
        <f>Y48*(1+Inputs!$L$136)</f>
        <v>169.03211115803103</v>
      </c>
      <c r="AG48" s="253">
        <f>Z48*(1+Inputs!$L$136)</f>
        <v>0</v>
      </c>
      <c r="AH48" s="284">
        <f>AA48*(1+Inputs!$L$136)</f>
        <v>0</v>
      </c>
      <c r="AI48" s="253">
        <f>AB48*(1+Inputs!$L$136)</f>
        <v>0</v>
      </c>
      <c r="AJ48" s="631"/>
      <c r="AK48" s="292">
        <f>AD48*(1+Inputs!$L$136)</f>
        <v>169.032111158031</v>
      </c>
      <c r="AL48" s="360">
        <f>IF('ACS 12.1'!AG48&lt;&gt;0,($AK48*(1+Inputs!$M$136)),0)</f>
        <v>172.84873863232565</v>
      </c>
      <c r="AM48" s="253">
        <f>IF('ACS 12.1'!AH48&lt;&gt;0,($AK48*(1+Inputs!$M$136)),0)</f>
        <v>172.84873863232565</v>
      </c>
      <c r="AN48" s="253">
        <f>IF('ACS 12.1'!AI48&lt;&gt;0,($AK48*(1+Inputs!$M$136)),0)</f>
        <v>0</v>
      </c>
      <c r="AO48" s="284">
        <f>IF('ACS 12.1'!AJ48&lt;&gt;0,($AK48*(1+Inputs!$M$136)),0)</f>
        <v>172.84873863232565</v>
      </c>
      <c r="AP48" s="253">
        <f>IF('ACS 12.1'!AK48&lt;&gt;0,($AK48*(1+Inputs!$M$136)),0)</f>
        <v>172.84873863232565</v>
      </c>
      <c r="AQ48" s="253">
        <f>IF('ACS 12.1'!AL48&lt;&gt;0,($AK48*(1+Inputs!$M$136)),0)</f>
        <v>172.84873863232565</v>
      </c>
      <c r="AR48" s="292">
        <f>AK48*(1+Inputs!$M$136)</f>
        <v>172.84873863232565</v>
      </c>
      <c r="AS48" s="360">
        <f>IF('ACS 12.1'!AN48&lt;&gt;0,($AR48*(1+Inputs!$M$136)),0)</f>
        <v>176.75154289976183</v>
      </c>
      <c r="AT48" s="253">
        <f>IF('ACS 12.1'!AO48&lt;&gt;0,($AR48*(1+Inputs!$M$136)),0)</f>
        <v>176.75154289976183</v>
      </c>
      <c r="AU48" s="253">
        <f>IF('ACS 12.1'!AP48&lt;&gt;0,($AR48*(1+Inputs!$M$136)),0)</f>
        <v>0</v>
      </c>
      <c r="AV48" s="284">
        <f>IF('ACS 12.1'!AQ48&lt;&gt;0,($AR48*(1+Inputs!$M$136)),0)</f>
        <v>176.75154289976183</v>
      </c>
      <c r="AW48" s="253">
        <f>IF('ACS 12.1'!AR48&lt;&gt;0,($AR48*(1+Inputs!$M$136)),0)</f>
        <v>176.75154289976183</v>
      </c>
      <c r="AX48" s="253">
        <f>IF('ACS 12.1'!AS48&lt;&gt;0,($AR48*(1+Inputs!$M$136)),0)</f>
        <v>176.75154289976183</v>
      </c>
      <c r="AY48" s="292">
        <f>AR48*(1+Inputs!$M$136)</f>
        <v>176.75154289976183</v>
      </c>
      <c r="AZ48" s="360">
        <f>IF('ACS 12.1'!AU48&lt;&gt;0,($AY48*(1+Inputs!$M$136)),0)</f>
        <v>180.74246977237544</v>
      </c>
      <c r="BA48" s="253">
        <f>IF('ACS 12.1'!AV48&lt;&gt;0,($AY48*(1+Inputs!$M$136)),0)</f>
        <v>180.74246977237544</v>
      </c>
      <c r="BB48" s="253">
        <f>IF('ACS 12.1'!AW48&lt;&gt;0,($AY48*(1+Inputs!$M$136)),0)</f>
        <v>0</v>
      </c>
      <c r="BC48" s="284">
        <f>IF('ACS 12.1'!AX48&lt;&gt;0,($AY48*(1+Inputs!$M$136)),0)</f>
        <v>180.74246977237544</v>
      </c>
      <c r="BD48" s="253">
        <f>IF('ACS 12.1'!AY48&lt;&gt;0,($AY48*(1+Inputs!$M$136)),0)</f>
        <v>180.74246977237544</v>
      </c>
      <c r="BE48" s="253">
        <f>IF('ACS 12.1'!AZ48&lt;&gt;0,($AY48*(1+Inputs!$M$136)),0)</f>
        <v>180.74246977237544</v>
      </c>
      <c r="BF48" s="292">
        <f>AY48*(1+Inputs!$M$136)</f>
        <v>180.74246977237544</v>
      </c>
      <c r="BG48" s="360">
        <f>IF('ACS 12.1'!BB48&lt;&gt;0,($BF48*(1+Inputs!$M$136)),0)</f>
        <v>184.82350899728453</v>
      </c>
      <c r="BH48" s="253">
        <f>IF('ACS 12.1'!BC48&lt;&gt;0,($BF48*(1+Inputs!$M$136)),0)</f>
        <v>184.82350899728453</v>
      </c>
      <c r="BI48" s="253">
        <f>IF('ACS 12.1'!BD48&lt;&gt;0,($BF48*(1+Inputs!$M$136)),0)</f>
        <v>0</v>
      </c>
      <c r="BJ48" s="284">
        <f>IF('ACS 12.1'!BE48&lt;&gt;0,($BF48*(1+Inputs!$M$136)),0)</f>
        <v>184.82350899728453</v>
      </c>
      <c r="BK48" s="253">
        <f>IF('ACS 12.1'!BF48&lt;&gt;0,($BF48*(1+Inputs!$M$136)),0)</f>
        <v>184.82350899728453</v>
      </c>
      <c r="BL48" s="253">
        <f>IF('ACS 12.1'!BG48&lt;&gt;0,($BF48*(1+Inputs!$M$136)),0)</f>
        <v>184.82350899728453</v>
      </c>
      <c r="BM48" s="292">
        <f>BF48*(1+Inputs!$M$136)</f>
        <v>184.82350899728453</v>
      </c>
      <c r="BN48" s="360">
        <f>IF('ACS 12.1'!BI48&lt;&gt;0,($BM48*(1+Inputs!$M$136)),0)</f>
        <v>188.99669524871274</v>
      </c>
      <c r="BO48" s="253">
        <f>IF('ACS 12.1'!BJ48&lt;&gt;0,($BM48*(1+Inputs!$M$136)),0)</f>
        <v>188.99669524871274</v>
      </c>
      <c r="BP48" s="253">
        <f>IF('ACS 12.1'!BK48&lt;&gt;0,($BM48*(1+Inputs!$M$136)),0)</f>
        <v>0</v>
      </c>
      <c r="BQ48" s="284">
        <f>IF('ACS 12.1'!BL48&lt;&gt;0,($BM48*(1+Inputs!$M$136)),0)</f>
        <v>188.99669524871274</v>
      </c>
      <c r="BR48" s="253">
        <f>IF('ACS 12.1'!BM48&lt;&gt;0,($BM48*(1+Inputs!$M$136)),0)</f>
        <v>188.99669524871274</v>
      </c>
      <c r="BS48" s="253">
        <f>IF('ACS 12.1'!BN48&lt;&gt;0,($BM48*(1+Inputs!$M$136)),0)</f>
        <v>188.99669524871274</v>
      </c>
      <c r="BT48" s="292">
        <f>BM48*(1+Inputs!$M$136)</f>
        <v>188.99669524871274</v>
      </c>
      <c r="BU48" s="60"/>
      <c r="BV48" s="53"/>
      <c r="BW48" s="53"/>
      <c r="BX48" s="53"/>
      <c r="BY48" s="53"/>
      <c r="BZ48" s="60"/>
      <c r="CA48" s="60"/>
      <c r="CB48" s="60"/>
      <c r="CC48" s="35"/>
      <c r="CD48" s="35"/>
      <c r="CE48" s="35"/>
      <c r="CF48" s="35"/>
    </row>
    <row r="49" spans="1:84">
      <c r="B49" s="290" t="s">
        <v>72</v>
      </c>
      <c r="C49" s="360">
        <f>IFERROR('2011-20 Revenue'!C49/'ACS 12.1'!C49,0)</f>
        <v>6.9999999999999982</v>
      </c>
      <c r="D49" s="253">
        <f>IFERROR('2011-20 Revenue'!D49/'ACS 12.1'!D49,0)</f>
        <v>7</v>
      </c>
      <c r="E49" s="253">
        <f>IFERROR('2011-20 Revenue'!E49/'ACS 12.1'!E49,0)</f>
        <v>0</v>
      </c>
      <c r="F49" s="284">
        <f>IFERROR('2011-20 Revenue'!F49/'ACS 12.1'!F49,0)</f>
        <v>0</v>
      </c>
      <c r="G49" s="253">
        <f>IFERROR('2011-20 Revenue'!G49/'ACS 12.1'!G49,0)</f>
        <v>0</v>
      </c>
      <c r="H49" s="631"/>
      <c r="I49" s="296">
        <f>IFERROR('2011-20 Revenue'!I49/'ACS 12.1'!H49,0)</f>
        <v>6.9999999999999991</v>
      </c>
      <c r="J49" s="360">
        <f>IFERROR('2011-20 Revenue'!J49/'ACS 12.1'!I49,0)</f>
        <v>7</v>
      </c>
      <c r="K49" s="253">
        <f>IFERROR('2011-20 Revenue'!K49/'ACS 12.1'!J49,0)</f>
        <v>7</v>
      </c>
      <c r="L49" s="253">
        <f>IFERROR('2011-20 Revenue'!L49/'ACS 12.1'!K49,0)</f>
        <v>0</v>
      </c>
      <c r="M49" s="284">
        <f>IFERROR('2011-20 Revenue'!M49/'ACS 12.1'!L49,0)</f>
        <v>0</v>
      </c>
      <c r="N49" s="253">
        <f>IFERROR('2011-20 Revenue'!N49/'ACS 12.1'!M49,0)</f>
        <v>0</v>
      </c>
      <c r="O49" s="631"/>
      <c r="P49" s="292">
        <f>IFERROR('2011-20 Revenue'!P49/'ACS 12.1'!N49,0)</f>
        <v>7</v>
      </c>
      <c r="Q49" s="360">
        <f>IFERROR('2011-20 Revenue'!Q49/'ACS 12.1'!O49,0)</f>
        <v>1</v>
      </c>
      <c r="R49" s="253">
        <f>IFERROR('2011-20 Revenue'!R49/'ACS 12.1'!P49,0)</f>
        <v>1</v>
      </c>
      <c r="S49" s="253">
        <f>IFERROR('2011-20 Revenue'!S49/'ACS 12.1'!Q49,0)</f>
        <v>0</v>
      </c>
      <c r="T49" s="284">
        <f>IFERROR('2011-20 Revenue'!T49/'ACS 12.1'!R49,0)</f>
        <v>0</v>
      </c>
      <c r="U49" s="253">
        <f>IFERROR('2011-20 Revenue'!U49/'ACS 12.1'!S49,0)</f>
        <v>0</v>
      </c>
      <c r="V49" s="631"/>
      <c r="W49" s="292">
        <f>IFERROR('2011-20 Revenue'!W49/'ACS 12.1'!T49,0)</f>
        <v>1</v>
      </c>
      <c r="X49" s="538">
        <f>IFERROR('2011-20 Revenue'!X49/'ACS 12.1'!U49,0)</f>
        <v>9</v>
      </c>
      <c r="Y49" s="539">
        <f>IFERROR('2011-20 Revenue'!Y49/'ACS 12.1'!V49,0)</f>
        <v>9</v>
      </c>
      <c r="Z49" s="539">
        <f>IFERROR('2011-20 Revenue'!Z49/'ACS 12.1'!W49,0)</f>
        <v>0</v>
      </c>
      <c r="AA49" s="540">
        <f>IFERROR('2011-20 Revenue'!AA49/'ACS 12.1'!X49,0)</f>
        <v>0</v>
      </c>
      <c r="AB49" s="539">
        <f>IFERROR('2011-20 Revenue'!AB49/'ACS 12.1'!Y49,0)</f>
        <v>0</v>
      </c>
      <c r="AC49" s="1030"/>
      <c r="AD49" s="535">
        <f>IFERROR('2011-20 Revenue'!AD49/'ACS 12.1'!Z49,0)</f>
        <v>9</v>
      </c>
      <c r="AE49" s="360">
        <f>X49*(1+Inputs!$L$136)</f>
        <v>9.2032137386992545</v>
      </c>
      <c r="AF49" s="253">
        <f>Y49*(1+Inputs!$L$136)</f>
        <v>9.2032137386992545</v>
      </c>
      <c r="AG49" s="253">
        <f>Z49*(1+Inputs!$L$136)</f>
        <v>0</v>
      </c>
      <c r="AH49" s="284">
        <f>AA49*(1+Inputs!$L$136)</f>
        <v>0</v>
      </c>
      <c r="AI49" s="253">
        <f>AB49*(1+Inputs!$L$136)</f>
        <v>0</v>
      </c>
      <c r="AJ49" s="631"/>
      <c r="AK49" s="292">
        <f>AD49*(1+Inputs!$L$136)</f>
        <v>9.2032137386992545</v>
      </c>
      <c r="AL49" s="360">
        <f>IF('ACS 12.1'!AG49&lt;&gt;0,($AK49*(1+Inputs!$M$136)),0)</f>
        <v>9.411015902242525</v>
      </c>
      <c r="AM49" s="253">
        <f>IF('ACS 12.1'!AH49&lt;&gt;0,($AK49*(1+Inputs!$M$136)),0)</f>
        <v>9.411015902242525</v>
      </c>
      <c r="AN49" s="253">
        <f>IF('ACS 12.1'!AI49&lt;&gt;0,($AK49*(1+Inputs!$M$136)),0)</f>
        <v>0</v>
      </c>
      <c r="AO49" s="284">
        <f>IF('ACS 12.1'!AJ49&lt;&gt;0,($AK49*(1+Inputs!$M$136)),0)</f>
        <v>9.411015902242525</v>
      </c>
      <c r="AP49" s="253">
        <f>IF('ACS 12.1'!AK49&lt;&gt;0,($AK49*(1+Inputs!$M$136)),0)</f>
        <v>9.411015902242525</v>
      </c>
      <c r="AQ49" s="253">
        <f>IF('ACS 12.1'!AL49&lt;&gt;0,($AK49*(1+Inputs!$M$136)),0)</f>
        <v>9.411015902242525</v>
      </c>
      <c r="AR49" s="292">
        <f>AK49*(1+Inputs!$M$136)</f>
        <v>9.411015902242525</v>
      </c>
      <c r="AS49" s="360">
        <f>IF('ACS 12.1'!AN49&lt;&gt;0,($AR49*(1+Inputs!$M$136)),0)</f>
        <v>9.6235100940706211</v>
      </c>
      <c r="AT49" s="253">
        <f>IF('ACS 12.1'!AO49&lt;&gt;0,($AR49*(1+Inputs!$M$136)),0)</f>
        <v>9.6235100940706211</v>
      </c>
      <c r="AU49" s="253">
        <f>IF('ACS 12.1'!AP49&lt;&gt;0,($AR49*(1+Inputs!$M$136)),0)</f>
        <v>0</v>
      </c>
      <c r="AV49" s="284">
        <f>IF('ACS 12.1'!AQ49&lt;&gt;0,($AR49*(1+Inputs!$M$136)),0)</f>
        <v>9.6235100940706211</v>
      </c>
      <c r="AW49" s="253">
        <f>IF('ACS 12.1'!AR49&lt;&gt;0,($AR49*(1+Inputs!$M$136)),0)</f>
        <v>9.6235100940706211</v>
      </c>
      <c r="AX49" s="253">
        <f>IF('ACS 12.1'!AS49&lt;&gt;0,($AR49*(1+Inputs!$M$136)),0)</f>
        <v>9.6235100940706211</v>
      </c>
      <c r="AY49" s="292">
        <f>AR49*(1+Inputs!$M$136)</f>
        <v>9.6235100940706211</v>
      </c>
      <c r="AZ49" s="360">
        <f>IF('ACS 12.1'!AU49&lt;&gt;0,($AY49*(1+Inputs!$M$136)),0)</f>
        <v>9.8408022569179678</v>
      </c>
      <c r="BA49" s="253">
        <f>IF('ACS 12.1'!AV49&lt;&gt;0,($AY49*(1+Inputs!$M$136)),0)</f>
        <v>9.8408022569179678</v>
      </c>
      <c r="BB49" s="253">
        <f>IF('ACS 12.1'!AW49&lt;&gt;0,($AY49*(1+Inputs!$M$136)),0)</f>
        <v>0</v>
      </c>
      <c r="BC49" s="284">
        <f>IF('ACS 12.1'!AX49&lt;&gt;0,($AY49*(1+Inputs!$M$136)),0)</f>
        <v>9.8408022569179678</v>
      </c>
      <c r="BD49" s="253">
        <f>IF('ACS 12.1'!AY49&lt;&gt;0,($AY49*(1+Inputs!$M$136)),0)</f>
        <v>9.8408022569179678</v>
      </c>
      <c r="BE49" s="253">
        <f>IF('ACS 12.1'!AZ49&lt;&gt;0,($AY49*(1+Inputs!$M$136)),0)</f>
        <v>9.8408022569179678</v>
      </c>
      <c r="BF49" s="292">
        <f>AY49*(1+Inputs!$M$136)</f>
        <v>9.8408022569179678</v>
      </c>
      <c r="BG49" s="360">
        <f>IF('ACS 12.1'!BB49&lt;&gt;0,($BF49*(1+Inputs!$M$136)),0)</f>
        <v>10.063000725632232</v>
      </c>
      <c r="BH49" s="253">
        <f>IF('ACS 12.1'!BC49&lt;&gt;0,($BF49*(1+Inputs!$M$136)),0)</f>
        <v>10.063000725632232</v>
      </c>
      <c r="BI49" s="253">
        <f>IF('ACS 12.1'!BD49&lt;&gt;0,($BF49*(1+Inputs!$M$136)),0)</f>
        <v>0</v>
      </c>
      <c r="BJ49" s="284">
        <f>IF('ACS 12.1'!BE49&lt;&gt;0,($BF49*(1+Inputs!$M$136)),0)</f>
        <v>10.063000725632232</v>
      </c>
      <c r="BK49" s="253">
        <f>IF('ACS 12.1'!BF49&lt;&gt;0,($BF49*(1+Inputs!$M$136)),0)</f>
        <v>10.063000725632232</v>
      </c>
      <c r="BL49" s="253">
        <f>IF('ACS 12.1'!BG49&lt;&gt;0,($BF49*(1+Inputs!$M$136)),0)</f>
        <v>10.063000725632232</v>
      </c>
      <c r="BM49" s="292">
        <f>BF49*(1+Inputs!$M$136)</f>
        <v>10.063000725632232</v>
      </c>
      <c r="BN49" s="360">
        <f>IF('ACS 12.1'!BI49&lt;&gt;0,($BM49*(1+Inputs!$M$136)),0)</f>
        <v>10.290216281186572</v>
      </c>
      <c r="BO49" s="253">
        <f>IF('ACS 12.1'!BJ49&lt;&gt;0,($BM49*(1+Inputs!$M$136)),0)</f>
        <v>10.290216281186572</v>
      </c>
      <c r="BP49" s="253">
        <f>IF('ACS 12.1'!BK49&lt;&gt;0,($BM49*(1+Inputs!$M$136)),0)</f>
        <v>0</v>
      </c>
      <c r="BQ49" s="284">
        <f>IF('ACS 12.1'!BL49&lt;&gt;0,($BM49*(1+Inputs!$M$136)),0)</f>
        <v>10.290216281186572</v>
      </c>
      <c r="BR49" s="253">
        <f>IF('ACS 12.1'!BM49&lt;&gt;0,($BM49*(1+Inputs!$M$136)),0)</f>
        <v>10.290216281186572</v>
      </c>
      <c r="BS49" s="253">
        <f>IF('ACS 12.1'!BN49&lt;&gt;0,($BM49*(1+Inputs!$M$136)),0)</f>
        <v>10.290216281186572</v>
      </c>
      <c r="BT49" s="292">
        <f>BM49*(1+Inputs!$M$136)</f>
        <v>10.290216281186572</v>
      </c>
      <c r="BU49" s="60"/>
      <c r="BV49" s="53"/>
      <c r="BW49" s="53"/>
      <c r="BX49" s="53"/>
      <c r="BY49" s="53"/>
      <c r="BZ49" s="60"/>
      <c r="CA49" s="60"/>
      <c r="CB49" s="60"/>
      <c r="CC49" s="35"/>
      <c r="CD49" s="35"/>
      <c r="CE49" s="35"/>
      <c r="CF49" s="35"/>
    </row>
    <row r="50" spans="1:84">
      <c r="B50" s="290"/>
      <c r="C50" s="360"/>
      <c r="D50" s="253"/>
      <c r="E50" s="253"/>
      <c r="F50" s="284"/>
      <c r="G50" s="253"/>
      <c r="H50" s="631"/>
      <c r="I50" s="296"/>
      <c r="J50" s="360"/>
      <c r="K50" s="253"/>
      <c r="L50" s="253"/>
      <c r="M50" s="284"/>
      <c r="N50" s="253"/>
      <c r="O50" s="631"/>
      <c r="P50" s="292"/>
      <c r="Q50" s="360"/>
      <c r="R50" s="253"/>
      <c r="S50" s="253"/>
      <c r="T50" s="284"/>
      <c r="U50" s="253"/>
      <c r="V50" s="631"/>
      <c r="W50" s="292"/>
      <c r="X50" s="538"/>
      <c r="Y50" s="539"/>
      <c r="Z50" s="539"/>
      <c r="AA50" s="540"/>
      <c r="AB50" s="539"/>
      <c r="AC50" s="1030"/>
      <c r="AD50" s="535"/>
      <c r="AE50" s="360"/>
      <c r="AF50" s="253"/>
      <c r="AG50" s="253"/>
      <c r="AH50" s="284"/>
      <c r="AI50" s="253"/>
      <c r="AJ50" s="631"/>
      <c r="AK50" s="292"/>
      <c r="AL50" s="360"/>
      <c r="AM50" s="253"/>
      <c r="AN50" s="253"/>
      <c r="AO50" s="284"/>
      <c r="AP50" s="253"/>
      <c r="AQ50" s="253"/>
      <c r="AR50" s="292"/>
      <c r="AS50" s="360"/>
      <c r="AT50" s="253"/>
      <c r="AU50" s="253"/>
      <c r="AV50" s="284"/>
      <c r="AW50" s="253"/>
      <c r="AX50" s="253"/>
      <c r="AY50" s="292"/>
      <c r="AZ50" s="360"/>
      <c r="BA50" s="253"/>
      <c r="BB50" s="253"/>
      <c r="BC50" s="284"/>
      <c r="BD50" s="253"/>
      <c r="BE50" s="253"/>
      <c r="BF50" s="292"/>
      <c r="BG50" s="360"/>
      <c r="BH50" s="253"/>
      <c r="BI50" s="253"/>
      <c r="BJ50" s="284"/>
      <c r="BK50" s="253"/>
      <c r="BL50" s="253"/>
      <c r="BM50" s="292"/>
      <c r="BN50" s="360"/>
      <c r="BO50" s="253"/>
      <c r="BP50" s="253"/>
      <c r="BQ50" s="284"/>
      <c r="BR50" s="253"/>
      <c r="BS50" s="253"/>
      <c r="BT50" s="292"/>
      <c r="BU50" s="60"/>
      <c r="BV50" s="53"/>
      <c r="BW50" s="53"/>
      <c r="BX50" s="53"/>
      <c r="BY50" s="53"/>
      <c r="BZ50" s="60"/>
      <c r="CA50" s="60"/>
      <c r="CB50" s="60"/>
      <c r="CC50" s="35"/>
      <c r="CD50" s="35"/>
      <c r="CE50" s="35"/>
      <c r="CF50" s="35"/>
    </row>
    <row r="51" spans="1:84">
      <c r="B51" s="285" t="s">
        <v>73</v>
      </c>
      <c r="C51" s="360"/>
      <c r="D51" s="253"/>
      <c r="E51" s="253"/>
      <c r="F51" s="284"/>
      <c r="G51" s="253"/>
      <c r="H51" s="631"/>
      <c r="I51" s="296"/>
      <c r="J51" s="360"/>
      <c r="K51" s="253"/>
      <c r="L51" s="253"/>
      <c r="M51" s="284"/>
      <c r="N51" s="253"/>
      <c r="O51" s="631"/>
      <c r="P51" s="292"/>
      <c r="Q51" s="360"/>
      <c r="R51" s="253"/>
      <c r="S51" s="253"/>
      <c r="T51" s="284"/>
      <c r="U51" s="253"/>
      <c r="V51" s="631"/>
      <c r="W51" s="292"/>
      <c r="X51" s="538"/>
      <c r="Y51" s="539"/>
      <c r="Z51" s="539"/>
      <c r="AA51" s="540"/>
      <c r="AB51" s="539"/>
      <c r="AC51" s="1030"/>
      <c r="AD51" s="535"/>
      <c r="AE51" s="360"/>
      <c r="AF51" s="253"/>
      <c r="AG51" s="253"/>
      <c r="AH51" s="284"/>
      <c r="AI51" s="253"/>
      <c r="AJ51" s="631"/>
      <c r="AK51" s="292"/>
      <c r="AL51" s="360"/>
      <c r="AM51" s="253"/>
      <c r="AN51" s="253"/>
      <c r="AO51" s="284"/>
      <c r="AP51" s="253"/>
      <c r="AQ51" s="253"/>
      <c r="AR51" s="292"/>
      <c r="AS51" s="360"/>
      <c r="AT51" s="253"/>
      <c r="AU51" s="253"/>
      <c r="AV51" s="284"/>
      <c r="AW51" s="253"/>
      <c r="AX51" s="253"/>
      <c r="AY51" s="292"/>
      <c r="AZ51" s="360"/>
      <c r="BA51" s="253"/>
      <c r="BB51" s="253"/>
      <c r="BC51" s="284"/>
      <c r="BD51" s="253"/>
      <c r="BE51" s="253"/>
      <c r="BF51" s="292"/>
      <c r="BG51" s="360"/>
      <c r="BH51" s="253"/>
      <c r="BI51" s="253"/>
      <c r="BJ51" s="284"/>
      <c r="BK51" s="253"/>
      <c r="BL51" s="253"/>
      <c r="BM51" s="292"/>
      <c r="BN51" s="360"/>
      <c r="BO51" s="253"/>
      <c r="BP51" s="253"/>
      <c r="BQ51" s="284"/>
      <c r="BR51" s="253"/>
      <c r="BS51" s="253"/>
      <c r="BT51" s="292"/>
      <c r="BU51" s="60"/>
      <c r="BV51" s="53"/>
      <c r="BW51" s="53"/>
      <c r="BX51" s="53"/>
      <c r="BY51" s="53"/>
      <c r="BZ51" s="60"/>
      <c r="CA51" s="60"/>
      <c r="CB51" s="60"/>
      <c r="CC51" s="35"/>
      <c r="CD51" s="35"/>
      <c r="CE51" s="35"/>
      <c r="CF51" s="35"/>
    </row>
    <row r="52" spans="1:84">
      <c r="B52" s="290" t="s">
        <v>67</v>
      </c>
      <c r="C52" s="360">
        <f>IFERROR('2011-20 Revenue'!C52/'ACS 12.1'!C52,0)</f>
        <v>1</v>
      </c>
      <c r="D52" s="253">
        <f>IFERROR('2011-20 Revenue'!D52/'ACS 12.1'!D52,0)</f>
        <v>1</v>
      </c>
      <c r="E52" s="253">
        <f>IFERROR('2011-20 Revenue'!E52/'ACS 12.1'!E52,0)</f>
        <v>0</v>
      </c>
      <c r="F52" s="284">
        <f>IFERROR('2011-20 Revenue'!F52/'ACS 12.1'!F52,0)</f>
        <v>0</v>
      </c>
      <c r="G52" s="253">
        <f>IFERROR('2011-20 Revenue'!G52/'ACS 12.1'!G52,0)</f>
        <v>0</v>
      </c>
      <c r="H52" s="631"/>
      <c r="I52" s="296">
        <f>IFERROR('2011-20 Revenue'!I52/'ACS 12.1'!H52,0)</f>
        <v>1</v>
      </c>
      <c r="J52" s="360">
        <f>IFERROR('2011-20 Revenue'!J52/'ACS 12.1'!I52,0)</f>
        <v>6</v>
      </c>
      <c r="K52" s="253">
        <f>IFERROR('2011-20 Revenue'!K52/'ACS 12.1'!J52,0)</f>
        <v>6</v>
      </c>
      <c r="L52" s="253">
        <f>IFERROR('2011-20 Revenue'!L52/'ACS 12.1'!K52,0)</f>
        <v>0</v>
      </c>
      <c r="M52" s="284">
        <f>IFERROR('2011-20 Revenue'!M52/'ACS 12.1'!L52,0)</f>
        <v>0</v>
      </c>
      <c r="N52" s="253">
        <f>IFERROR('2011-20 Revenue'!N52/'ACS 12.1'!M52,0)</f>
        <v>0</v>
      </c>
      <c r="O52" s="631"/>
      <c r="P52" s="292">
        <f>IFERROR('2011-20 Revenue'!P52/'ACS 12.1'!N52,0)</f>
        <v>6</v>
      </c>
      <c r="Q52" s="360">
        <f>IFERROR('2011-20 Revenue'!Q52/'ACS 12.1'!O52,0)</f>
        <v>11.963118566755695</v>
      </c>
      <c r="R52" s="253">
        <f>IFERROR('2011-20 Revenue'!R52/'ACS 12.1'!P52,0)</f>
        <v>11.963118566755696</v>
      </c>
      <c r="S52" s="253">
        <f>IFERROR('2011-20 Revenue'!S52/'ACS 12.1'!Q52,0)</f>
        <v>0</v>
      </c>
      <c r="T52" s="284">
        <f>IFERROR('2011-20 Revenue'!T52/'ACS 12.1'!R52,0)</f>
        <v>0</v>
      </c>
      <c r="U52" s="253">
        <f>IFERROR('2011-20 Revenue'!U52/'ACS 12.1'!S52,0)</f>
        <v>0</v>
      </c>
      <c r="V52" s="631"/>
      <c r="W52" s="292">
        <f>IFERROR('2011-20 Revenue'!W52/'ACS 12.1'!T52,0)</f>
        <v>11.963118566755695</v>
      </c>
      <c r="X52" s="538">
        <f>IFERROR('2011-20 Revenue'!X52/'ACS 12.1'!U52,0)</f>
        <v>2</v>
      </c>
      <c r="Y52" s="539">
        <f>IFERROR('2011-20 Revenue'!Y52/'ACS 12.1'!V52,0)</f>
        <v>2</v>
      </c>
      <c r="Z52" s="539">
        <f>IFERROR('2011-20 Revenue'!Z52/'ACS 12.1'!W52,0)</f>
        <v>0</v>
      </c>
      <c r="AA52" s="540">
        <f>IFERROR('2011-20 Revenue'!AA52/'ACS 12.1'!X52,0)</f>
        <v>0</v>
      </c>
      <c r="AB52" s="539">
        <f>IFERROR('2011-20 Revenue'!AB52/'ACS 12.1'!Y52,0)</f>
        <v>0</v>
      </c>
      <c r="AC52" s="1030"/>
      <c r="AD52" s="535">
        <f>IFERROR('2011-20 Revenue'!AD52/'ACS 12.1'!Z52,0)</f>
        <v>2</v>
      </c>
      <c r="AE52" s="360">
        <f>X52*(1+Inputs!$L$136)</f>
        <v>2.0451586085998343</v>
      </c>
      <c r="AF52" s="253">
        <f>Y52*(1+Inputs!$L$136)</f>
        <v>2.0451586085998343</v>
      </c>
      <c r="AG52" s="253">
        <f>Z52*(1+Inputs!$L$136)</f>
        <v>0</v>
      </c>
      <c r="AH52" s="284">
        <f>AA52*(1+Inputs!$L$136)</f>
        <v>0</v>
      </c>
      <c r="AI52" s="253">
        <f>AB52*(1+Inputs!$L$136)</f>
        <v>0</v>
      </c>
      <c r="AJ52" s="631"/>
      <c r="AK52" s="292">
        <f>AD52*(1+Inputs!$L$136)</f>
        <v>2.0451586085998343</v>
      </c>
      <c r="AL52" s="360">
        <f>IF('ACS 12.1'!AG52&lt;&gt;0,($AK52*(1+Inputs!$M$136)),0)</f>
        <v>2.0913368671650057</v>
      </c>
      <c r="AM52" s="253">
        <f>IF('ACS 12.1'!AH52&lt;&gt;0,($AK52*(1+Inputs!$M$136)),0)</f>
        <v>2.0913368671650057</v>
      </c>
      <c r="AN52" s="253">
        <f>IF('ACS 12.1'!AI52&lt;&gt;0,($AK52*(1+Inputs!$M$136)),0)</f>
        <v>0</v>
      </c>
      <c r="AO52" s="284">
        <f>IF('ACS 12.1'!AJ52&lt;&gt;0,($AK52*(1+Inputs!$M$136)),0)</f>
        <v>2.0913368671650057</v>
      </c>
      <c r="AP52" s="253">
        <f>IF('ACS 12.1'!AK52&lt;&gt;0,($AK52*(1+Inputs!$M$136)),0)</f>
        <v>2.0913368671650057</v>
      </c>
      <c r="AQ52" s="253">
        <f>IF('ACS 12.1'!AL52&lt;&gt;0,($AK52*(1+Inputs!$M$136)),0)</f>
        <v>2.0913368671650057</v>
      </c>
      <c r="AR52" s="292">
        <f>AK52*(1+Inputs!$M$136)</f>
        <v>2.0913368671650057</v>
      </c>
      <c r="AS52" s="360">
        <f>IF('ACS 12.1'!AN52&lt;&gt;0,($AR52*(1+Inputs!$M$136)),0)</f>
        <v>2.1385577986823603</v>
      </c>
      <c r="AT52" s="253">
        <f>IF('ACS 12.1'!AO52&lt;&gt;0,($AR52*(1+Inputs!$M$136)),0)</f>
        <v>2.1385577986823603</v>
      </c>
      <c r="AU52" s="253">
        <f>IF('ACS 12.1'!AP52&lt;&gt;0,($AR52*(1+Inputs!$M$136)),0)</f>
        <v>0</v>
      </c>
      <c r="AV52" s="284">
        <f>IF('ACS 12.1'!AQ52&lt;&gt;0,($AR52*(1+Inputs!$M$136)),0)</f>
        <v>2.1385577986823603</v>
      </c>
      <c r="AW52" s="253">
        <f>IF('ACS 12.1'!AR52&lt;&gt;0,($AR52*(1+Inputs!$M$136)),0)</f>
        <v>2.1385577986823603</v>
      </c>
      <c r="AX52" s="253">
        <f>IF('ACS 12.1'!AS52&lt;&gt;0,($AR52*(1+Inputs!$M$136)),0)</f>
        <v>2.1385577986823603</v>
      </c>
      <c r="AY52" s="292">
        <f>AR52*(1+Inputs!$M$136)</f>
        <v>2.1385577986823603</v>
      </c>
      <c r="AZ52" s="360">
        <f>IF('ACS 12.1'!AU52&lt;&gt;0,($AY52*(1+Inputs!$M$136)),0)</f>
        <v>2.1868449459817709</v>
      </c>
      <c r="BA52" s="253">
        <f>IF('ACS 12.1'!AV52&lt;&gt;0,($AY52*(1+Inputs!$M$136)),0)</f>
        <v>2.1868449459817709</v>
      </c>
      <c r="BB52" s="253">
        <f>IF('ACS 12.1'!AW52&lt;&gt;0,($AY52*(1+Inputs!$M$136)),0)</f>
        <v>0</v>
      </c>
      <c r="BC52" s="284">
        <f>IF('ACS 12.1'!AX52&lt;&gt;0,($AY52*(1+Inputs!$M$136)),0)</f>
        <v>2.1868449459817709</v>
      </c>
      <c r="BD52" s="253">
        <f>IF('ACS 12.1'!AY52&lt;&gt;0,($AY52*(1+Inputs!$M$136)),0)</f>
        <v>2.1868449459817709</v>
      </c>
      <c r="BE52" s="253">
        <f>IF('ACS 12.1'!AZ52&lt;&gt;0,($AY52*(1+Inputs!$M$136)),0)</f>
        <v>2.1868449459817709</v>
      </c>
      <c r="BF52" s="292">
        <f>AY52*(1+Inputs!$M$136)</f>
        <v>2.1868449459817709</v>
      </c>
      <c r="BG52" s="360">
        <f>IF('ACS 12.1'!BB52&lt;&gt;0,($BF52*(1+Inputs!$M$136)),0)</f>
        <v>2.2362223834738297</v>
      </c>
      <c r="BH52" s="253">
        <f>IF('ACS 12.1'!BC52&lt;&gt;0,($BF52*(1+Inputs!$M$136)),0)</f>
        <v>2.2362223834738297</v>
      </c>
      <c r="BI52" s="253">
        <f>IF('ACS 12.1'!BD52&lt;&gt;0,($BF52*(1+Inputs!$M$136)),0)</f>
        <v>0</v>
      </c>
      <c r="BJ52" s="284">
        <f>IF('ACS 12.1'!BE52&lt;&gt;0,($BF52*(1+Inputs!$M$136)),0)</f>
        <v>2.2362223834738297</v>
      </c>
      <c r="BK52" s="253">
        <f>IF('ACS 12.1'!BF52&lt;&gt;0,($BF52*(1+Inputs!$M$136)),0)</f>
        <v>2.2362223834738297</v>
      </c>
      <c r="BL52" s="253">
        <f>IF('ACS 12.1'!BG52&lt;&gt;0,($BF52*(1+Inputs!$M$136)),0)</f>
        <v>2.2362223834738297</v>
      </c>
      <c r="BM52" s="292">
        <f>BF52*(1+Inputs!$M$136)</f>
        <v>2.2362223834738297</v>
      </c>
      <c r="BN52" s="360">
        <f>IF('ACS 12.1'!BI52&lt;&gt;0,($BM52*(1+Inputs!$M$136)),0)</f>
        <v>2.286714729152572</v>
      </c>
      <c r="BO52" s="253">
        <f>IF('ACS 12.1'!BJ52&lt;&gt;0,($BM52*(1+Inputs!$M$136)),0)</f>
        <v>2.286714729152572</v>
      </c>
      <c r="BP52" s="253">
        <f>IF('ACS 12.1'!BK52&lt;&gt;0,($BM52*(1+Inputs!$M$136)),0)</f>
        <v>0</v>
      </c>
      <c r="BQ52" s="284">
        <f>IF('ACS 12.1'!BL52&lt;&gt;0,($BM52*(1+Inputs!$M$136)),0)</f>
        <v>2.286714729152572</v>
      </c>
      <c r="BR52" s="253">
        <f>IF('ACS 12.1'!BM52&lt;&gt;0,($BM52*(1+Inputs!$M$136)),0)</f>
        <v>2.286714729152572</v>
      </c>
      <c r="BS52" s="253">
        <f>IF('ACS 12.1'!BN52&lt;&gt;0,($BM52*(1+Inputs!$M$136)),0)</f>
        <v>2.286714729152572</v>
      </c>
      <c r="BT52" s="292">
        <f>BM52*(1+Inputs!$M$136)</f>
        <v>2.286714729152572</v>
      </c>
      <c r="BU52" s="60"/>
      <c r="BV52" s="53"/>
      <c r="BW52" s="53"/>
      <c r="BX52" s="53"/>
      <c r="BY52" s="53"/>
      <c r="BZ52" s="60"/>
      <c r="CA52" s="60"/>
      <c r="CB52" s="60"/>
      <c r="CC52" s="35"/>
      <c r="CD52" s="35"/>
      <c r="CE52" s="35"/>
      <c r="CF52" s="35"/>
    </row>
    <row r="53" spans="1:84">
      <c r="B53" s="290" t="s">
        <v>68</v>
      </c>
      <c r="C53" s="360">
        <f>IFERROR('2011-20 Revenue'!C53/'ACS 12.1'!C53,0)</f>
        <v>0</v>
      </c>
      <c r="D53" s="253">
        <f>IFERROR('2011-20 Revenue'!D53/'ACS 12.1'!D53,0)</f>
        <v>0</v>
      </c>
      <c r="E53" s="253">
        <f>IFERROR('2011-20 Revenue'!E53/'ACS 12.1'!E53,0)</f>
        <v>0</v>
      </c>
      <c r="F53" s="284">
        <f>IFERROR('2011-20 Revenue'!F53/'ACS 12.1'!F53,0)</f>
        <v>0</v>
      </c>
      <c r="G53" s="253">
        <f>IFERROR('2011-20 Revenue'!G53/'ACS 12.1'!G53,0)</f>
        <v>0</v>
      </c>
      <c r="H53" s="631"/>
      <c r="I53" s="296">
        <f>IFERROR('2011-20 Revenue'!I53/'ACS 12.1'!H53,0)</f>
        <v>0</v>
      </c>
      <c r="J53" s="360">
        <f>IFERROR('2011-20 Revenue'!J53/'ACS 12.1'!I53,0)</f>
        <v>0</v>
      </c>
      <c r="K53" s="253">
        <f>IFERROR('2011-20 Revenue'!K53/'ACS 12.1'!J53,0)</f>
        <v>0</v>
      </c>
      <c r="L53" s="253">
        <f>IFERROR('2011-20 Revenue'!L53/'ACS 12.1'!K53,0)</f>
        <v>0</v>
      </c>
      <c r="M53" s="284">
        <f>IFERROR('2011-20 Revenue'!M53/'ACS 12.1'!L53,0)</f>
        <v>0</v>
      </c>
      <c r="N53" s="253">
        <f>IFERROR('2011-20 Revenue'!N53/'ACS 12.1'!M53,0)</f>
        <v>0</v>
      </c>
      <c r="O53" s="631"/>
      <c r="P53" s="292">
        <f>IFERROR('2011-20 Revenue'!P53/'ACS 12.1'!N53,0)</f>
        <v>0</v>
      </c>
      <c r="Q53" s="360">
        <f>IFERROR('2011-20 Revenue'!Q53/'ACS 12.1'!O53,0)</f>
        <v>0</v>
      </c>
      <c r="R53" s="253">
        <f>IFERROR('2011-20 Revenue'!R53/'ACS 12.1'!P53,0)</f>
        <v>0</v>
      </c>
      <c r="S53" s="253">
        <f>IFERROR('2011-20 Revenue'!S53/'ACS 12.1'!Q53,0)</f>
        <v>0</v>
      </c>
      <c r="T53" s="284">
        <f>IFERROR('2011-20 Revenue'!T53/'ACS 12.1'!R53,0)</f>
        <v>0</v>
      </c>
      <c r="U53" s="253">
        <f>IFERROR('2011-20 Revenue'!U53/'ACS 12.1'!S53,0)</f>
        <v>0</v>
      </c>
      <c r="V53" s="631"/>
      <c r="W53" s="292">
        <f>IFERROR('2011-20 Revenue'!W53/'ACS 12.1'!T53,0)</f>
        <v>0</v>
      </c>
      <c r="X53" s="538">
        <f>IFERROR('2011-20 Revenue'!X53/'ACS 12.1'!U53,0)</f>
        <v>0</v>
      </c>
      <c r="Y53" s="539">
        <f>IFERROR('2011-20 Revenue'!Y53/'ACS 12.1'!V53,0)</f>
        <v>0</v>
      </c>
      <c r="Z53" s="539">
        <f>IFERROR('2011-20 Revenue'!Z53/'ACS 12.1'!W53,0)</f>
        <v>0</v>
      </c>
      <c r="AA53" s="540">
        <f>IFERROR('2011-20 Revenue'!AA53/'ACS 12.1'!X53,0)</f>
        <v>0</v>
      </c>
      <c r="AB53" s="539">
        <f>IFERROR('2011-20 Revenue'!AB53/'ACS 12.1'!Y53,0)</f>
        <v>0</v>
      </c>
      <c r="AC53" s="1030"/>
      <c r="AD53" s="535">
        <f>IFERROR('2011-20 Revenue'!AD53/'ACS 12.1'!Z53,0)</f>
        <v>0</v>
      </c>
      <c r="AE53" s="360">
        <f>X53*(1+Inputs!$L$136)</f>
        <v>0</v>
      </c>
      <c r="AF53" s="253">
        <f>Y53*(1+Inputs!$L$136)</f>
        <v>0</v>
      </c>
      <c r="AG53" s="253">
        <f>Z53*(1+Inputs!$L$136)</f>
        <v>0</v>
      </c>
      <c r="AH53" s="284">
        <f>AA53*(1+Inputs!$L$136)</f>
        <v>0</v>
      </c>
      <c r="AI53" s="253">
        <f>AB53*(1+Inputs!$L$136)</f>
        <v>0</v>
      </c>
      <c r="AJ53" s="631"/>
      <c r="AK53" s="292">
        <f>AD53*(1+Inputs!$L$136)</f>
        <v>0</v>
      </c>
      <c r="AL53" s="360">
        <f>IF('ACS 12.1'!AG53&lt;&gt;0,($AK53*(1+Inputs!$M$136)),0)</f>
        <v>0</v>
      </c>
      <c r="AM53" s="253">
        <f>IF('ACS 12.1'!AH53&lt;&gt;0,($AK53*(1+Inputs!$M$136)),0)</f>
        <v>0</v>
      </c>
      <c r="AN53" s="253">
        <f>IF('ACS 12.1'!AI53&lt;&gt;0,($AK53*(1+Inputs!$M$136)),0)</f>
        <v>0</v>
      </c>
      <c r="AO53" s="284">
        <f>IF('ACS 12.1'!AJ53&lt;&gt;0,($AK53*(1+Inputs!$M$136)),0)</f>
        <v>0</v>
      </c>
      <c r="AP53" s="253">
        <f>IF('ACS 12.1'!AK53&lt;&gt;0,($AK53*(1+Inputs!$M$136)),0)</f>
        <v>0</v>
      </c>
      <c r="AQ53" s="253">
        <f>IF('ACS 12.1'!AL53&lt;&gt;0,($AK53*(1+Inputs!$M$136)),0)</f>
        <v>0</v>
      </c>
      <c r="AR53" s="292">
        <f>AK53*(1+Inputs!$M$136)</f>
        <v>0</v>
      </c>
      <c r="AS53" s="360">
        <f>IF('ACS 12.1'!AN53&lt;&gt;0,($AR53*(1+Inputs!$M$136)),0)</f>
        <v>0</v>
      </c>
      <c r="AT53" s="253">
        <f>IF('ACS 12.1'!AO53&lt;&gt;0,($AR53*(1+Inputs!$M$136)),0)</f>
        <v>0</v>
      </c>
      <c r="AU53" s="253">
        <f>IF('ACS 12.1'!AP53&lt;&gt;0,($AR53*(1+Inputs!$M$136)),0)</f>
        <v>0</v>
      </c>
      <c r="AV53" s="284">
        <f>IF('ACS 12.1'!AQ53&lt;&gt;0,($AR53*(1+Inputs!$M$136)),0)</f>
        <v>0</v>
      </c>
      <c r="AW53" s="253">
        <f>IF('ACS 12.1'!AR53&lt;&gt;0,($AR53*(1+Inputs!$M$136)),0)</f>
        <v>0</v>
      </c>
      <c r="AX53" s="253">
        <f>IF('ACS 12.1'!AS53&lt;&gt;0,($AR53*(1+Inputs!$M$136)),0)</f>
        <v>0</v>
      </c>
      <c r="AY53" s="292">
        <f>AR53*(1+Inputs!$M$136)</f>
        <v>0</v>
      </c>
      <c r="AZ53" s="360">
        <f>IF('ACS 12.1'!AU53&lt;&gt;0,($AY53*(1+Inputs!$M$136)),0)</f>
        <v>0</v>
      </c>
      <c r="BA53" s="253">
        <f>IF('ACS 12.1'!AV53&lt;&gt;0,($AY53*(1+Inputs!$M$136)),0)</f>
        <v>0</v>
      </c>
      <c r="BB53" s="253">
        <f>IF('ACS 12.1'!AW53&lt;&gt;0,($AY53*(1+Inputs!$M$136)),0)</f>
        <v>0</v>
      </c>
      <c r="BC53" s="284">
        <f>IF('ACS 12.1'!AX53&lt;&gt;0,($AY53*(1+Inputs!$M$136)),0)</f>
        <v>0</v>
      </c>
      <c r="BD53" s="253">
        <f>IF('ACS 12.1'!AY53&lt;&gt;0,($AY53*(1+Inputs!$M$136)),0)</f>
        <v>0</v>
      </c>
      <c r="BE53" s="253">
        <f>IF('ACS 12.1'!AZ53&lt;&gt;0,($AY53*(1+Inputs!$M$136)),0)</f>
        <v>0</v>
      </c>
      <c r="BF53" s="292">
        <f>AY53*(1+Inputs!$M$136)</f>
        <v>0</v>
      </c>
      <c r="BG53" s="360">
        <f>IF('ACS 12.1'!BB53&lt;&gt;0,($BF53*(1+Inputs!$M$136)),0)</f>
        <v>0</v>
      </c>
      <c r="BH53" s="253">
        <f>IF('ACS 12.1'!BC53&lt;&gt;0,($BF53*(1+Inputs!$M$136)),0)</f>
        <v>0</v>
      </c>
      <c r="BI53" s="253">
        <f>IF('ACS 12.1'!BD53&lt;&gt;0,($BF53*(1+Inputs!$M$136)),0)</f>
        <v>0</v>
      </c>
      <c r="BJ53" s="284">
        <f>IF('ACS 12.1'!BE53&lt;&gt;0,($BF53*(1+Inputs!$M$136)),0)</f>
        <v>0</v>
      </c>
      <c r="BK53" s="253">
        <f>IF('ACS 12.1'!BF53&lt;&gt;0,($BF53*(1+Inputs!$M$136)),0)</f>
        <v>0</v>
      </c>
      <c r="BL53" s="253">
        <f>IF('ACS 12.1'!BG53&lt;&gt;0,($BF53*(1+Inputs!$M$136)),0)</f>
        <v>0</v>
      </c>
      <c r="BM53" s="292">
        <f>BF53*(1+Inputs!$M$136)</f>
        <v>0</v>
      </c>
      <c r="BN53" s="360">
        <f>IF('ACS 12.1'!BI53&lt;&gt;0,($BM53*(1+Inputs!$M$136)),0)</f>
        <v>0</v>
      </c>
      <c r="BO53" s="253">
        <f>IF('ACS 12.1'!BJ53&lt;&gt;0,($BM53*(1+Inputs!$M$136)),0)</f>
        <v>0</v>
      </c>
      <c r="BP53" s="253">
        <f>IF('ACS 12.1'!BK53&lt;&gt;0,($BM53*(1+Inputs!$M$136)),0)</f>
        <v>0</v>
      </c>
      <c r="BQ53" s="284">
        <f>IF('ACS 12.1'!BL53&lt;&gt;0,($BM53*(1+Inputs!$M$136)),0)</f>
        <v>0</v>
      </c>
      <c r="BR53" s="253">
        <f>IF('ACS 12.1'!BM53&lt;&gt;0,($BM53*(1+Inputs!$M$136)),0)</f>
        <v>0</v>
      </c>
      <c r="BS53" s="253">
        <f>IF('ACS 12.1'!BN53&lt;&gt;0,($BM53*(1+Inputs!$M$136)),0)</f>
        <v>0</v>
      </c>
      <c r="BT53" s="292">
        <f>BM53*(1+Inputs!$M$136)</f>
        <v>0</v>
      </c>
      <c r="BU53" s="60"/>
      <c r="BV53" s="53"/>
      <c r="BW53" s="53"/>
      <c r="BX53" s="53"/>
      <c r="BY53" s="53"/>
      <c r="BZ53" s="60"/>
      <c r="CA53" s="60"/>
      <c r="CB53" s="60"/>
      <c r="CC53" s="35"/>
      <c r="CD53" s="35"/>
      <c r="CE53" s="35"/>
      <c r="CF53" s="35"/>
    </row>
    <row r="54" spans="1:84">
      <c r="A54" s="13"/>
      <c r="B54" s="290" t="s">
        <v>69</v>
      </c>
      <c r="C54" s="360">
        <f>IFERROR('2011-20 Revenue'!C54/'ACS 12.1'!C54,0)</f>
        <v>1</v>
      </c>
      <c r="D54" s="253">
        <f>IFERROR('2011-20 Revenue'!D54/'ACS 12.1'!D54,0)</f>
        <v>1</v>
      </c>
      <c r="E54" s="253">
        <f>IFERROR('2011-20 Revenue'!E54/'ACS 12.1'!E54,0)</f>
        <v>0</v>
      </c>
      <c r="F54" s="284">
        <f>IFERROR('2011-20 Revenue'!F54/'ACS 12.1'!F54,0)</f>
        <v>0</v>
      </c>
      <c r="G54" s="253">
        <f>IFERROR('2011-20 Revenue'!G54/'ACS 12.1'!G54,0)</f>
        <v>0</v>
      </c>
      <c r="H54" s="631"/>
      <c r="I54" s="296">
        <f>IFERROR('2011-20 Revenue'!I54/'ACS 12.1'!H54,0)</f>
        <v>1</v>
      </c>
      <c r="J54" s="360">
        <f>IFERROR('2011-20 Revenue'!J54/'ACS 12.1'!I54,0)</f>
        <v>2</v>
      </c>
      <c r="K54" s="253">
        <f>IFERROR('2011-20 Revenue'!K54/'ACS 12.1'!J54,0)</f>
        <v>2</v>
      </c>
      <c r="L54" s="253">
        <f>IFERROR('2011-20 Revenue'!L54/'ACS 12.1'!K54,0)</f>
        <v>0</v>
      </c>
      <c r="M54" s="284">
        <f>IFERROR('2011-20 Revenue'!M54/'ACS 12.1'!L54,0)</f>
        <v>0</v>
      </c>
      <c r="N54" s="253">
        <f>IFERROR('2011-20 Revenue'!N54/'ACS 12.1'!M54,0)</f>
        <v>0</v>
      </c>
      <c r="O54" s="631"/>
      <c r="P54" s="292">
        <f>IFERROR('2011-20 Revenue'!P54/'ACS 12.1'!N54,0)</f>
        <v>2</v>
      </c>
      <c r="Q54" s="360">
        <f>IFERROR('2011-20 Revenue'!Q54/'ACS 12.1'!O54,0)</f>
        <v>14</v>
      </c>
      <c r="R54" s="253">
        <f>IFERROR('2011-20 Revenue'!R54/'ACS 12.1'!P54,0)</f>
        <v>14</v>
      </c>
      <c r="S54" s="253">
        <f>IFERROR('2011-20 Revenue'!S54/'ACS 12.1'!Q54,0)</f>
        <v>0</v>
      </c>
      <c r="T54" s="284">
        <f>IFERROR('2011-20 Revenue'!T54/'ACS 12.1'!R54,0)</f>
        <v>0</v>
      </c>
      <c r="U54" s="253">
        <f>IFERROR('2011-20 Revenue'!U54/'ACS 12.1'!S54,0)</f>
        <v>0</v>
      </c>
      <c r="V54" s="631"/>
      <c r="W54" s="292">
        <f>IFERROR('2011-20 Revenue'!W54/'ACS 12.1'!T54,0)</f>
        <v>14</v>
      </c>
      <c r="X54" s="538">
        <f>IFERROR('2011-20 Revenue'!X54/'ACS 12.1'!U54,0)</f>
        <v>4</v>
      </c>
      <c r="Y54" s="539">
        <f>IFERROR('2011-20 Revenue'!Y54/'ACS 12.1'!V54,0)</f>
        <v>4</v>
      </c>
      <c r="Z54" s="539">
        <f>IFERROR('2011-20 Revenue'!Z54/'ACS 12.1'!W54,0)</f>
        <v>0</v>
      </c>
      <c r="AA54" s="540">
        <f>IFERROR('2011-20 Revenue'!AA54/'ACS 12.1'!X54,0)</f>
        <v>0</v>
      </c>
      <c r="AB54" s="539">
        <f>IFERROR('2011-20 Revenue'!AB54/'ACS 12.1'!Y54,0)</f>
        <v>0</v>
      </c>
      <c r="AC54" s="1030"/>
      <c r="AD54" s="535">
        <f>IFERROR('2011-20 Revenue'!AD54/'ACS 12.1'!Z54,0)</f>
        <v>4</v>
      </c>
      <c r="AE54" s="360">
        <f>X54*(1+Inputs!$L$136)</f>
        <v>4.0903172171996687</v>
      </c>
      <c r="AF54" s="253">
        <f>Y54*(1+Inputs!$L$136)</f>
        <v>4.0903172171996687</v>
      </c>
      <c r="AG54" s="253">
        <f>Z54*(1+Inputs!$L$136)</f>
        <v>0</v>
      </c>
      <c r="AH54" s="284">
        <f>AA54*(1+Inputs!$L$136)</f>
        <v>0</v>
      </c>
      <c r="AI54" s="253">
        <f>AB54*(1+Inputs!$L$136)</f>
        <v>0</v>
      </c>
      <c r="AJ54" s="631"/>
      <c r="AK54" s="292">
        <f>AD54*(1+Inputs!$L$136)</f>
        <v>4.0903172171996687</v>
      </c>
      <c r="AL54" s="360">
        <f>IF('ACS 12.1'!AG54&lt;&gt;0,($AK54*(1+Inputs!$M$136)),0)</f>
        <v>4.1826737343300113</v>
      </c>
      <c r="AM54" s="253">
        <f>IF('ACS 12.1'!AH54&lt;&gt;0,($AK54*(1+Inputs!$M$136)),0)</f>
        <v>4.1826737343300113</v>
      </c>
      <c r="AN54" s="253">
        <f>IF('ACS 12.1'!AI54&lt;&gt;0,($AK54*(1+Inputs!$M$136)),0)</f>
        <v>0</v>
      </c>
      <c r="AO54" s="284">
        <f>IF('ACS 12.1'!AJ54&lt;&gt;0,($AK54*(1+Inputs!$M$136)),0)</f>
        <v>4.1826737343300113</v>
      </c>
      <c r="AP54" s="253">
        <f>IF('ACS 12.1'!AK54&lt;&gt;0,($AK54*(1+Inputs!$M$136)),0)</f>
        <v>4.1826737343300113</v>
      </c>
      <c r="AQ54" s="253">
        <f>IF('ACS 12.1'!AL54&lt;&gt;0,($AK54*(1+Inputs!$M$136)),0)</f>
        <v>4.1826737343300113</v>
      </c>
      <c r="AR54" s="292">
        <f>AK54*(1+Inputs!$M$136)</f>
        <v>4.1826737343300113</v>
      </c>
      <c r="AS54" s="360">
        <f>IF('ACS 12.1'!AN54&lt;&gt;0,($AR54*(1+Inputs!$M$136)),0)</f>
        <v>4.2771155973647206</v>
      </c>
      <c r="AT54" s="253">
        <f>IF('ACS 12.1'!AO54&lt;&gt;0,($AR54*(1+Inputs!$M$136)),0)</f>
        <v>4.2771155973647206</v>
      </c>
      <c r="AU54" s="253">
        <f>IF('ACS 12.1'!AP54&lt;&gt;0,($AR54*(1+Inputs!$M$136)),0)</f>
        <v>0</v>
      </c>
      <c r="AV54" s="284">
        <f>IF('ACS 12.1'!AQ54&lt;&gt;0,($AR54*(1+Inputs!$M$136)),0)</f>
        <v>4.2771155973647206</v>
      </c>
      <c r="AW54" s="253">
        <f>IF('ACS 12.1'!AR54&lt;&gt;0,($AR54*(1+Inputs!$M$136)),0)</f>
        <v>4.2771155973647206</v>
      </c>
      <c r="AX54" s="253">
        <f>IF('ACS 12.1'!AS54&lt;&gt;0,($AR54*(1+Inputs!$M$136)),0)</f>
        <v>4.2771155973647206</v>
      </c>
      <c r="AY54" s="292">
        <f>AR54*(1+Inputs!$M$136)</f>
        <v>4.2771155973647206</v>
      </c>
      <c r="AZ54" s="360">
        <f>IF('ACS 12.1'!AU54&lt;&gt;0,($AY54*(1+Inputs!$M$136)),0)</f>
        <v>4.3736898919635419</v>
      </c>
      <c r="BA54" s="253">
        <f>IF('ACS 12.1'!AV54&lt;&gt;0,($AY54*(1+Inputs!$M$136)),0)</f>
        <v>4.3736898919635419</v>
      </c>
      <c r="BB54" s="253">
        <f>IF('ACS 12.1'!AW54&lt;&gt;0,($AY54*(1+Inputs!$M$136)),0)</f>
        <v>0</v>
      </c>
      <c r="BC54" s="284">
        <f>IF('ACS 12.1'!AX54&lt;&gt;0,($AY54*(1+Inputs!$M$136)),0)</f>
        <v>4.3736898919635419</v>
      </c>
      <c r="BD54" s="253">
        <f>IF('ACS 12.1'!AY54&lt;&gt;0,($AY54*(1+Inputs!$M$136)),0)</f>
        <v>4.3736898919635419</v>
      </c>
      <c r="BE54" s="253">
        <f>IF('ACS 12.1'!AZ54&lt;&gt;0,($AY54*(1+Inputs!$M$136)),0)</f>
        <v>4.3736898919635419</v>
      </c>
      <c r="BF54" s="292">
        <f>AY54*(1+Inputs!$M$136)</f>
        <v>4.3736898919635419</v>
      </c>
      <c r="BG54" s="360">
        <f>IF('ACS 12.1'!BB54&lt;&gt;0,($BF54*(1+Inputs!$M$136)),0)</f>
        <v>4.4724447669476595</v>
      </c>
      <c r="BH54" s="253">
        <f>IF('ACS 12.1'!BC54&lt;&gt;0,($BF54*(1+Inputs!$M$136)),0)</f>
        <v>4.4724447669476595</v>
      </c>
      <c r="BI54" s="253">
        <f>IF('ACS 12.1'!BD54&lt;&gt;0,($BF54*(1+Inputs!$M$136)),0)</f>
        <v>0</v>
      </c>
      <c r="BJ54" s="284">
        <f>IF('ACS 12.1'!BE54&lt;&gt;0,($BF54*(1+Inputs!$M$136)),0)</f>
        <v>4.4724447669476595</v>
      </c>
      <c r="BK54" s="253">
        <f>IF('ACS 12.1'!BF54&lt;&gt;0,($BF54*(1+Inputs!$M$136)),0)</f>
        <v>4.4724447669476595</v>
      </c>
      <c r="BL54" s="253">
        <f>IF('ACS 12.1'!BG54&lt;&gt;0,($BF54*(1+Inputs!$M$136)),0)</f>
        <v>4.4724447669476595</v>
      </c>
      <c r="BM54" s="292">
        <f>BF54*(1+Inputs!$M$136)</f>
        <v>4.4724447669476595</v>
      </c>
      <c r="BN54" s="360">
        <f>IF('ACS 12.1'!BI54&lt;&gt;0,($BM54*(1+Inputs!$M$136)),0)</f>
        <v>4.573429458305144</v>
      </c>
      <c r="BO54" s="253">
        <f>IF('ACS 12.1'!BJ54&lt;&gt;0,($BM54*(1+Inputs!$M$136)),0)</f>
        <v>4.573429458305144</v>
      </c>
      <c r="BP54" s="253">
        <f>IF('ACS 12.1'!BK54&lt;&gt;0,($BM54*(1+Inputs!$M$136)),0)</f>
        <v>0</v>
      </c>
      <c r="BQ54" s="284">
        <f>IF('ACS 12.1'!BL54&lt;&gt;0,($BM54*(1+Inputs!$M$136)),0)</f>
        <v>4.573429458305144</v>
      </c>
      <c r="BR54" s="253">
        <f>IF('ACS 12.1'!BM54&lt;&gt;0,($BM54*(1+Inputs!$M$136)),0)</f>
        <v>4.573429458305144</v>
      </c>
      <c r="BS54" s="253">
        <f>IF('ACS 12.1'!BN54&lt;&gt;0,($BM54*(1+Inputs!$M$136)),0)</f>
        <v>4.573429458305144</v>
      </c>
      <c r="BT54" s="292">
        <f>BM54*(1+Inputs!$M$136)</f>
        <v>4.573429458305144</v>
      </c>
      <c r="BU54" s="60"/>
      <c r="BV54" s="53"/>
      <c r="BW54" s="53"/>
      <c r="BX54" s="53"/>
      <c r="BY54" s="53"/>
      <c r="BZ54" s="60"/>
      <c r="CA54" s="60"/>
      <c r="CB54" s="60"/>
      <c r="CC54" s="35"/>
      <c r="CD54" s="35"/>
      <c r="CE54" s="35"/>
      <c r="CF54" s="35"/>
    </row>
    <row r="55" spans="1:84">
      <c r="B55" s="290" t="s">
        <v>70</v>
      </c>
      <c r="C55" s="360">
        <f>IFERROR('2011-20 Revenue'!C55/'ACS 12.1'!C55,0)</f>
        <v>0</v>
      </c>
      <c r="D55" s="253">
        <f>IFERROR('2011-20 Revenue'!D55/'ACS 12.1'!D55,0)</f>
        <v>0</v>
      </c>
      <c r="E55" s="253">
        <f>IFERROR('2011-20 Revenue'!E55/'ACS 12.1'!E55,0)</f>
        <v>0</v>
      </c>
      <c r="F55" s="284">
        <f>IFERROR('2011-20 Revenue'!F55/'ACS 12.1'!F55,0)</f>
        <v>0</v>
      </c>
      <c r="G55" s="253">
        <f>IFERROR('2011-20 Revenue'!G55/'ACS 12.1'!G55,0)</f>
        <v>0</v>
      </c>
      <c r="H55" s="631"/>
      <c r="I55" s="296">
        <f>IFERROR('2011-20 Revenue'!I55/'ACS 12.1'!H55,0)</f>
        <v>0</v>
      </c>
      <c r="J55" s="360">
        <f>IFERROR('2011-20 Revenue'!J55/'ACS 12.1'!I55,0)</f>
        <v>0</v>
      </c>
      <c r="K55" s="253">
        <f>IFERROR('2011-20 Revenue'!K55/'ACS 12.1'!J55,0)</f>
        <v>0</v>
      </c>
      <c r="L55" s="253">
        <f>IFERROR('2011-20 Revenue'!L55/'ACS 12.1'!K55,0)</f>
        <v>0</v>
      </c>
      <c r="M55" s="284">
        <f>IFERROR('2011-20 Revenue'!M55/'ACS 12.1'!L55,0)</f>
        <v>0</v>
      </c>
      <c r="N55" s="253">
        <f>IFERROR('2011-20 Revenue'!N55/'ACS 12.1'!M55,0)</f>
        <v>0</v>
      </c>
      <c r="O55" s="631"/>
      <c r="P55" s="292">
        <f>IFERROR('2011-20 Revenue'!P55/'ACS 12.1'!N55,0)</f>
        <v>0</v>
      </c>
      <c r="Q55" s="360">
        <f>IFERROR('2011-20 Revenue'!Q55/'ACS 12.1'!O55,0)</f>
        <v>0</v>
      </c>
      <c r="R55" s="253">
        <f>IFERROR('2011-20 Revenue'!R55/'ACS 12.1'!P55,0)</f>
        <v>0</v>
      </c>
      <c r="S55" s="253">
        <f>IFERROR('2011-20 Revenue'!S55/'ACS 12.1'!Q55,0)</f>
        <v>0</v>
      </c>
      <c r="T55" s="284">
        <f>IFERROR('2011-20 Revenue'!T55/'ACS 12.1'!R55,0)</f>
        <v>0</v>
      </c>
      <c r="U55" s="253">
        <f>IFERROR('2011-20 Revenue'!U55/'ACS 12.1'!S55,0)</f>
        <v>0</v>
      </c>
      <c r="V55" s="631"/>
      <c r="W55" s="292">
        <f>IFERROR('2011-20 Revenue'!W55/'ACS 12.1'!T55,0)</f>
        <v>0</v>
      </c>
      <c r="X55" s="538">
        <f>IFERROR('2011-20 Revenue'!X55/'ACS 12.1'!U55,0)</f>
        <v>0</v>
      </c>
      <c r="Y55" s="539">
        <f>IFERROR('2011-20 Revenue'!Y55/'ACS 12.1'!V55,0)</f>
        <v>0</v>
      </c>
      <c r="Z55" s="539">
        <f>IFERROR('2011-20 Revenue'!Z55/'ACS 12.1'!W55,0)</f>
        <v>0</v>
      </c>
      <c r="AA55" s="540">
        <f>IFERROR('2011-20 Revenue'!AA55/'ACS 12.1'!X55,0)</f>
        <v>0</v>
      </c>
      <c r="AB55" s="539">
        <f>IFERROR('2011-20 Revenue'!AB55/'ACS 12.1'!Y55,0)</f>
        <v>0</v>
      </c>
      <c r="AC55" s="1030"/>
      <c r="AD55" s="535">
        <f>IFERROR('2011-20 Revenue'!AD55/'ACS 12.1'!Z55,0)</f>
        <v>0</v>
      </c>
      <c r="AE55" s="360">
        <f>X55*(1+Inputs!$L$136)</f>
        <v>0</v>
      </c>
      <c r="AF55" s="253">
        <f>Y55*(1+Inputs!$L$136)</f>
        <v>0</v>
      </c>
      <c r="AG55" s="253">
        <f>Z55*(1+Inputs!$L$136)</f>
        <v>0</v>
      </c>
      <c r="AH55" s="284">
        <f>AA55*(1+Inputs!$L$136)</f>
        <v>0</v>
      </c>
      <c r="AI55" s="253">
        <f>AB55*(1+Inputs!$L$136)</f>
        <v>0</v>
      </c>
      <c r="AJ55" s="631"/>
      <c r="AK55" s="292">
        <f>AD55*(1+Inputs!$L$136)</f>
        <v>0</v>
      </c>
      <c r="AL55" s="360">
        <f>IF('ACS 12.1'!AG55&lt;&gt;0,($AK55*(1+Inputs!$M$136)),0)</f>
        <v>0</v>
      </c>
      <c r="AM55" s="253">
        <f>IF('ACS 12.1'!AH55&lt;&gt;0,($AK55*(1+Inputs!$M$136)),0)</f>
        <v>0</v>
      </c>
      <c r="AN55" s="253">
        <f>IF('ACS 12.1'!AI55&lt;&gt;0,($AK55*(1+Inputs!$M$136)),0)</f>
        <v>0</v>
      </c>
      <c r="AO55" s="284">
        <f>IF('ACS 12.1'!AJ55&lt;&gt;0,($AK55*(1+Inputs!$M$136)),0)</f>
        <v>0</v>
      </c>
      <c r="AP55" s="253">
        <f>IF('ACS 12.1'!AK55&lt;&gt;0,($AK55*(1+Inputs!$M$136)),0)</f>
        <v>0</v>
      </c>
      <c r="AQ55" s="253">
        <f>IF('ACS 12.1'!AL55&lt;&gt;0,($AK55*(1+Inputs!$M$136)),0)</f>
        <v>0</v>
      </c>
      <c r="AR55" s="292">
        <f>AK55*(1+Inputs!$M$136)</f>
        <v>0</v>
      </c>
      <c r="AS55" s="360">
        <f>IF('ACS 12.1'!AN55&lt;&gt;0,($AR55*(1+Inputs!$M$136)),0)</f>
        <v>0</v>
      </c>
      <c r="AT55" s="253">
        <f>IF('ACS 12.1'!AO55&lt;&gt;0,($AR55*(1+Inputs!$M$136)),0)</f>
        <v>0</v>
      </c>
      <c r="AU55" s="253">
        <f>IF('ACS 12.1'!AP55&lt;&gt;0,($AR55*(1+Inputs!$M$136)),0)</f>
        <v>0</v>
      </c>
      <c r="AV55" s="284">
        <f>IF('ACS 12.1'!AQ55&lt;&gt;0,($AR55*(1+Inputs!$M$136)),0)</f>
        <v>0</v>
      </c>
      <c r="AW55" s="253">
        <f>IF('ACS 12.1'!AR55&lt;&gt;0,($AR55*(1+Inputs!$M$136)),0)</f>
        <v>0</v>
      </c>
      <c r="AX55" s="253">
        <f>IF('ACS 12.1'!AS55&lt;&gt;0,($AR55*(1+Inputs!$M$136)),0)</f>
        <v>0</v>
      </c>
      <c r="AY55" s="292">
        <f>AR55*(1+Inputs!$M$136)</f>
        <v>0</v>
      </c>
      <c r="AZ55" s="360">
        <f>IF('ACS 12.1'!AU55&lt;&gt;0,($AY55*(1+Inputs!$M$136)),0)</f>
        <v>0</v>
      </c>
      <c r="BA55" s="253">
        <f>IF('ACS 12.1'!AV55&lt;&gt;0,($AY55*(1+Inputs!$M$136)),0)</f>
        <v>0</v>
      </c>
      <c r="BB55" s="253">
        <f>IF('ACS 12.1'!AW55&lt;&gt;0,($AY55*(1+Inputs!$M$136)),0)</f>
        <v>0</v>
      </c>
      <c r="BC55" s="284">
        <f>IF('ACS 12.1'!AX55&lt;&gt;0,($AY55*(1+Inputs!$M$136)),0)</f>
        <v>0</v>
      </c>
      <c r="BD55" s="253">
        <f>IF('ACS 12.1'!AY55&lt;&gt;0,($AY55*(1+Inputs!$M$136)),0)</f>
        <v>0</v>
      </c>
      <c r="BE55" s="253">
        <f>IF('ACS 12.1'!AZ55&lt;&gt;0,($AY55*(1+Inputs!$M$136)),0)</f>
        <v>0</v>
      </c>
      <c r="BF55" s="292">
        <f>AY55*(1+Inputs!$M$136)</f>
        <v>0</v>
      </c>
      <c r="BG55" s="360">
        <f>IF('ACS 12.1'!BB55&lt;&gt;0,($BF55*(1+Inputs!$M$136)),0)</f>
        <v>0</v>
      </c>
      <c r="BH55" s="253">
        <f>IF('ACS 12.1'!BC55&lt;&gt;0,($BF55*(1+Inputs!$M$136)),0)</f>
        <v>0</v>
      </c>
      <c r="BI55" s="253">
        <f>IF('ACS 12.1'!BD55&lt;&gt;0,($BF55*(1+Inputs!$M$136)),0)</f>
        <v>0</v>
      </c>
      <c r="BJ55" s="284">
        <f>IF('ACS 12.1'!BE55&lt;&gt;0,($BF55*(1+Inputs!$M$136)),0)</f>
        <v>0</v>
      </c>
      <c r="BK55" s="253">
        <f>IF('ACS 12.1'!BF55&lt;&gt;0,($BF55*(1+Inputs!$M$136)),0)</f>
        <v>0</v>
      </c>
      <c r="BL55" s="253">
        <f>IF('ACS 12.1'!BG55&lt;&gt;0,($BF55*(1+Inputs!$M$136)),0)</f>
        <v>0</v>
      </c>
      <c r="BM55" s="292">
        <f>BF55*(1+Inputs!$M$136)</f>
        <v>0</v>
      </c>
      <c r="BN55" s="360">
        <f>IF('ACS 12.1'!BI55&lt;&gt;0,($BM55*(1+Inputs!$M$136)),0)</f>
        <v>0</v>
      </c>
      <c r="BO55" s="253">
        <f>IF('ACS 12.1'!BJ55&lt;&gt;0,($BM55*(1+Inputs!$M$136)),0)</f>
        <v>0</v>
      </c>
      <c r="BP55" s="253">
        <f>IF('ACS 12.1'!BK55&lt;&gt;0,($BM55*(1+Inputs!$M$136)),0)</f>
        <v>0</v>
      </c>
      <c r="BQ55" s="284">
        <f>IF('ACS 12.1'!BL55&lt;&gt;0,($BM55*(1+Inputs!$M$136)),0)</f>
        <v>0</v>
      </c>
      <c r="BR55" s="253">
        <f>IF('ACS 12.1'!BM55&lt;&gt;0,($BM55*(1+Inputs!$M$136)),0)</f>
        <v>0</v>
      </c>
      <c r="BS55" s="253">
        <f>IF('ACS 12.1'!BN55&lt;&gt;0,($BM55*(1+Inputs!$M$136)),0)</f>
        <v>0</v>
      </c>
      <c r="BT55" s="292">
        <f>BM55*(1+Inputs!$M$136)</f>
        <v>0</v>
      </c>
      <c r="BU55" s="60"/>
      <c r="BV55" s="53"/>
      <c r="BW55" s="53"/>
      <c r="BX55" s="53"/>
      <c r="BY55" s="53"/>
      <c r="BZ55" s="60"/>
      <c r="CA55" s="60"/>
      <c r="CB55" s="60"/>
      <c r="CC55" s="35"/>
      <c r="CD55" s="35"/>
      <c r="CE55" s="35"/>
      <c r="CF55" s="35"/>
    </row>
    <row r="56" spans="1:84">
      <c r="B56" s="290" t="s">
        <v>71</v>
      </c>
      <c r="C56" s="360">
        <f>IFERROR('2011-20 Revenue'!C56/'ACS 12.1'!C56,0)</f>
        <v>94.909091380912088</v>
      </c>
      <c r="D56" s="253">
        <f>IFERROR('2011-20 Revenue'!D56/'ACS 12.1'!D56,0)</f>
        <v>94.909091380912088</v>
      </c>
      <c r="E56" s="253">
        <f>IFERROR('2011-20 Revenue'!E56/'ACS 12.1'!E56,0)</f>
        <v>0</v>
      </c>
      <c r="F56" s="284">
        <f>IFERROR('2011-20 Revenue'!F56/'ACS 12.1'!F56,0)</f>
        <v>0</v>
      </c>
      <c r="G56" s="253">
        <f>IFERROR('2011-20 Revenue'!G56/'ACS 12.1'!G56,0)</f>
        <v>0</v>
      </c>
      <c r="H56" s="631"/>
      <c r="I56" s="296">
        <f>IFERROR('2011-20 Revenue'!I56/'ACS 12.1'!H56,0)</f>
        <v>94.909091380912088</v>
      </c>
      <c r="J56" s="360">
        <f>IFERROR('2011-20 Revenue'!J56/'ACS 12.1'!I56,0)</f>
        <v>116.56891032034136</v>
      </c>
      <c r="K56" s="253">
        <f>IFERROR('2011-20 Revenue'!K56/'ACS 12.1'!J56,0)</f>
        <v>116.56891032034136</v>
      </c>
      <c r="L56" s="253">
        <f>IFERROR('2011-20 Revenue'!L56/'ACS 12.1'!K56,0)</f>
        <v>0</v>
      </c>
      <c r="M56" s="284">
        <f>IFERROR('2011-20 Revenue'!M56/'ACS 12.1'!L56,0)</f>
        <v>0</v>
      </c>
      <c r="N56" s="253">
        <f>IFERROR('2011-20 Revenue'!N56/'ACS 12.1'!M56,0)</f>
        <v>0</v>
      </c>
      <c r="O56" s="631"/>
      <c r="P56" s="292">
        <f>IFERROR('2011-20 Revenue'!P56/'ACS 12.1'!N56,0)</f>
        <v>116.56891032034137</v>
      </c>
      <c r="Q56" s="360">
        <f>IFERROR('2011-20 Revenue'!Q56/'ACS 12.1'!O56,0)</f>
        <v>123.70578149613875</v>
      </c>
      <c r="R56" s="253">
        <f>IFERROR('2011-20 Revenue'!R56/'ACS 12.1'!P56,0)</f>
        <v>123.70578149613875</v>
      </c>
      <c r="S56" s="253">
        <f>IFERROR('2011-20 Revenue'!S56/'ACS 12.1'!Q56,0)</f>
        <v>0</v>
      </c>
      <c r="T56" s="284">
        <f>IFERROR('2011-20 Revenue'!T56/'ACS 12.1'!R56,0)</f>
        <v>0</v>
      </c>
      <c r="U56" s="253">
        <f>IFERROR('2011-20 Revenue'!U56/'ACS 12.1'!S56,0)</f>
        <v>0</v>
      </c>
      <c r="V56" s="631"/>
      <c r="W56" s="292">
        <f>IFERROR('2011-20 Revenue'!W56/'ACS 12.1'!T56,0)</f>
        <v>123.70578149613875</v>
      </c>
      <c r="X56" s="538">
        <f>IFERROR('2011-20 Revenue'!X56/'ACS 12.1'!U56,0)</f>
        <v>113.78994885236345</v>
      </c>
      <c r="Y56" s="539">
        <f>IFERROR('2011-20 Revenue'!Y56/'ACS 12.1'!V56,0)</f>
        <v>113.78994885236345</v>
      </c>
      <c r="Z56" s="539">
        <f>IFERROR('2011-20 Revenue'!Z56/'ACS 12.1'!W56,0)</f>
        <v>0</v>
      </c>
      <c r="AA56" s="540">
        <f>IFERROR('2011-20 Revenue'!AA56/'ACS 12.1'!X56,0)</f>
        <v>0</v>
      </c>
      <c r="AB56" s="539">
        <f>IFERROR('2011-20 Revenue'!AB56/'ACS 12.1'!Y56,0)</f>
        <v>0</v>
      </c>
      <c r="AC56" s="1030"/>
      <c r="AD56" s="535">
        <f>IFERROR('2011-20 Revenue'!AD56/'ACS 12.1'!Z56,0)</f>
        <v>113.78994885236345</v>
      </c>
      <c r="AE56" s="360">
        <f>X56*(1+Inputs!$L$136)</f>
        <v>116.35924673377298</v>
      </c>
      <c r="AF56" s="253">
        <f>Y56*(1+Inputs!$L$136)</f>
        <v>116.35924673377298</v>
      </c>
      <c r="AG56" s="253">
        <f>Z56*(1+Inputs!$L$136)</f>
        <v>0</v>
      </c>
      <c r="AH56" s="284">
        <f>AA56*(1+Inputs!$L$136)</f>
        <v>0</v>
      </c>
      <c r="AI56" s="253">
        <f>AB56*(1+Inputs!$L$136)</f>
        <v>0</v>
      </c>
      <c r="AJ56" s="631"/>
      <c r="AK56" s="292">
        <f>AD56*(1+Inputs!$L$136)</f>
        <v>116.35924673377298</v>
      </c>
      <c r="AL56" s="360">
        <f>IF('ACS 12.1'!AG56&lt;&gt;0,($AK56*(1+Inputs!$M$136)),0)</f>
        <v>118.986557573884</v>
      </c>
      <c r="AM56" s="253">
        <f>IF('ACS 12.1'!AH56&lt;&gt;0,($AK56*(1+Inputs!$M$136)),0)</f>
        <v>118.986557573884</v>
      </c>
      <c r="AN56" s="253">
        <f>IF('ACS 12.1'!AI56&lt;&gt;0,($AK56*(1+Inputs!$M$136)),0)</f>
        <v>0</v>
      </c>
      <c r="AO56" s="284">
        <f>IF('ACS 12.1'!AJ56&lt;&gt;0,($AK56*(1+Inputs!$M$136)),0)</f>
        <v>118.986557573884</v>
      </c>
      <c r="AP56" s="253">
        <f>IF('ACS 12.1'!AK56&lt;&gt;0,($AK56*(1+Inputs!$M$136)),0)</f>
        <v>118.986557573884</v>
      </c>
      <c r="AQ56" s="253">
        <f>IF('ACS 12.1'!AL56&lt;&gt;0,($AK56*(1+Inputs!$M$136)),0)</f>
        <v>118.986557573884</v>
      </c>
      <c r="AR56" s="292">
        <f>AK56*(1+Inputs!$M$136)</f>
        <v>118.986557573884</v>
      </c>
      <c r="AS56" s="360">
        <f>IF('ACS 12.1'!AN56&lt;&gt;0,($AR56*(1+Inputs!$M$136)),0)</f>
        <v>121.67319126494436</v>
      </c>
      <c r="AT56" s="253">
        <f>IF('ACS 12.1'!AO56&lt;&gt;0,($AR56*(1+Inputs!$M$136)),0)</f>
        <v>121.67319126494436</v>
      </c>
      <c r="AU56" s="253">
        <f>IF('ACS 12.1'!AP56&lt;&gt;0,($AR56*(1+Inputs!$M$136)),0)</f>
        <v>0</v>
      </c>
      <c r="AV56" s="284">
        <f>IF('ACS 12.1'!AQ56&lt;&gt;0,($AR56*(1+Inputs!$M$136)),0)</f>
        <v>121.67319126494436</v>
      </c>
      <c r="AW56" s="253">
        <f>IF('ACS 12.1'!AR56&lt;&gt;0,($AR56*(1+Inputs!$M$136)),0)</f>
        <v>121.67319126494436</v>
      </c>
      <c r="AX56" s="253">
        <f>IF('ACS 12.1'!AS56&lt;&gt;0,($AR56*(1+Inputs!$M$136)),0)</f>
        <v>121.67319126494436</v>
      </c>
      <c r="AY56" s="292">
        <f>AR56*(1+Inputs!$M$136)</f>
        <v>121.67319126494436</v>
      </c>
      <c r="AZ56" s="360">
        <f>IF('ACS 12.1'!AU56&lt;&gt;0,($AY56*(1+Inputs!$M$136)),0)</f>
        <v>124.42048727565759</v>
      </c>
      <c r="BA56" s="253">
        <f>IF('ACS 12.1'!AV56&lt;&gt;0,($AY56*(1+Inputs!$M$136)),0)</f>
        <v>124.42048727565759</v>
      </c>
      <c r="BB56" s="253">
        <f>IF('ACS 12.1'!AW56&lt;&gt;0,($AY56*(1+Inputs!$M$136)),0)</f>
        <v>0</v>
      </c>
      <c r="BC56" s="284">
        <f>IF('ACS 12.1'!AX56&lt;&gt;0,($AY56*(1+Inputs!$M$136)),0)</f>
        <v>124.42048727565759</v>
      </c>
      <c r="BD56" s="253">
        <f>IF('ACS 12.1'!AY56&lt;&gt;0,($AY56*(1+Inputs!$M$136)),0)</f>
        <v>124.42048727565759</v>
      </c>
      <c r="BE56" s="253">
        <f>IF('ACS 12.1'!AZ56&lt;&gt;0,($AY56*(1+Inputs!$M$136)),0)</f>
        <v>124.42048727565759</v>
      </c>
      <c r="BF56" s="292">
        <f>AY56*(1+Inputs!$M$136)</f>
        <v>124.42048727565759</v>
      </c>
      <c r="BG56" s="360">
        <f>IF('ACS 12.1'!BB56&lt;&gt;0,($BF56*(1+Inputs!$M$136)),0)</f>
        <v>127.22981531899866</v>
      </c>
      <c r="BH56" s="253">
        <f>IF('ACS 12.1'!BC56&lt;&gt;0,($BF56*(1+Inputs!$M$136)),0)</f>
        <v>127.22981531899866</v>
      </c>
      <c r="BI56" s="253">
        <f>IF('ACS 12.1'!BD56&lt;&gt;0,($BF56*(1+Inputs!$M$136)),0)</f>
        <v>0</v>
      </c>
      <c r="BJ56" s="284">
        <f>IF('ACS 12.1'!BE56&lt;&gt;0,($BF56*(1+Inputs!$M$136)),0)</f>
        <v>127.22981531899866</v>
      </c>
      <c r="BK56" s="253">
        <f>IF('ACS 12.1'!BF56&lt;&gt;0,($BF56*(1+Inputs!$M$136)),0)</f>
        <v>127.22981531899866</v>
      </c>
      <c r="BL56" s="253">
        <f>IF('ACS 12.1'!BG56&lt;&gt;0,($BF56*(1+Inputs!$M$136)),0)</f>
        <v>127.22981531899866</v>
      </c>
      <c r="BM56" s="292">
        <f>BF56*(1+Inputs!$M$136)</f>
        <v>127.22981531899866</v>
      </c>
      <c r="BN56" s="360">
        <f>IF('ACS 12.1'!BI56&lt;&gt;0,($BM56*(1+Inputs!$M$136)),0)</f>
        <v>130.10257603510863</v>
      </c>
      <c r="BO56" s="253">
        <f>IF('ACS 12.1'!BJ56&lt;&gt;0,($BM56*(1+Inputs!$M$136)),0)</f>
        <v>130.10257603510863</v>
      </c>
      <c r="BP56" s="253">
        <f>IF('ACS 12.1'!BK56&lt;&gt;0,($BM56*(1+Inputs!$M$136)),0)</f>
        <v>0</v>
      </c>
      <c r="BQ56" s="284">
        <f>IF('ACS 12.1'!BL56&lt;&gt;0,($BM56*(1+Inputs!$M$136)),0)</f>
        <v>130.10257603510863</v>
      </c>
      <c r="BR56" s="253">
        <f>IF('ACS 12.1'!BM56&lt;&gt;0,($BM56*(1+Inputs!$M$136)),0)</f>
        <v>130.10257603510863</v>
      </c>
      <c r="BS56" s="253">
        <f>IF('ACS 12.1'!BN56&lt;&gt;0,($BM56*(1+Inputs!$M$136)),0)</f>
        <v>130.10257603510863</v>
      </c>
      <c r="BT56" s="292">
        <f>BM56*(1+Inputs!$M$136)</f>
        <v>130.10257603510863</v>
      </c>
      <c r="BU56" s="60"/>
      <c r="BV56" s="53"/>
      <c r="BW56" s="53"/>
      <c r="BX56" s="53"/>
      <c r="BY56" s="53"/>
      <c r="BZ56" s="60"/>
      <c r="CA56" s="60"/>
      <c r="CB56" s="60"/>
      <c r="CC56" s="35"/>
      <c r="CD56" s="35"/>
      <c r="CE56" s="35"/>
      <c r="CF56" s="35"/>
    </row>
    <row r="57" spans="1:84">
      <c r="B57" s="290" t="s">
        <v>72</v>
      </c>
      <c r="C57" s="360">
        <f>IFERROR('2011-20 Revenue'!C57/'ACS 12.1'!C57,0)</f>
        <v>9.90908874466089</v>
      </c>
      <c r="D57" s="253">
        <f>IFERROR('2011-20 Revenue'!D57/'ACS 12.1'!D57,0)</f>
        <v>9.90908874466089</v>
      </c>
      <c r="E57" s="253">
        <f>IFERROR('2011-20 Revenue'!E57/'ACS 12.1'!E57,0)</f>
        <v>0</v>
      </c>
      <c r="F57" s="284">
        <f>IFERROR('2011-20 Revenue'!F57/'ACS 12.1'!F57,0)</f>
        <v>0</v>
      </c>
      <c r="G57" s="253">
        <f>IFERROR('2011-20 Revenue'!G57/'ACS 12.1'!G57,0)</f>
        <v>0</v>
      </c>
      <c r="H57" s="631"/>
      <c r="I57" s="296">
        <f>IFERROR('2011-20 Revenue'!I57/'ACS 12.1'!H57,0)</f>
        <v>9.9090887446608917</v>
      </c>
      <c r="J57" s="360">
        <f>IFERROR('2011-20 Revenue'!J57/'ACS 12.1'!I57,0)</f>
        <v>4.9999999999999991</v>
      </c>
      <c r="K57" s="253">
        <f>IFERROR('2011-20 Revenue'!K57/'ACS 12.1'!J57,0)</f>
        <v>5</v>
      </c>
      <c r="L57" s="253">
        <f>IFERROR('2011-20 Revenue'!L57/'ACS 12.1'!K57,0)</f>
        <v>0</v>
      </c>
      <c r="M57" s="284">
        <f>IFERROR('2011-20 Revenue'!M57/'ACS 12.1'!L57,0)</f>
        <v>0</v>
      </c>
      <c r="N57" s="253">
        <f>IFERROR('2011-20 Revenue'!N57/'ACS 12.1'!M57,0)</f>
        <v>0</v>
      </c>
      <c r="O57" s="631"/>
      <c r="P57" s="292">
        <f>IFERROR('2011-20 Revenue'!P57/'ACS 12.1'!N57,0)</f>
        <v>5</v>
      </c>
      <c r="Q57" s="360">
        <f>IFERROR('2011-20 Revenue'!Q57/'ACS 12.1'!O57,0)</f>
        <v>17</v>
      </c>
      <c r="R57" s="253">
        <f>IFERROR('2011-20 Revenue'!R57/'ACS 12.1'!P57,0)</f>
        <v>17</v>
      </c>
      <c r="S57" s="253">
        <f>IFERROR('2011-20 Revenue'!S57/'ACS 12.1'!Q57,0)</f>
        <v>0</v>
      </c>
      <c r="T57" s="284">
        <f>IFERROR('2011-20 Revenue'!T57/'ACS 12.1'!R57,0)</f>
        <v>0</v>
      </c>
      <c r="U57" s="253">
        <f>IFERROR('2011-20 Revenue'!U57/'ACS 12.1'!S57,0)</f>
        <v>0</v>
      </c>
      <c r="V57" s="631"/>
      <c r="W57" s="292">
        <f>IFERROR('2011-20 Revenue'!W57/'ACS 12.1'!T57,0)</f>
        <v>17</v>
      </c>
      <c r="X57" s="538">
        <f>IFERROR('2011-20 Revenue'!X57/'ACS 12.1'!U57,0)</f>
        <v>30.000000000000007</v>
      </c>
      <c r="Y57" s="539">
        <f>IFERROR('2011-20 Revenue'!Y57/'ACS 12.1'!V57,0)</f>
        <v>30.000000000000007</v>
      </c>
      <c r="Z57" s="539">
        <f>IFERROR('2011-20 Revenue'!Z57/'ACS 12.1'!W57,0)</f>
        <v>0</v>
      </c>
      <c r="AA57" s="540">
        <f>IFERROR('2011-20 Revenue'!AA57/'ACS 12.1'!X57,0)</f>
        <v>0</v>
      </c>
      <c r="AB57" s="539">
        <f>IFERROR('2011-20 Revenue'!AB57/'ACS 12.1'!Y57,0)</f>
        <v>0</v>
      </c>
      <c r="AC57" s="1030"/>
      <c r="AD57" s="535">
        <f>IFERROR('2011-20 Revenue'!AD57/'ACS 12.1'!Z57,0)</f>
        <v>30.000000000000004</v>
      </c>
      <c r="AE57" s="360">
        <f>X57*(1+Inputs!$L$136)</f>
        <v>30.677379128997522</v>
      </c>
      <c r="AF57" s="253">
        <f>Y57*(1+Inputs!$L$136)</f>
        <v>30.677379128997522</v>
      </c>
      <c r="AG57" s="253">
        <f>Z57*(1+Inputs!$L$136)</f>
        <v>0</v>
      </c>
      <c r="AH57" s="284">
        <f>AA57*(1+Inputs!$L$136)</f>
        <v>0</v>
      </c>
      <c r="AI57" s="253">
        <f>AB57*(1+Inputs!$L$136)</f>
        <v>0</v>
      </c>
      <c r="AJ57" s="631"/>
      <c r="AK57" s="292">
        <f>AD57*(1+Inputs!$L$136)</f>
        <v>30.677379128997519</v>
      </c>
      <c r="AL57" s="360">
        <f>IF('ACS 12.1'!AG57&lt;&gt;0,($AK57*(1+Inputs!$M$136)),0)</f>
        <v>31.370053007475089</v>
      </c>
      <c r="AM57" s="253">
        <f>IF('ACS 12.1'!AH57&lt;&gt;0,($AK57*(1+Inputs!$M$136)),0)</f>
        <v>31.370053007475089</v>
      </c>
      <c r="AN57" s="253">
        <f>IF('ACS 12.1'!AI57&lt;&gt;0,($AK57*(1+Inputs!$M$136)),0)</f>
        <v>0</v>
      </c>
      <c r="AO57" s="284">
        <f>IF('ACS 12.1'!AJ57&lt;&gt;0,($AK57*(1+Inputs!$M$136)),0)</f>
        <v>31.370053007475089</v>
      </c>
      <c r="AP57" s="253">
        <f>IF('ACS 12.1'!AK57&lt;&gt;0,($AK57*(1+Inputs!$M$136)),0)</f>
        <v>31.370053007475089</v>
      </c>
      <c r="AQ57" s="253">
        <f>IF('ACS 12.1'!AL57&lt;&gt;0,($AK57*(1+Inputs!$M$136)),0)</f>
        <v>31.370053007475089</v>
      </c>
      <c r="AR57" s="292">
        <f>AK57*(1+Inputs!$M$136)</f>
        <v>31.370053007475089</v>
      </c>
      <c r="AS57" s="360">
        <f>IF('ACS 12.1'!AN57&lt;&gt;0,($AR57*(1+Inputs!$M$136)),0)</f>
        <v>32.078366980235408</v>
      </c>
      <c r="AT57" s="253">
        <f>IF('ACS 12.1'!AO57&lt;&gt;0,($AR57*(1+Inputs!$M$136)),0)</f>
        <v>32.078366980235408</v>
      </c>
      <c r="AU57" s="253">
        <f>IF('ACS 12.1'!AP57&lt;&gt;0,($AR57*(1+Inputs!$M$136)),0)</f>
        <v>0</v>
      </c>
      <c r="AV57" s="284">
        <f>IF('ACS 12.1'!AQ57&lt;&gt;0,($AR57*(1+Inputs!$M$136)),0)</f>
        <v>32.078366980235408</v>
      </c>
      <c r="AW57" s="253">
        <f>IF('ACS 12.1'!AR57&lt;&gt;0,($AR57*(1+Inputs!$M$136)),0)</f>
        <v>32.078366980235408</v>
      </c>
      <c r="AX57" s="253">
        <f>IF('ACS 12.1'!AS57&lt;&gt;0,($AR57*(1+Inputs!$M$136)),0)</f>
        <v>32.078366980235408</v>
      </c>
      <c r="AY57" s="292">
        <f>AR57*(1+Inputs!$M$136)</f>
        <v>32.078366980235408</v>
      </c>
      <c r="AZ57" s="360">
        <f>IF('ACS 12.1'!AU57&lt;&gt;0,($AY57*(1+Inputs!$M$136)),0)</f>
        <v>32.802674189726567</v>
      </c>
      <c r="BA57" s="253">
        <f>IF('ACS 12.1'!AV57&lt;&gt;0,($AY57*(1+Inputs!$M$136)),0)</f>
        <v>32.802674189726567</v>
      </c>
      <c r="BB57" s="253">
        <f>IF('ACS 12.1'!AW57&lt;&gt;0,($AY57*(1+Inputs!$M$136)),0)</f>
        <v>0</v>
      </c>
      <c r="BC57" s="284">
        <f>IF('ACS 12.1'!AX57&lt;&gt;0,($AY57*(1+Inputs!$M$136)),0)</f>
        <v>32.802674189726567</v>
      </c>
      <c r="BD57" s="253">
        <f>IF('ACS 12.1'!AY57&lt;&gt;0,($AY57*(1+Inputs!$M$136)),0)</f>
        <v>32.802674189726567</v>
      </c>
      <c r="BE57" s="253">
        <f>IF('ACS 12.1'!AZ57&lt;&gt;0,($AY57*(1+Inputs!$M$136)),0)</f>
        <v>32.802674189726567</v>
      </c>
      <c r="BF57" s="292">
        <f>AY57*(1+Inputs!$M$136)</f>
        <v>32.802674189726567</v>
      </c>
      <c r="BG57" s="360">
        <f>IF('ACS 12.1'!BB57&lt;&gt;0,($BF57*(1+Inputs!$M$136)),0)</f>
        <v>33.543335752107446</v>
      </c>
      <c r="BH57" s="253">
        <f>IF('ACS 12.1'!BC57&lt;&gt;0,($BF57*(1+Inputs!$M$136)),0)</f>
        <v>33.543335752107446</v>
      </c>
      <c r="BI57" s="253">
        <f>IF('ACS 12.1'!BD57&lt;&gt;0,($BF57*(1+Inputs!$M$136)),0)</f>
        <v>0</v>
      </c>
      <c r="BJ57" s="284">
        <f>IF('ACS 12.1'!BE57&lt;&gt;0,($BF57*(1+Inputs!$M$136)),0)</f>
        <v>33.543335752107446</v>
      </c>
      <c r="BK57" s="253">
        <f>IF('ACS 12.1'!BF57&lt;&gt;0,($BF57*(1+Inputs!$M$136)),0)</f>
        <v>33.543335752107446</v>
      </c>
      <c r="BL57" s="253">
        <f>IF('ACS 12.1'!BG57&lt;&gt;0,($BF57*(1+Inputs!$M$136)),0)</f>
        <v>33.543335752107446</v>
      </c>
      <c r="BM57" s="292">
        <f>BF57*(1+Inputs!$M$136)</f>
        <v>33.543335752107446</v>
      </c>
      <c r="BN57" s="360">
        <f>IF('ACS 12.1'!BI57&lt;&gt;0,($BM57*(1+Inputs!$M$136)),0)</f>
        <v>34.300720937288581</v>
      </c>
      <c r="BO57" s="253">
        <f>IF('ACS 12.1'!BJ57&lt;&gt;0,($BM57*(1+Inputs!$M$136)),0)</f>
        <v>34.300720937288581</v>
      </c>
      <c r="BP57" s="253">
        <f>IF('ACS 12.1'!BK57&lt;&gt;0,($BM57*(1+Inputs!$M$136)),0)</f>
        <v>0</v>
      </c>
      <c r="BQ57" s="284">
        <f>IF('ACS 12.1'!BL57&lt;&gt;0,($BM57*(1+Inputs!$M$136)),0)</f>
        <v>34.300720937288581</v>
      </c>
      <c r="BR57" s="253">
        <f>IF('ACS 12.1'!BM57&lt;&gt;0,($BM57*(1+Inputs!$M$136)),0)</f>
        <v>34.300720937288581</v>
      </c>
      <c r="BS57" s="253">
        <f>IF('ACS 12.1'!BN57&lt;&gt;0,($BM57*(1+Inputs!$M$136)),0)</f>
        <v>34.300720937288581</v>
      </c>
      <c r="BT57" s="292">
        <f>BM57*(1+Inputs!$M$136)</f>
        <v>34.300720937288581</v>
      </c>
      <c r="BU57" s="60"/>
      <c r="BV57" s="53"/>
      <c r="BW57" s="53"/>
      <c r="BX57" s="53"/>
      <c r="BY57" s="53"/>
      <c r="BZ57" s="60"/>
      <c r="CA57" s="60"/>
      <c r="CB57" s="60"/>
      <c r="CC57" s="35"/>
      <c r="CD57" s="35"/>
      <c r="CE57" s="35"/>
      <c r="CF57" s="35"/>
    </row>
    <row r="58" spans="1:84">
      <c r="B58" s="290"/>
      <c r="C58" s="360"/>
      <c r="D58" s="519"/>
      <c r="E58" s="519"/>
      <c r="F58" s="284"/>
      <c r="G58" s="519"/>
      <c r="H58" s="631"/>
      <c r="I58" s="631"/>
      <c r="J58" s="360"/>
      <c r="K58" s="519"/>
      <c r="L58" s="519"/>
      <c r="M58" s="284"/>
      <c r="N58" s="519"/>
      <c r="O58" s="631"/>
      <c r="P58" s="292"/>
      <c r="Q58" s="360"/>
      <c r="R58" s="519"/>
      <c r="S58" s="519"/>
      <c r="T58" s="284"/>
      <c r="U58" s="519"/>
      <c r="V58" s="631"/>
      <c r="W58" s="292"/>
      <c r="X58" s="538"/>
      <c r="Y58" s="800"/>
      <c r="Z58" s="800"/>
      <c r="AA58" s="540"/>
      <c r="AB58" s="800"/>
      <c r="AC58" s="1030"/>
      <c r="AD58" s="535"/>
      <c r="AE58" s="360"/>
      <c r="AF58" s="519"/>
      <c r="AG58" s="519"/>
      <c r="AH58" s="284"/>
      <c r="AI58" s="519"/>
      <c r="AJ58" s="631"/>
      <c r="AK58" s="292"/>
      <c r="AL58" s="360"/>
      <c r="AM58" s="519"/>
      <c r="AN58" s="519"/>
      <c r="AO58" s="284"/>
      <c r="AP58" s="519"/>
      <c r="AQ58" s="519"/>
      <c r="AR58" s="292"/>
      <c r="AS58" s="360"/>
      <c r="AT58" s="519"/>
      <c r="AU58" s="519"/>
      <c r="AV58" s="284"/>
      <c r="AW58" s="519"/>
      <c r="AX58" s="519"/>
      <c r="AY58" s="292"/>
      <c r="AZ58" s="360"/>
      <c r="BA58" s="519"/>
      <c r="BB58" s="519"/>
      <c r="BC58" s="284"/>
      <c r="BD58" s="519"/>
      <c r="BE58" s="519"/>
      <c r="BF58" s="292"/>
      <c r="BG58" s="360"/>
      <c r="BH58" s="519"/>
      <c r="BI58" s="519"/>
      <c r="BJ58" s="284"/>
      <c r="BK58" s="519"/>
      <c r="BL58" s="519"/>
      <c r="BM58" s="292"/>
      <c r="BN58" s="360"/>
      <c r="BO58" s="519"/>
      <c r="BP58" s="519"/>
      <c r="BQ58" s="284"/>
      <c r="BR58" s="519"/>
      <c r="BS58" s="519"/>
      <c r="BT58" s="292"/>
      <c r="BU58" s="60"/>
      <c r="BV58" s="53"/>
      <c r="BW58" s="53"/>
      <c r="BX58" s="53"/>
      <c r="BY58" s="53"/>
      <c r="BZ58" s="60"/>
      <c r="CA58" s="60"/>
      <c r="CB58" s="60"/>
      <c r="CC58" s="35"/>
      <c r="CD58" s="35"/>
      <c r="CE58" s="35"/>
      <c r="CF58" s="35"/>
    </row>
    <row r="59" spans="1:84" ht="25.5">
      <c r="B59" s="854" t="s">
        <v>285</v>
      </c>
      <c r="C59" s="360"/>
      <c r="D59" s="519"/>
      <c r="E59" s="519"/>
      <c r="F59" s="284"/>
      <c r="G59" s="519"/>
      <c r="H59" s="631"/>
      <c r="I59" s="631"/>
      <c r="J59" s="360"/>
      <c r="K59" s="519"/>
      <c r="L59" s="519"/>
      <c r="M59" s="284"/>
      <c r="N59" s="519"/>
      <c r="O59" s="631"/>
      <c r="P59" s="292"/>
      <c r="Q59" s="360"/>
      <c r="R59" s="519"/>
      <c r="S59" s="519"/>
      <c r="T59" s="284"/>
      <c r="U59" s="519"/>
      <c r="V59" s="631"/>
      <c r="W59" s="292"/>
      <c r="X59" s="538"/>
      <c r="Y59" s="800"/>
      <c r="Z59" s="800"/>
      <c r="AA59" s="540"/>
      <c r="AB59" s="800"/>
      <c r="AC59" s="1030"/>
      <c r="AD59" s="535"/>
      <c r="AE59" s="360"/>
      <c r="AF59" s="519"/>
      <c r="AG59" s="519"/>
      <c r="AH59" s="284"/>
      <c r="AI59" s="519"/>
      <c r="AJ59" s="631"/>
      <c r="AK59" s="292"/>
      <c r="AL59" s="360"/>
      <c r="AM59" s="519"/>
      <c r="AN59" s="519"/>
      <c r="AO59" s="284"/>
      <c r="AP59" s="519"/>
      <c r="AQ59" s="519"/>
      <c r="AR59" s="292"/>
      <c r="AS59" s="360"/>
      <c r="AT59" s="519"/>
      <c r="AU59" s="519"/>
      <c r="AV59" s="284"/>
      <c r="AW59" s="519"/>
      <c r="AX59" s="519"/>
      <c r="AY59" s="292"/>
      <c r="AZ59" s="360"/>
      <c r="BA59" s="519"/>
      <c r="BB59" s="519"/>
      <c r="BC59" s="284"/>
      <c r="BD59" s="519"/>
      <c r="BE59" s="519"/>
      <c r="BF59" s="292"/>
      <c r="BG59" s="360"/>
      <c r="BH59" s="519"/>
      <c r="BI59" s="519"/>
      <c r="BJ59" s="284"/>
      <c r="BK59" s="519"/>
      <c r="BL59" s="519"/>
      <c r="BM59" s="292"/>
      <c r="BN59" s="360"/>
      <c r="BO59" s="519"/>
      <c r="BP59" s="519"/>
      <c r="BQ59" s="284"/>
      <c r="BR59" s="519"/>
      <c r="BS59" s="519"/>
      <c r="BT59" s="292"/>
      <c r="BU59" s="60"/>
      <c r="BV59" s="53"/>
      <c r="BW59" s="53"/>
      <c r="BX59" s="53"/>
      <c r="BY59" s="53"/>
      <c r="BZ59" s="60"/>
      <c r="CA59" s="60"/>
      <c r="CB59" s="60"/>
      <c r="CC59" s="35"/>
      <c r="CD59" s="35"/>
      <c r="CE59" s="35"/>
      <c r="CF59" s="35"/>
    </row>
    <row r="60" spans="1:84" ht="25.5">
      <c r="B60" s="854" t="s">
        <v>286</v>
      </c>
      <c r="C60" s="360"/>
      <c r="D60" s="519"/>
      <c r="E60" s="519"/>
      <c r="F60" s="284"/>
      <c r="G60" s="519"/>
      <c r="H60" s="631"/>
      <c r="I60" s="631"/>
      <c r="J60" s="360"/>
      <c r="K60" s="519"/>
      <c r="L60" s="519"/>
      <c r="M60" s="284"/>
      <c r="N60" s="519"/>
      <c r="O60" s="631"/>
      <c r="P60" s="292"/>
      <c r="Q60" s="360"/>
      <c r="R60" s="519"/>
      <c r="S60" s="519"/>
      <c r="T60" s="284"/>
      <c r="U60" s="519"/>
      <c r="V60" s="631"/>
      <c r="W60" s="292"/>
      <c r="X60" s="538"/>
      <c r="Y60" s="800"/>
      <c r="Z60" s="800"/>
      <c r="AA60" s="540"/>
      <c r="AB60" s="800"/>
      <c r="AC60" s="1030"/>
      <c r="AD60" s="535"/>
      <c r="AE60" s="360"/>
      <c r="AF60" s="519"/>
      <c r="AG60" s="519"/>
      <c r="AH60" s="284"/>
      <c r="AI60" s="519"/>
      <c r="AJ60" s="631"/>
      <c r="AK60" s="292"/>
      <c r="AL60" s="360"/>
      <c r="AM60" s="519"/>
      <c r="AN60" s="519"/>
      <c r="AO60" s="284"/>
      <c r="AP60" s="519"/>
      <c r="AQ60" s="519"/>
      <c r="AR60" s="292"/>
      <c r="AS60" s="360"/>
      <c r="AT60" s="519"/>
      <c r="AU60" s="519"/>
      <c r="AV60" s="284"/>
      <c r="AW60" s="519"/>
      <c r="AX60" s="519"/>
      <c r="AY60" s="292"/>
      <c r="AZ60" s="360"/>
      <c r="BA60" s="519"/>
      <c r="BB60" s="519"/>
      <c r="BC60" s="284"/>
      <c r="BD60" s="519"/>
      <c r="BE60" s="519"/>
      <c r="BF60" s="292"/>
      <c r="BG60" s="360"/>
      <c r="BH60" s="519"/>
      <c r="BI60" s="519"/>
      <c r="BJ60" s="284"/>
      <c r="BK60" s="519"/>
      <c r="BL60" s="519"/>
      <c r="BM60" s="292"/>
      <c r="BN60" s="360"/>
      <c r="BO60" s="519"/>
      <c r="BP60" s="519"/>
      <c r="BQ60" s="284"/>
      <c r="BR60" s="519"/>
      <c r="BS60" s="519"/>
      <c r="BT60" s="292"/>
      <c r="BU60" s="60"/>
      <c r="BV60" s="53"/>
      <c r="BW60" s="53"/>
      <c r="BX60" s="53"/>
      <c r="BY60" s="53"/>
      <c r="BZ60" s="60"/>
      <c r="CA60" s="60"/>
      <c r="CB60" s="60"/>
      <c r="CC60" s="35"/>
      <c r="CD60" s="35"/>
      <c r="CE60" s="35"/>
      <c r="CF60" s="35"/>
    </row>
    <row r="61" spans="1:84">
      <c r="B61" s="304"/>
      <c r="C61" s="360"/>
      <c r="D61" s="519"/>
      <c r="E61" s="519"/>
      <c r="F61" s="284"/>
      <c r="G61" s="519"/>
      <c r="H61" s="631"/>
      <c r="I61" s="631"/>
      <c r="J61" s="360"/>
      <c r="K61" s="519"/>
      <c r="L61" s="519"/>
      <c r="M61" s="284"/>
      <c r="N61" s="519"/>
      <c r="O61" s="631"/>
      <c r="P61" s="292"/>
      <c r="Q61" s="360"/>
      <c r="R61" s="519"/>
      <c r="S61" s="519"/>
      <c r="T61" s="284"/>
      <c r="U61" s="519"/>
      <c r="V61" s="631"/>
      <c r="W61" s="292"/>
      <c r="X61" s="538"/>
      <c r="Y61" s="800"/>
      <c r="Z61" s="800"/>
      <c r="AA61" s="540"/>
      <c r="AB61" s="800"/>
      <c r="AC61" s="1030"/>
      <c r="AD61" s="535"/>
      <c r="AE61" s="360"/>
      <c r="AF61" s="519"/>
      <c r="AG61" s="519"/>
      <c r="AH61" s="284"/>
      <c r="AI61" s="519"/>
      <c r="AJ61" s="631"/>
      <c r="AK61" s="292"/>
      <c r="AL61" s="360"/>
      <c r="AM61" s="519"/>
      <c r="AN61" s="519"/>
      <c r="AO61" s="284"/>
      <c r="AP61" s="519"/>
      <c r="AQ61" s="519"/>
      <c r="AR61" s="292"/>
      <c r="AS61" s="360"/>
      <c r="AT61" s="519"/>
      <c r="AU61" s="519"/>
      <c r="AV61" s="284"/>
      <c r="AW61" s="519"/>
      <c r="AX61" s="519"/>
      <c r="AY61" s="292"/>
      <c r="AZ61" s="360"/>
      <c r="BA61" s="519"/>
      <c r="BB61" s="519"/>
      <c r="BC61" s="284"/>
      <c r="BD61" s="519"/>
      <c r="BE61" s="519"/>
      <c r="BF61" s="292"/>
      <c r="BG61" s="360"/>
      <c r="BH61" s="519"/>
      <c r="BI61" s="519"/>
      <c r="BJ61" s="284"/>
      <c r="BK61" s="519"/>
      <c r="BL61" s="519"/>
      <c r="BM61" s="292"/>
      <c r="BN61" s="360"/>
      <c r="BO61" s="519"/>
      <c r="BP61" s="519"/>
      <c r="BQ61" s="284"/>
      <c r="BR61" s="519"/>
      <c r="BS61" s="519"/>
      <c r="BT61" s="292"/>
      <c r="BU61" s="60"/>
      <c r="BV61" s="53"/>
      <c r="BW61" s="53"/>
      <c r="BX61" s="53"/>
      <c r="BY61" s="53"/>
      <c r="BZ61" s="60"/>
      <c r="CA61" s="60"/>
      <c r="CB61" s="60"/>
      <c r="CC61" s="35"/>
      <c r="CD61" s="35"/>
      <c r="CE61" s="35"/>
      <c r="CF61" s="35"/>
    </row>
    <row r="62" spans="1:84">
      <c r="B62" s="304" t="s">
        <v>267</v>
      </c>
      <c r="C62" s="360">
        <f>IFERROR('2011-20 Revenue'!C62/'ACS 12.1'!C62,0)</f>
        <v>0</v>
      </c>
      <c r="D62" s="253">
        <f>IFERROR('2011-20 Revenue'!D62/'ACS 12.1'!D62,0)</f>
        <v>0</v>
      </c>
      <c r="E62" s="253">
        <f>IFERROR('2011-20 Revenue'!E62/'ACS 12.1'!E62,0)</f>
        <v>0</v>
      </c>
      <c r="F62" s="284">
        <f>IFERROR('2011-20 Revenue'!F62/'ACS 12.1'!F62,0)</f>
        <v>0</v>
      </c>
      <c r="G62" s="253">
        <f>IFERROR('2011-20 Revenue'!G62/'ACS 12.1'!G62,0)</f>
        <v>0</v>
      </c>
      <c r="H62" s="631"/>
      <c r="I62" s="296">
        <f>IFERROR('2011-20 Revenue'!I62/'ACS 12.1'!H62,0)</f>
        <v>0</v>
      </c>
      <c r="J62" s="360">
        <f>IFERROR('2011-20 Revenue'!J62/'ACS 12.1'!I62,0)</f>
        <v>1022.7283120376603</v>
      </c>
      <c r="K62" s="253">
        <f>IFERROR('2011-20 Revenue'!K62/'ACS 12.1'!J62,0)</f>
        <v>0</v>
      </c>
      <c r="L62" s="253">
        <f>IFERROR('2011-20 Revenue'!L62/'ACS 12.1'!K62,0)</f>
        <v>0</v>
      </c>
      <c r="M62" s="284">
        <f>IFERROR('2011-20 Revenue'!M62/'ACS 12.1'!L62,0)</f>
        <v>0</v>
      </c>
      <c r="N62" s="253">
        <f>IFERROR('2011-20 Revenue'!N62/'ACS 12.1'!M62,0)</f>
        <v>0</v>
      </c>
      <c r="O62" s="631"/>
      <c r="P62" s="292">
        <f>IFERROR('2011-20 Revenue'!P62/'ACS 12.1'!N62,0)</f>
        <v>1022.7283120376603</v>
      </c>
      <c r="Q62" s="360">
        <f>IFERROR('2011-20 Revenue'!Q62/'ACS 12.1'!O62,0)</f>
        <v>771.80875945373316</v>
      </c>
      <c r="R62" s="253">
        <f>IFERROR('2011-20 Revenue'!R62/'ACS 12.1'!P62,0)</f>
        <v>0</v>
      </c>
      <c r="S62" s="253">
        <f>IFERROR('2011-20 Revenue'!S62/'ACS 12.1'!Q62,0)</f>
        <v>0</v>
      </c>
      <c r="T62" s="284">
        <f>IFERROR('2011-20 Revenue'!T62/'ACS 12.1'!R62,0)</f>
        <v>0</v>
      </c>
      <c r="U62" s="253">
        <f>IFERROR('2011-20 Revenue'!U62/'ACS 12.1'!S62,0)</f>
        <v>0</v>
      </c>
      <c r="V62" s="631"/>
      <c r="W62" s="292">
        <f>IFERROR('2011-20 Revenue'!W62/'ACS 12.1'!T62,0)</f>
        <v>771.80875945373316</v>
      </c>
      <c r="X62" s="538">
        <f>IFERROR('2011-20 Revenue'!X62/'ACS 12.1'!U62,0)</f>
        <v>1079.972228603621</v>
      </c>
      <c r="Y62" s="539">
        <f>IFERROR('2011-20 Revenue'!Y62/'ACS 12.1'!V62,0)</f>
        <v>0</v>
      </c>
      <c r="Z62" s="539">
        <f>IFERROR('2011-20 Revenue'!Z62/'ACS 12.1'!W62,0)</f>
        <v>0</v>
      </c>
      <c r="AA62" s="540">
        <f>IFERROR('2011-20 Revenue'!AA62/'ACS 12.1'!X62,0)</f>
        <v>0</v>
      </c>
      <c r="AB62" s="539">
        <f>IFERROR('2011-20 Revenue'!AB62/'ACS 12.1'!Y62,0)</f>
        <v>0</v>
      </c>
      <c r="AC62" s="1030"/>
      <c r="AD62" s="535">
        <f>IFERROR('2011-20 Revenue'!AD62/'ACS 12.1'!Z62,0)</f>
        <v>1079.972228603621</v>
      </c>
      <c r="AE62" s="360">
        <f>X62*(1+Inputs!$L$136)</f>
        <v>1104.357250188722</v>
      </c>
      <c r="AF62" s="253">
        <f>Y62*(1+Inputs!$L$136)</f>
        <v>0</v>
      </c>
      <c r="AG62" s="253">
        <f>Z62*(1+Inputs!$L$136)</f>
        <v>0</v>
      </c>
      <c r="AH62" s="284">
        <f>AA62*(1+Inputs!$L$136)</f>
        <v>0</v>
      </c>
      <c r="AI62" s="253">
        <f>AB62*(1+Inputs!$L$136)</f>
        <v>0</v>
      </c>
      <c r="AJ62" s="631"/>
      <c r="AK62" s="292">
        <f>AD62*(1+Inputs!$L$136)</f>
        <v>1104.357250188722</v>
      </c>
      <c r="AL62" s="360">
        <f>IF('ACS 12.1'!AG62&lt;&gt;0,($AK62*(1+Inputs!$M$136)),0)</f>
        <v>1129.292868596553</v>
      </c>
      <c r="AM62" s="253">
        <f>IF('ACS 12.1'!AH62&lt;&gt;0,($AK62*(1+Inputs!$M$136)),0)</f>
        <v>0</v>
      </c>
      <c r="AN62" s="253">
        <f>IF('ACS 12.1'!AI62&lt;&gt;0,($AK62*(1+Inputs!$M$136)),0)</f>
        <v>0</v>
      </c>
      <c r="AO62" s="284">
        <f>IF('ACS 12.1'!AJ62&lt;&gt;0,($AK62*(1+Inputs!$M$136)),0)</f>
        <v>1129.292868596553</v>
      </c>
      <c r="AP62" s="253">
        <f>IF('ACS 12.1'!AK62&lt;&gt;0,($AK62*(1+Inputs!$M$136)),0)</f>
        <v>1129.292868596553</v>
      </c>
      <c r="AQ62" s="253">
        <f>IF('ACS 12.1'!AL62&lt;&gt;0,($AK62*(1+Inputs!$M$136)),0)</f>
        <v>1129.292868596553</v>
      </c>
      <c r="AR62" s="292">
        <f>AK62*(1+Inputs!$M$136)</f>
        <v>1129.292868596553</v>
      </c>
      <c r="AS62" s="360">
        <f>IF('ACS 12.1'!AN62&lt;&gt;0,($AR62*(1+Inputs!$M$136)),0)</f>
        <v>1154.7915159203212</v>
      </c>
      <c r="AT62" s="253">
        <f>IF('ACS 12.1'!AO62&lt;&gt;0,($AR62*(1+Inputs!$M$136)),0)</f>
        <v>0</v>
      </c>
      <c r="AU62" s="253">
        <f>IF('ACS 12.1'!AP62&lt;&gt;0,($AR62*(1+Inputs!$M$136)),0)</f>
        <v>0</v>
      </c>
      <c r="AV62" s="284">
        <f>IF('ACS 12.1'!AQ62&lt;&gt;0,($AR62*(1+Inputs!$M$136)),0)</f>
        <v>1154.7915159203212</v>
      </c>
      <c r="AW62" s="253">
        <f>IF('ACS 12.1'!AR62&lt;&gt;0,($AR62*(1+Inputs!$M$136)),0)</f>
        <v>1154.7915159203212</v>
      </c>
      <c r="AX62" s="253">
        <f>IF('ACS 12.1'!AS62&lt;&gt;0,($AR62*(1+Inputs!$M$136)),0)</f>
        <v>1154.7915159203212</v>
      </c>
      <c r="AY62" s="292">
        <f>AR62*(1+Inputs!$M$136)</f>
        <v>1154.7915159203212</v>
      </c>
      <c r="AZ62" s="360">
        <f>IF('ACS 12.1'!AU62&lt;&gt;0,($AY62*(1+Inputs!$M$136)),0)</f>
        <v>1180.865904961249</v>
      </c>
      <c r="BA62" s="253">
        <f>IF('ACS 12.1'!AV62&lt;&gt;0,($AY62*(1+Inputs!$M$136)),0)</f>
        <v>0</v>
      </c>
      <c r="BB62" s="253">
        <f>IF('ACS 12.1'!AW62&lt;&gt;0,($AY62*(1+Inputs!$M$136)),0)</f>
        <v>0</v>
      </c>
      <c r="BC62" s="284">
        <f>IF('ACS 12.1'!AX62&lt;&gt;0,($AY62*(1+Inputs!$M$136)),0)</f>
        <v>1180.865904961249</v>
      </c>
      <c r="BD62" s="253">
        <f>IF('ACS 12.1'!AY62&lt;&gt;0,($AY62*(1+Inputs!$M$136)),0)</f>
        <v>1180.865904961249</v>
      </c>
      <c r="BE62" s="253">
        <f>IF('ACS 12.1'!AZ62&lt;&gt;0,($AY62*(1+Inputs!$M$136)),0)</f>
        <v>1180.865904961249</v>
      </c>
      <c r="BF62" s="292">
        <f>AY62*(1+Inputs!$M$136)</f>
        <v>1180.865904961249</v>
      </c>
      <c r="BG62" s="360">
        <f>IF('ACS 12.1'!BB62&lt;&gt;0,($BF62*(1+Inputs!$M$136)),0)</f>
        <v>1207.5290355667664</v>
      </c>
      <c r="BH62" s="253">
        <f>IF('ACS 12.1'!BC62&lt;&gt;0,($BF62*(1+Inputs!$M$136)),0)</f>
        <v>0</v>
      </c>
      <c r="BI62" s="253">
        <f>IF('ACS 12.1'!BD62&lt;&gt;0,($BF62*(1+Inputs!$M$136)),0)</f>
        <v>0</v>
      </c>
      <c r="BJ62" s="284">
        <f>IF('ACS 12.1'!BE62&lt;&gt;0,($BF62*(1+Inputs!$M$136)),0)</f>
        <v>1207.5290355667664</v>
      </c>
      <c r="BK62" s="253">
        <f>IF('ACS 12.1'!BF62&lt;&gt;0,($BF62*(1+Inputs!$M$136)),0)</f>
        <v>1207.5290355667664</v>
      </c>
      <c r="BL62" s="253">
        <f>IF('ACS 12.1'!BG62&lt;&gt;0,($BF62*(1+Inputs!$M$136)),0)</f>
        <v>1207.5290355667664</v>
      </c>
      <c r="BM62" s="292">
        <f>BF62*(1+Inputs!$M$136)</f>
        <v>1207.5290355667664</v>
      </c>
      <c r="BN62" s="360">
        <f>IF('ACS 12.1'!BI62&lt;&gt;0,($BM62*(1+Inputs!$M$136)),0)</f>
        <v>1234.7942011118141</v>
      </c>
      <c r="BO62" s="253">
        <f>IF('ACS 12.1'!BJ62&lt;&gt;0,($BM62*(1+Inputs!$M$136)),0)</f>
        <v>0</v>
      </c>
      <c r="BP62" s="253">
        <f>IF('ACS 12.1'!BK62&lt;&gt;0,($BM62*(1+Inputs!$M$136)),0)</f>
        <v>0</v>
      </c>
      <c r="BQ62" s="284">
        <f>IF('ACS 12.1'!BL62&lt;&gt;0,($BM62*(1+Inputs!$M$136)),0)</f>
        <v>1234.7942011118141</v>
      </c>
      <c r="BR62" s="253">
        <f>IF('ACS 12.1'!BM62&lt;&gt;0,($BM62*(1+Inputs!$M$136)),0)</f>
        <v>1234.7942011118141</v>
      </c>
      <c r="BS62" s="253">
        <f>IF('ACS 12.1'!BN62&lt;&gt;0,($BM62*(1+Inputs!$M$136)),0)</f>
        <v>1234.7942011118141</v>
      </c>
      <c r="BT62" s="292">
        <f>BM62*(1+Inputs!$M$136)</f>
        <v>1234.7942011118141</v>
      </c>
      <c r="BU62" s="60"/>
      <c r="BV62" s="53"/>
      <c r="BW62" s="53"/>
      <c r="BX62" s="53"/>
      <c r="BY62" s="53"/>
      <c r="BZ62" s="60"/>
      <c r="CA62" s="60"/>
      <c r="CB62" s="60"/>
      <c r="CC62" s="35"/>
      <c r="CD62" s="35"/>
      <c r="CE62" s="35"/>
      <c r="CF62" s="35"/>
    </row>
    <row r="63" spans="1:84">
      <c r="B63" s="304" t="s">
        <v>287</v>
      </c>
      <c r="C63" s="360">
        <f>IFERROR('2011-20 Revenue'!C63/'ACS 12.1'!C63,0)</f>
        <v>0</v>
      </c>
      <c r="D63" s="253">
        <f>IFERROR('2011-20 Revenue'!D63/'ACS 12.1'!D63,0)</f>
        <v>0</v>
      </c>
      <c r="E63" s="253">
        <f>IFERROR('2011-20 Revenue'!E63/'ACS 12.1'!E63,0)</f>
        <v>0</v>
      </c>
      <c r="F63" s="284">
        <f>IFERROR('2011-20 Revenue'!F63/'ACS 12.1'!F63,0)</f>
        <v>0</v>
      </c>
      <c r="G63" s="253">
        <f>IFERROR('2011-20 Revenue'!G63/'ACS 12.1'!G63,0)</f>
        <v>0</v>
      </c>
      <c r="H63" s="631"/>
      <c r="I63" s="296">
        <f>IFERROR('2011-20 Revenue'!I63/'ACS 12.1'!H63,0)</f>
        <v>0</v>
      </c>
      <c r="J63" s="360">
        <f>IFERROR('2011-20 Revenue'!J63/'ACS 12.1'!I63,0)</f>
        <v>1746.0000000000007</v>
      </c>
      <c r="K63" s="253">
        <f>IFERROR('2011-20 Revenue'!K63/'ACS 12.1'!J63,0)</f>
        <v>0</v>
      </c>
      <c r="L63" s="253">
        <f>IFERROR('2011-20 Revenue'!L63/'ACS 12.1'!K63,0)</f>
        <v>0</v>
      </c>
      <c r="M63" s="284">
        <f>IFERROR('2011-20 Revenue'!M63/'ACS 12.1'!L63,0)</f>
        <v>0</v>
      </c>
      <c r="N63" s="253">
        <f>IFERROR('2011-20 Revenue'!N63/'ACS 12.1'!M63,0)</f>
        <v>0</v>
      </c>
      <c r="O63" s="631"/>
      <c r="P63" s="292">
        <f>IFERROR('2011-20 Revenue'!P63/'ACS 12.1'!N63,0)</f>
        <v>1746.0000000000007</v>
      </c>
      <c r="Q63" s="360">
        <f>IFERROR('2011-20 Revenue'!Q63/'ACS 12.1'!O63,0)</f>
        <v>13853.09406621038</v>
      </c>
      <c r="R63" s="253">
        <f>IFERROR('2011-20 Revenue'!R63/'ACS 12.1'!P63,0)</f>
        <v>0</v>
      </c>
      <c r="S63" s="253">
        <f>IFERROR('2011-20 Revenue'!S63/'ACS 12.1'!Q63,0)</f>
        <v>0</v>
      </c>
      <c r="T63" s="284">
        <f>IFERROR('2011-20 Revenue'!T63/'ACS 12.1'!R63,0)</f>
        <v>0</v>
      </c>
      <c r="U63" s="253">
        <f>IFERROR('2011-20 Revenue'!U63/'ACS 12.1'!S63,0)</f>
        <v>0</v>
      </c>
      <c r="V63" s="631"/>
      <c r="W63" s="292">
        <f>IFERROR('2011-20 Revenue'!W63/'ACS 12.1'!T63,0)</f>
        <v>13853.09406621038</v>
      </c>
      <c r="X63" s="538">
        <f>IFERROR('2011-20 Revenue'!X63/'ACS 12.1'!U63,0)</f>
        <v>22351.719550379989</v>
      </c>
      <c r="Y63" s="539">
        <f>IFERROR('2011-20 Revenue'!Y63/'ACS 12.1'!V63,0)</f>
        <v>0</v>
      </c>
      <c r="Z63" s="539">
        <f>IFERROR('2011-20 Revenue'!Z63/'ACS 12.1'!W63,0)</f>
        <v>0</v>
      </c>
      <c r="AA63" s="540">
        <f>IFERROR('2011-20 Revenue'!AA63/'ACS 12.1'!X63,0)</f>
        <v>0</v>
      </c>
      <c r="AB63" s="539">
        <f>IFERROR('2011-20 Revenue'!AB63/'ACS 12.1'!Y63,0)</f>
        <v>0</v>
      </c>
      <c r="AC63" s="1030"/>
      <c r="AD63" s="535">
        <f>IFERROR('2011-20 Revenue'!AD63/'ACS 12.1'!Z63,0)</f>
        <v>22351.719550379989</v>
      </c>
      <c r="AE63" s="360">
        <f>X63*(1+Inputs!$L$136)</f>
        <v>22856.405827734427</v>
      </c>
      <c r="AF63" s="253">
        <f>Y63*(1+Inputs!$L$136)</f>
        <v>0</v>
      </c>
      <c r="AG63" s="253">
        <f>Z63*(1+Inputs!$L$136)</f>
        <v>0</v>
      </c>
      <c r="AH63" s="284">
        <f>AA63*(1+Inputs!$L$136)</f>
        <v>0</v>
      </c>
      <c r="AI63" s="253">
        <f>AB63*(1+Inputs!$L$136)</f>
        <v>0</v>
      </c>
      <c r="AJ63" s="631"/>
      <c r="AK63" s="292">
        <f>AD63*(1+Inputs!$L$136)</f>
        <v>22856.405827734427</v>
      </c>
      <c r="AL63" s="360">
        <f>IF('ACS 12.1'!AG63&lt;&gt;0,($AK63*(1+Inputs!$M$136)),0)</f>
        <v>23372.487570121248</v>
      </c>
      <c r="AM63" s="253">
        <f>IF('ACS 12.1'!AH63&lt;&gt;0,($AK63*(1+Inputs!$M$136)),0)</f>
        <v>0</v>
      </c>
      <c r="AN63" s="253">
        <f>IF('ACS 12.1'!AI63&lt;&gt;0,($AK63*(1+Inputs!$M$136)),0)</f>
        <v>0</v>
      </c>
      <c r="AO63" s="284">
        <f>IF('ACS 12.1'!AJ63&lt;&gt;0,($AK63*(1+Inputs!$M$136)),0)</f>
        <v>23372.487570121248</v>
      </c>
      <c r="AP63" s="253">
        <f>IF('ACS 12.1'!AK63&lt;&gt;0,($AK63*(1+Inputs!$M$136)),0)</f>
        <v>23372.487570121248</v>
      </c>
      <c r="AQ63" s="253">
        <f>IF('ACS 12.1'!AL63&lt;&gt;0,($AK63*(1+Inputs!$M$136)),0)</f>
        <v>23372.487570121248</v>
      </c>
      <c r="AR63" s="292">
        <f>AK63*(1+Inputs!$M$136)</f>
        <v>23372.487570121248</v>
      </c>
      <c r="AS63" s="360">
        <f>IF('ACS 12.1'!AN63&lt;&gt;0,($AR63*(1+Inputs!$M$136)),0)</f>
        <v>23900.222079213054</v>
      </c>
      <c r="AT63" s="253">
        <f>IF('ACS 12.1'!AO63&lt;&gt;0,($AR63*(1+Inputs!$M$136)),0)</f>
        <v>0</v>
      </c>
      <c r="AU63" s="253">
        <f>IF('ACS 12.1'!AP63&lt;&gt;0,($AR63*(1+Inputs!$M$136)),0)</f>
        <v>0</v>
      </c>
      <c r="AV63" s="284">
        <f>IF('ACS 12.1'!AQ63&lt;&gt;0,($AR63*(1+Inputs!$M$136)),0)</f>
        <v>23900.222079213054</v>
      </c>
      <c r="AW63" s="253">
        <f>IF('ACS 12.1'!AR63&lt;&gt;0,($AR63*(1+Inputs!$M$136)),0)</f>
        <v>23900.222079213054</v>
      </c>
      <c r="AX63" s="253">
        <f>IF('ACS 12.1'!AS63&lt;&gt;0,($AR63*(1+Inputs!$M$136)),0)</f>
        <v>23900.222079213054</v>
      </c>
      <c r="AY63" s="292">
        <f>AR63*(1+Inputs!$M$136)</f>
        <v>23900.222079213054</v>
      </c>
      <c r="AZ63" s="360">
        <f>IF('ACS 12.1'!AU63&lt;&gt;0,($AY63*(1+Inputs!$M$136)),0)</f>
        <v>24439.872466375211</v>
      </c>
      <c r="BA63" s="253">
        <f>IF('ACS 12.1'!AV63&lt;&gt;0,($AY63*(1+Inputs!$M$136)),0)</f>
        <v>0</v>
      </c>
      <c r="BB63" s="253">
        <f>IF('ACS 12.1'!AW63&lt;&gt;0,($AY63*(1+Inputs!$M$136)),0)</f>
        <v>0</v>
      </c>
      <c r="BC63" s="284">
        <f>IF('ACS 12.1'!AX63&lt;&gt;0,($AY63*(1+Inputs!$M$136)),0)</f>
        <v>24439.872466375211</v>
      </c>
      <c r="BD63" s="253">
        <f>IF('ACS 12.1'!AY63&lt;&gt;0,($AY63*(1+Inputs!$M$136)),0)</f>
        <v>24439.872466375211</v>
      </c>
      <c r="BE63" s="253">
        <f>IF('ACS 12.1'!AZ63&lt;&gt;0,($AY63*(1+Inputs!$M$136)),0)</f>
        <v>24439.872466375211</v>
      </c>
      <c r="BF63" s="292">
        <f>AY63*(1+Inputs!$M$136)</f>
        <v>24439.872466375211</v>
      </c>
      <c r="BG63" s="360">
        <f>IF('ACS 12.1'!BB63&lt;&gt;0,($BF63*(1+Inputs!$M$136)),0)</f>
        <v>24991.707783844668</v>
      </c>
      <c r="BH63" s="253">
        <f>IF('ACS 12.1'!BC63&lt;&gt;0,($BF63*(1+Inputs!$M$136)),0)</f>
        <v>0</v>
      </c>
      <c r="BI63" s="253">
        <f>IF('ACS 12.1'!BD63&lt;&gt;0,($BF63*(1+Inputs!$M$136)),0)</f>
        <v>0</v>
      </c>
      <c r="BJ63" s="284">
        <f>IF('ACS 12.1'!BE63&lt;&gt;0,($BF63*(1+Inputs!$M$136)),0)</f>
        <v>24991.707783844668</v>
      </c>
      <c r="BK63" s="253">
        <f>IF('ACS 12.1'!BF63&lt;&gt;0,($BF63*(1+Inputs!$M$136)),0)</f>
        <v>24991.707783844668</v>
      </c>
      <c r="BL63" s="253">
        <f>IF('ACS 12.1'!BG63&lt;&gt;0,($BF63*(1+Inputs!$M$136)),0)</f>
        <v>24991.707783844668</v>
      </c>
      <c r="BM63" s="292">
        <f>BF63*(1+Inputs!$M$136)</f>
        <v>24991.707783844668</v>
      </c>
      <c r="BN63" s="360">
        <f>IF('ACS 12.1'!BI63&lt;&gt;0,($BM63*(1+Inputs!$M$136)),0)</f>
        <v>25556.00315887071</v>
      </c>
      <c r="BO63" s="253">
        <f>IF('ACS 12.1'!BJ63&lt;&gt;0,($BM63*(1+Inputs!$M$136)),0)</f>
        <v>0</v>
      </c>
      <c r="BP63" s="253">
        <f>IF('ACS 12.1'!BK63&lt;&gt;0,($BM63*(1+Inputs!$M$136)),0)</f>
        <v>0</v>
      </c>
      <c r="BQ63" s="284">
        <f>IF('ACS 12.1'!BL63&lt;&gt;0,($BM63*(1+Inputs!$M$136)),0)</f>
        <v>25556.00315887071</v>
      </c>
      <c r="BR63" s="253">
        <f>IF('ACS 12.1'!BM63&lt;&gt;0,($BM63*(1+Inputs!$M$136)),0)</f>
        <v>25556.00315887071</v>
      </c>
      <c r="BS63" s="253">
        <f>IF('ACS 12.1'!BN63&lt;&gt;0,($BM63*(1+Inputs!$M$136)),0)</f>
        <v>25556.00315887071</v>
      </c>
      <c r="BT63" s="292">
        <f>BM63*(1+Inputs!$M$136)</f>
        <v>25556.00315887071</v>
      </c>
      <c r="BU63" s="60"/>
      <c r="BV63" s="53"/>
      <c r="BW63" s="53"/>
      <c r="BX63" s="53"/>
      <c r="BY63" s="53"/>
      <c r="BZ63" s="60"/>
      <c r="CA63" s="60"/>
      <c r="CB63" s="60"/>
      <c r="CC63" s="35"/>
      <c r="CD63" s="35"/>
      <c r="CE63" s="35"/>
      <c r="CF63" s="35"/>
    </row>
    <row r="64" spans="1:84">
      <c r="B64" s="304" t="s">
        <v>288</v>
      </c>
      <c r="C64" s="360">
        <f>IFERROR('2011-20 Revenue'!C64/'ACS 12.1'!C64,0)</f>
        <v>0</v>
      </c>
      <c r="D64" s="253">
        <f>IFERROR('2011-20 Revenue'!D64/'ACS 12.1'!D64,0)</f>
        <v>0</v>
      </c>
      <c r="E64" s="253">
        <f>IFERROR('2011-20 Revenue'!E64/'ACS 12.1'!E64,0)</f>
        <v>0</v>
      </c>
      <c r="F64" s="284">
        <f>IFERROR('2011-20 Revenue'!F64/'ACS 12.1'!F64,0)</f>
        <v>0</v>
      </c>
      <c r="G64" s="253">
        <f>IFERROR('2011-20 Revenue'!G64/'ACS 12.1'!G64,0)</f>
        <v>0</v>
      </c>
      <c r="H64" s="631"/>
      <c r="I64" s="296">
        <f>IFERROR('2011-20 Revenue'!I64/'ACS 12.1'!H64,0)</f>
        <v>0</v>
      </c>
      <c r="J64" s="360">
        <f>IFERROR('2011-20 Revenue'!J64/'ACS 12.1'!I64,0)</f>
        <v>4859.0000000000009</v>
      </c>
      <c r="K64" s="253">
        <f>IFERROR('2011-20 Revenue'!K64/'ACS 12.1'!J64,0)</f>
        <v>0</v>
      </c>
      <c r="L64" s="253">
        <f>IFERROR('2011-20 Revenue'!L64/'ACS 12.1'!K64,0)</f>
        <v>0</v>
      </c>
      <c r="M64" s="284">
        <f>IFERROR('2011-20 Revenue'!M64/'ACS 12.1'!L64,0)</f>
        <v>0</v>
      </c>
      <c r="N64" s="253">
        <f>IFERROR('2011-20 Revenue'!N64/'ACS 12.1'!M64,0)</f>
        <v>0</v>
      </c>
      <c r="O64" s="631"/>
      <c r="P64" s="292">
        <f>IFERROR('2011-20 Revenue'!P64/'ACS 12.1'!N64,0)</f>
        <v>4859.0000000000009</v>
      </c>
      <c r="Q64" s="360">
        <f>IFERROR('2011-20 Revenue'!Q64/'ACS 12.1'!O64,0)</f>
        <v>24667.031557553033</v>
      </c>
      <c r="R64" s="253">
        <f>IFERROR('2011-20 Revenue'!R64/'ACS 12.1'!P64,0)</f>
        <v>0</v>
      </c>
      <c r="S64" s="253">
        <f>IFERROR('2011-20 Revenue'!S64/'ACS 12.1'!Q64,0)</f>
        <v>0</v>
      </c>
      <c r="T64" s="284">
        <f>IFERROR('2011-20 Revenue'!T64/'ACS 12.1'!R64,0)</f>
        <v>0</v>
      </c>
      <c r="U64" s="253">
        <f>IFERROR('2011-20 Revenue'!U64/'ACS 12.1'!S64,0)</f>
        <v>0</v>
      </c>
      <c r="V64" s="631"/>
      <c r="W64" s="292">
        <f>IFERROR('2011-20 Revenue'!W64/'ACS 12.1'!T64,0)</f>
        <v>24667.031557553033</v>
      </c>
      <c r="X64" s="538">
        <f>IFERROR('2011-20 Revenue'!X64/'ACS 12.1'!U64,0)</f>
        <v>32103.879916526548</v>
      </c>
      <c r="Y64" s="539">
        <f>IFERROR('2011-20 Revenue'!Y64/'ACS 12.1'!V64,0)</f>
        <v>0</v>
      </c>
      <c r="Z64" s="539">
        <f>IFERROR('2011-20 Revenue'!Z64/'ACS 12.1'!W64,0)</f>
        <v>0</v>
      </c>
      <c r="AA64" s="540">
        <f>IFERROR('2011-20 Revenue'!AA64/'ACS 12.1'!X64,0)</f>
        <v>0</v>
      </c>
      <c r="AB64" s="539">
        <f>IFERROR('2011-20 Revenue'!AB64/'ACS 12.1'!Y64,0)</f>
        <v>0</v>
      </c>
      <c r="AC64" s="1030"/>
      <c r="AD64" s="535">
        <f>IFERROR('2011-20 Revenue'!AD64/'ACS 12.1'!Z64,0)</f>
        <v>32103.879916526548</v>
      </c>
      <c r="AE64" s="360">
        <f>X64*(1+Inputs!$L$136)</f>
        <v>32828.763190369798</v>
      </c>
      <c r="AF64" s="253">
        <f>Y64*(1+Inputs!$L$136)</f>
        <v>0</v>
      </c>
      <c r="AG64" s="253">
        <f>Z64*(1+Inputs!$L$136)</f>
        <v>0</v>
      </c>
      <c r="AH64" s="284">
        <f>AA64*(1+Inputs!$L$136)</f>
        <v>0</v>
      </c>
      <c r="AI64" s="253">
        <f>AB64*(1+Inputs!$L$136)</f>
        <v>0</v>
      </c>
      <c r="AJ64" s="631"/>
      <c r="AK64" s="292">
        <f>AD64*(1+Inputs!$L$136)</f>
        <v>32828.763190369798</v>
      </c>
      <c r="AL64" s="360">
        <f>IF('ACS 12.1'!AG64&lt;&gt;0,($AK64*(1+Inputs!$M$136)),0)</f>
        <v>33570.013824235088</v>
      </c>
      <c r="AM64" s="253">
        <f>IF('ACS 12.1'!AH64&lt;&gt;0,($AK64*(1+Inputs!$M$136)),0)</f>
        <v>0</v>
      </c>
      <c r="AN64" s="253">
        <f>IF('ACS 12.1'!AI64&lt;&gt;0,($AK64*(1+Inputs!$M$136)),0)</f>
        <v>0</v>
      </c>
      <c r="AO64" s="284">
        <f>IF('ACS 12.1'!AJ64&lt;&gt;0,($AK64*(1+Inputs!$M$136)),0)</f>
        <v>33570.013824235088</v>
      </c>
      <c r="AP64" s="253">
        <f>IF('ACS 12.1'!AK64&lt;&gt;0,($AK64*(1+Inputs!$M$136)),0)</f>
        <v>33570.013824235088</v>
      </c>
      <c r="AQ64" s="253">
        <f>IF('ACS 12.1'!AL64&lt;&gt;0,($AK64*(1+Inputs!$M$136)),0)</f>
        <v>33570.013824235088</v>
      </c>
      <c r="AR64" s="292">
        <f>AK64*(1+Inputs!$M$136)</f>
        <v>33570.013824235088</v>
      </c>
      <c r="AS64" s="360">
        <f>IF('ACS 12.1'!AN64&lt;&gt;0,($AR64*(1+Inputs!$M$136)),0)</f>
        <v>34328.001381724927</v>
      </c>
      <c r="AT64" s="253">
        <f>IF('ACS 12.1'!AO64&lt;&gt;0,($AR64*(1+Inputs!$M$136)),0)</f>
        <v>0</v>
      </c>
      <c r="AU64" s="253">
        <f>IF('ACS 12.1'!AP64&lt;&gt;0,($AR64*(1+Inputs!$M$136)),0)</f>
        <v>0</v>
      </c>
      <c r="AV64" s="284">
        <f>IF('ACS 12.1'!AQ64&lt;&gt;0,($AR64*(1+Inputs!$M$136)),0)</f>
        <v>34328.001381724927</v>
      </c>
      <c r="AW64" s="253">
        <f>IF('ACS 12.1'!AR64&lt;&gt;0,($AR64*(1+Inputs!$M$136)),0)</f>
        <v>34328.001381724927</v>
      </c>
      <c r="AX64" s="253">
        <f>IF('ACS 12.1'!AS64&lt;&gt;0,($AR64*(1+Inputs!$M$136)),0)</f>
        <v>34328.001381724927</v>
      </c>
      <c r="AY64" s="292">
        <f>AR64*(1+Inputs!$M$136)</f>
        <v>34328.001381724927</v>
      </c>
      <c r="AZ64" s="360">
        <f>IF('ACS 12.1'!AU64&lt;&gt;0,($AY64*(1+Inputs!$M$136)),0)</f>
        <v>35103.10377093088</v>
      </c>
      <c r="BA64" s="253">
        <f>IF('ACS 12.1'!AV64&lt;&gt;0,($AY64*(1+Inputs!$M$136)),0)</f>
        <v>0</v>
      </c>
      <c r="BB64" s="253">
        <f>IF('ACS 12.1'!AW64&lt;&gt;0,($AY64*(1+Inputs!$M$136)),0)</f>
        <v>0</v>
      </c>
      <c r="BC64" s="284">
        <f>IF('ACS 12.1'!AX64&lt;&gt;0,($AY64*(1+Inputs!$M$136)),0)</f>
        <v>35103.10377093088</v>
      </c>
      <c r="BD64" s="253">
        <f>IF('ACS 12.1'!AY64&lt;&gt;0,($AY64*(1+Inputs!$M$136)),0)</f>
        <v>35103.10377093088</v>
      </c>
      <c r="BE64" s="253">
        <f>IF('ACS 12.1'!AZ64&lt;&gt;0,($AY64*(1+Inputs!$M$136)),0)</f>
        <v>35103.10377093088</v>
      </c>
      <c r="BF64" s="292">
        <f>AY64*(1+Inputs!$M$136)</f>
        <v>35103.10377093088</v>
      </c>
      <c r="BG64" s="360">
        <f>IF('ACS 12.1'!BB64&lt;&gt;0,($BF64*(1+Inputs!$M$136)),0)</f>
        <v>35895.707432846306</v>
      </c>
      <c r="BH64" s="253">
        <f>IF('ACS 12.1'!BC64&lt;&gt;0,($BF64*(1+Inputs!$M$136)),0)</f>
        <v>0</v>
      </c>
      <c r="BI64" s="253">
        <f>IF('ACS 12.1'!BD64&lt;&gt;0,($BF64*(1+Inputs!$M$136)),0)</f>
        <v>0</v>
      </c>
      <c r="BJ64" s="284">
        <f>IF('ACS 12.1'!BE64&lt;&gt;0,($BF64*(1+Inputs!$M$136)),0)</f>
        <v>35895.707432846306</v>
      </c>
      <c r="BK64" s="253">
        <f>IF('ACS 12.1'!BF64&lt;&gt;0,($BF64*(1+Inputs!$M$136)),0)</f>
        <v>35895.707432846306</v>
      </c>
      <c r="BL64" s="253">
        <f>IF('ACS 12.1'!BG64&lt;&gt;0,($BF64*(1+Inputs!$M$136)),0)</f>
        <v>35895.707432846306</v>
      </c>
      <c r="BM64" s="292">
        <f>BF64*(1+Inputs!$M$136)</f>
        <v>35895.707432846306</v>
      </c>
      <c r="BN64" s="360">
        <f>IF('ACS 12.1'!BI64&lt;&gt;0,($BM64*(1+Inputs!$M$136)),0)</f>
        <v>36706.207534033347</v>
      </c>
      <c r="BO64" s="253">
        <f>IF('ACS 12.1'!BJ64&lt;&gt;0,($BM64*(1+Inputs!$M$136)),0)</f>
        <v>0</v>
      </c>
      <c r="BP64" s="253">
        <f>IF('ACS 12.1'!BK64&lt;&gt;0,($BM64*(1+Inputs!$M$136)),0)</f>
        <v>0</v>
      </c>
      <c r="BQ64" s="284">
        <f>IF('ACS 12.1'!BL64&lt;&gt;0,($BM64*(1+Inputs!$M$136)),0)</f>
        <v>36706.207534033347</v>
      </c>
      <c r="BR64" s="253">
        <f>IF('ACS 12.1'!BM64&lt;&gt;0,($BM64*(1+Inputs!$M$136)),0)</f>
        <v>36706.207534033347</v>
      </c>
      <c r="BS64" s="253">
        <f>IF('ACS 12.1'!BN64&lt;&gt;0,($BM64*(1+Inputs!$M$136)),0)</f>
        <v>36706.207534033347</v>
      </c>
      <c r="BT64" s="292">
        <f>BM64*(1+Inputs!$M$136)</f>
        <v>36706.207534033347</v>
      </c>
      <c r="BU64" s="60"/>
      <c r="BV64" s="53"/>
      <c r="BW64" s="53"/>
      <c r="BX64" s="53"/>
      <c r="BY64" s="53"/>
      <c r="BZ64" s="60"/>
      <c r="CA64" s="60"/>
      <c r="CB64" s="60"/>
      <c r="CC64" s="35"/>
      <c r="CD64" s="35"/>
      <c r="CE64" s="35"/>
      <c r="CF64" s="35"/>
    </row>
    <row r="65" spans="1:84">
      <c r="B65" s="304"/>
      <c r="C65" s="360"/>
      <c r="D65" s="519"/>
      <c r="E65" s="519"/>
      <c r="F65" s="284"/>
      <c r="G65" s="519"/>
      <c r="H65" s="631"/>
      <c r="I65" s="631"/>
      <c r="J65" s="360"/>
      <c r="K65" s="519"/>
      <c r="L65" s="519"/>
      <c r="M65" s="284"/>
      <c r="N65" s="519"/>
      <c r="O65" s="631"/>
      <c r="P65" s="292"/>
      <c r="Q65" s="360"/>
      <c r="R65" s="519"/>
      <c r="S65" s="519"/>
      <c r="T65" s="284"/>
      <c r="U65" s="519"/>
      <c r="V65" s="631"/>
      <c r="W65" s="292"/>
      <c r="X65" s="538"/>
      <c r="Y65" s="800"/>
      <c r="Z65" s="800"/>
      <c r="AA65" s="540"/>
      <c r="AB65" s="800"/>
      <c r="AC65" s="1030"/>
      <c r="AD65" s="535"/>
      <c r="AE65" s="360"/>
      <c r="AF65" s="519"/>
      <c r="AG65" s="519"/>
      <c r="AH65" s="284"/>
      <c r="AI65" s="519"/>
      <c r="AJ65" s="631"/>
      <c r="AK65" s="292"/>
      <c r="AL65" s="360"/>
      <c r="AM65" s="519"/>
      <c r="AN65" s="519"/>
      <c r="AO65" s="284"/>
      <c r="AP65" s="519"/>
      <c r="AQ65" s="631"/>
      <c r="AR65" s="292"/>
      <c r="AS65" s="360"/>
      <c r="AT65" s="519"/>
      <c r="AU65" s="519"/>
      <c r="AV65" s="284"/>
      <c r="AW65" s="519"/>
      <c r="AX65" s="631"/>
      <c r="AY65" s="292"/>
      <c r="AZ65" s="360"/>
      <c r="BA65" s="519"/>
      <c r="BB65" s="519"/>
      <c r="BC65" s="284"/>
      <c r="BD65" s="519"/>
      <c r="BE65" s="631"/>
      <c r="BF65" s="292"/>
      <c r="BG65" s="360"/>
      <c r="BH65" s="519"/>
      <c r="BI65" s="519"/>
      <c r="BJ65" s="284"/>
      <c r="BK65" s="519"/>
      <c r="BL65" s="631"/>
      <c r="BM65" s="292"/>
      <c r="BN65" s="360"/>
      <c r="BO65" s="519"/>
      <c r="BP65" s="519"/>
      <c r="BQ65" s="284"/>
      <c r="BR65" s="519"/>
      <c r="BS65" s="631"/>
      <c r="BT65" s="292"/>
      <c r="BU65" s="60"/>
      <c r="BV65" s="53"/>
      <c r="BW65" s="53"/>
      <c r="BX65" s="53"/>
      <c r="BY65" s="53"/>
      <c r="BZ65" s="60"/>
      <c r="CA65" s="60"/>
      <c r="CB65" s="60"/>
      <c r="CC65" s="35"/>
      <c r="CD65" s="35"/>
      <c r="CE65" s="35"/>
      <c r="CF65" s="35"/>
    </row>
    <row r="66" spans="1:84">
      <c r="B66" s="304" t="s">
        <v>599</v>
      </c>
      <c r="C66" s="360">
        <f>Inputs!H145</f>
        <v>63629</v>
      </c>
      <c r="D66" s="519"/>
      <c r="E66" s="519"/>
      <c r="F66" s="284"/>
      <c r="G66" s="519"/>
      <c r="H66" s="631"/>
      <c r="I66" s="631">
        <f>C66</f>
        <v>63629</v>
      </c>
      <c r="J66" s="360">
        <f>Inputs!I145</f>
        <v>63536</v>
      </c>
      <c r="K66" s="519"/>
      <c r="L66" s="519"/>
      <c r="M66" s="284"/>
      <c r="N66" s="519"/>
      <c r="O66" s="631"/>
      <c r="P66" s="292">
        <f>J66</f>
        <v>63536</v>
      </c>
      <c r="Q66" s="360">
        <f>Inputs!J145</f>
        <v>63645</v>
      </c>
      <c r="R66" s="519"/>
      <c r="S66" s="519"/>
      <c r="T66" s="284"/>
      <c r="U66" s="519"/>
      <c r="V66" s="631"/>
      <c r="W66" s="292">
        <f>Q66</f>
        <v>63645</v>
      </c>
      <c r="X66" s="538">
        <f>Inputs!K145</f>
        <v>64965</v>
      </c>
      <c r="Y66" s="800"/>
      <c r="Z66" s="800"/>
      <c r="AA66" s="540"/>
      <c r="AB66" s="800"/>
      <c r="AC66" s="1030"/>
      <c r="AD66" s="292">
        <f>X66</f>
        <v>64965</v>
      </c>
      <c r="AE66" s="360">
        <f>Inputs!L145</f>
        <v>64965</v>
      </c>
      <c r="AF66" s="519"/>
      <c r="AG66" s="519"/>
      <c r="AH66" s="284"/>
      <c r="AI66" s="519"/>
      <c r="AJ66" s="631"/>
      <c r="AK66" s="292">
        <f>AE66</f>
        <v>64965</v>
      </c>
      <c r="AL66" s="360">
        <f>Inputs!M145</f>
        <v>0</v>
      </c>
      <c r="AM66" s="519"/>
      <c r="AN66" s="519"/>
      <c r="AO66" s="284"/>
      <c r="AP66" s="519"/>
      <c r="AQ66" s="631"/>
      <c r="AR66" s="292">
        <f>AL66</f>
        <v>0</v>
      </c>
      <c r="AS66" s="360">
        <f>Inputs!N145</f>
        <v>0</v>
      </c>
      <c r="AT66" s="519"/>
      <c r="AU66" s="519"/>
      <c r="AV66" s="284"/>
      <c r="AW66" s="519"/>
      <c r="AX66" s="631"/>
      <c r="AY66" s="292">
        <f>AS66</f>
        <v>0</v>
      </c>
      <c r="AZ66" s="360">
        <f>Inputs!O145</f>
        <v>0</v>
      </c>
      <c r="BA66" s="519"/>
      <c r="BB66" s="519"/>
      <c r="BC66" s="284"/>
      <c r="BD66" s="519"/>
      <c r="BE66" s="631"/>
      <c r="BF66" s="292">
        <f>AZ66</f>
        <v>0</v>
      </c>
      <c r="BG66" s="360">
        <f>Inputs!P145</f>
        <v>0</v>
      </c>
      <c r="BH66" s="519"/>
      <c r="BI66" s="519"/>
      <c r="BJ66" s="284"/>
      <c r="BK66" s="519"/>
      <c r="BL66" s="631"/>
      <c r="BM66" s="292">
        <f>BG66</f>
        <v>0</v>
      </c>
      <c r="BN66" s="360">
        <f>Inputs!Q145</f>
        <v>0</v>
      </c>
      <c r="BO66" s="519"/>
      <c r="BP66" s="519"/>
      <c r="BQ66" s="284"/>
      <c r="BR66" s="519"/>
      <c r="BS66" s="631"/>
      <c r="BT66" s="292">
        <f>BN66</f>
        <v>0</v>
      </c>
      <c r="BU66" s="60"/>
      <c r="BV66" s="53"/>
      <c r="BW66" s="53"/>
      <c r="BX66" s="53"/>
      <c r="BY66" s="53"/>
      <c r="BZ66" s="60"/>
      <c r="CA66" s="60"/>
      <c r="CB66" s="60"/>
      <c r="CC66" s="35"/>
      <c r="CD66" s="35"/>
      <c r="CE66" s="35"/>
      <c r="CF66" s="35"/>
    </row>
    <row r="67" spans="1:84" ht="13.5" thickBot="1">
      <c r="B67" s="291"/>
      <c r="C67" s="293"/>
      <c r="D67" s="294"/>
      <c r="E67" s="294"/>
      <c r="F67" s="294"/>
      <c r="G67" s="294"/>
      <c r="H67" s="297"/>
      <c r="I67" s="297"/>
      <c r="J67" s="293"/>
      <c r="K67" s="294"/>
      <c r="L67" s="294"/>
      <c r="M67" s="294"/>
      <c r="N67" s="294"/>
      <c r="O67" s="297"/>
      <c r="P67" s="295"/>
      <c r="Q67" s="293"/>
      <c r="R67" s="294"/>
      <c r="S67" s="294"/>
      <c r="T67" s="294"/>
      <c r="U67" s="294"/>
      <c r="V67" s="297"/>
      <c r="W67" s="295"/>
      <c r="X67" s="544"/>
      <c r="Y67" s="545"/>
      <c r="Z67" s="545"/>
      <c r="AA67" s="545"/>
      <c r="AB67" s="545"/>
      <c r="AC67" s="1032"/>
      <c r="AD67" s="546"/>
      <c r="AE67" s="293"/>
      <c r="AF67" s="294"/>
      <c r="AG67" s="294"/>
      <c r="AH67" s="294"/>
      <c r="AI67" s="294"/>
      <c r="AJ67" s="297"/>
      <c r="AK67" s="295"/>
      <c r="AL67" s="293"/>
      <c r="AM67" s="294"/>
      <c r="AN67" s="294"/>
      <c r="AO67" s="294"/>
      <c r="AP67" s="294"/>
      <c r="AQ67" s="297"/>
      <c r="AR67" s="295"/>
      <c r="AS67" s="293"/>
      <c r="AT67" s="294"/>
      <c r="AU67" s="294"/>
      <c r="AV67" s="294"/>
      <c r="AW67" s="294"/>
      <c r="AX67" s="297"/>
      <c r="AY67" s="295"/>
      <c r="AZ67" s="293"/>
      <c r="BA67" s="294"/>
      <c r="BB67" s="294"/>
      <c r="BC67" s="294"/>
      <c r="BD67" s="294"/>
      <c r="BE67" s="297"/>
      <c r="BF67" s="295"/>
      <c r="BG67" s="293"/>
      <c r="BH67" s="294"/>
      <c r="BI67" s="294"/>
      <c r="BJ67" s="294"/>
      <c r="BK67" s="294"/>
      <c r="BL67" s="297"/>
      <c r="BM67" s="295"/>
      <c r="BN67" s="293"/>
      <c r="BO67" s="294"/>
      <c r="BP67" s="294"/>
      <c r="BQ67" s="294"/>
      <c r="BR67" s="294"/>
      <c r="BS67" s="297"/>
      <c r="BT67" s="295"/>
      <c r="BU67" s="60"/>
      <c r="BV67" s="53"/>
      <c r="BW67" s="53"/>
      <c r="BX67" s="53"/>
      <c r="BY67" s="53"/>
      <c r="BZ67" s="60"/>
      <c r="CA67" s="60"/>
      <c r="CB67" s="60"/>
      <c r="CC67" s="35"/>
      <c r="CD67" s="35"/>
      <c r="CE67" s="35"/>
      <c r="CF67" s="35"/>
    </row>
    <row r="68" spans="1:84">
      <c r="B68" s="335" t="s">
        <v>39</v>
      </c>
      <c r="C68" s="379"/>
      <c r="D68" s="379"/>
      <c r="E68" s="379"/>
      <c r="F68" s="379"/>
      <c r="G68" s="379"/>
      <c r="H68" s="379"/>
      <c r="I68" s="379"/>
      <c r="J68" s="379"/>
      <c r="K68" s="379"/>
      <c r="L68" s="379"/>
      <c r="M68" s="379"/>
      <c r="N68" s="379"/>
      <c r="O68" s="379"/>
      <c r="P68" s="379"/>
      <c r="Q68" s="379"/>
      <c r="R68" s="379"/>
      <c r="S68" s="379"/>
      <c r="T68" s="379"/>
      <c r="U68" s="379"/>
      <c r="V68" s="379"/>
      <c r="W68" s="379"/>
      <c r="X68" s="379"/>
      <c r="Y68" s="379"/>
      <c r="Z68" s="379"/>
      <c r="AA68" s="379"/>
      <c r="AB68" s="379"/>
      <c r="AC68" s="379"/>
      <c r="AD68" s="379"/>
      <c r="AE68" s="379"/>
      <c r="AF68" s="379"/>
      <c r="AG68" s="379"/>
      <c r="AH68" s="379"/>
      <c r="AI68" s="379"/>
      <c r="AJ68" s="379"/>
      <c r="AK68" s="379"/>
      <c r="AL68" s="379"/>
      <c r="AM68" s="379"/>
      <c r="AN68" s="379"/>
      <c r="AO68" s="379"/>
      <c r="AP68" s="379"/>
      <c r="AQ68" s="379"/>
      <c r="AR68" s="379"/>
      <c r="AS68" s="379"/>
      <c r="AT68" s="379"/>
      <c r="AU68" s="379"/>
      <c r="AV68" s="379"/>
      <c r="AW68" s="379"/>
      <c r="AX68" s="379"/>
      <c r="AY68" s="379"/>
      <c r="AZ68" s="379"/>
      <c r="BA68" s="379"/>
      <c r="BB68" s="379"/>
      <c r="BC68" s="379"/>
      <c r="BD68" s="379"/>
      <c r="BE68" s="379"/>
      <c r="BF68" s="379"/>
      <c r="BG68" s="379"/>
      <c r="BH68" s="379"/>
      <c r="BI68" s="379"/>
      <c r="BJ68" s="379"/>
      <c r="BK68" s="379"/>
      <c r="BL68" s="379"/>
      <c r="BM68" s="379"/>
      <c r="BN68" s="379"/>
      <c r="BO68" s="379"/>
      <c r="BP68" s="379"/>
      <c r="BQ68" s="379"/>
      <c r="BR68" s="379"/>
      <c r="BS68" s="379"/>
      <c r="BT68" s="379"/>
      <c r="BU68" s="60"/>
      <c r="BV68" s="60"/>
      <c r="BW68" s="60"/>
      <c r="BX68" s="60"/>
      <c r="BY68" s="60"/>
      <c r="BZ68" s="60"/>
      <c r="CA68" s="60"/>
      <c r="CB68" s="60"/>
      <c r="CC68" s="35"/>
      <c r="CD68" s="35"/>
      <c r="CE68" s="35"/>
      <c r="CF68" s="35"/>
    </row>
    <row r="69" spans="1:84">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35"/>
      <c r="CD69" s="35"/>
      <c r="CE69" s="35"/>
      <c r="CF69" s="35"/>
    </row>
    <row r="70" spans="1:84">
      <c r="A70" s="35"/>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53"/>
      <c r="AF70" s="53"/>
      <c r="AG70" s="5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3"/>
      <c r="BK70" s="53"/>
      <c r="BL70" s="53"/>
      <c r="BM70" s="53"/>
      <c r="BN70" s="53"/>
      <c r="BO70" s="53"/>
      <c r="BP70" s="53"/>
      <c r="BQ70" s="53"/>
      <c r="BR70" s="53"/>
      <c r="BS70" s="53"/>
      <c r="BT70" s="53"/>
      <c r="BU70" s="53"/>
      <c r="BV70" s="53"/>
      <c r="BW70" s="53"/>
      <c r="BX70" s="53"/>
      <c r="BY70" s="53"/>
      <c r="BZ70" s="53"/>
      <c r="CA70" s="53"/>
      <c r="CB70" s="53"/>
      <c r="CC70" s="35"/>
      <c r="CD70" s="35"/>
      <c r="CE70" s="35"/>
      <c r="CF70" s="35"/>
    </row>
    <row r="71" spans="1:84">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c r="BL71" s="53"/>
      <c r="BM71" s="53"/>
      <c r="BN71" s="53"/>
      <c r="BO71" s="53"/>
      <c r="BP71" s="53"/>
      <c r="BQ71" s="53"/>
      <c r="BR71" s="53"/>
      <c r="BS71" s="53"/>
      <c r="BT71" s="53"/>
      <c r="BU71" s="53"/>
      <c r="BV71" s="53"/>
      <c r="BW71" s="53"/>
      <c r="BX71" s="53"/>
      <c r="BY71" s="53"/>
      <c r="BZ71" s="53"/>
      <c r="CA71" s="53"/>
      <c r="CB71" s="53"/>
      <c r="CC71" s="35"/>
      <c r="CD71" s="35"/>
      <c r="CE71" s="35"/>
      <c r="CF71" s="35"/>
    </row>
    <row r="72" spans="1:84">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35"/>
      <c r="CD72" s="35"/>
      <c r="CE72" s="35"/>
      <c r="CF72" s="35"/>
    </row>
    <row r="73" spans="1:84">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53"/>
      <c r="AF73" s="53"/>
      <c r="AG73" s="5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3"/>
      <c r="BK73" s="53"/>
      <c r="BL73" s="53"/>
      <c r="BM73" s="53"/>
      <c r="BN73" s="53"/>
      <c r="BO73" s="53"/>
      <c r="BP73" s="53"/>
      <c r="BQ73" s="53"/>
      <c r="BR73" s="53"/>
      <c r="BS73" s="53"/>
      <c r="BT73" s="53"/>
      <c r="BU73" s="53"/>
      <c r="BV73" s="53"/>
      <c r="BW73" s="53"/>
      <c r="BX73" s="53"/>
      <c r="BY73" s="53"/>
      <c r="BZ73" s="53"/>
      <c r="CA73" s="53"/>
      <c r="CB73" s="53"/>
      <c r="CC73" s="35"/>
      <c r="CD73" s="35"/>
      <c r="CE73" s="35"/>
      <c r="CF73" s="35"/>
    </row>
    <row r="74" spans="1:84">
      <c r="A74" s="35"/>
      <c r="B74" s="75"/>
      <c r="C74" s="75"/>
      <c r="D74" s="75"/>
      <c r="E74" s="75"/>
      <c r="F74" s="75"/>
      <c r="G74" s="75"/>
      <c r="H74" s="75"/>
      <c r="I74" s="75"/>
      <c r="J74" s="75"/>
      <c r="K74" s="75"/>
      <c r="L74" s="75"/>
      <c r="M74" s="75"/>
      <c r="N74" s="75"/>
      <c r="O74" s="75"/>
      <c r="P74" s="75"/>
      <c r="Q74" s="75"/>
      <c r="R74" s="75"/>
      <c r="S74" s="75"/>
      <c r="T74" s="75"/>
      <c r="U74" s="75"/>
      <c r="V74" s="75"/>
      <c r="W74" s="75"/>
      <c r="X74" s="75"/>
      <c r="Y74" s="75"/>
      <c r="Z74" s="75"/>
      <c r="AA74" s="75"/>
      <c r="AB74" s="75"/>
      <c r="AC74" s="75"/>
      <c r="AD74" s="75"/>
      <c r="AE74" s="53"/>
      <c r="AF74" s="53"/>
      <c r="AG74" s="53"/>
      <c r="AH74" s="53"/>
      <c r="AI74" s="53"/>
      <c r="AJ74" s="53"/>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53"/>
      <c r="BI74" s="53"/>
      <c r="BJ74" s="53"/>
      <c r="BK74" s="53"/>
      <c r="BL74" s="53"/>
      <c r="BM74" s="53"/>
      <c r="BN74" s="53"/>
      <c r="BO74" s="53"/>
      <c r="BP74" s="53"/>
      <c r="BQ74" s="53"/>
      <c r="BR74" s="53"/>
      <c r="BS74" s="53"/>
      <c r="BT74" s="53"/>
      <c r="BU74" s="53"/>
      <c r="BV74" s="53"/>
      <c r="BW74" s="53"/>
      <c r="BX74" s="53"/>
      <c r="BY74" s="53"/>
      <c r="BZ74" s="53"/>
      <c r="CA74" s="53"/>
      <c r="CB74" s="53"/>
      <c r="CC74" s="35"/>
      <c r="CD74" s="35"/>
      <c r="CE74" s="35"/>
      <c r="CF74" s="35"/>
    </row>
    <row r="75" spans="1:84">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c r="BL75" s="53"/>
      <c r="BM75" s="53"/>
      <c r="BN75" s="53"/>
      <c r="BO75" s="53"/>
      <c r="BP75" s="53"/>
      <c r="BQ75" s="53"/>
      <c r="BR75" s="53"/>
      <c r="BS75" s="53"/>
      <c r="BT75" s="53"/>
      <c r="BU75" s="53"/>
      <c r="BV75" s="53"/>
      <c r="BW75" s="53"/>
      <c r="BX75" s="53"/>
      <c r="BY75" s="53"/>
      <c r="BZ75" s="53"/>
      <c r="CA75" s="53"/>
      <c r="CB75" s="53"/>
      <c r="CC75" s="35"/>
      <c r="CD75" s="35"/>
      <c r="CE75" s="35"/>
      <c r="CF75" s="35"/>
    </row>
    <row r="76" spans="1:84">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35"/>
      <c r="CD76" s="35"/>
      <c r="CE76" s="35"/>
      <c r="CF76" s="35"/>
    </row>
    <row r="77" spans="1:84">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35"/>
      <c r="CD77" s="35"/>
      <c r="CE77" s="35"/>
      <c r="CF77" s="35"/>
    </row>
    <row r="78" spans="1:84">
      <c r="A78" s="35"/>
      <c r="B78" s="75"/>
      <c r="C78" s="75"/>
      <c r="D78" s="75"/>
      <c r="E78" s="75"/>
      <c r="F78" s="75"/>
      <c r="G78" s="75"/>
      <c r="H78" s="75"/>
      <c r="I78" s="75"/>
      <c r="J78" s="75"/>
      <c r="K78" s="75"/>
      <c r="L78" s="75"/>
      <c r="M78" s="75"/>
      <c r="N78" s="75"/>
      <c r="O78" s="75"/>
      <c r="P78" s="75"/>
      <c r="Q78" s="75"/>
      <c r="R78" s="75"/>
      <c r="S78" s="75"/>
      <c r="T78" s="75"/>
      <c r="U78" s="75"/>
      <c r="V78" s="75"/>
      <c r="W78" s="75"/>
      <c r="X78" s="75"/>
      <c r="Y78" s="75"/>
      <c r="Z78" s="75"/>
      <c r="AA78" s="75"/>
      <c r="AB78" s="75"/>
      <c r="AC78" s="75"/>
      <c r="AD78" s="75"/>
      <c r="AE78" s="53"/>
      <c r="AF78" s="53"/>
      <c r="AG78" s="5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53"/>
      <c r="BM78" s="53"/>
      <c r="BN78" s="53"/>
      <c r="BO78" s="53"/>
      <c r="BP78" s="53"/>
      <c r="BQ78" s="53"/>
      <c r="BR78" s="53"/>
      <c r="BS78" s="53"/>
      <c r="BT78" s="53"/>
      <c r="BU78" s="53"/>
      <c r="BV78" s="53"/>
      <c r="BW78" s="53"/>
      <c r="BX78" s="53"/>
      <c r="BY78" s="53"/>
      <c r="BZ78" s="53"/>
      <c r="CA78" s="53"/>
      <c r="CB78" s="53"/>
      <c r="CC78" s="35"/>
      <c r="CD78" s="35"/>
      <c r="CE78" s="35"/>
      <c r="CF78" s="35"/>
    </row>
    <row r="79" spans="1:84">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35"/>
      <c r="CD79" s="35"/>
      <c r="CE79" s="35"/>
      <c r="CF79" s="35"/>
    </row>
    <row r="80" spans="1:84">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53"/>
      <c r="AF80" s="53"/>
      <c r="AG80" s="5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c r="BM80" s="53"/>
      <c r="BN80" s="53"/>
      <c r="BO80" s="53"/>
      <c r="BP80" s="53"/>
      <c r="BQ80" s="53"/>
      <c r="BR80" s="53"/>
      <c r="BS80" s="53"/>
      <c r="BT80" s="53"/>
      <c r="BU80" s="53"/>
      <c r="BV80" s="53"/>
      <c r="BW80" s="53"/>
      <c r="BX80" s="53"/>
      <c r="BY80" s="53"/>
      <c r="BZ80" s="53"/>
      <c r="CA80" s="53"/>
      <c r="CB80" s="53"/>
      <c r="CC80" s="35"/>
      <c r="CD80" s="35"/>
      <c r="CE80" s="35"/>
      <c r="CF80" s="35"/>
    </row>
    <row r="81" spans="1:84">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c r="BZ81" s="53"/>
      <c r="CA81" s="53"/>
      <c r="CB81" s="53"/>
      <c r="CC81" s="35"/>
      <c r="CD81" s="35"/>
      <c r="CE81" s="35"/>
      <c r="CF81" s="35"/>
    </row>
    <row r="82" spans="1:84">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c r="BM82" s="53"/>
      <c r="BN82" s="53"/>
      <c r="BO82" s="53"/>
      <c r="BP82" s="53"/>
      <c r="BQ82" s="53"/>
      <c r="BR82" s="53"/>
      <c r="BS82" s="53"/>
      <c r="BT82" s="53"/>
      <c r="BU82" s="53"/>
      <c r="BV82" s="53"/>
      <c r="BW82" s="53"/>
      <c r="BX82" s="53"/>
      <c r="BY82" s="53"/>
      <c r="BZ82" s="53"/>
      <c r="CA82" s="53"/>
      <c r="CB82" s="53"/>
      <c r="CC82" s="35"/>
      <c r="CD82" s="35"/>
      <c r="CE82" s="35"/>
      <c r="CF82" s="35"/>
    </row>
    <row r="83" spans="1:84">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35"/>
      <c r="CD83" s="35"/>
      <c r="CE83" s="35"/>
      <c r="CF83" s="35"/>
    </row>
    <row r="84" spans="1:84">
      <c r="A84" s="35"/>
      <c r="B84" s="76"/>
      <c r="C84" s="76"/>
      <c r="D84" s="76"/>
      <c r="E84" s="76"/>
      <c r="F84" s="76"/>
      <c r="G84" s="76"/>
      <c r="H84" s="76"/>
      <c r="I84" s="76"/>
      <c r="J84" s="76"/>
      <c r="K84" s="76"/>
      <c r="L84" s="76"/>
      <c r="M84" s="76"/>
      <c r="N84" s="76"/>
      <c r="O84" s="76"/>
      <c r="P84" s="76"/>
      <c r="Q84" s="76"/>
      <c r="R84" s="76"/>
      <c r="S84" s="76"/>
      <c r="T84" s="76"/>
      <c r="U84" s="76"/>
      <c r="V84" s="76"/>
      <c r="W84" s="76"/>
      <c r="X84" s="76"/>
      <c r="Y84" s="76"/>
      <c r="Z84" s="76"/>
      <c r="AA84" s="76"/>
      <c r="AB84" s="76"/>
      <c r="AC84" s="76"/>
      <c r="AD84" s="76"/>
      <c r="AE84" s="77"/>
      <c r="AF84" s="77"/>
      <c r="AG84" s="77"/>
      <c r="AH84" s="77"/>
      <c r="AI84" s="77"/>
      <c r="AJ84" s="77"/>
      <c r="AK84" s="77"/>
      <c r="AL84" s="77"/>
      <c r="AM84" s="77"/>
      <c r="AN84" s="77"/>
      <c r="AO84" s="77"/>
      <c r="AP84" s="77"/>
      <c r="AQ84" s="77"/>
      <c r="AR84" s="77"/>
      <c r="AS84" s="77"/>
      <c r="AT84" s="77"/>
      <c r="AU84" s="77"/>
      <c r="AV84" s="77"/>
      <c r="AW84" s="77"/>
      <c r="AX84" s="77"/>
      <c r="AY84" s="77"/>
      <c r="AZ84" s="77"/>
      <c r="BA84" s="77"/>
      <c r="BB84" s="77"/>
      <c r="BC84" s="77"/>
      <c r="BD84" s="77"/>
      <c r="BE84" s="77"/>
      <c r="BF84" s="77"/>
      <c r="BG84" s="77"/>
      <c r="BH84" s="77"/>
      <c r="BI84" s="77"/>
      <c r="BJ84" s="77"/>
      <c r="BK84" s="77"/>
      <c r="BL84" s="77"/>
      <c r="BM84" s="77"/>
      <c r="BN84" s="77"/>
      <c r="BO84" s="77"/>
      <c r="BP84" s="77"/>
      <c r="BQ84" s="77"/>
      <c r="BR84" s="77"/>
      <c r="BS84" s="77"/>
      <c r="BT84" s="77"/>
      <c r="BU84" s="77"/>
      <c r="BV84" s="77"/>
      <c r="BW84" s="77"/>
      <c r="BX84" s="77"/>
      <c r="BY84" s="77"/>
      <c r="BZ84" s="77"/>
      <c r="CA84" s="77"/>
      <c r="CB84" s="77"/>
      <c r="CC84" s="35"/>
      <c r="CD84" s="35"/>
      <c r="CE84" s="35"/>
      <c r="CF84" s="35"/>
    </row>
    <row r="85" spans="1:84">
      <c r="A85" s="35"/>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9"/>
      <c r="AF85" s="79"/>
      <c r="AG85" s="79"/>
      <c r="AH85" s="79"/>
      <c r="AI85" s="79"/>
      <c r="AJ85" s="79"/>
      <c r="AK85" s="79"/>
      <c r="AL85" s="79"/>
      <c r="AM85" s="79"/>
      <c r="AN85" s="79"/>
      <c r="AO85" s="79"/>
      <c r="AP85" s="79"/>
      <c r="AQ85" s="79"/>
      <c r="AR85" s="79"/>
      <c r="AS85" s="79"/>
      <c r="AT85" s="79"/>
      <c r="AU85" s="79"/>
      <c r="AV85" s="79"/>
      <c r="AW85" s="79"/>
      <c r="AX85" s="79"/>
      <c r="AY85" s="79"/>
      <c r="AZ85" s="79"/>
      <c r="BA85" s="79"/>
      <c r="BB85" s="79"/>
      <c r="BC85" s="79"/>
      <c r="BD85" s="79"/>
      <c r="BE85" s="79"/>
      <c r="BF85" s="79"/>
      <c r="BG85" s="79"/>
      <c r="BH85" s="79"/>
      <c r="BI85" s="79"/>
      <c r="BJ85" s="79"/>
      <c r="BK85" s="79"/>
      <c r="BL85" s="79"/>
      <c r="BM85" s="79"/>
      <c r="BN85" s="79"/>
      <c r="BO85" s="79"/>
      <c r="BP85" s="79"/>
      <c r="BQ85" s="79"/>
      <c r="BR85" s="79"/>
      <c r="BS85" s="79"/>
      <c r="BT85" s="79"/>
      <c r="BU85" s="79"/>
      <c r="BV85" s="79"/>
      <c r="BW85" s="79"/>
      <c r="BX85" s="79"/>
      <c r="BY85" s="79"/>
      <c r="BZ85" s="79"/>
      <c r="CA85" s="79"/>
      <c r="CB85" s="79"/>
      <c r="CC85" s="35"/>
      <c r="CD85" s="35"/>
      <c r="CE85" s="35"/>
      <c r="CF85" s="35"/>
    </row>
    <row r="86" spans="1:84">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60"/>
      <c r="AF86" s="60"/>
      <c r="AG86" s="60"/>
      <c r="AH86" s="60"/>
      <c r="AI86" s="60"/>
      <c r="AJ86" s="60"/>
      <c r="AK86" s="60"/>
      <c r="AL86" s="60"/>
      <c r="AM86" s="60"/>
      <c r="AN86" s="60"/>
      <c r="AO86" s="60"/>
      <c r="AP86" s="60"/>
      <c r="AQ86" s="60"/>
      <c r="AR86" s="60"/>
      <c r="AS86" s="60"/>
      <c r="AT86" s="60"/>
      <c r="AU86" s="60"/>
      <c r="AV86" s="60"/>
      <c r="AW86" s="60"/>
      <c r="AX86" s="60"/>
      <c r="AY86" s="60"/>
      <c r="AZ86" s="60"/>
      <c r="BA86" s="60"/>
      <c r="BB86" s="60"/>
      <c r="BC86" s="60"/>
      <c r="BD86" s="60"/>
      <c r="BE86" s="60"/>
      <c r="BF86" s="60"/>
      <c r="BG86" s="60"/>
      <c r="BH86" s="60"/>
      <c r="BI86" s="60"/>
      <c r="BJ86" s="60"/>
      <c r="BK86" s="60"/>
      <c r="BL86" s="60"/>
      <c r="BM86" s="60"/>
      <c r="BN86" s="60"/>
      <c r="BO86" s="60"/>
      <c r="BP86" s="60"/>
      <c r="BQ86" s="60"/>
      <c r="BR86" s="60"/>
      <c r="BS86" s="60"/>
      <c r="BT86" s="60"/>
      <c r="BU86" s="60"/>
      <c r="BV86" s="60"/>
      <c r="BW86" s="60"/>
      <c r="BX86" s="60"/>
      <c r="BY86" s="60"/>
      <c r="BZ86" s="60"/>
      <c r="CA86" s="60"/>
      <c r="CB86" s="60"/>
      <c r="CC86" s="35"/>
      <c r="CD86" s="35"/>
      <c r="CE86" s="35"/>
      <c r="CF86" s="35"/>
    </row>
    <row r="87" spans="1:84">
      <c r="A87" s="35"/>
      <c r="B87" s="80"/>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81"/>
      <c r="BH87" s="81"/>
      <c r="BI87" s="81"/>
      <c r="BJ87" s="81"/>
      <c r="BK87" s="81"/>
      <c r="BL87" s="81"/>
      <c r="BM87" s="81"/>
      <c r="BN87" s="60"/>
      <c r="BO87" s="60"/>
      <c r="BP87" s="60"/>
      <c r="BQ87" s="60"/>
      <c r="BR87" s="60"/>
      <c r="BS87" s="60"/>
      <c r="BT87" s="60"/>
      <c r="BU87" s="60"/>
      <c r="BV87" s="60"/>
      <c r="BW87" s="60"/>
      <c r="BX87" s="60"/>
      <c r="BY87" s="60"/>
      <c r="BZ87" s="60"/>
      <c r="CA87" s="60"/>
      <c r="CB87" s="60"/>
      <c r="CC87" s="60"/>
      <c r="CD87" s="60"/>
      <c r="CE87" s="35"/>
      <c r="CF87" s="35"/>
    </row>
    <row r="88" spans="1:84">
      <c r="A88" s="35"/>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65"/>
      <c r="BF88" s="65"/>
      <c r="BG88" s="64"/>
      <c r="BH88" s="64"/>
      <c r="BI88" s="64"/>
      <c r="BJ88" s="64"/>
      <c r="BK88" s="64"/>
      <c r="BL88" s="64"/>
      <c r="BM88" s="64"/>
      <c r="BN88" s="65"/>
      <c r="BO88" s="65"/>
      <c r="BP88" s="65"/>
      <c r="BQ88" s="65"/>
      <c r="BR88" s="65"/>
      <c r="BS88" s="65"/>
      <c r="BT88" s="65"/>
      <c r="BU88" s="65"/>
      <c r="BV88" s="65"/>
      <c r="BW88" s="65"/>
      <c r="BX88" s="65"/>
      <c r="BY88" s="65"/>
      <c r="BZ88" s="65"/>
      <c r="CA88" s="65"/>
      <c r="CB88" s="65"/>
      <c r="CC88" s="60"/>
      <c r="CD88" s="60"/>
      <c r="CE88" s="35"/>
      <c r="CF88" s="35"/>
    </row>
    <row r="89" spans="1:84">
      <c r="A89" s="35"/>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65"/>
      <c r="AF89" s="65"/>
      <c r="AG89" s="65"/>
      <c r="AH89" s="65"/>
      <c r="AI89" s="65"/>
      <c r="AJ89" s="65"/>
      <c r="AK89" s="65"/>
      <c r="AL89" s="65"/>
      <c r="AM89" s="65"/>
      <c r="AN89" s="65"/>
      <c r="AO89" s="65"/>
      <c r="AP89" s="65"/>
      <c r="AQ89" s="65"/>
      <c r="AR89" s="65"/>
      <c r="AS89" s="65"/>
      <c r="AT89" s="65"/>
      <c r="AU89" s="65"/>
      <c r="AV89" s="65"/>
      <c r="AW89" s="65"/>
      <c r="AX89" s="65"/>
      <c r="AY89" s="65"/>
      <c r="AZ89" s="65"/>
      <c r="BA89" s="65"/>
      <c r="BB89" s="65"/>
      <c r="BC89" s="65"/>
      <c r="BD89" s="65"/>
      <c r="BE89" s="65"/>
      <c r="BF89" s="65"/>
      <c r="BG89" s="64"/>
      <c r="BH89" s="64"/>
      <c r="BI89" s="64"/>
      <c r="BJ89" s="64"/>
      <c r="BK89" s="64"/>
      <c r="BL89" s="64"/>
      <c r="BM89" s="64"/>
      <c r="BN89" s="65"/>
      <c r="BO89" s="65"/>
      <c r="BP89" s="65"/>
      <c r="BQ89" s="65"/>
      <c r="BR89" s="65"/>
      <c r="BS89" s="65"/>
      <c r="BT89" s="65"/>
      <c r="BU89" s="65"/>
      <c r="BV89" s="65"/>
      <c r="BW89" s="65"/>
      <c r="BX89" s="65"/>
      <c r="BY89" s="65"/>
      <c r="BZ89" s="65"/>
      <c r="CA89" s="65"/>
      <c r="CB89" s="65"/>
      <c r="CC89" s="60"/>
      <c r="CD89" s="60"/>
      <c r="CE89" s="35"/>
      <c r="CF89" s="35"/>
    </row>
    <row r="90" spans="1:84">
      <c r="A90" s="35"/>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3"/>
      <c r="BR90" s="53"/>
      <c r="BS90" s="53"/>
      <c r="BT90" s="53"/>
      <c r="BU90" s="53"/>
      <c r="BV90" s="53"/>
      <c r="BW90" s="53"/>
      <c r="BX90" s="53"/>
      <c r="BY90" s="53"/>
      <c r="BZ90" s="53"/>
      <c r="CA90" s="53"/>
      <c r="CB90" s="53"/>
      <c r="CC90" s="60"/>
      <c r="CD90" s="60"/>
      <c r="CE90" s="35"/>
      <c r="CF90" s="35"/>
    </row>
    <row r="91" spans="1:84">
      <c r="A91" s="35"/>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3"/>
      <c r="BR91" s="53"/>
      <c r="BS91" s="53"/>
      <c r="BT91" s="53"/>
      <c r="BU91" s="53"/>
      <c r="BV91" s="53"/>
      <c r="BW91" s="53"/>
      <c r="BX91" s="53"/>
      <c r="BY91" s="53"/>
      <c r="BZ91" s="53"/>
      <c r="CA91" s="53"/>
      <c r="CB91" s="53"/>
      <c r="CC91" s="60"/>
      <c r="CD91" s="60"/>
      <c r="CE91" s="35"/>
      <c r="CF91" s="35"/>
    </row>
    <row r="92" spans="1:84">
      <c r="A92" s="35"/>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60"/>
      <c r="CD92" s="60"/>
      <c r="CE92" s="35"/>
      <c r="CF92" s="35"/>
    </row>
    <row r="93" spans="1:84">
      <c r="A93" s="35"/>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64"/>
      <c r="AF93" s="64"/>
      <c r="AG93" s="64"/>
      <c r="AH93" s="64"/>
      <c r="AI93" s="64"/>
      <c r="AJ93" s="64"/>
      <c r="AK93" s="64"/>
      <c r="AL93" s="64"/>
      <c r="AM93" s="64"/>
      <c r="AN93" s="64"/>
      <c r="AO93" s="64"/>
      <c r="AP93" s="64"/>
      <c r="AQ93" s="64"/>
      <c r="AR93" s="64"/>
      <c r="AS93" s="64"/>
      <c r="AT93" s="64"/>
      <c r="AU93" s="64"/>
      <c r="AV93" s="64"/>
      <c r="AW93" s="64"/>
      <c r="AX93" s="64"/>
      <c r="AY93" s="64"/>
      <c r="AZ93" s="64"/>
      <c r="BA93" s="64"/>
      <c r="BB93" s="64"/>
      <c r="BC93" s="64"/>
      <c r="BD93" s="64"/>
      <c r="BE93" s="64"/>
      <c r="BF93" s="64"/>
      <c r="BG93" s="64"/>
      <c r="BH93" s="64"/>
      <c r="BI93" s="64"/>
      <c r="BJ93" s="64"/>
      <c r="BK93" s="64"/>
      <c r="BL93" s="64"/>
      <c r="BM93" s="64"/>
      <c r="BN93" s="64"/>
      <c r="BO93" s="64"/>
      <c r="BP93" s="64"/>
      <c r="BQ93" s="64"/>
      <c r="BR93" s="64"/>
      <c r="BS93" s="64"/>
      <c r="BT93" s="64"/>
      <c r="BU93" s="64"/>
      <c r="BV93" s="64"/>
      <c r="BW93" s="64"/>
      <c r="BX93" s="64"/>
      <c r="BY93" s="64"/>
      <c r="BZ93" s="64"/>
      <c r="CA93" s="64"/>
      <c r="CB93" s="64"/>
      <c r="CC93" s="60"/>
      <c r="CD93" s="60"/>
      <c r="CE93" s="35"/>
      <c r="CF93" s="35"/>
    </row>
    <row r="94" spans="1:84" s="13" customFormat="1">
      <c r="A94" s="76"/>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77"/>
      <c r="AF94" s="77"/>
      <c r="AG94" s="77"/>
      <c r="AH94" s="77"/>
      <c r="AI94" s="77"/>
      <c r="AJ94" s="77"/>
      <c r="AK94" s="77"/>
      <c r="AL94" s="77"/>
      <c r="AM94" s="77"/>
      <c r="AN94" s="77"/>
      <c r="AO94" s="77"/>
      <c r="AP94" s="77"/>
      <c r="AQ94" s="77"/>
      <c r="AR94" s="77"/>
      <c r="AS94" s="77"/>
      <c r="AT94" s="77"/>
      <c r="AU94" s="77"/>
      <c r="AV94" s="77"/>
      <c r="AW94" s="77"/>
      <c r="AX94" s="77"/>
      <c r="AY94" s="77"/>
      <c r="AZ94" s="77"/>
      <c r="BA94" s="77"/>
      <c r="BB94" s="77"/>
      <c r="BC94" s="77"/>
      <c r="BD94" s="77"/>
      <c r="BE94" s="77"/>
      <c r="BF94" s="77"/>
      <c r="BG94" s="77"/>
      <c r="BH94" s="77"/>
      <c r="BI94" s="77"/>
      <c r="BJ94" s="77"/>
      <c r="BK94" s="77"/>
      <c r="BL94" s="77"/>
      <c r="BM94" s="77"/>
      <c r="BN94" s="77"/>
      <c r="BO94" s="77"/>
      <c r="BP94" s="77"/>
      <c r="BQ94" s="77"/>
      <c r="BR94" s="77"/>
      <c r="BS94" s="77"/>
      <c r="BT94" s="77"/>
      <c r="BU94" s="77"/>
      <c r="BV94" s="77"/>
      <c r="BW94" s="77"/>
      <c r="BX94" s="77"/>
      <c r="BY94" s="77"/>
      <c r="BZ94" s="77"/>
      <c r="CA94" s="77"/>
      <c r="CB94" s="77"/>
      <c r="CC94" s="86"/>
      <c r="CD94" s="86"/>
      <c r="CE94" s="76"/>
      <c r="CF94" s="76"/>
    </row>
    <row r="95" spans="1:84">
      <c r="A95" s="35"/>
      <c r="B95" s="78"/>
      <c r="C95" s="78"/>
      <c r="D95" s="78"/>
      <c r="E95" s="78"/>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9"/>
      <c r="AF95" s="79"/>
      <c r="AG95" s="79"/>
      <c r="AH95" s="79"/>
      <c r="AI95" s="79"/>
      <c r="AJ95" s="79"/>
      <c r="AK95" s="79"/>
      <c r="AL95" s="79"/>
      <c r="AM95" s="79"/>
      <c r="AN95" s="79"/>
      <c r="AO95" s="79"/>
      <c r="AP95" s="79"/>
      <c r="AQ95" s="79"/>
      <c r="AR95" s="79"/>
      <c r="AS95" s="79"/>
      <c r="AT95" s="79"/>
      <c r="AU95" s="79"/>
      <c r="AV95" s="79"/>
      <c r="AW95" s="79"/>
      <c r="AX95" s="79"/>
      <c r="AY95" s="79"/>
      <c r="AZ95" s="79"/>
      <c r="BA95" s="79"/>
      <c r="BB95" s="79"/>
      <c r="BC95" s="79"/>
      <c r="BD95" s="79"/>
      <c r="BE95" s="79"/>
      <c r="BF95" s="79"/>
      <c r="BG95" s="79"/>
      <c r="BH95" s="79"/>
      <c r="BI95" s="79"/>
      <c r="BJ95" s="79"/>
      <c r="BK95" s="79"/>
      <c r="BL95" s="79"/>
      <c r="BM95" s="79"/>
      <c r="BN95" s="79"/>
      <c r="BO95" s="79"/>
      <c r="BP95" s="79"/>
      <c r="BQ95" s="79"/>
      <c r="BR95" s="79"/>
      <c r="BS95" s="79"/>
      <c r="BT95" s="79"/>
      <c r="BU95" s="79"/>
      <c r="BV95" s="79"/>
      <c r="BW95" s="79"/>
      <c r="BX95" s="79"/>
      <c r="BY95" s="79"/>
      <c r="BZ95" s="79"/>
      <c r="CA95" s="79"/>
      <c r="CB95" s="79"/>
      <c r="CC95" s="60"/>
      <c r="CD95" s="60"/>
      <c r="CE95" s="35"/>
      <c r="CF95" s="35"/>
    </row>
    <row r="96" spans="1:84">
      <c r="A96" s="35"/>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5"/>
      <c r="AF96" s="35"/>
      <c r="AG96" s="35"/>
      <c r="AH96" s="35"/>
      <c r="AI96" s="35"/>
      <c r="AJ96" s="35"/>
      <c r="AK96" s="35"/>
      <c r="AL96" s="35"/>
      <c r="AM96" s="35"/>
      <c r="AN96" s="35"/>
      <c r="AO96" s="35"/>
      <c r="AP96" s="35"/>
      <c r="AQ96" s="35"/>
      <c r="AR96" s="35"/>
      <c r="AS96" s="81"/>
      <c r="AT96" s="81"/>
      <c r="AU96" s="81"/>
      <c r="AV96" s="81"/>
      <c r="AW96" s="81"/>
      <c r="AX96" s="81"/>
      <c r="AY96" s="81"/>
      <c r="AZ96" s="82"/>
      <c r="BA96" s="82"/>
      <c r="BB96" s="82"/>
      <c r="BC96" s="82"/>
      <c r="BD96" s="82"/>
      <c r="BE96" s="82"/>
      <c r="BF96" s="82"/>
      <c r="BG96" s="81"/>
      <c r="BH96" s="81"/>
      <c r="BI96" s="81"/>
      <c r="BJ96" s="81"/>
      <c r="BK96" s="81"/>
      <c r="BL96" s="81"/>
      <c r="BM96" s="81"/>
      <c r="BN96" s="60"/>
      <c r="BO96" s="60"/>
      <c r="BP96" s="60"/>
      <c r="BQ96" s="60"/>
      <c r="BR96" s="60"/>
      <c r="BS96" s="60"/>
      <c r="BT96" s="60"/>
      <c r="BU96" s="60"/>
      <c r="BV96" s="60"/>
      <c r="BW96" s="60"/>
      <c r="BX96" s="60"/>
      <c r="BY96" s="60"/>
      <c r="BZ96" s="60"/>
      <c r="CA96" s="60"/>
      <c r="CB96" s="60"/>
      <c r="CC96" s="60"/>
      <c r="CD96" s="60"/>
      <c r="CE96" s="35"/>
      <c r="CF96" s="35"/>
    </row>
    <row r="97" spans="1:84">
      <c r="A97" s="35"/>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35"/>
      <c r="AF97" s="35"/>
      <c r="AG97" s="35"/>
      <c r="AH97" s="35"/>
      <c r="AI97" s="35"/>
      <c r="AJ97" s="35"/>
      <c r="AK97" s="35"/>
      <c r="AL97" s="35"/>
      <c r="AM97" s="35"/>
      <c r="AN97" s="35"/>
      <c r="AO97" s="35"/>
      <c r="AP97" s="35"/>
      <c r="AQ97" s="35"/>
      <c r="AR97" s="35"/>
      <c r="AS97" s="81"/>
      <c r="AT97" s="81"/>
      <c r="AU97" s="81"/>
      <c r="AV97" s="81"/>
      <c r="AW97" s="81"/>
      <c r="AX97" s="81"/>
      <c r="AY97" s="81"/>
      <c r="AZ97" s="82"/>
      <c r="BA97" s="82"/>
      <c r="BB97" s="82"/>
      <c r="BC97" s="82"/>
      <c r="BD97" s="82"/>
      <c r="BE97" s="82"/>
      <c r="BF97" s="82"/>
      <c r="BG97" s="81"/>
      <c r="BH97" s="81"/>
      <c r="BI97" s="81"/>
      <c r="BJ97" s="81"/>
      <c r="BK97" s="81"/>
      <c r="BL97" s="81"/>
      <c r="BM97" s="81"/>
      <c r="BN97" s="60"/>
      <c r="BO97" s="60"/>
      <c r="BP97" s="60"/>
      <c r="BQ97" s="60"/>
      <c r="BR97" s="60"/>
      <c r="BS97" s="60"/>
      <c r="BT97" s="60"/>
      <c r="BU97" s="60"/>
      <c r="BV97" s="60"/>
      <c r="BW97" s="60"/>
      <c r="BX97" s="60"/>
      <c r="BY97" s="60"/>
      <c r="BZ97" s="60"/>
      <c r="CA97" s="60"/>
      <c r="CB97" s="60"/>
      <c r="CC97" s="60"/>
      <c r="CD97" s="60"/>
      <c r="CE97" s="35"/>
      <c r="CF97" s="35"/>
    </row>
    <row r="98" spans="1:84">
      <c r="A98" s="35"/>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60"/>
      <c r="CD98" s="60"/>
      <c r="CE98" s="35"/>
      <c r="CF98" s="35"/>
    </row>
    <row r="99" spans="1:84">
      <c r="A99" s="35"/>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64"/>
      <c r="AF99" s="64"/>
      <c r="AG99" s="64"/>
      <c r="AH99" s="64"/>
      <c r="AI99" s="64"/>
      <c r="AJ99" s="64"/>
      <c r="AK99" s="64"/>
      <c r="AL99" s="65"/>
      <c r="AM99" s="65"/>
      <c r="AN99" s="65"/>
      <c r="AO99" s="65"/>
      <c r="AP99" s="65"/>
      <c r="AQ99" s="65"/>
      <c r="AR99" s="65"/>
      <c r="AS99" s="65"/>
      <c r="AT99" s="65"/>
      <c r="AU99" s="65"/>
      <c r="AV99" s="65"/>
      <c r="AW99" s="65"/>
      <c r="AX99" s="65"/>
      <c r="AY99" s="65"/>
      <c r="AZ99" s="65"/>
      <c r="BA99" s="65"/>
      <c r="BB99" s="65"/>
      <c r="BC99" s="65"/>
      <c r="BD99" s="65"/>
      <c r="BE99" s="65"/>
      <c r="BF99" s="65"/>
      <c r="BG99" s="64"/>
      <c r="BH99" s="64"/>
      <c r="BI99" s="64"/>
      <c r="BJ99" s="64"/>
      <c r="BK99" s="64"/>
      <c r="BL99" s="64"/>
      <c r="BM99" s="64"/>
      <c r="BN99" s="65"/>
      <c r="BO99" s="65"/>
      <c r="BP99" s="65"/>
      <c r="BQ99" s="65"/>
      <c r="BR99" s="65"/>
      <c r="BS99" s="65"/>
      <c r="BT99" s="65"/>
      <c r="BU99" s="65"/>
      <c r="BV99" s="65"/>
      <c r="BW99" s="65"/>
      <c r="BX99" s="65"/>
      <c r="BY99" s="65"/>
      <c r="BZ99" s="65"/>
      <c r="CA99" s="65"/>
      <c r="CB99" s="65"/>
      <c r="CC99" s="60"/>
      <c r="CD99" s="60"/>
      <c r="CE99" s="35"/>
      <c r="CF99" s="35"/>
    </row>
    <row r="100" spans="1:84">
      <c r="A100" s="35"/>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64"/>
      <c r="AF100" s="64"/>
      <c r="AG100" s="64"/>
      <c r="AH100" s="64"/>
      <c r="AI100" s="64"/>
      <c r="AJ100" s="64"/>
      <c r="AK100" s="64"/>
      <c r="AL100" s="65"/>
      <c r="AM100" s="65"/>
      <c r="AN100" s="65"/>
      <c r="AO100" s="65"/>
      <c r="AP100" s="65"/>
      <c r="AQ100" s="65"/>
      <c r="AR100" s="65"/>
      <c r="AS100" s="65"/>
      <c r="AT100" s="65"/>
      <c r="AU100" s="65"/>
      <c r="AV100" s="65"/>
      <c r="AW100" s="65"/>
      <c r="AX100" s="65"/>
      <c r="AY100" s="65"/>
      <c r="AZ100" s="65"/>
      <c r="BA100" s="65"/>
      <c r="BB100" s="65"/>
      <c r="BC100" s="65"/>
      <c r="BD100" s="65"/>
      <c r="BE100" s="65"/>
      <c r="BF100" s="65"/>
      <c r="BG100" s="64"/>
      <c r="BH100" s="64"/>
      <c r="BI100" s="64"/>
      <c r="BJ100" s="64"/>
      <c r="BK100" s="64"/>
      <c r="BL100" s="64"/>
      <c r="BM100" s="64"/>
      <c r="BN100" s="65"/>
      <c r="BO100" s="65"/>
      <c r="BP100" s="65"/>
      <c r="BQ100" s="65"/>
      <c r="BR100" s="65"/>
      <c r="BS100" s="65"/>
      <c r="BT100" s="65"/>
      <c r="BU100" s="65"/>
      <c r="BV100" s="65"/>
      <c r="BW100" s="65"/>
      <c r="BX100" s="65"/>
      <c r="BY100" s="65"/>
      <c r="BZ100" s="65"/>
      <c r="CA100" s="65"/>
      <c r="CB100" s="65"/>
      <c r="CC100" s="60"/>
      <c r="CD100" s="60"/>
      <c r="CE100" s="35"/>
      <c r="CF100" s="35"/>
    </row>
    <row r="101" spans="1:84">
      <c r="A101" s="35"/>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64"/>
      <c r="AF101" s="64"/>
      <c r="AG101" s="64"/>
      <c r="AH101" s="64"/>
      <c r="AI101" s="64"/>
      <c r="AJ101" s="64"/>
      <c r="AK101" s="64"/>
      <c r="AL101" s="65"/>
      <c r="AM101" s="65"/>
      <c r="AN101" s="65"/>
      <c r="AO101" s="65"/>
      <c r="AP101" s="65"/>
      <c r="AQ101" s="65"/>
      <c r="AR101" s="65"/>
      <c r="AS101" s="65"/>
      <c r="AT101" s="65"/>
      <c r="AU101" s="65"/>
      <c r="AV101" s="65"/>
      <c r="AW101" s="65"/>
      <c r="AX101" s="65"/>
      <c r="AY101" s="65"/>
      <c r="AZ101" s="65"/>
      <c r="BA101" s="65"/>
      <c r="BB101" s="65"/>
      <c r="BC101" s="65"/>
      <c r="BD101" s="65"/>
      <c r="BE101" s="65"/>
      <c r="BF101" s="65"/>
      <c r="BG101" s="64"/>
      <c r="BH101" s="64"/>
      <c r="BI101" s="64"/>
      <c r="BJ101" s="64"/>
      <c r="BK101" s="64"/>
      <c r="BL101" s="64"/>
      <c r="BM101" s="64"/>
      <c r="BN101" s="65"/>
      <c r="BO101" s="65"/>
      <c r="BP101" s="65"/>
      <c r="BQ101" s="65"/>
      <c r="BR101" s="65"/>
      <c r="BS101" s="65"/>
      <c r="BT101" s="65"/>
      <c r="BU101" s="65"/>
      <c r="BV101" s="65"/>
      <c r="BW101" s="65"/>
      <c r="BX101" s="65"/>
      <c r="BY101" s="65"/>
      <c r="BZ101" s="65"/>
      <c r="CA101" s="65"/>
      <c r="CB101" s="65"/>
      <c r="CC101" s="60"/>
      <c r="CD101" s="60"/>
      <c r="CE101" s="35"/>
      <c r="CF101" s="35"/>
    </row>
    <row r="102" spans="1:84">
      <c r="A102" s="35"/>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53"/>
      <c r="AF102" s="53"/>
      <c r="AG102" s="53"/>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60"/>
      <c r="CD102" s="60"/>
      <c r="CE102" s="35"/>
      <c r="CF102" s="35"/>
    </row>
    <row r="103" spans="1:84">
      <c r="A103" s="35"/>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53"/>
      <c r="AF103" s="53"/>
      <c r="AG103" s="53"/>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53"/>
      <c r="BM103" s="53"/>
      <c r="BN103" s="53"/>
      <c r="BO103" s="53"/>
      <c r="BP103" s="53"/>
      <c r="BQ103" s="53"/>
      <c r="BR103" s="53"/>
      <c r="BS103" s="53"/>
      <c r="BT103" s="53"/>
      <c r="BU103" s="53"/>
      <c r="BV103" s="53"/>
      <c r="BW103" s="53"/>
      <c r="BX103" s="53"/>
      <c r="BY103" s="53"/>
      <c r="BZ103" s="53"/>
      <c r="CA103" s="53"/>
      <c r="CB103" s="53"/>
      <c r="CC103" s="60"/>
      <c r="CD103" s="60"/>
      <c r="CE103" s="35"/>
      <c r="CF103" s="35"/>
    </row>
    <row r="104" spans="1:84">
      <c r="A104" s="35"/>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60"/>
      <c r="CD104" s="60"/>
      <c r="CE104" s="35"/>
      <c r="CF104" s="35"/>
    </row>
    <row r="105" spans="1:84">
      <c r="A105" s="35"/>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60"/>
      <c r="CD105" s="60"/>
      <c r="CE105" s="35"/>
      <c r="CF105" s="35"/>
    </row>
    <row r="106" spans="1:84">
      <c r="A106" s="35"/>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77"/>
      <c r="AF106" s="77"/>
      <c r="AG106" s="77"/>
      <c r="AH106" s="77"/>
      <c r="AI106" s="77"/>
      <c r="AJ106" s="77"/>
      <c r="AK106" s="77"/>
      <c r="AL106" s="77"/>
      <c r="AM106" s="77"/>
      <c r="AN106" s="77"/>
      <c r="AO106" s="77"/>
      <c r="AP106" s="77"/>
      <c r="AQ106" s="77"/>
      <c r="AR106" s="77"/>
      <c r="AS106" s="77"/>
      <c r="AT106" s="77"/>
      <c r="AU106" s="77"/>
      <c r="AV106" s="77"/>
      <c r="AW106" s="77"/>
      <c r="AX106" s="77"/>
      <c r="AY106" s="77"/>
      <c r="AZ106" s="77"/>
      <c r="BA106" s="77"/>
      <c r="BB106" s="77"/>
      <c r="BC106" s="77"/>
      <c r="BD106" s="77"/>
      <c r="BE106" s="77"/>
      <c r="BF106" s="77"/>
      <c r="BG106" s="77"/>
      <c r="BH106" s="77"/>
      <c r="BI106" s="77"/>
      <c r="BJ106" s="77"/>
      <c r="BK106" s="77"/>
      <c r="BL106" s="77"/>
      <c r="BM106" s="77"/>
      <c r="BN106" s="77"/>
      <c r="BO106" s="77"/>
      <c r="BP106" s="77"/>
      <c r="BQ106" s="77"/>
      <c r="BR106" s="77"/>
      <c r="BS106" s="77"/>
      <c r="BT106" s="77"/>
      <c r="BU106" s="77"/>
      <c r="BV106" s="77"/>
      <c r="BW106" s="77"/>
      <c r="BX106" s="77"/>
      <c r="BY106" s="77"/>
      <c r="BZ106" s="77"/>
      <c r="CA106" s="77"/>
      <c r="CB106" s="77"/>
      <c r="CC106" s="60"/>
      <c r="CD106" s="60"/>
      <c r="CE106" s="35"/>
      <c r="CF106" s="35"/>
    </row>
    <row r="107" spans="1:84">
      <c r="A107" s="35"/>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9"/>
      <c r="AF107" s="79"/>
      <c r="AG107" s="79"/>
      <c r="AH107" s="79"/>
      <c r="AI107" s="79"/>
      <c r="AJ107" s="79"/>
      <c r="AK107" s="79"/>
      <c r="AL107" s="79"/>
      <c r="AM107" s="79"/>
      <c r="AN107" s="79"/>
      <c r="AO107" s="79"/>
      <c r="AP107" s="79"/>
      <c r="AQ107" s="79"/>
      <c r="AR107" s="79"/>
      <c r="AS107" s="79"/>
      <c r="AT107" s="79"/>
      <c r="AU107" s="79"/>
      <c r="AV107" s="79"/>
      <c r="AW107" s="79"/>
      <c r="AX107" s="79"/>
      <c r="AY107" s="79"/>
      <c r="AZ107" s="79"/>
      <c r="BA107" s="79"/>
      <c r="BB107" s="79"/>
      <c r="BC107" s="79"/>
      <c r="BD107" s="79"/>
      <c r="BE107" s="79"/>
      <c r="BF107" s="79"/>
      <c r="BG107" s="79"/>
      <c r="BH107" s="79"/>
      <c r="BI107" s="79"/>
      <c r="BJ107" s="79"/>
      <c r="BK107" s="79"/>
      <c r="BL107" s="79"/>
      <c r="BM107" s="79"/>
      <c r="BN107" s="79"/>
      <c r="BO107" s="79"/>
      <c r="BP107" s="79"/>
      <c r="BQ107" s="79"/>
      <c r="BR107" s="79"/>
      <c r="BS107" s="79"/>
      <c r="BT107" s="79"/>
      <c r="BU107" s="79"/>
      <c r="BV107" s="79"/>
      <c r="BW107" s="79"/>
      <c r="BX107" s="79"/>
      <c r="BY107" s="79"/>
      <c r="BZ107" s="79"/>
      <c r="CA107" s="79"/>
      <c r="CB107" s="79"/>
      <c r="CC107" s="60"/>
      <c r="CD107" s="60"/>
      <c r="CE107" s="35"/>
      <c r="CF107" s="35"/>
    </row>
    <row r="108" spans="1:84">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81"/>
      <c r="AF108" s="81"/>
      <c r="AG108" s="81"/>
      <c r="AH108" s="81"/>
      <c r="AI108" s="81"/>
      <c r="AJ108" s="81"/>
      <c r="AK108" s="81"/>
      <c r="AL108" s="81"/>
      <c r="AM108" s="81"/>
      <c r="AN108" s="81"/>
      <c r="AO108" s="81"/>
      <c r="AP108" s="81"/>
      <c r="AQ108" s="81"/>
      <c r="AR108" s="81"/>
      <c r="AS108" s="81"/>
      <c r="AT108" s="81"/>
      <c r="AU108" s="81"/>
      <c r="AV108" s="81"/>
      <c r="AW108" s="81"/>
      <c r="AX108" s="81"/>
      <c r="AY108" s="81"/>
      <c r="AZ108" s="81"/>
      <c r="BA108" s="81"/>
      <c r="BB108" s="81"/>
      <c r="BC108" s="81"/>
      <c r="BD108" s="81"/>
      <c r="BE108" s="81"/>
      <c r="BF108" s="81"/>
      <c r="BG108" s="60"/>
      <c r="BH108" s="60"/>
      <c r="BI108" s="60"/>
      <c r="BJ108" s="60"/>
      <c r="BK108" s="60"/>
      <c r="BL108" s="60"/>
      <c r="BM108" s="60"/>
      <c r="BN108" s="60"/>
      <c r="BO108" s="60"/>
      <c r="BP108" s="60"/>
      <c r="BQ108" s="60"/>
      <c r="BR108" s="60"/>
      <c r="BS108" s="60"/>
      <c r="BT108" s="60"/>
      <c r="BU108" s="60"/>
      <c r="BV108" s="60"/>
      <c r="BW108" s="60"/>
      <c r="BX108" s="60"/>
      <c r="BY108" s="60"/>
      <c r="BZ108" s="60"/>
      <c r="CA108" s="60"/>
      <c r="CB108" s="60"/>
      <c r="CC108" s="35"/>
      <c r="CD108" s="35"/>
      <c r="CE108" s="35"/>
      <c r="CF108" s="35"/>
    </row>
    <row r="109" spans="1:84">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81"/>
      <c r="AF109" s="81"/>
      <c r="AG109" s="81"/>
      <c r="AH109" s="81"/>
      <c r="AI109" s="81"/>
      <c r="AJ109" s="81"/>
      <c r="AK109" s="81"/>
      <c r="AL109" s="81"/>
      <c r="AM109" s="81"/>
      <c r="AN109" s="81"/>
      <c r="AO109" s="81"/>
      <c r="AP109" s="81"/>
      <c r="AQ109" s="81"/>
      <c r="AR109" s="81"/>
      <c r="AS109" s="81"/>
      <c r="AT109" s="81"/>
      <c r="AU109" s="81"/>
      <c r="AV109" s="81"/>
      <c r="AW109" s="81"/>
      <c r="AX109" s="81"/>
      <c r="AY109" s="81"/>
      <c r="AZ109" s="81"/>
      <c r="BA109" s="81"/>
      <c r="BB109" s="81"/>
      <c r="BC109" s="81"/>
      <c r="BD109" s="81"/>
      <c r="BE109" s="81"/>
      <c r="BF109" s="81"/>
      <c r="BG109" s="81"/>
      <c r="BH109" s="81"/>
      <c r="BI109" s="81"/>
      <c r="BJ109" s="81"/>
      <c r="BK109" s="81"/>
      <c r="BL109" s="81"/>
      <c r="BM109" s="81"/>
      <c r="BN109" s="60"/>
      <c r="BO109" s="60"/>
      <c r="BP109" s="60"/>
      <c r="BQ109" s="60"/>
      <c r="BR109" s="60"/>
      <c r="BS109" s="60"/>
      <c r="BT109" s="60"/>
      <c r="BU109" s="60"/>
      <c r="BV109" s="60"/>
      <c r="BW109" s="60"/>
      <c r="BX109" s="60"/>
      <c r="BY109" s="60"/>
      <c r="BZ109" s="60"/>
      <c r="CA109" s="60"/>
      <c r="CB109" s="60"/>
      <c r="CC109" s="35"/>
      <c r="CD109" s="35"/>
      <c r="CE109" s="35"/>
      <c r="CF109" s="35"/>
    </row>
    <row r="110" spans="1:84">
      <c r="A110" s="76"/>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81"/>
      <c r="AF110" s="81"/>
      <c r="AG110" s="81"/>
      <c r="AH110" s="81"/>
      <c r="AI110" s="81"/>
      <c r="AJ110" s="81"/>
      <c r="AK110" s="81"/>
      <c r="AL110" s="81"/>
      <c r="AM110" s="81"/>
      <c r="AN110" s="81"/>
      <c r="AO110" s="81"/>
      <c r="AP110" s="81"/>
      <c r="AQ110" s="81"/>
      <c r="AR110" s="81"/>
      <c r="AS110" s="81"/>
      <c r="AT110" s="81"/>
      <c r="AU110" s="81"/>
      <c r="AV110" s="81"/>
      <c r="AW110" s="81"/>
      <c r="AX110" s="81"/>
      <c r="AY110" s="81"/>
      <c r="AZ110" s="81"/>
      <c r="BA110" s="81"/>
      <c r="BB110" s="81"/>
      <c r="BC110" s="81"/>
      <c r="BD110" s="81"/>
      <c r="BE110" s="81"/>
      <c r="BF110" s="81"/>
      <c r="BG110" s="81"/>
      <c r="BH110" s="81"/>
      <c r="BI110" s="81"/>
      <c r="BJ110" s="81"/>
      <c r="BK110" s="81"/>
      <c r="BL110" s="81"/>
      <c r="BM110" s="81"/>
      <c r="BN110" s="60"/>
      <c r="BO110" s="60"/>
      <c r="BP110" s="60"/>
      <c r="BQ110" s="60"/>
      <c r="BR110" s="60"/>
      <c r="BS110" s="60"/>
      <c r="BT110" s="60"/>
      <c r="BU110" s="60"/>
      <c r="BV110" s="60"/>
      <c r="BW110" s="60"/>
      <c r="BX110" s="60"/>
      <c r="BY110" s="60"/>
      <c r="BZ110" s="60"/>
      <c r="CA110" s="60"/>
      <c r="CB110" s="60"/>
      <c r="CC110" s="35"/>
      <c r="CD110" s="35"/>
      <c r="CE110" s="35"/>
      <c r="CF110" s="35"/>
    </row>
    <row r="111" spans="1:84">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60"/>
      <c r="AF111" s="60"/>
      <c r="AG111" s="60"/>
      <c r="AH111" s="60"/>
      <c r="AI111" s="60"/>
      <c r="AJ111" s="60"/>
      <c r="AK111" s="60"/>
      <c r="AL111" s="81"/>
      <c r="AM111" s="81"/>
      <c r="AN111" s="81"/>
      <c r="AO111" s="81"/>
      <c r="AP111" s="81"/>
      <c r="AQ111" s="81"/>
      <c r="AR111" s="81"/>
      <c r="AS111" s="81"/>
      <c r="AT111" s="81"/>
      <c r="AU111" s="81"/>
      <c r="AV111" s="81"/>
      <c r="AW111" s="81"/>
      <c r="AX111" s="81"/>
      <c r="AY111" s="81"/>
      <c r="AZ111" s="81"/>
      <c r="BA111" s="81"/>
      <c r="BB111" s="81"/>
      <c r="BC111" s="81"/>
      <c r="BD111" s="81"/>
      <c r="BE111" s="81"/>
      <c r="BF111" s="81"/>
      <c r="BG111" s="81"/>
      <c r="BH111" s="81"/>
      <c r="BI111" s="81"/>
      <c r="BJ111" s="81"/>
      <c r="BK111" s="81"/>
      <c r="BL111" s="81"/>
      <c r="BM111" s="81"/>
      <c r="BN111" s="60"/>
      <c r="BO111" s="60"/>
      <c r="BP111" s="60"/>
      <c r="BQ111" s="60"/>
      <c r="BR111" s="60"/>
      <c r="BS111" s="60"/>
      <c r="BT111" s="60"/>
      <c r="BU111" s="60"/>
      <c r="BV111" s="60"/>
      <c r="BW111" s="60"/>
      <c r="BX111" s="60"/>
      <c r="BY111" s="60"/>
      <c r="BZ111" s="60"/>
      <c r="CA111" s="60"/>
      <c r="CB111" s="60"/>
      <c r="CC111" s="35"/>
      <c r="CD111" s="35"/>
      <c r="CE111" s="35"/>
      <c r="CF111" s="35"/>
    </row>
    <row r="112" spans="1:84">
      <c r="A112" s="76"/>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60"/>
      <c r="AF112" s="60"/>
      <c r="AG112" s="60"/>
      <c r="AH112" s="60"/>
      <c r="AI112" s="60"/>
      <c r="AJ112" s="60"/>
      <c r="AK112" s="60"/>
      <c r="AL112" s="60"/>
      <c r="AM112" s="60"/>
      <c r="AN112" s="60"/>
      <c r="AO112" s="60"/>
      <c r="AP112" s="60"/>
      <c r="AQ112" s="60"/>
      <c r="AR112" s="60"/>
      <c r="AS112" s="60"/>
      <c r="AT112" s="60"/>
      <c r="AU112" s="60"/>
      <c r="AV112" s="60"/>
      <c r="AW112" s="60"/>
      <c r="AX112" s="60"/>
      <c r="AY112" s="60"/>
      <c r="AZ112" s="60"/>
      <c r="BA112" s="60"/>
      <c r="BB112" s="60"/>
      <c r="BC112" s="60"/>
      <c r="BD112" s="60"/>
      <c r="BE112" s="60"/>
      <c r="BF112" s="60"/>
      <c r="BG112" s="60"/>
      <c r="BH112" s="60"/>
      <c r="BI112" s="60"/>
      <c r="BJ112" s="60"/>
      <c r="BK112" s="60"/>
      <c r="BL112" s="60"/>
      <c r="BM112" s="60"/>
      <c r="BN112" s="60"/>
      <c r="BO112" s="60"/>
      <c r="BP112" s="60"/>
      <c r="BQ112" s="60"/>
      <c r="BR112" s="60"/>
      <c r="BS112" s="60"/>
      <c r="BT112" s="60"/>
      <c r="BU112" s="60"/>
      <c r="BV112" s="60"/>
      <c r="BW112" s="60"/>
      <c r="BX112" s="60"/>
      <c r="BY112" s="60"/>
      <c r="BZ112" s="60"/>
      <c r="CA112" s="60"/>
      <c r="CB112" s="60"/>
      <c r="CC112" s="35"/>
      <c r="CD112" s="35"/>
      <c r="CE112" s="35"/>
      <c r="CF112" s="35"/>
    </row>
    <row r="113" spans="1:84">
      <c r="A113" s="35"/>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53"/>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35"/>
      <c r="CD113" s="35"/>
      <c r="CE113" s="35"/>
      <c r="CF113" s="35"/>
    </row>
    <row r="114" spans="1:84">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53"/>
      <c r="BZ114" s="53"/>
      <c r="CA114" s="53"/>
      <c r="CB114" s="53"/>
      <c r="CC114" s="35"/>
      <c r="CD114" s="35"/>
      <c r="CE114" s="35"/>
      <c r="CF114" s="35"/>
    </row>
    <row r="115" spans="1:84">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53"/>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BY115" s="53"/>
      <c r="BZ115" s="53"/>
      <c r="CA115" s="53"/>
      <c r="CB115" s="53"/>
      <c r="CC115" s="35"/>
      <c r="CD115" s="35"/>
      <c r="CE115" s="35"/>
      <c r="CF115" s="35"/>
    </row>
    <row r="116" spans="1:84">
      <c r="A116" s="35"/>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53"/>
      <c r="CA116" s="53"/>
      <c r="CB116" s="53"/>
      <c r="CC116" s="35"/>
      <c r="CD116" s="35"/>
      <c r="CE116" s="35"/>
      <c r="CF116" s="35"/>
    </row>
    <row r="117" spans="1:84">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53"/>
      <c r="AF117" s="53"/>
      <c r="AG117" s="53"/>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53"/>
      <c r="BM117" s="53"/>
      <c r="BN117" s="53"/>
      <c r="BO117" s="53"/>
      <c r="BP117" s="53"/>
      <c r="BQ117" s="53"/>
      <c r="BR117" s="53"/>
      <c r="BS117" s="53"/>
      <c r="BT117" s="53"/>
      <c r="BU117" s="53"/>
      <c r="BV117" s="53"/>
      <c r="BW117" s="53"/>
      <c r="BX117" s="53"/>
      <c r="BY117" s="53"/>
      <c r="BZ117" s="53"/>
      <c r="CA117" s="53"/>
      <c r="CB117" s="53"/>
      <c r="CC117" s="35"/>
      <c r="CD117" s="35"/>
      <c r="CE117" s="35"/>
      <c r="CF117" s="35"/>
    </row>
    <row r="118" spans="1:84">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53"/>
      <c r="AF118" s="53"/>
      <c r="AG118" s="53"/>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BJ118" s="53"/>
      <c r="BK118" s="53"/>
      <c r="BL118" s="53"/>
      <c r="BM118" s="53"/>
      <c r="BN118" s="53"/>
      <c r="BO118" s="53"/>
      <c r="BP118" s="53"/>
      <c r="BQ118" s="53"/>
      <c r="BR118" s="53"/>
      <c r="BS118" s="53"/>
      <c r="BT118" s="53"/>
      <c r="BU118" s="53"/>
      <c r="BV118" s="53"/>
      <c r="BW118" s="53"/>
      <c r="BX118" s="53"/>
      <c r="BY118" s="53"/>
      <c r="BZ118" s="53"/>
      <c r="CA118" s="53"/>
      <c r="CB118" s="53"/>
      <c r="CC118" s="35"/>
      <c r="CD118" s="35"/>
      <c r="CE118" s="35"/>
      <c r="CF118" s="35"/>
    </row>
    <row r="119" spans="1:84">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53"/>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35"/>
      <c r="CD119" s="35"/>
      <c r="CE119" s="35"/>
      <c r="CF119" s="35"/>
    </row>
    <row r="120" spans="1:84">
      <c r="A120" s="35"/>
      <c r="B120" s="75"/>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c r="AE120" s="53"/>
      <c r="AF120" s="53"/>
      <c r="AG120" s="53"/>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53"/>
      <c r="BM120" s="53"/>
      <c r="BN120" s="53"/>
      <c r="BO120" s="53"/>
      <c r="BP120" s="53"/>
      <c r="BQ120" s="53"/>
      <c r="BR120" s="53"/>
      <c r="BS120" s="53"/>
      <c r="BT120" s="53"/>
      <c r="BU120" s="53"/>
      <c r="BV120" s="53"/>
      <c r="BW120" s="53"/>
      <c r="BX120" s="53"/>
      <c r="BY120" s="53"/>
      <c r="BZ120" s="53"/>
      <c r="CA120" s="53"/>
      <c r="CB120" s="53"/>
      <c r="CC120" s="35"/>
      <c r="CD120" s="35"/>
      <c r="CE120" s="35"/>
      <c r="CF120" s="35"/>
    </row>
    <row r="121" spans="1:84">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53"/>
      <c r="AF121" s="53"/>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c r="BY121" s="53"/>
      <c r="BZ121" s="53"/>
      <c r="CA121" s="53"/>
      <c r="CB121" s="53"/>
      <c r="CC121" s="35"/>
      <c r="CD121" s="35"/>
      <c r="CE121" s="35"/>
      <c r="CF121" s="35"/>
    </row>
    <row r="122" spans="1:84">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53"/>
      <c r="AF122" s="53"/>
      <c r="AG122" s="53"/>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c r="CA122" s="53"/>
      <c r="CB122" s="53"/>
      <c r="CC122" s="35"/>
      <c r="CD122" s="35"/>
      <c r="CE122" s="35"/>
      <c r="CF122" s="35"/>
    </row>
    <row r="123" spans="1:84">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53"/>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c r="BJ123" s="53"/>
      <c r="BK123" s="53"/>
      <c r="BL123" s="53"/>
      <c r="BM123" s="53"/>
      <c r="BN123" s="53"/>
      <c r="BO123" s="53"/>
      <c r="BP123" s="53"/>
      <c r="BQ123" s="53"/>
      <c r="BR123" s="53"/>
      <c r="BS123" s="53"/>
      <c r="BT123" s="53"/>
      <c r="BU123" s="53"/>
      <c r="BV123" s="53"/>
      <c r="BW123" s="53"/>
      <c r="BX123" s="53"/>
      <c r="BY123" s="53"/>
      <c r="BZ123" s="53"/>
      <c r="CA123" s="53"/>
      <c r="CB123" s="53"/>
      <c r="CC123" s="35"/>
      <c r="CD123" s="35"/>
      <c r="CE123" s="35"/>
      <c r="CF123" s="35"/>
    </row>
    <row r="124" spans="1:84">
      <c r="A124" s="35"/>
      <c r="B124" s="75"/>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53"/>
      <c r="AF124" s="53"/>
      <c r="AG124" s="53"/>
      <c r="AH124" s="53"/>
      <c r="AI124" s="53"/>
      <c r="AJ124" s="53"/>
      <c r="AK124" s="53"/>
      <c r="AL124" s="53"/>
      <c r="AM124" s="53"/>
      <c r="AN124" s="53"/>
      <c r="AO124" s="53"/>
      <c r="AP124" s="53"/>
      <c r="AQ124" s="53"/>
      <c r="AR124" s="53"/>
      <c r="AS124" s="53"/>
      <c r="AT124" s="53"/>
      <c r="AU124" s="53"/>
      <c r="AV124" s="53"/>
      <c r="AW124" s="53"/>
      <c r="AX124" s="53"/>
      <c r="AY124" s="53"/>
      <c r="AZ124" s="53"/>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c r="BY124" s="53"/>
      <c r="BZ124" s="53"/>
      <c r="CA124" s="53"/>
      <c r="CB124" s="53"/>
      <c r="CC124" s="35"/>
      <c r="CD124" s="35"/>
      <c r="CE124" s="35"/>
      <c r="CF124" s="35"/>
    </row>
    <row r="125" spans="1:84">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35"/>
      <c r="CD125" s="35"/>
      <c r="CE125" s="35"/>
      <c r="CF125" s="35"/>
    </row>
    <row r="126" spans="1:84">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53"/>
      <c r="AF126" s="53"/>
      <c r="AG126" s="53"/>
      <c r="AH126" s="53"/>
      <c r="AI126" s="53"/>
      <c r="AJ126" s="53"/>
      <c r="AK126" s="53"/>
      <c r="AL126" s="53"/>
      <c r="AM126" s="53"/>
      <c r="AN126" s="53"/>
      <c r="AO126" s="53"/>
      <c r="AP126" s="53"/>
      <c r="AQ126" s="53"/>
      <c r="AR126" s="53"/>
      <c r="AS126" s="53"/>
      <c r="AT126" s="53"/>
      <c r="AU126" s="53"/>
      <c r="AV126" s="53"/>
      <c r="AW126" s="53"/>
      <c r="AX126" s="53"/>
      <c r="AY126" s="53"/>
      <c r="AZ126" s="53"/>
      <c r="BA126" s="53"/>
      <c r="BB126" s="53"/>
      <c r="BC126" s="53"/>
      <c r="BD126" s="53"/>
      <c r="BE126" s="53"/>
      <c r="BF126" s="53"/>
      <c r="BG126" s="53"/>
      <c r="BH126" s="53"/>
      <c r="BI126" s="53"/>
      <c r="BJ126" s="53"/>
      <c r="BK126" s="53"/>
      <c r="BL126" s="53"/>
      <c r="BM126" s="53"/>
      <c r="BN126" s="53"/>
      <c r="BO126" s="53"/>
      <c r="BP126" s="53"/>
      <c r="BQ126" s="53"/>
      <c r="BR126" s="53"/>
      <c r="BS126" s="53"/>
      <c r="BT126" s="53"/>
      <c r="BU126" s="53"/>
      <c r="BV126" s="53"/>
      <c r="BW126" s="53"/>
      <c r="BX126" s="53"/>
      <c r="BY126" s="53"/>
      <c r="BZ126" s="53"/>
      <c r="CA126" s="53"/>
      <c r="CB126" s="53"/>
      <c r="CC126" s="35"/>
      <c r="CD126" s="35"/>
      <c r="CE126" s="35"/>
      <c r="CF126" s="35"/>
    </row>
    <row r="127" spans="1:84">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53"/>
      <c r="AF127" s="53"/>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c r="BJ127" s="53"/>
      <c r="BK127" s="53"/>
      <c r="BL127" s="53"/>
      <c r="BM127" s="53"/>
      <c r="BN127" s="53"/>
      <c r="BO127" s="53"/>
      <c r="BP127" s="53"/>
      <c r="BQ127" s="53"/>
      <c r="BR127" s="53"/>
      <c r="BS127" s="53"/>
      <c r="BT127" s="53"/>
      <c r="BU127" s="53"/>
      <c r="BV127" s="53"/>
      <c r="BW127" s="53"/>
      <c r="BX127" s="53"/>
      <c r="BY127" s="53"/>
      <c r="BZ127" s="53"/>
      <c r="CA127" s="53"/>
      <c r="CB127" s="53"/>
      <c r="CC127" s="35"/>
      <c r="CD127" s="35"/>
      <c r="CE127" s="35"/>
      <c r="CF127" s="35"/>
    </row>
    <row r="128" spans="1:84">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53"/>
      <c r="AF128" s="53"/>
      <c r="AG128" s="53"/>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53"/>
      <c r="BZ128" s="53"/>
      <c r="CA128" s="53"/>
      <c r="CB128" s="53"/>
      <c r="CC128" s="35"/>
      <c r="CD128" s="35"/>
      <c r="CE128" s="35"/>
      <c r="CF128" s="35"/>
    </row>
    <row r="129" spans="1:91">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35"/>
      <c r="CD129" s="35"/>
      <c r="CE129" s="35"/>
      <c r="CF129" s="35"/>
    </row>
    <row r="130" spans="1:91">
      <c r="A130" s="35"/>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c r="AA130" s="76"/>
      <c r="AB130" s="76"/>
      <c r="AC130" s="76"/>
      <c r="AD130" s="76"/>
      <c r="AE130" s="77"/>
      <c r="AF130" s="77"/>
      <c r="AG130" s="77"/>
      <c r="AH130" s="77"/>
      <c r="AI130" s="77"/>
      <c r="AJ130" s="77"/>
      <c r="AK130" s="77"/>
      <c r="AL130" s="77"/>
      <c r="AM130" s="77"/>
      <c r="AN130" s="77"/>
      <c r="AO130" s="77"/>
      <c r="AP130" s="77"/>
      <c r="AQ130" s="77"/>
      <c r="AR130" s="77"/>
      <c r="AS130" s="77"/>
      <c r="AT130" s="77"/>
      <c r="AU130" s="77"/>
      <c r="AV130" s="77"/>
      <c r="AW130" s="77"/>
      <c r="AX130" s="77"/>
      <c r="AY130" s="77"/>
      <c r="AZ130" s="77"/>
      <c r="BA130" s="77"/>
      <c r="BB130" s="77"/>
      <c r="BC130" s="77"/>
      <c r="BD130" s="77"/>
      <c r="BE130" s="77"/>
      <c r="BF130" s="77"/>
      <c r="BG130" s="77"/>
      <c r="BH130" s="77"/>
      <c r="BI130" s="77"/>
      <c r="BJ130" s="77"/>
      <c r="BK130" s="77"/>
      <c r="BL130" s="77"/>
      <c r="BM130" s="77"/>
      <c r="BN130" s="77"/>
      <c r="BO130" s="77"/>
      <c r="BP130" s="77"/>
      <c r="BQ130" s="77"/>
      <c r="BR130" s="77"/>
      <c r="BS130" s="77"/>
      <c r="BT130" s="77"/>
      <c r="BU130" s="77"/>
      <c r="BV130" s="77"/>
      <c r="BW130" s="77"/>
      <c r="BX130" s="77"/>
      <c r="BY130" s="77"/>
      <c r="BZ130" s="77"/>
      <c r="CA130" s="77"/>
      <c r="CB130" s="77"/>
      <c r="CC130" s="35"/>
      <c r="CD130" s="35"/>
      <c r="CE130" s="35"/>
      <c r="CF130" s="35"/>
    </row>
    <row r="131" spans="1:91">
      <c r="A131" s="35"/>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59"/>
      <c r="AF131" s="59"/>
      <c r="AG131" s="59"/>
      <c r="AH131" s="59"/>
      <c r="AI131" s="59"/>
      <c r="AJ131" s="59"/>
      <c r="AK131" s="59"/>
      <c r="AL131" s="59"/>
      <c r="AM131" s="59"/>
      <c r="AN131" s="59"/>
      <c r="AO131" s="59"/>
      <c r="AP131" s="59"/>
      <c r="AQ131" s="59"/>
      <c r="AR131" s="59"/>
      <c r="AS131" s="59"/>
      <c r="AT131" s="59"/>
      <c r="AU131" s="59"/>
      <c r="AV131" s="59"/>
      <c r="AW131" s="59"/>
      <c r="AX131" s="59"/>
      <c r="AY131" s="59"/>
      <c r="AZ131" s="59"/>
      <c r="BA131" s="59"/>
      <c r="BB131" s="59"/>
      <c r="BC131" s="59"/>
      <c r="BD131" s="59"/>
      <c r="BE131" s="59"/>
      <c r="BF131" s="59"/>
      <c r="BG131" s="59"/>
      <c r="BH131" s="59"/>
      <c r="BI131" s="59"/>
      <c r="BJ131" s="59"/>
      <c r="BK131" s="59"/>
      <c r="BL131" s="59"/>
      <c r="BM131" s="59"/>
      <c r="BN131" s="59"/>
      <c r="BO131" s="59"/>
      <c r="BP131" s="59"/>
      <c r="BQ131" s="59"/>
      <c r="BR131" s="59"/>
      <c r="BS131" s="59"/>
      <c r="BT131" s="59"/>
      <c r="BU131" s="59"/>
      <c r="BV131" s="59"/>
      <c r="BW131" s="59"/>
      <c r="BX131" s="59"/>
      <c r="BY131" s="59"/>
      <c r="BZ131" s="59"/>
      <c r="CA131" s="59"/>
      <c r="CB131" s="59"/>
      <c r="CC131" s="35"/>
      <c r="CD131" s="35"/>
      <c r="CE131" s="35"/>
      <c r="CF131" s="35"/>
    </row>
    <row r="132" spans="1:91">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60"/>
      <c r="AF132" s="60"/>
      <c r="AG132" s="60"/>
      <c r="AH132" s="60"/>
      <c r="AI132" s="60"/>
      <c r="AJ132" s="60"/>
      <c r="AK132" s="60"/>
      <c r="AL132" s="60"/>
      <c r="AM132" s="60"/>
      <c r="AN132" s="60"/>
      <c r="AO132" s="60"/>
      <c r="AP132" s="60"/>
      <c r="AQ132" s="60"/>
      <c r="AR132" s="60"/>
      <c r="AS132" s="60"/>
      <c r="AT132" s="60"/>
      <c r="AU132" s="60"/>
      <c r="AV132" s="60"/>
      <c r="AW132" s="60"/>
      <c r="AX132" s="60"/>
      <c r="AY132" s="60"/>
      <c r="AZ132" s="60"/>
      <c r="BA132" s="60"/>
      <c r="BB132" s="60"/>
      <c r="BC132" s="60"/>
      <c r="BD132" s="60"/>
      <c r="BE132" s="60"/>
      <c r="BF132" s="60"/>
      <c r="BG132" s="60"/>
      <c r="BH132" s="60"/>
      <c r="BI132" s="60"/>
      <c r="BJ132" s="60"/>
      <c r="BK132" s="60"/>
      <c r="BL132" s="60"/>
      <c r="BM132" s="60"/>
      <c r="BN132" s="60"/>
      <c r="BO132" s="60"/>
      <c r="BP132" s="60"/>
      <c r="BQ132" s="60"/>
      <c r="BR132" s="60"/>
      <c r="BS132" s="60"/>
      <c r="BT132" s="60"/>
      <c r="BU132" s="60"/>
      <c r="BV132" s="60"/>
      <c r="BW132" s="60"/>
      <c r="BX132" s="60"/>
      <c r="BY132" s="60"/>
      <c r="BZ132" s="60"/>
      <c r="CA132" s="60"/>
      <c r="CB132" s="60"/>
      <c r="CC132" s="35"/>
      <c r="CD132" s="35"/>
      <c r="CE132" s="35"/>
      <c r="CF132" s="35"/>
    </row>
    <row r="133" spans="1:91">
      <c r="A133" s="35"/>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60"/>
      <c r="AF133" s="60"/>
      <c r="AG133" s="60"/>
      <c r="AH133" s="60"/>
      <c r="AI133" s="60"/>
      <c r="AJ133" s="60"/>
      <c r="AK133" s="60"/>
      <c r="AL133" s="60"/>
      <c r="AM133" s="60"/>
      <c r="AN133" s="60"/>
      <c r="AO133" s="60"/>
      <c r="AP133" s="60"/>
      <c r="AQ133" s="60"/>
      <c r="AR133" s="60"/>
      <c r="AS133" s="60"/>
      <c r="AT133" s="60"/>
      <c r="AU133" s="60"/>
      <c r="AV133" s="60"/>
      <c r="AW133" s="60"/>
      <c r="AX133" s="60"/>
      <c r="AY133" s="60"/>
      <c r="AZ133" s="60"/>
      <c r="BA133" s="60"/>
      <c r="BB133" s="60"/>
      <c r="BC133" s="60"/>
      <c r="BD133" s="60"/>
      <c r="BE133" s="60"/>
      <c r="BF133" s="60"/>
      <c r="BG133" s="60"/>
      <c r="BH133" s="60"/>
      <c r="BI133" s="60"/>
      <c r="BJ133" s="60"/>
      <c r="BK133" s="60"/>
      <c r="BL133" s="60"/>
      <c r="BM133" s="60"/>
      <c r="BN133" s="60"/>
      <c r="BO133" s="60"/>
      <c r="BP133" s="60"/>
      <c r="BQ133" s="60"/>
      <c r="BR133" s="60"/>
      <c r="BS133" s="60"/>
      <c r="BT133" s="60"/>
      <c r="BU133" s="60"/>
      <c r="BV133" s="60"/>
      <c r="BW133" s="60"/>
      <c r="BX133" s="60"/>
      <c r="BY133" s="60"/>
      <c r="BZ133" s="60"/>
      <c r="CA133" s="60"/>
      <c r="CB133" s="60"/>
      <c r="CC133" s="35"/>
      <c r="CD133" s="35"/>
      <c r="CE133" s="35"/>
      <c r="CF133" s="35"/>
    </row>
    <row r="134" spans="1:91">
      <c r="A134" s="35"/>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53"/>
      <c r="AF134" s="53"/>
      <c r="AG134" s="53"/>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64"/>
      <c r="BH134" s="64"/>
      <c r="BI134" s="64"/>
      <c r="BJ134" s="64"/>
      <c r="BK134" s="64"/>
      <c r="BL134" s="64"/>
      <c r="BM134" s="64"/>
      <c r="BN134" s="53"/>
      <c r="BO134" s="53"/>
      <c r="BP134" s="53"/>
      <c r="BQ134" s="53"/>
      <c r="BR134" s="53"/>
      <c r="BS134" s="53"/>
      <c r="BT134" s="53"/>
      <c r="BU134" s="53"/>
      <c r="BV134" s="53"/>
      <c r="BW134" s="53"/>
      <c r="BX134" s="53"/>
      <c r="BY134" s="53"/>
      <c r="BZ134" s="53"/>
      <c r="CA134" s="53"/>
      <c r="CB134" s="53"/>
      <c r="CC134" s="35"/>
      <c r="CD134" s="35"/>
      <c r="CE134" s="35"/>
      <c r="CF134" s="35"/>
    </row>
    <row r="135" spans="1:91">
      <c r="A135" s="35"/>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63"/>
      <c r="AF135" s="63"/>
      <c r="AG135" s="63"/>
      <c r="AH135" s="63"/>
      <c r="AI135" s="63"/>
      <c r="AJ135" s="63"/>
      <c r="AK135" s="63"/>
      <c r="AL135" s="63"/>
      <c r="AM135" s="63"/>
      <c r="AN135" s="63"/>
      <c r="AO135" s="63"/>
      <c r="AP135" s="63"/>
      <c r="AQ135" s="63"/>
      <c r="AR135" s="63"/>
      <c r="AS135" s="63"/>
      <c r="AT135" s="63"/>
      <c r="AU135" s="63"/>
      <c r="AV135" s="63"/>
      <c r="AW135" s="63"/>
      <c r="AX135" s="63"/>
      <c r="AY135" s="63"/>
      <c r="AZ135" s="63"/>
      <c r="BA135" s="63"/>
      <c r="BB135" s="63"/>
      <c r="BC135" s="63"/>
      <c r="BD135" s="63"/>
      <c r="BE135" s="63"/>
      <c r="BF135" s="63"/>
      <c r="BG135" s="83"/>
      <c r="BH135" s="83"/>
      <c r="BI135" s="83"/>
      <c r="BJ135" s="83"/>
      <c r="BK135" s="83"/>
      <c r="BL135" s="83"/>
      <c r="BM135" s="83"/>
      <c r="BN135" s="63"/>
      <c r="BO135" s="63"/>
      <c r="BP135" s="63"/>
      <c r="BQ135" s="63"/>
      <c r="BR135" s="63"/>
      <c r="BS135" s="63"/>
      <c r="BT135" s="63"/>
      <c r="BU135" s="63"/>
      <c r="BV135" s="63"/>
      <c r="BW135" s="63"/>
      <c r="BX135" s="63"/>
      <c r="BY135" s="63"/>
      <c r="BZ135" s="63"/>
      <c r="CA135" s="63"/>
      <c r="CB135" s="63"/>
      <c r="CC135" s="87"/>
      <c r="CD135" s="33"/>
      <c r="CE135" s="33"/>
      <c r="CF135" s="33"/>
      <c r="CG135" s="2"/>
      <c r="CH135" s="2"/>
      <c r="CI135" s="2"/>
      <c r="CJ135" s="2"/>
      <c r="CK135" s="2"/>
      <c r="CL135" s="2"/>
      <c r="CM135" s="2"/>
    </row>
    <row r="136" spans="1:91">
      <c r="A136" s="35"/>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63"/>
      <c r="AF136" s="63"/>
      <c r="AG136" s="63"/>
      <c r="AH136" s="63"/>
      <c r="AI136" s="63"/>
      <c r="AJ136" s="63"/>
      <c r="AK136" s="63"/>
      <c r="AL136" s="63"/>
      <c r="AM136" s="63"/>
      <c r="AN136" s="63"/>
      <c r="AO136" s="63"/>
      <c r="AP136" s="63"/>
      <c r="AQ136" s="63"/>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c r="BP136" s="63"/>
      <c r="BQ136" s="63"/>
      <c r="BR136" s="63"/>
      <c r="BS136" s="63"/>
      <c r="BT136" s="63"/>
      <c r="BU136" s="63"/>
      <c r="BV136" s="63"/>
      <c r="BW136" s="63"/>
      <c r="BX136" s="63"/>
      <c r="BY136" s="63"/>
      <c r="BZ136" s="63"/>
      <c r="CA136" s="63"/>
      <c r="CB136" s="63"/>
      <c r="CC136" s="33"/>
      <c r="CD136" s="33"/>
      <c r="CE136" s="33"/>
      <c r="CF136" s="33"/>
      <c r="CG136" s="2"/>
      <c r="CH136" s="2"/>
      <c r="CI136" s="2"/>
      <c r="CJ136" s="2"/>
      <c r="CK136" s="2"/>
      <c r="CL136" s="2"/>
      <c r="CM136" s="2"/>
    </row>
    <row r="137" spans="1:91">
      <c r="A137" s="35"/>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63"/>
      <c r="AF137" s="63"/>
      <c r="AG137" s="63"/>
      <c r="AH137" s="63"/>
      <c r="AI137" s="63"/>
      <c r="AJ137" s="63"/>
      <c r="AK137" s="63"/>
      <c r="AL137" s="63"/>
      <c r="AM137" s="63"/>
      <c r="AN137" s="63"/>
      <c r="AO137" s="63"/>
      <c r="AP137" s="63"/>
      <c r="AQ137" s="63"/>
      <c r="AR137" s="63"/>
      <c r="AS137" s="63"/>
      <c r="AT137" s="63"/>
      <c r="AU137" s="63"/>
      <c r="AV137" s="63"/>
      <c r="AW137" s="63"/>
      <c r="AX137" s="63"/>
      <c r="AY137" s="63"/>
      <c r="AZ137" s="63"/>
      <c r="BA137" s="63"/>
      <c r="BB137" s="63"/>
      <c r="BC137" s="63"/>
      <c r="BD137" s="63"/>
      <c r="BE137" s="63"/>
      <c r="BF137" s="63"/>
      <c r="BG137" s="63"/>
      <c r="BH137" s="63"/>
      <c r="BI137" s="63"/>
      <c r="BJ137" s="63"/>
      <c r="BK137" s="63"/>
      <c r="BL137" s="63"/>
      <c r="BM137" s="63"/>
      <c r="BN137" s="63"/>
      <c r="BO137" s="63"/>
      <c r="BP137" s="63"/>
      <c r="BQ137" s="63"/>
      <c r="BR137" s="63"/>
      <c r="BS137" s="63"/>
      <c r="BT137" s="63"/>
      <c r="BU137" s="63"/>
      <c r="BV137" s="63"/>
      <c r="BW137" s="63"/>
      <c r="BX137" s="63"/>
      <c r="BY137" s="63"/>
      <c r="BZ137" s="63"/>
      <c r="CA137" s="63"/>
      <c r="CB137" s="63"/>
      <c r="CC137" s="33"/>
      <c r="CD137" s="33"/>
      <c r="CE137" s="33"/>
      <c r="CF137" s="33"/>
      <c r="CG137" s="2"/>
      <c r="CH137" s="2"/>
      <c r="CI137" s="2"/>
      <c r="CJ137" s="2"/>
      <c r="CK137" s="2"/>
      <c r="CL137" s="2"/>
      <c r="CM137" s="2"/>
    </row>
    <row r="138" spans="1:91">
      <c r="A138" s="35"/>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63"/>
      <c r="AF138" s="63"/>
      <c r="AG138" s="63"/>
      <c r="AH138" s="63"/>
      <c r="AI138" s="63"/>
      <c r="AJ138" s="63"/>
      <c r="AK138" s="63"/>
      <c r="AL138" s="63"/>
      <c r="AM138" s="63"/>
      <c r="AN138" s="63"/>
      <c r="AO138" s="63"/>
      <c r="AP138" s="63"/>
      <c r="AQ138" s="63"/>
      <c r="AR138" s="63"/>
      <c r="AS138" s="63"/>
      <c r="AT138" s="63"/>
      <c r="AU138" s="63"/>
      <c r="AV138" s="63"/>
      <c r="AW138" s="63"/>
      <c r="AX138" s="63"/>
      <c r="AY138" s="63"/>
      <c r="AZ138" s="63"/>
      <c r="BA138" s="63"/>
      <c r="BB138" s="63"/>
      <c r="BC138" s="63"/>
      <c r="BD138" s="63"/>
      <c r="BE138" s="63"/>
      <c r="BF138" s="63"/>
      <c r="BG138" s="63"/>
      <c r="BH138" s="63"/>
      <c r="BI138" s="63"/>
      <c r="BJ138" s="63"/>
      <c r="BK138" s="63"/>
      <c r="BL138" s="63"/>
      <c r="BM138" s="63"/>
      <c r="BN138" s="63"/>
      <c r="BO138" s="63"/>
      <c r="BP138" s="63"/>
      <c r="BQ138" s="63"/>
      <c r="BR138" s="63"/>
      <c r="BS138" s="63"/>
      <c r="BT138" s="63"/>
      <c r="BU138" s="63"/>
      <c r="BV138" s="63"/>
      <c r="BW138" s="63"/>
      <c r="BX138" s="63"/>
      <c r="BY138" s="63"/>
      <c r="BZ138" s="63"/>
      <c r="CA138" s="63"/>
      <c r="CB138" s="63"/>
      <c r="CC138" s="33"/>
      <c r="CD138" s="33"/>
      <c r="CE138" s="33"/>
      <c r="CF138" s="33"/>
      <c r="CG138" s="2"/>
      <c r="CH138" s="2"/>
      <c r="CI138" s="2"/>
      <c r="CJ138" s="2"/>
      <c r="CK138" s="2"/>
      <c r="CL138" s="2"/>
      <c r="CM138" s="2"/>
    </row>
    <row r="139" spans="1:91">
      <c r="A139" s="35"/>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33"/>
      <c r="CD139" s="33"/>
      <c r="CE139" s="33"/>
      <c r="CF139" s="33"/>
      <c r="CG139" s="2"/>
      <c r="CH139" s="2"/>
      <c r="CI139" s="2"/>
      <c r="CJ139" s="2"/>
      <c r="CK139" s="2"/>
      <c r="CL139" s="2"/>
      <c r="CM139" s="2"/>
    </row>
    <row r="140" spans="1:91">
      <c r="A140" s="35"/>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4"/>
      <c r="AF140" s="84"/>
      <c r="AG140" s="84"/>
      <c r="AH140" s="84"/>
      <c r="AI140" s="84"/>
      <c r="AJ140" s="84"/>
      <c r="AK140" s="84"/>
      <c r="AL140" s="84"/>
      <c r="AM140" s="84"/>
      <c r="AN140" s="84"/>
      <c r="AO140" s="84"/>
      <c r="AP140" s="84"/>
      <c r="AQ140" s="84"/>
      <c r="AR140" s="84"/>
      <c r="AS140" s="84"/>
      <c r="AT140" s="84"/>
      <c r="AU140" s="84"/>
      <c r="AV140" s="84"/>
      <c r="AW140" s="84"/>
      <c r="AX140" s="84"/>
      <c r="AY140" s="84"/>
      <c r="AZ140" s="84"/>
      <c r="BA140" s="84"/>
      <c r="BB140" s="84"/>
      <c r="BC140" s="84"/>
      <c r="BD140" s="84"/>
      <c r="BE140" s="84"/>
      <c r="BF140" s="84"/>
      <c r="BG140" s="84"/>
      <c r="BH140" s="84"/>
      <c r="BI140" s="84"/>
      <c r="BJ140" s="84"/>
      <c r="BK140" s="84"/>
      <c r="BL140" s="84"/>
      <c r="BM140" s="84"/>
      <c r="BN140" s="84"/>
      <c r="BO140" s="84"/>
      <c r="BP140" s="84"/>
      <c r="BQ140" s="84"/>
      <c r="BR140" s="84"/>
      <c r="BS140" s="84"/>
      <c r="BT140" s="84"/>
      <c r="BU140" s="84"/>
      <c r="BV140" s="84"/>
      <c r="BW140" s="84"/>
      <c r="BX140" s="84"/>
      <c r="BY140" s="84"/>
      <c r="BZ140" s="84"/>
      <c r="CA140" s="84"/>
      <c r="CB140" s="84"/>
      <c r="CC140" s="33"/>
      <c r="CD140" s="33"/>
      <c r="CE140" s="33"/>
      <c r="CF140" s="33"/>
      <c r="CG140" s="2"/>
      <c r="CH140" s="2"/>
      <c r="CI140" s="2"/>
      <c r="CJ140" s="2"/>
      <c r="CK140" s="2"/>
      <c r="CL140" s="2"/>
      <c r="CM140" s="2"/>
    </row>
    <row r="141" spans="1:91">
      <c r="A141" s="35"/>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c r="BH141" s="59"/>
      <c r="BI141" s="59"/>
      <c r="BJ141" s="59"/>
      <c r="BK141" s="59"/>
      <c r="BL141" s="59"/>
      <c r="BM141" s="59"/>
      <c r="BN141" s="59"/>
      <c r="BO141" s="59"/>
      <c r="BP141" s="59"/>
      <c r="BQ141" s="59"/>
      <c r="BR141" s="59"/>
      <c r="BS141" s="59"/>
      <c r="BT141" s="59"/>
      <c r="BU141" s="59"/>
      <c r="BV141" s="59"/>
      <c r="BW141" s="59"/>
      <c r="BX141" s="59"/>
      <c r="BY141" s="59"/>
      <c r="BZ141" s="59"/>
      <c r="CA141" s="59"/>
      <c r="CB141" s="59"/>
      <c r="CC141" s="35"/>
      <c r="CD141" s="35"/>
      <c r="CE141" s="35"/>
      <c r="CF141" s="35"/>
    </row>
    <row r="142" spans="1:91">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60"/>
      <c r="AF142" s="60"/>
      <c r="AG142" s="60"/>
      <c r="AH142" s="60"/>
      <c r="AI142" s="60"/>
      <c r="AJ142" s="60"/>
      <c r="AK142" s="60"/>
      <c r="AL142" s="60"/>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60"/>
      <c r="BI142" s="60"/>
      <c r="BJ142" s="60"/>
      <c r="BK142" s="60"/>
      <c r="BL142" s="60"/>
      <c r="BM142" s="60"/>
      <c r="BN142" s="60"/>
      <c r="BO142" s="60"/>
      <c r="BP142" s="60"/>
      <c r="BQ142" s="60"/>
      <c r="BR142" s="60"/>
      <c r="BS142" s="60"/>
      <c r="BT142" s="60"/>
      <c r="BU142" s="60"/>
      <c r="BV142" s="60"/>
      <c r="BW142" s="60"/>
      <c r="BX142" s="60"/>
      <c r="BY142" s="60"/>
      <c r="BZ142" s="60"/>
      <c r="CA142" s="60"/>
      <c r="CB142" s="60"/>
      <c r="CC142" s="35"/>
      <c r="CD142" s="35"/>
      <c r="CE142" s="35"/>
      <c r="CF142" s="35"/>
    </row>
    <row r="143" spans="1:91">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60"/>
      <c r="AF143" s="60"/>
      <c r="AG143" s="60"/>
      <c r="AH143" s="60"/>
      <c r="AI143" s="60"/>
      <c r="AJ143" s="60"/>
      <c r="AK143" s="60"/>
      <c r="AL143" s="60"/>
      <c r="AM143" s="60"/>
      <c r="AN143" s="60"/>
      <c r="AO143" s="60"/>
      <c r="AP143" s="60"/>
      <c r="AQ143" s="60"/>
      <c r="AR143" s="60"/>
      <c r="AS143" s="60"/>
      <c r="AT143" s="60"/>
      <c r="AU143" s="60"/>
      <c r="AV143" s="60"/>
      <c r="AW143" s="60"/>
      <c r="AX143" s="60"/>
      <c r="AY143" s="60"/>
      <c r="AZ143" s="60"/>
      <c r="BA143" s="60"/>
      <c r="BB143" s="60"/>
      <c r="BC143" s="60"/>
      <c r="BD143" s="60"/>
      <c r="BE143" s="60"/>
      <c r="BF143" s="60"/>
      <c r="BG143" s="60"/>
      <c r="BH143" s="60"/>
      <c r="BI143" s="60"/>
      <c r="BJ143" s="60"/>
      <c r="BK143" s="60"/>
      <c r="BL143" s="60"/>
      <c r="BM143" s="60"/>
      <c r="BN143" s="60"/>
      <c r="BO143" s="60"/>
      <c r="BP143" s="60"/>
      <c r="BQ143" s="60"/>
      <c r="BR143" s="60"/>
      <c r="BS143" s="60"/>
      <c r="BT143" s="60"/>
      <c r="BU143" s="60"/>
      <c r="BV143" s="60"/>
      <c r="BW143" s="60"/>
      <c r="BX143" s="60"/>
      <c r="BY143" s="60"/>
      <c r="BZ143" s="60"/>
      <c r="CA143" s="60"/>
      <c r="CB143" s="60"/>
      <c r="CC143" s="35"/>
      <c r="CD143" s="35"/>
      <c r="CE143" s="35"/>
      <c r="CF143" s="35"/>
    </row>
    <row r="144" spans="1:91">
      <c r="A144" s="76"/>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c r="AA144" s="76"/>
      <c r="AB144" s="76"/>
      <c r="AC144" s="76"/>
      <c r="AD144" s="76"/>
      <c r="AE144" s="60"/>
      <c r="AF144" s="60"/>
      <c r="AG144" s="60"/>
      <c r="AH144" s="60"/>
      <c r="AI144" s="60"/>
      <c r="AJ144" s="60"/>
      <c r="AK144" s="60"/>
      <c r="AL144" s="60"/>
      <c r="AM144" s="60"/>
      <c r="AN144" s="60"/>
      <c r="AO144" s="60"/>
      <c r="AP144" s="60"/>
      <c r="AQ144" s="60"/>
      <c r="AR144" s="60"/>
      <c r="AS144" s="60"/>
      <c r="AT144" s="60"/>
      <c r="AU144" s="60"/>
      <c r="AV144" s="60"/>
      <c r="AW144" s="60"/>
      <c r="AX144" s="60"/>
      <c r="AY144" s="60"/>
      <c r="AZ144" s="60"/>
      <c r="BA144" s="60"/>
      <c r="BB144" s="60"/>
      <c r="BC144" s="60"/>
      <c r="BD144" s="60"/>
      <c r="BE144" s="60"/>
      <c r="BF144" s="60"/>
      <c r="BG144" s="60"/>
      <c r="BH144" s="60"/>
      <c r="BI144" s="60"/>
      <c r="BJ144" s="60"/>
      <c r="BK144" s="60"/>
      <c r="BL144" s="60"/>
      <c r="BM144" s="60"/>
      <c r="BN144" s="60"/>
      <c r="BO144" s="60"/>
      <c r="BP144" s="60"/>
      <c r="BQ144" s="60"/>
      <c r="BR144" s="60"/>
      <c r="BS144" s="60"/>
      <c r="BT144" s="60"/>
      <c r="BU144" s="60"/>
      <c r="BV144" s="60"/>
      <c r="BW144" s="60"/>
      <c r="BX144" s="60"/>
      <c r="BY144" s="60"/>
      <c r="BZ144" s="60"/>
      <c r="CA144" s="60"/>
      <c r="CB144" s="60"/>
      <c r="CC144" s="35"/>
      <c r="CD144" s="35"/>
      <c r="CE144" s="35"/>
      <c r="CF144" s="35"/>
    </row>
    <row r="145" spans="1:84">
      <c r="A145" s="35"/>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c r="AA145" s="76"/>
      <c r="AB145" s="76"/>
      <c r="AC145" s="76"/>
      <c r="AD145" s="76"/>
      <c r="AE145" s="60"/>
      <c r="AF145" s="60"/>
      <c r="AG145" s="60"/>
      <c r="AH145" s="60"/>
      <c r="AI145" s="60"/>
      <c r="AJ145" s="60"/>
      <c r="AK145" s="60"/>
      <c r="AL145" s="60"/>
      <c r="AM145" s="60"/>
      <c r="AN145" s="60"/>
      <c r="AO145" s="60"/>
      <c r="AP145" s="60"/>
      <c r="AQ145" s="60"/>
      <c r="AR145" s="60"/>
      <c r="AS145" s="60"/>
      <c r="AT145" s="60"/>
      <c r="AU145" s="60"/>
      <c r="AV145" s="60"/>
      <c r="AW145" s="60"/>
      <c r="AX145" s="60"/>
      <c r="AY145" s="60"/>
      <c r="AZ145" s="60"/>
      <c r="BA145" s="60"/>
      <c r="BB145" s="60"/>
      <c r="BC145" s="60"/>
      <c r="BD145" s="60"/>
      <c r="BE145" s="60"/>
      <c r="BF145" s="60"/>
      <c r="BG145" s="60"/>
      <c r="BH145" s="60"/>
      <c r="BI145" s="60"/>
      <c r="BJ145" s="60"/>
      <c r="BK145" s="60"/>
      <c r="BL145" s="60"/>
      <c r="BM145" s="60"/>
      <c r="BN145" s="60"/>
      <c r="BO145" s="60"/>
      <c r="BP145" s="60"/>
      <c r="BQ145" s="60"/>
      <c r="BR145" s="60"/>
      <c r="BS145" s="60"/>
      <c r="BT145" s="60"/>
      <c r="BU145" s="60"/>
      <c r="BV145" s="60"/>
      <c r="BW145" s="60"/>
      <c r="BX145" s="60"/>
      <c r="BY145" s="60"/>
      <c r="BZ145" s="60"/>
      <c r="CA145" s="60"/>
      <c r="CB145" s="60"/>
      <c r="CC145" s="35"/>
      <c r="CD145" s="35"/>
      <c r="CE145" s="35"/>
      <c r="CF145" s="35"/>
    </row>
    <row r="146" spans="1:84">
      <c r="A146" s="76"/>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60"/>
      <c r="AF146" s="60"/>
      <c r="AG146" s="60"/>
      <c r="AH146" s="60"/>
      <c r="AI146" s="60"/>
      <c r="AJ146" s="60"/>
      <c r="AK146" s="60"/>
      <c r="AL146" s="60"/>
      <c r="AM146" s="60"/>
      <c r="AN146" s="60"/>
      <c r="AO146" s="60"/>
      <c r="AP146" s="60"/>
      <c r="AQ146" s="60"/>
      <c r="AR146" s="60"/>
      <c r="AS146" s="60"/>
      <c r="AT146" s="60"/>
      <c r="AU146" s="60"/>
      <c r="AV146" s="60"/>
      <c r="AW146" s="60"/>
      <c r="AX146" s="60"/>
      <c r="AY146" s="60"/>
      <c r="AZ146" s="60"/>
      <c r="BA146" s="60"/>
      <c r="BB146" s="60"/>
      <c r="BC146" s="60"/>
      <c r="BD146" s="60"/>
      <c r="BE146" s="60"/>
      <c r="BF146" s="60"/>
      <c r="BG146" s="60"/>
      <c r="BH146" s="60"/>
      <c r="BI146" s="60"/>
      <c r="BJ146" s="60"/>
      <c r="BK146" s="60"/>
      <c r="BL146" s="60"/>
      <c r="BM146" s="60"/>
      <c r="BN146" s="60"/>
      <c r="BO146" s="60"/>
      <c r="BP146" s="60"/>
      <c r="BQ146" s="60"/>
      <c r="BR146" s="60"/>
      <c r="BS146" s="60"/>
      <c r="BT146" s="60"/>
      <c r="BU146" s="60"/>
      <c r="BV146" s="60"/>
      <c r="BW146" s="60"/>
      <c r="BX146" s="60"/>
      <c r="BY146" s="60"/>
      <c r="BZ146" s="60"/>
      <c r="CA146" s="60"/>
      <c r="CB146" s="60"/>
      <c r="CC146" s="35"/>
      <c r="CD146" s="35"/>
      <c r="CE146" s="35"/>
      <c r="CF146" s="35"/>
    </row>
    <row r="147" spans="1:84">
      <c r="A147" s="35"/>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53"/>
      <c r="AF147" s="53"/>
      <c r="AG147" s="53"/>
      <c r="AH147" s="53"/>
      <c r="AI147" s="53"/>
      <c r="AJ147" s="53"/>
      <c r="AK147" s="53"/>
      <c r="AL147" s="53"/>
      <c r="AM147" s="53"/>
      <c r="AN147" s="53"/>
      <c r="AO147" s="53"/>
      <c r="AP147" s="53"/>
      <c r="AQ147" s="53"/>
      <c r="AR147" s="53"/>
      <c r="AS147" s="53"/>
      <c r="AT147" s="53"/>
      <c r="AU147" s="53"/>
      <c r="AV147" s="53"/>
      <c r="AW147" s="53"/>
      <c r="AX147" s="53"/>
      <c r="AY147" s="53"/>
      <c r="AZ147" s="53"/>
      <c r="BA147" s="53"/>
      <c r="BB147" s="53"/>
      <c r="BC147" s="53"/>
      <c r="BD147" s="53"/>
      <c r="BE147" s="53"/>
      <c r="BF147" s="53"/>
      <c r="BG147" s="53"/>
      <c r="BH147" s="53"/>
      <c r="BI147" s="53"/>
      <c r="BJ147" s="53"/>
      <c r="BK147" s="53"/>
      <c r="BL147" s="53"/>
      <c r="BM147" s="53"/>
      <c r="BN147" s="53"/>
      <c r="BO147" s="53"/>
      <c r="BP147" s="53"/>
      <c r="BQ147" s="53"/>
      <c r="BR147" s="53"/>
      <c r="BS147" s="53"/>
      <c r="BT147" s="53"/>
      <c r="BU147" s="53"/>
      <c r="BV147" s="53"/>
      <c r="BW147" s="53"/>
      <c r="BX147" s="53"/>
      <c r="BY147" s="53"/>
      <c r="BZ147" s="53"/>
      <c r="CA147" s="53"/>
      <c r="CB147" s="53"/>
      <c r="CC147" s="35"/>
      <c r="CD147" s="35"/>
      <c r="CE147" s="35"/>
      <c r="CF147" s="35"/>
    </row>
    <row r="148" spans="1:84">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53"/>
      <c r="AF148" s="53"/>
      <c r="AG148" s="53"/>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c r="BJ148" s="53"/>
      <c r="BK148" s="53"/>
      <c r="BL148" s="53"/>
      <c r="BM148" s="53"/>
      <c r="BN148" s="53"/>
      <c r="BO148" s="53"/>
      <c r="BP148" s="53"/>
      <c r="BQ148" s="53"/>
      <c r="BR148" s="53"/>
      <c r="BS148" s="53"/>
      <c r="BT148" s="53"/>
      <c r="BU148" s="53"/>
      <c r="BV148" s="53"/>
      <c r="BW148" s="53"/>
      <c r="BX148" s="53"/>
      <c r="BY148" s="53"/>
      <c r="BZ148" s="53"/>
      <c r="CA148" s="53"/>
      <c r="CB148" s="53"/>
      <c r="CC148" s="35"/>
      <c r="CD148" s="35"/>
      <c r="CE148" s="35"/>
      <c r="CF148" s="35"/>
    </row>
    <row r="149" spans="1:84">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53"/>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c r="BJ149" s="53"/>
      <c r="BK149" s="53"/>
      <c r="BL149" s="53"/>
      <c r="BM149" s="53"/>
      <c r="BN149" s="53"/>
      <c r="BO149" s="53"/>
      <c r="BP149" s="53"/>
      <c r="BQ149" s="53"/>
      <c r="BR149" s="53"/>
      <c r="BS149" s="53"/>
      <c r="BT149" s="53"/>
      <c r="BU149" s="53"/>
      <c r="BV149" s="53"/>
      <c r="BW149" s="53"/>
      <c r="BX149" s="53"/>
      <c r="BY149" s="53"/>
      <c r="BZ149" s="53"/>
      <c r="CA149" s="53"/>
      <c r="CB149" s="53"/>
      <c r="CC149" s="35"/>
      <c r="CD149" s="35"/>
      <c r="CE149" s="35"/>
      <c r="CF149" s="35"/>
    </row>
    <row r="150" spans="1:84">
      <c r="A150" s="35"/>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53"/>
      <c r="AF150" s="53"/>
      <c r="AG150" s="53"/>
      <c r="AH150" s="53"/>
      <c r="AI150" s="53"/>
      <c r="AJ150" s="53"/>
      <c r="AK150" s="53"/>
      <c r="AL150" s="53"/>
      <c r="AM150" s="53"/>
      <c r="AN150" s="53"/>
      <c r="AO150" s="53"/>
      <c r="AP150" s="53"/>
      <c r="AQ150" s="53"/>
      <c r="AR150" s="53"/>
      <c r="AS150" s="53"/>
      <c r="AT150" s="53"/>
      <c r="AU150" s="53"/>
      <c r="AV150" s="53"/>
      <c r="AW150" s="53"/>
      <c r="AX150" s="53"/>
      <c r="AY150" s="53"/>
      <c r="AZ150" s="53"/>
      <c r="BA150" s="53"/>
      <c r="BB150" s="53"/>
      <c r="BC150" s="53"/>
      <c r="BD150" s="53"/>
      <c r="BE150" s="53"/>
      <c r="BF150" s="53"/>
      <c r="BG150" s="53"/>
      <c r="BH150" s="53"/>
      <c r="BI150" s="53"/>
      <c r="BJ150" s="53"/>
      <c r="BK150" s="53"/>
      <c r="BL150" s="53"/>
      <c r="BM150" s="53"/>
      <c r="BN150" s="53"/>
      <c r="BO150" s="53"/>
      <c r="BP150" s="53"/>
      <c r="BQ150" s="53"/>
      <c r="BR150" s="53"/>
      <c r="BS150" s="53"/>
      <c r="BT150" s="53"/>
      <c r="BU150" s="53"/>
      <c r="BV150" s="53"/>
      <c r="BW150" s="53"/>
      <c r="BX150" s="53"/>
      <c r="BY150" s="53"/>
      <c r="BZ150" s="53"/>
      <c r="CA150" s="53"/>
      <c r="CB150" s="53"/>
      <c r="CC150" s="35"/>
      <c r="CD150" s="35"/>
      <c r="CE150" s="35"/>
      <c r="CF150" s="35"/>
    </row>
    <row r="151" spans="1:84">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53"/>
      <c r="AF151" s="53"/>
      <c r="AG151" s="53"/>
      <c r="AH151" s="53"/>
      <c r="AI151" s="53"/>
      <c r="AJ151" s="53"/>
      <c r="AK151" s="53"/>
      <c r="AL151" s="53"/>
      <c r="AM151" s="53"/>
      <c r="AN151" s="53"/>
      <c r="AO151" s="53"/>
      <c r="AP151" s="53"/>
      <c r="AQ151" s="53"/>
      <c r="AR151" s="53"/>
      <c r="AS151" s="53"/>
      <c r="AT151" s="53"/>
      <c r="AU151" s="53"/>
      <c r="AV151" s="53"/>
      <c r="AW151" s="53"/>
      <c r="AX151" s="53"/>
      <c r="AY151" s="53"/>
      <c r="AZ151" s="53"/>
      <c r="BA151" s="53"/>
      <c r="BB151" s="53"/>
      <c r="BC151" s="53"/>
      <c r="BD151" s="53"/>
      <c r="BE151" s="53"/>
      <c r="BF151" s="53"/>
      <c r="BG151" s="53"/>
      <c r="BH151" s="53"/>
      <c r="BI151" s="53"/>
      <c r="BJ151" s="53"/>
      <c r="BK151" s="53"/>
      <c r="BL151" s="53"/>
      <c r="BM151" s="53"/>
      <c r="BN151" s="53"/>
      <c r="BO151" s="53"/>
      <c r="BP151" s="53"/>
      <c r="BQ151" s="53"/>
      <c r="BR151" s="53"/>
      <c r="BS151" s="53"/>
      <c r="BT151" s="53"/>
      <c r="BU151" s="53"/>
      <c r="BV151" s="53"/>
      <c r="BW151" s="53"/>
      <c r="BX151" s="53"/>
      <c r="BY151" s="53"/>
      <c r="BZ151" s="53"/>
      <c r="CA151" s="53"/>
      <c r="CB151" s="53"/>
      <c r="CC151" s="35"/>
      <c r="CD151" s="35"/>
      <c r="CE151" s="35"/>
      <c r="CF151" s="35"/>
    </row>
    <row r="152" spans="1:84">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53"/>
      <c r="AF152" s="53"/>
      <c r="AG152" s="53"/>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53"/>
      <c r="BZ152" s="53"/>
      <c r="CA152" s="53"/>
      <c r="CB152" s="53"/>
      <c r="CC152" s="35"/>
      <c r="CD152" s="35"/>
      <c r="CE152" s="35"/>
      <c r="CF152" s="35"/>
    </row>
    <row r="153" spans="1:84">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3"/>
      <c r="BF153" s="53"/>
      <c r="BG153" s="53"/>
      <c r="BH153" s="53"/>
      <c r="BI153" s="53"/>
      <c r="BJ153" s="53"/>
      <c r="BK153" s="53"/>
      <c r="BL153" s="53"/>
      <c r="BM153" s="53"/>
      <c r="BN153" s="53"/>
      <c r="BO153" s="53"/>
      <c r="BP153" s="53"/>
      <c r="BQ153" s="53"/>
      <c r="BR153" s="53"/>
      <c r="BS153" s="53"/>
      <c r="BT153" s="53"/>
      <c r="BU153" s="53"/>
      <c r="BV153" s="53"/>
      <c r="BW153" s="53"/>
      <c r="BX153" s="53"/>
      <c r="BY153" s="53"/>
      <c r="BZ153" s="53"/>
      <c r="CA153" s="53"/>
      <c r="CB153" s="53"/>
      <c r="CC153" s="35"/>
      <c r="CD153" s="35"/>
      <c r="CE153" s="35"/>
      <c r="CF153" s="35"/>
    </row>
    <row r="154" spans="1:84">
      <c r="A154" s="3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c r="AE154" s="53"/>
      <c r="AF154" s="53"/>
      <c r="AG154" s="53"/>
      <c r="AH154" s="53"/>
      <c r="AI154" s="53"/>
      <c r="AJ154" s="53"/>
      <c r="AK154" s="53"/>
      <c r="AL154" s="53"/>
      <c r="AM154" s="53"/>
      <c r="AN154" s="53"/>
      <c r="AO154" s="53"/>
      <c r="AP154" s="53"/>
      <c r="AQ154" s="53"/>
      <c r="AR154" s="53"/>
      <c r="AS154" s="53"/>
      <c r="AT154" s="53"/>
      <c r="AU154" s="53"/>
      <c r="AV154" s="53"/>
      <c r="AW154" s="53"/>
      <c r="AX154" s="53"/>
      <c r="AY154" s="53"/>
      <c r="AZ154" s="53"/>
      <c r="BA154" s="53"/>
      <c r="BB154" s="53"/>
      <c r="BC154" s="53"/>
      <c r="BD154" s="53"/>
      <c r="BE154" s="53"/>
      <c r="BF154" s="53"/>
      <c r="BG154" s="53"/>
      <c r="BH154" s="53"/>
      <c r="BI154" s="53"/>
      <c r="BJ154" s="53"/>
      <c r="BK154" s="53"/>
      <c r="BL154" s="53"/>
      <c r="BM154" s="53"/>
      <c r="BN154" s="53"/>
      <c r="BO154" s="53"/>
      <c r="BP154" s="53"/>
      <c r="BQ154" s="53"/>
      <c r="BR154" s="53"/>
      <c r="BS154" s="53"/>
      <c r="BT154" s="53"/>
      <c r="BU154" s="53"/>
      <c r="BV154" s="53"/>
      <c r="BW154" s="53"/>
      <c r="BX154" s="53"/>
      <c r="BY154" s="53"/>
      <c r="BZ154" s="53"/>
      <c r="CA154" s="53"/>
      <c r="CB154" s="53"/>
      <c r="CC154" s="35"/>
      <c r="CD154" s="35"/>
      <c r="CE154" s="35"/>
      <c r="CF154" s="35"/>
    </row>
    <row r="155" spans="1:84">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53"/>
      <c r="AF155" s="53"/>
      <c r="AG155" s="53"/>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c r="BJ155" s="53"/>
      <c r="BK155" s="53"/>
      <c r="BL155" s="53"/>
      <c r="BM155" s="53"/>
      <c r="BN155" s="53"/>
      <c r="BO155" s="53"/>
      <c r="BP155" s="53"/>
      <c r="BQ155" s="53"/>
      <c r="BR155" s="53"/>
      <c r="BS155" s="53"/>
      <c r="BT155" s="53"/>
      <c r="BU155" s="53"/>
      <c r="BV155" s="53"/>
      <c r="BW155" s="53"/>
      <c r="BX155" s="53"/>
      <c r="BY155" s="53"/>
      <c r="BZ155" s="53"/>
      <c r="CA155" s="53"/>
      <c r="CB155" s="53"/>
      <c r="CC155" s="35"/>
      <c r="CD155" s="35"/>
      <c r="CE155" s="35"/>
      <c r="CF155" s="35"/>
    </row>
    <row r="156" spans="1:84">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53"/>
      <c r="AF156" s="53"/>
      <c r="AG156" s="53"/>
      <c r="AH156" s="53"/>
      <c r="AI156" s="53"/>
      <c r="AJ156" s="53"/>
      <c r="AK156" s="53"/>
      <c r="AL156" s="53"/>
      <c r="AM156" s="53"/>
      <c r="AN156" s="53"/>
      <c r="AO156" s="53"/>
      <c r="AP156" s="53"/>
      <c r="AQ156" s="53"/>
      <c r="AR156" s="53"/>
      <c r="AS156" s="53"/>
      <c r="AT156" s="53"/>
      <c r="AU156" s="53"/>
      <c r="AV156" s="53"/>
      <c r="AW156" s="53"/>
      <c r="AX156" s="53"/>
      <c r="AY156" s="53"/>
      <c r="AZ156" s="53"/>
      <c r="BA156" s="53"/>
      <c r="BB156" s="53"/>
      <c r="BC156" s="53"/>
      <c r="BD156" s="53"/>
      <c r="BE156" s="53"/>
      <c r="BF156" s="53"/>
      <c r="BG156" s="53"/>
      <c r="BH156" s="53"/>
      <c r="BI156" s="53"/>
      <c r="BJ156" s="53"/>
      <c r="BK156" s="53"/>
      <c r="BL156" s="53"/>
      <c r="BM156" s="53"/>
      <c r="BN156" s="53"/>
      <c r="BO156" s="53"/>
      <c r="BP156" s="53"/>
      <c r="BQ156" s="53"/>
      <c r="BR156" s="53"/>
      <c r="BS156" s="53"/>
      <c r="BT156" s="53"/>
      <c r="BU156" s="53"/>
      <c r="BV156" s="53"/>
      <c r="BW156" s="53"/>
      <c r="BX156" s="53"/>
      <c r="BY156" s="53"/>
      <c r="BZ156" s="53"/>
      <c r="CA156" s="53"/>
      <c r="CB156" s="53"/>
      <c r="CC156" s="35"/>
      <c r="CD156" s="35"/>
      <c r="CE156" s="35"/>
      <c r="CF156" s="35"/>
    </row>
    <row r="157" spans="1:84">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53"/>
      <c r="AF157" s="53"/>
      <c r="AG157" s="53"/>
      <c r="AH157" s="53"/>
      <c r="AI157" s="53"/>
      <c r="AJ157" s="53"/>
      <c r="AK157" s="53"/>
      <c r="AL157" s="53"/>
      <c r="AM157" s="53"/>
      <c r="AN157" s="53"/>
      <c r="AO157" s="53"/>
      <c r="AP157" s="53"/>
      <c r="AQ157" s="53"/>
      <c r="AR157" s="53"/>
      <c r="AS157" s="53"/>
      <c r="AT157" s="53"/>
      <c r="AU157" s="53"/>
      <c r="AV157" s="53"/>
      <c r="AW157" s="53"/>
      <c r="AX157" s="53"/>
      <c r="AY157" s="53"/>
      <c r="AZ157" s="53"/>
      <c r="BA157" s="53"/>
      <c r="BB157" s="53"/>
      <c r="BC157" s="53"/>
      <c r="BD157" s="53"/>
      <c r="BE157" s="53"/>
      <c r="BF157" s="53"/>
      <c r="BG157" s="53"/>
      <c r="BH157" s="53"/>
      <c r="BI157" s="53"/>
      <c r="BJ157" s="53"/>
      <c r="BK157" s="53"/>
      <c r="BL157" s="53"/>
      <c r="BM157" s="53"/>
      <c r="BN157" s="53"/>
      <c r="BO157" s="53"/>
      <c r="BP157" s="53"/>
      <c r="BQ157" s="53"/>
      <c r="BR157" s="53"/>
      <c r="BS157" s="53"/>
      <c r="BT157" s="53"/>
      <c r="BU157" s="53"/>
      <c r="BV157" s="53"/>
      <c r="BW157" s="53"/>
      <c r="BX157" s="53"/>
      <c r="BY157" s="53"/>
      <c r="BZ157" s="53"/>
      <c r="CA157" s="53"/>
      <c r="CB157" s="53"/>
      <c r="CC157" s="35"/>
      <c r="CD157" s="35"/>
      <c r="CE157" s="35"/>
      <c r="CF157" s="35"/>
    </row>
    <row r="158" spans="1:84">
      <c r="A158" s="35"/>
      <c r="B158" s="75"/>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c r="AE158" s="53"/>
      <c r="AF158" s="53"/>
      <c r="AG158" s="53"/>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c r="BE158" s="53"/>
      <c r="BF158" s="53"/>
      <c r="BG158" s="53"/>
      <c r="BH158" s="53"/>
      <c r="BI158" s="53"/>
      <c r="BJ158" s="53"/>
      <c r="BK158" s="53"/>
      <c r="BL158" s="53"/>
      <c r="BM158" s="53"/>
      <c r="BN158" s="53"/>
      <c r="BO158" s="53"/>
      <c r="BP158" s="53"/>
      <c r="BQ158" s="53"/>
      <c r="BR158" s="53"/>
      <c r="BS158" s="53"/>
      <c r="BT158" s="53"/>
      <c r="BU158" s="53"/>
      <c r="BV158" s="53"/>
      <c r="BW158" s="53"/>
      <c r="BX158" s="53"/>
      <c r="BY158" s="53"/>
      <c r="BZ158" s="53"/>
      <c r="CA158" s="53"/>
      <c r="CB158" s="53"/>
      <c r="CC158" s="35"/>
      <c r="CD158" s="35"/>
      <c r="CE158" s="35"/>
      <c r="CF158" s="35"/>
    </row>
    <row r="159" spans="1:84">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53"/>
      <c r="AF159" s="53"/>
      <c r="AG159" s="53"/>
      <c r="AH159" s="53"/>
      <c r="AI159" s="53"/>
      <c r="AJ159" s="53"/>
      <c r="AK159" s="53"/>
      <c r="AL159" s="53"/>
      <c r="AM159" s="53"/>
      <c r="AN159" s="53"/>
      <c r="AO159" s="53"/>
      <c r="AP159" s="53"/>
      <c r="AQ159" s="53"/>
      <c r="AR159" s="53"/>
      <c r="AS159" s="53"/>
      <c r="AT159" s="53"/>
      <c r="AU159" s="53"/>
      <c r="AV159" s="53"/>
      <c r="AW159" s="53"/>
      <c r="AX159" s="53"/>
      <c r="AY159" s="53"/>
      <c r="AZ159" s="53"/>
      <c r="BA159" s="53"/>
      <c r="BB159" s="53"/>
      <c r="BC159" s="53"/>
      <c r="BD159" s="53"/>
      <c r="BE159" s="53"/>
      <c r="BF159" s="53"/>
      <c r="BG159" s="53"/>
      <c r="BH159" s="53"/>
      <c r="BI159" s="53"/>
      <c r="BJ159" s="53"/>
      <c r="BK159" s="53"/>
      <c r="BL159" s="53"/>
      <c r="BM159" s="53"/>
      <c r="BN159" s="53"/>
      <c r="BO159" s="53"/>
      <c r="BP159" s="53"/>
      <c r="BQ159" s="53"/>
      <c r="BR159" s="53"/>
      <c r="BS159" s="53"/>
      <c r="BT159" s="53"/>
      <c r="BU159" s="53"/>
      <c r="BV159" s="53"/>
      <c r="BW159" s="53"/>
      <c r="BX159" s="53"/>
      <c r="BY159" s="53"/>
      <c r="BZ159" s="53"/>
      <c r="CA159" s="53"/>
      <c r="CB159" s="53"/>
      <c r="CC159" s="35"/>
      <c r="CD159" s="35"/>
      <c r="CE159" s="35"/>
      <c r="CF159" s="35"/>
    </row>
    <row r="160" spans="1:84">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53"/>
      <c r="AF160" s="53"/>
      <c r="AG160" s="53"/>
      <c r="AH160" s="53"/>
      <c r="AI160" s="53"/>
      <c r="AJ160" s="53"/>
      <c r="AK160" s="53"/>
      <c r="AL160" s="53"/>
      <c r="AM160" s="53"/>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53"/>
      <c r="BM160" s="53"/>
      <c r="BN160" s="53"/>
      <c r="BO160" s="53"/>
      <c r="BP160" s="53"/>
      <c r="BQ160" s="53"/>
      <c r="BR160" s="53"/>
      <c r="BS160" s="53"/>
      <c r="BT160" s="53"/>
      <c r="BU160" s="53"/>
      <c r="BV160" s="53"/>
      <c r="BW160" s="53"/>
      <c r="BX160" s="53"/>
      <c r="BY160" s="53"/>
      <c r="BZ160" s="53"/>
      <c r="CA160" s="53"/>
      <c r="CB160" s="53"/>
      <c r="CC160" s="35"/>
      <c r="CD160" s="35"/>
      <c r="CE160" s="35"/>
      <c r="CF160" s="35"/>
    </row>
    <row r="161" spans="1:84">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53"/>
      <c r="AF161" s="53"/>
      <c r="AG161" s="53"/>
      <c r="AH161" s="53"/>
      <c r="AI161" s="53"/>
      <c r="AJ161" s="53"/>
      <c r="AK161" s="53"/>
      <c r="AL161" s="53"/>
      <c r="AM161" s="53"/>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c r="BP161" s="53"/>
      <c r="BQ161" s="53"/>
      <c r="BR161" s="53"/>
      <c r="BS161" s="53"/>
      <c r="BT161" s="53"/>
      <c r="BU161" s="53"/>
      <c r="BV161" s="53"/>
      <c r="BW161" s="53"/>
      <c r="BX161" s="53"/>
      <c r="BY161" s="53"/>
      <c r="BZ161" s="53"/>
      <c r="CA161" s="53"/>
      <c r="CB161" s="53"/>
      <c r="CC161" s="35"/>
      <c r="CD161" s="35"/>
      <c r="CE161" s="35"/>
      <c r="CF161" s="35"/>
    </row>
    <row r="162" spans="1:84">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53"/>
      <c r="AF162" s="53"/>
      <c r="AG162" s="53"/>
      <c r="AH162" s="53"/>
      <c r="AI162" s="53"/>
      <c r="AJ162" s="53"/>
      <c r="AK162" s="53"/>
      <c r="AL162" s="53"/>
      <c r="AM162" s="53"/>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c r="BL162" s="53"/>
      <c r="BM162" s="53"/>
      <c r="BN162" s="53"/>
      <c r="BO162" s="53"/>
      <c r="BP162" s="53"/>
      <c r="BQ162" s="53"/>
      <c r="BR162" s="53"/>
      <c r="BS162" s="53"/>
      <c r="BT162" s="53"/>
      <c r="BU162" s="53"/>
      <c r="BV162" s="53"/>
      <c r="BW162" s="53"/>
      <c r="BX162" s="53"/>
      <c r="BY162" s="53"/>
      <c r="BZ162" s="53"/>
      <c r="CA162" s="53"/>
      <c r="CB162" s="53"/>
      <c r="CC162" s="35"/>
      <c r="CD162" s="35"/>
      <c r="CE162" s="35"/>
      <c r="CF162" s="35"/>
    </row>
    <row r="163" spans="1:84">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53"/>
      <c r="AF163" s="53"/>
      <c r="AG163" s="53"/>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c r="BE163" s="53"/>
      <c r="BF163" s="53"/>
      <c r="BG163" s="53"/>
      <c r="BH163" s="53"/>
      <c r="BI163" s="53"/>
      <c r="BJ163" s="53"/>
      <c r="BK163" s="53"/>
      <c r="BL163" s="53"/>
      <c r="BM163" s="53"/>
      <c r="BN163" s="53"/>
      <c r="BO163" s="53"/>
      <c r="BP163" s="53"/>
      <c r="BQ163" s="53"/>
      <c r="BR163" s="53"/>
      <c r="BS163" s="53"/>
      <c r="BT163" s="53"/>
      <c r="BU163" s="53"/>
      <c r="BV163" s="53"/>
      <c r="BW163" s="53"/>
      <c r="BX163" s="53"/>
      <c r="BY163" s="53"/>
      <c r="BZ163" s="53"/>
      <c r="CA163" s="53"/>
      <c r="CB163" s="53"/>
      <c r="CC163" s="35"/>
      <c r="CD163" s="35"/>
      <c r="CE163" s="35"/>
      <c r="CF163" s="35"/>
    </row>
    <row r="164" spans="1:84">
      <c r="A164" s="35"/>
      <c r="B164" s="76"/>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c r="AA164" s="76"/>
      <c r="AB164" s="76"/>
      <c r="AC164" s="76"/>
      <c r="AD164" s="76"/>
      <c r="AE164" s="77"/>
      <c r="AF164" s="77"/>
      <c r="AG164" s="77"/>
      <c r="AH164" s="77"/>
      <c r="AI164" s="77"/>
      <c r="AJ164" s="77"/>
      <c r="AK164" s="77"/>
      <c r="AL164" s="77"/>
      <c r="AM164" s="77"/>
      <c r="AN164" s="77"/>
      <c r="AO164" s="77"/>
      <c r="AP164" s="77"/>
      <c r="AQ164" s="77"/>
      <c r="AR164" s="77"/>
      <c r="AS164" s="77"/>
      <c r="AT164" s="77"/>
      <c r="AU164" s="77"/>
      <c r="AV164" s="77"/>
      <c r="AW164" s="77"/>
      <c r="AX164" s="77"/>
      <c r="AY164" s="77"/>
      <c r="AZ164" s="77"/>
      <c r="BA164" s="77"/>
      <c r="BB164" s="77"/>
      <c r="BC164" s="77"/>
      <c r="BD164" s="77"/>
      <c r="BE164" s="77"/>
      <c r="BF164" s="77"/>
      <c r="BG164" s="77"/>
      <c r="BH164" s="77"/>
      <c r="BI164" s="77"/>
      <c r="BJ164" s="77"/>
      <c r="BK164" s="77"/>
      <c r="BL164" s="77"/>
      <c r="BM164" s="77"/>
      <c r="BN164" s="77"/>
      <c r="BO164" s="77"/>
      <c r="BP164" s="77"/>
      <c r="BQ164" s="77"/>
      <c r="BR164" s="77"/>
      <c r="BS164" s="77"/>
      <c r="BT164" s="77"/>
      <c r="BU164" s="77"/>
      <c r="BV164" s="77"/>
      <c r="BW164" s="77"/>
      <c r="BX164" s="77"/>
      <c r="BY164" s="77"/>
      <c r="BZ164" s="77"/>
      <c r="CA164" s="77"/>
      <c r="CB164" s="77"/>
      <c r="CC164" s="35"/>
      <c r="CD164" s="35"/>
      <c r="CE164" s="35"/>
      <c r="CF164" s="35"/>
    </row>
    <row r="165" spans="1:84">
      <c r="A165" s="35"/>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c r="AD165" s="78"/>
      <c r="AE165" s="59"/>
      <c r="AF165" s="59"/>
      <c r="AG165" s="59"/>
      <c r="AH165" s="59"/>
      <c r="AI165" s="59"/>
      <c r="AJ165" s="59"/>
      <c r="AK165" s="59"/>
      <c r="AL165" s="59"/>
      <c r="AM165" s="59"/>
      <c r="AN165" s="59"/>
      <c r="AO165" s="59"/>
      <c r="AP165" s="59"/>
      <c r="AQ165" s="59"/>
      <c r="AR165" s="59"/>
      <c r="AS165" s="59"/>
      <c r="AT165" s="59"/>
      <c r="AU165" s="59"/>
      <c r="AV165" s="59"/>
      <c r="AW165" s="59"/>
      <c r="AX165" s="59"/>
      <c r="AY165" s="59"/>
      <c r="AZ165" s="59"/>
      <c r="BA165" s="59"/>
      <c r="BB165" s="59"/>
      <c r="BC165" s="59"/>
      <c r="BD165" s="59"/>
      <c r="BE165" s="59"/>
      <c r="BF165" s="59"/>
      <c r="BG165" s="59"/>
      <c r="BH165" s="59"/>
      <c r="BI165" s="59"/>
      <c r="BJ165" s="59"/>
      <c r="BK165" s="59"/>
      <c r="BL165" s="59"/>
      <c r="BM165" s="59"/>
      <c r="BN165" s="59"/>
      <c r="BO165" s="59"/>
      <c r="BP165" s="59"/>
      <c r="BQ165" s="59"/>
      <c r="BR165" s="59"/>
      <c r="BS165" s="59"/>
      <c r="BT165" s="59"/>
      <c r="BU165" s="59"/>
      <c r="BV165" s="59"/>
      <c r="BW165" s="59"/>
      <c r="BX165" s="59"/>
      <c r="BY165" s="59"/>
      <c r="BZ165" s="59"/>
      <c r="CA165" s="59"/>
      <c r="CB165" s="59"/>
      <c r="CC165" s="35"/>
      <c r="CD165" s="35"/>
      <c r="CE165" s="35"/>
      <c r="CF165" s="35"/>
    </row>
    <row r="166" spans="1:84">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60"/>
      <c r="AF166" s="60"/>
      <c r="AG166" s="60"/>
      <c r="AH166" s="60"/>
      <c r="AI166" s="60"/>
      <c r="AJ166" s="60"/>
      <c r="AK166" s="60"/>
      <c r="AL166" s="60"/>
      <c r="AM166" s="60"/>
      <c r="AN166" s="60"/>
      <c r="AO166" s="60"/>
      <c r="AP166" s="60"/>
      <c r="AQ166" s="60"/>
      <c r="AR166" s="60"/>
      <c r="AS166" s="60"/>
      <c r="AT166" s="60"/>
      <c r="AU166" s="60"/>
      <c r="AV166" s="60"/>
      <c r="AW166" s="60"/>
      <c r="AX166" s="60"/>
      <c r="AY166" s="60"/>
      <c r="AZ166" s="60"/>
      <c r="BA166" s="60"/>
      <c r="BB166" s="60"/>
      <c r="BC166" s="60"/>
      <c r="BD166" s="60"/>
      <c r="BE166" s="60"/>
      <c r="BF166" s="60"/>
      <c r="BG166" s="60"/>
      <c r="BH166" s="60"/>
      <c r="BI166" s="60"/>
      <c r="BJ166" s="60"/>
      <c r="BK166" s="60"/>
      <c r="BL166" s="60"/>
      <c r="BM166" s="60"/>
      <c r="BN166" s="60"/>
      <c r="BO166" s="60"/>
      <c r="BP166" s="60"/>
      <c r="BQ166" s="60"/>
      <c r="BR166" s="60"/>
      <c r="BS166" s="60"/>
      <c r="BT166" s="60"/>
      <c r="BU166" s="60"/>
      <c r="BV166" s="60"/>
      <c r="BW166" s="60"/>
      <c r="BX166" s="60"/>
      <c r="BY166" s="60"/>
      <c r="BZ166" s="60"/>
      <c r="CA166" s="60"/>
      <c r="CB166" s="60"/>
      <c r="CC166" s="35"/>
      <c r="CD166" s="35"/>
      <c r="CE166" s="35"/>
      <c r="CF166" s="35"/>
    </row>
    <row r="167" spans="1:84">
      <c r="A167" s="35"/>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60"/>
      <c r="AF167" s="60"/>
      <c r="AG167" s="60"/>
      <c r="AH167" s="60"/>
      <c r="AI167" s="60"/>
      <c r="AJ167" s="60"/>
      <c r="AK167" s="60"/>
      <c r="AL167" s="60"/>
      <c r="AM167" s="60"/>
      <c r="AN167" s="60"/>
      <c r="AO167" s="60"/>
      <c r="AP167" s="60"/>
      <c r="AQ167" s="60"/>
      <c r="AR167" s="60"/>
      <c r="AS167" s="60"/>
      <c r="AT167" s="60"/>
      <c r="AU167" s="60"/>
      <c r="AV167" s="60"/>
      <c r="AW167" s="60"/>
      <c r="AX167" s="60"/>
      <c r="AY167" s="60"/>
      <c r="AZ167" s="60"/>
      <c r="BA167" s="60"/>
      <c r="BB167" s="60"/>
      <c r="BC167" s="60"/>
      <c r="BD167" s="60"/>
      <c r="BE167" s="60"/>
      <c r="BF167" s="60"/>
      <c r="BG167" s="60"/>
      <c r="BH167" s="60"/>
      <c r="BI167" s="60"/>
      <c r="BJ167" s="60"/>
      <c r="BK167" s="60"/>
      <c r="BL167" s="60"/>
      <c r="BM167" s="60"/>
      <c r="BN167" s="60"/>
      <c r="BO167" s="60"/>
      <c r="BP167" s="60"/>
      <c r="BQ167" s="60"/>
      <c r="BR167" s="60"/>
      <c r="BS167" s="60"/>
      <c r="BT167" s="60"/>
      <c r="BU167" s="60"/>
      <c r="BV167" s="60"/>
      <c r="BW167" s="60"/>
      <c r="BX167" s="60"/>
      <c r="BY167" s="60"/>
      <c r="BZ167" s="60"/>
      <c r="CA167" s="60"/>
      <c r="CB167" s="60"/>
      <c r="CC167" s="35"/>
      <c r="CD167" s="35"/>
      <c r="CE167" s="35"/>
      <c r="CF167" s="35"/>
    </row>
    <row r="168" spans="1:84">
      <c r="A168" s="35"/>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53"/>
      <c r="AF168" s="53"/>
      <c r="AG168" s="53"/>
      <c r="AH168" s="53"/>
      <c r="AI168" s="53"/>
      <c r="AJ168" s="53"/>
      <c r="AK168" s="53"/>
      <c r="AL168" s="53"/>
      <c r="AM168" s="53"/>
      <c r="AN168" s="53"/>
      <c r="AO168" s="53"/>
      <c r="AP168" s="53"/>
      <c r="AQ168" s="53"/>
      <c r="AR168" s="53"/>
      <c r="AS168" s="53"/>
      <c r="AT168" s="53"/>
      <c r="AU168" s="53"/>
      <c r="AV168" s="53"/>
      <c r="AW168" s="53"/>
      <c r="AX168" s="53"/>
      <c r="AY168" s="53"/>
      <c r="AZ168" s="53"/>
      <c r="BA168" s="53"/>
      <c r="BB168" s="53"/>
      <c r="BC168" s="53"/>
      <c r="BD168" s="53"/>
      <c r="BE168" s="53"/>
      <c r="BF168" s="53"/>
      <c r="BG168" s="53"/>
      <c r="BH168" s="53"/>
      <c r="BI168" s="53"/>
      <c r="BJ168" s="53"/>
      <c r="BK168" s="53"/>
      <c r="BL168" s="53"/>
      <c r="BM168" s="53"/>
      <c r="BN168" s="53"/>
      <c r="BO168" s="53"/>
      <c r="BP168" s="53"/>
      <c r="BQ168" s="53"/>
      <c r="BR168" s="53"/>
      <c r="BS168" s="53"/>
      <c r="BT168" s="53"/>
      <c r="BU168" s="53"/>
      <c r="BV168" s="53"/>
      <c r="BW168" s="53"/>
      <c r="BX168" s="53"/>
      <c r="BY168" s="53"/>
      <c r="BZ168" s="53"/>
      <c r="CA168" s="53"/>
      <c r="CB168" s="53"/>
      <c r="CC168" s="35"/>
      <c r="CD168" s="35"/>
      <c r="CE168" s="35"/>
      <c r="CF168" s="35"/>
    </row>
    <row r="169" spans="1:84">
      <c r="A169" s="35"/>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53"/>
      <c r="AF169" s="53"/>
      <c r="AG169" s="53"/>
      <c r="AH169" s="53"/>
      <c r="AI169" s="53"/>
      <c r="AJ169" s="53"/>
      <c r="AK169" s="53"/>
      <c r="AL169" s="53"/>
      <c r="AM169" s="53"/>
      <c r="AN169" s="53"/>
      <c r="AO169" s="53"/>
      <c r="AP169" s="53"/>
      <c r="AQ169" s="53"/>
      <c r="AR169" s="53"/>
      <c r="AS169" s="53"/>
      <c r="AT169" s="53"/>
      <c r="AU169" s="53"/>
      <c r="AV169" s="53"/>
      <c r="AW169" s="53"/>
      <c r="AX169" s="53"/>
      <c r="AY169" s="53"/>
      <c r="AZ169" s="53"/>
      <c r="BA169" s="53"/>
      <c r="BB169" s="53"/>
      <c r="BC169" s="53"/>
      <c r="BD169" s="53"/>
      <c r="BE169" s="53"/>
      <c r="BF169" s="53"/>
      <c r="BG169" s="53"/>
      <c r="BH169" s="53"/>
      <c r="BI169" s="53"/>
      <c r="BJ169" s="53"/>
      <c r="BK169" s="53"/>
      <c r="BL169" s="53"/>
      <c r="BM169" s="53"/>
      <c r="BN169" s="53"/>
      <c r="BO169" s="53"/>
      <c r="BP169" s="53"/>
      <c r="BQ169" s="53"/>
      <c r="BR169" s="53"/>
      <c r="BS169" s="53"/>
      <c r="BT169" s="53"/>
      <c r="BU169" s="53"/>
      <c r="BV169" s="53"/>
      <c r="BW169" s="53"/>
      <c r="BX169" s="53"/>
      <c r="BY169" s="53"/>
      <c r="BZ169" s="53"/>
      <c r="CA169" s="53"/>
      <c r="CB169" s="53"/>
      <c r="CC169" s="35"/>
      <c r="CD169" s="35"/>
      <c r="CE169" s="35"/>
      <c r="CF169" s="35"/>
    </row>
    <row r="170" spans="1:84">
      <c r="A170" s="35"/>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53"/>
      <c r="AF170" s="53"/>
      <c r="AG170" s="53"/>
      <c r="AH170" s="53"/>
      <c r="AI170" s="53"/>
      <c r="AJ170" s="53"/>
      <c r="AK170" s="53"/>
      <c r="AL170" s="53"/>
      <c r="AM170" s="53"/>
      <c r="AN170" s="53"/>
      <c r="AO170" s="53"/>
      <c r="AP170" s="53"/>
      <c r="AQ170" s="53"/>
      <c r="AR170" s="53"/>
      <c r="AS170" s="53"/>
      <c r="AT170" s="53"/>
      <c r="AU170" s="53"/>
      <c r="AV170" s="53"/>
      <c r="AW170" s="53"/>
      <c r="AX170" s="53"/>
      <c r="AY170" s="53"/>
      <c r="AZ170" s="53"/>
      <c r="BA170" s="53"/>
      <c r="BB170" s="53"/>
      <c r="BC170" s="53"/>
      <c r="BD170" s="53"/>
      <c r="BE170" s="53"/>
      <c r="BF170" s="53"/>
      <c r="BG170" s="53"/>
      <c r="BH170" s="53"/>
      <c r="BI170" s="53"/>
      <c r="BJ170" s="53"/>
      <c r="BK170" s="53"/>
      <c r="BL170" s="53"/>
      <c r="BM170" s="53"/>
      <c r="BN170" s="53"/>
      <c r="BO170" s="53"/>
      <c r="BP170" s="53"/>
      <c r="BQ170" s="53"/>
      <c r="BR170" s="53"/>
      <c r="BS170" s="53"/>
      <c r="BT170" s="53"/>
      <c r="BU170" s="53"/>
      <c r="BV170" s="53"/>
      <c r="BW170" s="53"/>
      <c r="BX170" s="53"/>
      <c r="BY170" s="53"/>
      <c r="BZ170" s="53"/>
      <c r="CA170" s="53"/>
      <c r="CB170" s="53"/>
      <c r="CC170" s="35"/>
      <c r="CD170" s="35"/>
      <c r="CE170" s="35"/>
      <c r="CF170" s="35"/>
    </row>
    <row r="171" spans="1:84">
      <c r="A171" s="35"/>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53"/>
      <c r="AF171" s="53"/>
      <c r="AG171" s="53"/>
      <c r="AH171" s="53"/>
      <c r="AI171" s="53"/>
      <c r="AJ171" s="53"/>
      <c r="AK171" s="53"/>
      <c r="AL171" s="53"/>
      <c r="AM171" s="53"/>
      <c r="AN171" s="53"/>
      <c r="AO171" s="53"/>
      <c r="AP171" s="53"/>
      <c r="AQ171" s="53"/>
      <c r="AR171" s="53"/>
      <c r="AS171" s="53"/>
      <c r="AT171" s="53"/>
      <c r="AU171" s="53"/>
      <c r="AV171" s="53"/>
      <c r="AW171" s="53"/>
      <c r="AX171" s="53"/>
      <c r="AY171" s="53"/>
      <c r="AZ171" s="53"/>
      <c r="BA171" s="53"/>
      <c r="BB171" s="53"/>
      <c r="BC171" s="53"/>
      <c r="BD171" s="53"/>
      <c r="BE171" s="53"/>
      <c r="BF171" s="53"/>
      <c r="BG171" s="53"/>
      <c r="BH171" s="53"/>
      <c r="BI171" s="53"/>
      <c r="BJ171" s="53"/>
      <c r="BK171" s="53"/>
      <c r="BL171" s="53"/>
      <c r="BM171" s="53"/>
      <c r="BN171" s="53"/>
      <c r="BO171" s="53"/>
      <c r="BP171" s="53"/>
      <c r="BQ171" s="53"/>
      <c r="BR171" s="53"/>
      <c r="BS171" s="53"/>
      <c r="BT171" s="53"/>
      <c r="BU171" s="53"/>
      <c r="BV171" s="53"/>
      <c r="BW171" s="53"/>
      <c r="BX171" s="53"/>
      <c r="BY171" s="53"/>
      <c r="BZ171" s="53"/>
      <c r="CA171" s="53"/>
      <c r="CB171" s="53"/>
      <c r="CC171" s="35"/>
      <c r="CD171" s="35"/>
      <c r="CE171" s="35"/>
      <c r="CF171" s="35"/>
    </row>
    <row r="172" spans="1:84">
      <c r="A172" s="35"/>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53"/>
      <c r="AF172" s="53"/>
      <c r="AG172" s="53"/>
      <c r="AH172" s="53"/>
      <c r="AI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c r="BJ172" s="53"/>
      <c r="BK172" s="53"/>
      <c r="BL172" s="53"/>
      <c r="BM172" s="53"/>
      <c r="BN172" s="53"/>
      <c r="BO172" s="53"/>
      <c r="BP172" s="53"/>
      <c r="BQ172" s="53"/>
      <c r="BR172" s="53"/>
      <c r="BS172" s="53"/>
      <c r="BT172" s="53"/>
      <c r="BU172" s="53"/>
      <c r="BV172" s="53"/>
      <c r="BW172" s="53"/>
      <c r="BX172" s="53"/>
      <c r="BY172" s="53"/>
      <c r="BZ172" s="53"/>
      <c r="CA172" s="53"/>
      <c r="CB172" s="53"/>
      <c r="CC172" s="35"/>
      <c r="CD172" s="35"/>
      <c r="CE172" s="35"/>
      <c r="CF172" s="35"/>
    </row>
    <row r="173" spans="1:84">
      <c r="A173" s="35"/>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53"/>
      <c r="AF173" s="53"/>
      <c r="AG173" s="53"/>
      <c r="AH173" s="53"/>
      <c r="AI173" s="53"/>
      <c r="AJ173" s="53"/>
      <c r="AK173" s="53"/>
      <c r="AL173" s="53"/>
      <c r="AM173" s="53"/>
      <c r="AN173" s="53"/>
      <c r="AO173" s="53"/>
      <c r="AP173" s="53"/>
      <c r="AQ173" s="53"/>
      <c r="AR173" s="53"/>
      <c r="AS173" s="53"/>
      <c r="AT173" s="53"/>
      <c r="AU173" s="53"/>
      <c r="AV173" s="53"/>
      <c r="AW173" s="53"/>
      <c r="AX173" s="53"/>
      <c r="AY173" s="53"/>
      <c r="AZ173" s="53"/>
      <c r="BA173" s="53"/>
      <c r="BB173" s="53"/>
      <c r="BC173" s="53"/>
      <c r="BD173" s="53"/>
      <c r="BE173" s="53"/>
      <c r="BF173" s="53"/>
      <c r="BG173" s="53"/>
      <c r="BH173" s="53"/>
      <c r="BI173" s="53"/>
      <c r="BJ173" s="53"/>
      <c r="BK173" s="53"/>
      <c r="BL173" s="53"/>
      <c r="BM173" s="53"/>
      <c r="BN173" s="53"/>
      <c r="BO173" s="53"/>
      <c r="BP173" s="53"/>
      <c r="BQ173" s="53"/>
      <c r="BR173" s="53"/>
      <c r="BS173" s="53"/>
      <c r="BT173" s="53"/>
      <c r="BU173" s="53"/>
      <c r="BV173" s="53"/>
      <c r="BW173" s="53"/>
      <c r="BX173" s="53"/>
      <c r="BY173" s="53"/>
      <c r="BZ173" s="53"/>
      <c r="CA173" s="53"/>
      <c r="CB173" s="53"/>
      <c r="CC173" s="35"/>
      <c r="CD173" s="35"/>
      <c r="CE173" s="35"/>
      <c r="CF173" s="35"/>
    </row>
    <row r="174" spans="1:84">
      <c r="A174" s="35"/>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c r="AD174" s="80"/>
      <c r="AE174" s="77"/>
      <c r="AF174" s="77"/>
      <c r="AG174" s="77"/>
      <c r="AH174" s="77"/>
      <c r="AI174" s="77"/>
      <c r="AJ174" s="77"/>
      <c r="AK174" s="77"/>
      <c r="AL174" s="77"/>
      <c r="AM174" s="77"/>
      <c r="AN174" s="77"/>
      <c r="AO174" s="77"/>
      <c r="AP174" s="77"/>
      <c r="AQ174" s="77"/>
      <c r="AR174" s="77"/>
      <c r="AS174" s="77"/>
      <c r="AT174" s="77"/>
      <c r="AU174" s="77"/>
      <c r="AV174" s="77"/>
      <c r="AW174" s="77"/>
      <c r="AX174" s="77"/>
      <c r="AY174" s="77"/>
      <c r="AZ174" s="77"/>
      <c r="BA174" s="77"/>
      <c r="BB174" s="77"/>
      <c r="BC174" s="77"/>
      <c r="BD174" s="77"/>
      <c r="BE174" s="77"/>
      <c r="BF174" s="77"/>
      <c r="BG174" s="77"/>
      <c r="BH174" s="77"/>
      <c r="BI174" s="77"/>
      <c r="BJ174" s="77"/>
      <c r="BK174" s="77"/>
      <c r="BL174" s="77"/>
      <c r="BM174" s="77"/>
      <c r="BN174" s="77"/>
      <c r="BO174" s="77"/>
      <c r="BP174" s="77"/>
      <c r="BQ174" s="77"/>
      <c r="BR174" s="77"/>
      <c r="BS174" s="77"/>
      <c r="BT174" s="77"/>
      <c r="BU174" s="77"/>
      <c r="BV174" s="77"/>
      <c r="BW174" s="77"/>
      <c r="BX174" s="77"/>
      <c r="BY174" s="77"/>
      <c r="BZ174" s="77"/>
      <c r="CA174" s="77"/>
      <c r="CB174" s="77"/>
      <c r="CC174" s="35"/>
      <c r="CD174" s="35"/>
      <c r="CE174" s="35"/>
      <c r="CF174" s="35"/>
    </row>
    <row r="175" spans="1:84">
      <c r="A175" s="35"/>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8"/>
      <c r="AB175" s="78"/>
      <c r="AC175" s="78"/>
      <c r="AD175" s="78"/>
      <c r="AE175" s="59"/>
      <c r="AF175" s="59"/>
      <c r="AG175" s="59"/>
      <c r="AH175" s="59"/>
      <c r="AI175" s="59"/>
      <c r="AJ175" s="59"/>
      <c r="AK175" s="59"/>
      <c r="AL175" s="59"/>
      <c r="AM175" s="59"/>
      <c r="AN175" s="59"/>
      <c r="AO175" s="59"/>
      <c r="AP175" s="59"/>
      <c r="AQ175" s="59"/>
      <c r="AR175" s="59"/>
      <c r="AS175" s="59"/>
      <c r="AT175" s="59"/>
      <c r="AU175" s="59"/>
      <c r="AV175" s="59"/>
      <c r="AW175" s="59"/>
      <c r="AX175" s="59"/>
      <c r="AY175" s="59"/>
      <c r="AZ175" s="59"/>
      <c r="BA175" s="59"/>
      <c r="BB175" s="59"/>
      <c r="BC175" s="59"/>
      <c r="BD175" s="59"/>
      <c r="BE175" s="59"/>
      <c r="BF175" s="59"/>
      <c r="BG175" s="59"/>
      <c r="BH175" s="59"/>
      <c r="BI175" s="59"/>
      <c r="BJ175" s="59"/>
      <c r="BK175" s="59"/>
      <c r="BL175" s="59"/>
      <c r="BM175" s="59"/>
      <c r="BN175" s="59"/>
      <c r="BO175" s="59"/>
      <c r="BP175" s="59"/>
      <c r="BQ175" s="59"/>
      <c r="BR175" s="59"/>
      <c r="BS175" s="59"/>
      <c r="BT175" s="59"/>
      <c r="BU175" s="59"/>
      <c r="BV175" s="59"/>
      <c r="BW175" s="59"/>
      <c r="BX175" s="59"/>
      <c r="BY175" s="59"/>
      <c r="BZ175" s="59"/>
      <c r="CA175" s="59"/>
      <c r="CB175" s="59"/>
      <c r="CC175" s="35"/>
      <c r="CD175" s="35"/>
      <c r="CE175" s="35"/>
      <c r="CF175" s="35"/>
    </row>
    <row r="176" spans="1:84">
      <c r="A176" s="35"/>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c r="AB176" s="76"/>
      <c r="AC176" s="76"/>
      <c r="AD176" s="76"/>
      <c r="AE176" s="60"/>
      <c r="AF176" s="60"/>
      <c r="AG176" s="60"/>
      <c r="AH176" s="60"/>
      <c r="AI176" s="60"/>
      <c r="AJ176" s="60"/>
      <c r="AK176" s="60"/>
      <c r="AL176" s="60"/>
      <c r="AM176" s="60"/>
      <c r="AN176" s="60"/>
      <c r="AO176" s="60"/>
      <c r="AP176" s="60"/>
      <c r="AQ176" s="60"/>
      <c r="AR176" s="60"/>
      <c r="AS176" s="60"/>
      <c r="AT176" s="60"/>
      <c r="AU176" s="60"/>
      <c r="AV176" s="60"/>
      <c r="AW176" s="60"/>
      <c r="AX176" s="60"/>
      <c r="AY176" s="60"/>
      <c r="AZ176" s="60"/>
      <c r="BA176" s="60"/>
      <c r="BB176" s="60"/>
      <c r="BC176" s="60"/>
      <c r="BD176" s="60"/>
      <c r="BE176" s="60"/>
      <c r="BF176" s="60"/>
      <c r="BG176" s="60"/>
      <c r="BH176" s="60"/>
      <c r="BI176" s="60"/>
      <c r="BJ176" s="60"/>
      <c r="BK176" s="60"/>
      <c r="BL176" s="60"/>
      <c r="BM176" s="60"/>
      <c r="BN176" s="60"/>
      <c r="BO176" s="60"/>
      <c r="BP176" s="60"/>
      <c r="BQ176" s="60"/>
      <c r="BR176" s="60"/>
      <c r="BS176" s="60"/>
      <c r="BT176" s="60"/>
      <c r="BU176" s="60"/>
      <c r="BV176" s="60"/>
      <c r="BW176" s="60"/>
      <c r="BX176" s="60"/>
      <c r="BY176" s="60"/>
      <c r="BZ176" s="60"/>
      <c r="CA176" s="60"/>
      <c r="CB176" s="60"/>
      <c r="CC176" s="35"/>
      <c r="CD176" s="35"/>
      <c r="CE176" s="35"/>
      <c r="CF176" s="35"/>
    </row>
    <row r="177" spans="1:84">
      <c r="A177" s="35"/>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76"/>
      <c r="AB177" s="76"/>
      <c r="AC177" s="76"/>
      <c r="AD177" s="76"/>
      <c r="AE177" s="60"/>
      <c r="AF177" s="60"/>
      <c r="AG177" s="60"/>
      <c r="AH177" s="60"/>
      <c r="AI177" s="60"/>
      <c r="AJ177" s="60"/>
      <c r="AK177" s="60"/>
      <c r="AL177" s="60"/>
      <c r="AM177" s="60"/>
      <c r="AN177" s="60"/>
      <c r="AO177" s="60"/>
      <c r="AP177" s="60"/>
      <c r="AQ177" s="60"/>
      <c r="AR177" s="60"/>
      <c r="AS177" s="60"/>
      <c r="AT177" s="60"/>
      <c r="AU177" s="60"/>
      <c r="AV177" s="60"/>
      <c r="AW177" s="60"/>
      <c r="AX177" s="60"/>
      <c r="AY177" s="60"/>
      <c r="AZ177" s="60"/>
      <c r="BA177" s="60"/>
      <c r="BB177" s="60"/>
      <c r="BC177" s="60"/>
      <c r="BD177" s="60"/>
      <c r="BE177" s="60"/>
      <c r="BF177" s="60"/>
      <c r="BG177" s="60"/>
      <c r="BH177" s="60"/>
      <c r="BI177" s="60"/>
      <c r="BJ177" s="60"/>
      <c r="BK177" s="60"/>
      <c r="BL177" s="60"/>
      <c r="BM177" s="60"/>
      <c r="BN177" s="60"/>
      <c r="BO177" s="60"/>
      <c r="BP177" s="60"/>
      <c r="BQ177" s="60"/>
      <c r="BR177" s="60"/>
      <c r="BS177" s="60"/>
      <c r="BT177" s="60"/>
      <c r="BU177" s="60"/>
      <c r="BV177" s="60"/>
      <c r="BW177" s="60"/>
      <c r="BX177" s="60"/>
      <c r="BY177" s="60"/>
      <c r="BZ177" s="60"/>
      <c r="CA177" s="60"/>
      <c r="CB177" s="60"/>
      <c r="CC177" s="35"/>
      <c r="CD177" s="35"/>
      <c r="CE177" s="35"/>
      <c r="CF177" s="35"/>
    </row>
    <row r="178" spans="1:84">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60"/>
      <c r="AF178" s="60"/>
      <c r="AG178" s="60"/>
      <c r="AH178" s="60"/>
      <c r="AI178" s="60"/>
      <c r="AJ178" s="60"/>
      <c r="AK178" s="60"/>
      <c r="AL178" s="60"/>
      <c r="AM178" s="60"/>
      <c r="AN178" s="60"/>
      <c r="AO178" s="60"/>
      <c r="AP178" s="60"/>
      <c r="AQ178" s="60"/>
      <c r="AR178" s="60"/>
      <c r="AS178" s="60"/>
      <c r="AT178" s="60"/>
      <c r="AU178" s="60"/>
      <c r="AV178" s="60"/>
      <c r="AW178" s="60"/>
      <c r="AX178" s="60"/>
      <c r="AY178" s="60"/>
      <c r="AZ178" s="60"/>
      <c r="BA178" s="60"/>
      <c r="BB178" s="60"/>
      <c r="BC178" s="60"/>
      <c r="BD178" s="60"/>
      <c r="BE178" s="60"/>
      <c r="BF178" s="60"/>
      <c r="BG178" s="60"/>
      <c r="BH178" s="60"/>
      <c r="BI178" s="60"/>
      <c r="BJ178" s="60"/>
      <c r="BK178" s="60"/>
      <c r="BL178" s="60"/>
      <c r="BM178" s="60"/>
      <c r="BN178" s="60"/>
      <c r="BO178" s="60"/>
      <c r="BP178" s="60"/>
      <c r="BQ178" s="60"/>
      <c r="BR178" s="60"/>
      <c r="BS178" s="60"/>
      <c r="BT178" s="60"/>
      <c r="BU178" s="60"/>
      <c r="BV178" s="60"/>
      <c r="BW178" s="60"/>
      <c r="BX178" s="60"/>
      <c r="BY178" s="60"/>
      <c r="BZ178" s="60"/>
      <c r="CA178" s="60"/>
      <c r="CB178" s="60"/>
      <c r="CC178" s="35"/>
      <c r="CD178" s="35"/>
      <c r="CE178" s="35"/>
      <c r="CF178" s="35"/>
    </row>
    <row r="179" spans="1:84">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81"/>
      <c r="AF179" s="81"/>
      <c r="AG179" s="81"/>
      <c r="AH179" s="81"/>
      <c r="AI179" s="81"/>
      <c r="AJ179" s="81"/>
      <c r="AK179" s="81"/>
      <c r="AL179" s="81"/>
      <c r="AM179" s="81"/>
      <c r="AN179" s="81"/>
      <c r="AO179" s="81"/>
      <c r="AP179" s="81"/>
      <c r="AQ179" s="81"/>
      <c r="AR179" s="81"/>
      <c r="AS179" s="81"/>
      <c r="AT179" s="81"/>
      <c r="AU179" s="81"/>
      <c r="AV179" s="81"/>
      <c r="AW179" s="81"/>
      <c r="AX179" s="81"/>
      <c r="AY179" s="81"/>
      <c r="AZ179" s="81"/>
      <c r="BA179" s="81"/>
      <c r="BB179" s="81"/>
      <c r="BC179" s="81"/>
      <c r="BD179" s="81"/>
      <c r="BE179" s="81"/>
      <c r="BF179" s="81"/>
      <c r="BG179" s="81"/>
      <c r="BH179" s="81"/>
      <c r="BI179" s="81"/>
      <c r="BJ179" s="81"/>
      <c r="BK179" s="81"/>
      <c r="BL179" s="81"/>
      <c r="BM179" s="81"/>
      <c r="BN179" s="60"/>
      <c r="BO179" s="60"/>
      <c r="BP179" s="60"/>
      <c r="BQ179" s="60"/>
      <c r="BR179" s="60"/>
      <c r="BS179" s="60"/>
      <c r="BT179" s="60"/>
      <c r="BU179" s="60"/>
      <c r="BV179" s="60"/>
      <c r="BW179" s="60"/>
      <c r="BX179" s="60"/>
      <c r="BY179" s="60"/>
      <c r="BZ179" s="60"/>
      <c r="CA179" s="60"/>
      <c r="CB179" s="60"/>
      <c r="CC179" s="35"/>
      <c r="CD179" s="35"/>
      <c r="CE179" s="35"/>
      <c r="CF179" s="35"/>
    </row>
    <row r="180" spans="1:84">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81"/>
      <c r="AF180" s="81"/>
      <c r="AG180" s="81"/>
      <c r="AH180" s="81"/>
      <c r="AI180" s="81"/>
      <c r="AJ180" s="81"/>
      <c r="AK180" s="81"/>
      <c r="AL180" s="81"/>
      <c r="AM180" s="81"/>
      <c r="AN180" s="81"/>
      <c r="AO180" s="81"/>
      <c r="AP180" s="81"/>
      <c r="AQ180" s="81"/>
      <c r="AR180" s="81"/>
      <c r="AS180" s="81"/>
      <c r="AT180" s="81"/>
      <c r="AU180" s="81"/>
      <c r="AV180" s="81"/>
      <c r="AW180" s="81"/>
      <c r="AX180" s="81"/>
      <c r="AY180" s="81"/>
      <c r="AZ180" s="81"/>
      <c r="BA180" s="81"/>
      <c r="BB180" s="81"/>
      <c r="BC180" s="81"/>
      <c r="BD180" s="81"/>
      <c r="BE180" s="81"/>
      <c r="BF180" s="81"/>
      <c r="BG180" s="81"/>
      <c r="BH180" s="81"/>
      <c r="BI180" s="81"/>
      <c r="BJ180" s="81"/>
      <c r="BK180" s="81"/>
      <c r="BL180" s="81"/>
      <c r="BM180" s="81"/>
      <c r="BN180" s="60"/>
      <c r="BO180" s="60"/>
      <c r="BP180" s="60"/>
      <c r="BQ180" s="60"/>
      <c r="BR180" s="60"/>
      <c r="BS180" s="60"/>
      <c r="BT180" s="60"/>
      <c r="BU180" s="60"/>
      <c r="BV180" s="60"/>
      <c r="BW180" s="60"/>
      <c r="BX180" s="60"/>
      <c r="BY180" s="60"/>
      <c r="BZ180" s="60"/>
      <c r="CA180" s="60"/>
      <c r="CB180" s="60"/>
      <c r="CC180" s="35"/>
      <c r="CD180" s="35"/>
      <c r="CE180" s="35"/>
      <c r="CF180" s="35"/>
    </row>
    <row r="181" spans="1:84">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81"/>
      <c r="AF181" s="81"/>
      <c r="AG181" s="81"/>
      <c r="AH181" s="81"/>
      <c r="AI181" s="81"/>
      <c r="AJ181" s="81"/>
      <c r="AK181" s="81"/>
      <c r="AL181" s="81"/>
      <c r="AM181" s="81"/>
      <c r="AN181" s="81"/>
      <c r="AO181" s="81"/>
      <c r="AP181" s="81"/>
      <c r="AQ181" s="81"/>
      <c r="AR181" s="81"/>
      <c r="AS181" s="81"/>
      <c r="AT181" s="81"/>
      <c r="AU181" s="81"/>
      <c r="AV181" s="81"/>
      <c r="AW181" s="81"/>
      <c r="AX181" s="81"/>
      <c r="AY181" s="81"/>
      <c r="AZ181" s="81"/>
      <c r="BA181" s="81"/>
      <c r="BB181" s="81"/>
      <c r="BC181" s="81"/>
      <c r="BD181" s="81"/>
      <c r="BE181" s="81"/>
      <c r="BF181" s="81"/>
      <c r="BG181" s="81"/>
      <c r="BH181" s="81"/>
      <c r="BI181" s="81"/>
      <c r="BJ181" s="81"/>
      <c r="BK181" s="81"/>
      <c r="BL181" s="81"/>
      <c r="BM181" s="81"/>
      <c r="BN181" s="60"/>
      <c r="BO181" s="60"/>
      <c r="BP181" s="60"/>
      <c r="BQ181" s="60"/>
      <c r="BR181" s="60"/>
      <c r="BS181" s="60"/>
      <c r="BT181" s="60"/>
      <c r="BU181" s="60"/>
      <c r="BV181" s="60"/>
      <c r="BW181" s="60"/>
      <c r="BX181" s="60"/>
      <c r="BY181" s="60"/>
      <c r="BZ181" s="60"/>
      <c r="CA181" s="60"/>
      <c r="CB181" s="60"/>
      <c r="CC181" s="35"/>
      <c r="CD181" s="35"/>
      <c r="CE181" s="35"/>
      <c r="CF181" s="35"/>
    </row>
    <row r="182" spans="1:84">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81"/>
      <c r="AF182" s="81"/>
      <c r="AG182" s="81"/>
      <c r="AH182" s="81"/>
      <c r="AI182" s="81"/>
      <c r="AJ182" s="81"/>
      <c r="AK182" s="81"/>
      <c r="AL182" s="81"/>
      <c r="AM182" s="81"/>
      <c r="AN182" s="81"/>
      <c r="AO182" s="81"/>
      <c r="AP182" s="81"/>
      <c r="AQ182" s="81"/>
      <c r="AR182" s="81"/>
      <c r="AS182" s="81"/>
      <c r="AT182" s="81"/>
      <c r="AU182" s="81"/>
      <c r="AV182" s="81"/>
      <c r="AW182" s="81"/>
      <c r="AX182" s="81"/>
      <c r="AY182" s="81"/>
      <c r="AZ182" s="81"/>
      <c r="BA182" s="81"/>
      <c r="BB182" s="81"/>
      <c r="BC182" s="81"/>
      <c r="BD182" s="81"/>
      <c r="BE182" s="81"/>
      <c r="BF182" s="81"/>
      <c r="BG182" s="81"/>
      <c r="BH182" s="81"/>
      <c r="BI182" s="81"/>
      <c r="BJ182" s="81"/>
      <c r="BK182" s="81"/>
      <c r="BL182" s="81"/>
      <c r="BM182" s="81"/>
      <c r="BN182" s="60"/>
      <c r="BO182" s="60"/>
      <c r="BP182" s="60"/>
      <c r="BQ182" s="60"/>
      <c r="BR182" s="60"/>
      <c r="BS182" s="60"/>
      <c r="BT182" s="60"/>
      <c r="BU182" s="60"/>
      <c r="BV182" s="60"/>
      <c r="BW182" s="60"/>
      <c r="BX182" s="60"/>
      <c r="BY182" s="60"/>
      <c r="BZ182" s="60"/>
      <c r="CA182" s="60"/>
      <c r="CB182" s="60"/>
      <c r="CC182" s="35"/>
      <c r="CD182" s="35"/>
      <c r="CE182" s="35"/>
      <c r="CF182" s="35"/>
    </row>
    <row r="183" spans="1:84">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60"/>
      <c r="AF183" s="60"/>
      <c r="AG183" s="60"/>
      <c r="AH183" s="60"/>
      <c r="AI183" s="60"/>
      <c r="AJ183" s="60"/>
      <c r="AK183" s="60"/>
      <c r="AL183" s="60"/>
      <c r="AM183" s="60"/>
      <c r="AN183" s="60"/>
      <c r="AO183" s="60"/>
      <c r="AP183" s="60"/>
      <c r="AQ183" s="60"/>
      <c r="AR183" s="60"/>
      <c r="AS183" s="60"/>
      <c r="AT183" s="60"/>
      <c r="AU183" s="60"/>
      <c r="AV183" s="60"/>
      <c r="AW183" s="60"/>
      <c r="AX183" s="60"/>
      <c r="AY183" s="60"/>
      <c r="AZ183" s="60"/>
      <c r="BA183" s="60"/>
      <c r="BB183" s="60"/>
      <c r="BC183" s="60"/>
      <c r="BD183" s="60"/>
      <c r="BE183" s="60"/>
      <c r="BF183" s="60"/>
      <c r="BG183" s="60"/>
      <c r="BH183" s="60"/>
      <c r="BI183" s="60"/>
      <c r="BJ183" s="60"/>
      <c r="BK183" s="60"/>
      <c r="BL183" s="60"/>
      <c r="BM183" s="60"/>
      <c r="BN183" s="60"/>
      <c r="BO183" s="60"/>
      <c r="BP183" s="60"/>
      <c r="BQ183" s="60"/>
      <c r="BR183" s="60"/>
      <c r="BS183" s="60"/>
      <c r="BT183" s="60"/>
      <c r="BU183" s="60"/>
      <c r="BV183" s="60"/>
      <c r="BW183" s="60"/>
      <c r="BX183" s="60"/>
      <c r="BY183" s="60"/>
      <c r="BZ183" s="60"/>
      <c r="CA183" s="60"/>
      <c r="CB183" s="60"/>
      <c r="CC183" s="35"/>
      <c r="CD183" s="35"/>
      <c r="CE183" s="35"/>
      <c r="CF183" s="35"/>
    </row>
    <row r="184" spans="1:84">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53"/>
      <c r="AF184" s="53"/>
      <c r="AG184" s="53"/>
      <c r="AH184" s="53"/>
      <c r="AI184" s="53"/>
      <c r="AJ184" s="53"/>
      <c r="AK184" s="53"/>
      <c r="AL184" s="53"/>
      <c r="AM184" s="53"/>
      <c r="AN184" s="53"/>
      <c r="AO184" s="53"/>
      <c r="AP184" s="53"/>
      <c r="AQ184" s="53"/>
      <c r="AR184" s="53"/>
      <c r="AS184" s="53"/>
      <c r="AT184" s="53"/>
      <c r="AU184" s="53"/>
      <c r="AV184" s="53"/>
      <c r="AW184" s="53"/>
      <c r="AX184" s="53"/>
      <c r="AY184" s="53"/>
      <c r="AZ184" s="53"/>
      <c r="BA184" s="53"/>
      <c r="BB184" s="53"/>
      <c r="BC184" s="53"/>
      <c r="BD184" s="53"/>
      <c r="BE184" s="53"/>
      <c r="BF184" s="53"/>
      <c r="BG184" s="53"/>
      <c r="BH184" s="53"/>
      <c r="BI184" s="53"/>
      <c r="BJ184" s="53"/>
      <c r="BK184" s="53"/>
      <c r="BL184" s="53"/>
      <c r="BM184" s="53"/>
      <c r="BN184" s="60"/>
      <c r="BO184" s="60"/>
      <c r="BP184" s="60"/>
      <c r="BQ184" s="60"/>
      <c r="BR184" s="60"/>
      <c r="BS184" s="60"/>
      <c r="BT184" s="60"/>
      <c r="BU184" s="60"/>
      <c r="BV184" s="60"/>
      <c r="BW184" s="60"/>
      <c r="BX184" s="60"/>
      <c r="BY184" s="60"/>
      <c r="BZ184" s="60"/>
      <c r="CA184" s="60"/>
      <c r="CB184" s="60"/>
      <c r="CC184" s="35"/>
      <c r="CD184" s="35"/>
      <c r="CE184" s="35"/>
      <c r="CF184" s="35"/>
    </row>
    <row r="185" spans="1:84">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53"/>
      <c r="AF185" s="53"/>
      <c r="AG185" s="53"/>
      <c r="AH185" s="53"/>
      <c r="AI185" s="53"/>
      <c r="AJ185" s="53"/>
      <c r="AK185" s="53"/>
      <c r="AL185" s="53"/>
      <c r="AM185" s="53"/>
      <c r="AN185" s="53"/>
      <c r="AO185" s="53"/>
      <c r="AP185" s="53"/>
      <c r="AQ185" s="53"/>
      <c r="AR185" s="53"/>
      <c r="AS185" s="53"/>
      <c r="AT185" s="53"/>
      <c r="AU185" s="53"/>
      <c r="AV185" s="53"/>
      <c r="AW185" s="53"/>
      <c r="AX185" s="53"/>
      <c r="AY185" s="53"/>
      <c r="AZ185" s="53"/>
      <c r="BA185" s="53"/>
      <c r="BB185" s="53"/>
      <c r="BC185" s="53"/>
      <c r="BD185" s="53"/>
      <c r="BE185" s="53"/>
      <c r="BF185" s="53"/>
      <c r="BG185" s="53"/>
      <c r="BH185" s="53"/>
      <c r="BI185" s="53"/>
      <c r="BJ185" s="53"/>
      <c r="BK185" s="53"/>
      <c r="BL185" s="53"/>
      <c r="BM185" s="53"/>
      <c r="BN185" s="60"/>
      <c r="BO185" s="60"/>
      <c r="BP185" s="60"/>
      <c r="BQ185" s="60"/>
      <c r="BR185" s="60"/>
      <c r="BS185" s="60"/>
      <c r="BT185" s="60"/>
      <c r="BU185" s="60"/>
      <c r="BV185" s="60"/>
      <c r="BW185" s="60"/>
      <c r="BX185" s="60"/>
      <c r="BY185" s="60"/>
      <c r="BZ185" s="60"/>
      <c r="CA185" s="60"/>
      <c r="CB185" s="60"/>
      <c r="CC185" s="35"/>
      <c r="CD185" s="35"/>
      <c r="CE185" s="35"/>
      <c r="CF185" s="35"/>
    </row>
    <row r="186" spans="1:84">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53"/>
      <c r="AF186" s="53"/>
      <c r="AG186" s="53"/>
      <c r="AH186" s="53"/>
      <c r="AI186" s="53"/>
      <c r="AJ186" s="53"/>
      <c r="AK186" s="53"/>
      <c r="AL186" s="53"/>
      <c r="AM186" s="53"/>
      <c r="AN186" s="53"/>
      <c r="AO186" s="53"/>
      <c r="AP186" s="53"/>
      <c r="AQ186" s="53"/>
      <c r="AR186" s="53"/>
      <c r="AS186" s="53"/>
      <c r="AT186" s="53"/>
      <c r="AU186" s="53"/>
      <c r="AV186" s="53"/>
      <c r="AW186" s="53"/>
      <c r="AX186" s="53"/>
      <c r="AY186" s="53"/>
      <c r="AZ186" s="53"/>
      <c r="BA186" s="53"/>
      <c r="BB186" s="53"/>
      <c r="BC186" s="53"/>
      <c r="BD186" s="53"/>
      <c r="BE186" s="53"/>
      <c r="BF186" s="53"/>
      <c r="BG186" s="53"/>
      <c r="BH186" s="53"/>
      <c r="BI186" s="53"/>
      <c r="BJ186" s="53"/>
      <c r="BK186" s="53"/>
      <c r="BL186" s="53"/>
      <c r="BM186" s="53"/>
      <c r="BN186" s="60"/>
      <c r="BO186" s="60"/>
      <c r="BP186" s="60"/>
      <c r="BQ186" s="60"/>
      <c r="BR186" s="60"/>
      <c r="BS186" s="60"/>
      <c r="BT186" s="60"/>
      <c r="BU186" s="60"/>
      <c r="BV186" s="60"/>
      <c r="BW186" s="60"/>
      <c r="BX186" s="60"/>
      <c r="BY186" s="60"/>
      <c r="BZ186" s="60"/>
      <c r="CA186" s="60"/>
      <c r="CB186" s="60"/>
      <c r="CC186" s="35"/>
      <c r="CD186" s="35"/>
      <c r="CE186" s="35"/>
      <c r="CF186" s="35"/>
    </row>
    <row r="187" spans="1:84">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53"/>
      <c r="AF187" s="53"/>
      <c r="AG187" s="53"/>
      <c r="AH187" s="53"/>
      <c r="AI187" s="53"/>
      <c r="AJ187" s="53"/>
      <c r="AK187" s="53"/>
      <c r="AL187" s="53"/>
      <c r="AM187" s="53"/>
      <c r="AN187" s="53"/>
      <c r="AO187" s="53"/>
      <c r="AP187" s="53"/>
      <c r="AQ187" s="53"/>
      <c r="AR187" s="53"/>
      <c r="AS187" s="53"/>
      <c r="AT187" s="53"/>
      <c r="AU187" s="53"/>
      <c r="AV187" s="53"/>
      <c r="AW187" s="53"/>
      <c r="AX187" s="53"/>
      <c r="AY187" s="53"/>
      <c r="AZ187" s="53"/>
      <c r="BA187" s="53"/>
      <c r="BB187" s="53"/>
      <c r="BC187" s="53"/>
      <c r="BD187" s="53"/>
      <c r="BE187" s="53"/>
      <c r="BF187" s="53"/>
      <c r="BG187" s="53"/>
      <c r="BH187" s="53"/>
      <c r="BI187" s="53"/>
      <c r="BJ187" s="53"/>
      <c r="BK187" s="53"/>
      <c r="BL187" s="53"/>
      <c r="BM187" s="53"/>
      <c r="BN187" s="60"/>
      <c r="BO187" s="60"/>
      <c r="BP187" s="60"/>
      <c r="BQ187" s="60"/>
      <c r="BR187" s="60"/>
      <c r="BS187" s="60"/>
      <c r="BT187" s="60"/>
      <c r="BU187" s="60"/>
      <c r="BV187" s="60"/>
      <c r="BW187" s="60"/>
      <c r="BX187" s="60"/>
      <c r="BY187" s="60"/>
      <c r="BZ187" s="60"/>
      <c r="CA187" s="60"/>
      <c r="CB187" s="60"/>
      <c r="CC187" s="35"/>
      <c r="CD187" s="35"/>
      <c r="CE187" s="35"/>
      <c r="CF187" s="35"/>
    </row>
    <row r="188" spans="1:84">
      <c r="BN188" s="60"/>
      <c r="BO188" s="60"/>
      <c r="BP188" s="60"/>
      <c r="BQ188" s="60"/>
      <c r="BR188" s="60"/>
      <c r="BS188" s="60"/>
      <c r="BT188" s="60"/>
      <c r="BU188" s="60"/>
      <c r="BV188" s="60"/>
      <c r="BW188" s="60"/>
      <c r="BX188" s="60"/>
      <c r="BY188" s="60"/>
      <c r="BZ188" s="60"/>
      <c r="CA188" s="60"/>
      <c r="CB188" s="60"/>
      <c r="CC188" s="35"/>
      <c r="CD188" s="35"/>
      <c r="CE188" s="35"/>
      <c r="CF188" s="35"/>
    </row>
    <row r="189" spans="1:84">
      <c r="BN189" s="60"/>
      <c r="BO189" s="60"/>
      <c r="BP189" s="60"/>
      <c r="BQ189" s="60"/>
      <c r="BR189" s="60"/>
      <c r="BS189" s="60"/>
      <c r="BT189" s="60"/>
      <c r="BU189" s="60"/>
      <c r="BV189" s="60"/>
      <c r="BW189" s="60"/>
      <c r="BX189" s="60"/>
      <c r="BY189" s="60"/>
      <c r="BZ189" s="60"/>
      <c r="CA189" s="60"/>
      <c r="CB189" s="60"/>
      <c r="CC189" s="35"/>
      <c r="CD189" s="35"/>
      <c r="CE189" s="35"/>
      <c r="CF189" s="35"/>
    </row>
    <row r="190" spans="1:84">
      <c r="BN190" s="60"/>
      <c r="BO190" s="60"/>
      <c r="BP190" s="60"/>
      <c r="BQ190" s="60"/>
      <c r="BR190" s="60"/>
      <c r="BS190" s="60"/>
      <c r="BT190" s="60"/>
      <c r="BU190" s="60"/>
      <c r="BV190" s="60"/>
      <c r="BW190" s="60"/>
      <c r="BX190" s="60"/>
      <c r="BY190" s="60"/>
      <c r="BZ190" s="60"/>
      <c r="CA190" s="60"/>
      <c r="CB190" s="60"/>
      <c r="CC190" s="35"/>
      <c r="CD190" s="35"/>
      <c r="CE190" s="35"/>
      <c r="CF190" s="35"/>
    </row>
    <row r="191" spans="1:84">
      <c r="BN191" s="60"/>
      <c r="BO191" s="60"/>
      <c r="BP191" s="60"/>
      <c r="BQ191" s="60"/>
      <c r="BR191" s="60"/>
      <c r="BS191" s="60"/>
      <c r="BT191" s="60"/>
      <c r="BU191" s="60"/>
      <c r="BV191" s="60"/>
      <c r="BW191" s="60"/>
      <c r="BX191" s="60"/>
      <c r="BY191" s="60"/>
      <c r="BZ191" s="60"/>
      <c r="CA191" s="60"/>
      <c r="CB191" s="60"/>
      <c r="CC191" s="35"/>
      <c r="CD191" s="35"/>
      <c r="CE191" s="35"/>
      <c r="CF191" s="35"/>
    </row>
  </sheetData>
  <mergeCells count="17">
    <mergeCell ref="BG6:BM6"/>
    <mergeCell ref="C5:AD5"/>
    <mergeCell ref="AE5:BT5"/>
    <mergeCell ref="BN6:BT6"/>
    <mergeCell ref="AE7:BT7"/>
    <mergeCell ref="C6:I6"/>
    <mergeCell ref="C7:I7"/>
    <mergeCell ref="J6:P6"/>
    <mergeCell ref="J7:P7"/>
    <mergeCell ref="Q6:W6"/>
    <mergeCell ref="Q7:W7"/>
    <mergeCell ref="X6:AD6"/>
    <mergeCell ref="X7:AD7"/>
    <mergeCell ref="AE6:AK6"/>
    <mergeCell ref="AL6:AR6"/>
    <mergeCell ref="AS6:AY6"/>
    <mergeCell ref="AZ6:BF6"/>
  </mergeCells>
  <hyperlinks>
    <hyperlink ref="A3" location="Menu!A4" display="Menu"/>
  </hyperlinks>
  <pageMargins left="0.75" right="0.75" top="1" bottom="1" header="0.5" footer="0.5"/>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rgb="FFCCFFFF"/>
  </sheetPr>
  <dimension ref="A1:CM191"/>
  <sheetViews>
    <sheetView showGridLines="0" zoomScale="85" zoomScaleNormal="85" workbookViewId="0">
      <pane xSplit="2" ySplit="8" topLeftCell="BL48" activePane="bottomRight" state="frozen"/>
      <selection activeCell="E35" sqref="E35"/>
      <selection pane="topRight" activeCell="E35" sqref="E35"/>
      <selection pane="bottomLeft" activeCell="E35" sqref="E35"/>
      <selection pane="bottomRight" activeCell="BN62" sqref="BN62"/>
    </sheetView>
  </sheetViews>
  <sheetFormatPr defaultRowHeight="12.75" outlineLevelCol="1"/>
  <cols>
    <col min="1" max="1" width="3.7109375" customWidth="1"/>
    <col min="2" max="2" width="80.28515625" customWidth="1"/>
    <col min="3" max="8" width="11.7109375" customWidth="1" outlineLevel="1"/>
    <col min="9" max="9" width="11.7109375" customWidth="1"/>
    <col min="10" max="15" width="11.7109375" customWidth="1" outlineLevel="1"/>
    <col min="16" max="16" width="11.7109375" customWidth="1"/>
    <col min="17" max="22" width="11.7109375" customWidth="1" outlineLevel="1"/>
    <col min="23" max="23" width="11.7109375" customWidth="1"/>
    <col min="24" max="29" width="11.7109375" customWidth="1" outlineLevel="1"/>
    <col min="30" max="30" width="11.7109375" customWidth="1"/>
    <col min="31" max="36" width="11.7109375" style="54" customWidth="1" outlineLevel="1"/>
    <col min="37" max="37" width="11.7109375" style="54" customWidth="1"/>
    <col min="38" max="43" width="11.7109375" style="54" customWidth="1" outlineLevel="1"/>
    <col min="44" max="44" width="11.7109375" style="54" customWidth="1"/>
    <col min="45" max="50" width="11.7109375" style="54" customWidth="1" outlineLevel="1"/>
    <col min="51" max="51" width="11.7109375" style="54" customWidth="1"/>
    <col min="52" max="57" width="11.7109375" style="54" customWidth="1" outlineLevel="1"/>
    <col min="58" max="58" width="11.7109375" style="54" customWidth="1"/>
    <col min="59" max="64" width="11.7109375" style="54" customWidth="1" outlineLevel="1"/>
    <col min="65" max="65" width="11.7109375" style="54" customWidth="1"/>
    <col min="66" max="71" width="11.7109375" style="54" customWidth="1" outlineLevel="1"/>
    <col min="72" max="72" width="11.7109375" style="54" customWidth="1"/>
    <col min="73" max="76" width="10.7109375" style="54" customWidth="1"/>
  </cols>
  <sheetData>
    <row r="1" spans="1:91" s="40" customFormat="1" ht="18">
      <c r="A1" s="41" t="str">
        <f>Title!B12</f>
        <v>CP 2016-20 Revised Proposal - ACS Model</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47"/>
      <c r="AF1" s="47"/>
      <c r="AG1" s="47"/>
      <c r="AH1" s="47"/>
      <c r="AI1" s="47"/>
      <c r="AJ1" s="47"/>
      <c r="AK1" s="47"/>
      <c r="AL1" s="48"/>
      <c r="AM1" s="48"/>
      <c r="AN1" s="48"/>
      <c r="AO1" s="48"/>
      <c r="AP1" s="48"/>
      <c r="AQ1" s="48"/>
      <c r="AR1" s="48"/>
      <c r="AS1" s="37"/>
      <c r="AT1" s="37"/>
      <c r="AU1" s="37"/>
      <c r="AV1" s="37"/>
      <c r="AW1" s="37"/>
      <c r="AX1" s="37"/>
      <c r="AY1" s="37"/>
      <c r="AZ1" s="48"/>
      <c r="BA1" s="48"/>
      <c r="BB1" s="48"/>
      <c r="BC1" s="48"/>
      <c r="BD1" s="48"/>
      <c r="BE1" s="48"/>
      <c r="BF1" s="48"/>
      <c r="BG1" s="37"/>
      <c r="BH1" s="37"/>
      <c r="BI1" s="37"/>
      <c r="BJ1" s="37"/>
      <c r="BK1" s="37"/>
      <c r="BL1" s="37"/>
      <c r="BM1" s="37"/>
      <c r="BN1" s="49"/>
      <c r="BO1" s="49"/>
      <c r="BP1" s="49"/>
      <c r="BQ1" s="49"/>
      <c r="BR1" s="49"/>
      <c r="BS1" s="49"/>
      <c r="BT1" s="49"/>
      <c r="BU1" s="49"/>
      <c r="BV1" s="49"/>
      <c r="BW1" s="49"/>
      <c r="BX1" s="49"/>
      <c r="BY1" s="38"/>
      <c r="BZ1" s="38"/>
      <c r="CA1" s="38"/>
      <c r="CB1" s="38"/>
      <c r="CC1" s="42"/>
      <c r="CD1" s="42"/>
      <c r="CE1" s="42"/>
      <c r="CF1" s="42"/>
      <c r="CG1" s="42"/>
      <c r="CH1" s="42"/>
      <c r="CI1" s="38"/>
      <c r="CJ1" s="38"/>
      <c r="CK1" s="38"/>
      <c r="CL1" s="42"/>
      <c r="CM1" s="42"/>
    </row>
    <row r="2" spans="1:91" s="40" customFormat="1" ht="15.75">
      <c r="A2" s="43" t="str">
        <f ca="1">MID(CELL("Filename",D1),FIND("]",CELL("Filename",D1))+1,255)</f>
        <v>2011-20 Revenue</v>
      </c>
      <c r="B2" s="43"/>
      <c r="C2" s="7"/>
      <c r="D2" s="7"/>
      <c r="E2" s="7"/>
      <c r="F2" s="7"/>
      <c r="G2" s="7"/>
      <c r="H2" s="7"/>
      <c r="I2" s="7"/>
      <c r="J2" s="7"/>
      <c r="K2" s="660" t="str">
        <f ca="1">Check!D2</f>
        <v>OK</v>
      </c>
      <c r="L2" s="7"/>
      <c r="M2" s="7"/>
      <c r="N2" s="7"/>
      <c r="O2" s="7"/>
      <c r="P2" s="7"/>
      <c r="Q2" s="7"/>
      <c r="R2" s="7"/>
      <c r="S2" s="7"/>
      <c r="T2" s="7"/>
      <c r="U2" s="7"/>
      <c r="V2" s="7"/>
      <c r="W2" s="7"/>
      <c r="X2" s="7"/>
      <c r="Y2" s="7"/>
      <c r="Z2" s="7"/>
      <c r="AA2" s="7"/>
      <c r="AB2" s="7"/>
      <c r="AC2" s="7"/>
      <c r="AD2" s="7"/>
      <c r="AE2" s="50"/>
      <c r="AF2" s="50"/>
      <c r="AG2" s="50"/>
      <c r="AH2" s="50"/>
      <c r="AI2" s="50"/>
      <c r="AJ2" s="50"/>
      <c r="AK2" s="50"/>
      <c r="AL2" s="51"/>
      <c r="AM2" s="51"/>
      <c r="AN2" s="51"/>
      <c r="AO2" s="51"/>
      <c r="AP2" s="51"/>
      <c r="AQ2" s="51"/>
      <c r="AR2" s="51"/>
      <c r="AS2" s="51"/>
      <c r="AT2" s="51"/>
      <c r="AU2" s="51"/>
      <c r="AV2" s="51"/>
      <c r="AW2" s="51"/>
      <c r="AX2" s="51"/>
      <c r="AY2" s="51"/>
      <c r="AZ2" s="51"/>
      <c r="BA2" s="51"/>
      <c r="BB2" s="51"/>
      <c r="BC2" s="51"/>
      <c r="BD2" s="51"/>
      <c r="BE2" s="51"/>
      <c r="BF2" s="51"/>
      <c r="BG2" s="52"/>
      <c r="BH2" s="52"/>
      <c r="BI2" s="52"/>
      <c r="BJ2" s="52"/>
      <c r="BK2" s="52"/>
      <c r="BL2" s="52"/>
      <c r="BM2" s="52"/>
      <c r="BN2" s="52"/>
      <c r="BO2" s="52"/>
      <c r="BP2" s="52"/>
      <c r="BQ2" s="52"/>
      <c r="BR2" s="52"/>
      <c r="BS2" s="52"/>
      <c r="BT2" s="52"/>
      <c r="BU2" s="52"/>
      <c r="BV2" s="52"/>
      <c r="BW2" s="52"/>
      <c r="BX2" s="52"/>
      <c r="BY2" s="39"/>
      <c r="BZ2" s="39"/>
      <c r="CA2" s="39"/>
      <c r="CB2" s="39"/>
      <c r="CC2" s="44"/>
      <c r="CD2" s="44"/>
      <c r="CE2" s="44"/>
      <c r="CF2" s="44"/>
      <c r="CG2" s="44"/>
      <c r="CH2" s="44"/>
      <c r="CI2" s="39"/>
      <c r="CJ2" s="39"/>
      <c r="CK2" s="39"/>
      <c r="CL2" s="44"/>
      <c r="CM2" s="44"/>
    </row>
    <row r="3" spans="1:91">
      <c r="A3" s="554" t="s">
        <v>2</v>
      </c>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row>
    <row r="4" spans="1:91">
      <c r="A4" s="13"/>
      <c r="AE4" s="61"/>
      <c r="AF4" s="61"/>
      <c r="AG4" s="61"/>
      <c r="AH4" s="61"/>
      <c r="AI4" s="61"/>
      <c r="AJ4" s="61"/>
      <c r="AK4" s="61"/>
      <c r="AL4" s="61"/>
      <c r="AM4" s="61"/>
      <c r="AN4" s="61"/>
      <c r="AO4" s="61"/>
      <c r="AP4" s="61"/>
      <c r="AQ4" s="61"/>
      <c r="AR4" s="61"/>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row>
    <row r="5" spans="1:91" ht="13.5" thickBot="1">
      <c r="B5" s="2"/>
      <c r="C5" s="2"/>
      <c r="D5" s="2"/>
      <c r="E5" s="2"/>
      <c r="F5" s="2"/>
      <c r="G5" s="2"/>
      <c r="H5" s="2"/>
      <c r="I5" s="2"/>
      <c r="J5" s="2"/>
      <c r="K5" s="2"/>
      <c r="L5" s="2"/>
      <c r="M5" s="2"/>
      <c r="N5" s="2"/>
      <c r="O5" s="2"/>
      <c r="P5" s="2"/>
      <c r="Q5" s="2"/>
      <c r="R5" s="2"/>
      <c r="S5" s="2"/>
      <c r="T5" s="2"/>
      <c r="U5" s="2"/>
      <c r="V5" s="2"/>
      <c r="W5" s="2"/>
      <c r="X5" s="2"/>
      <c r="Y5" s="2"/>
      <c r="Z5" s="2"/>
      <c r="AA5" s="2"/>
      <c r="AB5" s="2"/>
      <c r="AC5" s="2"/>
      <c r="AD5" s="2"/>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62"/>
      <c r="BH5" s="62"/>
      <c r="BI5" s="62"/>
      <c r="BJ5" s="62"/>
      <c r="BK5" s="62"/>
      <c r="BL5" s="62"/>
      <c r="BM5" s="62"/>
    </row>
    <row r="6" spans="1:91" ht="32.25" thickBot="1">
      <c r="A6" s="13"/>
      <c r="B6" s="794" t="s">
        <v>508</v>
      </c>
      <c r="C6" s="1378">
        <v>2011</v>
      </c>
      <c r="D6" s="1377"/>
      <c r="E6" s="1377"/>
      <c r="F6" s="1377"/>
      <c r="G6" s="1377"/>
      <c r="H6" s="1330"/>
      <c r="I6" s="1377"/>
      <c r="J6" s="1366">
        <v>2012</v>
      </c>
      <c r="K6" s="1367"/>
      <c r="L6" s="1367"/>
      <c r="M6" s="1367"/>
      <c r="N6" s="1367"/>
      <c r="O6" s="1336"/>
      <c r="P6" s="1368"/>
      <c r="Q6" s="1378">
        <v>2013</v>
      </c>
      <c r="R6" s="1377"/>
      <c r="S6" s="1377"/>
      <c r="T6" s="1377"/>
      <c r="U6" s="1377"/>
      <c r="V6" s="1330"/>
      <c r="W6" s="1379"/>
      <c r="X6" s="1378">
        <v>2014</v>
      </c>
      <c r="Y6" s="1377"/>
      <c r="Z6" s="1377"/>
      <c r="AA6" s="1377"/>
      <c r="AB6" s="1377"/>
      <c r="AC6" s="1330"/>
      <c r="AD6" s="1379"/>
      <c r="AE6" s="1366">
        <v>2015</v>
      </c>
      <c r="AF6" s="1367"/>
      <c r="AG6" s="1367"/>
      <c r="AH6" s="1367"/>
      <c r="AI6" s="1367"/>
      <c r="AJ6" s="1336"/>
      <c r="AK6" s="1368"/>
      <c r="AL6" s="1366">
        <v>2016</v>
      </c>
      <c r="AM6" s="1367"/>
      <c r="AN6" s="1367"/>
      <c r="AO6" s="1367"/>
      <c r="AP6" s="1367"/>
      <c r="AQ6" s="1336"/>
      <c r="AR6" s="1368"/>
      <c r="AS6" s="1366">
        <v>2017</v>
      </c>
      <c r="AT6" s="1367"/>
      <c r="AU6" s="1367"/>
      <c r="AV6" s="1367"/>
      <c r="AW6" s="1367"/>
      <c r="AX6" s="1336"/>
      <c r="AY6" s="1368"/>
      <c r="AZ6" s="1366">
        <v>2018</v>
      </c>
      <c r="BA6" s="1367"/>
      <c r="BB6" s="1367"/>
      <c r="BC6" s="1367"/>
      <c r="BD6" s="1367"/>
      <c r="BE6" s="1336"/>
      <c r="BF6" s="1368"/>
      <c r="BG6" s="1377">
        <v>2019</v>
      </c>
      <c r="BH6" s="1377"/>
      <c r="BI6" s="1377"/>
      <c r="BJ6" s="1377"/>
      <c r="BK6" s="1377"/>
      <c r="BL6" s="1330"/>
      <c r="BM6" s="1377"/>
      <c r="BN6" s="1366">
        <v>2020</v>
      </c>
      <c r="BO6" s="1367"/>
      <c r="BP6" s="1367"/>
      <c r="BQ6" s="1367"/>
      <c r="BR6" s="1367"/>
      <c r="BS6" s="1336"/>
      <c r="BT6" s="1368"/>
      <c r="BU6" s="550">
        <f>SUM(BU9:BU68)</f>
        <v>0</v>
      </c>
    </row>
    <row r="7" spans="1:91" ht="12.75" customHeight="1" thickBot="1">
      <c r="B7" s="283"/>
      <c r="C7" s="1375" t="s">
        <v>234</v>
      </c>
      <c r="D7" s="1372"/>
      <c r="E7" s="1372"/>
      <c r="F7" s="1372"/>
      <c r="G7" s="1372"/>
      <c r="H7" s="1373"/>
      <c r="I7" s="1372"/>
      <c r="J7" s="1375" t="s">
        <v>235</v>
      </c>
      <c r="K7" s="1372"/>
      <c r="L7" s="1372"/>
      <c r="M7" s="1372"/>
      <c r="N7" s="1372"/>
      <c r="O7" s="1373"/>
      <c r="P7" s="1376"/>
      <c r="Q7" s="1375" t="s">
        <v>236</v>
      </c>
      <c r="R7" s="1372"/>
      <c r="S7" s="1372"/>
      <c r="T7" s="1372"/>
      <c r="U7" s="1372"/>
      <c r="V7" s="1373"/>
      <c r="W7" s="1376"/>
      <c r="X7" s="1375" t="s">
        <v>223</v>
      </c>
      <c r="Y7" s="1372"/>
      <c r="Z7" s="1372"/>
      <c r="AA7" s="1372"/>
      <c r="AB7" s="1372"/>
      <c r="AC7" s="1373"/>
      <c r="AD7" s="1376"/>
      <c r="AE7" s="1366" t="s">
        <v>84</v>
      </c>
      <c r="AF7" s="1367"/>
      <c r="AG7" s="1367"/>
      <c r="AH7" s="1367"/>
      <c r="AI7" s="1367"/>
      <c r="AJ7" s="1336"/>
      <c r="AK7" s="1367"/>
      <c r="AL7" s="1367"/>
      <c r="AM7" s="1367"/>
      <c r="AN7" s="1367"/>
      <c r="AO7" s="1367"/>
      <c r="AP7" s="1367"/>
      <c r="AQ7" s="1336"/>
      <c r="AR7" s="1367"/>
      <c r="AS7" s="1367"/>
      <c r="AT7" s="1367"/>
      <c r="AU7" s="1367"/>
      <c r="AV7" s="1367"/>
      <c r="AW7" s="1367"/>
      <c r="AX7" s="1336"/>
      <c r="AY7" s="1367"/>
      <c r="AZ7" s="1367"/>
      <c r="BA7" s="1367"/>
      <c r="BB7" s="1367"/>
      <c r="BC7" s="1367"/>
      <c r="BD7" s="1367"/>
      <c r="BE7" s="1336"/>
      <c r="BF7" s="1367"/>
      <c r="BG7" s="1367"/>
      <c r="BH7" s="1367"/>
      <c r="BI7" s="1367"/>
      <c r="BJ7" s="1367"/>
      <c r="BK7" s="1367"/>
      <c r="BL7" s="1336"/>
      <c r="BM7" s="1367"/>
      <c r="BN7" s="1367"/>
      <c r="BO7" s="1367"/>
      <c r="BP7" s="1367"/>
      <c r="BQ7" s="1367"/>
      <c r="BR7" s="1367"/>
      <c r="BS7" s="1336"/>
      <c r="BT7" s="1368"/>
      <c r="BU7" s="53"/>
      <c r="BV7" s="53"/>
      <c r="BW7" s="53"/>
      <c r="BX7" s="53"/>
    </row>
    <row r="8" spans="1:91" ht="26.25" thickBot="1">
      <c r="B8" s="283"/>
      <c r="C8" s="855" t="s">
        <v>229</v>
      </c>
      <c r="D8" s="856" t="s">
        <v>230</v>
      </c>
      <c r="E8" s="856" t="s">
        <v>231</v>
      </c>
      <c r="F8" s="856" t="s">
        <v>237</v>
      </c>
      <c r="G8" s="856" t="s">
        <v>238</v>
      </c>
      <c r="H8" s="859" t="s">
        <v>85</v>
      </c>
      <c r="I8" s="857" t="s">
        <v>0</v>
      </c>
      <c r="J8" s="858" t="s">
        <v>229</v>
      </c>
      <c r="K8" s="856" t="s">
        <v>230</v>
      </c>
      <c r="L8" s="856" t="s">
        <v>231</v>
      </c>
      <c r="M8" s="856" t="s">
        <v>237</v>
      </c>
      <c r="N8" s="856" t="s">
        <v>238</v>
      </c>
      <c r="O8" s="859" t="s">
        <v>85</v>
      </c>
      <c r="P8" s="859" t="s">
        <v>0</v>
      </c>
      <c r="Q8" s="855" t="s">
        <v>229</v>
      </c>
      <c r="R8" s="856" t="s">
        <v>230</v>
      </c>
      <c r="S8" s="856" t="s">
        <v>231</v>
      </c>
      <c r="T8" s="856" t="s">
        <v>237</v>
      </c>
      <c r="U8" s="856" t="s">
        <v>238</v>
      </c>
      <c r="V8" s="859" t="s">
        <v>85</v>
      </c>
      <c r="W8" s="857" t="s">
        <v>0</v>
      </c>
      <c r="X8" s="855" t="s">
        <v>229</v>
      </c>
      <c r="Y8" s="856" t="s">
        <v>230</v>
      </c>
      <c r="Z8" s="856" t="s">
        <v>231</v>
      </c>
      <c r="AA8" s="856" t="s">
        <v>237</v>
      </c>
      <c r="AB8" s="856" t="s">
        <v>238</v>
      </c>
      <c r="AC8" s="859" t="s">
        <v>85</v>
      </c>
      <c r="AD8" s="857" t="s">
        <v>0</v>
      </c>
      <c r="AE8" s="855" t="s">
        <v>229</v>
      </c>
      <c r="AF8" s="856" t="s">
        <v>230</v>
      </c>
      <c r="AG8" s="856" t="s">
        <v>231</v>
      </c>
      <c r="AH8" s="856" t="s">
        <v>237</v>
      </c>
      <c r="AI8" s="856" t="s">
        <v>238</v>
      </c>
      <c r="AJ8" s="859" t="s">
        <v>85</v>
      </c>
      <c r="AK8" s="857" t="s">
        <v>0</v>
      </c>
      <c r="AL8" s="855" t="s">
        <v>229</v>
      </c>
      <c r="AM8" s="856" t="s">
        <v>230</v>
      </c>
      <c r="AN8" s="856" t="s">
        <v>231</v>
      </c>
      <c r="AO8" s="856" t="s">
        <v>237</v>
      </c>
      <c r="AP8" s="856" t="s">
        <v>238</v>
      </c>
      <c r="AQ8" s="859" t="s">
        <v>85</v>
      </c>
      <c r="AR8" s="857" t="s">
        <v>0</v>
      </c>
      <c r="AS8" s="855" t="s">
        <v>229</v>
      </c>
      <c r="AT8" s="856" t="s">
        <v>230</v>
      </c>
      <c r="AU8" s="856" t="s">
        <v>231</v>
      </c>
      <c r="AV8" s="856" t="s">
        <v>237</v>
      </c>
      <c r="AW8" s="856" t="s">
        <v>238</v>
      </c>
      <c r="AX8" s="859" t="s">
        <v>85</v>
      </c>
      <c r="AY8" s="857" t="s">
        <v>0</v>
      </c>
      <c r="AZ8" s="858" t="s">
        <v>229</v>
      </c>
      <c r="BA8" s="856" t="s">
        <v>230</v>
      </c>
      <c r="BB8" s="856" t="s">
        <v>231</v>
      </c>
      <c r="BC8" s="856" t="s">
        <v>237</v>
      </c>
      <c r="BD8" s="856" t="s">
        <v>238</v>
      </c>
      <c r="BE8" s="859" t="s">
        <v>85</v>
      </c>
      <c r="BF8" s="857" t="s">
        <v>0</v>
      </c>
      <c r="BG8" s="855" t="s">
        <v>229</v>
      </c>
      <c r="BH8" s="856" t="s">
        <v>230</v>
      </c>
      <c r="BI8" s="856" t="s">
        <v>231</v>
      </c>
      <c r="BJ8" s="856" t="s">
        <v>237</v>
      </c>
      <c r="BK8" s="856" t="s">
        <v>238</v>
      </c>
      <c r="BL8" s="859" t="s">
        <v>85</v>
      </c>
      <c r="BM8" s="857" t="s">
        <v>0</v>
      </c>
      <c r="BN8" s="855" t="s">
        <v>229</v>
      </c>
      <c r="BO8" s="856" t="s">
        <v>230</v>
      </c>
      <c r="BP8" s="856" t="s">
        <v>231</v>
      </c>
      <c r="BQ8" s="856" t="s">
        <v>237</v>
      </c>
      <c r="BR8" s="856" t="s">
        <v>238</v>
      </c>
      <c r="BS8" s="859" t="s">
        <v>85</v>
      </c>
      <c r="BT8" s="857" t="s">
        <v>0</v>
      </c>
      <c r="BU8" s="53"/>
      <c r="BV8" s="53"/>
      <c r="BW8" s="53"/>
      <c r="BX8" s="53"/>
    </row>
    <row r="9" spans="1:91" s="54" customFormat="1">
      <c r="A9"/>
      <c r="B9" s="285" t="s">
        <v>57</v>
      </c>
      <c r="C9" s="1034">
        <f>$I9*'2011-15 % split'!C9</f>
        <v>88030.799999999886</v>
      </c>
      <c r="D9" s="1035">
        <f>$I9*'2011-15 % split'!D9</f>
        <v>0</v>
      </c>
      <c r="E9" s="1035">
        <f>$I9*'2011-15 % split'!E9</f>
        <v>0</v>
      </c>
      <c r="F9" s="1035">
        <f>$I9*'2011-15 % split'!F9</f>
        <v>0</v>
      </c>
      <c r="G9" s="1035">
        <f>$I9*'2011-15 % split'!G9</f>
        <v>0</v>
      </c>
      <c r="H9" s="631"/>
      <c r="I9" s="292">
        <f>'2011-15 % split'!H75</f>
        <v>88030.799999999886</v>
      </c>
      <c r="J9" s="1034">
        <f>$P9*'2011-15 % split'!I9</f>
        <v>59982.239999999998</v>
      </c>
      <c r="K9" s="1035">
        <f>$P9*'2011-15 % split'!J9</f>
        <v>0</v>
      </c>
      <c r="L9" s="1035">
        <f>$P9*'2011-15 % split'!K9</f>
        <v>0</v>
      </c>
      <c r="M9" s="1035">
        <f>$P9*'2011-15 % split'!L9</f>
        <v>0</v>
      </c>
      <c r="N9" s="1035">
        <f>$P9*'2011-15 % split'!M9</f>
        <v>0</v>
      </c>
      <c r="O9" s="631"/>
      <c r="P9" s="631">
        <f>'2011-15 % split'!N75</f>
        <v>59982.239999999998</v>
      </c>
      <c r="Q9" s="1034">
        <f>$W9*'2011-15 % split'!O9</f>
        <v>29271.120000000003</v>
      </c>
      <c r="R9" s="1035">
        <f>$W9*'2011-15 % split'!P9</f>
        <v>0</v>
      </c>
      <c r="S9" s="1035">
        <f>$W9*'2011-15 % split'!Q9</f>
        <v>0</v>
      </c>
      <c r="T9" s="1035">
        <f>$W9*'2011-15 % split'!R9</f>
        <v>0</v>
      </c>
      <c r="U9" s="1035">
        <f>$W9*'2011-15 % split'!S9</f>
        <v>0</v>
      </c>
      <c r="V9" s="631"/>
      <c r="W9" s="631">
        <f>'2011-15 % split'!T75</f>
        <v>29271.120000000003</v>
      </c>
      <c r="X9" s="1034">
        <f>$AD9*'2011-15 % split'!U9</f>
        <v>21488.400000000023</v>
      </c>
      <c r="Y9" s="1035">
        <f>$AD9*'2011-15 % split'!V9</f>
        <v>0</v>
      </c>
      <c r="Z9" s="1035">
        <f>$AD9*'2011-15 % split'!W9</f>
        <v>0</v>
      </c>
      <c r="AA9" s="1035">
        <f>$AD9*'2011-15 % split'!X9</f>
        <v>0</v>
      </c>
      <c r="AB9" s="1035">
        <f>$AD9*'2011-15 % split'!Y9</f>
        <v>0</v>
      </c>
      <c r="AC9" s="631"/>
      <c r="AD9" s="292">
        <f>'2011-15 % split'!Z75</f>
        <v>21488.400000000023</v>
      </c>
      <c r="AE9" s="1034">
        <f>Volumes!AE9*'ACS 12.1'!AA9</f>
        <v>22886.795733999963</v>
      </c>
      <c r="AF9" s="1035">
        <f>Volumes!AF9*'ACS 12.1'!AB9</f>
        <v>0</v>
      </c>
      <c r="AG9" s="1035">
        <f>Volumes!AG9*'ACS 12.1'!AC9</f>
        <v>0</v>
      </c>
      <c r="AH9" s="1035">
        <f>Volumes!AH9*'ACS 12.1'!AD9</f>
        <v>0</v>
      </c>
      <c r="AI9" s="1035">
        <f>Volumes!AI9*'ACS 12.1'!AE9</f>
        <v>0</v>
      </c>
      <c r="AJ9" s="631"/>
      <c r="AK9" s="292">
        <f>SUM(AE9:AI9)</f>
        <v>22886.795733999963</v>
      </c>
      <c r="AL9" s="1034">
        <f>Volumes!AL9*'ACS 12.1'!AG9</f>
        <v>21622.746138181225</v>
      </c>
      <c r="AM9" s="1035">
        <f>Volumes!AM9*'ACS 12.1'!AH9</f>
        <v>0</v>
      </c>
      <c r="AN9" s="1035">
        <f>Volumes!AN9*'ACS 12.1'!AI9</f>
        <v>0</v>
      </c>
      <c r="AO9" s="1035">
        <f>Volumes!AO9*'ACS 12.1'!AJ9</f>
        <v>1946.0471524363099</v>
      </c>
      <c r="AP9" s="1035">
        <f>Volumes!AP9*'ACS 12.1'!AK9</f>
        <v>2851.8239881647214</v>
      </c>
      <c r="AQ9" s="1035">
        <f>Volumes!AQ9*'ACS 12.1'!AL9</f>
        <v>1849.4432095147581</v>
      </c>
      <c r="AR9" s="292">
        <f>SUM(AL9:AQ9)</f>
        <v>28270.060488297011</v>
      </c>
      <c r="AS9" s="1034">
        <f>Volumes!AS9*'ACS 12.1'!AN9</f>
        <v>22500.984580020238</v>
      </c>
      <c r="AT9" s="1035">
        <f>Volumes!AT9*'ACS 12.1'!AO9</f>
        <v>0</v>
      </c>
      <c r="AU9" s="1035">
        <f>Volumes!AU9*'ACS 12.1'!AP9</f>
        <v>0</v>
      </c>
      <c r="AV9" s="1035">
        <f>Volumes!AV9*'ACS 12.1'!AQ9</f>
        <v>2025.0886122018214</v>
      </c>
      <c r="AW9" s="1035">
        <f>Volumes!AW9*'ACS 12.1'!AR9</f>
        <v>2967.6548562588687</v>
      </c>
      <c r="AX9" s="1035">
        <f>Volumes!AX9*'ACS 12.1'!AS9</f>
        <v>1924.5609633936649</v>
      </c>
      <c r="AY9" s="292">
        <f>SUM(AS9:AX9)</f>
        <v>29418.289011874593</v>
      </c>
      <c r="AZ9" s="1034">
        <f>Volumes!AZ9*'ACS 12.1'!AU9</f>
        <v>23414.893919338912</v>
      </c>
      <c r="BA9" s="1035">
        <f>Volumes!BA9*'ACS 12.1'!AV9</f>
        <v>0</v>
      </c>
      <c r="BB9" s="1035">
        <f>Volumes!BB9*'ACS 12.1'!AW9</f>
        <v>0</v>
      </c>
      <c r="BC9" s="1035">
        <f>Volumes!BC9*'ACS 12.1'!AX9</f>
        <v>2107.3404527405019</v>
      </c>
      <c r="BD9" s="1035">
        <f>Volumes!BD9*'ACS 12.1'!AY9</f>
        <v>3088.1903590216093</v>
      </c>
      <c r="BE9" s="1035">
        <f>Volumes!BE9*'ACS 12.1'!AZ9</f>
        <v>2002.7297311770717</v>
      </c>
      <c r="BF9" s="1036">
        <f>SUM(AZ9:BE9)</f>
        <v>30613.154462278097</v>
      </c>
      <c r="BG9" s="1034">
        <f>Volumes!BG9*'ACS 12.1'!BB9</f>
        <v>24365.922980131265</v>
      </c>
      <c r="BH9" s="1035">
        <f>Volumes!BH9*'ACS 12.1'!BC9</f>
        <v>0</v>
      </c>
      <c r="BI9" s="1035">
        <f>Volumes!BI9*'ACS 12.1'!BD9</f>
        <v>0</v>
      </c>
      <c r="BJ9" s="1035">
        <f>Volumes!BJ9*'ACS 12.1'!BE9</f>
        <v>2192.9330682118134</v>
      </c>
      <c r="BK9" s="1035">
        <f>Volumes!BK9*'ACS 12.1'!BF9</f>
        <v>3213.621581849512</v>
      </c>
      <c r="BL9" s="631">
        <f>Volumes!BL9*'ACS 12.1'!BG9</f>
        <v>2084.0734341134812</v>
      </c>
      <c r="BM9" s="292">
        <f>SUM(BG9:BL9)</f>
        <v>31856.55106430607</v>
      </c>
      <c r="BN9" s="1034">
        <f>Volumes!BN9*'ACS 12.1'!BI9</f>
        <v>25355.579432428673</v>
      </c>
      <c r="BO9" s="1035">
        <f>Volumes!BO9*'ACS 12.1'!BJ9</f>
        <v>0</v>
      </c>
      <c r="BP9" s="1035">
        <f>Volumes!BP9*'ACS 12.1'!BK9</f>
        <v>0</v>
      </c>
      <c r="BQ9" s="1035">
        <f>Volumes!BQ9*'ACS 12.1'!BL9</f>
        <v>2282.0021489185801</v>
      </c>
      <c r="BR9" s="1035">
        <f>Volumes!BR9*'ACS 12.1'!BM9</f>
        <v>3344.1473713430173</v>
      </c>
      <c r="BS9" s="1035">
        <f>Volumes!BS9*'ACS 12.1'!BN9</f>
        <v>2168.7210266883194</v>
      </c>
      <c r="BT9" s="292">
        <f>SUM(BN9:BS9)</f>
        <v>33150.449979378587</v>
      </c>
      <c r="BU9" s="53"/>
      <c r="BV9" s="53"/>
      <c r="BW9" s="53"/>
      <c r="BX9" s="53"/>
      <c r="BY9"/>
      <c r="BZ9"/>
      <c r="CA9"/>
      <c r="CB9"/>
      <c r="CC9"/>
      <c r="CD9"/>
      <c r="CE9"/>
      <c r="CF9"/>
      <c r="CG9"/>
      <c r="CH9"/>
      <c r="CI9"/>
      <c r="CJ9"/>
      <c r="CK9"/>
      <c r="CL9"/>
      <c r="CM9"/>
    </row>
    <row r="10" spans="1:91">
      <c r="B10" s="285" t="s">
        <v>58</v>
      </c>
      <c r="C10" s="360">
        <f>$I10*'2011-15 % split'!C10</f>
        <v>0</v>
      </c>
      <c r="D10" s="519">
        <f>$I10*'2011-15 % split'!D10</f>
        <v>0</v>
      </c>
      <c r="E10" s="519">
        <f>$I10*'2011-15 % split'!E10</f>
        <v>0</v>
      </c>
      <c r="F10" s="519">
        <f>$I10*'2011-15 % split'!F10</f>
        <v>0</v>
      </c>
      <c r="G10" s="519">
        <f>$I10*'2011-15 % split'!G10</f>
        <v>0</v>
      </c>
      <c r="H10" s="631"/>
      <c r="I10" s="292">
        <f>'2011-15 % split'!H76</f>
        <v>0</v>
      </c>
      <c r="J10" s="360">
        <f>$P10*'2011-15 % split'!I10</f>
        <v>0</v>
      </c>
      <c r="K10" s="519">
        <f>$P10*'2011-15 % split'!J10</f>
        <v>0</v>
      </c>
      <c r="L10" s="519">
        <f>$P10*'2011-15 % split'!K10</f>
        <v>0</v>
      </c>
      <c r="M10" s="519">
        <f>$P10*'2011-15 % split'!L10</f>
        <v>0</v>
      </c>
      <c r="N10" s="519">
        <f>$P10*'2011-15 % split'!M10</f>
        <v>0</v>
      </c>
      <c r="O10" s="631"/>
      <c r="P10" s="292">
        <f>'2011-15 % split'!N76</f>
        <v>0</v>
      </c>
      <c r="Q10" s="360">
        <f>$W10*'2011-15 % split'!O10</f>
        <v>0</v>
      </c>
      <c r="R10" s="519">
        <f>$W10*'2011-15 % split'!P10</f>
        <v>0</v>
      </c>
      <c r="S10" s="519">
        <f>$W10*'2011-15 % split'!Q10</f>
        <v>0</v>
      </c>
      <c r="T10" s="519">
        <f>$W10*'2011-15 % split'!R10</f>
        <v>0</v>
      </c>
      <c r="U10" s="519">
        <f>$W10*'2011-15 % split'!S10</f>
        <v>0</v>
      </c>
      <c r="V10" s="631"/>
      <c r="W10" s="292">
        <f>'2011-15 % split'!T76</f>
        <v>0</v>
      </c>
      <c r="X10" s="360">
        <f>$AD10*'2011-15 % split'!U10</f>
        <v>0</v>
      </c>
      <c r="Y10" s="519">
        <f>$AD10*'2011-15 % split'!V10</f>
        <v>0</v>
      </c>
      <c r="Z10" s="519">
        <f>$AD10*'2011-15 % split'!W10</f>
        <v>0</v>
      </c>
      <c r="AA10" s="519">
        <f>$AD10*'2011-15 % split'!X10</f>
        <v>0</v>
      </c>
      <c r="AB10" s="519">
        <f>$AD10*'2011-15 % split'!Y10</f>
        <v>0</v>
      </c>
      <c r="AC10" s="631"/>
      <c r="AD10" s="292">
        <f>'2011-15 % split'!Z76</f>
        <v>0</v>
      </c>
      <c r="AE10" s="360">
        <f>Volumes!AE10*'ACS 12.1'!AA10</f>
        <v>0</v>
      </c>
      <c r="AF10" s="519">
        <f>Volumes!AF10*'ACS 12.1'!AB10</f>
        <v>0</v>
      </c>
      <c r="AG10" s="519">
        <f>Volumes!AG10*'ACS 12.1'!AC10</f>
        <v>0</v>
      </c>
      <c r="AH10" s="519">
        <f>Volumes!AH10*'ACS 12.1'!AD10</f>
        <v>0</v>
      </c>
      <c r="AI10" s="519">
        <f>Volumes!AI10*'ACS 12.1'!AE10</f>
        <v>0</v>
      </c>
      <c r="AJ10" s="631"/>
      <c r="AK10" s="292">
        <f t="shared" ref="AK10:AK57" si="0">SUM(AE10:AI10)</f>
        <v>0</v>
      </c>
      <c r="AL10" s="360">
        <f>Volumes!AL10*'ACS 12.1'!AG10</f>
        <v>0</v>
      </c>
      <c r="AM10" s="519">
        <f>Volumes!AM10*'ACS 12.1'!AH10</f>
        <v>0</v>
      </c>
      <c r="AN10" s="519">
        <f>Volumes!AN10*'ACS 12.1'!AI10</f>
        <v>0</v>
      </c>
      <c r="AO10" s="519">
        <f>Volumes!AO10*'ACS 12.1'!AJ10</f>
        <v>0</v>
      </c>
      <c r="AP10" s="519">
        <f>Volumes!AP10*'ACS 12.1'!AK10</f>
        <v>0</v>
      </c>
      <c r="AQ10" s="519">
        <f>Volumes!AQ10*'ACS 12.1'!AL10</f>
        <v>0</v>
      </c>
      <c r="AR10" s="292">
        <f t="shared" ref="AR10:AR18" si="1">SUM(AL10:AQ10)</f>
        <v>0</v>
      </c>
      <c r="AS10" s="360">
        <f>Volumes!AS10*'ACS 12.1'!AN10</f>
        <v>0</v>
      </c>
      <c r="AT10" s="519">
        <f>Volumes!AT10*'ACS 12.1'!AO10</f>
        <v>0</v>
      </c>
      <c r="AU10" s="519">
        <f>Volumes!AU10*'ACS 12.1'!AP10</f>
        <v>0</v>
      </c>
      <c r="AV10" s="519">
        <f>Volumes!AV10*'ACS 12.1'!AQ10</f>
        <v>0</v>
      </c>
      <c r="AW10" s="519">
        <f>Volumes!AW10*'ACS 12.1'!AR10</f>
        <v>0</v>
      </c>
      <c r="AX10" s="519">
        <f>Volumes!AX10*'ACS 12.1'!AS10</f>
        <v>0</v>
      </c>
      <c r="AY10" s="292">
        <f t="shared" ref="AY10:AY18" si="2">SUM(AS10:AX10)</f>
        <v>0</v>
      </c>
      <c r="AZ10" s="360">
        <f>Volumes!AZ10*'ACS 12.1'!AU10</f>
        <v>0</v>
      </c>
      <c r="BA10" s="519">
        <f>Volumes!BA10*'ACS 12.1'!AV10</f>
        <v>0</v>
      </c>
      <c r="BB10" s="519">
        <f>Volumes!BB10*'ACS 12.1'!AW10</f>
        <v>0</v>
      </c>
      <c r="BC10" s="519">
        <f>Volumes!BC10*'ACS 12.1'!AX10</f>
        <v>0</v>
      </c>
      <c r="BD10" s="519">
        <f>Volumes!BD10*'ACS 12.1'!AY10</f>
        <v>0</v>
      </c>
      <c r="BE10" s="519">
        <f>Volumes!BE10*'ACS 12.1'!AZ10</f>
        <v>0</v>
      </c>
      <c r="BF10" s="292">
        <f t="shared" ref="BF10:BF18" si="3">SUM(AZ10:BE10)</f>
        <v>0</v>
      </c>
      <c r="BG10" s="360">
        <f>Volumes!BG10*'ACS 12.1'!BB10</f>
        <v>0</v>
      </c>
      <c r="BH10" s="519">
        <f>Volumes!BH10*'ACS 12.1'!BC10</f>
        <v>0</v>
      </c>
      <c r="BI10" s="519">
        <f>Volumes!BI10*'ACS 12.1'!BD10</f>
        <v>0</v>
      </c>
      <c r="BJ10" s="519">
        <f>Volumes!BJ10*'ACS 12.1'!BE10</f>
        <v>0</v>
      </c>
      <c r="BK10" s="519">
        <f>Volumes!BK10*'ACS 12.1'!BF10</f>
        <v>0</v>
      </c>
      <c r="BL10" s="631">
        <f>Volumes!BL10*'ACS 12.1'!BG10</f>
        <v>0</v>
      </c>
      <c r="BM10" s="292">
        <f t="shared" ref="BM10:BM18" si="4">SUM(BG10:BL10)</f>
        <v>0</v>
      </c>
      <c r="BN10" s="360">
        <f>Volumes!BN10*'ACS 12.1'!BI10</f>
        <v>0</v>
      </c>
      <c r="BO10" s="519">
        <f>Volumes!BO10*'ACS 12.1'!BJ10</f>
        <v>0</v>
      </c>
      <c r="BP10" s="519">
        <f>Volumes!BP10*'ACS 12.1'!BK10</f>
        <v>0</v>
      </c>
      <c r="BQ10" s="519">
        <f>Volumes!BQ10*'ACS 12.1'!BL10</f>
        <v>0</v>
      </c>
      <c r="BR10" s="519">
        <f>Volumes!BR10*'ACS 12.1'!BM10</f>
        <v>0</v>
      </c>
      <c r="BS10" s="519">
        <f>Volumes!BS10*'ACS 12.1'!BN10</f>
        <v>0</v>
      </c>
      <c r="BT10" s="292">
        <f t="shared" ref="BT10:BT18" si="5">SUM(BN10:BS10)</f>
        <v>0</v>
      </c>
      <c r="BU10" s="53"/>
      <c r="BV10" s="53"/>
      <c r="BW10" s="53"/>
      <c r="BX10" s="53"/>
    </row>
    <row r="11" spans="1:91">
      <c r="B11" s="285" t="s">
        <v>49</v>
      </c>
      <c r="C11" s="360">
        <f>$I11*'2011-15 % split'!C11</f>
        <v>65328.369999999995</v>
      </c>
      <c r="D11" s="519">
        <f>$I11*'2011-15 % split'!D11</f>
        <v>0</v>
      </c>
      <c r="E11" s="519">
        <f>$I11*'2011-15 % split'!E11</f>
        <v>0</v>
      </c>
      <c r="F11" s="519">
        <f>$I11*'2011-15 % split'!F11</f>
        <v>0</v>
      </c>
      <c r="G11" s="519">
        <f>$I11*'2011-15 % split'!G11</f>
        <v>0</v>
      </c>
      <c r="H11" s="631"/>
      <c r="I11" s="292">
        <f>'2011-15 % split'!H77</f>
        <v>65328.369999999995</v>
      </c>
      <c r="J11" s="360">
        <f>$P11*'2011-15 % split'!I11</f>
        <v>63154.100000000006</v>
      </c>
      <c r="K11" s="519">
        <f>$P11*'2011-15 % split'!J11</f>
        <v>0</v>
      </c>
      <c r="L11" s="519">
        <f>$P11*'2011-15 % split'!K11</f>
        <v>0</v>
      </c>
      <c r="M11" s="519">
        <f>$P11*'2011-15 % split'!L11</f>
        <v>0</v>
      </c>
      <c r="N11" s="519">
        <f>$P11*'2011-15 % split'!M11</f>
        <v>0</v>
      </c>
      <c r="O11" s="631"/>
      <c r="P11" s="292">
        <f>'2011-15 % split'!N77</f>
        <v>63154.100000000006</v>
      </c>
      <c r="Q11" s="360">
        <f>$W11*'2011-15 % split'!O11</f>
        <v>32472.75</v>
      </c>
      <c r="R11" s="519">
        <f>$W11*'2011-15 % split'!P11</f>
        <v>0</v>
      </c>
      <c r="S11" s="519">
        <f>$W11*'2011-15 % split'!Q11</f>
        <v>0</v>
      </c>
      <c r="T11" s="519">
        <f>$W11*'2011-15 % split'!R11</f>
        <v>0</v>
      </c>
      <c r="U11" s="519">
        <f>$W11*'2011-15 % split'!S11</f>
        <v>0</v>
      </c>
      <c r="V11" s="631"/>
      <c r="W11" s="292">
        <f>'2011-15 % split'!T77</f>
        <v>32472.75</v>
      </c>
      <c r="X11" s="360">
        <f>$AD11*'2011-15 % split'!U11</f>
        <v>17184.960000000003</v>
      </c>
      <c r="Y11" s="519">
        <f>$AD11*'2011-15 % split'!V11</f>
        <v>0</v>
      </c>
      <c r="Z11" s="519">
        <f>$AD11*'2011-15 % split'!W11</f>
        <v>0</v>
      </c>
      <c r="AA11" s="519">
        <f>$AD11*'2011-15 % split'!X11</f>
        <v>0</v>
      </c>
      <c r="AB11" s="519">
        <f>$AD11*'2011-15 % split'!Y11</f>
        <v>0</v>
      </c>
      <c r="AC11" s="631"/>
      <c r="AD11" s="292">
        <f>'2011-15 % split'!Z77</f>
        <v>17184.960000000003</v>
      </c>
      <c r="AE11" s="360">
        <f>Volumes!AE11*'ACS 12.1'!AA11</f>
        <v>18303.773040555072</v>
      </c>
      <c r="AF11" s="519">
        <f>Volumes!AF11*'ACS 12.1'!AB11</f>
        <v>0</v>
      </c>
      <c r="AG11" s="519">
        <f>Volumes!AG11*'ACS 12.1'!AC11</f>
        <v>0</v>
      </c>
      <c r="AH11" s="519">
        <f>Volumes!AH11*'ACS 12.1'!AD11</f>
        <v>0</v>
      </c>
      <c r="AI11" s="519">
        <f>Volumes!AI11*'ACS 12.1'!AE11</f>
        <v>0</v>
      </c>
      <c r="AJ11" s="631"/>
      <c r="AK11" s="292">
        <f t="shared" si="0"/>
        <v>18303.773040555072</v>
      </c>
      <c r="AL11" s="360">
        <f>Volumes!AL11*'ACS 12.1'!AG11</f>
        <v>14906.36876243774</v>
      </c>
      <c r="AM11" s="519">
        <f>Volumes!AM11*'ACS 12.1'!AH11</f>
        <v>0</v>
      </c>
      <c r="AN11" s="519">
        <f>Volumes!AN11*'ACS 12.1'!AI11</f>
        <v>0</v>
      </c>
      <c r="AO11" s="519">
        <f>Volumes!AO11*'ACS 12.1'!AJ11</f>
        <v>1341.5731886193964</v>
      </c>
      <c r="AP11" s="519">
        <f>Volumes!AP11*'ACS 12.1'!AK11</f>
        <v>1966.0009760779137</v>
      </c>
      <c r="AQ11" s="519">
        <f>Volumes!AQ11*'ACS 12.1'!AL11</f>
        <v>1274.9760048994538</v>
      </c>
      <c r="AR11" s="292">
        <f t="shared" si="1"/>
        <v>19488.918932034503</v>
      </c>
      <c r="AS11" s="360">
        <f>Volumes!AS11*'ACS 12.1'!AN11</f>
        <v>15511.812029992201</v>
      </c>
      <c r="AT11" s="519">
        <f>Volumes!AT11*'ACS 12.1'!AO11</f>
        <v>0</v>
      </c>
      <c r="AU11" s="519">
        <f>Volumes!AU11*'ACS 12.1'!AP11</f>
        <v>0</v>
      </c>
      <c r="AV11" s="519">
        <f>Volumes!AV11*'ACS 12.1'!AQ11</f>
        <v>1396.0630826992981</v>
      </c>
      <c r="AW11" s="519">
        <f>Volumes!AW11*'ACS 12.1'!AR11</f>
        <v>2045.8528886356717</v>
      </c>
      <c r="AX11" s="519">
        <f>Volumes!AX11*'ACS 12.1'!AS11</f>
        <v>1326.7609600929022</v>
      </c>
      <c r="AY11" s="292">
        <f t="shared" si="2"/>
        <v>20280.488961420073</v>
      </c>
      <c r="AZ11" s="360">
        <f>Volumes!AZ11*'ACS 12.1'!AU11</f>
        <v>16141.846232875641</v>
      </c>
      <c r="BA11" s="519">
        <f>Volumes!BA11*'ACS 12.1'!AV11</f>
        <v>0</v>
      </c>
      <c r="BB11" s="519">
        <f>Volumes!BB11*'ACS 12.1'!AW11</f>
        <v>0</v>
      </c>
      <c r="BC11" s="519">
        <f>Volumes!BC11*'ACS 12.1'!AX11</f>
        <v>1452.7661609588076</v>
      </c>
      <c r="BD11" s="519">
        <f>Volumes!BD11*'ACS 12.1'!AY11</f>
        <v>2128.9480996539683</v>
      </c>
      <c r="BE11" s="519">
        <f>Volumes!BE11*'ACS 12.1'!AZ11</f>
        <v>1380.6492345441895</v>
      </c>
      <c r="BF11" s="292">
        <f t="shared" si="3"/>
        <v>21104.209728032609</v>
      </c>
      <c r="BG11" s="360">
        <f>Volumes!BG11*'ACS 12.1'!BB11</f>
        <v>16797.470166735413</v>
      </c>
      <c r="BH11" s="519">
        <f>Volumes!BH11*'ACS 12.1'!BC11</f>
        <v>0</v>
      </c>
      <c r="BI11" s="519">
        <f>Volumes!BI11*'ACS 12.1'!BD11</f>
        <v>0</v>
      </c>
      <c r="BJ11" s="519">
        <f>Volumes!BJ11*'ACS 12.1'!BE11</f>
        <v>1511.7723150061872</v>
      </c>
      <c r="BK11" s="519">
        <f>Volumes!BK11*'ACS 12.1'!BF11</f>
        <v>2215.4183402907338</v>
      </c>
      <c r="BL11" s="631">
        <f>Volumes!BL11*'ACS 12.1'!BG11</f>
        <v>1436.7262575422635</v>
      </c>
      <c r="BM11" s="292">
        <f t="shared" si="4"/>
        <v>21961.387079574597</v>
      </c>
      <c r="BN11" s="360">
        <f>Volumes!BN11*'ACS 12.1'!BI11</f>
        <v>17479.723194717913</v>
      </c>
      <c r="BO11" s="519">
        <f>Volumes!BO11*'ACS 12.1'!BJ11</f>
        <v>0</v>
      </c>
      <c r="BP11" s="519">
        <f>Volumes!BP11*'ACS 12.1'!BK11</f>
        <v>0</v>
      </c>
      <c r="BQ11" s="519">
        <f>Volumes!BQ11*'ACS 12.1'!BL11</f>
        <v>1573.1750875246121</v>
      </c>
      <c r="BR11" s="519">
        <f>Volumes!BR11*'ACS 12.1'!BM11</f>
        <v>2305.4006921513451</v>
      </c>
      <c r="BS11" s="519">
        <f>Volumes!BS11*'ACS 12.1'!BN11</f>
        <v>1495.0809282075709</v>
      </c>
      <c r="BT11" s="292">
        <f t="shared" si="5"/>
        <v>22853.379902601442</v>
      </c>
      <c r="BU11" s="53"/>
      <c r="BV11" s="53"/>
      <c r="BW11" s="53"/>
      <c r="BX11" s="53"/>
    </row>
    <row r="12" spans="1:91">
      <c r="B12" s="285" t="s">
        <v>50</v>
      </c>
      <c r="C12" s="360">
        <f>$I12*'2011-15 % split'!C12</f>
        <v>0</v>
      </c>
      <c r="D12" s="519">
        <f>$I12*'2011-15 % split'!D12</f>
        <v>0</v>
      </c>
      <c r="E12" s="519">
        <f>$I12*'2011-15 % split'!E12</f>
        <v>0</v>
      </c>
      <c r="F12" s="519">
        <f>$I12*'2011-15 % split'!F12</f>
        <v>0</v>
      </c>
      <c r="G12" s="519">
        <f>$I12*'2011-15 % split'!G12</f>
        <v>0</v>
      </c>
      <c r="H12" s="631"/>
      <c r="I12" s="292">
        <f>'2011-15 % split'!H78</f>
        <v>0</v>
      </c>
      <c r="J12" s="360">
        <f>$P12*'2011-15 % split'!I12</f>
        <v>722.56</v>
      </c>
      <c r="K12" s="519">
        <f>$P12*'2011-15 % split'!J12</f>
        <v>0</v>
      </c>
      <c r="L12" s="519">
        <f>$P12*'2011-15 % split'!K12</f>
        <v>0</v>
      </c>
      <c r="M12" s="519">
        <f>$P12*'2011-15 % split'!L12</f>
        <v>0</v>
      </c>
      <c r="N12" s="519">
        <f>$P12*'2011-15 % split'!M12</f>
        <v>0</v>
      </c>
      <c r="O12" s="631"/>
      <c r="P12" s="292">
        <f>'2011-15 % split'!N78</f>
        <v>722.56</v>
      </c>
      <c r="Q12" s="360">
        <f>$W12*'2011-15 % split'!O12</f>
        <v>0</v>
      </c>
      <c r="R12" s="519">
        <f>$W12*'2011-15 % split'!P12</f>
        <v>0</v>
      </c>
      <c r="S12" s="519">
        <f>$W12*'2011-15 % split'!Q12</f>
        <v>0</v>
      </c>
      <c r="T12" s="519">
        <f>$W12*'2011-15 % split'!R12</f>
        <v>0</v>
      </c>
      <c r="U12" s="519">
        <f>$W12*'2011-15 % split'!S12</f>
        <v>0</v>
      </c>
      <c r="V12" s="631"/>
      <c r="W12" s="292">
        <f>'2011-15 % split'!T78</f>
        <v>0</v>
      </c>
      <c r="X12" s="360">
        <f>$AD12*'2011-15 % split'!U12</f>
        <v>0</v>
      </c>
      <c r="Y12" s="519">
        <f>$AD12*'2011-15 % split'!V12</f>
        <v>0</v>
      </c>
      <c r="Z12" s="519">
        <f>$AD12*'2011-15 % split'!W12</f>
        <v>0</v>
      </c>
      <c r="AA12" s="519">
        <f>$AD12*'2011-15 % split'!X12</f>
        <v>0</v>
      </c>
      <c r="AB12" s="519">
        <f>$AD12*'2011-15 % split'!Y12</f>
        <v>0</v>
      </c>
      <c r="AC12" s="631"/>
      <c r="AD12" s="292">
        <f>'2011-15 % split'!Z78</f>
        <v>0</v>
      </c>
      <c r="AE12" s="360">
        <f>Volumes!AE12*'ACS 12.1'!AA12</f>
        <v>0</v>
      </c>
      <c r="AF12" s="519">
        <f>Volumes!AF12*'ACS 12.1'!AB12</f>
        <v>0</v>
      </c>
      <c r="AG12" s="519">
        <f>Volumes!AG12*'ACS 12.1'!AC12</f>
        <v>0</v>
      </c>
      <c r="AH12" s="519">
        <f>Volumes!AH12*'ACS 12.1'!AD12</f>
        <v>0</v>
      </c>
      <c r="AI12" s="519">
        <f>Volumes!AI12*'ACS 12.1'!AE12</f>
        <v>0</v>
      </c>
      <c r="AJ12" s="631"/>
      <c r="AK12" s="292">
        <f t="shared" si="0"/>
        <v>0</v>
      </c>
      <c r="AL12" s="360">
        <f>Volumes!AL12*'ACS 12.1'!AG12</f>
        <v>0</v>
      </c>
      <c r="AM12" s="519">
        <f>Volumes!AM12*'ACS 12.1'!AH12</f>
        <v>0</v>
      </c>
      <c r="AN12" s="519">
        <f>Volumes!AN12*'ACS 12.1'!AI12</f>
        <v>0</v>
      </c>
      <c r="AO12" s="519">
        <f>Volumes!AO12*'ACS 12.1'!AJ12</f>
        <v>0</v>
      </c>
      <c r="AP12" s="519">
        <f>Volumes!AP12*'ACS 12.1'!AK12</f>
        <v>0</v>
      </c>
      <c r="AQ12" s="519">
        <f>Volumes!AQ12*'ACS 12.1'!AL12</f>
        <v>0</v>
      </c>
      <c r="AR12" s="292">
        <f t="shared" si="1"/>
        <v>0</v>
      </c>
      <c r="AS12" s="360">
        <f>Volumes!AS12*'ACS 12.1'!AN12</f>
        <v>0</v>
      </c>
      <c r="AT12" s="519">
        <f>Volumes!AT12*'ACS 12.1'!AO12</f>
        <v>0</v>
      </c>
      <c r="AU12" s="519">
        <f>Volumes!AU12*'ACS 12.1'!AP12</f>
        <v>0</v>
      </c>
      <c r="AV12" s="519">
        <f>Volumes!AV12*'ACS 12.1'!AQ12</f>
        <v>0</v>
      </c>
      <c r="AW12" s="519">
        <f>Volumes!AW12*'ACS 12.1'!AR12</f>
        <v>0</v>
      </c>
      <c r="AX12" s="519">
        <f>Volumes!AX12*'ACS 12.1'!AS12</f>
        <v>0</v>
      </c>
      <c r="AY12" s="292">
        <f t="shared" si="2"/>
        <v>0</v>
      </c>
      <c r="AZ12" s="360">
        <f>Volumes!AZ12*'ACS 12.1'!AU12</f>
        <v>0</v>
      </c>
      <c r="BA12" s="519">
        <f>Volumes!BA12*'ACS 12.1'!AV12</f>
        <v>0</v>
      </c>
      <c r="BB12" s="519">
        <f>Volumes!BB12*'ACS 12.1'!AW12</f>
        <v>0</v>
      </c>
      <c r="BC12" s="519">
        <f>Volumes!BC12*'ACS 12.1'!AX12</f>
        <v>0</v>
      </c>
      <c r="BD12" s="519">
        <f>Volumes!BD12*'ACS 12.1'!AY12</f>
        <v>0</v>
      </c>
      <c r="BE12" s="519">
        <f>Volumes!BE12*'ACS 12.1'!AZ12</f>
        <v>0</v>
      </c>
      <c r="BF12" s="292">
        <f t="shared" si="3"/>
        <v>0</v>
      </c>
      <c r="BG12" s="360">
        <f>Volumes!BG12*'ACS 12.1'!BB12</f>
        <v>0</v>
      </c>
      <c r="BH12" s="519">
        <f>Volumes!BH12*'ACS 12.1'!BC12</f>
        <v>0</v>
      </c>
      <c r="BI12" s="519">
        <f>Volumes!BI12*'ACS 12.1'!BD12</f>
        <v>0</v>
      </c>
      <c r="BJ12" s="519">
        <f>Volumes!BJ12*'ACS 12.1'!BE12</f>
        <v>0</v>
      </c>
      <c r="BK12" s="519">
        <f>Volumes!BK12*'ACS 12.1'!BF12</f>
        <v>0</v>
      </c>
      <c r="BL12" s="631">
        <f>Volumes!BL12*'ACS 12.1'!BG12</f>
        <v>0</v>
      </c>
      <c r="BM12" s="292">
        <f t="shared" si="4"/>
        <v>0</v>
      </c>
      <c r="BN12" s="360">
        <f>Volumes!BN12*'ACS 12.1'!BI12</f>
        <v>0</v>
      </c>
      <c r="BO12" s="519">
        <f>Volumes!BO12*'ACS 12.1'!BJ12</f>
        <v>0</v>
      </c>
      <c r="BP12" s="519">
        <f>Volumes!BP12*'ACS 12.1'!BK12</f>
        <v>0</v>
      </c>
      <c r="BQ12" s="519">
        <f>Volumes!BQ12*'ACS 12.1'!BL12</f>
        <v>0</v>
      </c>
      <c r="BR12" s="519">
        <f>Volumes!BR12*'ACS 12.1'!BM12</f>
        <v>0</v>
      </c>
      <c r="BS12" s="519">
        <f>Volumes!BS12*'ACS 12.1'!BN12</f>
        <v>0</v>
      </c>
      <c r="BT12" s="292">
        <f t="shared" si="5"/>
        <v>0</v>
      </c>
      <c r="BU12" s="53"/>
      <c r="BV12" s="53"/>
      <c r="BW12" s="53"/>
      <c r="BX12" s="53"/>
    </row>
    <row r="13" spans="1:91">
      <c r="B13" s="285" t="s">
        <v>51</v>
      </c>
      <c r="C13" s="360">
        <f>$I13*'2011-15 % split'!C13</f>
        <v>1354.5</v>
      </c>
      <c r="D13" s="519">
        <f>$I13*'2011-15 % split'!D13</f>
        <v>0</v>
      </c>
      <c r="E13" s="519">
        <f>$I13*'2011-15 % split'!E13</f>
        <v>0</v>
      </c>
      <c r="F13" s="519">
        <f>$I13*'2011-15 % split'!F13</f>
        <v>0</v>
      </c>
      <c r="G13" s="519">
        <f>$I13*'2011-15 % split'!G13</f>
        <v>0</v>
      </c>
      <c r="H13" s="631"/>
      <c r="I13" s="292">
        <f>'2011-15 % split'!H79</f>
        <v>1354.5</v>
      </c>
      <c r="J13" s="360">
        <f>$P13*'2011-15 % split'!I13</f>
        <v>147.16</v>
      </c>
      <c r="K13" s="519">
        <f>$P13*'2011-15 % split'!J13</f>
        <v>0</v>
      </c>
      <c r="L13" s="519">
        <f>$P13*'2011-15 % split'!K13</f>
        <v>0</v>
      </c>
      <c r="M13" s="519">
        <f>$P13*'2011-15 % split'!L13</f>
        <v>0</v>
      </c>
      <c r="N13" s="519">
        <f>$P13*'2011-15 % split'!M13</f>
        <v>0</v>
      </c>
      <c r="O13" s="631"/>
      <c r="P13" s="292">
        <f>'2011-15 % split'!N79</f>
        <v>147.16</v>
      </c>
      <c r="Q13" s="360">
        <f>$W13*'2011-15 % split'!O13</f>
        <v>916.74</v>
      </c>
      <c r="R13" s="519">
        <f>$W13*'2011-15 % split'!P13</f>
        <v>0</v>
      </c>
      <c r="S13" s="519">
        <f>$W13*'2011-15 % split'!Q13</f>
        <v>0</v>
      </c>
      <c r="T13" s="519">
        <f>$W13*'2011-15 % split'!R13</f>
        <v>0</v>
      </c>
      <c r="U13" s="519">
        <f>$W13*'2011-15 % split'!S13</f>
        <v>0</v>
      </c>
      <c r="V13" s="631"/>
      <c r="W13" s="292">
        <f>'2011-15 % split'!T79</f>
        <v>916.74</v>
      </c>
      <c r="X13" s="360">
        <f>$AD13*'2011-15 % split'!U13</f>
        <v>0</v>
      </c>
      <c r="Y13" s="519">
        <f>$AD13*'2011-15 % split'!V13</f>
        <v>0</v>
      </c>
      <c r="Z13" s="519">
        <f>$AD13*'2011-15 % split'!W13</f>
        <v>0</v>
      </c>
      <c r="AA13" s="519">
        <f>$AD13*'2011-15 % split'!X13</f>
        <v>0</v>
      </c>
      <c r="AB13" s="519">
        <f>$AD13*'2011-15 % split'!Y13</f>
        <v>0</v>
      </c>
      <c r="AC13" s="631"/>
      <c r="AD13" s="292">
        <f>'2011-15 % split'!Z79</f>
        <v>0</v>
      </c>
      <c r="AE13" s="360">
        <f>Volumes!AE13*'ACS 12.1'!AA13</f>
        <v>0</v>
      </c>
      <c r="AF13" s="519">
        <f>Volumes!AF13*'ACS 12.1'!AB13</f>
        <v>0</v>
      </c>
      <c r="AG13" s="519">
        <f>Volumes!AG13*'ACS 12.1'!AC13</f>
        <v>0</v>
      </c>
      <c r="AH13" s="519">
        <f>Volumes!AH13*'ACS 12.1'!AD13</f>
        <v>0</v>
      </c>
      <c r="AI13" s="519">
        <f>Volumes!AI13*'ACS 12.1'!AE13</f>
        <v>0</v>
      </c>
      <c r="AJ13" s="631"/>
      <c r="AK13" s="292">
        <f t="shared" si="0"/>
        <v>0</v>
      </c>
      <c r="AL13" s="360">
        <f>Volumes!AL13*'ACS 12.1'!AG13</f>
        <v>0</v>
      </c>
      <c r="AM13" s="519">
        <f>Volumes!AM13*'ACS 12.1'!AH13</f>
        <v>0</v>
      </c>
      <c r="AN13" s="519">
        <f>Volumes!AN13*'ACS 12.1'!AI13</f>
        <v>0</v>
      </c>
      <c r="AO13" s="519">
        <f>Volumes!AO13*'ACS 12.1'!AJ13</f>
        <v>0</v>
      </c>
      <c r="AP13" s="519">
        <f>Volumes!AP13*'ACS 12.1'!AK13</f>
        <v>0</v>
      </c>
      <c r="AQ13" s="519">
        <f>Volumes!AQ13*'ACS 12.1'!AL13</f>
        <v>0</v>
      </c>
      <c r="AR13" s="292">
        <f t="shared" si="1"/>
        <v>0</v>
      </c>
      <c r="AS13" s="360">
        <f>Volumes!AS13*'ACS 12.1'!AN13</f>
        <v>0</v>
      </c>
      <c r="AT13" s="519">
        <f>Volumes!AT13*'ACS 12.1'!AO13</f>
        <v>0</v>
      </c>
      <c r="AU13" s="519">
        <f>Volumes!AU13*'ACS 12.1'!AP13</f>
        <v>0</v>
      </c>
      <c r="AV13" s="519">
        <f>Volumes!AV13*'ACS 12.1'!AQ13</f>
        <v>0</v>
      </c>
      <c r="AW13" s="519">
        <f>Volumes!AW13*'ACS 12.1'!AR13</f>
        <v>0</v>
      </c>
      <c r="AX13" s="519">
        <f>Volumes!AX13*'ACS 12.1'!AS13</f>
        <v>0</v>
      </c>
      <c r="AY13" s="292">
        <f t="shared" si="2"/>
        <v>0</v>
      </c>
      <c r="AZ13" s="360">
        <f>Volumes!AZ13*'ACS 12.1'!AU13</f>
        <v>0</v>
      </c>
      <c r="BA13" s="519">
        <f>Volumes!BA13*'ACS 12.1'!AV13</f>
        <v>0</v>
      </c>
      <c r="BB13" s="519">
        <f>Volumes!BB13*'ACS 12.1'!AW13</f>
        <v>0</v>
      </c>
      <c r="BC13" s="519">
        <f>Volumes!BC13*'ACS 12.1'!AX13</f>
        <v>0</v>
      </c>
      <c r="BD13" s="519">
        <f>Volumes!BD13*'ACS 12.1'!AY13</f>
        <v>0</v>
      </c>
      <c r="BE13" s="519">
        <f>Volumes!BE13*'ACS 12.1'!AZ13</f>
        <v>0</v>
      </c>
      <c r="BF13" s="292">
        <f t="shared" si="3"/>
        <v>0</v>
      </c>
      <c r="BG13" s="360">
        <f>Volumes!BG13*'ACS 12.1'!BB13</f>
        <v>0</v>
      </c>
      <c r="BH13" s="519">
        <f>Volumes!BH13*'ACS 12.1'!BC13</f>
        <v>0</v>
      </c>
      <c r="BI13" s="519">
        <f>Volumes!BI13*'ACS 12.1'!BD13</f>
        <v>0</v>
      </c>
      <c r="BJ13" s="519">
        <f>Volumes!BJ13*'ACS 12.1'!BE13</f>
        <v>0</v>
      </c>
      <c r="BK13" s="519">
        <f>Volumes!BK13*'ACS 12.1'!BF13</f>
        <v>0</v>
      </c>
      <c r="BL13" s="631">
        <f>Volumes!BL13*'ACS 12.1'!BG13</f>
        <v>0</v>
      </c>
      <c r="BM13" s="292">
        <f t="shared" si="4"/>
        <v>0</v>
      </c>
      <c r="BN13" s="360">
        <f>Volumes!BN13*'ACS 12.1'!BI13</f>
        <v>0</v>
      </c>
      <c r="BO13" s="519">
        <f>Volumes!BO13*'ACS 12.1'!BJ13</f>
        <v>0</v>
      </c>
      <c r="BP13" s="519">
        <f>Volumes!BP13*'ACS 12.1'!BK13</f>
        <v>0</v>
      </c>
      <c r="BQ13" s="519">
        <f>Volumes!BQ13*'ACS 12.1'!BL13</f>
        <v>0</v>
      </c>
      <c r="BR13" s="519">
        <f>Volumes!BR13*'ACS 12.1'!BM13</f>
        <v>0</v>
      </c>
      <c r="BS13" s="519">
        <f>Volumes!BS13*'ACS 12.1'!BN13</f>
        <v>0</v>
      </c>
      <c r="BT13" s="292">
        <f t="shared" si="5"/>
        <v>0</v>
      </c>
      <c r="BU13" s="53"/>
      <c r="BV13" s="53"/>
      <c r="BW13" s="53"/>
      <c r="BX13" s="53"/>
    </row>
    <row r="14" spans="1:91">
      <c r="B14" s="285" t="s">
        <v>52</v>
      </c>
      <c r="C14" s="360">
        <f>$I14*'2011-15 % split'!C14</f>
        <v>30094.82</v>
      </c>
      <c r="D14" s="519">
        <f>$I14*'2011-15 % split'!D14</f>
        <v>0</v>
      </c>
      <c r="E14" s="519">
        <f>$I14*'2011-15 % split'!E14</f>
        <v>0</v>
      </c>
      <c r="F14" s="519">
        <f>$I14*'2011-15 % split'!F14</f>
        <v>0</v>
      </c>
      <c r="G14" s="519">
        <f>$I14*'2011-15 % split'!G14</f>
        <v>0</v>
      </c>
      <c r="H14" s="631"/>
      <c r="I14" s="292">
        <f>'2011-15 % split'!H80</f>
        <v>30094.82</v>
      </c>
      <c r="J14" s="360">
        <f>$P14*'2011-15 % split'!I14</f>
        <v>29416.95</v>
      </c>
      <c r="K14" s="519">
        <f>$P14*'2011-15 % split'!J14</f>
        <v>0</v>
      </c>
      <c r="L14" s="519">
        <f>$P14*'2011-15 % split'!K14</f>
        <v>0</v>
      </c>
      <c r="M14" s="519">
        <f>$P14*'2011-15 % split'!L14</f>
        <v>0</v>
      </c>
      <c r="N14" s="519">
        <f>$P14*'2011-15 % split'!M14</f>
        <v>0</v>
      </c>
      <c r="O14" s="631"/>
      <c r="P14" s="292">
        <f>'2011-15 % split'!N80</f>
        <v>29416.95</v>
      </c>
      <c r="Q14" s="360">
        <f>$W14*'2011-15 % split'!O14</f>
        <v>20150.099999999999</v>
      </c>
      <c r="R14" s="519">
        <f>$W14*'2011-15 % split'!P14</f>
        <v>0</v>
      </c>
      <c r="S14" s="519">
        <f>$W14*'2011-15 % split'!Q14</f>
        <v>0</v>
      </c>
      <c r="T14" s="519">
        <f>$W14*'2011-15 % split'!R14</f>
        <v>0</v>
      </c>
      <c r="U14" s="519">
        <f>$W14*'2011-15 % split'!S14</f>
        <v>0</v>
      </c>
      <c r="V14" s="631"/>
      <c r="W14" s="292">
        <f>'2011-15 % split'!T80</f>
        <v>20150.099999999999</v>
      </c>
      <c r="X14" s="360">
        <f>$AD14*'2011-15 % split'!U14</f>
        <v>7984.4099999999989</v>
      </c>
      <c r="Y14" s="519">
        <f>$AD14*'2011-15 % split'!V14</f>
        <v>0</v>
      </c>
      <c r="Z14" s="519">
        <f>$AD14*'2011-15 % split'!W14</f>
        <v>0</v>
      </c>
      <c r="AA14" s="519">
        <f>$AD14*'2011-15 % split'!X14</f>
        <v>0</v>
      </c>
      <c r="AB14" s="519">
        <f>$AD14*'2011-15 % split'!Y14</f>
        <v>0</v>
      </c>
      <c r="AC14" s="631"/>
      <c r="AD14" s="292">
        <f>'2011-15 % split'!Z80</f>
        <v>7984.4099999999989</v>
      </c>
      <c r="AE14" s="360">
        <f>Volumes!AE14*'ACS 12.1'!AA14</f>
        <v>8504.1752858076106</v>
      </c>
      <c r="AF14" s="519">
        <f>Volumes!AF14*'ACS 12.1'!AB14</f>
        <v>0</v>
      </c>
      <c r="AG14" s="519">
        <f>Volumes!AG14*'ACS 12.1'!AC14</f>
        <v>0</v>
      </c>
      <c r="AH14" s="519">
        <f>Volumes!AH14*'ACS 12.1'!AD14</f>
        <v>0</v>
      </c>
      <c r="AI14" s="519">
        <f>Volumes!AI14*'ACS 12.1'!AE14</f>
        <v>0</v>
      </c>
      <c r="AJ14" s="631"/>
      <c r="AK14" s="292">
        <f t="shared" si="0"/>
        <v>8504.1752858076106</v>
      </c>
      <c r="AL14" s="360">
        <f>Volumes!AL14*'ACS 12.1'!AG14</f>
        <v>5933.25236158605</v>
      </c>
      <c r="AM14" s="519">
        <f>Volumes!AM14*'ACS 12.1'!AH14</f>
        <v>0</v>
      </c>
      <c r="AN14" s="519">
        <f>Volumes!AN14*'ACS 12.1'!AI14</f>
        <v>0</v>
      </c>
      <c r="AO14" s="519">
        <f>Volumes!AO14*'ACS 12.1'!AJ14</f>
        <v>533.99271254274447</v>
      </c>
      <c r="AP14" s="519">
        <f>Volumes!AP14*'ACS 12.1'!AK14</f>
        <v>782.53665396958422</v>
      </c>
      <c r="AQ14" s="519">
        <f>Volumes!AQ14*'ACS 12.1'!AL14</f>
        <v>507.48472096688664</v>
      </c>
      <c r="AR14" s="292">
        <f t="shared" si="1"/>
        <v>7757.266449065266</v>
      </c>
      <c r="AS14" s="360">
        <f>Volumes!AS14*'ACS 12.1'!AN14</f>
        <v>6174.2398048912173</v>
      </c>
      <c r="AT14" s="519">
        <f>Volumes!AT14*'ACS 12.1'!AO14</f>
        <v>0</v>
      </c>
      <c r="AU14" s="519">
        <f>Volumes!AU14*'ACS 12.1'!AP14</f>
        <v>0</v>
      </c>
      <c r="AV14" s="519">
        <f>Volumes!AV14*'ACS 12.1'!AQ14</f>
        <v>555.68158244020958</v>
      </c>
      <c r="AW14" s="519">
        <f>Volumes!AW14*'ACS 12.1'!AR14</f>
        <v>814.32048786710266</v>
      </c>
      <c r="AX14" s="519">
        <f>Volumes!AX14*'ACS 12.1'!AS14</f>
        <v>528.0969312638972</v>
      </c>
      <c r="AY14" s="292">
        <f t="shared" si="2"/>
        <v>8072.3388064624269</v>
      </c>
      <c r="AZ14" s="360">
        <f>Volumes!AZ14*'ACS 12.1'!AU14</f>
        <v>6425.0152943288494</v>
      </c>
      <c r="BA14" s="519">
        <f>Volumes!BA14*'ACS 12.1'!AV14</f>
        <v>0</v>
      </c>
      <c r="BB14" s="519">
        <f>Volumes!BB14*'ACS 12.1'!AW14</f>
        <v>0</v>
      </c>
      <c r="BC14" s="519">
        <f>Volumes!BC14*'ACS 12.1'!AX14</f>
        <v>578.2513764895964</v>
      </c>
      <c r="BD14" s="519">
        <f>Volumes!BD14*'ACS 12.1'!AY14</f>
        <v>847.39526716903197</v>
      </c>
      <c r="BE14" s="519">
        <f>Volumes!BE14*'ACS 12.1'!AZ14</f>
        <v>549.54633565912354</v>
      </c>
      <c r="BF14" s="292">
        <f t="shared" si="3"/>
        <v>8400.2082736466018</v>
      </c>
      <c r="BG14" s="360">
        <f>Volumes!BG14*'ACS 12.1'!BB14</f>
        <v>6685.9763852477954</v>
      </c>
      <c r="BH14" s="519">
        <f>Volumes!BH14*'ACS 12.1'!BC14</f>
        <v>0</v>
      </c>
      <c r="BI14" s="519">
        <f>Volumes!BI14*'ACS 12.1'!BD14</f>
        <v>0</v>
      </c>
      <c r="BJ14" s="519">
        <f>Volumes!BJ14*'ACS 12.1'!BE14</f>
        <v>601.73787467230159</v>
      </c>
      <c r="BK14" s="519">
        <f>Volumes!BK14*'ACS 12.1'!BF14</f>
        <v>881.81342545033169</v>
      </c>
      <c r="BL14" s="631">
        <f>Volumes!BL14*'ACS 12.1'!BG14</f>
        <v>571.86693797593011</v>
      </c>
      <c r="BM14" s="292">
        <f t="shared" si="4"/>
        <v>8741.3946233463594</v>
      </c>
      <c r="BN14" s="360">
        <f>Volumes!BN14*'ACS 12.1'!BI14</f>
        <v>6957.5367802701448</v>
      </c>
      <c r="BO14" s="519">
        <f>Volumes!BO14*'ACS 12.1'!BJ14</f>
        <v>0</v>
      </c>
      <c r="BP14" s="519">
        <f>Volumes!BP14*'ACS 12.1'!BK14</f>
        <v>0</v>
      </c>
      <c r="BQ14" s="519">
        <f>Volumes!BQ14*'ACS 12.1'!BL14</f>
        <v>626.17831022431301</v>
      </c>
      <c r="BR14" s="519">
        <f>Volumes!BR14*'ACS 12.1'!BM14</f>
        <v>917.62952594982937</v>
      </c>
      <c r="BS14" s="519">
        <f>Volumes!BS14*'ACS 12.1'!BN14</f>
        <v>595.09412315110012</v>
      </c>
      <c r="BT14" s="292">
        <f t="shared" si="5"/>
        <v>9096.4387395953872</v>
      </c>
      <c r="BU14" s="53"/>
      <c r="BV14" s="53"/>
      <c r="BW14" s="53"/>
      <c r="BX14" s="53"/>
    </row>
    <row r="15" spans="1:91">
      <c r="B15" s="285" t="s">
        <v>53</v>
      </c>
      <c r="C15" s="360">
        <f>$I15*'2011-15 % split'!C15</f>
        <v>0</v>
      </c>
      <c r="D15" s="519">
        <f>$I15*'2011-15 % split'!D15</f>
        <v>0</v>
      </c>
      <c r="E15" s="519">
        <f>$I15*'2011-15 % split'!E15</f>
        <v>0</v>
      </c>
      <c r="F15" s="519">
        <f>$I15*'2011-15 % split'!F15</f>
        <v>0</v>
      </c>
      <c r="G15" s="519">
        <f>$I15*'2011-15 % split'!G15</f>
        <v>0</v>
      </c>
      <c r="H15" s="631"/>
      <c r="I15" s="292">
        <f>'2011-15 % split'!H81</f>
        <v>0</v>
      </c>
      <c r="J15" s="360">
        <f>$P15*'2011-15 % split'!I15</f>
        <v>473.92</v>
      </c>
      <c r="K15" s="519">
        <f>$P15*'2011-15 % split'!J15</f>
        <v>0</v>
      </c>
      <c r="L15" s="519">
        <f>$P15*'2011-15 % split'!K15</f>
        <v>0</v>
      </c>
      <c r="M15" s="519">
        <f>$P15*'2011-15 % split'!L15</f>
        <v>0</v>
      </c>
      <c r="N15" s="519">
        <f>$P15*'2011-15 % split'!M15</f>
        <v>0</v>
      </c>
      <c r="O15" s="631"/>
      <c r="P15" s="292">
        <f>'2011-15 % split'!N81</f>
        <v>473.92</v>
      </c>
      <c r="Q15" s="360">
        <f>$W15*'2011-15 % split'!O15</f>
        <v>0</v>
      </c>
      <c r="R15" s="519">
        <f>$W15*'2011-15 % split'!P15</f>
        <v>0</v>
      </c>
      <c r="S15" s="519">
        <f>$W15*'2011-15 % split'!Q15</f>
        <v>0</v>
      </c>
      <c r="T15" s="519">
        <f>$W15*'2011-15 % split'!R15</f>
        <v>0</v>
      </c>
      <c r="U15" s="519">
        <f>$W15*'2011-15 % split'!S15</f>
        <v>0</v>
      </c>
      <c r="V15" s="631"/>
      <c r="W15" s="292">
        <f>'2011-15 % split'!T81</f>
        <v>0</v>
      </c>
      <c r="X15" s="360">
        <f>$AD15*'2011-15 % split'!U15</f>
        <v>0</v>
      </c>
      <c r="Y15" s="519">
        <f>$AD15*'2011-15 % split'!V15</f>
        <v>0</v>
      </c>
      <c r="Z15" s="519">
        <f>$AD15*'2011-15 % split'!W15</f>
        <v>0</v>
      </c>
      <c r="AA15" s="519">
        <f>$AD15*'2011-15 % split'!X15</f>
        <v>0</v>
      </c>
      <c r="AB15" s="519">
        <f>$AD15*'2011-15 % split'!Y15</f>
        <v>0</v>
      </c>
      <c r="AC15" s="631"/>
      <c r="AD15" s="292">
        <f>'2011-15 % split'!Z81</f>
        <v>0</v>
      </c>
      <c r="AE15" s="360">
        <f>Volumes!AE15*'ACS 12.1'!AA15</f>
        <v>0</v>
      </c>
      <c r="AF15" s="519">
        <f>Volumes!AF15*'ACS 12.1'!AB15</f>
        <v>0</v>
      </c>
      <c r="AG15" s="519">
        <f>Volumes!AG15*'ACS 12.1'!AC15</f>
        <v>0</v>
      </c>
      <c r="AH15" s="519">
        <f>Volumes!AH15*'ACS 12.1'!AD15</f>
        <v>0</v>
      </c>
      <c r="AI15" s="519">
        <f>Volumes!AI15*'ACS 12.1'!AE15</f>
        <v>0</v>
      </c>
      <c r="AJ15" s="631"/>
      <c r="AK15" s="292">
        <f t="shared" si="0"/>
        <v>0</v>
      </c>
      <c r="AL15" s="360">
        <f>Volumes!AL15*'ACS 12.1'!AG15</f>
        <v>0</v>
      </c>
      <c r="AM15" s="519">
        <f>Volumes!AM15*'ACS 12.1'!AH15</f>
        <v>0</v>
      </c>
      <c r="AN15" s="519">
        <f>Volumes!AN15*'ACS 12.1'!AI15</f>
        <v>0</v>
      </c>
      <c r="AO15" s="519">
        <f>Volumes!AO15*'ACS 12.1'!AJ15</f>
        <v>0</v>
      </c>
      <c r="AP15" s="519">
        <f>Volumes!AP15*'ACS 12.1'!AK15</f>
        <v>0</v>
      </c>
      <c r="AQ15" s="519">
        <f>Volumes!AQ15*'ACS 12.1'!AL15</f>
        <v>0</v>
      </c>
      <c r="AR15" s="292">
        <f t="shared" si="1"/>
        <v>0</v>
      </c>
      <c r="AS15" s="360">
        <f>Volumes!AS15*'ACS 12.1'!AN15</f>
        <v>0</v>
      </c>
      <c r="AT15" s="519">
        <f>Volumes!AT15*'ACS 12.1'!AO15</f>
        <v>0</v>
      </c>
      <c r="AU15" s="519">
        <f>Volumes!AU15*'ACS 12.1'!AP15</f>
        <v>0</v>
      </c>
      <c r="AV15" s="519">
        <f>Volumes!AV15*'ACS 12.1'!AQ15</f>
        <v>0</v>
      </c>
      <c r="AW15" s="519">
        <f>Volumes!AW15*'ACS 12.1'!AR15</f>
        <v>0</v>
      </c>
      <c r="AX15" s="519">
        <f>Volumes!AX15*'ACS 12.1'!AS15</f>
        <v>0</v>
      </c>
      <c r="AY15" s="292">
        <f t="shared" si="2"/>
        <v>0</v>
      </c>
      <c r="AZ15" s="360">
        <f>Volumes!AZ15*'ACS 12.1'!AU15</f>
        <v>0</v>
      </c>
      <c r="BA15" s="519">
        <f>Volumes!BA15*'ACS 12.1'!AV15</f>
        <v>0</v>
      </c>
      <c r="BB15" s="519">
        <f>Volumes!BB15*'ACS 12.1'!AW15</f>
        <v>0</v>
      </c>
      <c r="BC15" s="519">
        <f>Volumes!BC15*'ACS 12.1'!AX15</f>
        <v>0</v>
      </c>
      <c r="BD15" s="519">
        <f>Volumes!BD15*'ACS 12.1'!AY15</f>
        <v>0</v>
      </c>
      <c r="BE15" s="519">
        <f>Volumes!BE15*'ACS 12.1'!AZ15</f>
        <v>0</v>
      </c>
      <c r="BF15" s="292">
        <f t="shared" si="3"/>
        <v>0</v>
      </c>
      <c r="BG15" s="360">
        <f>Volumes!BG15*'ACS 12.1'!BB15</f>
        <v>0</v>
      </c>
      <c r="BH15" s="519">
        <f>Volumes!BH15*'ACS 12.1'!BC15</f>
        <v>0</v>
      </c>
      <c r="BI15" s="519">
        <f>Volumes!BI15*'ACS 12.1'!BD15</f>
        <v>0</v>
      </c>
      <c r="BJ15" s="519">
        <f>Volumes!BJ15*'ACS 12.1'!BE15</f>
        <v>0</v>
      </c>
      <c r="BK15" s="519">
        <f>Volumes!BK15*'ACS 12.1'!BF15</f>
        <v>0</v>
      </c>
      <c r="BL15" s="631">
        <f>Volumes!BL15*'ACS 12.1'!BG15</f>
        <v>0</v>
      </c>
      <c r="BM15" s="292">
        <f t="shared" si="4"/>
        <v>0</v>
      </c>
      <c r="BN15" s="360">
        <f>Volumes!BN15*'ACS 12.1'!BI15</f>
        <v>0</v>
      </c>
      <c r="BO15" s="519">
        <f>Volumes!BO15*'ACS 12.1'!BJ15</f>
        <v>0</v>
      </c>
      <c r="BP15" s="519">
        <f>Volumes!BP15*'ACS 12.1'!BK15</f>
        <v>0</v>
      </c>
      <c r="BQ15" s="519">
        <f>Volumes!BQ15*'ACS 12.1'!BL15</f>
        <v>0</v>
      </c>
      <c r="BR15" s="519">
        <f>Volumes!BR15*'ACS 12.1'!BM15</f>
        <v>0</v>
      </c>
      <c r="BS15" s="519">
        <f>Volumes!BS15*'ACS 12.1'!BN15</f>
        <v>0</v>
      </c>
      <c r="BT15" s="292">
        <f t="shared" si="5"/>
        <v>0</v>
      </c>
      <c r="BU15" s="53"/>
      <c r="BV15" s="77"/>
      <c r="BW15" s="77"/>
      <c r="BX15" s="77"/>
      <c r="BY15" s="35"/>
      <c r="BZ15" s="35"/>
      <c r="CA15" s="35"/>
      <c r="CB15" s="35"/>
    </row>
    <row r="16" spans="1:91">
      <c r="B16" s="285" t="s">
        <v>54</v>
      </c>
      <c r="C16" s="360">
        <f>$I16*'2011-15 % split'!C16</f>
        <v>159.77000000000001</v>
      </c>
      <c r="D16" s="519">
        <f>$I16*'2011-15 % split'!D16</f>
        <v>0</v>
      </c>
      <c r="E16" s="519">
        <f>$I16*'2011-15 % split'!E16</f>
        <v>0</v>
      </c>
      <c r="F16" s="519">
        <f>$I16*'2011-15 % split'!F16</f>
        <v>0</v>
      </c>
      <c r="G16" s="519">
        <f>$I16*'2011-15 % split'!G16</f>
        <v>0</v>
      </c>
      <c r="H16" s="631"/>
      <c r="I16" s="292">
        <f>'2011-15 % split'!H82</f>
        <v>159.77000000000001</v>
      </c>
      <c r="J16" s="360">
        <f>$P16*'2011-15 % split'!I16</f>
        <v>1257.1699999999998</v>
      </c>
      <c r="K16" s="519">
        <f>$P16*'2011-15 % split'!J16</f>
        <v>0</v>
      </c>
      <c r="L16" s="519">
        <f>$P16*'2011-15 % split'!K16</f>
        <v>0</v>
      </c>
      <c r="M16" s="519">
        <f>$P16*'2011-15 % split'!L16</f>
        <v>0</v>
      </c>
      <c r="N16" s="519">
        <f>$P16*'2011-15 % split'!M16</f>
        <v>0</v>
      </c>
      <c r="O16" s="631"/>
      <c r="P16" s="292">
        <f>'2011-15 % split'!N82</f>
        <v>1257.1699999999998</v>
      </c>
      <c r="Q16" s="360">
        <f>$W16*'2011-15 % split'!O16</f>
        <v>1052.48</v>
      </c>
      <c r="R16" s="519">
        <f>$W16*'2011-15 % split'!P16</f>
        <v>0</v>
      </c>
      <c r="S16" s="519">
        <f>$W16*'2011-15 % split'!Q16</f>
        <v>0</v>
      </c>
      <c r="T16" s="519">
        <f>$W16*'2011-15 % split'!R16</f>
        <v>0</v>
      </c>
      <c r="U16" s="519">
        <f>$W16*'2011-15 % split'!S16</f>
        <v>0</v>
      </c>
      <c r="V16" s="631"/>
      <c r="W16" s="292">
        <f>'2011-15 % split'!T82</f>
        <v>1052.48</v>
      </c>
      <c r="X16" s="360">
        <f>$AD16*'2011-15 % split'!U16</f>
        <v>833.09999999999991</v>
      </c>
      <c r="Y16" s="519">
        <f>$AD16*'2011-15 % split'!V16</f>
        <v>0</v>
      </c>
      <c r="Z16" s="519">
        <f>$AD16*'2011-15 % split'!W16</f>
        <v>0</v>
      </c>
      <c r="AA16" s="519">
        <f>$AD16*'2011-15 % split'!X16</f>
        <v>0</v>
      </c>
      <c r="AB16" s="519">
        <f>$AD16*'2011-15 % split'!Y16</f>
        <v>0</v>
      </c>
      <c r="AC16" s="631"/>
      <c r="AD16" s="292">
        <f>'2011-15 % split'!Z82</f>
        <v>833.09999999999991</v>
      </c>
      <c r="AE16" s="360">
        <f>Volumes!AE16*'ACS 12.1'!AA16</f>
        <v>887.34319130625317</v>
      </c>
      <c r="AF16" s="519">
        <f>Volumes!AF16*'ACS 12.1'!AB16</f>
        <v>0</v>
      </c>
      <c r="AG16" s="519">
        <f>Volumes!AG16*'ACS 12.1'!AC16</f>
        <v>0</v>
      </c>
      <c r="AH16" s="519">
        <f>Volumes!AH16*'ACS 12.1'!AD16</f>
        <v>0</v>
      </c>
      <c r="AI16" s="519">
        <f>Volumes!AI16*'ACS 12.1'!AE16</f>
        <v>0</v>
      </c>
      <c r="AJ16" s="631"/>
      <c r="AK16" s="292">
        <f t="shared" si="0"/>
        <v>887.34319130625317</v>
      </c>
      <c r="AL16" s="360">
        <f>Volumes!AL16*'ACS 12.1'!AG16</f>
        <v>809.61028501387557</v>
      </c>
      <c r="AM16" s="519">
        <f>Volumes!AM16*'ACS 12.1'!AH16</f>
        <v>0</v>
      </c>
      <c r="AN16" s="519">
        <f>Volumes!AN16*'ACS 12.1'!AI16</f>
        <v>0</v>
      </c>
      <c r="AO16" s="519">
        <f>Volumes!AO16*'ACS 12.1'!AJ16</f>
        <v>72.864925651248797</v>
      </c>
      <c r="AP16" s="519">
        <f>Volumes!AP16*'ACS 12.1'!AK16</f>
        <v>106.77950049048003</v>
      </c>
      <c r="AQ16" s="519">
        <f>Volumes!AQ16*'ACS 12.1'!AL16</f>
        <v>69.247829780892303</v>
      </c>
      <c r="AR16" s="292">
        <f t="shared" si="1"/>
        <v>1058.5025409364966</v>
      </c>
      <c r="AS16" s="360">
        <f>Volumes!AS16*'ACS 12.1'!AN16</f>
        <v>842.49375275953287</v>
      </c>
      <c r="AT16" s="519">
        <f>Volumes!AT16*'ACS 12.1'!AO16</f>
        <v>0</v>
      </c>
      <c r="AU16" s="519">
        <f>Volumes!AU16*'ACS 12.1'!AP16</f>
        <v>0</v>
      </c>
      <c r="AV16" s="519">
        <f>Volumes!AV16*'ACS 12.1'!AQ16</f>
        <v>75.824437748357965</v>
      </c>
      <c r="AW16" s="519">
        <f>Volumes!AW16*'ACS 12.1'!AR16</f>
        <v>111.11650105145479</v>
      </c>
      <c r="AX16" s="519">
        <f>Volumes!AX16*'ACS 12.1'!AS16</f>
        <v>72.060428409154213</v>
      </c>
      <c r="AY16" s="292">
        <f t="shared" si="2"/>
        <v>1101.4951199684997</v>
      </c>
      <c r="AZ16" s="360">
        <f>Volumes!AZ16*'ACS 12.1'!AU16</f>
        <v>876.71282909489753</v>
      </c>
      <c r="BA16" s="519">
        <f>Volumes!BA16*'ACS 12.1'!AV16</f>
        <v>0</v>
      </c>
      <c r="BB16" s="519">
        <f>Volumes!BB16*'ACS 12.1'!AW16</f>
        <v>0</v>
      </c>
      <c r="BC16" s="519">
        <f>Volumes!BC16*'ACS 12.1'!AX16</f>
        <v>78.904154618540773</v>
      </c>
      <c r="BD16" s="519">
        <f>Volumes!BD16*'ACS 12.1'!AY16</f>
        <v>115.62965502932603</v>
      </c>
      <c r="BE16" s="519">
        <f>Volumes!BE16*'ACS 12.1'!AZ16</f>
        <v>74.987264711993504</v>
      </c>
      <c r="BF16" s="292">
        <f t="shared" si="3"/>
        <v>1146.2339034547579</v>
      </c>
      <c r="BG16" s="360">
        <f>Volumes!BG16*'ACS 12.1'!BB16</f>
        <v>912.32176165342116</v>
      </c>
      <c r="BH16" s="519">
        <f>Volumes!BH16*'ACS 12.1'!BC16</f>
        <v>0</v>
      </c>
      <c r="BI16" s="519">
        <f>Volumes!BI16*'ACS 12.1'!BD16</f>
        <v>0</v>
      </c>
      <c r="BJ16" s="519">
        <f>Volumes!BJ16*'ACS 12.1'!BE16</f>
        <v>82.108958548807905</v>
      </c>
      <c r="BK16" s="519">
        <f>Volumes!BK16*'ACS 12.1'!BF16</f>
        <v>120.32611714446972</v>
      </c>
      <c r="BL16" s="631">
        <f>Volumes!BL16*'ACS 12.1'!BG16</f>
        <v>78.032978614268927</v>
      </c>
      <c r="BM16" s="292">
        <f t="shared" si="4"/>
        <v>1192.7898159609676</v>
      </c>
      <c r="BN16" s="360">
        <f>Volumes!BN16*'ACS 12.1'!BI16</f>
        <v>949.37700141297751</v>
      </c>
      <c r="BO16" s="519">
        <f>Volumes!BO16*'ACS 12.1'!BJ16</f>
        <v>0</v>
      </c>
      <c r="BP16" s="519">
        <f>Volumes!BP16*'ACS 12.1'!BK16</f>
        <v>0</v>
      </c>
      <c r="BQ16" s="519">
        <f>Volumes!BQ16*'ACS 12.1'!BL16</f>
        <v>85.44393012716796</v>
      </c>
      <c r="BR16" s="519">
        <f>Volumes!BR16*'ACS 12.1'!BM16</f>
        <v>125.2133327163576</v>
      </c>
      <c r="BS16" s="519">
        <f>Volumes!BS16*'ACS 12.1'!BN16</f>
        <v>81.20239849795523</v>
      </c>
      <c r="BT16" s="292">
        <f t="shared" si="5"/>
        <v>1241.2366627544584</v>
      </c>
      <c r="BU16" s="53"/>
      <c r="BV16" s="85"/>
      <c r="BW16" s="85"/>
      <c r="BX16" s="85"/>
      <c r="BY16" s="35"/>
      <c r="BZ16" s="35"/>
      <c r="CA16" s="35"/>
      <c r="CB16" s="35"/>
    </row>
    <row r="17" spans="1:91">
      <c r="B17" s="285" t="s">
        <v>55</v>
      </c>
      <c r="C17" s="360">
        <f>$I17*'2011-15 % split'!C17</f>
        <v>0</v>
      </c>
      <c r="D17" s="519">
        <f>$I17*'2011-15 % split'!D17</f>
        <v>0</v>
      </c>
      <c r="E17" s="519">
        <f>$I17*'2011-15 % split'!E17</f>
        <v>0</v>
      </c>
      <c r="F17" s="519">
        <f>$I17*'2011-15 % split'!F17</f>
        <v>0</v>
      </c>
      <c r="G17" s="519">
        <f>$I17*'2011-15 % split'!G17</f>
        <v>0</v>
      </c>
      <c r="H17" s="631"/>
      <c r="I17" s="292">
        <f>'2011-15 % split'!H83</f>
        <v>0</v>
      </c>
      <c r="J17" s="360">
        <f>$P17*'2011-15 % split'!I17</f>
        <v>1263.93</v>
      </c>
      <c r="K17" s="519">
        <f>$P17*'2011-15 % split'!J17</f>
        <v>0</v>
      </c>
      <c r="L17" s="519">
        <f>$P17*'2011-15 % split'!K17</f>
        <v>0</v>
      </c>
      <c r="M17" s="519">
        <f>$P17*'2011-15 % split'!L17</f>
        <v>0</v>
      </c>
      <c r="N17" s="519">
        <f>$P17*'2011-15 % split'!M17</f>
        <v>0</v>
      </c>
      <c r="O17" s="631"/>
      <c r="P17" s="292">
        <f>'2011-15 % split'!N83</f>
        <v>1263.93</v>
      </c>
      <c r="Q17" s="360">
        <f>$W17*'2011-15 % split'!O17</f>
        <v>437.44</v>
      </c>
      <c r="R17" s="519">
        <f>$W17*'2011-15 % split'!P17</f>
        <v>0</v>
      </c>
      <c r="S17" s="519">
        <f>$W17*'2011-15 % split'!Q17</f>
        <v>0</v>
      </c>
      <c r="T17" s="519">
        <f>$W17*'2011-15 % split'!R17</f>
        <v>0</v>
      </c>
      <c r="U17" s="519">
        <f>$W17*'2011-15 % split'!S17</f>
        <v>0</v>
      </c>
      <c r="V17" s="631"/>
      <c r="W17" s="292">
        <f>'2011-15 % split'!T83</f>
        <v>437.44</v>
      </c>
      <c r="X17" s="360">
        <f>$AD17*'2011-15 % split'!U17</f>
        <v>2284.16</v>
      </c>
      <c r="Y17" s="519">
        <f>$AD17*'2011-15 % split'!V17</f>
        <v>0</v>
      </c>
      <c r="Z17" s="519">
        <f>$AD17*'2011-15 % split'!W17</f>
        <v>0</v>
      </c>
      <c r="AA17" s="519">
        <f>$AD17*'2011-15 % split'!X17</f>
        <v>0</v>
      </c>
      <c r="AB17" s="519">
        <f>$AD17*'2011-15 % split'!Y17</f>
        <v>0</v>
      </c>
      <c r="AC17" s="631"/>
      <c r="AD17" s="292">
        <f>'2011-15 % split'!Z83</f>
        <v>2284.16</v>
      </c>
      <c r="AE17" s="360">
        <f>Volumes!AE17*'ACS 12.1'!AA17</f>
        <v>2432.871520436493</v>
      </c>
      <c r="AF17" s="519">
        <f>Volumes!AF17*'ACS 12.1'!AB17</f>
        <v>0</v>
      </c>
      <c r="AG17" s="519">
        <f>Volumes!AG17*'ACS 12.1'!AC17</f>
        <v>0</v>
      </c>
      <c r="AH17" s="519">
        <f>Volumes!AH17*'ACS 12.1'!AD17</f>
        <v>0</v>
      </c>
      <c r="AI17" s="519">
        <f>Volumes!AI17*'ACS 12.1'!AE17</f>
        <v>0</v>
      </c>
      <c r="AJ17" s="631"/>
      <c r="AK17" s="292">
        <f t="shared" si="0"/>
        <v>2432.871520436493</v>
      </c>
      <c r="AL17" s="360">
        <f>Volumes!AL17*'ACS 12.1'!AG17</f>
        <v>2254.6608974118826</v>
      </c>
      <c r="AM17" s="519">
        <f>Volumes!AM17*'ACS 12.1'!AH17</f>
        <v>0</v>
      </c>
      <c r="AN17" s="519">
        <f>Volumes!AN17*'ACS 12.1'!AI17</f>
        <v>0</v>
      </c>
      <c r="AO17" s="519">
        <f>Volumes!AO17*'ACS 12.1'!AJ17</f>
        <v>202.91948076706942</v>
      </c>
      <c r="AP17" s="519">
        <f>Volumes!AP17*'ACS 12.1'!AK17</f>
        <v>297.36722575965319</v>
      </c>
      <c r="AQ17" s="519">
        <f>Volumes!AQ17*'ACS 12.1'!AL17</f>
        <v>192.84633227570237</v>
      </c>
      <c r="AR17" s="292">
        <f t="shared" si="1"/>
        <v>2947.7939362143075</v>
      </c>
      <c r="AS17" s="360">
        <f>Volumes!AS17*'ACS 12.1'!AN17</f>
        <v>2346.2371412786074</v>
      </c>
      <c r="AT17" s="519">
        <f>Volumes!AT17*'ACS 12.1'!AO17</f>
        <v>0</v>
      </c>
      <c r="AU17" s="519">
        <f>Volumes!AU17*'ACS 12.1'!AP17</f>
        <v>0</v>
      </c>
      <c r="AV17" s="519">
        <f>Volumes!AV17*'ACS 12.1'!AQ17</f>
        <v>211.16134271507465</v>
      </c>
      <c r="AW17" s="519">
        <f>Volumes!AW17*'ACS 12.1'!AR17</f>
        <v>309.44521656323553</v>
      </c>
      <c r="AX17" s="519">
        <f>Volumes!AX17*'ACS 12.1'!AS17</f>
        <v>200.67905903898426</v>
      </c>
      <c r="AY17" s="292">
        <f t="shared" si="2"/>
        <v>3067.5227595959018</v>
      </c>
      <c r="AZ17" s="360">
        <f>Volumes!AZ17*'ACS 12.1'!AU17</f>
        <v>2441.5328839180133</v>
      </c>
      <c r="BA17" s="519">
        <f>Volumes!BA17*'ACS 12.1'!AV17</f>
        <v>0</v>
      </c>
      <c r="BB17" s="519">
        <f>Volumes!BB17*'ACS 12.1'!AW17</f>
        <v>0</v>
      </c>
      <c r="BC17" s="519">
        <f>Volumes!BC17*'ACS 12.1'!AX17</f>
        <v>219.73795955262122</v>
      </c>
      <c r="BD17" s="519">
        <f>Volumes!BD17*'ACS 12.1'!AY17</f>
        <v>322.0137720599468</v>
      </c>
      <c r="BE17" s="519">
        <f>Volumes!BE17*'ACS 12.1'!AZ17</f>
        <v>208.82992308714071</v>
      </c>
      <c r="BF17" s="292">
        <f t="shared" si="3"/>
        <v>3192.1145386177222</v>
      </c>
      <c r="BG17" s="360">
        <f>Volumes!BG17*'ACS 12.1'!BB17</f>
        <v>2540.6991980377811</v>
      </c>
      <c r="BH17" s="519">
        <f>Volumes!BH17*'ACS 12.1'!BC17</f>
        <v>0</v>
      </c>
      <c r="BI17" s="519">
        <f>Volumes!BI17*'ACS 12.1'!BD17</f>
        <v>0</v>
      </c>
      <c r="BJ17" s="519">
        <f>Volumes!BJ17*'ACS 12.1'!BE17</f>
        <v>228.66292782340028</v>
      </c>
      <c r="BK17" s="519">
        <f>Volumes!BK17*'ACS 12.1'!BF17</f>
        <v>335.09281722920292</v>
      </c>
      <c r="BL17" s="631">
        <f>Volumes!BL17*'ACS 12.1'!BG17</f>
        <v>217.31184601632694</v>
      </c>
      <c r="BM17" s="292">
        <f t="shared" si="4"/>
        <v>3321.7667891067113</v>
      </c>
      <c r="BN17" s="360">
        <f>Volumes!BN17*'ACS 12.1'!BI17</f>
        <v>2643.8932923774569</v>
      </c>
      <c r="BO17" s="519">
        <f>Volumes!BO17*'ACS 12.1'!BJ17</f>
        <v>0</v>
      </c>
      <c r="BP17" s="519">
        <f>Volumes!BP17*'ACS 12.1'!BK17</f>
        <v>0</v>
      </c>
      <c r="BQ17" s="519">
        <f>Volumes!BQ17*'ACS 12.1'!BL17</f>
        <v>237.95039631397114</v>
      </c>
      <c r="BR17" s="519">
        <f>Volumes!BR17*'ACS 12.1'!BM17</f>
        <v>348.7030863316628</v>
      </c>
      <c r="BS17" s="519">
        <f>Volumes!BS17*'ACS 12.1'!BN17</f>
        <v>226.13827425161642</v>
      </c>
      <c r="BT17" s="292">
        <f t="shared" si="5"/>
        <v>3456.6850492747071</v>
      </c>
      <c r="BU17" s="53"/>
      <c r="BV17" s="85"/>
      <c r="BW17" s="85"/>
      <c r="BX17" s="85"/>
      <c r="BY17" s="35"/>
      <c r="BZ17" s="35"/>
      <c r="CA17" s="35"/>
      <c r="CB17" s="35"/>
    </row>
    <row r="18" spans="1:91">
      <c r="A18" s="13"/>
      <c r="B18" s="285" t="s">
        <v>56</v>
      </c>
      <c r="C18" s="360">
        <f>$I18*'2011-15 % split'!C18</f>
        <v>0</v>
      </c>
      <c r="D18" s="519">
        <f>$I18*'2011-15 % split'!D18</f>
        <v>0</v>
      </c>
      <c r="E18" s="519">
        <f>$I18*'2011-15 % split'!E18</f>
        <v>0</v>
      </c>
      <c r="F18" s="519">
        <f>$I18*'2011-15 % split'!F18</f>
        <v>0</v>
      </c>
      <c r="G18" s="519">
        <f>$I18*'2011-15 % split'!G18</f>
        <v>0</v>
      </c>
      <c r="H18" s="631"/>
      <c r="I18" s="292">
        <f>'2011-15 % split'!H84</f>
        <v>0</v>
      </c>
      <c r="J18" s="360">
        <f>$P18*'2011-15 % split'!I18</f>
        <v>0</v>
      </c>
      <c r="K18" s="519">
        <f>$P18*'2011-15 % split'!J18</f>
        <v>0</v>
      </c>
      <c r="L18" s="519">
        <f>$P18*'2011-15 % split'!K18</f>
        <v>0</v>
      </c>
      <c r="M18" s="519">
        <f>$P18*'2011-15 % split'!L18</f>
        <v>0</v>
      </c>
      <c r="N18" s="519">
        <f>$P18*'2011-15 % split'!M18</f>
        <v>0</v>
      </c>
      <c r="O18" s="631"/>
      <c r="P18" s="292">
        <f>'2011-15 % split'!N84</f>
        <v>0</v>
      </c>
      <c r="Q18" s="360">
        <f>$W18*'2011-15 % split'!O18</f>
        <v>0</v>
      </c>
      <c r="R18" s="519">
        <f>$W18*'2011-15 % split'!P18</f>
        <v>0</v>
      </c>
      <c r="S18" s="519">
        <f>$W18*'2011-15 % split'!Q18</f>
        <v>0</v>
      </c>
      <c r="T18" s="519">
        <f>$W18*'2011-15 % split'!R18</f>
        <v>0</v>
      </c>
      <c r="U18" s="519">
        <f>$W18*'2011-15 % split'!S18</f>
        <v>0</v>
      </c>
      <c r="V18" s="631"/>
      <c r="W18" s="292">
        <f>'2011-15 % split'!T84</f>
        <v>0</v>
      </c>
      <c r="X18" s="360">
        <f>$AD18*'2011-15 % split'!U18</f>
        <v>0</v>
      </c>
      <c r="Y18" s="519">
        <f>$AD18*'2011-15 % split'!V18</f>
        <v>0</v>
      </c>
      <c r="Z18" s="519">
        <f>$AD18*'2011-15 % split'!W18</f>
        <v>0</v>
      </c>
      <c r="AA18" s="519">
        <f>$AD18*'2011-15 % split'!X18</f>
        <v>0</v>
      </c>
      <c r="AB18" s="519">
        <f>$AD18*'2011-15 % split'!Y18</f>
        <v>0</v>
      </c>
      <c r="AC18" s="631"/>
      <c r="AD18" s="292">
        <f>'2011-15 % split'!Z84</f>
        <v>0</v>
      </c>
      <c r="AE18" s="360">
        <f>Volumes!AE18*'ACS 12.1'!AA18</f>
        <v>0</v>
      </c>
      <c r="AF18" s="519">
        <f>Volumes!AF18*'ACS 12.1'!AB18</f>
        <v>0</v>
      </c>
      <c r="AG18" s="519">
        <f>Volumes!AG18*'ACS 12.1'!AC18</f>
        <v>0</v>
      </c>
      <c r="AH18" s="519">
        <f>Volumes!AH18*'ACS 12.1'!AD18</f>
        <v>0</v>
      </c>
      <c r="AI18" s="519">
        <f>Volumes!AI18*'ACS 12.1'!AE18</f>
        <v>0</v>
      </c>
      <c r="AJ18" s="631"/>
      <c r="AK18" s="292">
        <f t="shared" si="0"/>
        <v>0</v>
      </c>
      <c r="AL18" s="360">
        <f>Volumes!AL18*'ACS 12.1'!AG18</f>
        <v>0</v>
      </c>
      <c r="AM18" s="519">
        <f>Volumes!AM18*'ACS 12.1'!AH18</f>
        <v>0</v>
      </c>
      <c r="AN18" s="519">
        <f>Volumes!AN18*'ACS 12.1'!AI18</f>
        <v>0</v>
      </c>
      <c r="AO18" s="519">
        <f>Volumes!AO18*'ACS 12.1'!AJ18</f>
        <v>0</v>
      </c>
      <c r="AP18" s="519">
        <f>Volumes!AP18*'ACS 12.1'!AK18</f>
        <v>0</v>
      </c>
      <c r="AQ18" s="519">
        <f>Volumes!AQ18*'ACS 12.1'!AL18</f>
        <v>0</v>
      </c>
      <c r="AR18" s="292">
        <f t="shared" si="1"/>
        <v>0</v>
      </c>
      <c r="AS18" s="360">
        <f>Volumes!AS18*'ACS 12.1'!AN18</f>
        <v>0</v>
      </c>
      <c r="AT18" s="519">
        <f>Volumes!AT18*'ACS 12.1'!AO18</f>
        <v>0</v>
      </c>
      <c r="AU18" s="519">
        <f>Volumes!AU18*'ACS 12.1'!AP18</f>
        <v>0</v>
      </c>
      <c r="AV18" s="519">
        <f>Volumes!AV18*'ACS 12.1'!AQ18</f>
        <v>0</v>
      </c>
      <c r="AW18" s="519">
        <f>Volumes!AW18*'ACS 12.1'!AR18</f>
        <v>0</v>
      </c>
      <c r="AX18" s="519">
        <f>Volumes!AX18*'ACS 12.1'!AS18</f>
        <v>0</v>
      </c>
      <c r="AY18" s="292">
        <f t="shared" si="2"/>
        <v>0</v>
      </c>
      <c r="AZ18" s="360">
        <f>Volumes!AZ18*'ACS 12.1'!AU18</f>
        <v>0</v>
      </c>
      <c r="BA18" s="519">
        <f>Volumes!BA18*'ACS 12.1'!AV18</f>
        <v>0</v>
      </c>
      <c r="BB18" s="519">
        <f>Volumes!BB18*'ACS 12.1'!AW18</f>
        <v>0</v>
      </c>
      <c r="BC18" s="519">
        <f>Volumes!BC18*'ACS 12.1'!AX18</f>
        <v>0</v>
      </c>
      <c r="BD18" s="519">
        <f>Volumes!BD18*'ACS 12.1'!AY18</f>
        <v>0</v>
      </c>
      <c r="BE18" s="519">
        <f>Volumes!BE18*'ACS 12.1'!AZ18</f>
        <v>0</v>
      </c>
      <c r="BF18" s="292">
        <f t="shared" si="3"/>
        <v>0</v>
      </c>
      <c r="BG18" s="360">
        <f>Volumes!BG18*'ACS 12.1'!BB18</f>
        <v>0</v>
      </c>
      <c r="BH18" s="519">
        <f>Volumes!BH18*'ACS 12.1'!BC18</f>
        <v>0</v>
      </c>
      <c r="BI18" s="519">
        <f>Volumes!BI18*'ACS 12.1'!BD18</f>
        <v>0</v>
      </c>
      <c r="BJ18" s="519">
        <f>Volumes!BJ18*'ACS 12.1'!BE18</f>
        <v>0</v>
      </c>
      <c r="BK18" s="519">
        <f>Volumes!BK18*'ACS 12.1'!BF18</f>
        <v>0</v>
      </c>
      <c r="BL18" s="631">
        <f>Volumes!BL18*'ACS 12.1'!BG18</f>
        <v>0</v>
      </c>
      <c r="BM18" s="292">
        <f t="shared" si="4"/>
        <v>0</v>
      </c>
      <c r="BN18" s="360">
        <f>Volumes!BN18*'ACS 12.1'!BI18</f>
        <v>0</v>
      </c>
      <c r="BO18" s="519">
        <f>Volumes!BO18*'ACS 12.1'!BJ18</f>
        <v>0</v>
      </c>
      <c r="BP18" s="519">
        <f>Volumes!BP18*'ACS 12.1'!BK18</f>
        <v>0</v>
      </c>
      <c r="BQ18" s="519">
        <f>Volumes!BQ18*'ACS 12.1'!BL18</f>
        <v>0</v>
      </c>
      <c r="BR18" s="519">
        <f>Volumes!BR18*'ACS 12.1'!BM18</f>
        <v>0</v>
      </c>
      <c r="BS18" s="519">
        <f>Volumes!BS18*'ACS 12.1'!BN18</f>
        <v>0</v>
      </c>
      <c r="BT18" s="292">
        <f t="shared" si="5"/>
        <v>0</v>
      </c>
      <c r="BU18" s="53"/>
      <c r="BV18" s="60"/>
      <c r="BW18" s="60"/>
      <c r="BX18" s="60"/>
      <c r="BY18" s="35"/>
      <c r="BZ18" s="35"/>
      <c r="CA18" s="35"/>
      <c r="CB18" s="35"/>
    </row>
    <row r="19" spans="1:91">
      <c r="A19" s="13"/>
      <c r="B19" s="285"/>
      <c r="C19" s="360"/>
      <c r="D19" s="519"/>
      <c r="E19" s="519"/>
      <c r="F19" s="519"/>
      <c r="G19" s="519"/>
      <c r="H19" s="631"/>
      <c r="I19" s="292"/>
      <c r="J19" s="360"/>
      <c r="K19" s="519"/>
      <c r="L19" s="519"/>
      <c r="M19" s="519"/>
      <c r="N19" s="519"/>
      <c r="O19" s="631"/>
      <c r="P19" s="292"/>
      <c r="Q19" s="360">
        <f>$W19*'2011-15 % split'!O19</f>
        <v>0</v>
      </c>
      <c r="R19" s="519">
        <f>$W19*'2011-15 % split'!P19</f>
        <v>0</v>
      </c>
      <c r="S19" s="519">
        <f>$W19*'2011-15 % split'!Q19</f>
        <v>0</v>
      </c>
      <c r="T19" s="519">
        <f>$W19*'2011-15 % split'!R19</f>
        <v>0</v>
      </c>
      <c r="U19" s="519">
        <f>$W19*'2011-15 % split'!S19</f>
        <v>0</v>
      </c>
      <c r="V19" s="631"/>
      <c r="W19" s="292"/>
      <c r="X19" s="360"/>
      <c r="Y19" s="519"/>
      <c r="Z19" s="519"/>
      <c r="AA19" s="519"/>
      <c r="AB19" s="519"/>
      <c r="AC19" s="631"/>
      <c r="AD19" s="292"/>
      <c r="AE19" s="360"/>
      <c r="AF19" s="519"/>
      <c r="AG19" s="519"/>
      <c r="AH19" s="519"/>
      <c r="AI19" s="519"/>
      <c r="AJ19" s="631"/>
      <c r="AK19" s="292"/>
      <c r="AL19" s="360"/>
      <c r="AM19" s="519"/>
      <c r="AN19" s="519"/>
      <c r="AO19" s="519"/>
      <c r="AP19" s="519"/>
      <c r="AQ19" s="519"/>
      <c r="AR19" s="292"/>
      <c r="AS19" s="360"/>
      <c r="AT19" s="519"/>
      <c r="AU19" s="519"/>
      <c r="AV19" s="519"/>
      <c r="AW19" s="519"/>
      <c r="AX19" s="519"/>
      <c r="AY19" s="292"/>
      <c r="AZ19" s="360"/>
      <c r="BA19" s="519"/>
      <c r="BB19" s="519"/>
      <c r="BC19" s="519"/>
      <c r="BD19" s="519"/>
      <c r="BE19" s="519"/>
      <c r="BF19" s="292"/>
      <c r="BG19" s="360"/>
      <c r="BH19" s="519"/>
      <c r="BI19" s="519"/>
      <c r="BJ19" s="519"/>
      <c r="BK19" s="519"/>
      <c r="BL19" s="631"/>
      <c r="BM19" s="292"/>
      <c r="BN19" s="360"/>
      <c r="BO19" s="519"/>
      <c r="BP19" s="519"/>
      <c r="BQ19" s="519"/>
      <c r="BR19" s="519"/>
      <c r="BS19" s="519"/>
      <c r="BT19" s="292"/>
      <c r="BU19" s="53"/>
      <c r="BV19" s="60"/>
      <c r="BW19" s="60"/>
      <c r="BX19" s="60"/>
      <c r="BY19" s="35"/>
      <c r="BZ19" s="35"/>
      <c r="CA19" s="35"/>
      <c r="CB19" s="35"/>
    </row>
    <row r="20" spans="1:91">
      <c r="B20" s="288" t="s">
        <v>76</v>
      </c>
      <c r="C20" s="360">
        <f>$I20*'2011-15 % split'!C23</f>
        <v>353301.76789452008</v>
      </c>
      <c r="D20" s="519">
        <f>$I20*'2011-15 % split'!D23</f>
        <v>0</v>
      </c>
      <c r="E20" s="519">
        <f>$I20*'2011-15 % split'!E23</f>
        <v>614186.44697376934</v>
      </c>
      <c r="F20" s="519">
        <f>$I20*'2011-15 % split'!F23</f>
        <v>0</v>
      </c>
      <c r="G20" s="519">
        <f>$I20*'2011-15 % split'!G23</f>
        <v>0</v>
      </c>
      <c r="H20" s="631"/>
      <c r="I20" s="292">
        <f>'2011-15 % split'!H89</f>
        <v>967488.2148682893</v>
      </c>
      <c r="J20" s="360">
        <f>$P20*'2011-15 % split'!I23</f>
        <v>284088.09457466</v>
      </c>
      <c r="K20" s="519">
        <f>$P20*'2011-15 % split'!J23</f>
        <v>0</v>
      </c>
      <c r="L20" s="519">
        <f>$P20*'2011-15 % split'!K23</f>
        <v>733461.52542534005</v>
      </c>
      <c r="M20" s="519">
        <f>$P20*'2011-15 % split'!L23</f>
        <v>0</v>
      </c>
      <c r="N20" s="519">
        <f>$P20*'2011-15 % split'!M23</f>
        <v>0</v>
      </c>
      <c r="O20" s="631"/>
      <c r="P20" s="292">
        <f>'2011-15 % split'!N89</f>
        <v>1017549.62</v>
      </c>
      <c r="Q20" s="360">
        <f>$W20*'2011-15 % split'!O23</f>
        <v>207684.72016078388</v>
      </c>
      <c r="R20" s="519">
        <f>$W20*'2011-15 % split'!P23</f>
        <v>0</v>
      </c>
      <c r="S20" s="519">
        <f>$W20*'2011-15 % split'!Q23</f>
        <v>708700.12958223454</v>
      </c>
      <c r="T20" s="519">
        <f>$W20*'2011-15 % split'!R23</f>
        <v>0</v>
      </c>
      <c r="U20" s="519">
        <f>$W20*'2011-15 % split'!S23</f>
        <v>0</v>
      </c>
      <c r="V20" s="631"/>
      <c r="W20" s="292">
        <f>'2011-15 % split'!T89</f>
        <v>916384.84974301851</v>
      </c>
      <c r="X20" s="360">
        <f>$AD20*'2011-15 % split'!U23</f>
        <v>167753.22718539141</v>
      </c>
      <c r="Y20" s="519">
        <f>$AD20*'2011-15 % split'!V23</f>
        <v>0</v>
      </c>
      <c r="Z20" s="519">
        <f>$AD20*'2011-15 % split'!W23</f>
        <v>561544.55566191277</v>
      </c>
      <c r="AA20" s="519">
        <f>$AD20*'2011-15 % split'!X23</f>
        <v>0</v>
      </c>
      <c r="AB20" s="519">
        <f>$AD20*'2011-15 % split'!Y23</f>
        <v>0</v>
      </c>
      <c r="AC20" s="631"/>
      <c r="AD20" s="292">
        <f>'2011-15 % split'!Z89</f>
        <v>729297.78284730413</v>
      </c>
      <c r="AE20" s="360">
        <f>Volumes!AE20*'ACS 12.1'!AA20</f>
        <v>139022.41070789422</v>
      </c>
      <c r="AF20" s="519">
        <f>Volumes!AF20*'ACS 12.1'!AB20</f>
        <v>0</v>
      </c>
      <c r="AG20" s="519">
        <f>Volumes!AG20*'ACS 12.1'!AC20</f>
        <v>458673.12506287446</v>
      </c>
      <c r="AH20" s="519">
        <f>Volumes!AH20*'ACS 12.1'!AD20</f>
        <v>0</v>
      </c>
      <c r="AI20" s="519">
        <f>Volumes!AI20*'ACS 12.1'!AE20</f>
        <v>0</v>
      </c>
      <c r="AJ20" s="631"/>
      <c r="AK20" s="292">
        <f>SUM(AE20:AI20)</f>
        <v>597695.53577076865</v>
      </c>
      <c r="AL20" s="360">
        <f>Volumes!AL20*'ACS 12.1'!AG20</f>
        <v>154867.89650282689</v>
      </c>
      <c r="AM20" s="519">
        <f>Volumes!AM20*'ACS 12.1'!AH20</f>
        <v>0</v>
      </c>
      <c r="AN20" s="519">
        <f>Volumes!AN20*'ACS 12.1'!AI20</f>
        <v>372555.51080869493</v>
      </c>
      <c r="AO20" s="519">
        <f>Volumes!AO20*'ACS 12.1'!AJ20</f>
        <v>47468.106658036966</v>
      </c>
      <c r="AP20" s="519">
        <f>Volumes!AP20*'ACS 12.1'!AK20</f>
        <v>69561.873190316619</v>
      </c>
      <c r="AQ20" s="519">
        <f>Volumes!AQ20*'ACS 12.1'!AL20</f>
        <v>45111.737101191284</v>
      </c>
      <c r="AR20" s="292">
        <f>SUM(AL20:AQ20)</f>
        <v>689565.12426106667</v>
      </c>
      <c r="AS20" s="360">
        <f>Volumes!AS20*'ACS 12.1'!AN20</f>
        <v>132872.65371674646</v>
      </c>
      <c r="AT20" s="519">
        <f>Volumes!AT20*'ACS 12.1'!AO20</f>
        <v>0</v>
      </c>
      <c r="AU20" s="519">
        <f>Volumes!AU20*'ACS 12.1'!AP20</f>
        <v>318086.33743737917</v>
      </c>
      <c r="AV20" s="519">
        <f>Volumes!AV20*'ACS 12.1'!AQ20</f>
        <v>40586.309203871308</v>
      </c>
      <c r="AW20" s="519">
        <f>Volumes!AW20*'ACS 12.1'!AR20</f>
        <v>59476.981343317624</v>
      </c>
      <c r="AX20" s="519">
        <f>Volumes!AX20*'ACS 12.1'!AS20</f>
        <v>38571.559719092016</v>
      </c>
      <c r="AY20" s="292">
        <f>SUM(AS20:AX20)</f>
        <v>589593.84142040659</v>
      </c>
      <c r="AZ20" s="360">
        <f>Volumes!AZ20*'ACS 12.1'!AU20</f>
        <v>114001.30372022049</v>
      </c>
      <c r="BA20" s="519">
        <f>Volumes!BA20*'ACS 12.1'!AV20</f>
        <v>0</v>
      </c>
      <c r="BB20" s="519">
        <f>Volumes!BB20*'ACS 12.1'!AW20</f>
        <v>271502.2933975542</v>
      </c>
      <c r="BC20" s="519">
        <f>Volumes!BC20*'ACS 12.1'!AX20</f>
        <v>34695.323740599713</v>
      </c>
      <c r="BD20" s="519">
        <f>Volumes!BD20*'ACS 12.1'!AY20</f>
        <v>50844.069423863293</v>
      </c>
      <c r="BE20" s="519">
        <f>Volumes!BE20*'ACS 12.1'!AZ20</f>
        <v>32973.009319756638</v>
      </c>
      <c r="BF20" s="292">
        <f>SUM(AZ20:BE20)</f>
        <v>504015.99960199435</v>
      </c>
      <c r="BG20" s="360">
        <f>Volumes!BG20*'ACS 12.1'!BB20</f>
        <v>97810.17302186969</v>
      </c>
      <c r="BH20" s="519">
        <f>Volumes!BH20*'ACS 12.1'!BC20</f>
        <v>0</v>
      </c>
      <c r="BI20" s="519">
        <f>Volumes!BI20*'ACS 12.1'!BD20</f>
        <v>231494.87308690586</v>
      </c>
      <c r="BJ20" s="519">
        <f>Volumes!BJ20*'ACS 12.1'!BE20</f>
        <v>29637.454149789803</v>
      </c>
      <c r="BK20" s="519">
        <f>Volumes!BK20*'ACS 12.1'!BF20</f>
        <v>43432.042531286403</v>
      </c>
      <c r="BL20" s="631">
        <f>Volumes!BL20*'ACS 12.1'!BG20</f>
        <v>28166.217995289626</v>
      </c>
      <c r="BM20" s="292">
        <f>SUM(BG20:BL20)</f>
        <v>430540.76078514138</v>
      </c>
      <c r="BN20" s="360">
        <f>Volumes!BN20*'ACS 12.1'!BI20</f>
        <v>83918.601229743799</v>
      </c>
      <c r="BO20" s="519">
        <f>Volumes!BO20*'ACS 12.1'!BJ20</f>
        <v>0</v>
      </c>
      <c r="BP20" s="519">
        <f>Volumes!BP20*'ACS 12.1'!BK20</f>
        <v>197325.65155672471</v>
      </c>
      <c r="BQ20" s="519">
        <f>Volumes!BQ20*'ACS 12.1'!BL20</f>
        <v>25311.982750782165</v>
      </c>
      <c r="BR20" s="519">
        <f>Volumes!BR20*'ACS 12.1'!BM20</f>
        <v>37093.304500007333</v>
      </c>
      <c r="BS20" s="519">
        <f>Volumes!BS20*'ACS 12.1'!BN20</f>
        <v>24055.467802608062</v>
      </c>
      <c r="BT20" s="292">
        <f>SUM(BN20:BS20)</f>
        <v>367705.00783986598</v>
      </c>
      <c r="BU20" s="53"/>
      <c r="BV20" s="60"/>
      <c r="BW20" s="60"/>
      <c r="BX20" s="60"/>
      <c r="BY20" s="35"/>
      <c r="BZ20" s="35"/>
      <c r="CA20" s="35"/>
      <c r="CB20" s="35"/>
    </row>
    <row r="21" spans="1:91">
      <c r="B21" s="288" t="s">
        <v>77</v>
      </c>
      <c r="C21" s="360">
        <f>$I21*'2011-15 % split'!C24</f>
        <v>13413.631002146341</v>
      </c>
      <c r="D21" s="519">
        <f>$I21*'2011-15 % split'!D24</f>
        <v>0</v>
      </c>
      <c r="E21" s="519">
        <f>$I21*'2011-15 % split'!E24</f>
        <v>32622.505968430345</v>
      </c>
      <c r="F21" s="519">
        <f>$I21*'2011-15 % split'!F24</f>
        <v>0</v>
      </c>
      <c r="G21" s="519">
        <f>$I21*'2011-15 % split'!G24</f>
        <v>0</v>
      </c>
      <c r="H21" s="631"/>
      <c r="I21" s="292">
        <f>'2011-15 % split'!H90</f>
        <v>46036.136970576685</v>
      </c>
      <c r="J21" s="360">
        <f>$P21*'2011-15 % split'!I24</f>
        <v>45385.501207043671</v>
      </c>
      <c r="K21" s="519">
        <f>$P21*'2011-15 % split'!J24</f>
        <v>0</v>
      </c>
      <c r="L21" s="519">
        <f>$P21*'2011-15 % split'!K24</f>
        <v>163929.82879295631</v>
      </c>
      <c r="M21" s="519">
        <f>$P21*'2011-15 % split'!L24</f>
        <v>0</v>
      </c>
      <c r="N21" s="519">
        <f>$P21*'2011-15 % split'!M24</f>
        <v>0</v>
      </c>
      <c r="O21" s="631"/>
      <c r="P21" s="292">
        <f>'2011-15 % split'!N90</f>
        <v>209315.33</v>
      </c>
      <c r="Q21" s="360">
        <f>$W21*'2011-15 % split'!O24</f>
        <v>35712.793289709422</v>
      </c>
      <c r="R21" s="519">
        <f>$W21*'2011-15 % split'!P24</f>
        <v>0</v>
      </c>
      <c r="S21" s="519">
        <f>$W21*'2011-15 % split'!Q24</f>
        <v>170489.77299771627</v>
      </c>
      <c r="T21" s="519">
        <f>$W21*'2011-15 % split'!R24</f>
        <v>0</v>
      </c>
      <c r="U21" s="519">
        <f>$W21*'2011-15 % split'!S24</f>
        <v>0</v>
      </c>
      <c r="V21" s="631"/>
      <c r="W21" s="292">
        <f>'2011-15 % split'!T90</f>
        <v>206202.56628742567</v>
      </c>
      <c r="X21" s="360">
        <f>$AD21*'2011-15 % split'!U24</f>
        <v>21902.559675537726</v>
      </c>
      <c r="Y21" s="519">
        <f>$AD21*'2011-15 % split'!V24</f>
        <v>0</v>
      </c>
      <c r="Z21" s="519">
        <f>$AD21*'2011-15 % split'!W24</f>
        <v>102571.03918006211</v>
      </c>
      <c r="AA21" s="519">
        <f>$AD21*'2011-15 % split'!X24</f>
        <v>0</v>
      </c>
      <c r="AB21" s="519">
        <f>$AD21*'2011-15 % split'!Y24</f>
        <v>0</v>
      </c>
      <c r="AC21" s="631"/>
      <c r="AD21" s="292">
        <f>'2011-15 % split'!Z90</f>
        <v>124473.59885559983</v>
      </c>
      <c r="AE21" s="360">
        <f>Volumes!AE21*'ACS 12.1'!AA21</f>
        <v>18168.714261184599</v>
      </c>
      <c r="AF21" s="519">
        <f>Volumes!AF21*'ACS 12.1'!AB21</f>
        <v>0</v>
      </c>
      <c r="AG21" s="519">
        <f>Volumes!AG21*'ACS 12.1'!AC21</f>
        <v>83860.842287225809</v>
      </c>
      <c r="AH21" s="519">
        <f>Volumes!AH21*'ACS 12.1'!AD21</f>
        <v>0</v>
      </c>
      <c r="AI21" s="519">
        <f>Volumes!AI21*'ACS 12.1'!AE21</f>
        <v>0</v>
      </c>
      <c r="AJ21" s="631"/>
      <c r="AK21" s="292">
        <f>SUM(AE21:AI21)</f>
        <v>102029.55654841042</v>
      </c>
      <c r="AL21" s="360">
        <f>Volumes!AL21*'ACS 12.1'!AG21</f>
        <v>21085.216625734312</v>
      </c>
      <c r="AM21" s="519">
        <f>Volumes!AM21*'ACS 12.1'!AH21</f>
        <v>0</v>
      </c>
      <c r="AN21" s="519">
        <f>Volumes!AN21*'ACS 12.1'!AI21</f>
        <v>70961.731750405408</v>
      </c>
      <c r="AO21" s="519">
        <f>Volumes!AO21*'ACS 12.1'!AJ21</f>
        <v>8284.2253538525747</v>
      </c>
      <c r="AP21" s="519">
        <f>Volumes!AP21*'ACS 12.1'!AK21</f>
        <v>12140.072021329068</v>
      </c>
      <c r="AQ21" s="519">
        <f>Volumes!AQ21*'ACS 12.1'!AL21</f>
        <v>7872.987202592496</v>
      </c>
      <c r="AR21" s="292">
        <f>SUM(AL21:AQ21)</f>
        <v>120344.23295391384</v>
      </c>
      <c r="AS21" s="360">
        <f>Volumes!AS21*'ACS 12.1'!AN21</f>
        <v>18090.571064240183</v>
      </c>
      <c r="AT21" s="519">
        <f>Volumes!AT21*'ACS 12.1'!AO21</f>
        <v>0</v>
      </c>
      <c r="AU21" s="519">
        <f>Volumes!AU21*'ACS 12.1'!AP21</f>
        <v>60586.829870544592</v>
      </c>
      <c r="AV21" s="519">
        <f>Volumes!AV21*'ACS 12.1'!AQ21</f>
        <v>7080.9660841306295</v>
      </c>
      <c r="AW21" s="519">
        <f>Volumes!AW21*'ACS 12.1'!AR21</f>
        <v>10376.762409288762</v>
      </c>
      <c r="AX21" s="519">
        <f>Volumes!AX21*'ACS 12.1'!AS21</f>
        <v>6729.4590599742924</v>
      </c>
      <c r="AY21" s="292">
        <f>SUM(AS21:AX21)</f>
        <v>102864.58848817846</v>
      </c>
      <c r="AZ21" s="360">
        <f>Volumes!AZ21*'ACS 12.1'!AU21</f>
        <v>15521.242548245662</v>
      </c>
      <c r="BA21" s="519">
        <f>Volumes!BA21*'ACS 12.1'!AV21</f>
        <v>0</v>
      </c>
      <c r="BB21" s="519">
        <f>Volumes!BB21*'ACS 12.1'!AW21</f>
        <v>51713.831508964635</v>
      </c>
      <c r="BC21" s="519">
        <f>Volumes!BC21*'ACS 12.1'!AX21</f>
        <v>6051.1566651489265</v>
      </c>
      <c r="BD21" s="519">
        <f>Volumes!BD21*'ACS 12.1'!AY21</f>
        <v>8867.6339174054647</v>
      </c>
      <c r="BE21" s="519">
        <f>Volumes!BE21*'ACS 12.1'!AZ21</f>
        <v>5750.7705247835274</v>
      </c>
      <c r="BF21" s="292">
        <f>SUM(AZ21:BE21)</f>
        <v>87904.635164548206</v>
      </c>
      <c r="BG21" s="360">
        <f>Volumes!BG21*'ACS 12.1'!BB21</f>
        <v>13316.82506793157</v>
      </c>
      <c r="BH21" s="519">
        <f>Volumes!BH21*'ACS 12.1'!BC21</f>
        <v>0</v>
      </c>
      <c r="BI21" s="519">
        <f>Volumes!BI21*'ACS 12.1'!BD21</f>
        <v>44093.501797702491</v>
      </c>
      <c r="BJ21" s="519">
        <f>Volumes!BJ21*'ACS 12.1'!BE21</f>
        <v>5166.9294179070648</v>
      </c>
      <c r="BK21" s="519">
        <f>Volumes!BK21*'ACS 12.1'!BF21</f>
        <v>7571.8480103084767</v>
      </c>
      <c r="BL21" s="631">
        <f>Volumes!BL21*'ACS 12.1'!BG21</f>
        <v>4910.4373005694724</v>
      </c>
      <c r="BM21" s="292">
        <f>SUM(BG21:BL21)</f>
        <v>75059.541594419075</v>
      </c>
      <c r="BN21" s="360">
        <f>Volumes!BN21*'ACS 12.1'!BI21</f>
        <v>11425.491827645916</v>
      </c>
      <c r="BO21" s="519">
        <f>Volumes!BO21*'ACS 12.1'!BJ21</f>
        <v>0</v>
      </c>
      <c r="BP21" s="519">
        <f>Volumes!BP21*'ACS 12.1'!BK21</f>
        <v>37585.190789011052</v>
      </c>
      <c r="BQ21" s="519">
        <f>Volumes!BQ21*'ACS 12.1'!BL21</f>
        <v>4410.9614354991272</v>
      </c>
      <c r="BR21" s="519">
        <f>Volumes!BR21*'ACS 12.1'!BM21</f>
        <v>6464.0189303108873</v>
      </c>
      <c r="BS21" s="519">
        <f>Volumes!BS21*'ACS 12.1'!BN21</f>
        <v>4191.9964087726894</v>
      </c>
      <c r="BT21" s="292">
        <f>SUM(BN21:BS21)</f>
        <v>64077.659391239671</v>
      </c>
      <c r="BU21" s="53"/>
      <c r="BV21" s="60"/>
      <c r="BW21" s="60"/>
      <c r="BX21" s="60"/>
      <c r="BY21" s="35"/>
      <c r="BZ21" s="35"/>
      <c r="CA21" s="35"/>
      <c r="CB21" s="35"/>
    </row>
    <row r="22" spans="1:91">
      <c r="B22" s="288" t="s">
        <v>78</v>
      </c>
      <c r="C22" s="360">
        <f>$I22*'2011-15 % split'!C25</f>
        <v>30463.946761767384</v>
      </c>
      <c r="D22" s="519">
        <f>$I22*'2011-15 % split'!D25</f>
        <v>0</v>
      </c>
      <c r="E22" s="519">
        <f>$I22*'2011-15 % split'!E25</f>
        <v>325505.09361441247</v>
      </c>
      <c r="F22" s="519">
        <f>$I22*'2011-15 % split'!F25</f>
        <v>0</v>
      </c>
      <c r="G22" s="519">
        <f>$I22*'2011-15 % split'!G25</f>
        <v>0</v>
      </c>
      <c r="H22" s="631"/>
      <c r="I22" s="292">
        <f>'2011-15 % split'!H91</f>
        <v>355969.04037617985</v>
      </c>
      <c r="J22" s="360">
        <f>$P22*'2011-15 % split'!I25</f>
        <v>0</v>
      </c>
      <c r="K22" s="519">
        <f>$P22*'2011-15 % split'!J25</f>
        <v>0</v>
      </c>
      <c r="L22" s="519">
        <f>$P22*'2011-15 % split'!K25</f>
        <v>0</v>
      </c>
      <c r="M22" s="519">
        <f>$P22*'2011-15 % split'!L25</f>
        <v>0</v>
      </c>
      <c r="N22" s="519">
        <f>$P22*'2011-15 % split'!M25</f>
        <v>0</v>
      </c>
      <c r="O22" s="631"/>
      <c r="P22" s="292">
        <f>'2011-15 % split'!N91</f>
        <v>0</v>
      </c>
      <c r="Q22" s="360">
        <f>$W22*'2011-15 % split'!O25</f>
        <v>4.6468310719862549</v>
      </c>
      <c r="R22" s="519">
        <f>$W22*'2011-15 % split'!P25</f>
        <v>0</v>
      </c>
      <c r="S22" s="519">
        <f>$W22*'2011-15 % split'!Q25</f>
        <v>97.461267289309717</v>
      </c>
      <c r="T22" s="519">
        <f>$W22*'2011-15 % split'!R25</f>
        <v>0</v>
      </c>
      <c r="U22" s="519">
        <f>$W22*'2011-15 % split'!S25</f>
        <v>0</v>
      </c>
      <c r="V22" s="631"/>
      <c r="W22" s="292">
        <f>'2011-15 % split'!T91</f>
        <v>102.10809836129597</v>
      </c>
      <c r="X22" s="360">
        <f>$AD22*'2011-15 % split'!U25</f>
        <v>0</v>
      </c>
      <c r="Y22" s="519">
        <f>$AD22*'2011-15 % split'!V25</f>
        <v>0</v>
      </c>
      <c r="Z22" s="519">
        <f>$AD22*'2011-15 % split'!W25</f>
        <v>0</v>
      </c>
      <c r="AA22" s="519">
        <f>$AD22*'2011-15 % split'!X25</f>
        <v>0</v>
      </c>
      <c r="AB22" s="519">
        <f>$AD22*'2011-15 % split'!Y25</f>
        <v>0</v>
      </c>
      <c r="AC22" s="631"/>
      <c r="AD22" s="292">
        <f>'2011-15 % split'!Z91</f>
        <v>0</v>
      </c>
      <c r="AE22" s="360">
        <f>Volumes!AE22*'ACS 12.1'!AA22</f>
        <v>0</v>
      </c>
      <c r="AF22" s="519">
        <f>Volumes!AF22*'ACS 12.1'!AB22</f>
        <v>0</v>
      </c>
      <c r="AG22" s="519">
        <f>Volumes!AG22*'ACS 12.1'!AC22</f>
        <v>0</v>
      </c>
      <c r="AH22" s="519">
        <f>Volumes!AH22*'ACS 12.1'!AD22</f>
        <v>0</v>
      </c>
      <c r="AI22" s="519">
        <f>Volumes!AI22*'ACS 12.1'!AE22</f>
        <v>0</v>
      </c>
      <c r="AJ22" s="631"/>
      <c r="AK22" s="292">
        <f>SUM(AE22:AI22)</f>
        <v>0</v>
      </c>
      <c r="AL22" s="360">
        <f>Volumes!AL22*'ACS 12.1'!AG22</f>
        <v>0</v>
      </c>
      <c r="AM22" s="519">
        <f>Volumes!AM22*'ACS 12.1'!AH22</f>
        <v>0</v>
      </c>
      <c r="AN22" s="519">
        <f>Volumes!AN22*'ACS 12.1'!AI22</f>
        <v>0</v>
      </c>
      <c r="AO22" s="519">
        <f>Volumes!AO22*'ACS 12.1'!AJ22</f>
        <v>0</v>
      </c>
      <c r="AP22" s="519">
        <f>Volumes!AP22*'ACS 12.1'!AK22</f>
        <v>0</v>
      </c>
      <c r="AQ22" s="519">
        <f>Volumes!AQ22*'ACS 12.1'!AL22</f>
        <v>0</v>
      </c>
      <c r="AR22" s="292">
        <f>SUM(AL22:AQ22)</f>
        <v>0</v>
      </c>
      <c r="AS22" s="360">
        <f>Volumes!AS22*'ACS 12.1'!AN22</f>
        <v>0</v>
      </c>
      <c r="AT22" s="519">
        <f>Volumes!AT22*'ACS 12.1'!AO22</f>
        <v>0</v>
      </c>
      <c r="AU22" s="519">
        <f>Volumes!AU22*'ACS 12.1'!AP22</f>
        <v>0</v>
      </c>
      <c r="AV22" s="519">
        <f>Volumes!AV22*'ACS 12.1'!AQ22</f>
        <v>0</v>
      </c>
      <c r="AW22" s="519">
        <f>Volumes!AW22*'ACS 12.1'!AR22</f>
        <v>0</v>
      </c>
      <c r="AX22" s="519">
        <f>Volumes!AX22*'ACS 12.1'!AS22</f>
        <v>0</v>
      </c>
      <c r="AY22" s="292">
        <f>SUM(AS22:AX22)</f>
        <v>0</v>
      </c>
      <c r="AZ22" s="360">
        <f>Volumes!AZ22*'ACS 12.1'!AU22</f>
        <v>0</v>
      </c>
      <c r="BA22" s="519">
        <f>Volumes!BA22*'ACS 12.1'!AV22</f>
        <v>0</v>
      </c>
      <c r="BB22" s="519">
        <f>Volumes!BB22*'ACS 12.1'!AW22</f>
        <v>0</v>
      </c>
      <c r="BC22" s="519">
        <f>Volumes!BC22*'ACS 12.1'!AX22</f>
        <v>0</v>
      </c>
      <c r="BD22" s="519">
        <f>Volumes!BD22*'ACS 12.1'!AY22</f>
        <v>0</v>
      </c>
      <c r="BE22" s="519">
        <f>Volumes!BE22*'ACS 12.1'!AZ22</f>
        <v>0</v>
      </c>
      <c r="BF22" s="292">
        <f>SUM(AZ22:BE22)</f>
        <v>0</v>
      </c>
      <c r="BG22" s="360">
        <f>Volumes!BG22*'ACS 12.1'!BB22</f>
        <v>0</v>
      </c>
      <c r="BH22" s="519">
        <f>Volumes!BH22*'ACS 12.1'!BC22</f>
        <v>0</v>
      </c>
      <c r="BI22" s="519">
        <f>Volumes!BI22*'ACS 12.1'!BD22</f>
        <v>0</v>
      </c>
      <c r="BJ22" s="519">
        <f>Volumes!BJ22*'ACS 12.1'!BE22</f>
        <v>0</v>
      </c>
      <c r="BK22" s="519">
        <f>Volumes!BK22*'ACS 12.1'!BF22</f>
        <v>0</v>
      </c>
      <c r="BL22" s="631">
        <f>Volumes!BL22*'ACS 12.1'!BG22</f>
        <v>0</v>
      </c>
      <c r="BM22" s="292">
        <f>SUM(BG22:BL22)</f>
        <v>0</v>
      </c>
      <c r="BN22" s="360">
        <f>Volumes!BN22*'ACS 12.1'!BI22</f>
        <v>0</v>
      </c>
      <c r="BO22" s="519">
        <f>Volumes!BO22*'ACS 12.1'!BJ22</f>
        <v>0</v>
      </c>
      <c r="BP22" s="519">
        <f>Volumes!BP22*'ACS 12.1'!BK22</f>
        <v>0</v>
      </c>
      <c r="BQ22" s="519">
        <f>Volumes!BQ22*'ACS 12.1'!BL22</f>
        <v>0</v>
      </c>
      <c r="BR22" s="519">
        <f>Volumes!BR22*'ACS 12.1'!BM22</f>
        <v>0</v>
      </c>
      <c r="BS22" s="519">
        <f>Volumes!BS22*'ACS 12.1'!BN22</f>
        <v>0</v>
      </c>
      <c r="BT22" s="292">
        <f>SUM(BN22:BS22)</f>
        <v>0</v>
      </c>
      <c r="BU22" s="53"/>
      <c r="BV22" s="60"/>
      <c r="BW22" s="60"/>
      <c r="BX22" s="60"/>
      <c r="BY22" s="35"/>
      <c r="BZ22" s="35"/>
      <c r="CA22" s="35"/>
      <c r="CB22" s="35"/>
    </row>
    <row r="23" spans="1:91">
      <c r="B23" s="287" t="s">
        <v>79</v>
      </c>
      <c r="C23" s="360">
        <f>$I23*'2011-15 % split'!C20</f>
        <v>200818.22434599802</v>
      </c>
      <c r="D23" s="519">
        <f>$I23*'2011-15 % split'!D20</f>
        <v>0</v>
      </c>
      <c r="E23" s="519">
        <f>$I23*'2011-15 % split'!E20</f>
        <v>356552.61368191056</v>
      </c>
      <c r="F23" s="519">
        <f>$I23*'2011-15 % split'!F20</f>
        <v>0</v>
      </c>
      <c r="G23" s="519">
        <f>$I23*'2011-15 % split'!G20</f>
        <v>0</v>
      </c>
      <c r="H23" s="631"/>
      <c r="I23" s="292">
        <f>'2011-15 % split'!H86</f>
        <v>557370.83802790858</v>
      </c>
      <c r="J23" s="360">
        <f>$P23*'2011-15 % split'!I20</f>
        <v>185156.66359835106</v>
      </c>
      <c r="K23" s="519">
        <f>$P23*'2011-15 % split'!J20</f>
        <v>0</v>
      </c>
      <c r="L23" s="519">
        <f>$P23*'2011-15 % split'!K20</f>
        <v>488235.9264016489</v>
      </c>
      <c r="M23" s="519">
        <f>$P23*'2011-15 % split'!L20</f>
        <v>0</v>
      </c>
      <c r="N23" s="519">
        <f>$P23*'2011-15 % split'!M20</f>
        <v>0</v>
      </c>
      <c r="O23" s="631"/>
      <c r="P23" s="292">
        <f>'2011-15 % split'!N86</f>
        <v>673392.59</v>
      </c>
      <c r="Q23" s="360">
        <f>$W23*'2011-15 % split'!O20</f>
        <v>146318.17212217717</v>
      </c>
      <c r="R23" s="519">
        <f>$W23*'2011-15 % split'!P20</f>
        <v>0</v>
      </c>
      <c r="S23" s="519">
        <f>$W23*'2011-15 % split'!Q20</f>
        <v>509943.80136417109</v>
      </c>
      <c r="T23" s="519">
        <f>$W23*'2011-15 % split'!R20</f>
        <v>0</v>
      </c>
      <c r="U23" s="519">
        <f>$W23*'2011-15 % split'!S20</f>
        <v>0</v>
      </c>
      <c r="V23" s="631"/>
      <c r="W23" s="292">
        <f>'2011-15 % split'!T86</f>
        <v>656261.97348634829</v>
      </c>
      <c r="X23" s="360">
        <f>$AD23*'2011-15 % split'!U20</f>
        <v>110980.5648412195</v>
      </c>
      <c r="Y23" s="519">
        <f>$AD23*'2011-15 % split'!V20</f>
        <v>0</v>
      </c>
      <c r="Z23" s="519">
        <f>$AD23*'2011-15 % split'!W20</f>
        <v>379425.35713800753</v>
      </c>
      <c r="AA23" s="519">
        <f>$AD23*'2011-15 % split'!X20</f>
        <v>0</v>
      </c>
      <c r="AB23" s="519">
        <f>$AD23*'2011-15 % split'!Y20</f>
        <v>0</v>
      </c>
      <c r="AC23" s="631"/>
      <c r="AD23" s="292">
        <f>'2011-15 % split'!Z86</f>
        <v>490405.9219792271</v>
      </c>
      <c r="AE23" s="360">
        <f>Volumes!AE23*'ACS 12.1'!AA23</f>
        <v>91985.315228842082</v>
      </c>
      <c r="AF23" s="519">
        <f>Volumes!AF23*'ACS 12.1'!AB23</f>
        <v>0</v>
      </c>
      <c r="AG23" s="519">
        <f>Volumes!AG23*'ACS 12.1'!AC23</f>
        <v>309958.152591274</v>
      </c>
      <c r="AH23" s="519">
        <f>Volumes!AH23*'ACS 12.1'!AD23</f>
        <v>0</v>
      </c>
      <c r="AI23" s="519">
        <f>Volumes!AI23*'ACS 12.1'!AE23</f>
        <v>0</v>
      </c>
      <c r="AJ23" s="631"/>
      <c r="AK23" s="292">
        <f t="shared" si="0"/>
        <v>401943.46782011609</v>
      </c>
      <c r="AL23" s="360">
        <f>Volumes!AL23*'ACS 12.1'!AG23</f>
        <v>102789.0024934855</v>
      </c>
      <c r="AM23" s="519">
        <f>Volumes!AM23*'ACS 12.1'!AH23</f>
        <v>0</v>
      </c>
      <c r="AN23" s="519">
        <f>Volumes!AN23*'ACS 12.1'!AI23</f>
        <v>252547.06591353554</v>
      </c>
      <c r="AO23" s="519">
        <f>Volumes!AO23*'ACS 12.1'!AJ23</f>
        <v>31980.246156631893</v>
      </c>
      <c r="AP23" s="519">
        <f>Volumes!AP23*'ACS 12.1'!AK23</f>
        <v>46865.274062202006</v>
      </c>
      <c r="AQ23" s="519">
        <f>Volumes!AQ23*'ACS 12.1'!AL23</f>
        <v>30392.711203809846</v>
      </c>
      <c r="AR23" s="292">
        <f>SUM(AL23:AQ23)</f>
        <v>464574.29982966481</v>
      </c>
      <c r="AS23" s="360">
        <f>Volumes!AS23*'ACS 12.1'!AN23</f>
        <v>88190.308273202332</v>
      </c>
      <c r="AT23" s="519">
        <f>Volumes!AT23*'ACS 12.1'!AO23</f>
        <v>0</v>
      </c>
      <c r="AU23" s="519">
        <f>Volumes!AU23*'ACS 12.1'!AP23</f>
        <v>215623.62895295571</v>
      </c>
      <c r="AV23" s="519">
        <f>Volumes!AV23*'ACS 12.1'!AQ23</f>
        <v>27343.254350354222</v>
      </c>
      <c r="AW23" s="519">
        <f>Volumes!AW23*'ACS 12.1'!AR23</f>
        <v>40070.020180757987</v>
      </c>
      <c r="AX23" s="519">
        <f>Volumes!AX23*'ACS 12.1'!AS23</f>
        <v>25985.904823008921</v>
      </c>
      <c r="AY23" s="292">
        <f>SUM(AS23:AX23)</f>
        <v>397213.11658027914</v>
      </c>
      <c r="AZ23" s="360">
        <f>Volumes!AZ23*'ACS 12.1'!AU23</f>
        <v>75665.005833823321</v>
      </c>
      <c r="BA23" s="519">
        <f>Volumes!BA23*'ACS 12.1'!AV23</f>
        <v>0</v>
      </c>
      <c r="BB23" s="519">
        <f>Volumes!BB23*'ACS 12.1'!AW23</f>
        <v>184045.34518228343</v>
      </c>
      <c r="BC23" s="519">
        <f>Volumes!BC23*'ACS 12.1'!AX23</f>
        <v>23373.931591449604</v>
      </c>
      <c r="BD23" s="519">
        <f>Volumes!BD23*'ACS 12.1'!AY23</f>
        <v>34253.19819551432</v>
      </c>
      <c r="BE23" s="519">
        <f>Volumes!BE23*'ACS 12.1'!AZ23</f>
        <v>22213.62365621495</v>
      </c>
      <c r="BF23" s="292">
        <f>SUM(AZ23:BE23)</f>
        <v>339551.10445928568</v>
      </c>
      <c r="BG23" s="360">
        <f>Volumes!BG23*'ACS 12.1'!BB23</f>
        <v>64918.619970083317</v>
      </c>
      <c r="BH23" s="519">
        <f>Volumes!BH23*'ACS 12.1'!BC23</f>
        <v>0</v>
      </c>
      <c r="BI23" s="519">
        <f>Volumes!BI23*'ACS 12.1'!BD23</f>
        <v>156925.20785753443</v>
      </c>
      <c r="BJ23" s="519">
        <f>Volumes!BJ23*'ACS 12.1'!BE23</f>
        <v>19965.944504485593</v>
      </c>
      <c r="BK23" s="519">
        <f>Volumes!BK23*'ACS 12.1'!BF23</f>
        <v>29258.9824521845</v>
      </c>
      <c r="BL23" s="631">
        <f>Volumes!BL23*'ACS 12.1'!BG23</f>
        <v>18974.812834900149</v>
      </c>
      <c r="BM23" s="292">
        <f>SUM(BG23:BL23)</f>
        <v>290043.56761918799</v>
      </c>
      <c r="BN23" s="360">
        <f>Volumes!BN23*'ACS 12.1'!BI23</f>
        <v>55698.498564526548</v>
      </c>
      <c r="BO23" s="519">
        <f>Volumes!BO23*'ACS 12.1'!BJ23</f>
        <v>0</v>
      </c>
      <c r="BP23" s="519">
        <f>Volumes!BP23*'ACS 12.1'!BK23</f>
        <v>133762.65518648303</v>
      </c>
      <c r="BQ23" s="519">
        <f>Volumes!BQ23*'ACS 12.1'!BL23</f>
        <v>17051.503837590863</v>
      </c>
      <c r="BR23" s="519">
        <f>Volumes!BR23*'ACS 12.1'!BM23</f>
        <v>24988.031568220653</v>
      </c>
      <c r="BS23" s="519">
        <f>Volumes!BS23*'ACS 12.1'!BN23</f>
        <v>16205.048240977474</v>
      </c>
      <c r="BT23" s="292">
        <f>SUM(BN23:BS23)</f>
        <v>247705.73739779857</v>
      </c>
      <c r="BU23" s="53"/>
      <c r="BV23" s="60"/>
      <c r="BW23" s="60"/>
      <c r="BX23" s="60"/>
      <c r="BY23" s="35"/>
      <c r="BZ23" s="35"/>
      <c r="CA23" s="35"/>
      <c r="CB23" s="35"/>
    </row>
    <row r="24" spans="1:91">
      <c r="B24" s="287" t="s">
        <v>80</v>
      </c>
      <c r="C24" s="360">
        <f>$I24*'2011-15 % split'!C21</f>
        <v>0</v>
      </c>
      <c r="D24" s="519">
        <f>$I24*'2011-15 % split'!D21</f>
        <v>0</v>
      </c>
      <c r="E24" s="519">
        <f>$I24*'2011-15 % split'!E21</f>
        <v>0</v>
      </c>
      <c r="F24" s="519">
        <f>$I24*'2011-15 % split'!F21</f>
        <v>0</v>
      </c>
      <c r="G24" s="519">
        <f>$I24*'2011-15 % split'!G21</f>
        <v>0</v>
      </c>
      <c r="H24" s="631"/>
      <c r="I24" s="292">
        <f>'2011-15 % split'!H87</f>
        <v>0</v>
      </c>
      <c r="J24" s="360">
        <f>$P24*'2011-15 % split'!I21</f>
        <v>0</v>
      </c>
      <c r="K24" s="519">
        <f>$P24*'2011-15 % split'!J21</f>
        <v>0</v>
      </c>
      <c r="L24" s="519">
        <f>$P24*'2011-15 % split'!K21</f>
        <v>0</v>
      </c>
      <c r="M24" s="519">
        <f>$P24*'2011-15 % split'!L21</f>
        <v>0</v>
      </c>
      <c r="N24" s="519">
        <f>$P24*'2011-15 % split'!M21</f>
        <v>0</v>
      </c>
      <c r="O24" s="631"/>
      <c r="P24" s="292">
        <f>'2011-15 % split'!N87</f>
        <v>0</v>
      </c>
      <c r="Q24" s="360">
        <f>$W24*'2011-15 % split'!O21</f>
        <v>0</v>
      </c>
      <c r="R24" s="519">
        <f>$W24*'2011-15 % split'!P21</f>
        <v>0</v>
      </c>
      <c r="S24" s="519">
        <f>$W24*'2011-15 % split'!Q21</f>
        <v>0</v>
      </c>
      <c r="T24" s="519">
        <f>$W24*'2011-15 % split'!R21</f>
        <v>0</v>
      </c>
      <c r="U24" s="519">
        <f>$W24*'2011-15 % split'!S21</f>
        <v>0</v>
      </c>
      <c r="V24" s="631"/>
      <c r="W24" s="292">
        <f>'2011-15 % split'!T87</f>
        <v>0</v>
      </c>
      <c r="X24" s="360">
        <f>$AD24*'2011-15 % split'!U21</f>
        <v>0</v>
      </c>
      <c r="Y24" s="519">
        <f>$AD24*'2011-15 % split'!V21</f>
        <v>0</v>
      </c>
      <c r="Z24" s="519">
        <f>$AD24*'2011-15 % split'!W21</f>
        <v>0</v>
      </c>
      <c r="AA24" s="519">
        <f>$AD24*'2011-15 % split'!X21</f>
        <v>0</v>
      </c>
      <c r="AB24" s="519">
        <f>$AD24*'2011-15 % split'!Y21</f>
        <v>0</v>
      </c>
      <c r="AC24" s="631"/>
      <c r="AD24" s="292"/>
      <c r="AE24" s="360">
        <f>Volumes!AE24*'ACS 12.1'!AA24</f>
        <v>0</v>
      </c>
      <c r="AF24" s="519">
        <f>Volumes!AF24*'ACS 12.1'!AB24</f>
        <v>0</v>
      </c>
      <c r="AG24" s="519">
        <f>Volumes!AG24*'ACS 12.1'!AC24</f>
        <v>0</v>
      </c>
      <c r="AH24" s="519">
        <f>Volumes!AH24*'ACS 12.1'!AD24</f>
        <v>0</v>
      </c>
      <c r="AI24" s="519">
        <f>Volumes!AI24*'ACS 12.1'!AE24</f>
        <v>0</v>
      </c>
      <c r="AJ24" s="631"/>
      <c r="AK24" s="292"/>
      <c r="AL24" s="360">
        <f>Volumes!AL24*'ACS 12.1'!AG24</f>
        <v>0</v>
      </c>
      <c r="AM24" s="519">
        <f>Volumes!AM24*'ACS 12.1'!AH24</f>
        <v>0</v>
      </c>
      <c r="AN24" s="519">
        <f>Volumes!AN24*'ACS 12.1'!AI24</f>
        <v>0</v>
      </c>
      <c r="AO24" s="519">
        <f>Volumes!AO24*'ACS 12.1'!AJ24</f>
        <v>0</v>
      </c>
      <c r="AP24" s="519">
        <f>Volumes!AP24*'ACS 12.1'!AK24</f>
        <v>0</v>
      </c>
      <c r="AQ24" s="519">
        <f>Volumes!AQ24*'ACS 12.1'!AL24</f>
        <v>0</v>
      </c>
      <c r="AR24" s="292"/>
      <c r="AS24" s="360">
        <f>Volumes!AS24*'ACS 12.1'!AN24</f>
        <v>0</v>
      </c>
      <c r="AT24" s="519">
        <f>Volumes!AT24*'ACS 12.1'!AO24</f>
        <v>0</v>
      </c>
      <c r="AU24" s="519">
        <f>Volumes!AU24*'ACS 12.1'!AP24</f>
        <v>0</v>
      </c>
      <c r="AV24" s="519">
        <f>Volumes!AV24*'ACS 12.1'!AQ24</f>
        <v>0</v>
      </c>
      <c r="AW24" s="519">
        <f>Volumes!AW24*'ACS 12.1'!AR24</f>
        <v>0</v>
      </c>
      <c r="AX24" s="519">
        <f>Volumes!AX24*'ACS 12.1'!AS24</f>
        <v>0</v>
      </c>
      <c r="AY24" s="292"/>
      <c r="AZ24" s="360">
        <f>Volumes!AZ24*'ACS 12.1'!AU24</f>
        <v>0</v>
      </c>
      <c r="BA24" s="519">
        <f>Volumes!BA24*'ACS 12.1'!AV24</f>
        <v>0</v>
      </c>
      <c r="BB24" s="519">
        <f>Volumes!BB24*'ACS 12.1'!AW24</f>
        <v>0</v>
      </c>
      <c r="BC24" s="519">
        <f>Volumes!BC24*'ACS 12.1'!AX24</f>
        <v>0</v>
      </c>
      <c r="BD24" s="519">
        <f>Volumes!BD24*'ACS 12.1'!AY24</f>
        <v>0</v>
      </c>
      <c r="BE24" s="519">
        <f>Volumes!BE24*'ACS 12.1'!AZ24</f>
        <v>0</v>
      </c>
      <c r="BF24" s="292"/>
      <c r="BG24" s="360">
        <f>Volumes!BG24*'ACS 12.1'!BB24</f>
        <v>0</v>
      </c>
      <c r="BH24" s="519">
        <f>Volumes!BH24*'ACS 12.1'!BC24</f>
        <v>0</v>
      </c>
      <c r="BI24" s="519">
        <f>Volumes!BI24*'ACS 12.1'!BD24</f>
        <v>0</v>
      </c>
      <c r="BJ24" s="519">
        <f>Volumes!BJ24*'ACS 12.1'!BE24</f>
        <v>0</v>
      </c>
      <c r="BK24" s="519">
        <f>Volumes!BK24*'ACS 12.1'!BF24</f>
        <v>0</v>
      </c>
      <c r="BL24" s="631"/>
      <c r="BM24" s="292"/>
      <c r="BN24" s="360">
        <f>Volumes!BN24*'ACS 12.1'!BI24</f>
        <v>0</v>
      </c>
      <c r="BO24" s="519">
        <f>Volumes!BO24*'ACS 12.1'!BJ24</f>
        <v>0</v>
      </c>
      <c r="BP24" s="519">
        <f>Volumes!BP24*'ACS 12.1'!BK24</f>
        <v>0</v>
      </c>
      <c r="BQ24" s="519">
        <f>Volumes!BQ24*'ACS 12.1'!BL24</f>
        <v>0</v>
      </c>
      <c r="BR24" s="519">
        <f>Volumes!BR24*'ACS 12.1'!BM24</f>
        <v>0</v>
      </c>
      <c r="BS24" s="519">
        <f>Volumes!BS24*'ACS 12.1'!BN24</f>
        <v>0</v>
      </c>
      <c r="BT24" s="292"/>
      <c r="BU24" s="53"/>
      <c r="BV24" s="60"/>
      <c r="BW24" s="60"/>
      <c r="BX24" s="60"/>
      <c r="BY24" s="35"/>
      <c r="BZ24" s="35"/>
      <c r="CA24" s="35"/>
      <c r="CB24" s="35"/>
    </row>
    <row r="25" spans="1:91">
      <c r="A25" s="13"/>
      <c r="B25" s="287" t="s">
        <v>81</v>
      </c>
      <c r="C25" s="360">
        <f>$I25*'2011-15 % split'!C22</f>
        <v>25684.451135695046</v>
      </c>
      <c r="D25" s="519">
        <f>$I25*'2011-15 % split'!D22</f>
        <v>0</v>
      </c>
      <c r="E25" s="519">
        <f>$I25*'2011-15 % split'!E22</f>
        <v>45602.724619449538</v>
      </c>
      <c r="F25" s="519">
        <f>$I25*'2011-15 % split'!F22</f>
        <v>0</v>
      </c>
      <c r="G25" s="519">
        <f>$I25*'2011-15 % split'!G22</f>
        <v>0</v>
      </c>
      <c r="H25" s="631"/>
      <c r="I25" s="292">
        <f>'2011-15 % split'!H88</f>
        <v>71287.175755144577</v>
      </c>
      <c r="J25" s="360">
        <f>$P25*'2011-15 % split'!I22</f>
        <v>22461.11424474432</v>
      </c>
      <c r="K25" s="519">
        <f>$P25*'2011-15 % split'!J22</f>
        <v>0</v>
      </c>
      <c r="L25" s="519">
        <f>$P25*'2011-15 % split'!K22</f>
        <v>59227.265755255685</v>
      </c>
      <c r="M25" s="519">
        <f>$P25*'2011-15 % split'!L22</f>
        <v>0</v>
      </c>
      <c r="N25" s="519">
        <f>$P25*'2011-15 % split'!M22</f>
        <v>0</v>
      </c>
      <c r="O25" s="631"/>
      <c r="P25" s="292">
        <f>'2011-15 % split'!N88</f>
        <v>81688.38</v>
      </c>
      <c r="Q25" s="360">
        <f>$W25*'2011-15 % split'!O22</f>
        <v>14647.734293903623</v>
      </c>
      <c r="R25" s="519">
        <f>$W25*'2011-15 % split'!P22</f>
        <v>0</v>
      </c>
      <c r="S25" s="519">
        <f>$W25*'2011-15 % split'!Q22</f>
        <v>51049.853882595104</v>
      </c>
      <c r="T25" s="519">
        <f>$W25*'2011-15 % split'!R22</f>
        <v>0</v>
      </c>
      <c r="U25" s="519">
        <f>$W25*'2011-15 % split'!S22</f>
        <v>0</v>
      </c>
      <c r="V25" s="631"/>
      <c r="W25" s="292">
        <f>'2011-15 % split'!T88</f>
        <v>65697.588176498728</v>
      </c>
      <c r="X25" s="360">
        <f>$AD25*'2011-15 % split'!U22</f>
        <v>10775.52395871479</v>
      </c>
      <c r="Y25" s="519">
        <f>$AD25*'2011-15 % split'!V22</f>
        <v>0</v>
      </c>
      <c r="Z25" s="519">
        <f>$AD25*'2011-15 % split'!W22</f>
        <v>36839.846978918918</v>
      </c>
      <c r="AA25" s="519">
        <f>$AD25*'2011-15 % split'!X22</f>
        <v>0</v>
      </c>
      <c r="AB25" s="519">
        <f>$AD25*'2011-15 % split'!Y22</f>
        <v>0</v>
      </c>
      <c r="AC25" s="631"/>
      <c r="AD25" s="292">
        <f>'2011-15 % split'!Z88</f>
        <v>47615.370937633714</v>
      </c>
      <c r="AE25" s="360">
        <f>Volumes!AE25*'ACS 12.1'!AA25</f>
        <v>8931.2031301734805</v>
      </c>
      <c r="AF25" s="519">
        <f>Volumes!AF25*'ACS 12.1'!AB25</f>
        <v>0</v>
      </c>
      <c r="AG25" s="519">
        <f>Volumes!AG25*'ACS 12.1'!AC25</f>
        <v>30095.012619774901</v>
      </c>
      <c r="AH25" s="519">
        <f>Volumes!AH25*'ACS 12.1'!AD25</f>
        <v>0</v>
      </c>
      <c r="AI25" s="519">
        <f>Volumes!AI25*'ACS 12.1'!AE25</f>
        <v>0</v>
      </c>
      <c r="AJ25" s="631"/>
      <c r="AK25" s="292">
        <f t="shared" si="0"/>
        <v>39026.21574994838</v>
      </c>
      <c r="AL25" s="360">
        <f>Volumes!AL25*'ACS 12.1'!AG25</f>
        <v>9980.1741020655663</v>
      </c>
      <c r="AM25" s="519">
        <f>Volumes!AM25*'ACS 12.1'!AH25</f>
        <v>0</v>
      </c>
      <c r="AN25" s="519">
        <f>Volumes!AN25*'ACS 12.1'!AI25</f>
        <v>24520.752470018895</v>
      </c>
      <c r="AO25" s="519">
        <f>Volumes!AO25*'ACS 12.1'!AJ25</f>
        <v>3105.0833914876011</v>
      </c>
      <c r="AP25" s="519">
        <f>Volumes!AP25*'ACS 12.1'!AK25</f>
        <v>4550.3272055922198</v>
      </c>
      <c r="AQ25" s="519">
        <f>Volumes!AQ25*'ACS 12.1'!AL25</f>
        <v>2950.9436018414999</v>
      </c>
      <c r="AR25" s="292">
        <f t="shared" ref="AR25:AR26" si="6">SUM(AL25:AQ25)</f>
        <v>45107.280771005782</v>
      </c>
      <c r="AS25" s="360">
        <f>Volumes!AS25*'ACS 12.1'!AN25</f>
        <v>8562.7315114491394</v>
      </c>
      <c r="AT25" s="519">
        <f>Volumes!AT25*'ACS 12.1'!AO25</f>
        <v>0</v>
      </c>
      <c r="AU25" s="519">
        <f>Volumes!AU25*'ACS 12.1'!AP25</f>
        <v>20935.715935234111</v>
      </c>
      <c r="AV25" s="519">
        <f>Volumes!AV25*'ACS 12.1'!AQ25</f>
        <v>2654.8602702014923</v>
      </c>
      <c r="AW25" s="519">
        <f>Volumes!AW25*'ACS 12.1'!AR25</f>
        <v>3890.5502337430539</v>
      </c>
      <c r="AX25" s="519">
        <f>Volumes!AX25*'ACS 12.1'!AS25</f>
        <v>2523.0700565439461</v>
      </c>
      <c r="AY25" s="292">
        <f t="shared" ref="AY25:AY26" si="7">SUM(AS25:AX25)</f>
        <v>38566.928007171744</v>
      </c>
      <c r="AZ25" s="360">
        <f>Volumes!AZ25*'ACS 12.1'!AU25</f>
        <v>7346.602392636536</v>
      </c>
      <c r="BA25" s="519">
        <f>Volumes!BA25*'ACS 12.1'!AV25</f>
        <v>0</v>
      </c>
      <c r="BB25" s="519">
        <f>Volumes!BB25*'ACS 12.1'!AW25</f>
        <v>17869.660596330374</v>
      </c>
      <c r="BC25" s="519">
        <f>Volumes!BC25*'ACS 12.1'!AX25</f>
        <v>2269.4636690070215</v>
      </c>
      <c r="BD25" s="519">
        <f>Volumes!BD25*'ACS 12.1'!AY25</f>
        <v>3325.7729256148459</v>
      </c>
      <c r="BE25" s="519">
        <f>Volumes!BE25*'ACS 12.1'!AZ25</f>
        <v>2156.8049708512144</v>
      </c>
      <c r="BF25" s="292">
        <f t="shared" ref="BF25:BF26" si="8">SUM(AZ25:BE25)</f>
        <v>32968.304554439994</v>
      </c>
      <c r="BG25" s="360">
        <f>Volumes!BG25*'ACS 12.1'!BB25</f>
        <v>6303.1950310863667</v>
      </c>
      <c r="BH25" s="519">
        <f>Volumes!BH25*'ACS 12.1'!BC25</f>
        <v>0</v>
      </c>
      <c r="BI25" s="519">
        <f>Volumes!BI25*'ACS 12.1'!BD25</f>
        <v>15236.463604365446</v>
      </c>
      <c r="BJ25" s="519">
        <f>Volumes!BJ25*'ACS 12.1'!BE25</f>
        <v>1938.5692771906629</v>
      </c>
      <c r="BK25" s="519">
        <f>Volumes!BK25*'ACS 12.1'!BF25</f>
        <v>2840.8655774297395</v>
      </c>
      <c r="BL25" s="631">
        <f>Volumes!BL25*'ACS 12.1'!BG25</f>
        <v>1842.336544305055</v>
      </c>
      <c r="BM25" s="292">
        <f t="shared" ref="BM25:BM26" si="9">SUM(BG25:BL25)</f>
        <v>28161.43003437727</v>
      </c>
      <c r="BN25" s="360">
        <f>Volumes!BN25*'ACS 12.1'!BI25</f>
        <v>5407.9784744759454</v>
      </c>
      <c r="BO25" s="519">
        <f>Volumes!BO25*'ACS 12.1'!BJ25</f>
        <v>0</v>
      </c>
      <c r="BP25" s="519">
        <f>Volumes!BP25*'ACS 12.1'!BK25</f>
        <v>12987.523516441084</v>
      </c>
      <c r="BQ25" s="519">
        <f>Volumes!BQ25*'ACS 12.1'!BL25</f>
        <v>1655.5951791825328</v>
      </c>
      <c r="BR25" s="519">
        <f>Volumes!BR25*'ACS 12.1'!BM25</f>
        <v>2426.1827575820471</v>
      </c>
      <c r="BS25" s="519">
        <f>Volumes!BS25*'ACS 12.1'!BN25</f>
        <v>1573.4095949377124</v>
      </c>
      <c r="BT25" s="292">
        <f t="shared" ref="BT25:BT26" si="10">SUM(BN25:BS25)</f>
        <v>24050.689522619319</v>
      </c>
      <c r="BU25" s="53"/>
      <c r="BV25" s="60"/>
      <c r="BW25" s="60"/>
      <c r="BX25" s="60"/>
      <c r="BY25" s="35"/>
      <c r="BZ25" s="35"/>
      <c r="CA25" s="35"/>
      <c r="CB25" s="35"/>
    </row>
    <row r="26" spans="1:91">
      <c r="B26" s="288" t="s">
        <v>82</v>
      </c>
      <c r="C26" s="360">
        <f>$I26*'2011-15 % split'!C26</f>
        <v>13750.091583093985</v>
      </c>
      <c r="D26" s="519">
        <f>$I26*'2011-15 % split'!D26</f>
        <v>0</v>
      </c>
      <c r="E26" s="519">
        <f>$I26*'2011-15 % split'!E26</f>
        <v>62200.292418807396</v>
      </c>
      <c r="F26" s="519">
        <f>$I26*'2011-15 % split'!F26</f>
        <v>0</v>
      </c>
      <c r="G26" s="519">
        <f>$I26*'2011-15 % split'!G26</f>
        <v>0</v>
      </c>
      <c r="H26" s="631"/>
      <c r="I26" s="292">
        <f>'2011-15 % split'!H92</f>
        <v>75950.384001901373</v>
      </c>
      <c r="J26" s="360">
        <f>$P26*'2011-15 % split'!I26</f>
        <v>14464.019004764476</v>
      </c>
      <c r="K26" s="519">
        <f>$P26*'2011-15 % split'!J26</f>
        <v>0</v>
      </c>
      <c r="L26" s="519">
        <f>$P26*'2011-15 % split'!K26</f>
        <v>97173.020995235507</v>
      </c>
      <c r="M26" s="519">
        <f>$P26*'2011-15 % split'!L26</f>
        <v>0</v>
      </c>
      <c r="N26" s="519">
        <f>$P26*'2011-15 % split'!M26</f>
        <v>0</v>
      </c>
      <c r="O26" s="631"/>
      <c r="P26" s="292">
        <f>'2011-15 % split'!N92</f>
        <v>111637.04</v>
      </c>
      <c r="Q26" s="360">
        <f>$W26*'2011-15 % split'!O26</f>
        <v>5917.3730440073941</v>
      </c>
      <c r="R26" s="519">
        <f>$W26*'2011-15 % split'!P26</f>
        <v>0</v>
      </c>
      <c r="S26" s="519">
        <f>$W26*'2011-15 % split'!Q26</f>
        <v>52543.540471994544</v>
      </c>
      <c r="T26" s="519">
        <f>$W26*'2011-15 % split'!R26</f>
        <v>0</v>
      </c>
      <c r="U26" s="519">
        <f>$W26*'2011-15 % split'!S26</f>
        <v>0</v>
      </c>
      <c r="V26" s="631"/>
      <c r="W26" s="292">
        <f>'2011-15 % split'!T92</f>
        <v>58460.913516001936</v>
      </c>
      <c r="X26" s="360">
        <f>$AD26*'2011-15 % split'!U26</f>
        <v>1841.4952200391506</v>
      </c>
      <c r="Y26" s="519">
        <f>$AD26*'2011-15 % split'!V26</f>
        <v>0</v>
      </c>
      <c r="Z26" s="519">
        <f>$AD26*'2011-15 % split'!W26</f>
        <v>16040.442713460507</v>
      </c>
      <c r="AA26" s="519">
        <f>$AD26*'2011-15 % split'!X26</f>
        <v>0</v>
      </c>
      <c r="AB26" s="519">
        <f>$AD26*'2011-15 % split'!Y26</f>
        <v>0</v>
      </c>
      <c r="AC26" s="631"/>
      <c r="AD26" s="292">
        <f>'2011-15 % split'!Z92</f>
        <v>17881.937933499659</v>
      </c>
      <c r="AE26" s="360">
        <f>Volumes!AE26*'ACS 12.1'!AA26</f>
        <v>1528.7081584773848</v>
      </c>
      <c r="AF26" s="519">
        <f>Volumes!AF26*'ACS 12.1'!AB26</f>
        <v>0</v>
      </c>
      <c r="AG26" s="519">
        <f>Volumes!AG26*'ACS 12.1'!AC26</f>
        <v>13124.279781339321</v>
      </c>
      <c r="AH26" s="519">
        <f>Volumes!AH26*'ACS 12.1'!AD26</f>
        <v>0</v>
      </c>
      <c r="AI26" s="519">
        <f>Volumes!AI26*'ACS 12.1'!AE26</f>
        <v>0</v>
      </c>
      <c r="AJ26" s="631"/>
      <c r="AK26" s="292">
        <f t="shared" si="0"/>
        <v>14652.987939816705</v>
      </c>
      <c r="AL26" s="360">
        <f>Volumes!AL26*'ACS 12.1'!AG26</f>
        <v>1882.618158562098</v>
      </c>
      <c r="AM26" s="519">
        <f>Volumes!AM26*'ACS 12.1'!AH26</f>
        <v>0</v>
      </c>
      <c r="AN26" s="519">
        <f>Volumes!AN26*'ACS 12.1'!AI26</f>
        <v>11784.855261023273</v>
      </c>
      <c r="AO26" s="519">
        <f>Volumes!AO26*'ACS 12.1'!AJ26</f>
        <v>1230.0726077626832</v>
      </c>
      <c r="AP26" s="519">
        <f>Volumes!AP26*'ACS 12.1'!AK26</f>
        <v>1802.6030693091145</v>
      </c>
      <c r="AQ26" s="519">
        <f>Volumes!AQ26*'ACS 12.1'!AL26</f>
        <v>1169.0104367660019</v>
      </c>
      <c r="AR26" s="292">
        <f t="shared" si="6"/>
        <v>17869.159533423172</v>
      </c>
      <c r="AS26" s="360">
        <f>Volumes!AS26*'ACS 12.1'!AN26</f>
        <v>1615.2377368857344</v>
      </c>
      <c r="AT26" s="519">
        <f>Volumes!AT26*'ACS 12.1'!AO26</f>
        <v>0</v>
      </c>
      <c r="AU26" s="519">
        <f>Volumes!AU26*'ACS 12.1'!AP26</f>
        <v>10061.860148227432</v>
      </c>
      <c r="AV26" s="519">
        <f>Volumes!AV26*'ACS 12.1'!AQ26</f>
        <v>1050.9388096601849</v>
      </c>
      <c r="AW26" s="519">
        <f>Volumes!AW26*'ACS 12.1'!AR26</f>
        <v>1540.0924400675754</v>
      </c>
      <c r="AX26" s="519">
        <f>Volumes!AX26*'ACS 12.1'!AS26</f>
        <v>998.76903943886475</v>
      </c>
      <c r="AY26" s="292">
        <f t="shared" si="7"/>
        <v>15266.898174279791</v>
      </c>
      <c r="AZ26" s="360">
        <f>Volumes!AZ26*'ACS 12.1'!AU26</f>
        <v>1385.83224367306</v>
      </c>
      <c r="BA26" s="519">
        <f>Volumes!BA26*'ACS 12.1'!AV26</f>
        <v>0</v>
      </c>
      <c r="BB26" s="519">
        <f>Volumes!BB26*'ACS 12.1'!AW26</f>
        <v>8588.2912422386198</v>
      </c>
      <c r="BC26" s="519">
        <f>Volumes!BC26*'ACS 12.1'!AX26</f>
        <v>897.67111373205114</v>
      </c>
      <c r="BD26" s="519">
        <f>Volumes!BD26*'ACS 12.1'!AY26</f>
        <v>1315.4871465568915</v>
      </c>
      <c r="BE26" s="519">
        <f>Volumes!BE26*'ACS 12.1'!AZ26</f>
        <v>853.10972223404372</v>
      </c>
      <c r="BF26" s="292">
        <f t="shared" si="8"/>
        <v>13040.391468434666</v>
      </c>
      <c r="BG26" s="360">
        <f>Volumes!BG26*'ACS 12.1'!BB26</f>
        <v>1189.0082578845593</v>
      </c>
      <c r="BH26" s="519">
        <f>Volumes!BH26*'ACS 12.1'!BC26</f>
        <v>0</v>
      </c>
      <c r="BI26" s="519">
        <f>Volumes!BI26*'ACS 12.1'!BD26</f>
        <v>7322.7572639477567</v>
      </c>
      <c r="BJ26" s="519">
        <f>Volumes!BJ26*'ACS 12.1'!BE26</f>
        <v>766.0588969649084</v>
      </c>
      <c r="BK26" s="519">
        <f>Volumes!BK26*'ACS 12.1'!BF26</f>
        <v>1122.6167546744641</v>
      </c>
      <c r="BL26" s="631">
        <f>Volumes!BL26*'ACS 12.1'!BG26</f>
        <v>728.03088214301829</v>
      </c>
      <c r="BM26" s="292">
        <f t="shared" si="9"/>
        <v>11128.472055614708</v>
      </c>
      <c r="BN26" s="360">
        <f>Volumes!BN26*'ACS 12.1'!BI26</f>
        <v>1020.1383636237571</v>
      </c>
      <c r="BO26" s="519">
        <f>Volumes!BO26*'ACS 12.1'!BJ26</f>
        <v>0</v>
      </c>
      <c r="BP26" s="519">
        <f>Volumes!BP26*'ACS 12.1'!BK26</f>
        <v>6241.8999999095959</v>
      </c>
      <c r="BQ26" s="519">
        <f>Volumes!BQ26*'ACS 12.1'!BL26</f>
        <v>653.58345271800169</v>
      </c>
      <c r="BR26" s="519">
        <f>Volumes!BR26*'ACS 12.1'!BM26</f>
        <v>957.79023976641406</v>
      </c>
      <c r="BS26" s="519">
        <f>Volumes!BS26*'ACS 12.1'!BN26</f>
        <v>621.13884392124385</v>
      </c>
      <c r="BT26" s="292">
        <f t="shared" si="10"/>
        <v>9494.5508999390131</v>
      </c>
      <c r="BU26" s="53"/>
      <c r="BV26" s="60"/>
      <c r="BW26" s="60"/>
      <c r="BX26" s="60"/>
      <c r="BY26" s="35"/>
      <c r="BZ26" s="35"/>
      <c r="CA26" s="35"/>
      <c r="CB26" s="35"/>
    </row>
    <row r="27" spans="1:91">
      <c r="A27" s="13"/>
      <c r="B27" s="285" t="s">
        <v>83</v>
      </c>
      <c r="C27" s="360">
        <f>$I27*'2011-15 % split'!C27</f>
        <v>0</v>
      </c>
      <c r="D27" s="519">
        <f>$I27*'2011-15 % split'!D27</f>
        <v>0</v>
      </c>
      <c r="E27" s="519">
        <f>$I27*'2011-15 % split'!E27</f>
        <v>0</v>
      </c>
      <c r="F27" s="519">
        <f>$I27*'2011-15 % split'!F27</f>
        <v>0</v>
      </c>
      <c r="G27" s="519">
        <f>$I27*'2011-15 % split'!G27</f>
        <v>0</v>
      </c>
      <c r="H27" s="631"/>
      <c r="I27" s="292">
        <f>'2011-15 % split'!H93</f>
        <v>0</v>
      </c>
      <c r="J27" s="360">
        <f>$P27*'2011-15 % split'!I27</f>
        <v>0</v>
      </c>
      <c r="K27" s="519">
        <f>$P27*'2011-15 % split'!J27</f>
        <v>0</v>
      </c>
      <c r="L27" s="519">
        <f>$P27*'2011-15 % split'!K27</f>
        <v>0</v>
      </c>
      <c r="M27" s="519">
        <f>$P27*'2011-15 % split'!L27</f>
        <v>0</v>
      </c>
      <c r="N27" s="519">
        <f>$P27*'2011-15 % split'!M27</f>
        <v>0</v>
      </c>
      <c r="O27" s="631"/>
      <c r="P27" s="292">
        <f>'2011-15 % split'!N93</f>
        <v>0</v>
      </c>
      <c r="Q27" s="360">
        <f>$W27*'2011-15 % split'!O27</f>
        <v>0</v>
      </c>
      <c r="R27" s="519">
        <f>$W27*'2011-15 % split'!P27</f>
        <v>0</v>
      </c>
      <c r="S27" s="519">
        <f>$W27*'2011-15 % split'!Q27</f>
        <v>0</v>
      </c>
      <c r="T27" s="519">
        <f>$W27*'2011-15 % split'!R27</f>
        <v>0</v>
      </c>
      <c r="U27" s="519">
        <f>$W27*'2011-15 % split'!S27</f>
        <v>0</v>
      </c>
      <c r="V27" s="631"/>
      <c r="W27" s="292">
        <f>'2011-15 % split'!T93</f>
        <v>0</v>
      </c>
      <c r="X27" s="360">
        <f>$AD27*'2011-15 % split'!U27</f>
        <v>0</v>
      </c>
      <c r="Y27" s="519">
        <f>$AD27*'2011-15 % split'!V27</f>
        <v>0</v>
      </c>
      <c r="Z27" s="519">
        <f>$AD27*'2011-15 % split'!W27</f>
        <v>0</v>
      </c>
      <c r="AA27" s="519">
        <f>$AD27*'2011-15 % split'!X27</f>
        <v>0</v>
      </c>
      <c r="AB27" s="519">
        <f>$AD27*'2011-15 % split'!Y27</f>
        <v>0</v>
      </c>
      <c r="AC27" s="631"/>
      <c r="AD27" s="292"/>
      <c r="AE27" s="360">
        <f>Volumes!AE27*'ACS 12.1'!AA27</f>
        <v>0</v>
      </c>
      <c r="AF27" s="519">
        <f>Volumes!AF27*'ACS 12.1'!AB27</f>
        <v>0</v>
      </c>
      <c r="AG27" s="519">
        <f>Volumes!AG27*'ACS 12.1'!AC27</f>
        <v>0</v>
      </c>
      <c r="AH27" s="519">
        <f>Volumes!AH27*'ACS 12.1'!AD27</f>
        <v>0</v>
      </c>
      <c r="AI27" s="519">
        <f>Volumes!AI27*'ACS 12.1'!AE27</f>
        <v>0</v>
      </c>
      <c r="AJ27" s="631"/>
      <c r="AK27" s="292"/>
      <c r="AL27" s="360">
        <f>Volumes!AL27*'ACS 12.1'!AG27</f>
        <v>0</v>
      </c>
      <c r="AM27" s="519">
        <f>Volumes!AM27*'ACS 12.1'!AH27</f>
        <v>0</v>
      </c>
      <c r="AN27" s="519">
        <f>Volumes!AN27*'ACS 12.1'!AI27</f>
        <v>0</v>
      </c>
      <c r="AO27" s="519">
        <f>Volumes!AO27*'ACS 12.1'!AJ27</f>
        <v>0</v>
      </c>
      <c r="AP27" s="519">
        <f>Volumes!AP27*'ACS 12.1'!AK27</f>
        <v>0</v>
      </c>
      <c r="AQ27" s="519">
        <f>Volumes!AQ27*'ACS 12.1'!AL27</f>
        <v>0</v>
      </c>
      <c r="AR27" s="292"/>
      <c r="AS27" s="360">
        <f>Volumes!AS27*'ACS 12.1'!AN27</f>
        <v>0</v>
      </c>
      <c r="AT27" s="519">
        <f>Volumes!AT27*'ACS 12.1'!AO27</f>
        <v>0</v>
      </c>
      <c r="AU27" s="519">
        <f>Volumes!AU27*'ACS 12.1'!AP27</f>
        <v>0</v>
      </c>
      <c r="AV27" s="519">
        <f>Volumes!AV27*'ACS 12.1'!AQ27</f>
        <v>0</v>
      </c>
      <c r="AW27" s="519">
        <f>Volumes!AW27*'ACS 12.1'!AR27</f>
        <v>0</v>
      </c>
      <c r="AX27" s="519">
        <f>Volumes!AX27*'ACS 12.1'!AS27</f>
        <v>0</v>
      </c>
      <c r="AY27" s="292"/>
      <c r="AZ27" s="360">
        <f>Volumes!AZ27*'ACS 12.1'!AU27</f>
        <v>0</v>
      </c>
      <c r="BA27" s="519">
        <f>Volumes!BA27*'ACS 12.1'!AV27</f>
        <v>0</v>
      </c>
      <c r="BB27" s="519">
        <f>Volumes!BB27*'ACS 12.1'!AW27</f>
        <v>0</v>
      </c>
      <c r="BC27" s="519">
        <f>Volumes!BC27*'ACS 12.1'!AX27</f>
        <v>0</v>
      </c>
      <c r="BD27" s="519">
        <f>Volumes!BD27*'ACS 12.1'!AY27</f>
        <v>0</v>
      </c>
      <c r="BE27" s="519">
        <f>Volumes!BE27*'ACS 12.1'!AZ27</f>
        <v>0</v>
      </c>
      <c r="BF27" s="292"/>
      <c r="BG27" s="360">
        <f>Volumes!BG27*'ACS 12.1'!BB27</f>
        <v>0</v>
      </c>
      <c r="BH27" s="519">
        <f>Volumes!BH27*'ACS 12.1'!BC27</f>
        <v>0</v>
      </c>
      <c r="BI27" s="519">
        <f>Volumes!BI27*'ACS 12.1'!BD27</f>
        <v>0</v>
      </c>
      <c r="BJ27" s="519">
        <f>Volumes!BJ27*'ACS 12.1'!BE27</f>
        <v>0</v>
      </c>
      <c r="BK27" s="519">
        <f>Volumes!BK27*'ACS 12.1'!BF27</f>
        <v>0</v>
      </c>
      <c r="BL27" s="631"/>
      <c r="BM27" s="292"/>
      <c r="BN27" s="360">
        <f>Volumes!BN27*'ACS 12.1'!BI27</f>
        <v>0</v>
      </c>
      <c r="BO27" s="519">
        <f>Volumes!BO27*'ACS 12.1'!BJ27</f>
        <v>0</v>
      </c>
      <c r="BP27" s="519">
        <f>Volumes!BP27*'ACS 12.1'!BK27</f>
        <v>0</v>
      </c>
      <c r="BQ27" s="519">
        <f>Volumes!BQ27*'ACS 12.1'!BL27</f>
        <v>0</v>
      </c>
      <c r="BR27" s="519">
        <f>Volumes!BR27*'ACS 12.1'!BM27</f>
        <v>0</v>
      </c>
      <c r="BS27" s="519">
        <f>Volumes!BS27*'ACS 12.1'!BN27</f>
        <v>0</v>
      </c>
      <c r="BT27" s="292"/>
      <c r="BU27" s="53"/>
      <c r="BV27" s="60"/>
      <c r="BW27" s="60"/>
      <c r="BX27" s="60"/>
      <c r="BY27" s="35"/>
      <c r="BZ27" s="35"/>
      <c r="CA27" s="35"/>
      <c r="CB27" s="35"/>
    </row>
    <row r="28" spans="1:91">
      <c r="A28" s="13"/>
      <c r="B28" s="285" t="s">
        <v>355</v>
      </c>
      <c r="C28" s="360">
        <f>$I28*'2011-15 % split'!C30</f>
        <v>0</v>
      </c>
      <c r="D28" s="519">
        <f>$I28*'2011-15 % split'!D30</f>
        <v>0</v>
      </c>
      <c r="E28" s="519">
        <f>$I28*'2011-15 % split'!E30</f>
        <v>0</v>
      </c>
      <c r="F28" s="519">
        <f>$I28*'2011-15 % split'!F30</f>
        <v>0</v>
      </c>
      <c r="G28" s="519">
        <f>$I28*'2011-15 % split'!G30</f>
        <v>0</v>
      </c>
      <c r="H28" s="631"/>
      <c r="I28" s="292">
        <f>'2011-15 % split'!H96</f>
        <v>0</v>
      </c>
      <c r="J28" s="360">
        <f>$P28*'2011-15 % split'!I30</f>
        <v>0</v>
      </c>
      <c r="K28" s="519">
        <f>$P28*'2011-15 % split'!J30</f>
        <v>0</v>
      </c>
      <c r="L28" s="519">
        <f>$P28*'2011-15 % split'!K30</f>
        <v>0</v>
      </c>
      <c r="M28" s="519">
        <f>$P28*'2011-15 % split'!L30</f>
        <v>0</v>
      </c>
      <c r="N28" s="519">
        <f>$P28*'2011-15 % split'!M30</f>
        <v>0</v>
      </c>
      <c r="O28" s="631"/>
      <c r="P28" s="292">
        <f>'2011-15 % split'!N96</f>
        <v>0</v>
      </c>
      <c r="Q28" s="360">
        <f>$W28*'2011-15 % split'!O30</f>
        <v>0</v>
      </c>
      <c r="R28" s="519">
        <f>$W28*'2011-15 % split'!P30</f>
        <v>0</v>
      </c>
      <c r="S28" s="519">
        <f>$W28*'2011-15 % split'!Q30</f>
        <v>0</v>
      </c>
      <c r="T28" s="519">
        <f>$W28*'2011-15 % split'!R30</f>
        <v>0</v>
      </c>
      <c r="U28" s="519">
        <f>$W28*'2011-15 % split'!S30</f>
        <v>0</v>
      </c>
      <c r="V28" s="631"/>
      <c r="W28" s="292">
        <f>'2011-15 % split'!T96</f>
        <v>0</v>
      </c>
      <c r="X28" s="360">
        <f>$AD28*'2011-15 % split'!U30</f>
        <v>0</v>
      </c>
      <c r="Y28" s="519">
        <f>$AD28*'2011-15 % split'!V30</f>
        <v>0</v>
      </c>
      <c r="Z28" s="519">
        <f>$AD28*'2011-15 % split'!W30</f>
        <v>0</v>
      </c>
      <c r="AA28" s="519">
        <f>$AD28*'2011-15 % split'!X30</f>
        <v>0</v>
      </c>
      <c r="AB28" s="519">
        <f>$AD28*'2011-15 % split'!Y30</f>
        <v>0</v>
      </c>
      <c r="AC28" s="631"/>
      <c r="AD28" s="292">
        <f>'2011-15 % split'!Z96</f>
        <v>0</v>
      </c>
      <c r="AE28" s="360">
        <f>Volumes!AE28*'ACS 12.1'!AA28</f>
        <v>12488.290442933952</v>
      </c>
      <c r="AF28" s="519">
        <f>Volumes!AF28*'ACS 12.1'!AB28</f>
        <v>0</v>
      </c>
      <c r="AG28" s="519">
        <f>Volumes!AG28*'ACS 12.1'!AC28</f>
        <v>107214.58955706609</v>
      </c>
      <c r="AH28" s="519">
        <f>Volumes!AH28*'ACS 12.1'!AD28</f>
        <v>0</v>
      </c>
      <c r="AI28" s="519">
        <f>Volumes!AI28*'ACS 12.1'!AE28</f>
        <v>0</v>
      </c>
      <c r="AJ28" s="631"/>
      <c r="AK28" s="292">
        <f>SUM(AE28:AI28)</f>
        <v>119702.88000000005</v>
      </c>
      <c r="AL28" s="360">
        <f>Volumes!AL28*'ACS 12.1'!AG28</f>
        <v>10514.740620475044</v>
      </c>
      <c r="AM28" s="519">
        <f>Volumes!AM28*'ACS 12.1'!AH28</f>
        <v>0</v>
      </c>
      <c r="AN28" s="519">
        <f>Volumes!AN28*'ACS 12.1'!AI28</f>
        <v>65820.408539001728</v>
      </c>
      <c r="AO28" s="519">
        <f>Volumes!AO28*'ACS 12.1'!AJ28</f>
        <v>6870.1634243529097</v>
      </c>
      <c r="AP28" s="519">
        <f>Volumes!AP28*'ACS 12.1'!AK28</f>
        <v>10067.842822643392</v>
      </c>
      <c r="AQ28" s="519">
        <f>Volumes!AQ28*'ACS 12.1'!AL28</f>
        <v>6529.1208784531163</v>
      </c>
      <c r="AR28" s="292">
        <f t="shared" ref="AR28:AR29" si="11">SUM(AL28:AQ28)</f>
        <v>99802.276284926193</v>
      </c>
      <c r="AS28" s="360">
        <f>Volumes!AS28*'ACS 12.1'!AN28</f>
        <v>10700.208432338435</v>
      </c>
      <c r="AT28" s="519">
        <f>Volumes!AT28*'ACS 12.1'!AO28</f>
        <v>0</v>
      </c>
      <c r="AU28" s="519">
        <f>Volumes!AU28*'ACS 12.1'!AP28</f>
        <v>66655.203964374436</v>
      </c>
      <c r="AV28" s="519">
        <f>Volumes!AV28*'ACS 12.1'!AQ28</f>
        <v>6961.987115704158</v>
      </c>
      <c r="AW28" s="519">
        <f>Volumes!AW28*'ACS 12.1'!AR28</f>
        <v>10202.405341002459</v>
      </c>
      <c r="AX28" s="519">
        <f>Volumes!AX28*'ACS 12.1'!AS28</f>
        <v>6616.3863397393643</v>
      </c>
      <c r="AY28" s="292">
        <f t="shared" ref="AY28:AY29" si="12">SUM(AS28:AX28)</f>
        <v>101136.19119315885</v>
      </c>
      <c r="AZ28" s="360">
        <f>Volumes!AZ28*'ACS 12.1'!AU28</f>
        <v>10888.947680985604</v>
      </c>
      <c r="BA28" s="519">
        <f>Volumes!BA28*'ACS 12.1'!AV28</f>
        <v>0</v>
      </c>
      <c r="BB28" s="519">
        <f>Volumes!BB28*'ACS 12.1'!AW28</f>
        <v>67481.078198859876</v>
      </c>
      <c r="BC28" s="519">
        <f>Volumes!BC28*'ACS 12.1'!AX28</f>
        <v>7053.3023291860927</v>
      </c>
      <c r="BD28" s="519">
        <f>Volumes!BD28*'ACS 12.1'!AY28</f>
        <v>10336.22271329282</v>
      </c>
      <c r="BE28" s="519">
        <f>Volumes!BE28*'ACS 12.1'!AZ28</f>
        <v>6703.1685645627076</v>
      </c>
      <c r="BF28" s="292">
        <f t="shared" ref="BF28:BF29" si="13">SUM(AZ28:BE28)</f>
        <v>102462.7194868871</v>
      </c>
      <c r="BG28" s="360">
        <f>Volumes!BG28*'ACS 12.1'!BB28</f>
        <v>11081.01607076166</v>
      </c>
      <c r="BH28" s="519">
        <f>Volumes!BH28*'ACS 12.1'!BC28</f>
        <v>0</v>
      </c>
      <c r="BI28" s="519">
        <f>Volumes!BI28*'ACS 12.1'!BD28</f>
        <v>68244.766498476238</v>
      </c>
      <c r="BJ28" s="519">
        <f>Volumes!BJ28*'ACS 12.1'!BE28</f>
        <v>7139.320431231411</v>
      </c>
      <c r="BK28" s="519">
        <f>Volumes!BK28*'ACS 12.1'!BF28</f>
        <v>10462.277463056786</v>
      </c>
      <c r="BL28" s="631">
        <f>Volumes!BL28*'ACS 12.1'!BG28</f>
        <v>6784.9166324468279</v>
      </c>
      <c r="BM28" s="292">
        <f t="shared" ref="BM28:BM29" si="14">SUM(BG28:BL28)</f>
        <v>103712.29709597291</v>
      </c>
      <c r="BN28" s="360">
        <f>Volumes!BN28*'ACS 12.1'!BI28</f>
        <v>11276.472323849397</v>
      </c>
      <c r="BO28" s="519">
        <f>Volumes!BO28*'ACS 12.1'!BJ28</f>
        <v>0</v>
      </c>
      <c r="BP28" s="519">
        <f>Volumes!BP28*'ACS 12.1'!BK28</f>
        <v>68997.123436459442</v>
      </c>
      <c r="BQ28" s="519">
        <f>Volumes!BQ28*'ACS 12.1'!BL28</f>
        <v>7224.623618427795</v>
      </c>
      <c r="BR28" s="519">
        <f>Volumes!BR28*'ACS 12.1'!BM28</f>
        <v>10587.284544827133</v>
      </c>
      <c r="BS28" s="519">
        <f>Volumes!BS28*'ACS 12.1'!BN28</f>
        <v>6865.9852746494644</v>
      </c>
      <c r="BT28" s="292">
        <f t="shared" ref="BT28:BT29" si="15">SUM(BN28:BS28)</f>
        <v>104951.48919821324</v>
      </c>
      <c r="BU28" s="53"/>
      <c r="BV28" s="60"/>
      <c r="BW28" s="60"/>
      <c r="BX28" s="60"/>
      <c r="BY28" s="35"/>
      <c r="BZ28" s="35"/>
      <c r="CA28" s="35"/>
      <c r="CB28" s="35"/>
    </row>
    <row r="29" spans="1:91">
      <c r="A29" s="13"/>
      <c r="B29" s="285" t="s">
        <v>357</v>
      </c>
      <c r="C29" s="360"/>
      <c r="D29" s="519"/>
      <c r="E29" s="519"/>
      <c r="F29" s="519"/>
      <c r="G29" s="519"/>
      <c r="H29" s="631"/>
      <c r="I29" s="292"/>
      <c r="J29" s="360"/>
      <c r="K29" s="519"/>
      <c r="L29" s="519"/>
      <c r="M29" s="519"/>
      <c r="N29" s="519"/>
      <c r="O29" s="631"/>
      <c r="P29" s="292"/>
      <c r="Q29" s="360"/>
      <c r="R29" s="519"/>
      <c r="S29" s="519"/>
      <c r="T29" s="519"/>
      <c r="U29" s="519"/>
      <c r="V29" s="631"/>
      <c r="W29" s="292"/>
      <c r="X29" s="360"/>
      <c r="Y29" s="519"/>
      <c r="Z29" s="519"/>
      <c r="AA29" s="519"/>
      <c r="AB29" s="519"/>
      <c r="AC29" s="631"/>
      <c r="AD29" s="292"/>
      <c r="AE29" s="360"/>
      <c r="AF29" s="519"/>
      <c r="AG29" s="519"/>
      <c r="AH29" s="519"/>
      <c r="AI29" s="519"/>
      <c r="AJ29" s="631"/>
      <c r="AK29" s="292"/>
      <c r="AL29" s="360">
        <f>Volumes!AL29*'ACS 12.1'!AG29</f>
        <v>6665.0586038455203</v>
      </c>
      <c r="AM29" s="519">
        <f>Volumes!AM29*'ACS 12.1'!AH29</f>
        <v>0</v>
      </c>
      <c r="AN29" s="519">
        <f>Volumes!AN29*'ACS 12.1'!AI29</f>
        <v>0</v>
      </c>
      <c r="AO29" s="519">
        <f>Volumes!AO29*'ACS 12.1'!AJ29</f>
        <v>599.85527434609673</v>
      </c>
      <c r="AP29" s="519">
        <f>Volumes!AP29*'ACS 12.1'!AK29</f>
        <v>879.05457926118549</v>
      </c>
      <c r="AQ29" s="519">
        <f>Volumes!AQ29*'ACS 12.1'!AL29</f>
        <v>570.07779202169615</v>
      </c>
      <c r="AR29" s="292">
        <f t="shared" si="11"/>
        <v>8714.0462494744988</v>
      </c>
      <c r="AS29" s="360">
        <f>Volumes!AS29*'ACS 12.1'!AN29</f>
        <v>16903.289571860812</v>
      </c>
      <c r="AT29" s="519">
        <f>Volumes!AT29*'ACS 12.1'!AO29</f>
        <v>0</v>
      </c>
      <c r="AU29" s="519">
        <f>Volumes!AU29*'ACS 12.1'!AP29</f>
        <v>0</v>
      </c>
      <c r="AV29" s="519">
        <f>Volumes!AV29*'ACS 12.1'!AQ29</f>
        <v>1521.2960614674728</v>
      </c>
      <c r="AW29" s="519">
        <f>Volumes!AW29*'ACS 12.1'!AR29</f>
        <v>2229.3748616327221</v>
      </c>
      <c r="AX29" s="519">
        <f>Volumes!AX29*'ACS 12.1'!AS29</f>
        <v>1445.7772346472705</v>
      </c>
      <c r="AY29" s="292">
        <f t="shared" si="12"/>
        <v>22099.737729608278</v>
      </c>
      <c r="AZ29" s="360">
        <f>Volumes!AZ29*'ACS 12.1'!AU29</f>
        <v>43003.609917605427</v>
      </c>
      <c r="BA29" s="519">
        <f>Volumes!BA29*'ACS 12.1'!AV29</f>
        <v>0</v>
      </c>
      <c r="BB29" s="519">
        <f>Volumes!BB29*'ACS 12.1'!AW29</f>
        <v>0</v>
      </c>
      <c r="BC29" s="519">
        <f>Volumes!BC29*'ACS 12.1'!AX29</f>
        <v>3870.3248925844882</v>
      </c>
      <c r="BD29" s="519">
        <f>Volumes!BD29*'ACS 12.1'!AY29</f>
        <v>5671.746112032979</v>
      </c>
      <c r="BE29" s="519">
        <f>Volumes!BE29*'ACS 12.1'!AZ29</f>
        <v>3678.1976645556024</v>
      </c>
      <c r="BF29" s="292">
        <f t="shared" si="13"/>
        <v>56223.87858677849</v>
      </c>
      <c r="BG29" s="360">
        <f>Volumes!BG29*'ACS 12.1'!BB29</f>
        <v>109442.13403221394</v>
      </c>
      <c r="BH29" s="519">
        <f>Volumes!BH29*'ACS 12.1'!BC29</f>
        <v>0</v>
      </c>
      <c r="BI29" s="519">
        <f>Volumes!BI29*'ACS 12.1'!BD29</f>
        <v>0</v>
      </c>
      <c r="BJ29" s="519">
        <f>Volumes!BJ29*'ACS 12.1'!BE29</f>
        <v>9849.7920628992542</v>
      </c>
      <c r="BK29" s="519">
        <f>Volumes!BK29*'ACS 12.1'!BF29</f>
        <v>14434.3230575087</v>
      </c>
      <c r="BL29" s="631">
        <f>Volumes!BL29*'ACS 12.1'!BG29</f>
        <v>9360.8374406835355</v>
      </c>
      <c r="BM29" s="292">
        <f t="shared" si="14"/>
        <v>143087.08659330543</v>
      </c>
      <c r="BN29" s="360">
        <f>Volumes!BN29*'ACS 12.1'!BI29</f>
        <v>278468.83898102795</v>
      </c>
      <c r="BO29" s="519">
        <f>Volumes!BO29*'ACS 12.1'!BJ29</f>
        <v>0</v>
      </c>
      <c r="BP29" s="519">
        <f>Volumes!BP29*'ACS 12.1'!BK29</f>
        <v>0</v>
      </c>
      <c r="BQ29" s="519">
        <f>Volumes!BQ29*'ACS 12.1'!BL29</f>
        <v>25062.195508292516</v>
      </c>
      <c r="BR29" s="519">
        <f>Volumes!BR29*'ACS 12.1'!BM29</f>
        <v>36727.255173207777</v>
      </c>
      <c r="BS29" s="519">
        <f>Volumes!BS29*'ACS 12.1'!BN29</f>
        <v>23818.080276376979</v>
      </c>
      <c r="BT29" s="292">
        <f t="shared" si="15"/>
        <v>364076.36993890523</v>
      </c>
      <c r="BU29" s="53"/>
      <c r="BV29" s="60"/>
      <c r="BW29" s="60"/>
      <c r="BX29" s="60"/>
      <c r="BY29" s="35"/>
      <c r="BZ29" s="35"/>
      <c r="CA29" s="35"/>
      <c r="CB29" s="35"/>
    </row>
    <row r="30" spans="1:91">
      <c r="B30" s="285"/>
      <c r="C30" s="360"/>
      <c r="D30" s="519"/>
      <c r="E30" s="519"/>
      <c r="F30" s="519"/>
      <c r="G30" s="519"/>
      <c r="H30" s="631"/>
      <c r="I30" s="292"/>
      <c r="J30" s="360"/>
      <c r="K30" s="519"/>
      <c r="L30" s="519"/>
      <c r="M30" s="519"/>
      <c r="N30" s="519"/>
      <c r="O30" s="631"/>
      <c r="P30" s="292"/>
      <c r="Q30" s="360">
        <f>$W30*'2011-15 % split'!O30</f>
        <v>0</v>
      </c>
      <c r="R30" s="519">
        <f>$W30*'2011-15 % split'!P30</f>
        <v>0</v>
      </c>
      <c r="S30" s="519">
        <f>$W30*'2011-15 % split'!Q30</f>
        <v>0</v>
      </c>
      <c r="T30" s="519">
        <f>$W30*'2011-15 % split'!R30</f>
        <v>0</v>
      </c>
      <c r="U30" s="519">
        <f>$W30*'2011-15 % split'!S30</f>
        <v>0</v>
      </c>
      <c r="V30" s="631"/>
      <c r="W30" s="292"/>
      <c r="X30" s="360"/>
      <c r="Y30" s="519"/>
      <c r="Z30" s="519"/>
      <c r="AA30" s="519"/>
      <c r="AB30" s="519"/>
      <c r="AC30" s="631"/>
      <c r="AD30" s="292"/>
      <c r="AE30" s="360"/>
      <c r="AF30" s="519"/>
      <c r="AG30" s="519"/>
      <c r="AH30" s="519"/>
      <c r="AI30" s="519"/>
      <c r="AJ30" s="631"/>
      <c r="AK30" s="292"/>
      <c r="AL30" s="360"/>
      <c r="AM30" s="519"/>
      <c r="AN30" s="519"/>
      <c r="AO30" s="519"/>
      <c r="AP30" s="519"/>
      <c r="AQ30" s="519"/>
      <c r="AR30" s="292"/>
      <c r="AS30" s="360"/>
      <c r="AT30" s="519"/>
      <c r="AU30" s="519"/>
      <c r="AV30" s="519"/>
      <c r="AW30" s="519"/>
      <c r="AX30" s="519"/>
      <c r="AY30" s="292"/>
      <c r="AZ30" s="360"/>
      <c r="BA30" s="519"/>
      <c r="BB30" s="519"/>
      <c r="BC30" s="519"/>
      <c r="BD30" s="519"/>
      <c r="BE30" s="519"/>
      <c r="BF30" s="292"/>
      <c r="BG30" s="360"/>
      <c r="BH30" s="519"/>
      <c r="BI30" s="519"/>
      <c r="BJ30" s="519"/>
      <c r="BK30" s="519"/>
      <c r="BL30" s="631"/>
      <c r="BM30" s="292"/>
      <c r="BN30" s="360"/>
      <c r="BO30" s="519"/>
      <c r="BP30" s="519"/>
      <c r="BQ30" s="519"/>
      <c r="BR30" s="519"/>
      <c r="BS30" s="519"/>
      <c r="BT30" s="292"/>
      <c r="BU30" s="53"/>
      <c r="BV30" s="53"/>
      <c r="BW30" s="53"/>
      <c r="BX30" s="53"/>
      <c r="BY30" s="35"/>
      <c r="BZ30" s="35"/>
      <c r="CA30" s="35"/>
      <c r="CB30" s="35"/>
    </row>
    <row r="31" spans="1:91" s="54" customFormat="1">
      <c r="A31"/>
      <c r="B31" s="285" t="s">
        <v>59</v>
      </c>
      <c r="C31" s="360">
        <f>$I31*'2011-15 % split'!C31</f>
        <v>1070041.3799999657</v>
      </c>
      <c r="D31" s="519">
        <f>$I31*'2011-15 % split'!D31</f>
        <v>0</v>
      </c>
      <c r="E31" s="519">
        <f>$I31*'2011-15 % split'!E31</f>
        <v>0</v>
      </c>
      <c r="F31" s="519">
        <f>$I31*'2011-15 % split'!F31</f>
        <v>0</v>
      </c>
      <c r="G31" s="519">
        <f>$I31*'2011-15 % split'!G31</f>
        <v>0</v>
      </c>
      <c r="H31" s="631"/>
      <c r="I31" s="292">
        <f>'2011-15 % split'!H97</f>
        <v>1070041.3799999657</v>
      </c>
      <c r="J31" s="360">
        <f>$P31*'2011-15 % split'!I31</f>
        <v>845362.29999999364</v>
      </c>
      <c r="K31" s="519">
        <f>$P31*'2011-15 % split'!J31</f>
        <v>0</v>
      </c>
      <c r="L31" s="519">
        <f>$P31*'2011-15 % split'!K31</f>
        <v>0</v>
      </c>
      <c r="M31" s="519">
        <f>$P31*'2011-15 % split'!L31</f>
        <v>0</v>
      </c>
      <c r="N31" s="519">
        <f>$P31*'2011-15 % split'!M31</f>
        <v>0</v>
      </c>
      <c r="O31" s="631"/>
      <c r="P31" s="292">
        <f>'2011-15 % split'!N97</f>
        <v>845362.29999999364</v>
      </c>
      <c r="Q31" s="360">
        <f>$W31*'2011-15 % split'!O31</f>
        <v>914064.9999999943</v>
      </c>
      <c r="R31" s="519">
        <f>$W31*'2011-15 % split'!P31</f>
        <v>0</v>
      </c>
      <c r="S31" s="519">
        <f>$W31*'2011-15 % split'!Q31</f>
        <v>0</v>
      </c>
      <c r="T31" s="519">
        <f>$W31*'2011-15 % split'!R31</f>
        <v>0</v>
      </c>
      <c r="U31" s="519">
        <f>$W31*'2011-15 % split'!S31</f>
        <v>0</v>
      </c>
      <c r="V31" s="631"/>
      <c r="W31" s="292">
        <f>'2011-15 % split'!T97</f>
        <v>914064.9999999943</v>
      </c>
      <c r="X31" s="360">
        <f>$AD31*'2011-15 % split'!U31</f>
        <v>918749.09000000707</v>
      </c>
      <c r="Y31" s="519">
        <f>$AD31*'2011-15 % split'!V31</f>
        <v>0</v>
      </c>
      <c r="Z31" s="519">
        <f>$AD31*'2011-15 % split'!W31</f>
        <v>0</v>
      </c>
      <c r="AA31" s="519">
        <f>$AD31*'2011-15 % split'!X31</f>
        <v>0</v>
      </c>
      <c r="AB31" s="519">
        <f>$AD31*'2011-15 % split'!Y31</f>
        <v>0</v>
      </c>
      <c r="AC31" s="631"/>
      <c r="AD31" s="292">
        <f>'2011-15 % split'!Z97</f>
        <v>918749.09000000707</v>
      </c>
      <c r="AE31" s="360">
        <f>Volumes!AE31*'ACS 12.1'!AA31</f>
        <v>978550.7335138428</v>
      </c>
      <c r="AF31" s="519">
        <f>Volumes!AF31*'ACS 12.1'!AB31</f>
        <v>0</v>
      </c>
      <c r="AG31" s="519">
        <f>Volumes!AG31*'ACS 12.1'!AC31</f>
        <v>0</v>
      </c>
      <c r="AH31" s="519">
        <f>Volumes!AH31*'ACS 12.1'!AD31</f>
        <v>0</v>
      </c>
      <c r="AI31" s="519">
        <f>Volumes!AI31*'ACS 12.1'!AE31</f>
        <v>0</v>
      </c>
      <c r="AJ31" s="631"/>
      <c r="AK31" s="292">
        <f t="shared" si="0"/>
        <v>978550.7335138428</v>
      </c>
      <c r="AL31" s="360">
        <f>Volumes!AL31*'ACS 12.1'!AG31</f>
        <v>938670.67229429982</v>
      </c>
      <c r="AM31" s="519">
        <f>Volumes!AM31*'ACS 12.1'!AH31</f>
        <v>0</v>
      </c>
      <c r="AN31" s="519">
        <f>Volumes!AN31*'ACS 12.1'!AI31</f>
        <v>0</v>
      </c>
      <c r="AO31" s="519">
        <f>Volumes!AO31*'ACS 12.1'!AJ31</f>
        <v>84480.360506486977</v>
      </c>
      <c r="AP31" s="519">
        <f>Volumes!AP31*'ACS 12.1'!AK31</f>
        <v>123801.27496889519</v>
      </c>
      <c r="AQ31" s="519">
        <f>Volumes!AQ31*'ACS 12.1'!AL31</f>
        <v>80286.661543877752</v>
      </c>
      <c r="AR31" s="292">
        <f t="shared" ref="AR31:AR34" si="16">SUM(AL31:AQ31)</f>
        <v>1227238.9693135598</v>
      </c>
      <c r="AS31" s="360">
        <f>Volumes!AS31*'ACS 12.1'!AN31</f>
        <v>976796.11035695381</v>
      </c>
      <c r="AT31" s="519">
        <f>Volumes!AT31*'ACS 12.1'!AO31</f>
        <v>0</v>
      </c>
      <c r="AU31" s="519">
        <f>Volumes!AU31*'ACS 12.1'!AP31</f>
        <v>0</v>
      </c>
      <c r="AV31" s="519">
        <f>Volumes!AV31*'ACS 12.1'!AQ31</f>
        <v>87911.649932125845</v>
      </c>
      <c r="AW31" s="519">
        <f>Volumes!AW31*'ACS 12.1'!AR31</f>
        <v>128829.63899497864</v>
      </c>
      <c r="AX31" s="519">
        <f>Volumes!AX31*'ACS 12.1'!AS31</f>
        <v>83547.617949884094</v>
      </c>
      <c r="AY31" s="292">
        <f t="shared" ref="AY31:AY34" si="17">SUM(AS31:AX31)</f>
        <v>1277085.0172339426</v>
      </c>
      <c r="AZ31" s="360">
        <f>Volumes!AZ31*'ACS 12.1'!AU31</f>
        <v>1016470.0670538554</v>
      </c>
      <c r="BA31" s="519">
        <f>Volumes!BA31*'ACS 12.1'!AV31</f>
        <v>0</v>
      </c>
      <c r="BB31" s="519">
        <f>Volumes!BB31*'ACS 12.1'!AW31</f>
        <v>0</v>
      </c>
      <c r="BC31" s="519">
        <f>Volumes!BC31*'ACS 12.1'!AX31</f>
        <v>91482.306034846988</v>
      </c>
      <c r="BD31" s="519">
        <f>Volumes!BD31*'ACS 12.1'!AY31</f>
        <v>134062.23714373299</v>
      </c>
      <c r="BE31" s="519">
        <f>Volumes!BE31*'ACS 12.1'!AZ31</f>
        <v>86941.022716270483</v>
      </c>
      <c r="BF31" s="292">
        <f t="shared" ref="BF31:BF34" si="18">SUM(AZ31:BE31)</f>
        <v>1328955.6329487059</v>
      </c>
      <c r="BG31" s="360">
        <f>Volumes!BG31*'ACS 12.1'!BB31</f>
        <v>1057755.4376612941</v>
      </c>
      <c r="BH31" s="519">
        <f>Volumes!BH31*'ACS 12.1'!BC31</f>
        <v>0</v>
      </c>
      <c r="BI31" s="519">
        <f>Volumes!BI31*'ACS 12.1'!BD31</f>
        <v>0</v>
      </c>
      <c r="BJ31" s="519">
        <f>Volumes!BJ31*'ACS 12.1'!BE31</f>
        <v>95197.989389516457</v>
      </c>
      <c r="BK31" s="519">
        <f>Volumes!BK31*'ACS 12.1'!BF31</f>
        <v>139507.36467314808</v>
      </c>
      <c r="BL31" s="631">
        <f>Volumes!BL31*'ACS 12.1'!BG31</f>
        <v>90472.255420677102</v>
      </c>
      <c r="BM31" s="292">
        <f t="shared" ref="BM31:BM34" si="19">SUM(BG31:BL31)</f>
        <v>1382933.0471446358</v>
      </c>
      <c r="BN31" s="360">
        <f>Volumes!BN31*'ACS 12.1'!BI31</f>
        <v>1100717.6720362352</v>
      </c>
      <c r="BO31" s="519">
        <f>Volumes!BO31*'ACS 12.1'!BJ31</f>
        <v>0</v>
      </c>
      <c r="BP31" s="519">
        <f>Volumes!BP31*'ACS 12.1'!BK31</f>
        <v>0</v>
      </c>
      <c r="BQ31" s="519">
        <f>Volumes!BQ31*'ACS 12.1'!BL31</f>
        <v>99064.590483261156</v>
      </c>
      <c r="BR31" s="519">
        <f>Volumes!BR31*'ACS 12.1'!BM31</f>
        <v>145173.65376485905</v>
      </c>
      <c r="BS31" s="519">
        <f>Volumes!BS31*'ACS 12.1'!BN31</f>
        <v>94146.914139904882</v>
      </c>
      <c r="BT31" s="292">
        <f t="shared" ref="BT31:BT34" si="20">SUM(BN31:BS31)</f>
        <v>1439102.8304242603</v>
      </c>
      <c r="BU31" s="53"/>
      <c r="BV31" s="53"/>
      <c r="BW31" s="53"/>
      <c r="BX31" s="53"/>
      <c r="BY31" s="35"/>
      <c r="BZ31" s="35"/>
      <c r="CA31" s="35"/>
      <c r="CB31" s="35"/>
      <c r="CC31"/>
      <c r="CD31"/>
      <c r="CE31"/>
      <c r="CF31"/>
      <c r="CG31"/>
      <c r="CH31"/>
      <c r="CI31"/>
      <c r="CJ31"/>
      <c r="CK31"/>
      <c r="CL31"/>
      <c r="CM31"/>
    </row>
    <row r="32" spans="1:91" s="54" customFormat="1">
      <c r="A32"/>
      <c r="B32" s="285" t="s">
        <v>60</v>
      </c>
      <c r="C32" s="360">
        <f>$I32*'2011-15 % split'!C32</f>
        <v>86580.539999999921</v>
      </c>
      <c r="D32" s="519">
        <f>$I32*'2011-15 % split'!D32</f>
        <v>0</v>
      </c>
      <c r="E32" s="519">
        <f>$I32*'2011-15 % split'!E32</f>
        <v>0</v>
      </c>
      <c r="F32" s="519">
        <f>$I32*'2011-15 % split'!F32</f>
        <v>0</v>
      </c>
      <c r="G32" s="519">
        <f>$I32*'2011-15 % split'!G32</f>
        <v>0</v>
      </c>
      <c r="H32" s="631"/>
      <c r="I32" s="292">
        <f>'2011-15 % split'!H98</f>
        <v>86580.539999999921</v>
      </c>
      <c r="J32" s="360">
        <f>$P32*'2011-15 % split'!I32</f>
        <v>94771.180000000051</v>
      </c>
      <c r="K32" s="519">
        <f>$P32*'2011-15 % split'!J32</f>
        <v>0</v>
      </c>
      <c r="L32" s="519">
        <f>$P32*'2011-15 % split'!K32</f>
        <v>0</v>
      </c>
      <c r="M32" s="519">
        <f>$P32*'2011-15 % split'!L32</f>
        <v>0</v>
      </c>
      <c r="N32" s="519">
        <f>$P32*'2011-15 % split'!M32</f>
        <v>0</v>
      </c>
      <c r="O32" s="631"/>
      <c r="P32" s="292">
        <f>'2011-15 % split'!N98</f>
        <v>94771.180000000051</v>
      </c>
      <c r="Q32" s="360">
        <f>$W32*'2011-15 % split'!O32</f>
        <v>85538.900000000125</v>
      </c>
      <c r="R32" s="519">
        <f>$W32*'2011-15 % split'!P32</f>
        <v>0</v>
      </c>
      <c r="S32" s="519">
        <f>$W32*'2011-15 % split'!Q32</f>
        <v>0</v>
      </c>
      <c r="T32" s="519">
        <f>$W32*'2011-15 % split'!R32</f>
        <v>0</v>
      </c>
      <c r="U32" s="519">
        <f>$W32*'2011-15 % split'!S32</f>
        <v>0</v>
      </c>
      <c r="V32" s="631"/>
      <c r="W32" s="292">
        <f>'2011-15 % split'!T98</f>
        <v>85538.900000000125</v>
      </c>
      <c r="X32" s="360">
        <f>$AD32*'2011-15 % split'!U32</f>
        <v>179620.3799999989</v>
      </c>
      <c r="Y32" s="519">
        <f>$AD32*'2011-15 % split'!V32</f>
        <v>0</v>
      </c>
      <c r="Z32" s="519">
        <f>$AD32*'2011-15 % split'!W32</f>
        <v>0</v>
      </c>
      <c r="AA32" s="519">
        <f>$AD32*'2011-15 % split'!X32</f>
        <v>0</v>
      </c>
      <c r="AB32" s="519">
        <f>$AD32*'2011-15 % split'!Y32</f>
        <v>0</v>
      </c>
      <c r="AC32" s="631"/>
      <c r="AD32" s="292">
        <f>'2011-15 % split'!Z98</f>
        <v>179620.3799999989</v>
      </c>
      <c r="AE32" s="360">
        <f>Volumes!AE32*'ACS 12.1'!AA32</f>
        <v>191314.98186138118</v>
      </c>
      <c r="AF32" s="519">
        <f>Volumes!AF32*'ACS 12.1'!AB32</f>
        <v>0</v>
      </c>
      <c r="AG32" s="519">
        <f>Volumes!AG32*'ACS 12.1'!AC32</f>
        <v>0</v>
      </c>
      <c r="AH32" s="519">
        <f>Volumes!AH32*'ACS 12.1'!AD32</f>
        <v>0</v>
      </c>
      <c r="AI32" s="519">
        <f>Volumes!AI32*'ACS 12.1'!AE32</f>
        <v>0</v>
      </c>
      <c r="AJ32" s="631"/>
      <c r="AK32" s="292">
        <f t="shared" si="0"/>
        <v>191314.98186138118</v>
      </c>
      <c r="AL32" s="360">
        <f>Volumes!AL32*'ACS 12.1'!AG32</f>
        <v>201480.68652453716</v>
      </c>
      <c r="AM32" s="519">
        <f>Volumes!AM32*'ACS 12.1'!AH32</f>
        <v>0</v>
      </c>
      <c r="AN32" s="519">
        <f>Volumes!AN32*'ACS 12.1'!AI32</f>
        <v>0</v>
      </c>
      <c r="AO32" s="519">
        <f>Volumes!AO32*'ACS 12.1'!AJ32</f>
        <v>18133.261787208343</v>
      </c>
      <c r="AP32" s="519">
        <f>Volumes!AP32*'ACS 12.1'!AK32</f>
        <v>26573.287745721209</v>
      </c>
      <c r="AQ32" s="519">
        <f>Volumes!AQ32*'ACS 12.1'!AL32</f>
        <v>17233.106524022674</v>
      </c>
      <c r="AR32" s="292">
        <f t="shared" si="16"/>
        <v>263420.34258148936</v>
      </c>
      <c r="AS32" s="360">
        <f>Volumes!AS32*'ACS 12.1'!AN32</f>
        <v>209664.10980773935</v>
      </c>
      <c r="AT32" s="519">
        <f>Volumes!AT32*'ACS 12.1'!AO32</f>
        <v>0</v>
      </c>
      <c r="AU32" s="519">
        <f>Volumes!AU32*'ACS 12.1'!AP32</f>
        <v>0</v>
      </c>
      <c r="AV32" s="519">
        <f>Volumes!AV32*'ACS 12.1'!AQ32</f>
        <v>18869.769882696542</v>
      </c>
      <c r="AW32" s="519">
        <f>Volumes!AW32*'ACS 12.1'!AR32</f>
        <v>27652.599442542745</v>
      </c>
      <c r="AX32" s="519">
        <f>Volumes!AX32*'ACS 12.1'!AS32</f>
        <v>17933.053539308508</v>
      </c>
      <c r="AY32" s="292">
        <f t="shared" si="17"/>
        <v>274119.53267228714</v>
      </c>
      <c r="AZ32" s="360">
        <f>Volumes!AZ32*'ACS 12.1'!AU32</f>
        <v>218179.9144113909</v>
      </c>
      <c r="BA32" s="519">
        <f>Volumes!BA32*'ACS 12.1'!AV32</f>
        <v>0</v>
      </c>
      <c r="BB32" s="519">
        <f>Volumes!BB32*'ACS 12.1'!AW32</f>
        <v>0</v>
      </c>
      <c r="BC32" s="519">
        <f>Volumes!BC32*'ACS 12.1'!AX32</f>
        <v>19636.19229702518</v>
      </c>
      <c r="BD32" s="519">
        <f>Volumes!BD32*'ACS 12.1'!AY32</f>
        <v>28775.748911718343</v>
      </c>
      <c r="BE32" s="519">
        <f>Volumes!BE32*'ACS 12.1'!AZ32</f>
        <v>18661.429893409411</v>
      </c>
      <c r="BF32" s="292">
        <f t="shared" si="18"/>
        <v>285253.28551354381</v>
      </c>
      <c r="BG32" s="360">
        <f>Volumes!BG32*'ACS 12.1'!BB32</f>
        <v>227041.60047331435</v>
      </c>
      <c r="BH32" s="519">
        <f>Volumes!BH32*'ACS 12.1'!BC32</f>
        <v>0</v>
      </c>
      <c r="BI32" s="519">
        <f>Volumes!BI32*'ACS 12.1'!BD32</f>
        <v>0</v>
      </c>
      <c r="BJ32" s="519">
        <f>Volumes!BJ32*'ACS 12.1'!BE32</f>
        <v>20433.74404259829</v>
      </c>
      <c r="BK32" s="519">
        <f>Volumes!BK32*'ACS 12.1'!BF32</f>
        <v>29944.516686425428</v>
      </c>
      <c r="BL32" s="631">
        <f>Volumes!BL32*'ACS 12.1'!BG32</f>
        <v>19419.390284163666</v>
      </c>
      <c r="BM32" s="292">
        <f t="shared" si="19"/>
        <v>296839.25148650171</v>
      </c>
      <c r="BN32" s="360">
        <f>Volumes!BN32*'ACS 12.1'!BI32</f>
        <v>236263.21645853954</v>
      </c>
      <c r="BO32" s="519">
        <f>Volumes!BO32*'ACS 12.1'!BJ32</f>
        <v>0</v>
      </c>
      <c r="BP32" s="519">
        <f>Volumes!BP32*'ACS 12.1'!BK32</f>
        <v>0</v>
      </c>
      <c r="BQ32" s="519">
        <f>Volumes!BQ32*'ACS 12.1'!BL32</f>
        <v>21263.689481268557</v>
      </c>
      <c r="BR32" s="519">
        <f>Volumes!BR32*'ACS 12.1'!BM32</f>
        <v>31160.755618716779</v>
      </c>
      <c r="BS32" s="519">
        <f>Volumes!BS32*'ACS 12.1'!BN32</f>
        <v>20208.136309096746</v>
      </c>
      <c r="BT32" s="292">
        <f t="shared" si="20"/>
        <v>308895.79786762164</v>
      </c>
      <c r="BU32" s="53"/>
      <c r="BV32" s="53"/>
      <c r="BW32" s="53"/>
      <c r="BX32" s="53"/>
      <c r="BY32" s="35"/>
      <c r="BZ32" s="35"/>
      <c r="CA32" s="35"/>
      <c r="CB32" s="35"/>
      <c r="CC32"/>
      <c r="CD32"/>
      <c r="CE32"/>
      <c r="CF32"/>
      <c r="CG32"/>
      <c r="CH32"/>
      <c r="CI32"/>
      <c r="CJ32"/>
      <c r="CK32"/>
      <c r="CL32"/>
      <c r="CM32"/>
    </row>
    <row r="33" spans="1:80">
      <c r="B33" s="285" t="s">
        <v>61</v>
      </c>
      <c r="C33" s="360">
        <f>$I33*'2011-15 % split'!C33</f>
        <v>14164.389999999978</v>
      </c>
      <c r="D33" s="519">
        <f>$I33*'2011-15 % split'!D33</f>
        <v>0</v>
      </c>
      <c r="E33" s="519">
        <f>$I33*'2011-15 % split'!E33</f>
        <v>0</v>
      </c>
      <c r="F33" s="519">
        <f>$I33*'2011-15 % split'!F33</f>
        <v>0</v>
      </c>
      <c r="G33" s="519">
        <f>$I33*'2011-15 % split'!G33</f>
        <v>0</v>
      </c>
      <c r="H33" s="631"/>
      <c r="I33" s="292">
        <f>'2011-15 % split'!H99</f>
        <v>14164.389999999978</v>
      </c>
      <c r="J33" s="360">
        <f>$P33*'2011-15 % split'!I33</f>
        <v>71196.139999999839</v>
      </c>
      <c r="K33" s="519">
        <f>$P33*'2011-15 % split'!J33</f>
        <v>0</v>
      </c>
      <c r="L33" s="519">
        <f>$P33*'2011-15 % split'!K33</f>
        <v>0</v>
      </c>
      <c r="M33" s="519">
        <f>$P33*'2011-15 % split'!L33</f>
        <v>0</v>
      </c>
      <c r="N33" s="519">
        <f>$P33*'2011-15 % split'!M33</f>
        <v>0</v>
      </c>
      <c r="O33" s="631"/>
      <c r="P33" s="292">
        <f>'2011-15 % split'!N99</f>
        <v>71196.139999999839</v>
      </c>
      <c r="Q33" s="360">
        <f>$W33*'2011-15 % split'!O33</f>
        <v>10653</v>
      </c>
      <c r="R33" s="519">
        <f>$W33*'2011-15 % split'!P33</f>
        <v>0</v>
      </c>
      <c r="S33" s="519">
        <f>$W33*'2011-15 % split'!Q33</f>
        <v>0</v>
      </c>
      <c r="T33" s="519">
        <f>$W33*'2011-15 % split'!R33</f>
        <v>0</v>
      </c>
      <c r="U33" s="519">
        <f>$W33*'2011-15 % split'!S33</f>
        <v>0</v>
      </c>
      <c r="V33" s="631"/>
      <c r="W33" s="292">
        <f>'2011-15 % split'!T99</f>
        <v>10653</v>
      </c>
      <c r="X33" s="360">
        <f>$AD33*'2011-15 % split'!U33</f>
        <v>26218.170000000027</v>
      </c>
      <c r="Y33" s="519">
        <f>$AD33*'2011-15 % split'!V33</f>
        <v>0</v>
      </c>
      <c r="Z33" s="519">
        <f>$AD33*'2011-15 % split'!W33</f>
        <v>0</v>
      </c>
      <c r="AA33" s="519">
        <f>$AD33*'2011-15 % split'!X33</f>
        <v>0</v>
      </c>
      <c r="AB33" s="519">
        <f>$AD33*'2011-15 % split'!Y33</f>
        <v>0</v>
      </c>
      <c r="AC33" s="631"/>
      <c r="AD33" s="292">
        <f>'2011-15 % split'!Z99</f>
        <v>26218.170000000027</v>
      </c>
      <c r="AE33" s="360">
        <f>Volumes!AE33*'ACS 12.1'!AA33</f>
        <v>27924.759254510856</v>
      </c>
      <c r="AF33" s="519">
        <f>Volumes!AF33*'ACS 12.1'!AB33</f>
        <v>0</v>
      </c>
      <c r="AG33" s="519">
        <f>Volumes!AG33*'ACS 12.1'!AC33</f>
        <v>0</v>
      </c>
      <c r="AH33" s="519">
        <f>Volumes!AH33*'ACS 12.1'!AD33</f>
        <v>0</v>
      </c>
      <c r="AI33" s="519">
        <f>Volumes!AI33*'ACS 12.1'!AE33</f>
        <v>0</v>
      </c>
      <c r="AJ33" s="631"/>
      <c r="AK33" s="292">
        <f t="shared" si="0"/>
        <v>27924.759254510856</v>
      </c>
      <c r="AL33" s="360">
        <f>Volumes!AL33*'ACS 12.1'!AG33</f>
        <v>26606.037077861107</v>
      </c>
      <c r="AM33" s="519">
        <f>Volumes!AM33*'ACS 12.1'!AH33</f>
        <v>0</v>
      </c>
      <c r="AN33" s="519">
        <f>Volumes!AN33*'ACS 12.1'!AI33</f>
        <v>0</v>
      </c>
      <c r="AO33" s="519">
        <f>Volumes!AO33*'ACS 12.1'!AJ33</f>
        <v>2394.5433370074993</v>
      </c>
      <c r="AP33" s="519">
        <f>Volumes!AP33*'ACS 12.1'!AK33</f>
        <v>3509.0702301991009</v>
      </c>
      <c r="AQ33" s="519">
        <f>Volumes!AQ33*'ACS 12.1'!AL33</f>
        <v>2275.6755451547397</v>
      </c>
      <c r="AR33" s="292">
        <f t="shared" si="16"/>
        <v>34785.326190222448</v>
      </c>
      <c r="AS33" s="360">
        <f>Volumes!AS33*'ACS 12.1'!AN33</f>
        <v>27686.678935164851</v>
      </c>
      <c r="AT33" s="519">
        <f>Volumes!AT33*'ACS 12.1'!AO33</f>
        <v>0</v>
      </c>
      <c r="AU33" s="519">
        <f>Volumes!AU33*'ACS 12.1'!AP33</f>
        <v>0</v>
      </c>
      <c r="AV33" s="519">
        <f>Volumes!AV33*'ACS 12.1'!AQ33</f>
        <v>2491.8011041648365</v>
      </c>
      <c r="AW33" s="519">
        <f>Volumes!AW33*'ACS 12.1'!AR33</f>
        <v>3651.5960847588922</v>
      </c>
      <c r="AX33" s="519">
        <f>Volumes!AX33*'ACS 12.1'!AS33</f>
        <v>2368.1053286862011</v>
      </c>
      <c r="AY33" s="292">
        <f t="shared" si="17"/>
        <v>36198.181452774777</v>
      </c>
      <c r="AZ33" s="360">
        <f>Volumes!AZ33*'ACS 12.1'!AU33</f>
        <v>28811.212591173509</v>
      </c>
      <c r="BA33" s="519">
        <f>Volumes!BA33*'ACS 12.1'!AV33</f>
        <v>0</v>
      </c>
      <c r="BB33" s="519">
        <f>Volumes!BB33*'ACS 12.1'!AW33</f>
        <v>0</v>
      </c>
      <c r="BC33" s="519">
        <f>Volumes!BC33*'ACS 12.1'!AX33</f>
        <v>2593.0091332056159</v>
      </c>
      <c r="BD33" s="519">
        <f>Volumes!BD33*'ACS 12.1'!AY33</f>
        <v>3799.9108286498745</v>
      </c>
      <c r="BE33" s="519">
        <f>Volumes!BE33*'ACS 12.1'!AZ33</f>
        <v>2464.2892787120304</v>
      </c>
      <c r="BF33" s="292">
        <f t="shared" si="18"/>
        <v>37668.421831741027</v>
      </c>
      <c r="BG33" s="360">
        <f>Volumes!BG33*'ACS 12.1'!BB33</f>
        <v>29981.420773421225</v>
      </c>
      <c r="BH33" s="519">
        <f>Volumes!BH33*'ACS 12.1'!BC33</f>
        <v>0</v>
      </c>
      <c r="BI33" s="519">
        <f>Volumes!BI33*'ACS 12.1'!BD33</f>
        <v>0</v>
      </c>
      <c r="BJ33" s="519">
        <f>Volumes!BJ33*'ACS 12.1'!BE33</f>
        <v>2698.3278696079101</v>
      </c>
      <c r="BK33" s="519">
        <f>Volumes!BK33*'ACS 12.1'!BF33</f>
        <v>3954.2495858065254</v>
      </c>
      <c r="BL33" s="631">
        <f>Volumes!BL33*'ACS 12.1'!BG33</f>
        <v>2564.3798760184964</v>
      </c>
      <c r="BM33" s="292">
        <f t="shared" si="19"/>
        <v>39198.378104854157</v>
      </c>
      <c r="BN33" s="360">
        <f>Volumes!BN33*'ACS 12.1'!BI33</f>
        <v>31199.158617444406</v>
      </c>
      <c r="BO33" s="519">
        <f>Volumes!BO33*'ACS 12.1'!BJ33</f>
        <v>0</v>
      </c>
      <c r="BP33" s="519">
        <f>Volumes!BP33*'ACS 12.1'!BK33</f>
        <v>0</v>
      </c>
      <c r="BQ33" s="519">
        <f>Volumes!BQ33*'ACS 12.1'!BL33</f>
        <v>2807.9242755699966</v>
      </c>
      <c r="BR33" s="519">
        <f>Volumes!BR33*'ACS 12.1'!BM33</f>
        <v>4114.8570300547417</v>
      </c>
      <c r="BS33" s="519">
        <f>Volumes!BS33*'ACS 12.1'!BN33</f>
        <v>2668.5357946148406</v>
      </c>
      <c r="BT33" s="292">
        <f t="shared" si="20"/>
        <v>40790.475717683992</v>
      </c>
      <c r="BU33" s="53"/>
      <c r="BV33" s="77"/>
      <c r="BW33" s="77"/>
      <c r="BX33" s="77"/>
      <c r="BY33" s="35"/>
      <c r="BZ33" s="35"/>
      <c r="CA33" s="35"/>
      <c r="CB33" s="35"/>
    </row>
    <row r="34" spans="1:80">
      <c r="B34" s="285" t="s">
        <v>62</v>
      </c>
      <c r="C34" s="360">
        <f>$I34*'2011-15 % split'!C34</f>
        <v>255.86</v>
      </c>
      <c r="D34" s="519">
        <f>$I34*'2011-15 % split'!D34</f>
        <v>0</v>
      </c>
      <c r="E34" s="519">
        <f>$I34*'2011-15 % split'!E34</f>
        <v>0</v>
      </c>
      <c r="F34" s="519">
        <f>$I34*'2011-15 % split'!F34</f>
        <v>0</v>
      </c>
      <c r="G34" s="519">
        <f>$I34*'2011-15 % split'!G34</f>
        <v>0</v>
      </c>
      <c r="H34" s="631"/>
      <c r="I34" s="292">
        <f>'2011-15 % split'!H100</f>
        <v>255.86</v>
      </c>
      <c r="J34" s="360">
        <f>$P34*'2011-15 % split'!I34</f>
        <v>0</v>
      </c>
      <c r="K34" s="519">
        <f>$P34*'2011-15 % split'!J34</f>
        <v>0</v>
      </c>
      <c r="L34" s="519">
        <f>$P34*'2011-15 % split'!K34</f>
        <v>0</v>
      </c>
      <c r="M34" s="519">
        <f>$P34*'2011-15 % split'!L34</f>
        <v>0</v>
      </c>
      <c r="N34" s="519">
        <f>$P34*'2011-15 % split'!M34</f>
        <v>0</v>
      </c>
      <c r="O34" s="631"/>
      <c r="P34" s="292">
        <f>'2011-15 % split'!N100</f>
        <v>0</v>
      </c>
      <c r="Q34" s="360">
        <f>$W34*'2011-15 % split'!O34</f>
        <v>0</v>
      </c>
      <c r="R34" s="519">
        <f>$W34*'2011-15 % split'!P34</f>
        <v>0</v>
      </c>
      <c r="S34" s="519">
        <f>$W34*'2011-15 % split'!Q34</f>
        <v>0</v>
      </c>
      <c r="T34" s="519">
        <f>$W34*'2011-15 % split'!R34</f>
        <v>0</v>
      </c>
      <c r="U34" s="519">
        <f>$W34*'2011-15 % split'!S34</f>
        <v>0</v>
      </c>
      <c r="V34" s="631"/>
      <c r="W34" s="292">
        <f>'2011-15 % split'!T100</f>
        <v>0</v>
      </c>
      <c r="X34" s="360">
        <f>$AD34*'2011-15 % split'!U34</f>
        <v>1931.7</v>
      </c>
      <c r="Y34" s="519">
        <f>$AD34*'2011-15 % split'!V34</f>
        <v>0</v>
      </c>
      <c r="Z34" s="519">
        <f>$AD34*'2011-15 % split'!W34</f>
        <v>0</v>
      </c>
      <c r="AA34" s="519">
        <f>$AD34*'2011-15 % split'!X34</f>
        <v>0</v>
      </c>
      <c r="AB34" s="519">
        <f>$AD34*'2011-15 % split'!Y34</f>
        <v>0</v>
      </c>
      <c r="AC34" s="631"/>
      <c r="AD34" s="292">
        <f>'2011-15 % split'!Z100</f>
        <v>1931.7</v>
      </c>
      <c r="AE34" s="360">
        <f>Volumes!AE34*'ACS 12.1'!AA34</f>
        <v>2057.429493668134</v>
      </c>
      <c r="AF34" s="519">
        <f>Volumes!AF34*'ACS 12.1'!AB34</f>
        <v>0</v>
      </c>
      <c r="AG34" s="519">
        <f>Volumes!AG34*'ACS 12.1'!AC34</f>
        <v>0</v>
      </c>
      <c r="AH34" s="519">
        <f>Volumes!AH34*'ACS 12.1'!AD34</f>
        <v>0</v>
      </c>
      <c r="AI34" s="519">
        <f>Volumes!AI34*'ACS 12.1'!AE34</f>
        <v>0</v>
      </c>
      <c r="AJ34" s="631"/>
      <c r="AK34" s="292">
        <f t="shared" si="0"/>
        <v>2057.429493668134</v>
      </c>
      <c r="AL34" s="360">
        <f>Volumes!AL34*'ACS 12.1'!AG34</f>
        <v>2055.631155904749</v>
      </c>
      <c r="AM34" s="519">
        <f>Volumes!AM34*'ACS 12.1'!AH34</f>
        <v>0</v>
      </c>
      <c r="AN34" s="519">
        <f>Volumes!AN34*'ACS 12.1'!AI34</f>
        <v>0</v>
      </c>
      <c r="AO34" s="519">
        <f>Volumes!AO34*'ACS 12.1'!AJ34</f>
        <v>185.00680403142741</v>
      </c>
      <c r="AP34" s="519">
        <f>Volumes!AP34*'ACS 12.1'!AK34</f>
        <v>271.11719315227737</v>
      </c>
      <c r="AQ34" s="519">
        <f>Volumes!AQ34*'ACS 12.1'!AL34</f>
        <v>175.8228607161918</v>
      </c>
      <c r="AR34" s="292">
        <f t="shared" si="16"/>
        <v>2687.5780138046453</v>
      </c>
      <c r="AS34" s="360">
        <f>Volumes!AS34*'ACS 12.1'!AN34</f>
        <v>2139.1235250895147</v>
      </c>
      <c r="AT34" s="519">
        <f>Volumes!AT34*'ACS 12.1'!AO34</f>
        <v>0</v>
      </c>
      <c r="AU34" s="519">
        <f>Volumes!AU34*'ACS 12.1'!AP34</f>
        <v>0</v>
      </c>
      <c r="AV34" s="519">
        <f>Volumes!AV34*'ACS 12.1'!AQ34</f>
        <v>192.52111725805631</v>
      </c>
      <c r="AW34" s="519">
        <f>Volumes!AW34*'ACS 12.1'!AR34</f>
        <v>282.12900172405608</v>
      </c>
      <c r="AX34" s="519">
        <f>Volumes!AX34*'ACS 12.1'!AS34</f>
        <v>182.96415508501391</v>
      </c>
      <c r="AY34" s="292">
        <f t="shared" si="17"/>
        <v>2796.7377991566409</v>
      </c>
      <c r="AZ34" s="360">
        <f>Volumes!AZ34*'ACS 12.1'!AU34</f>
        <v>2226.0070550338669</v>
      </c>
      <c r="BA34" s="519">
        <f>Volumes!BA34*'ACS 12.1'!AV34</f>
        <v>0</v>
      </c>
      <c r="BB34" s="519">
        <f>Volumes!BB34*'ACS 12.1'!AW34</f>
        <v>0</v>
      </c>
      <c r="BC34" s="519">
        <f>Volumes!BC34*'ACS 12.1'!AX34</f>
        <v>200.34063495304801</v>
      </c>
      <c r="BD34" s="519">
        <f>Volumes!BD34*'ACS 12.1'!AY34</f>
        <v>293.58807048841669</v>
      </c>
      <c r="BE34" s="519">
        <f>Volumes!BE34*'ACS 12.1'!AZ34</f>
        <v>190.39550323327322</v>
      </c>
      <c r="BF34" s="292">
        <f t="shared" si="18"/>
        <v>2910.3312637086046</v>
      </c>
      <c r="BG34" s="360">
        <f>Volumes!BG34*'ACS 12.1'!BB34</f>
        <v>2316.419482532312</v>
      </c>
      <c r="BH34" s="519">
        <f>Volumes!BH34*'ACS 12.1'!BC34</f>
        <v>0</v>
      </c>
      <c r="BI34" s="519">
        <f>Volumes!BI34*'ACS 12.1'!BD34</f>
        <v>0</v>
      </c>
      <c r="BJ34" s="519">
        <f>Volumes!BJ34*'ACS 12.1'!BE34</f>
        <v>208.47775342790806</v>
      </c>
      <c r="BK34" s="519">
        <f>Volumes!BK34*'ACS 12.1'!BF34</f>
        <v>305.51256555118658</v>
      </c>
      <c r="BL34" s="631">
        <f>Volumes!BL34*'ACS 12.1'!BG34</f>
        <v>198.12868610579849</v>
      </c>
      <c r="BM34" s="292">
        <f t="shared" si="19"/>
        <v>3028.5384876172052</v>
      </c>
      <c r="BN34" s="360">
        <f>Volumes!BN34*'ACS 12.1'!BI34</f>
        <v>2410.5041387542351</v>
      </c>
      <c r="BO34" s="519">
        <f>Volumes!BO34*'ACS 12.1'!BJ34</f>
        <v>0</v>
      </c>
      <c r="BP34" s="519">
        <f>Volumes!BP34*'ACS 12.1'!BK34</f>
        <v>0</v>
      </c>
      <c r="BQ34" s="519">
        <f>Volumes!BQ34*'ACS 12.1'!BL34</f>
        <v>216.94537248788114</v>
      </c>
      <c r="BR34" s="519">
        <f>Volumes!BR34*'ACS 12.1'!BM34</f>
        <v>317.92139086029607</v>
      </c>
      <c r="BS34" s="519">
        <f>Volumes!BS34*'ACS 12.1'!BN34</f>
        <v>206.17596314716886</v>
      </c>
      <c r="BT34" s="292">
        <f t="shared" si="20"/>
        <v>3151.5468652495811</v>
      </c>
      <c r="BU34" s="53"/>
      <c r="BV34" s="85"/>
      <c r="BW34" s="85"/>
      <c r="BX34" s="85"/>
      <c r="BY34" s="35"/>
      <c r="BZ34" s="35"/>
      <c r="CA34" s="35"/>
      <c r="CB34" s="35"/>
    </row>
    <row r="35" spans="1:80">
      <c r="B35" s="289"/>
      <c r="C35" s="360"/>
      <c r="D35" s="519"/>
      <c r="E35" s="519"/>
      <c r="F35" s="519"/>
      <c r="G35" s="519"/>
      <c r="H35" s="631"/>
      <c r="I35" s="292"/>
      <c r="J35" s="360"/>
      <c r="K35" s="519"/>
      <c r="L35" s="519"/>
      <c r="M35" s="519"/>
      <c r="N35" s="519"/>
      <c r="O35" s="631"/>
      <c r="P35" s="292"/>
      <c r="Q35" s="360">
        <f>$W35*'2011-15 % split'!O35</f>
        <v>0</v>
      </c>
      <c r="R35" s="519">
        <f>$W35*'2011-15 % split'!P35</f>
        <v>0</v>
      </c>
      <c r="S35" s="519">
        <f>$W35*'2011-15 % split'!Q35</f>
        <v>0</v>
      </c>
      <c r="T35" s="519">
        <f>$W35*'2011-15 % split'!R35</f>
        <v>0</v>
      </c>
      <c r="U35" s="519">
        <f>$W35*'2011-15 % split'!S35</f>
        <v>0</v>
      </c>
      <c r="V35" s="631"/>
      <c r="W35" s="292"/>
      <c r="X35" s="360"/>
      <c r="Y35" s="519"/>
      <c r="Z35" s="519"/>
      <c r="AA35" s="519"/>
      <c r="AB35" s="519"/>
      <c r="AC35" s="631"/>
      <c r="AD35" s="292"/>
      <c r="AE35" s="360"/>
      <c r="AF35" s="519"/>
      <c r="AG35" s="519"/>
      <c r="AH35" s="519"/>
      <c r="AI35" s="519"/>
      <c r="AJ35" s="631"/>
      <c r="AK35" s="292"/>
      <c r="AL35" s="360"/>
      <c r="AM35" s="519"/>
      <c r="AN35" s="519"/>
      <c r="AO35" s="519"/>
      <c r="AP35" s="519"/>
      <c r="AQ35" s="519"/>
      <c r="AR35" s="292"/>
      <c r="AS35" s="360"/>
      <c r="AT35" s="519"/>
      <c r="AU35" s="519"/>
      <c r="AV35" s="519"/>
      <c r="AW35" s="519"/>
      <c r="AX35" s="519"/>
      <c r="AY35" s="292"/>
      <c r="AZ35" s="360"/>
      <c r="BA35" s="519"/>
      <c r="BB35" s="519"/>
      <c r="BC35" s="519"/>
      <c r="BD35" s="519"/>
      <c r="BE35" s="519"/>
      <c r="BF35" s="292"/>
      <c r="BG35" s="360"/>
      <c r="BH35" s="519"/>
      <c r="BI35" s="519"/>
      <c r="BJ35" s="519"/>
      <c r="BK35" s="519"/>
      <c r="BL35" s="631"/>
      <c r="BM35" s="292"/>
      <c r="BN35" s="360"/>
      <c r="BO35" s="519"/>
      <c r="BP35" s="519"/>
      <c r="BQ35" s="519"/>
      <c r="BR35" s="519"/>
      <c r="BS35" s="519"/>
      <c r="BT35" s="292"/>
      <c r="BU35" s="53"/>
      <c r="BV35" s="85"/>
      <c r="BW35" s="85"/>
      <c r="BX35" s="85"/>
      <c r="BY35" s="35"/>
      <c r="BZ35" s="35"/>
      <c r="CA35" s="35"/>
      <c r="CB35" s="35"/>
    </row>
    <row r="36" spans="1:80">
      <c r="A36" s="13"/>
      <c r="B36" s="289" t="s">
        <v>63</v>
      </c>
      <c r="C36" s="360">
        <f>$I36*'2011-15 % split'!C36</f>
        <v>58611.106573165664</v>
      </c>
      <c r="D36" s="519">
        <f>$I36*'2011-15 % split'!D36</f>
        <v>0</v>
      </c>
      <c r="E36" s="519">
        <f>$I36*'2011-15 % split'!E36</f>
        <v>0</v>
      </c>
      <c r="F36" s="519">
        <f>$I36*'2011-15 % split'!F36</f>
        <v>0</v>
      </c>
      <c r="G36" s="519">
        <f>$I36*'2011-15 % split'!G36</f>
        <v>0</v>
      </c>
      <c r="H36" s="631"/>
      <c r="I36" s="292">
        <f>'2011-15 % split'!H102</f>
        <v>58611.106573165664</v>
      </c>
      <c r="J36" s="360">
        <f>$P36*'2011-15 % split'!I36</f>
        <v>57545.977415447262</v>
      </c>
      <c r="K36" s="519">
        <f>$P36*'2011-15 % split'!J36</f>
        <v>0</v>
      </c>
      <c r="L36" s="519">
        <f>$P36*'2011-15 % split'!K36</f>
        <v>0</v>
      </c>
      <c r="M36" s="519">
        <f>$P36*'2011-15 % split'!L36</f>
        <v>0</v>
      </c>
      <c r="N36" s="519">
        <f>$P36*'2011-15 % split'!M36</f>
        <v>0</v>
      </c>
      <c r="O36" s="631"/>
      <c r="P36" s="292">
        <f>'2011-15 % split'!N102</f>
        <v>57545.977415447262</v>
      </c>
      <c r="Q36" s="360">
        <f>$W36*'2011-15 % split'!O36</f>
        <v>57731.341427682572</v>
      </c>
      <c r="R36" s="519">
        <f>$W36*'2011-15 % split'!P36</f>
        <v>0</v>
      </c>
      <c r="S36" s="519">
        <f>$W36*'2011-15 % split'!Q36</f>
        <v>0</v>
      </c>
      <c r="T36" s="519">
        <f>$W36*'2011-15 % split'!R36</f>
        <v>0</v>
      </c>
      <c r="U36" s="519">
        <f>$W36*'2011-15 % split'!S36</f>
        <v>0</v>
      </c>
      <c r="V36" s="631"/>
      <c r="W36" s="292">
        <f>'2011-15 % split'!T102</f>
        <v>57731.341427682572</v>
      </c>
      <c r="X36" s="360">
        <f>$AD36*'2011-15 % split'!U36</f>
        <v>0</v>
      </c>
      <c r="Y36" s="519">
        <f>$AD36*'2011-15 % split'!V36</f>
        <v>0</v>
      </c>
      <c r="Z36" s="519">
        <f>$AD36*'2011-15 % split'!W36</f>
        <v>0</v>
      </c>
      <c r="AA36" s="519">
        <f>$AD36*'2011-15 % split'!X36</f>
        <v>0</v>
      </c>
      <c r="AB36" s="519">
        <f>$AD36*'2011-15 % split'!Y36</f>
        <v>0</v>
      </c>
      <c r="AC36" s="631"/>
      <c r="AD36" s="292">
        <f>'2011-15 % split'!Z102</f>
        <v>0</v>
      </c>
      <c r="AE36" s="360">
        <f>Volumes!AE36*'ACS 12.1'!AA36</f>
        <v>0</v>
      </c>
      <c r="AF36" s="519">
        <f>Volumes!AF36*'ACS 12.1'!AB36</f>
        <v>0</v>
      </c>
      <c r="AG36" s="519">
        <f>Volumes!AG36*'ACS 12.1'!AC36</f>
        <v>0</v>
      </c>
      <c r="AH36" s="519">
        <f>Volumes!AH36*'ACS 12.1'!AD36</f>
        <v>0</v>
      </c>
      <c r="AI36" s="519">
        <f>Volumes!AI36*'ACS 12.1'!AE36</f>
        <v>0</v>
      </c>
      <c r="AJ36" s="631"/>
      <c r="AK36" s="292">
        <f t="shared" si="0"/>
        <v>0</v>
      </c>
      <c r="AL36" s="360">
        <f>Volumes!AL36*'ACS 12.1'!AG36</f>
        <v>0</v>
      </c>
      <c r="AM36" s="519">
        <f>Volumes!AM36*'ACS 12.1'!AH36</f>
        <v>0</v>
      </c>
      <c r="AN36" s="519">
        <f>Volumes!AN36*'ACS 12.1'!AI36</f>
        <v>0</v>
      </c>
      <c r="AO36" s="519">
        <f>Volumes!AO36*'ACS 12.1'!AJ36</f>
        <v>0</v>
      </c>
      <c r="AP36" s="519">
        <f>Volumes!AP36*'ACS 12.1'!AK36</f>
        <v>0</v>
      </c>
      <c r="AQ36" s="519">
        <f>Volumes!AQ36*'ACS 12.1'!AL36</f>
        <v>0</v>
      </c>
      <c r="AR36" s="292">
        <f t="shared" ref="AR36:AR38" si="21">SUM(AL36:AQ36)</f>
        <v>0</v>
      </c>
      <c r="AS36" s="360">
        <f>Volumes!AS36*'ACS 12.1'!AN36</f>
        <v>0</v>
      </c>
      <c r="AT36" s="519">
        <f>Volumes!AT36*'ACS 12.1'!AO36</f>
        <v>0</v>
      </c>
      <c r="AU36" s="519">
        <f>Volumes!AU36*'ACS 12.1'!AP36</f>
        <v>0</v>
      </c>
      <c r="AV36" s="519">
        <f>Volumes!AV36*'ACS 12.1'!AQ36</f>
        <v>0</v>
      </c>
      <c r="AW36" s="519">
        <f>Volumes!AW36*'ACS 12.1'!AR36</f>
        <v>0</v>
      </c>
      <c r="AX36" s="519">
        <f>Volumes!AX36*'ACS 12.1'!AS36</f>
        <v>0</v>
      </c>
      <c r="AY36" s="292">
        <f t="shared" ref="AY36:AY38" si="22">SUM(AS36:AX36)</f>
        <v>0</v>
      </c>
      <c r="AZ36" s="360">
        <f>Volumes!AZ36*'ACS 12.1'!AU36</f>
        <v>0</v>
      </c>
      <c r="BA36" s="519">
        <f>Volumes!BA36*'ACS 12.1'!AV36</f>
        <v>0</v>
      </c>
      <c r="BB36" s="519">
        <f>Volumes!BB36*'ACS 12.1'!AW36</f>
        <v>0</v>
      </c>
      <c r="BC36" s="519">
        <f>Volumes!BC36*'ACS 12.1'!AX36</f>
        <v>0</v>
      </c>
      <c r="BD36" s="519">
        <f>Volumes!BD36*'ACS 12.1'!AY36</f>
        <v>0</v>
      </c>
      <c r="BE36" s="519">
        <f>Volumes!BE36*'ACS 12.1'!AZ36</f>
        <v>0</v>
      </c>
      <c r="BF36" s="292">
        <f t="shared" ref="BF36:BF38" si="23">SUM(AZ36:BE36)</f>
        <v>0</v>
      </c>
      <c r="BG36" s="360">
        <f>Volumes!BG36*'ACS 12.1'!BB36</f>
        <v>0</v>
      </c>
      <c r="BH36" s="519">
        <f>Volumes!BH36*'ACS 12.1'!BC36</f>
        <v>0</v>
      </c>
      <c r="BI36" s="519">
        <f>Volumes!BI36*'ACS 12.1'!BD36</f>
        <v>0</v>
      </c>
      <c r="BJ36" s="519">
        <f>Volumes!BJ36*'ACS 12.1'!BE36</f>
        <v>0</v>
      </c>
      <c r="BK36" s="519">
        <f>Volumes!BK36*'ACS 12.1'!BF36</f>
        <v>0</v>
      </c>
      <c r="BL36" s="631">
        <f>Volumes!BL36*'ACS 12.1'!BG36</f>
        <v>0</v>
      </c>
      <c r="BM36" s="292">
        <f t="shared" ref="BM36:BM38" si="24">SUM(BG36:BL36)</f>
        <v>0</v>
      </c>
      <c r="BN36" s="360">
        <f>Volumes!BN36*'ACS 12.1'!BI36</f>
        <v>0</v>
      </c>
      <c r="BO36" s="519">
        <f>Volumes!BO36*'ACS 12.1'!BJ36</f>
        <v>0</v>
      </c>
      <c r="BP36" s="519">
        <f>Volumes!BP36*'ACS 12.1'!BK36</f>
        <v>0</v>
      </c>
      <c r="BQ36" s="519">
        <f>Volumes!BQ36*'ACS 12.1'!BL36</f>
        <v>0</v>
      </c>
      <c r="BR36" s="519">
        <f>Volumes!BR36*'ACS 12.1'!BM36</f>
        <v>0</v>
      </c>
      <c r="BS36" s="519">
        <f>Volumes!BS36*'ACS 12.1'!BN36</f>
        <v>0</v>
      </c>
      <c r="BT36" s="292">
        <f t="shared" ref="BT36:BT38" si="25">SUM(BN36:BS36)</f>
        <v>0</v>
      </c>
      <c r="BU36" s="53"/>
      <c r="BV36" s="60"/>
      <c r="BW36" s="60"/>
      <c r="BX36" s="60"/>
      <c r="BY36" s="35"/>
      <c r="BZ36" s="35"/>
      <c r="CA36" s="35"/>
      <c r="CB36" s="35"/>
    </row>
    <row r="37" spans="1:80">
      <c r="B37" s="289" t="s">
        <v>64</v>
      </c>
      <c r="C37" s="360">
        <f>$I37*'2011-15 % split'!C37</f>
        <v>110679.36147301937</v>
      </c>
      <c r="D37" s="519">
        <f>$I37*'2011-15 % split'!D37</f>
        <v>0</v>
      </c>
      <c r="E37" s="519">
        <f>$I37*'2011-15 % split'!E37</f>
        <v>0</v>
      </c>
      <c r="F37" s="519">
        <f>$I37*'2011-15 % split'!F37</f>
        <v>0</v>
      </c>
      <c r="G37" s="519">
        <f>$I37*'2011-15 % split'!G37</f>
        <v>0</v>
      </c>
      <c r="H37" s="631"/>
      <c r="I37" s="292">
        <f>'2011-15 % split'!H103</f>
        <v>110679.36147301937</v>
      </c>
      <c r="J37" s="360">
        <f>$P37*'2011-15 % split'!I37</f>
        <v>108668.00523091522</v>
      </c>
      <c r="K37" s="519">
        <f>$P37*'2011-15 % split'!J37</f>
        <v>0</v>
      </c>
      <c r="L37" s="519">
        <f>$P37*'2011-15 % split'!K37</f>
        <v>0</v>
      </c>
      <c r="M37" s="519">
        <f>$P37*'2011-15 % split'!L37</f>
        <v>0</v>
      </c>
      <c r="N37" s="519">
        <f>$P37*'2011-15 % split'!M37</f>
        <v>0</v>
      </c>
      <c r="O37" s="631"/>
      <c r="P37" s="292">
        <f>'2011-15 % split'!N103</f>
        <v>108668.00523091522</v>
      </c>
      <c r="Q37" s="360">
        <f>$W37*'2011-15 % split'!O37</f>
        <v>109018.04077390008</v>
      </c>
      <c r="R37" s="519">
        <f>$W37*'2011-15 % split'!P37</f>
        <v>0</v>
      </c>
      <c r="S37" s="519">
        <f>$W37*'2011-15 % split'!Q37</f>
        <v>0</v>
      </c>
      <c r="T37" s="519">
        <f>$W37*'2011-15 % split'!R37</f>
        <v>0</v>
      </c>
      <c r="U37" s="519">
        <f>$W37*'2011-15 % split'!S37</f>
        <v>0</v>
      </c>
      <c r="V37" s="631"/>
      <c r="W37" s="292">
        <f>'2011-15 % split'!T103</f>
        <v>109018.04077390008</v>
      </c>
      <c r="X37" s="360">
        <f>$AD37*'2011-15 % split'!U37</f>
        <v>195885.31</v>
      </c>
      <c r="Y37" s="519">
        <f>$AD37*'2011-15 % split'!V37</f>
        <v>0</v>
      </c>
      <c r="Z37" s="519">
        <f>$AD37*'2011-15 % split'!W37</f>
        <v>0</v>
      </c>
      <c r="AA37" s="519">
        <f>$AD37*'2011-15 % split'!X37</f>
        <v>0</v>
      </c>
      <c r="AB37" s="519">
        <f>$AD37*'2011-15 % split'!Y37</f>
        <v>0</v>
      </c>
      <c r="AC37" s="631"/>
      <c r="AD37" s="292">
        <f>'2011-15 % split'!Z103</f>
        <v>195885.31</v>
      </c>
      <c r="AE37" s="360">
        <f>Volumes!AE37*'ACS 12.1'!AA37</f>
        <v>208436.71531603512</v>
      </c>
      <c r="AF37" s="519">
        <f>Volumes!AF37*'ACS 12.1'!AB37</f>
        <v>0</v>
      </c>
      <c r="AG37" s="519">
        <f>Volumes!AG37*'ACS 12.1'!AC37</f>
        <v>0</v>
      </c>
      <c r="AH37" s="519">
        <f>Volumes!AH37*'ACS 12.1'!AD37</f>
        <v>0</v>
      </c>
      <c r="AI37" s="519">
        <f>Volumes!AI37*'ACS 12.1'!AE37</f>
        <v>0</v>
      </c>
      <c r="AJ37" s="631"/>
      <c r="AK37" s="292">
        <f t="shared" si="0"/>
        <v>208436.71531603512</v>
      </c>
      <c r="AL37" s="360">
        <f>Volumes!AL37*'ACS 12.1'!AG37</f>
        <v>0</v>
      </c>
      <c r="AM37" s="519">
        <f>Volumes!AM37*'ACS 12.1'!AH37</f>
        <v>0</v>
      </c>
      <c r="AN37" s="519">
        <f>Volumes!AN37*'ACS 12.1'!AI37</f>
        <v>0</v>
      </c>
      <c r="AO37" s="519">
        <f>Volumes!AO37*'ACS 12.1'!AJ37</f>
        <v>0</v>
      </c>
      <c r="AP37" s="519">
        <f>Volumes!AP37*'ACS 12.1'!AK37</f>
        <v>0</v>
      </c>
      <c r="AQ37" s="519">
        <f>Volumes!AQ37*'ACS 12.1'!AL37</f>
        <v>0</v>
      </c>
      <c r="AR37" s="292">
        <f t="shared" si="21"/>
        <v>0</v>
      </c>
      <c r="AS37" s="360">
        <f>Volumes!AS37*'ACS 12.1'!AN37</f>
        <v>0</v>
      </c>
      <c r="AT37" s="519">
        <f>Volumes!AT37*'ACS 12.1'!AO37</f>
        <v>0</v>
      </c>
      <c r="AU37" s="519">
        <f>Volumes!AU37*'ACS 12.1'!AP37</f>
        <v>0</v>
      </c>
      <c r="AV37" s="519">
        <f>Volumes!AV37*'ACS 12.1'!AQ37</f>
        <v>0</v>
      </c>
      <c r="AW37" s="519">
        <f>Volumes!AW37*'ACS 12.1'!AR37</f>
        <v>0</v>
      </c>
      <c r="AX37" s="519">
        <f>Volumes!AX37*'ACS 12.1'!AS37</f>
        <v>0</v>
      </c>
      <c r="AY37" s="292">
        <f t="shared" si="22"/>
        <v>0</v>
      </c>
      <c r="AZ37" s="360">
        <f>Volumes!AZ37*'ACS 12.1'!AU37</f>
        <v>0</v>
      </c>
      <c r="BA37" s="519">
        <f>Volumes!BA37*'ACS 12.1'!AV37</f>
        <v>0</v>
      </c>
      <c r="BB37" s="519">
        <f>Volumes!BB37*'ACS 12.1'!AW37</f>
        <v>0</v>
      </c>
      <c r="BC37" s="519">
        <f>Volumes!BC37*'ACS 12.1'!AX37</f>
        <v>0</v>
      </c>
      <c r="BD37" s="519">
        <f>Volumes!BD37*'ACS 12.1'!AY37</f>
        <v>0</v>
      </c>
      <c r="BE37" s="519">
        <f>Volumes!BE37*'ACS 12.1'!AZ37</f>
        <v>0</v>
      </c>
      <c r="BF37" s="292">
        <f t="shared" si="23"/>
        <v>0</v>
      </c>
      <c r="BG37" s="360">
        <f>Volumes!BG37*'ACS 12.1'!BB37</f>
        <v>0</v>
      </c>
      <c r="BH37" s="519">
        <f>Volumes!BH37*'ACS 12.1'!BC37</f>
        <v>0</v>
      </c>
      <c r="BI37" s="519">
        <f>Volumes!BI37*'ACS 12.1'!BD37</f>
        <v>0</v>
      </c>
      <c r="BJ37" s="519">
        <f>Volumes!BJ37*'ACS 12.1'!BE37</f>
        <v>0</v>
      </c>
      <c r="BK37" s="519">
        <f>Volumes!BK37*'ACS 12.1'!BF37</f>
        <v>0</v>
      </c>
      <c r="BL37" s="631">
        <f>Volumes!BL37*'ACS 12.1'!BG37</f>
        <v>0</v>
      </c>
      <c r="BM37" s="292">
        <f t="shared" si="24"/>
        <v>0</v>
      </c>
      <c r="BN37" s="360">
        <f>Volumes!BN37*'ACS 12.1'!BI37</f>
        <v>0</v>
      </c>
      <c r="BO37" s="519">
        <f>Volumes!BO37*'ACS 12.1'!BJ37</f>
        <v>0</v>
      </c>
      <c r="BP37" s="519">
        <f>Volumes!BP37*'ACS 12.1'!BK37</f>
        <v>0</v>
      </c>
      <c r="BQ37" s="519">
        <f>Volumes!BQ37*'ACS 12.1'!BL37</f>
        <v>0</v>
      </c>
      <c r="BR37" s="519">
        <f>Volumes!BR37*'ACS 12.1'!BM37</f>
        <v>0</v>
      </c>
      <c r="BS37" s="519">
        <f>Volumes!BS37*'ACS 12.1'!BN37</f>
        <v>0</v>
      </c>
      <c r="BT37" s="292">
        <f t="shared" si="25"/>
        <v>0</v>
      </c>
      <c r="BU37" s="53"/>
      <c r="BV37" s="53"/>
      <c r="BW37" s="53"/>
      <c r="BX37" s="53"/>
      <c r="BY37" s="35"/>
      <c r="BZ37" s="35"/>
      <c r="CA37" s="35"/>
      <c r="CB37" s="35"/>
    </row>
    <row r="38" spans="1:80">
      <c r="B38" s="289" t="s">
        <v>65</v>
      </c>
      <c r="C38" s="360">
        <f>$I38*'2011-15 % split'!C38</f>
        <v>15841.491953814968</v>
      </c>
      <c r="D38" s="519">
        <f>$I38*'2011-15 % split'!D38</f>
        <v>0</v>
      </c>
      <c r="E38" s="519">
        <f>$I38*'2011-15 % split'!E38</f>
        <v>0</v>
      </c>
      <c r="F38" s="519">
        <f>$I38*'2011-15 % split'!F38</f>
        <v>0</v>
      </c>
      <c r="G38" s="519">
        <f>$I38*'2011-15 % split'!G38</f>
        <v>0</v>
      </c>
      <c r="H38" s="631"/>
      <c r="I38" s="292">
        <f>'2011-15 % split'!H104</f>
        <v>15841.491953814968</v>
      </c>
      <c r="J38" s="360">
        <f>$P38*'2011-15 % split'!I38</f>
        <v>15553.607353637584</v>
      </c>
      <c r="K38" s="519">
        <f>$P38*'2011-15 % split'!J38</f>
        <v>0</v>
      </c>
      <c r="L38" s="519">
        <f>$P38*'2011-15 % split'!K38</f>
        <v>0</v>
      </c>
      <c r="M38" s="519">
        <f>$P38*'2011-15 % split'!L38</f>
        <v>0</v>
      </c>
      <c r="N38" s="519">
        <f>$P38*'2011-15 % split'!M38</f>
        <v>0</v>
      </c>
      <c r="O38" s="631"/>
      <c r="P38" s="292">
        <f>'2011-15 % split'!N104</f>
        <v>15553.607353637584</v>
      </c>
      <c r="Q38" s="360">
        <f>$W38*'2011-15 % split'!O38</f>
        <v>15603.707798417396</v>
      </c>
      <c r="R38" s="519">
        <f>$W38*'2011-15 % split'!P38</f>
        <v>0</v>
      </c>
      <c r="S38" s="519">
        <f>$W38*'2011-15 % split'!Q38</f>
        <v>0</v>
      </c>
      <c r="T38" s="519">
        <f>$W38*'2011-15 % split'!R38</f>
        <v>0</v>
      </c>
      <c r="U38" s="519">
        <f>$W38*'2011-15 % split'!S38</f>
        <v>0</v>
      </c>
      <c r="V38" s="631"/>
      <c r="W38" s="292">
        <f>'2011-15 % split'!T104</f>
        <v>15603.707798417396</v>
      </c>
      <c r="X38" s="360">
        <f>$AD38*'2011-15 % split'!U38</f>
        <v>0</v>
      </c>
      <c r="Y38" s="519">
        <f>$AD38*'2011-15 % split'!V38</f>
        <v>0</v>
      </c>
      <c r="Z38" s="519">
        <f>$AD38*'2011-15 % split'!W38</f>
        <v>0</v>
      </c>
      <c r="AA38" s="519">
        <f>$AD38*'2011-15 % split'!X38</f>
        <v>0</v>
      </c>
      <c r="AB38" s="519">
        <f>$AD38*'2011-15 % split'!Y38</f>
        <v>0</v>
      </c>
      <c r="AC38" s="631"/>
      <c r="AD38" s="292">
        <f>'2011-15 % split'!Z104</f>
        <v>0</v>
      </c>
      <c r="AE38" s="360">
        <f>Volumes!AE38*'ACS 12.1'!AA38</f>
        <v>0</v>
      </c>
      <c r="AF38" s="519">
        <f>Volumes!AF38*'ACS 12.1'!AB38</f>
        <v>0</v>
      </c>
      <c r="AG38" s="519">
        <f>Volumes!AG38*'ACS 12.1'!AC38</f>
        <v>0</v>
      </c>
      <c r="AH38" s="519">
        <f>Volumes!AH38*'ACS 12.1'!AD38</f>
        <v>0</v>
      </c>
      <c r="AI38" s="519">
        <f>Volumes!AI38*'ACS 12.1'!AE38</f>
        <v>0</v>
      </c>
      <c r="AJ38" s="631"/>
      <c r="AK38" s="292">
        <f t="shared" si="0"/>
        <v>0</v>
      </c>
      <c r="AL38" s="360">
        <f>Volumes!AL38*'ACS 12.1'!AG38</f>
        <v>0</v>
      </c>
      <c r="AM38" s="519">
        <f>Volumes!AM38*'ACS 12.1'!AH38</f>
        <v>0</v>
      </c>
      <c r="AN38" s="519">
        <f>Volumes!AN38*'ACS 12.1'!AI38</f>
        <v>0</v>
      </c>
      <c r="AO38" s="519">
        <f>Volumes!AO38*'ACS 12.1'!AJ38</f>
        <v>0</v>
      </c>
      <c r="AP38" s="519">
        <f>Volumes!AP38*'ACS 12.1'!AK38</f>
        <v>0</v>
      </c>
      <c r="AQ38" s="519">
        <f>Volumes!AQ38*'ACS 12.1'!AL38</f>
        <v>0</v>
      </c>
      <c r="AR38" s="292">
        <f t="shared" si="21"/>
        <v>0</v>
      </c>
      <c r="AS38" s="360">
        <f>Volumes!AS38*'ACS 12.1'!AN38</f>
        <v>0</v>
      </c>
      <c r="AT38" s="519">
        <f>Volumes!AT38*'ACS 12.1'!AO38</f>
        <v>0</v>
      </c>
      <c r="AU38" s="519">
        <f>Volumes!AU38*'ACS 12.1'!AP38</f>
        <v>0</v>
      </c>
      <c r="AV38" s="519">
        <f>Volumes!AV38*'ACS 12.1'!AQ38</f>
        <v>0</v>
      </c>
      <c r="AW38" s="519">
        <f>Volumes!AW38*'ACS 12.1'!AR38</f>
        <v>0</v>
      </c>
      <c r="AX38" s="519">
        <f>Volumes!AX38*'ACS 12.1'!AS38</f>
        <v>0</v>
      </c>
      <c r="AY38" s="292">
        <f t="shared" si="22"/>
        <v>0</v>
      </c>
      <c r="AZ38" s="360">
        <f>Volumes!AZ38*'ACS 12.1'!AU38</f>
        <v>0</v>
      </c>
      <c r="BA38" s="519">
        <f>Volumes!BA38*'ACS 12.1'!AV38</f>
        <v>0</v>
      </c>
      <c r="BB38" s="519">
        <f>Volumes!BB38*'ACS 12.1'!AW38</f>
        <v>0</v>
      </c>
      <c r="BC38" s="519">
        <f>Volumes!BC38*'ACS 12.1'!AX38</f>
        <v>0</v>
      </c>
      <c r="BD38" s="519">
        <f>Volumes!BD38*'ACS 12.1'!AY38</f>
        <v>0</v>
      </c>
      <c r="BE38" s="519">
        <f>Volumes!BE38*'ACS 12.1'!AZ38</f>
        <v>0</v>
      </c>
      <c r="BF38" s="292">
        <f t="shared" si="23"/>
        <v>0</v>
      </c>
      <c r="BG38" s="360">
        <f>Volumes!BG38*'ACS 12.1'!BB38</f>
        <v>0</v>
      </c>
      <c r="BH38" s="519">
        <f>Volumes!BH38*'ACS 12.1'!BC38</f>
        <v>0</v>
      </c>
      <c r="BI38" s="519">
        <f>Volumes!BI38*'ACS 12.1'!BD38</f>
        <v>0</v>
      </c>
      <c r="BJ38" s="519">
        <f>Volumes!BJ38*'ACS 12.1'!BE38</f>
        <v>0</v>
      </c>
      <c r="BK38" s="519">
        <f>Volumes!BK38*'ACS 12.1'!BF38</f>
        <v>0</v>
      </c>
      <c r="BL38" s="631">
        <f>Volumes!BL38*'ACS 12.1'!BG38</f>
        <v>0</v>
      </c>
      <c r="BM38" s="292">
        <f t="shared" si="24"/>
        <v>0</v>
      </c>
      <c r="BN38" s="360">
        <f>Volumes!BN38*'ACS 12.1'!BI38</f>
        <v>0</v>
      </c>
      <c r="BO38" s="519">
        <f>Volumes!BO38*'ACS 12.1'!BJ38</f>
        <v>0</v>
      </c>
      <c r="BP38" s="519">
        <f>Volumes!BP38*'ACS 12.1'!BK38</f>
        <v>0</v>
      </c>
      <c r="BQ38" s="519">
        <f>Volumes!BQ38*'ACS 12.1'!BL38</f>
        <v>0</v>
      </c>
      <c r="BR38" s="519">
        <f>Volumes!BR38*'ACS 12.1'!BM38</f>
        <v>0</v>
      </c>
      <c r="BS38" s="519">
        <f>Volumes!BS38*'ACS 12.1'!BN38</f>
        <v>0</v>
      </c>
      <c r="BT38" s="292">
        <f t="shared" si="25"/>
        <v>0</v>
      </c>
      <c r="BU38" s="53"/>
      <c r="BV38" s="53"/>
      <c r="BW38" s="53"/>
      <c r="BX38" s="53"/>
      <c r="BY38" s="35"/>
      <c r="BZ38" s="35"/>
      <c r="CA38" s="35"/>
      <c r="CB38" s="35"/>
    </row>
    <row r="39" spans="1:80">
      <c r="B39" s="289"/>
      <c r="C39" s="360"/>
      <c r="D39" s="519"/>
      <c r="E39" s="519"/>
      <c r="F39" s="519"/>
      <c r="G39" s="519"/>
      <c r="H39" s="631"/>
      <c r="I39" s="292"/>
      <c r="J39" s="360"/>
      <c r="K39" s="519"/>
      <c r="L39" s="519"/>
      <c r="M39" s="519"/>
      <c r="N39" s="519"/>
      <c r="O39" s="631"/>
      <c r="P39" s="292"/>
      <c r="Q39" s="360">
        <f>$W39*'2011-15 % split'!O39</f>
        <v>0</v>
      </c>
      <c r="R39" s="519">
        <f>$W39*'2011-15 % split'!P39</f>
        <v>0</v>
      </c>
      <c r="S39" s="519">
        <f>$W39*'2011-15 % split'!Q39</f>
        <v>0</v>
      </c>
      <c r="T39" s="519">
        <f>$W39*'2011-15 % split'!R39</f>
        <v>0</v>
      </c>
      <c r="U39" s="519">
        <f>$W39*'2011-15 % split'!S39</f>
        <v>0</v>
      </c>
      <c r="V39" s="631"/>
      <c r="W39" s="292"/>
      <c r="X39" s="360"/>
      <c r="Y39" s="519"/>
      <c r="Z39" s="519"/>
      <c r="AA39" s="519"/>
      <c r="AB39" s="519"/>
      <c r="AC39" s="631"/>
      <c r="AD39" s="292"/>
      <c r="AE39" s="360"/>
      <c r="AF39" s="519"/>
      <c r="AG39" s="519"/>
      <c r="AH39" s="519"/>
      <c r="AI39" s="519"/>
      <c r="AJ39" s="631"/>
      <c r="AK39" s="292"/>
      <c r="AL39" s="360"/>
      <c r="AM39" s="519"/>
      <c r="AN39" s="519"/>
      <c r="AO39" s="519"/>
      <c r="AP39" s="519"/>
      <c r="AQ39" s="519"/>
      <c r="AR39" s="292"/>
      <c r="AS39" s="360"/>
      <c r="AT39" s="519"/>
      <c r="AU39" s="519"/>
      <c r="AV39" s="519"/>
      <c r="AW39" s="519"/>
      <c r="AX39" s="519"/>
      <c r="AY39" s="292"/>
      <c r="AZ39" s="360"/>
      <c r="BA39" s="519"/>
      <c r="BB39" s="519"/>
      <c r="BC39" s="519"/>
      <c r="BD39" s="519"/>
      <c r="BE39" s="519"/>
      <c r="BF39" s="292"/>
      <c r="BG39" s="360"/>
      <c r="BH39" s="519"/>
      <c r="BI39" s="519"/>
      <c r="BJ39" s="519"/>
      <c r="BK39" s="519"/>
      <c r="BL39" s="631"/>
      <c r="BM39" s="292"/>
      <c r="BN39" s="360"/>
      <c r="BO39" s="519"/>
      <c r="BP39" s="519"/>
      <c r="BQ39" s="519"/>
      <c r="BR39" s="519"/>
      <c r="BS39" s="519"/>
      <c r="BT39" s="292"/>
      <c r="BU39" s="53"/>
      <c r="BV39" s="53"/>
      <c r="BW39" s="53"/>
      <c r="BX39" s="53"/>
      <c r="BY39" s="35"/>
      <c r="BZ39" s="35"/>
      <c r="CA39" s="35"/>
      <c r="CB39" s="35"/>
    </row>
    <row r="40" spans="1:80">
      <c r="B40" s="289" t="s">
        <v>74</v>
      </c>
      <c r="C40" s="360">
        <f>$I40*'2011-15 % split'!C40</f>
        <v>393447.99999999988</v>
      </c>
      <c r="D40" s="519">
        <f>$I40*'2011-15 % split'!D40</f>
        <v>0</v>
      </c>
      <c r="E40" s="519">
        <f>$I40*'2011-15 % split'!E40</f>
        <v>0</v>
      </c>
      <c r="F40" s="519">
        <f>$I40*'2011-15 % split'!F40</f>
        <v>0</v>
      </c>
      <c r="G40" s="519">
        <f>$I40*'2011-15 % split'!G40</f>
        <v>0</v>
      </c>
      <c r="H40" s="631"/>
      <c r="I40" s="292">
        <f>'2011-15 % split'!H106</f>
        <v>393447.99999999988</v>
      </c>
      <c r="J40" s="360">
        <f>$P40*'2011-15 % split'!I40</f>
        <v>308349.34000000003</v>
      </c>
      <c r="K40" s="519">
        <f>$P40*'2011-15 % split'!J40</f>
        <v>0</v>
      </c>
      <c r="L40" s="519">
        <f>$P40*'2011-15 % split'!K40</f>
        <v>0</v>
      </c>
      <c r="M40" s="519">
        <f>$P40*'2011-15 % split'!L40</f>
        <v>0</v>
      </c>
      <c r="N40" s="519">
        <f>$P40*'2011-15 % split'!M40</f>
        <v>0</v>
      </c>
      <c r="O40" s="631"/>
      <c r="P40" s="292">
        <f>'2011-15 % split'!N106</f>
        <v>308349.34000000003</v>
      </c>
      <c r="Q40" s="360">
        <f>$W40*'2011-15 % split'!O40</f>
        <v>197729.91</v>
      </c>
      <c r="R40" s="519">
        <f>$W40*'2011-15 % split'!P40</f>
        <v>0</v>
      </c>
      <c r="S40" s="519">
        <f>$W40*'2011-15 % split'!Q40</f>
        <v>0</v>
      </c>
      <c r="T40" s="519">
        <f>$W40*'2011-15 % split'!R40</f>
        <v>0</v>
      </c>
      <c r="U40" s="519">
        <f>$W40*'2011-15 % split'!S40</f>
        <v>0</v>
      </c>
      <c r="V40" s="631"/>
      <c r="W40" s="292">
        <f>'2011-15 % split'!T106</f>
        <v>197729.91</v>
      </c>
      <c r="X40" s="360">
        <f>$AD40*'2011-15 % split'!U40</f>
        <v>263537.55</v>
      </c>
      <c r="Y40" s="519">
        <f>$AD40*'2011-15 % split'!V40</f>
        <v>0</v>
      </c>
      <c r="Z40" s="519">
        <f>$AD40*'2011-15 % split'!W40</f>
        <v>0</v>
      </c>
      <c r="AA40" s="519">
        <f>$AD40*'2011-15 % split'!X40</f>
        <v>0</v>
      </c>
      <c r="AB40" s="519">
        <f>$AD40*'2011-15 % split'!Y40</f>
        <v>0</v>
      </c>
      <c r="AC40" s="631"/>
      <c r="AD40" s="292">
        <f>'2011-15 % split'!Z106</f>
        <v>263537.55</v>
      </c>
      <c r="AE40" s="360">
        <f>Volumes!AE40*'ACS 12.1'!AA40</f>
        <v>280584.73301591002</v>
      </c>
      <c r="AF40" s="519">
        <f>Volumes!AF40*'ACS 12.1'!AB40</f>
        <v>0</v>
      </c>
      <c r="AG40" s="519">
        <f>Volumes!AG40*'ACS 12.1'!AC40</f>
        <v>0</v>
      </c>
      <c r="AH40" s="519">
        <f>Volumes!AH40*'ACS 12.1'!AD40</f>
        <v>0</v>
      </c>
      <c r="AI40" s="519">
        <f>Volumes!AI40*'ACS 12.1'!AE40</f>
        <v>0</v>
      </c>
      <c r="AJ40" s="631"/>
      <c r="AK40" s="292">
        <f t="shared" si="0"/>
        <v>280584.73301591002</v>
      </c>
      <c r="AL40" s="360">
        <f>Volumes!AL40*'ACS 12.1'!AG40</f>
        <v>0</v>
      </c>
      <c r="AM40" s="519">
        <f>Volumes!AM40*'ACS 12.1'!AH40</f>
        <v>0</v>
      </c>
      <c r="AN40" s="519">
        <f>Volumes!AN40*'ACS 12.1'!AI40</f>
        <v>0</v>
      </c>
      <c r="AO40" s="519">
        <f>Volumes!AO40*'ACS 12.1'!AJ40</f>
        <v>0</v>
      </c>
      <c r="AP40" s="519">
        <f>Volumes!AP40*'ACS 12.1'!AK40</f>
        <v>0</v>
      </c>
      <c r="AQ40" s="519">
        <f>Volumes!AQ40*'ACS 12.1'!AL40</f>
        <v>0</v>
      </c>
      <c r="AR40" s="292">
        <f t="shared" ref="AR40:AR41" si="26">SUM(AL40:AQ40)</f>
        <v>0</v>
      </c>
      <c r="AS40" s="360">
        <f>Volumes!AS40*'ACS 12.1'!AN40</f>
        <v>0</v>
      </c>
      <c r="AT40" s="519">
        <f>Volumes!AT40*'ACS 12.1'!AO40</f>
        <v>0</v>
      </c>
      <c r="AU40" s="519">
        <f>Volumes!AU40*'ACS 12.1'!AP40</f>
        <v>0</v>
      </c>
      <c r="AV40" s="519">
        <f>Volumes!AV40*'ACS 12.1'!AQ40</f>
        <v>0</v>
      </c>
      <c r="AW40" s="519">
        <f>Volumes!AW40*'ACS 12.1'!AR40</f>
        <v>0</v>
      </c>
      <c r="AX40" s="519">
        <f>Volumes!AX40*'ACS 12.1'!AS40</f>
        <v>0</v>
      </c>
      <c r="AY40" s="292">
        <f t="shared" ref="AY40:AY41" si="27">SUM(AS40:AX40)</f>
        <v>0</v>
      </c>
      <c r="AZ40" s="360">
        <f>Volumes!AZ40*'ACS 12.1'!AU40</f>
        <v>0</v>
      </c>
      <c r="BA40" s="519">
        <f>Volumes!BA40*'ACS 12.1'!AV40</f>
        <v>0</v>
      </c>
      <c r="BB40" s="519">
        <f>Volumes!BB40*'ACS 12.1'!AW40</f>
        <v>0</v>
      </c>
      <c r="BC40" s="519">
        <f>Volumes!BC40*'ACS 12.1'!AX40</f>
        <v>0</v>
      </c>
      <c r="BD40" s="519">
        <f>Volumes!BD40*'ACS 12.1'!AY40</f>
        <v>0</v>
      </c>
      <c r="BE40" s="519">
        <f>Volumes!BE40*'ACS 12.1'!AZ40</f>
        <v>0</v>
      </c>
      <c r="BF40" s="292">
        <f t="shared" ref="BF40:BF41" si="28">SUM(AZ40:BE40)</f>
        <v>0</v>
      </c>
      <c r="BG40" s="360">
        <f>Volumes!BG40*'ACS 12.1'!BB40</f>
        <v>0</v>
      </c>
      <c r="BH40" s="519">
        <f>Volumes!BH40*'ACS 12.1'!BC40</f>
        <v>0</v>
      </c>
      <c r="BI40" s="519">
        <f>Volumes!BI40*'ACS 12.1'!BD40</f>
        <v>0</v>
      </c>
      <c r="BJ40" s="519">
        <f>Volumes!BJ40*'ACS 12.1'!BE40</f>
        <v>0</v>
      </c>
      <c r="BK40" s="519">
        <f>Volumes!BK40*'ACS 12.1'!BF40</f>
        <v>0</v>
      </c>
      <c r="BL40" s="631">
        <f>Volumes!BL40*'ACS 12.1'!BG40</f>
        <v>0</v>
      </c>
      <c r="BM40" s="292">
        <f t="shared" ref="BM40:BM41" si="29">SUM(BG40:BL40)</f>
        <v>0</v>
      </c>
      <c r="BN40" s="360">
        <f>Volumes!BN40*'ACS 12.1'!BI40</f>
        <v>0</v>
      </c>
      <c r="BO40" s="519">
        <f>Volumes!BO40*'ACS 12.1'!BJ40</f>
        <v>0</v>
      </c>
      <c r="BP40" s="519">
        <f>Volumes!BP40*'ACS 12.1'!BK40</f>
        <v>0</v>
      </c>
      <c r="BQ40" s="519">
        <f>Volumes!BQ40*'ACS 12.1'!BL40</f>
        <v>0</v>
      </c>
      <c r="BR40" s="519">
        <f>Volumes!BR40*'ACS 12.1'!BM40</f>
        <v>0</v>
      </c>
      <c r="BS40" s="519">
        <f>Volumes!BS40*'ACS 12.1'!BN40</f>
        <v>0</v>
      </c>
      <c r="BT40" s="292">
        <f t="shared" ref="BT40:BT41" si="30">SUM(BN40:BS40)</f>
        <v>0</v>
      </c>
      <c r="BU40" s="53"/>
      <c r="BV40" s="60"/>
      <c r="BW40" s="60"/>
      <c r="BX40" s="60"/>
      <c r="BY40" s="35"/>
      <c r="BZ40" s="35"/>
      <c r="CA40" s="35"/>
      <c r="CB40" s="35"/>
    </row>
    <row r="41" spans="1:80">
      <c r="B41" s="289" t="s">
        <v>75</v>
      </c>
      <c r="C41" s="360">
        <f>$I41*'2011-15 % split'!C41</f>
        <v>1436.76</v>
      </c>
      <c r="D41" s="519">
        <f>$I41*'2011-15 % split'!D41</f>
        <v>0</v>
      </c>
      <c r="E41" s="519">
        <f>$I41*'2011-15 % split'!E41</f>
        <v>0</v>
      </c>
      <c r="F41" s="519">
        <f>$I41*'2011-15 % split'!F41</f>
        <v>0</v>
      </c>
      <c r="G41" s="519">
        <f>$I41*'2011-15 % split'!G41</f>
        <v>0</v>
      </c>
      <c r="H41" s="631"/>
      <c r="I41" s="292">
        <f>'2011-15 % split'!H107</f>
        <v>1436.76</v>
      </c>
      <c r="J41" s="360">
        <f>$P41*'2011-15 % split'!I41</f>
        <v>0</v>
      </c>
      <c r="K41" s="519">
        <f>$P41*'2011-15 % split'!J41</f>
        <v>0</v>
      </c>
      <c r="L41" s="519">
        <f>$P41*'2011-15 % split'!K41</f>
        <v>0</v>
      </c>
      <c r="M41" s="519">
        <f>$P41*'2011-15 % split'!L41</f>
        <v>0</v>
      </c>
      <c r="N41" s="519">
        <f>$P41*'2011-15 % split'!M41</f>
        <v>0</v>
      </c>
      <c r="O41" s="631"/>
      <c r="P41" s="292">
        <f>'2011-15 % split'!N107</f>
        <v>0</v>
      </c>
      <c r="Q41" s="360">
        <f>$W41*'2011-15 % split'!O41</f>
        <v>0</v>
      </c>
      <c r="R41" s="519">
        <f>$W41*'2011-15 % split'!P41</f>
        <v>0</v>
      </c>
      <c r="S41" s="519">
        <f>$W41*'2011-15 % split'!Q41</f>
        <v>0</v>
      </c>
      <c r="T41" s="519">
        <f>$W41*'2011-15 % split'!R41</f>
        <v>0</v>
      </c>
      <c r="U41" s="519">
        <f>$W41*'2011-15 % split'!S41</f>
        <v>0</v>
      </c>
      <c r="V41" s="631"/>
      <c r="W41" s="292">
        <f>'2011-15 % split'!T107</f>
        <v>0</v>
      </c>
      <c r="X41" s="360">
        <f>$AD41*'2011-15 % split'!U41</f>
        <v>0</v>
      </c>
      <c r="Y41" s="519">
        <f>$AD41*'2011-15 % split'!V41</f>
        <v>0</v>
      </c>
      <c r="Z41" s="519">
        <f>$AD41*'2011-15 % split'!W41</f>
        <v>0</v>
      </c>
      <c r="AA41" s="519">
        <f>$AD41*'2011-15 % split'!X41</f>
        <v>0</v>
      </c>
      <c r="AB41" s="519">
        <f>$AD41*'2011-15 % split'!Y41</f>
        <v>0</v>
      </c>
      <c r="AC41" s="631"/>
      <c r="AD41" s="292">
        <f>'2011-15 % split'!Z107</f>
        <v>0</v>
      </c>
      <c r="AE41" s="360">
        <f>Volumes!AE41*'ACS 12.1'!AA41</f>
        <v>0</v>
      </c>
      <c r="AF41" s="519">
        <f>Volumes!AF41*'ACS 12.1'!AB41</f>
        <v>0</v>
      </c>
      <c r="AG41" s="519">
        <f>Volumes!AG41*'ACS 12.1'!AC41</f>
        <v>0</v>
      </c>
      <c r="AH41" s="519">
        <f>Volumes!AH41*'ACS 12.1'!AD41</f>
        <v>0</v>
      </c>
      <c r="AI41" s="519">
        <f>Volumes!AI41*'ACS 12.1'!AE41</f>
        <v>0</v>
      </c>
      <c r="AJ41" s="631"/>
      <c r="AK41" s="292">
        <f t="shared" si="0"/>
        <v>0</v>
      </c>
      <c r="AL41" s="360">
        <f>Volumes!AL41*'ACS 12.1'!AG41</f>
        <v>0</v>
      </c>
      <c r="AM41" s="519">
        <f>Volumes!AM41*'ACS 12.1'!AH41</f>
        <v>0</v>
      </c>
      <c r="AN41" s="519">
        <f>Volumes!AN41*'ACS 12.1'!AI41</f>
        <v>0</v>
      </c>
      <c r="AO41" s="519">
        <f>Volumes!AO41*'ACS 12.1'!AJ41</f>
        <v>0</v>
      </c>
      <c r="AP41" s="519">
        <f>Volumes!AP41*'ACS 12.1'!AK41</f>
        <v>0</v>
      </c>
      <c r="AQ41" s="519">
        <f>Volumes!AQ41*'ACS 12.1'!AL41</f>
        <v>0</v>
      </c>
      <c r="AR41" s="292">
        <f t="shared" si="26"/>
        <v>0</v>
      </c>
      <c r="AS41" s="360">
        <f>Volumes!AS41*'ACS 12.1'!AN41</f>
        <v>0</v>
      </c>
      <c r="AT41" s="519">
        <f>Volumes!AT41*'ACS 12.1'!AO41</f>
        <v>0</v>
      </c>
      <c r="AU41" s="519">
        <f>Volumes!AU41*'ACS 12.1'!AP41</f>
        <v>0</v>
      </c>
      <c r="AV41" s="519">
        <f>Volumes!AV41*'ACS 12.1'!AQ41</f>
        <v>0</v>
      </c>
      <c r="AW41" s="519">
        <f>Volumes!AW41*'ACS 12.1'!AR41</f>
        <v>0</v>
      </c>
      <c r="AX41" s="519">
        <f>Volumes!AX41*'ACS 12.1'!AS41</f>
        <v>0</v>
      </c>
      <c r="AY41" s="292">
        <f t="shared" si="27"/>
        <v>0</v>
      </c>
      <c r="AZ41" s="360">
        <f>Volumes!AZ41*'ACS 12.1'!AU41</f>
        <v>0</v>
      </c>
      <c r="BA41" s="519">
        <f>Volumes!BA41*'ACS 12.1'!AV41</f>
        <v>0</v>
      </c>
      <c r="BB41" s="519">
        <f>Volumes!BB41*'ACS 12.1'!AW41</f>
        <v>0</v>
      </c>
      <c r="BC41" s="519">
        <f>Volumes!BC41*'ACS 12.1'!AX41</f>
        <v>0</v>
      </c>
      <c r="BD41" s="519">
        <f>Volumes!BD41*'ACS 12.1'!AY41</f>
        <v>0</v>
      </c>
      <c r="BE41" s="519">
        <f>Volumes!BE41*'ACS 12.1'!AZ41</f>
        <v>0</v>
      </c>
      <c r="BF41" s="292">
        <f t="shared" si="28"/>
        <v>0</v>
      </c>
      <c r="BG41" s="360">
        <f>Volumes!BG41*'ACS 12.1'!BB41</f>
        <v>0</v>
      </c>
      <c r="BH41" s="519">
        <f>Volumes!BH41*'ACS 12.1'!BC41</f>
        <v>0</v>
      </c>
      <c r="BI41" s="519">
        <f>Volumes!BI41*'ACS 12.1'!BD41</f>
        <v>0</v>
      </c>
      <c r="BJ41" s="519">
        <f>Volumes!BJ41*'ACS 12.1'!BE41</f>
        <v>0</v>
      </c>
      <c r="BK41" s="519">
        <f>Volumes!BK41*'ACS 12.1'!BF41</f>
        <v>0</v>
      </c>
      <c r="BL41" s="631">
        <f>Volumes!BL41*'ACS 12.1'!BG41</f>
        <v>0</v>
      </c>
      <c r="BM41" s="292">
        <f t="shared" si="29"/>
        <v>0</v>
      </c>
      <c r="BN41" s="360">
        <f>Volumes!BN41*'ACS 12.1'!BI41</f>
        <v>0</v>
      </c>
      <c r="BO41" s="519">
        <f>Volumes!BO41*'ACS 12.1'!BJ41</f>
        <v>0</v>
      </c>
      <c r="BP41" s="519">
        <f>Volumes!BP41*'ACS 12.1'!BK41</f>
        <v>0</v>
      </c>
      <c r="BQ41" s="519">
        <f>Volumes!BQ41*'ACS 12.1'!BL41</f>
        <v>0</v>
      </c>
      <c r="BR41" s="519">
        <f>Volumes!BR41*'ACS 12.1'!BM41</f>
        <v>0</v>
      </c>
      <c r="BS41" s="519">
        <f>Volumes!BS41*'ACS 12.1'!BN41</f>
        <v>0</v>
      </c>
      <c r="BT41" s="292">
        <f t="shared" si="30"/>
        <v>0</v>
      </c>
      <c r="BU41" s="53"/>
      <c r="BV41" s="60"/>
      <c r="BW41" s="60"/>
      <c r="BX41" s="60"/>
      <c r="BY41" s="35"/>
      <c r="BZ41" s="35"/>
      <c r="CA41" s="35"/>
      <c r="CB41" s="35"/>
    </row>
    <row r="42" spans="1:80">
      <c r="B42" s="286"/>
      <c r="C42" s="360"/>
      <c r="D42" s="519"/>
      <c r="E42" s="519"/>
      <c r="F42" s="519"/>
      <c r="G42" s="519"/>
      <c r="H42" s="631"/>
      <c r="I42" s="292"/>
      <c r="J42" s="360"/>
      <c r="K42" s="519"/>
      <c r="L42" s="519"/>
      <c r="M42" s="519"/>
      <c r="N42" s="519"/>
      <c r="O42" s="631"/>
      <c r="P42" s="292"/>
      <c r="Q42" s="360">
        <f>$W42*'2011-15 % split'!O42</f>
        <v>0</v>
      </c>
      <c r="R42" s="519">
        <f>$W42*'2011-15 % split'!P42</f>
        <v>0</v>
      </c>
      <c r="S42" s="519">
        <f>$W42*'2011-15 % split'!Q42</f>
        <v>0</v>
      </c>
      <c r="T42" s="519">
        <f>$W42*'2011-15 % split'!R42</f>
        <v>0</v>
      </c>
      <c r="U42" s="519">
        <f>$W42*'2011-15 % split'!S42</f>
        <v>0</v>
      </c>
      <c r="V42" s="631"/>
      <c r="W42" s="292"/>
      <c r="X42" s="360"/>
      <c r="Y42" s="519"/>
      <c r="Z42" s="519"/>
      <c r="AA42" s="519"/>
      <c r="AB42" s="519"/>
      <c r="AC42" s="631"/>
      <c r="AD42" s="292"/>
      <c r="AE42" s="360"/>
      <c r="AF42" s="519"/>
      <c r="AG42" s="519"/>
      <c r="AH42" s="519"/>
      <c r="AI42" s="519"/>
      <c r="AJ42" s="631"/>
      <c r="AK42" s="292"/>
      <c r="AL42" s="360"/>
      <c r="AM42" s="519"/>
      <c r="AN42" s="519"/>
      <c r="AO42" s="519"/>
      <c r="AP42" s="519"/>
      <c r="AQ42" s="519"/>
      <c r="AR42" s="292"/>
      <c r="AS42" s="360"/>
      <c r="AT42" s="519"/>
      <c r="AU42" s="519"/>
      <c r="AV42" s="519"/>
      <c r="AW42" s="519"/>
      <c r="AX42" s="519"/>
      <c r="AY42" s="292"/>
      <c r="AZ42" s="360"/>
      <c r="BA42" s="519"/>
      <c r="BB42" s="519"/>
      <c r="BC42" s="519"/>
      <c r="BD42" s="519"/>
      <c r="BE42" s="519"/>
      <c r="BF42" s="292"/>
      <c r="BG42" s="360"/>
      <c r="BH42" s="519"/>
      <c r="BI42" s="519"/>
      <c r="BJ42" s="519"/>
      <c r="BK42" s="519"/>
      <c r="BL42" s="631"/>
      <c r="BM42" s="292"/>
      <c r="BN42" s="360"/>
      <c r="BO42" s="519"/>
      <c r="BP42" s="519"/>
      <c r="BQ42" s="519"/>
      <c r="BR42" s="519"/>
      <c r="BS42" s="519"/>
      <c r="BT42" s="292"/>
      <c r="BU42" s="53"/>
      <c r="BV42" s="77"/>
      <c r="BW42" s="77"/>
      <c r="BX42" s="77"/>
      <c r="BY42" s="35"/>
      <c r="BZ42" s="35"/>
      <c r="CA42" s="35"/>
      <c r="CB42" s="35"/>
    </row>
    <row r="43" spans="1:80">
      <c r="B43" s="285" t="s">
        <v>66</v>
      </c>
      <c r="C43" s="360"/>
      <c r="D43" s="519"/>
      <c r="E43" s="519"/>
      <c r="F43" s="519"/>
      <c r="G43" s="519"/>
      <c r="H43" s="631"/>
      <c r="I43" s="292"/>
      <c r="J43" s="360"/>
      <c r="K43" s="519"/>
      <c r="L43" s="519"/>
      <c r="M43" s="519"/>
      <c r="N43" s="519"/>
      <c r="O43" s="631"/>
      <c r="P43" s="292"/>
      <c r="Q43" s="360">
        <f>$W43*'2011-15 % split'!O43</f>
        <v>0</v>
      </c>
      <c r="R43" s="519">
        <f>$W43*'2011-15 % split'!P43</f>
        <v>0</v>
      </c>
      <c r="S43" s="519">
        <f>$W43*'2011-15 % split'!Q43</f>
        <v>0</v>
      </c>
      <c r="T43" s="519">
        <f>$W43*'2011-15 % split'!R43</f>
        <v>0</v>
      </c>
      <c r="U43" s="519">
        <f>$W43*'2011-15 % split'!S43</f>
        <v>0</v>
      </c>
      <c r="V43" s="631"/>
      <c r="W43" s="292"/>
      <c r="X43" s="360"/>
      <c r="Y43" s="519"/>
      <c r="Z43" s="519"/>
      <c r="AA43" s="519"/>
      <c r="AB43" s="519"/>
      <c r="AC43" s="631"/>
      <c r="AD43" s="292"/>
      <c r="AE43" s="360"/>
      <c r="AF43" s="519"/>
      <c r="AG43" s="519"/>
      <c r="AH43" s="519"/>
      <c r="AI43" s="519"/>
      <c r="AJ43" s="631"/>
      <c r="AK43" s="292"/>
      <c r="AL43" s="360"/>
      <c r="AM43" s="519"/>
      <c r="AN43" s="519"/>
      <c r="AO43" s="519"/>
      <c r="AP43" s="519"/>
      <c r="AQ43" s="519"/>
      <c r="AR43" s="292"/>
      <c r="AS43" s="360"/>
      <c r="AT43" s="519"/>
      <c r="AU43" s="519"/>
      <c r="AV43" s="519"/>
      <c r="AW43" s="519"/>
      <c r="AX43" s="519"/>
      <c r="AY43" s="292"/>
      <c r="AZ43" s="360"/>
      <c r="BA43" s="519"/>
      <c r="BB43" s="519"/>
      <c r="BC43" s="519"/>
      <c r="BD43" s="519"/>
      <c r="BE43" s="519"/>
      <c r="BF43" s="292"/>
      <c r="BG43" s="360"/>
      <c r="BH43" s="519"/>
      <c r="BI43" s="519"/>
      <c r="BJ43" s="519"/>
      <c r="BK43" s="519"/>
      <c r="BL43" s="631"/>
      <c r="BM43" s="292"/>
      <c r="BN43" s="360"/>
      <c r="BO43" s="519"/>
      <c r="BP43" s="519"/>
      <c r="BQ43" s="519"/>
      <c r="BR43" s="519"/>
      <c r="BS43" s="519"/>
      <c r="BT43" s="292"/>
      <c r="BU43" s="53"/>
      <c r="BV43" s="59"/>
      <c r="BW43" s="59"/>
      <c r="BX43" s="59"/>
      <c r="BY43" s="35"/>
      <c r="BZ43" s="35"/>
      <c r="CA43" s="35"/>
      <c r="CB43" s="35"/>
    </row>
    <row r="44" spans="1:80">
      <c r="B44" s="290" t="s">
        <v>67</v>
      </c>
      <c r="C44" s="360">
        <f>$I44*'2011-15 % split'!C44</f>
        <v>1129073.2089395919</v>
      </c>
      <c r="D44" s="519">
        <f>$I44*'2011-15 % split'!D44</f>
        <v>549806.16106040822</v>
      </c>
      <c r="E44" s="519">
        <f>$I44*'2011-15 % split'!E44</f>
        <v>0</v>
      </c>
      <c r="F44" s="519">
        <f>$I44*'2011-15 % split'!F44</f>
        <v>0</v>
      </c>
      <c r="G44" s="519">
        <f>$I44*'2011-15 % split'!G44</f>
        <v>0</v>
      </c>
      <c r="H44" s="631"/>
      <c r="I44" s="292">
        <f>'2011-15 % split'!H110</f>
        <v>1678879.37</v>
      </c>
      <c r="J44" s="360">
        <f>$P44*'2011-15 % split'!I44</f>
        <v>1347796.1688416742</v>
      </c>
      <c r="K44" s="519">
        <f>$P44*'2011-15 % split'!J44</f>
        <v>632775.35115832719</v>
      </c>
      <c r="L44" s="519">
        <f>$P44*'2011-15 % split'!K44</f>
        <v>0</v>
      </c>
      <c r="M44" s="519">
        <f>$P44*'2011-15 % split'!L44</f>
        <v>0</v>
      </c>
      <c r="N44" s="519">
        <f>$P44*'2011-15 % split'!M44</f>
        <v>0</v>
      </c>
      <c r="O44" s="631"/>
      <c r="P44" s="292">
        <f>'2011-15 % split'!N110</f>
        <v>1980571.5200000016</v>
      </c>
      <c r="Q44" s="360">
        <f>$W44*'2011-15 % split'!O44</f>
        <v>1228344.6225793744</v>
      </c>
      <c r="R44" s="519">
        <f>$W44*'2011-15 % split'!P44</f>
        <v>559463.43742062734</v>
      </c>
      <c r="S44" s="519">
        <f>$W44*'2011-15 % split'!Q44</f>
        <v>0</v>
      </c>
      <c r="T44" s="519">
        <f>$W44*'2011-15 % split'!R44</f>
        <v>0</v>
      </c>
      <c r="U44" s="519">
        <f>$W44*'2011-15 % split'!S44</f>
        <v>0</v>
      </c>
      <c r="V44" s="631"/>
      <c r="W44" s="292">
        <f>'2011-15 % split'!T110</f>
        <v>1787808.0600000017</v>
      </c>
      <c r="X44" s="360">
        <f>$AD44*'2011-15 % split'!U44</f>
        <v>1083570.097880332</v>
      </c>
      <c r="Y44" s="519">
        <f>$AD44*'2011-15 % split'!V44</f>
        <v>474325.76211966877</v>
      </c>
      <c r="Z44" s="519">
        <f>$AD44*'2011-15 % split'!W44</f>
        <v>0</v>
      </c>
      <c r="AA44" s="519">
        <f>$AD44*'2011-15 % split'!X44</f>
        <v>0</v>
      </c>
      <c r="AB44" s="519">
        <f>$AD44*'2011-15 % split'!Y44</f>
        <v>0</v>
      </c>
      <c r="AC44" s="631"/>
      <c r="AD44" s="292">
        <f>'2011-15 % split'!Z110</f>
        <v>1557895.860000001</v>
      </c>
      <c r="AE44" s="360">
        <f>Volumes!AE44*'ACS 12.1'!AA44</f>
        <v>1168798.5661774497</v>
      </c>
      <c r="AF44" s="519">
        <f>Volumes!AF44*'ACS 12.1'!AB44</f>
        <v>490499.51951945474</v>
      </c>
      <c r="AG44" s="519">
        <f>Volumes!AG44*'ACS 12.1'!AC44</f>
        <v>0</v>
      </c>
      <c r="AH44" s="519">
        <f>Volumes!AH44*'ACS 12.1'!AD44</f>
        <v>0</v>
      </c>
      <c r="AI44" s="519">
        <f>Volumes!AI44*'ACS 12.1'!AE44</f>
        <v>0</v>
      </c>
      <c r="AJ44" s="631"/>
      <c r="AK44" s="292">
        <f t="shared" si="0"/>
        <v>1659298.0856969045</v>
      </c>
      <c r="AL44" s="360">
        <f>Volumes!AL44*'ACS 12.1'!AG44</f>
        <v>1072107.6759526439</v>
      </c>
      <c r="AM44" s="519">
        <f>Volumes!AM44*'ACS 12.1'!AH44</f>
        <v>386697.74688605487</v>
      </c>
      <c r="AN44" s="519">
        <f>Volumes!AN44*'ACS 12.1'!AI44</f>
        <v>0</v>
      </c>
      <c r="AO44" s="519">
        <f>Volumes!AO44*'ACS 12.1'!AJ44</f>
        <v>131292.48805548289</v>
      </c>
      <c r="AP44" s="519">
        <f>Volumes!AP44*'ACS 12.1'!AK44</f>
        <v>192401.84721819597</v>
      </c>
      <c r="AQ44" s="519">
        <f>Volumes!AQ44*'ACS 12.1'!AL44</f>
        <v>124774.98306786643</v>
      </c>
      <c r="AR44" s="292">
        <f t="shared" ref="AR44:AR49" si="31">SUM(AL44:AQ44)</f>
        <v>1907274.7411802439</v>
      </c>
      <c r="AS44" s="360">
        <f>Volumes!AS44*'ACS 12.1'!AN44</f>
        <v>1115652.8468016733</v>
      </c>
      <c r="AT44" s="519">
        <f>Volumes!AT44*'ACS 12.1'!AO44</f>
        <v>395429.11298508756</v>
      </c>
      <c r="AU44" s="519">
        <f>Volumes!AU44*'ACS 12.1'!AP44</f>
        <v>0</v>
      </c>
      <c r="AV44" s="519">
        <f>Volumes!AV44*'ACS 12.1'!AQ44</f>
        <v>135997.37638080848</v>
      </c>
      <c r="AW44" s="519">
        <f>Volumes!AW44*'ACS 12.1'!AR44</f>
        <v>199296.59967627589</v>
      </c>
      <c r="AX44" s="519">
        <f>Volumes!AX44*'ACS 12.1'!AS44</f>
        <v>129246.31550906917</v>
      </c>
      <c r="AY44" s="292">
        <f t="shared" ref="AY44:AY49" si="32">SUM(AS44:AX44)</f>
        <v>1975622.2513529144</v>
      </c>
      <c r="AZ44" s="360">
        <f>Volumes!AZ44*'ACS 12.1'!AU44</f>
        <v>1160966.6664038107</v>
      </c>
      <c r="BA44" s="519">
        <f>Volumes!BA44*'ACS 12.1'!AV44</f>
        <v>404357.62725622422</v>
      </c>
      <c r="BB44" s="519">
        <f>Volumes!BB44*'ACS 12.1'!AW44</f>
        <v>0</v>
      </c>
      <c r="BC44" s="519">
        <f>Volumes!BC44*'ACS 12.1'!AX44</f>
        <v>140879.18642940314</v>
      </c>
      <c r="BD44" s="519">
        <f>Volumes!BD44*'ACS 12.1'!AY44</f>
        <v>206450.62109082198</v>
      </c>
      <c r="BE44" s="519">
        <f>Volumes!BE44*'ACS 12.1'!AZ44</f>
        <v>133885.78708261822</v>
      </c>
      <c r="BF44" s="292">
        <f t="shared" ref="BF44:BF49" si="33">SUM(AZ44:BE44)</f>
        <v>2046539.8882628782</v>
      </c>
      <c r="BG44" s="360">
        <f>Volumes!BG44*'ACS 12.1'!BB44</f>
        <v>1208120.9709317221</v>
      </c>
      <c r="BH44" s="519">
        <f>Volumes!BH44*'ACS 12.1'!BC44</f>
        <v>413487.74116803508</v>
      </c>
      <c r="BI44" s="519">
        <f>Volumes!BI44*'ACS 12.1'!BD44</f>
        <v>0</v>
      </c>
      <c r="BJ44" s="519">
        <f>Volumes!BJ44*'ACS 12.1'!BE44</f>
        <v>145944.78408897814</v>
      </c>
      <c r="BK44" s="519">
        <f>Volumes!BK44*'ACS 12.1'!BF44</f>
        <v>213873.97303883696</v>
      </c>
      <c r="BL44" s="631">
        <f>Volumes!BL44*'ACS 12.1'!BG44</f>
        <v>138699.92284593006</v>
      </c>
      <c r="BM44" s="292">
        <f t="shared" ref="BM44:BM49" si="34">SUM(BG44:BL44)</f>
        <v>2120127.3920735018</v>
      </c>
      <c r="BN44" s="360">
        <f>Volumes!BN44*'ACS 12.1'!BI44</f>
        <v>1257190.5142859109</v>
      </c>
      <c r="BO44" s="519">
        <f>Volumes!BO44*'ACS 12.1'!BJ44</f>
        <v>422824.00670015358</v>
      </c>
      <c r="BP44" s="519">
        <f>Volumes!BP44*'ACS 12.1'!BK44</f>
        <v>0</v>
      </c>
      <c r="BQ44" s="519">
        <f>Volumes!BQ44*'ACS 12.1'!BL44</f>
        <v>151201.30688874581</v>
      </c>
      <c r="BR44" s="519">
        <f>Volumes!BR44*'ACS 12.1'!BM44</f>
        <v>221577.11517285203</v>
      </c>
      <c r="BS44" s="519">
        <f>Volumes!BS44*'ACS 12.1'!BN44</f>
        <v>143695.50601333639</v>
      </c>
      <c r="BT44" s="292">
        <f t="shared" ref="BT44:BT49" si="35">SUM(BN44:BS44)</f>
        <v>2196488.4490609989</v>
      </c>
      <c r="BU44" s="53"/>
      <c r="BV44" s="60"/>
      <c r="BW44" s="60"/>
      <c r="BX44" s="60"/>
      <c r="BY44" s="35"/>
      <c r="BZ44" s="35"/>
      <c r="CA44" s="35"/>
      <c r="CB44" s="35"/>
    </row>
    <row r="45" spans="1:80">
      <c r="A45" s="13"/>
      <c r="B45" s="290" t="s">
        <v>68</v>
      </c>
      <c r="C45" s="360">
        <f>$I45*'2011-15 % split'!C45</f>
        <v>1918.9210527745256</v>
      </c>
      <c r="D45" s="519">
        <f>$I45*'2011-15 % split'!D45</f>
        <v>851.22894722547403</v>
      </c>
      <c r="E45" s="519">
        <f>$I45*'2011-15 % split'!E45</f>
        <v>0</v>
      </c>
      <c r="F45" s="519">
        <f>$I45*'2011-15 % split'!F45</f>
        <v>0</v>
      </c>
      <c r="G45" s="519">
        <f>$I45*'2011-15 % split'!G45</f>
        <v>0</v>
      </c>
      <c r="H45" s="631"/>
      <c r="I45" s="292">
        <f>'2011-15 % split'!H111</f>
        <v>2770.1499999999996</v>
      </c>
      <c r="J45" s="360">
        <f>$P45*'2011-15 % split'!I45</f>
        <v>3703.1100939763778</v>
      </c>
      <c r="K45" s="519">
        <f>$P45*'2011-15 % split'!J45</f>
        <v>1597.8999060236215</v>
      </c>
      <c r="L45" s="519">
        <f>$P45*'2011-15 % split'!K45</f>
        <v>0</v>
      </c>
      <c r="M45" s="519">
        <f>$P45*'2011-15 % split'!L45</f>
        <v>0</v>
      </c>
      <c r="N45" s="519">
        <f>$P45*'2011-15 % split'!M45</f>
        <v>0</v>
      </c>
      <c r="O45" s="631"/>
      <c r="P45" s="292">
        <f>'2011-15 % split'!N111</f>
        <v>5301.0099999999993</v>
      </c>
      <c r="Q45" s="360">
        <f>$W45*'2011-15 % split'!O45</f>
        <v>2398.7044644968419</v>
      </c>
      <c r="R45" s="519">
        <f>$W45*'2011-15 % split'!P45</f>
        <v>1003.945535503159</v>
      </c>
      <c r="S45" s="519">
        <f>$W45*'2011-15 % split'!Q45</f>
        <v>0</v>
      </c>
      <c r="T45" s="519">
        <f>$W45*'2011-15 % split'!R45</f>
        <v>0</v>
      </c>
      <c r="U45" s="519">
        <f>$W45*'2011-15 % split'!S45</f>
        <v>0</v>
      </c>
      <c r="V45" s="631"/>
      <c r="W45" s="292">
        <f>'2011-15 % split'!T111</f>
        <v>3402.6500000000005</v>
      </c>
      <c r="X45" s="360">
        <f>$AD45*'2011-15 % split'!U45</f>
        <v>8302.0138192453232</v>
      </c>
      <c r="Y45" s="519">
        <f>$AD45*'2011-15 % split'!V45</f>
        <v>3339.2861807546742</v>
      </c>
      <c r="Z45" s="519">
        <f>$AD45*'2011-15 % split'!W45</f>
        <v>0</v>
      </c>
      <c r="AA45" s="519">
        <f>$AD45*'2011-15 % split'!X45</f>
        <v>0</v>
      </c>
      <c r="AB45" s="519">
        <f>$AD45*'2011-15 % split'!Y45</f>
        <v>0</v>
      </c>
      <c r="AC45" s="631"/>
      <c r="AD45" s="292">
        <f>'2011-15 % split'!Z111</f>
        <v>11641.3</v>
      </c>
      <c r="AE45" s="360">
        <f>Volumes!AE45*'ACS 12.1'!AA45</f>
        <v>8948.7080656726812</v>
      </c>
      <c r="AF45" s="519">
        <f>Volumes!AF45*'ACS 12.1'!AB45</f>
        <v>3450.4295130453011</v>
      </c>
      <c r="AG45" s="519">
        <f>Volumes!AG45*'ACS 12.1'!AC45</f>
        <v>0</v>
      </c>
      <c r="AH45" s="519">
        <f>Volumes!AH45*'ACS 12.1'!AD45</f>
        <v>0</v>
      </c>
      <c r="AI45" s="519">
        <f>Volumes!AI45*'ACS 12.1'!AE45</f>
        <v>0</v>
      </c>
      <c r="AJ45" s="631"/>
      <c r="AK45" s="292">
        <f t="shared" si="0"/>
        <v>12399.137578717982</v>
      </c>
      <c r="AL45" s="360">
        <f>Volumes!AL45*'ACS 12.1'!AG45</f>
        <v>8629.0493755960779</v>
      </c>
      <c r="AM45" s="519">
        <f>Volumes!AM45*'ACS 12.1'!AH45</f>
        <v>2711.357618525587</v>
      </c>
      <c r="AN45" s="519">
        <f>Volumes!AN45*'ACS 12.1'!AI45</f>
        <v>0</v>
      </c>
      <c r="AO45" s="519">
        <f>Volumes!AO45*'ACS 12.1'!AJ45</f>
        <v>1020.6366294709499</v>
      </c>
      <c r="AP45" s="519">
        <f>Volumes!AP45*'ACS 12.1'!AK45</f>
        <v>1495.6862784547063</v>
      </c>
      <c r="AQ45" s="519">
        <f>Volumes!AQ45*'ACS 12.1'!AL45</f>
        <v>969.9710931433126</v>
      </c>
      <c r="AR45" s="292">
        <f t="shared" si="31"/>
        <v>14826.700995190635</v>
      </c>
      <c r="AS45" s="360">
        <f>Volumes!AS45*'ACS 12.1'!AN45</f>
        <v>8979.5304305807404</v>
      </c>
      <c r="AT45" s="519">
        <f>Volumes!AT45*'ACS 12.1'!AO45</f>
        <v>2772.5781872601756</v>
      </c>
      <c r="AU45" s="519">
        <f>Volumes!AU45*'ACS 12.1'!AP45</f>
        <v>0</v>
      </c>
      <c r="AV45" s="519">
        <f>Volumes!AV45*'ACS 12.1'!AQ45</f>
        <v>1057.6897756056824</v>
      </c>
      <c r="AW45" s="519">
        <f>Volumes!AW45*'ACS 12.1'!AR45</f>
        <v>1549.9856056070385</v>
      </c>
      <c r="AX45" s="519">
        <f>Volumes!AX45*'ACS 12.1'!AS45</f>
        <v>1005.1848799337547</v>
      </c>
      <c r="AY45" s="292">
        <f t="shared" si="32"/>
        <v>15364.968878987393</v>
      </c>
      <c r="AZ45" s="360">
        <f>Volumes!AZ45*'ACS 12.1'!AU45</f>
        <v>9344.2467697266693</v>
      </c>
      <c r="BA45" s="519">
        <f>Volumes!BA45*'ACS 12.1'!AV45</f>
        <v>2835.1810738456365</v>
      </c>
      <c r="BB45" s="519">
        <f>Volumes!BB45*'ACS 12.1'!AW45</f>
        <v>0</v>
      </c>
      <c r="BC45" s="519">
        <f>Volumes!BC45*'ACS 12.1'!AX45</f>
        <v>1096.1485059215074</v>
      </c>
      <c r="BD45" s="519">
        <f>Volumes!BD45*'ACS 12.1'!AY45</f>
        <v>1606.3447382887514</v>
      </c>
      <c r="BE45" s="519">
        <f>Volumes!BE45*'ACS 12.1'!AZ45</f>
        <v>1041.7344761447796</v>
      </c>
      <c r="BF45" s="292">
        <f t="shared" si="33"/>
        <v>15923.655563927347</v>
      </c>
      <c r="BG45" s="360">
        <f>Volumes!BG45*'ACS 12.1'!BB45</f>
        <v>9723.7765792504033</v>
      </c>
      <c r="BH45" s="519">
        <f>Volumes!BH45*'ACS 12.1'!BC45</f>
        <v>2899.1974900573637</v>
      </c>
      <c r="BI45" s="519">
        <f>Volumes!BI45*'ACS 12.1'!BD45</f>
        <v>0</v>
      </c>
      <c r="BJ45" s="519">
        <f>Volumes!BJ45*'ACS 12.1'!BE45</f>
        <v>1136.0676662376989</v>
      </c>
      <c r="BK45" s="519">
        <f>Volumes!BK45*'ACS 12.1'!BF45</f>
        <v>1664.8440500010013</v>
      </c>
      <c r="BL45" s="631">
        <f>Volumes!BL45*'ACS 12.1'!BG45</f>
        <v>1079.6720049882526</v>
      </c>
      <c r="BM45" s="292">
        <f t="shared" si="34"/>
        <v>16503.55779053472</v>
      </c>
      <c r="BN45" s="360">
        <f>Volumes!BN45*'ACS 12.1'!BI45</f>
        <v>10118.721529220104</v>
      </c>
      <c r="BO45" s="519">
        <f>Volumes!BO45*'ACS 12.1'!BJ45</f>
        <v>2964.6593524109257</v>
      </c>
      <c r="BP45" s="519">
        <f>Volumes!BP45*'ACS 12.1'!BK45</f>
        <v>0</v>
      </c>
      <c r="BQ45" s="519">
        <f>Volumes!BQ45*'ACS 12.1'!BL45</f>
        <v>1177.5042793467926</v>
      </c>
      <c r="BR45" s="519">
        <f>Volumes!BR45*'ACS 12.1'!BM45</f>
        <v>1725.5671044783164</v>
      </c>
      <c r="BS45" s="519">
        <f>Volumes!BS45*'ACS 12.1'!BN45</f>
        <v>1119.0516585819296</v>
      </c>
      <c r="BT45" s="292">
        <f t="shared" si="35"/>
        <v>17105.503924038068</v>
      </c>
      <c r="BU45" s="53"/>
      <c r="BV45" s="60"/>
      <c r="BW45" s="60"/>
      <c r="BX45" s="60"/>
      <c r="BY45" s="35"/>
      <c r="BZ45" s="35"/>
      <c r="CA45" s="35"/>
      <c r="CB45" s="35"/>
    </row>
    <row r="46" spans="1:80">
      <c r="B46" s="290" t="s">
        <v>69</v>
      </c>
      <c r="C46" s="360">
        <f>$I46*'2011-15 % split'!C46</f>
        <v>284073.54995564214</v>
      </c>
      <c r="D46" s="519">
        <f>$I46*'2011-15 % split'!D46</f>
        <v>237554.04004435783</v>
      </c>
      <c r="E46" s="519">
        <f>$I46*'2011-15 % split'!E46</f>
        <v>0</v>
      </c>
      <c r="F46" s="519">
        <f>$I46*'2011-15 % split'!F46</f>
        <v>0</v>
      </c>
      <c r="G46" s="519">
        <f>$I46*'2011-15 % split'!G46</f>
        <v>0</v>
      </c>
      <c r="H46" s="631"/>
      <c r="I46" s="292">
        <f>'2011-15 % split'!H112</f>
        <v>521627.58999999997</v>
      </c>
      <c r="J46" s="360">
        <f>$P46*'2011-15 % split'!I46</f>
        <v>381967.67382941925</v>
      </c>
      <c r="K46" s="519">
        <f>$P46*'2011-15 % split'!J46</f>
        <v>307961.24617057975</v>
      </c>
      <c r="L46" s="519">
        <f>$P46*'2011-15 % split'!K46</f>
        <v>0</v>
      </c>
      <c r="M46" s="519">
        <f>$P46*'2011-15 % split'!L46</f>
        <v>0</v>
      </c>
      <c r="N46" s="519">
        <f>$P46*'2011-15 % split'!M46</f>
        <v>0</v>
      </c>
      <c r="O46" s="631"/>
      <c r="P46" s="292">
        <f>'2011-15 % split'!N112</f>
        <v>689928.91999999899</v>
      </c>
      <c r="Q46" s="360">
        <f>$W46*'2011-15 % split'!O46</f>
        <v>402307.55343312665</v>
      </c>
      <c r="R46" s="519">
        <f>$W46*'2011-15 % split'!P46</f>
        <v>314668.87656687299</v>
      </c>
      <c r="S46" s="519">
        <f>$W46*'2011-15 % split'!Q46</f>
        <v>0</v>
      </c>
      <c r="T46" s="519">
        <f>$W46*'2011-15 % split'!R46</f>
        <v>0</v>
      </c>
      <c r="U46" s="519">
        <f>$W46*'2011-15 % split'!S46</f>
        <v>0</v>
      </c>
      <c r="V46" s="631"/>
      <c r="W46" s="292">
        <f>'2011-15 % split'!T112</f>
        <v>716976.4299999997</v>
      </c>
      <c r="X46" s="360">
        <f>$AD46*'2011-15 % split'!U46</f>
        <v>353028.15136125265</v>
      </c>
      <c r="Y46" s="519">
        <f>$AD46*'2011-15 % split'!V46</f>
        <v>265383.0386387473</v>
      </c>
      <c r="Z46" s="519">
        <f>$AD46*'2011-15 % split'!W46</f>
        <v>0</v>
      </c>
      <c r="AA46" s="519">
        <f>$AD46*'2011-15 % split'!X46</f>
        <v>0</v>
      </c>
      <c r="AB46" s="519">
        <f>$AD46*'2011-15 % split'!Y46</f>
        <v>0</v>
      </c>
      <c r="AC46" s="631"/>
      <c r="AD46" s="292">
        <f>'2011-15 % split'!Z112</f>
        <v>618411.18999999994</v>
      </c>
      <c r="AE46" s="360">
        <f>Volumes!AE46*'ACS 12.1'!AA46</f>
        <v>382796.11912364443</v>
      </c>
      <c r="AF46" s="519">
        <f>Volumes!AF46*'ACS 12.1'!AB46</f>
        <v>275873.86843703338</v>
      </c>
      <c r="AG46" s="519">
        <f>Volumes!AG46*'ACS 12.1'!AC46</f>
        <v>0</v>
      </c>
      <c r="AH46" s="519">
        <f>Volumes!AH46*'ACS 12.1'!AD46</f>
        <v>0</v>
      </c>
      <c r="AI46" s="519">
        <f>Volumes!AI46*'ACS 12.1'!AE46</f>
        <v>0</v>
      </c>
      <c r="AJ46" s="631"/>
      <c r="AK46" s="292">
        <f t="shared" si="0"/>
        <v>658669.98756067781</v>
      </c>
      <c r="AL46" s="360">
        <f>Volumes!AL46*'ACS 12.1'!AG46</f>
        <v>344623.25882552168</v>
      </c>
      <c r="AM46" s="519">
        <f>Volumes!AM46*'ACS 12.1'!AH46</f>
        <v>213462.6731086307</v>
      </c>
      <c r="AN46" s="519">
        <f>Volumes!AN46*'ACS 12.1'!AI46</f>
        <v>0</v>
      </c>
      <c r="AO46" s="519">
        <f>Volumes!AO46*'ACS 12.1'!AJ46</f>
        <v>50227.733874073718</v>
      </c>
      <c r="AP46" s="519">
        <f>Volumes!AP46*'ACS 12.1'!AK46</f>
        <v>73605.953562795359</v>
      </c>
      <c r="AQ46" s="519">
        <f>Volumes!AQ46*'ACS 12.1'!AL46</f>
        <v>47734.373355971511</v>
      </c>
      <c r="AR46" s="292">
        <f t="shared" si="31"/>
        <v>729653.99272699293</v>
      </c>
      <c r="AS46" s="360">
        <f>Volumes!AS46*'ACS 12.1'!AN46</f>
        <v>358620.62030394981</v>
      </c>
      <c r="AT46" s="519">
        <f>Volumes!AT46*'ACS 12.1'!AO46</f>
        <v>218282.51176142425</v>
      </c>
      <c r="AU46" s="519">
        <f>Volumes!AU46*'ACS 12.1'!AP46</f>
        <v>0</v>
      </c>
      <c r="AV46" s="519">
        <f>Volumes!AV46*'ACS 12.1'!AQ46</f>
        <v>51921.281885883662</v>
      </c>
      <c r="AW46" s="519">
        <f>Volumes!AW46*'ACS 12.1'!AR46</f>
        <v>76087.75408810217</v>
      </c>
      <c r="AX46" s="519">
        <f>Volumes!AX46*'ACS 12.1'!AS46</f>
        <v>49343.851762755192</v>
      </c>
      <c r="AY46" s="292">
        <f t="shared" si="32"/>
        <v>754256.01980211504</v>
      </c>
      <c r="AZ46" s="360">
        <f>Volumes!AZ46*'ACS 12.1'!AU46</f>
        <v>373186.50443237403</v>
      </c>
      <c r="BA46" s="519">
        <f>Volumes!BA46*'ACS 12.1'!AV46</f>
        <v>223211.17901783573</v>
      </c>
      <c r="BB46" s="519">
        <f>Volumes!BB46*'ACS 12.1'!AW46</f>
        <v>0</v>
      </c>
      <c r="BC46" s="519">
        <f>Volumes!BC46*'ACS 12.1'!AX46</f>
        <v>53675.791510518873</v>
      </c>
      <c r="BD46" s="519">
        <f>Volumes!BD46*'ACS 12.1'!AY46</f>
        <v>78658.890470248167</v>
      </c>
      <c r="BE46" s="519">
        <f>Volumes!BE46*'ACS 12.1'!AZ46</f>
        <v>51011.26558016838</v>
      </c>
      <c r="BF46" s="292">
        <f t="shared" si="33"/>
        <v>779743.63101114519</v>
      </c>
      <c r="BG46" s="360">
        <f>Volumes!BG46*'ACS 12.1'!BB46</f>
        <v>388344.00256297935</v>
      </c>
      <c r="BH46" s="519">
        <f>Volumes!BH46*'ACS 12.1'!BC46</f>
        <v>228251.13215202276</v>
      </c>
      <c r="BI46" s="519">
        <f>Volumes!BI46*'ACS 12.1'!BD46</f>
        <v>0</v>
      </c>
      <c r="BJ46" s="519">
        <f>Volumes!BJ46*'ACS 12.1'!BE46</f>
        <v>55493.562124350188</v>
      </c>
      <c r="BK46" s="519">
        <f>Volumes!BK46*'ACS 12.1'!BF46</f>
        <v>81322.732317561618</v>
      </c>
      <c r="BL46" s="631">
        <f>Volumes!BL46*'ACS 12.1'!BG46</f>
        <v>52738.800040983973</v>
      </c>
      <c r="BM46" s="292">
        <f t="shared" si="34"/>
        <v>806150.22919789795</v>
      </c>
      <c r="BN46" s="360">
        <f>Volumes!BN46*'ACS 12.1'!BI46</f>
        <v>404117.14393590589</v>
      </c>
      <c r="BO46" s="519">
        <f>Volumes!BO46*'ACS 12.1'!BJ46</f>
        <v>233404.88392168394</v>
      </c>
      <c r="BP46" s="519">
        <f>Volumes!BP46*'ACS 12.1'!BK46</f>
        <v>0</v>
      </c>
      <c r="BQ46" s="519">
        <f>Volumes!BQ46*'ACS 12.1'!BL46</f>
        <v>57376.982507183086</v>
      </c>
      <c r="BR46" s="519">
        <f>Volumes!BR46*'ACS 12.1'!BM46</f>
        <v>84082.780254137528</v>
      </c>
      <c r="BS46" s="519">
        <f>Volumes!BS46*'ACS 12.1'!BN46</f>
        <v>54528.725343323735</v>
      </c>
      <c r="BT46" s="292">
        <f t="shared" si="35"/>
        <v>833510.51596223423</v>
      </c>
      <c r="BU46" s="53"/>
      <c r="BV46" s="60"/>
      <c r="BW46" s="60"/>
      <c r="BX46" s="60"/>
      <c r="BY46" s="35"/>
      <c r="BZ46" s="35"/>
      <c r="CA46" s="35"/>
      <c r="CB46" s="35"/>
    </row>
    <row r="47" spans="1:80">
      <c r="B47" s="290" t="s">
        <v>70</v>
      </c>
      <c r="C47" s="360">
        <f>$I47*'2011-15 % split'!C47</f>
        <v>6037.808018295068</v>
      </c>
      <c r="D47" s="519">
        <f>$I47*'2011-15 % split'!D47</f>
        <v>4599.5219817049328</v>
      </c>
      <c r="E47" s="519">
        <f>$I47*'2011-15 % split'!E47</f>
        <v>0</v>
      </c>
      <c r="F47" s="519">
        <f>$I47*'2011-15 % split'!F47</f>
        <v>0</v>
      </c>
      <c r="G47" s="519">
        <f>$I47*'2011-15 % split'!G47</f>
        <v>0</v>
      </c>
      <c r="H47" s="631"/>
      <c r="I47" s="292">
        <f>'2011-15 % split'!H113</f>
        <v>10637.33</v>
      </c>
      <c r="J47" s="360">
        <f>$P47*'2011-15 % split'!I47</f>
        <v>3430.0678551995516</v>
      </c>
      <c r="K47" s="519">
        <f>$P47*'2011-15 % split'!J47</f>
        <v>2541.7321448004477</v>
      </c>
      <c r="L47" s="519">
        <f>$P47*'2011-15 % split'!K47</f>
        <v>0</v>
      </c>
      <c r="M47" s="519">
        <f>$P47*'2011-15 % split'!L47</f>
        <v>0</v>
      </c>
      <c r="N47" s="519">
        <f>$P47*'2011-15 % split'!M47</f>
        <v>0</v>
      </c>
      <c r="O47" s="631"/>
      <c r="P47" s="292">
        <f>'2011-15 % split'!N113</f>
        <v>5971.8</v>
      </c>
      <c r="Q47" s="360">
        <f>$W47*'2011-15 % split'!O47</f>
        <v>9631.1012036088432</v>
      </c>
      <c r="R47" s="519">
        <f>$W47*'2011-15 % split'!P47</f>
        <v>6922.3487963911557</v>
      </c>
      <c r="S47" s="519">
        <f>$W47*'2011-15 % split'!Q47</f>
        <v>0</v>
      </c>
      <c r="T47" s="519">
        <f>$W47*'2011-15 % split'!R47</f>
        <v>0</v>
      </c>
      <c r="U47" s="519">
        <f>$W47*'2011-15 % split'!S47</f>
        <v>0</v>
      </c>
      <c r="V47" s="631"/>
      <c r="W47" s="292">
        <f>'2011-15 % split'!T113</f>
        <v>16553.45</v>
      </c>
      <c r="X47" s="360">
        <f>$AD47*'2011-15 % split'!U47</f>
        <v>10603.821393852331</v>
      </c>
      <c r="Y47" s="519">
        <f>$AD47*'2011-15 % split'!V47</f>
        <v>7324.4786061476716</v>
      </c>
      <c r="Z47" s="519">
        <f>$AD47*'2011-15 % split'!W47</f>
        <v>0</v>
      </c>
      <c r="AA47" s="519">
        <f>$AD47*'2011-15 % split'!X47</f>
        <v>0</v>
      </c>
      <c r="AB47" s="519">
        <f>$AD47*'2011-15 % split'!Y47</f>
        <v>0</v>
      </c>
      <c r="AC47" s="631"/>
      <c r="AD47" s="292">
        <f>'2011-15 % split'!Z113</f>
        <v>17928.300000000003</v>
      </c>
      <c r="AE47" s="360">
        <f>Volumes!AE47*'ACS 12.1'!AA47</f>
        <v>11488.471861246539</v>
      </c>
      <c r="AF47" s="519">
        <f>Volumes!AF47*'ACS 12.1'!AB47</f>
        <v>7607.1014292978416</v>
      </c>
      <c r="AG47" s="519">
        <f>Volumes!AG47*'ACS 12.1'!AC47</f>
        <v>0</v>
      </c>
      <c r="AH47" s="519">
        <f>Volumes!AH47*'ACS 12.1'!AD47</f>
        <v>0</v>
      </c>
      <c r="AI47" s="519">
        <f>Volumes!AI47*'ACS 12.1'!AE47</f>
        <v>0</v>
      </c>
      <c r="AJ47" s="631"/>
      <c r="AK47" s="292">
        <f t="shared" si="0"/>
        <v>19095.57329054438</v>
      </c>
      <c r="AL47" s="360">
        <f>Volumes!AL47*'ACS 12.1'!AG47</f>
        <v>10889.131354134208</v>
      </c>
      <c r="AM47" s="519">
        <f>Volumes!AM47*'ACS 12.1'!AH47</f>
        <v>5875.7215772027321</v>
      </c>
      <c r="AN47" s="519">
        <f>Volumes!AN47*'ACS 12.1'!AI47</f>
        <v>0</v>
      </c>
      <c r="AO47" s="519">
        <f>Volumes!AO47*'ACS 12.1'!AJ47</f>
        <v>1508.8367638203247</v>
      </c>
      <c r="AP47" s="519">
        <f>Volumes!AP47*'ACS 12.1'!AK47</f>
        <v>2211.1164531140289</v>
      </c>
      <c r="AQ47" s="519">
        <f>Volumes!AQ47*'ACS 12.1'!AL47</f>
        <v>1433.9364303789905</v>
      </c>
      <c r="AR47" s="292">
        <f t="shared" si="31"/>
        <v>21918.742578650283</v>
      </c>
      <c r="AS47" s="360">
        <f>Volumes!AS47*'ACS 12.1'!AN47</f>
        <v>11331.408837869187</v>
      </c>
      <c r="AT47" s="519">
        <f>Volumes!AT47*'ACS 12.1'!AO47</f>
        <v>6008.3912826759824</v>
      </c>
      <c r="AU47" s="519">
        <f>Volumes!AU47*'ACS 12.1'!AP47</f>
        <v>0</v>
      </c>
      <c r="AV47" s="519">
        <f>Volumes!AV47*'ACS 12.1'!AQ47</f>
        <v>1560.582010849065</v>
      </c>
      <c r="AW47" s="519">
        <f>Volumes!AW47*'ACS 12.1'!AR47</f>
        <v>2286.9462378987018</v>
      </c>
      <c r="AX47" s="519">
        <f>Volumes!AX47*'ACS 12.1'!AS47</f>
        <v>1483.1129858505058</v>
      </c>
      <c r="AY47" s="292">
        <f t="shared" si="32"/>
        <v>22670.441355143441</v>
      </c>
      <c r="AZ47" s="360">
        <f>Volumes!AZ47*'ACS 12.1'!AU47</f>
        <v>11791.650047658839</v>
      </c>
      <c r="BA47" s="519">
        <f>Volumes!BA47*'ACS 12.1'!AV47</f>
        <v>6144.0565778004939</v>
      </c>
      <c r="BB47" s="519">
        <f>Volumes!BB47*'ACS 12.1'!AW47</f>
        <v>0</v>
      </c>
      <c r="BC47" s="519">
        <f>Volumes!BC47*'ACS 12.1'!AX47</f>
        <v>1614.2135962913396</v>
      </c>
      <c r="BD47" s="519">
        <f>Volumes!BD47*'ACS 12.1'!AY47</f>
        <v>2365.5403468318314</v>
      </c>
      <c r="BE47" s="519">
        <f>Volumes!BE47*'ACS 12.1'!AZ47</f>
        <v>1534.0822398007754</v>
      </c>
      <c r="BF47" s="292">
        <f t="shared" si="33"/>
        <v>23449.542808383281</v>
      </c>
      <c r="BG47" s="360">
        <f>Volumes!BG47*'ACS 12.1'!BB47</f>
        <v>12270.584605664884</v>
      </c>
      <c r="BH47" s="519">
        <f>Volumes!BH47*'ACS 12.1'!BC47</f>
        <v>6282.7851009065598</v>
      </c>
      <c r="BI47" s="519">
        <f>Volumes!BI47*'ACS 12.1'!BD47</f>
        <v>0</v>
      </c>
      <c r="BJ47" s="519">
        <f>Volumes!BJ47*'ACS 12.1'!BE47</f>
        <v>1669.8032735914301</v>
      </c>
      <c r="BK47" s="519">
        <f>Volumes!BK47*'ACS 12.1'!BF47</f>
        <v>2447.0039305997075</v>
      </c>
      <c r="BL47" s="631">
        <f>Volumes!BL47*'ACS 12.1'!BG47</f>
        <v>1586.9123837533809</v>
      </c>
      <c r="BM47" s="292">
        <f t="shared" si="34"/>
        <v>24257.089294515965</v>
      </c>
      <c r="BN47" s="360">
        <f>Volumes!BN47*'ACS 12.1'!BI47</f>
        <v>12768.971768685951</v>
      </c>
      <c r="BO47" s="519">
        <f>Volumes!BO47*'ACS 12.1'!BJ47</f>
        <v>6424.6460175509155</v>
      </c>
      <c r="BP47" s="519">
        <f>Volumes!BP47*'ACS 12.1'!BK47</f>
        <v>0</v>
      </c>
      <c r="BQ47" s="519">
        <f>Volumes!BQ47*'ACS 12.1'!BL47</f>
        <v>1727.4256007613178</v>
      </c>
      <c r="BR47" s="519">
        <f>Volumes!BR47*'ACS 12.1'!BM47</f>
        <v>2531.4462498267803</v>
      </c>
      <c r="BS47" s="519">
        <f>Volumes!BS47*'ACS 12.1'!BN47</f>
        <v>1641.6742745777474</v>
      </c>
      <c r="BT47" s="292">
        <f t="shared" si="35"/>
        <v>25094.163911402717</v>
      </c>
      <c r="BU47" s="53"/>
      <c r="BV47" s="60"/>
      <c r="BW47" s="60"/>
      <c r="BX47" s="60"/>
      <c r="BY47" s="35"/>
      <c r="BZ47" s="35"/>
      <c r="CA47" s="35"/>
      <c r="CB47" s="35"/>
    </row>
    <row r="48" spans="1:80">
      <c r="B48" s="290" t="s">
        <v>71</v>
      </c>
      <c r="C48" s="360">
        <f>$I48*'2011-15 % split'!C48</f>
        <v>155924.32886553934</v>
      </c>
      <c r="D48" s="519">
        <f>$I48*'2011-15 % split'!D48</f>
        <v>36490.511134460634</v>
      </c>
      <c r="E48" s="519">
        <f>$I48*'2011-15 % split'!E48</f>
        <v>0</v>
      </c>
      <c r="F48" s="519">
        <f>$I48*'2011-15 % split'!F48</f>
        <v>0</v>
      </c>
      <c r="G48" s="519">
        <f>$I48*'2011-15 % split'!G48</f>
        <v>0</v>
      </c>
      <c r="H48" s="631"/>
      <c r="I48" s="292">
        <f>'2011-15 % split'!H114</f>
        <v>192414.84</v>
      </c>
      <c r="J48" s="360">
        <f>$P48*'2011-15 % split'!I48</f>
        <v>214871.83761520809</v>
      </c>
      <c r="K48" s="519">
        <f>$P48*'2011-15 % split'!J48</f>
        <v>48896.722384791727</v>
      </c>
      <c r="L48" s="519">
        <f>$P48*'2011-15 % split'!K48</f>
        <v>0</v>
      </c>
      <c r="M48" s="519">
        <f>$P48*'2011-15 % split'!L48</f>
        <v>0</v>
      </c>
      <c r="N48" s="519">
        <f>$P48*'2011-15 % split'!M48</f>
        <v>0</v>
      </c>
      <c r="O48" s="631"/>
      <c r="P48" s="292">
        <f>'2011-15 % split'!N114</f>
        <v>263768.55999999982</v>
      </c>
      <c r="Q48" s="360">
        <f>$W48*'2011-15 % split'!O48</f>
        <v>240025.85665743216</v>
      </c>
      <c r="R48" s="519">
        <f>$W48*'2011-15 % split'!P48</f>
        <v>52892.563342567686</v>
      </c>
      <c r="S48" s="519">
        <f>$W48*'2011-15 % split'!Q48</f>
        <v>0</v>
      </c>
      <c r="T48" s="519">
        <f>$W48*'2011-15 % split'!R48</f>
        <v>0</v>
      </c>
      <c r="U48" s="519">
        <f>$W48*'2011-15 % split'!S48</f>
        <v>0</v>
      </c>
      <c r="V48" s="631"/>
      <c r="W48" s="292">
        <f>'2011-15 % split'!T114</f>
        <v>292918.41999999981</v>
      </c>
      <c r="X48" s="360">
        <f>$AD48*'2011-15 % split'!U48</f>
        <v>309026.24160777847</v>
      </c>
      <c r="Y48" s="519">
        <f>$AD48*'2011-15 % split'!V48</f>
        <v>65399.198392221937</v>
      </c>
      <c r="Z48" s="519">
        <f>$AD48*'2011-15 % split'!W48</f>
        <v>0</v>
      </c>
      <c r="AA48" s="519">
        <f>$AD48*'2011-15 % split'!X48</f>
        <v>0</v>
      </c>
      <c r="AB48" s="519">
        <f>$AD48*'2011-15 % split'!Y48</f>
        <v>0</v>
      </c>
      <c r="AC48" s="631"/>
      <c r="AD48" s="292">
        <f>'2011-15 % split'!Z114</f>
        <v>374425.44000000041</v>
      </c>
      <c r="AE48" s="360">
        <f>Volumes!AE48*'ACS 12.1'!AA48</f>
        <v>331588.00779110391</v>
      </c>
      <c r="AF48" s="519">
        <f>Volumes!AF48*'ACS 12.1'!AB48</f>
        <v>67216.213348485006</v>
      </c>
      <c r="AG48" s="519">
        <f>Volumes!AG48*'ACS 12.1'!AC48</f>
        <v>0</v>
      </c>
      <c r="AH48" s="519">
        <f>Volumes!AH48*'ACS 12.1'!AD48</f>
        <v>0</v>
      </c>
      <c r="AI48" s="519">
        <f>Volumes!AI48*'ACS 12.1'!AE48</f>
        <v>0</v>
      </c>
      <c r="AJ48" s="631"/>
      <c r="AK48" s="292">
        <f t="shared" si="0"/>
        <v>398804.22113958892</v>
      </c>
      <c r="AL48" s="360">
        <f>Volumes!AL48*'ACS 12.1'!AG48</f>
        <v>297387.92901132832</v>
      </c>
      <c r="AM48" s="519">
        <f>Volumes!AM48*'ACS 12.1'!AH48</f>
        <v>29542.93945548702</v>
      </c>
      <c r="AN48" s="519">
        <f>Volumes!AN48*'ACS 12.1'!AI48</f>
        <v>0</v>
      </c>
      <c r="AO48" s="519">
        <f>Volumes!AO48*'ACS 12.1'!AJ48</f>
        <v>29423.778162013379</v>
      </c>
      <c r="AP48" s="519">
        <f>Volumes!AP48*'ACS 12.1'!AK48</f>
        <v>43118.91224208827</v>
      </c>
      <c r="AQ48" s="519">
        <f>Volumes!AQ48*'ACS 12.1'!AL48</f>
        <v>27963.149120964194</v>
      </c>
      <c r="AR48" s="292">
        <f t="shared" si="31"/>
        <v>427436.70799188118</v>
      </c>
      <c r="AS48" s="360">
        <f>Volumes!AS48*'ACS 12.1'!AN48</f>
        <v>309466.76070678327</v>
      </c>
      <c r="AT48" s="519">
        <f>Volumes!AT48*'ACS 12.1'!AO48</f>
        <v>30209.998475366498</v>
      </c>
      <c r="AU48" s="519">
        <f>Volumes!AU48*'ACS 12.1'!AP48</f>
        <v>0</v>
      </c>
      <c r="AV48" s="519">
        <f>Volumes!AV48*'ACS 12.1'!AQ48</f>
        <v>30570.908326393481</v>
      </c>
      <c r="AW48" s="519">
        <f>Volumes!AW48*'ACS 12.1'!AR48</f>
        <v>44799.96776853373</v>
      </c>
      <c r="AX48" s="519">
        <f>Volumes!AX48*'ACS 12.1'!AS48</f>
        <v>29053.334469395399</v>
      </c>
      <c r="AY48" s="292">
        <f t="shared" si="32"/>
        <v>444100.96974647237</v>
      </c>
      <c r="AZ48" s="360">
        <f>Volumes!AZ48*'ACS 12.1'!AU48</f>
        <v>322036.19124938099</v>
      </c>
      <c r="BA48" s="519">
        <f>Volumes!BA48*'ACS 12.1'!AV48</f>
        <v>30892.119223841837</v>
      </c>
      <c r="BB48" s="519">
        <f>Volumes!BB48*'ACS 12.1'!AW48</f>
        <v>0</v>
      </c>
      <c r="BC48" s="519">
        <f>Volumes!BC48*'ACS 12.1'!AX48</f>
        <v>31763.547942590056</v>
      </c>
      <c r="BD48" s="519">
        <f>Volumes!BD48*'ACS 12.1'!AY48</f>
        <v>46547.714868313356</v>
      </c>
      <c r="BE48" s="519">
        <f>Volumes!BE48*'ACS 12.1'!AZ48</f>
        <v>30186.770129888839</v>
      </c>
      <c r="BF48" s="292">
        <f t="shared" si="33"/>
        <v>461426.34341401502</v>
      </c>
      <c r="BG48" s="360">
        <f>Volumes!BG48*'ACS 12.1'!BB48</f>
        <v>335116.1470057508</v>
      </c>
      <c r="BH48" s="519">
        <f>Volumes!BH48*'ACS 12.1'!BC48</f>
        <v>31589.641784266289</v>
      </c>
      <c r="BI48" s="519">
        <f>Volumes!BI48*'ACS 12.1'!BD48</f>
        <v>0</v>
      </c>
      <c r="BJ48" s="519">
        <f>Volumes!BJ48*'ACS 12.1'!BE48</f>
        <v>33003.520991101541</v>
      </c>
      <c r="BK48" s="519">
        <f>Volumes!BK48*'ACS 12.1'!BF48</f>
        <v>48364.826483515346</v>
      </c>
      <c r="BL48" s="631">
        <f>Volumes!BL48*'ACS 12.1'!BG48</f>
        <v>31365.189538524381</v>
      </c>
      <c r="BM48" s="292">
        <f t="shared" si="34"/>
        <v>479439.32580315834</v>
      </c>
      <c r="BN48" s="360">
        <f>Volumes!BN48*'ACS 12.1'!BI48</f>
        <v>348727.36368010886</v>
      </c>
      <c r="BO48" s="519">
        <f>Volumes!BO48*'ACS 12.1'!BJ48</f>
        <v>32302.913918838622</v>
      </c>
      <c r="BP48" s="519">
        <f>Volumes!BP48*'ACS 12.1'!BK48</f>
        <v>0</v>
      </c>
      <c r="BQ48" s="519">
        <f>Volumes!BQ48*'ACS 12.1'!BL48</f>
        <v>34292.724983905275</v>
      </c>
      <c r="BR48" s="519">
        <f>Volumes!BR48*'ACS 12.1'!BM48</f>
        <v>50254.083312525188</v>
      </c>
      <c r="BS48" s="519">
        <f>Volumes!BS48*'ACS 12.1'!BN48</f>
        <v>32590.396012676454</v>
      </c>
      <c r="BT48" s="292">
        <f t="shared" si="35"/>
        <v>498167.48190805438</v>
      </c>
      <c r="BU48" s="53"/>
      <c r="BV48" s="60"/>
      <c r="BW48" s="60"/>
      <c r="BX48" s="60"/>
      <c r="BY48" s="35"/>
      <c r="BZ48" s="35"/>
      <c r="CA48" s="35"/>
      <c r="CB48" s="35"/>
    </row>
    <row r="49" spans="1:80">
      <c r="B49" s="290" t="s">
        <v>72</v>
      </c>
      <c r="C49" s="360">
        <f>$I49*'2011-15 % split'!C49</f>
        <v>12478.760394311548</v>
      </c>
      <c r="D49" s="519">
        <f>$I49*'2011-15 % split'!D49</f>
        <v>2636.4796056884497</v>
      </c>
      <c r="E49" s="519">
        <f>$I49*'2011-15 % split'!E49</f>
        <v>0</v>
      </c>
      <c r="F49" s="519">
        <f>$I49*'2011-15 % split'!F49</f>
        <v>0</v>
      </c>
      <c r="G49" s="519">
        <f>$I49*'2011-15 % split'!G49</f>
        <v>0</v>
      </c>
      <c r="H49" s="631"/>
      <c r="I49" s="292">
        <f>'2011-15 % split'!H115</f>
        <v>15115.24</v>
      </c>
      <c r="J49" s="360">
        <f>$P49*'2011-15 % split'!I49</f>
        <v>13030.657984689286</v>
      </c>
      <c r="K49" s="519">
        <f>$P49*'2011-15 % split'!J49</f>
        <v>2701.0720153107145</v>
      </c>
      <c r="L49" s="519">
        <f>$P49*'2011-15 % split'!K49</f>
        <v>0</v>
      </c>
      <c r="M49" s="519">
        <f>$P49*'2011-15 % split'!L49</f>
        <v>0</v>
      </c>
      <c r="N49" s="519">
        <f>$P49*'2011-15 % split'!M49</f>
        <v>0</v>
      </c>
      <c r="O49" s="631"/>
      <c r="P49" s="292">
        <f>'2011-15 % split'!N115</f>
        <v>15731.73</v>
      </c>
      <c r="Q49" s="360">
        <f>$W49*'2011-15 % split'!O49</f>
        <v>1943.3820139264371</v>
      </c>
      <c r="R49" s="519">
        <f>$W49*'2011-15 % split'!P49</f>
        <v>390.07798607356267</v>
      </c>
      <c r="S49" s="519">
        <f>$W49*'2011-15 % split'!Q49</f>
        <v>0</v>
      </c>
      <c r="T49" s="519">
        <f>$W49*'2011-15 % split'!R49</f>
        <v>0</v>
      </c>
      <c r="U49" s="519">
        <f>$W49*'2011-15 % split'!S49</f>
        <v>0</v>
      </c>
      <c r="V49" s="631"/>
      <c r="W49" s="292">
        <f>'2011-15 % split'!T115</f>
        <v>2333.46</v>
      </c>
      <c r="X49" s="360">
        <f>$AD49*'2011-15 % split'!U49</f>
        <v>18582.963293209665</v>
      </c>
      <c r="Y49" s="519">
        <f>$AD49*'2011-15 % split'!V49</f>
        <v>3582.1467067903377</v>
      </c>
      <c r="Z49" s="519">
        <f>$AD49*'2011-15 % split'!W49</f>
        <v>0</v>
      </c>
      <c r="AA49" s="519">
        <f>$AD49*'2011-15 % split'!X49</f>
        <v>0</v>
      </c>
      <c r="AB49" s="519">
        <f>$AD49*'2011-15 % split'!Y49</f>
        <v>0</v>
      </c>
      <c r="AC49" s="631"/>
      <c r="AD49" s="292">
        <f>'2011-15 % split'!Z115</f>
        <v>22165.11</v>
      </c>
      <c r="AE49" s="360">
        <f>Volumes!AE49*'ACS 12.1'!AA49</f>
        <v>19928.682133624872</v>
      </c>
      <c r="AF49" s="519">
        <f>Volumes!AF49*'ACS 12.1'!AB49</f>
        <v>3679.5858131612272</v>
      </c>
      <c r="AG49" s="519">
        <f>Volumes!AG49*'ACS 12.1'!AC49</f>
        <v>0</v>
      </c>
      <c r="AH49" s="519">
        <f>Volumes!AH49*'ACS 12.1'!AD49</f>
        <v>0</v>
      </c>
      <c r="AI49" s="519">
        <f>Volumes!AI49*'ACS 12.1'!AE49</f>
        <v>0</v>
      </c>
      <c r="AJ49" s="631"/>
      <c r="AK49" s="292">
        <f t="shared" si="0"/>
        <v>23608.267946786098</v>
      </c>
      <c r="AL49" s="360">
        <f>Volumes!AL49*'ACS 12.1'!AG49</f>
        <v>18946.485082798365</v>
      </c>
      <c r="AM49" s="519">
        <f>Volumes!AM49*'ACS 12.1'!AH49</f>
        <v>2930.2799230528849</v>
      </c>
      <c r="AN49" s="519">
        <f>Volumes!AN49*'ACS 12.1'!AI49</f>
        <v>0</v>
      </c>
      <c r="AO49" s="519">
        <f>Volumes!AO49*'ACS 12.1'!AJ49</f>
        <v>1968.9088505266127</v>
      </c>
      <c r="AP49" s="519">
        <f>Volumes!AP49*'ACS 12.1'!AK49</f>
        <v>2885.3265366217211</v>
      </c>
      <c r="AQ49" s="519">
        <f>Volumes!AQ49*'ACS 12.1'!AL49</f>
        <v>1871.1700275099713</v>
      </c>
      <c r="AR49" s="292">
        <f t="shared" si="31"/>
        <v>28602.170420509552</v>
      </c>
      <c r="AS49" s="360">
        <f>Volumes!AS49*'ACS 12.1'!AN49</f>
        <v>19716.02339357106</v>
      </c>
      <c r="AT49" s="519">
        <f>Volumes!AT49*'ACS 12.1'!AO49</f>
        <v>2996.4436051194348</v>
      </c>
      <c r="AU49" s="519">
        <f>Volumes!AU49*'ACS 12.1'!AP49</f>
        <v>0</v>
      </c>
      <c r="AV49" s="519">
        <f>Volumes!AV49*'ACS 12.1'!AQ49</f>
        <v>2044.1220298821447</v>
      </c>
      <c r="AW49" s="519">
        <f>Volumes!AW49*'ACS 12.1'!AR49</f>
        <v>2995.5472724572892</v>
      </c>
      <c r="AX49" s="519">
        <f>Volumes!AX49*'ACS 12.1'!AS49</f>
        <v>1942.6495410720954</v>
      </c>
      <c r="AY49" s="292">
        <f t="shared" si="32"/>
        <v>29694.785842102028</v>
      </c>
      <c r="AZ49" s="360">
        <f>Volumes!AZ49*'ACS 12.1'!AU49</f>
        <v>20516.817592132917</v>
      </c>
      <c r="BA49" s="519">
        <f>Volumes!BA49*'ACS 12.1'!AV49</f>
        <v>3064.101217096968</v>
      </c>
      <c r="BB49" s="519">
        <f>Volumes!BB49*'ACS 12.1'!AW49</f>
        <v>0</v>
      </c>
      <c r="BC49" s="519">
        <f>Volumes!BC49*'ACS 12.1'!AX49</f>
        <v>2122.2826928306895</v>
      </c>
      <c r="BD49" s="519">
        <f>Volumes!BD49*'ACS 12.1'!AY49</f>
        <v>3110.0873817493298</v>
      </c>
      <c r="BE49" s="519">
        <f>Volumes!BE49*'ACS 12.1'!AZ49</f>
        <v>2016.9302218666937</v>
      </c>
      <c r="BF49" s="292">
        <f t="shared" si="33"/>
        <v>30830.219105676599</v>
      </c>
      <c r="BG49" s="360">
        <f>Volumes!BG49*'ACS 12.1'!BB49</f>
        <v>21350.137180609832</v>
      </c>
      <c r="BH49" s="519">
        <f>Volumes!BH49*'ACS 12.1'!BC49</f>
        <v>3133.2864908835472</v>
      </c>
      <c r="BI49" s="519">
        <f>Volumes!BI49*'ACS 12.1'!BD49</f>
        <v>0</v>
      </c>
      <c r="BJ49" s="519">
        <f>Volumes!BJ49*'ACS 12.1'!BE49</f>
        <v>2203.5081304344044</v>
      </c>
      <c r="BK49" s="519">
        <f>Volumes!BK49*'ACS 12.1'!BF49</f>
        <v>3229.1187480332624</v>
      </c>
      <c r="BL49" s="631">
        <f>Volumes!BL49*'ACS 12.1'!BG49</f>
        <v>2094.1235384972738</v>
      </c>
      <c r="BM49" s="292">
        <f t="shared" si="34"/>
        <v>32010.174088458323</v>
      </c>
      <c r="BN49" s="360">
        <f>Volumes!BN49*'ACS 12.1'!BI49</f>
        <v>22217.303223753559</v>
      </c>
      <c r="BO49" s="519">
        <f>Volumes!BO49*'ACS 12.1'!BJ49</f>
        <v>3204.0339200200274</v>
      </c>
      <c r="BP49" s="519">
        <f>Volumes!BP49*'ACS 12.1'!BK49</f>
        <v>0</v>
      </c>
      <c r="BQ49" s="519">
        <f>Volumes!BQ49*'ACS 12.1'!BL49</f>
        <v>2287.9203429396225</v>
      </c>
      <c r="BR49" s="519">
        <f>Volumes!BR49*'ACS 12.1'!BM49</f>
        <v>3352.8201558922979</v>
      </c>
      <c r="BS49" s="519">
        <f>Volumes!BS49*'ACS 12.1'!BN49</f>
        <v>2174.3454349823855</v>
      </c>
      <c r="BT49" s="292">
        <f t="shared" si="35"/>
        <v>33236.423077587897</v>
      </c>
      <c r="BU49" s="53"/>
      <c r="BV49" s="60"/>
      <c r="BW49" s="60"/>
      <c r="BX49" s="60"/>
      <c r="BY49" s="35"/>
      <c r="BZ49" s="35"/>
      <c r="CA49" s="35"/>
      <c r="CB49" s="35"/>
    </row>
    <row r="50" spans="1:80">
      <c r="B50" s="290"/>
      <c r="C50" s="360"/>
      <c r="D50" s="519"/>
      <c r="E50" s="519"/>
      <c r="F50" s="519"/>
      <c r="G50" s="519"/>
      <c r="H50" s="631"/>
      <c r="I50" s="292"/>
      <c r="J50" s="360"/>
      <c r="K50" s="519"/>
      <c r="L50" s="519"/>
      <c r="M50" s="519"/>
      <c r="N50" s="519"/>
      <c r="O50" s="631"/>
      <c r="P50" s="292"/>
      <c r="Q50" s="360">
        <f>$W50*'2011-15 % split'!O50</f>
        <v>0</v>
      </c>
      <c r="R50" s="519">
        <f>$W50*'2011-15 % split'!P50</f>
        <v>0</v>
      </c>
      <c r="S50" s="519">
        <f>$W50*'2011-15 % split'!Q50</f>
        <v>0</v>
      </c>
      <c r="T50" s="519">
        <f>$W50*'2011-15 % split'!R50</f>
        <v>0</v>
      </c>
      <c r="U50" s="519">
        <f>$W50*'2011-15 % split'!S50</f>
        <v>0</v>
      </c>
      <c r="V50" s="631"/>
      <c r="W50" s="292"/>
      <c r="X50" s="360"/>
      <c r="Y50" s="519"/>
      <c r="Z50" s="519"/>
      <c r="AA50" s="519"/>
      <c r="AB50" s="519"/>
      <c r="AC50" s="631"/>
      <c r="AD50" s="292"/>
      <c r="AE50" s="360"/>
      <c r="AF50" s="519"/>
      <c r="AG50" s="519"/>
      <c r="AH50" s="519"/>
      <c r="AI50" s="519"/>
      <c r="AJ50" s="631"/>
      <c r="AK50" s="292"/>
      <c r="AL50" s="360"/>
      <c r="AM50" s="519"/>
      <c r="AN50" s="519"/>
      <c r="AO50" s="519"/>
      <c r="AP50" s="519"/>
      <c r="AQ50" s="519"/>
      <c r="AR50" s="292"/>
      <c r="AS50" s="360"/>
      <c r="AT50" s="519"/>
      <c r="AU50" s="519"/>
      <c r="AV50" s="519"/>
      <c r="AW50" s="519"/>
      <c r="AX50" s="519"/>
      <c r="AY50" s="292"/>
      <c r="AZ50" s="360"/>
      <c r="BA50" s="519"/>
      <c r="BB50" s="519"/>
      <c r="BC50" s="519"/>
      <c r="BD50" s="519"/>
      <c r="BE50" s="519"/>
      <c r="BF50" s="292"/>
      <c r="BG50" s="360"/>
      <c r="BH50" s="519"/>
      <c r="BI50" s="519"/>
      <c r="BJ50" s="519"/>
      <c r="BK50" s="519"/>
      <c r="BL50" s="631"/>
      <c r="BM50" s="292"/>
      <c r="BN50" s="360"/>
      <c r="BO50" s="519"/>
      <c r="BP50" s="519"/>
      <c r="BQ50" s="519"/>
      <c r="BR50" s="519"/>
      <c r="BS50" s="519"/>
      <c r="BT50" s="292"/>
      <c r="BU50" s="53"/>
      <c r="BV50" s="60"/>
      <c r="BW50" s="60"/>
      <c r="BX50" s="60"/>
      <c r="BY50" s="35"/>
      <c r="BZ50" s="35"/>
      <c r="CA50" s="35"/>
      <c r="CB50" s="35"/>
    </row>
    <row r="51" spans="1:80">
      <c r="B51" s="285" t="s">
        <v>73</v>
      </c>
      <c r="C51" s="360"/>
      <c r="D51" s="519"/>
      <c r="E51" s="519"/>
      <c r="F51" s="519"/>
      <c r="G51" s="519"/>
      <c r="H51" s="631"/>
      <c r="I51" s="292"/>
      <c r="J51" s="360"/>
      <c r="K51" s="519"/>
      <c r="L51" s="519"/>
      <c r="M51" s="519"/>
      <c r="N51" s="519"/>
      <c r="O51" s="631"/>
      <c r="P51" s="292"/>
      <c r="Q51" s="360">
        <f>$W51*'2011-15 % split'!O51</f>
        <v>0</v>
      </c>
      <c r="R51" s="519">
        <f>$W51*'2011-15 % split'!P51</f>
        <v>0</v>
      </c>
      <c r="S51" s="519">
        <f>$W51*'2011-15 % split'!Q51</f>
        <v>0</v>
      </c>
      <c r="T51" s="519">
        <f>$W51*'2011-15 % split'!R51</f>
        <v>0</v>
      </c>
      <c r="U51" s="519">
        <f>$W51*'2011-15 % split'!S51</f>
        <v>0</v>
      </c>
      <c r="V51" s="631"/>
      <c r="W51" s="292"/>
      <c r="X51" s="360"/>
      <c r="Y51" s="519"/>
      <c r="Z51" s="519"/>
      <c r="AA51" s="519"/>
      <c r="AB51" s="519"/>
      <c r="AC51" s="631"/>
      <c r="AD51" s="292"/>
      <c r="AE51" s="360"/>
      <c r="AF51" s="519"/>
      <c r="AG51" s="519"/>
      <c r="AH51" s="519"/>
      <c r="AI51" s="519"/>
      <c r="AJ51" s="631"/>
      <c r="AK51" s="292"/>
      <c r="AL51" s="360"/>
      <c r="AM51" s="519"/>
      <c r="AN51" s="519"/>
      <c r="AO51" s="519"/>
      <c r="AP51" s="519"/>
      <c r="AQ51" s="519"/>
      <c r="AR51" s="292"/>
      <c r="AS51" s="360"/>
      <c r="AT51" s="519"/>
      <c r="AU51" s="519"/>
      <c r="AV51" s="519"/>
      <c r="AW51" s="519"/>
      <c r="AX51" s="519"/>
      <c r="AY51" s="292"/>
      <c r="AZ51" s="360"/>
      <c r="BA51" s="519"/>
      <c r="BB51" s="519"/>
      <c r="BC51" s="519"/>
      <c r="BD51" s="519"/>
      <c r="BE51" s="519"/>
      <c r="BF51" s="292"/>
      <c r="BG51" s="360"/>
      <c r="BH51" s="519"/>
      <c r="BI51" s="519"/>
      <c r="BJ51" s="519"/>
      <c r="BK51" s="519"/>
      <c r="BL51" s="631"/>
      <c r="BM51" s="292"/>
      <c r="BN51" s="360"/>
      <c r="BO51" s="519"/>
      <c r="BP51" s="519"/>
      <c r="BQ51" s="519"/>
      <c r="BR51" s="519"/>
      <c r="BS51" s="519"/>
      <c r="BT51" s="292"/>
      <c r="BU51" s="53"/>
      <c r="BV51" s="60"/>
      <c r="BW51" s="60"/>
      <c r="BX51" s="60"/>
      <c r="BY51" s="35"/>
      <c r="BZ51" s="35"/>
      <c r="CA51" s="35"/>
      <c r="CB51" s="35"/>
    </row>
    <row r="52" spans="1:80">
      <c r="B52" s="290" t="s">
        <v>67</v>
      </c>
      <c r="C52" s="360">
        <f>$I52*'2011-15 % split'!C52</f>
        <v>187.97761302727358</v>
      </c>
      <c r="D52" s="519">
        <f>$I52*'2011-15 % split'!D52</f>
        <v>120.39238697272644</v>
      </c>
      <c r="E52" s="519">
        <f>$I52*'2011-15 % split'!E52</f>
        <v>0</v>
      </c>
      <c r="F52" s="519">
        <f>$I52*'2011-15 % split'!F52</f>
        <v>0</v>
      </c>
      <c r="G52" s="519">
        <f>$I52*'2011-15 % split'!G52</f>
        <v>0</v>
      </c>
      <c r="H52" s="631"/>
      <c r="I52" s="292">
        <f>'2011-15 % split'!H118</f>
        <v>308.37</v>
      </c>
      <c r="J52" s="360">
        <f>$P52*'2011-15 % split'!I52</f>
        <v>1191.2063209154564</v>
      </c>
      <c r="K52" s="519">
        <f>$P52*'2011-15 % split'!J52</f>
        <v>734.43367908454354</v>
      </c>
      <c r="L52" s="519">
        <f>$P52*'2011-15 % split'!K52</f>
        <v>0</v>
      </c>
      <c r="M52" s="519">
        <f>$P52*'2011-15 % split'!L52</f>
        <v>0</v>
      </c>
      <c r="N52" s="519">
        <f>$P52*'2011-15 % split'!M52</f>
        <v>0</v>
      </c>
      <c r="O52" s="631"/>
      <c r="P52" s="292">
        <f>'2011-15 % split'!N118</f>
        <v>1925.64</v>
      </c>
      <c r="Q52" s="360">
        <f>$W52*'2011-15 % split'!O52</f>
        <v>2494.8978185668302</v>
      </c>
      <c r="R52" s="519">
        <f>$W52*'2011-15 % split'!P52</f>
        <v>1491.57218143317</v>
      </c>
      <c r="S52" s="519">
        <f>$W52*'2011-15 % split'!Q52</f>
        <v>0</v>
      </c>
      <c r="T52" s="519">
        <f>$W52*'2011-15 % split'!R52</f>
        <v>0</v>
      </c>
      <c r="U52" s="519">
        <f>$W52*'2011-15 % split'!S52</f>
        <v>0</v>
      </c>
      <c r="V52" s="631"/>
      <c r="W52" s="292">
        <f>'2011-15 % split'!T118</f>
        <v>3986.4700000000003</v>
      </c>
      <c r="X52" s="360">
        <f>$AD52*'2011-15 % split'!U52</f>
        <v>447.24399158035834</v>
      </c>
      <c r="Y52" s="519">
        <f>$AD52*'2011-15 % split'!V52</f>
        <v>256.13600841964166</v>
      </c>
      <c r="Z52" s="519">
        <f>$AD52*'2011-15 % split'!W52</f>
        <v>0</v>
      </c>
      <c r="AA52" s="519">
        <f>$AD52*'2011-15 % split'!X52</f>
        <v>0</v>
      </c>
      <c r="AB52" s="519">
        <f>$AD52*'2011-15 % split'!Y52</f>
        <v>0</v>
      </c>
      <c r="AC52" s="631"/>
      <c r="AD52" s="292">
        <f>'2011-15 % split'!Z118</f>
        <v>703.38</v>
      </c>
      <c r="AE52" s="360">
        <f>Volumes!AE52*'ACS 12.1'!AA52</f>
        <v>483.66452541527292</v>
      </c>
      <c r="AF52" s="519">
        <f>Volumes!AF52*'ACS 12.1'!AB52</f>
        <v>265.49752450093246</v>
      </c>
      <c r="AG52" s="519">
        <f>Volumes!AG52*'ACS 12.1'!AC52</f>
        <v>0</v>
      </c>
      <c r="AH52" s="519">
        <f>Volumes!AH52*'ACS 12.1'!AD52</f>
        <v>0</v>
      </c>
      <c r="AI52" s="519">
        <f>Volumes!AI52*'ACS 12.1'!AE52</f>
        <v>0</v>
      </c>
      <c r="AJ52" s="631"/>
      <c r="AK52" s="292">
        <f t="shared" si="0"/>
        <v>749.16204991620543</v>
      </c>
      <c r="AL52" s="360">
        <f>Volumes!AL52*'ACS 12.1'!AG52</f>
        <v>546.73762073355272</v>
      </c>
      <c r="AM52" s="519">
        <f>Volumes!AM52*'ACS 12.1'!AH52</f>
        <v>208.14566040939985</v>
      </c>
      <c r="AN52" s="519">
        <f>Volumes!AN52*'ACS 12.1'!AI52</f>
        <v>0</v>
      </c>
      <c r="AO52" s="519">
        <f>Volumes!AO52*'ACS 12.1'!AJ52</f>
        <v>67.939495302865737</v>
      </c>
      <c r="AP52" s="519">
        <f>Volumes!AP52*'ACS 12.1'!AK52</f>
        <v>99.561555949944008</v>
      </c>
      <c r="AQ52" s="519">
        <f>Volumes!AQ52*'ACS 12.1'!AL52</f>
        <v>64.566903267703367</v>
      </c>
      <c r="AR52" s="292">
        <f t="shared" ref="AR52:AR57" si="36">SUM(AL52:AQ52)</f>
        <v>986.9512356634657</v>
      </c>
      <c r="AS52" s="360">
        <f>Volumes!AS52*'ACS 12.1'!AN52</f>
        <v>568.94414311786397</v>
      </c>
      <c r="AT52" s="519">
        <f>Volumes!AT52*'ACS 12.1'!AO52</f>
        <v>212.84544461449096</v>
      </c>
      <c r="AU52" s="519">
        <f>Volumes!AU52*'ACS 12.1'!AP52</f>
        <v>0</v>
      </c>
      <c r="AV52" s="519">
        <f>Volumes!AV52*'ACS 12.1'!AQ52</f>
        <v>70.361062895911942</v>
      </c>
      <c r="AW52" s="519">
        <f>Volumes!AW52*'ACS 12.1'!AR52</f>
        <v>103.11022872602028</v>
      </c>
      <c r="AX52" s="519">
        <f>Volumes!AX52*'ACS 12.1'!AS52</f>
        <v>66.868261554800114</v>
      </c>
      <c r="AY52" s="292">
        <f t="shared" ref="AY52:AY57" si="37">SUM(AS52:AX52)</f>
        <v>1022.1291409090873</v>
      </c>
      <c r="AZ52" s="360">
        <f>Volumes!AZ52*'ACS 12.1'!AU52</f>
        <v>592.05261484259813</v>
      </c>
      <c r="BA52" s="519">
        <f>Volumes!BA52*'ACS 12.1'!AV52</f>
        <v>217.65134667729279</v>
      </c>
      <c r="BB52" s="519">
        <f>Volumes!BB52*'ACS 12.1'!AW52</f>
        <v>0</v>
      </c>
      <c r="BC52" s="519">
        <f>Volumes!BC52*'ACS 12.1'!AX52</f>
        <v>72.873356536790169</v>
      </c>
      <c r="BD52" s="519">
        <f>Volumes!BD52*'ACS 12.1'!AY52</f>
        <v>106.79185548485842</v>
      </c>
      <c r="BE52" s="519">
        <f>Volumes!BE52*'ACS 12.1'!AZ52</f>
        <v>69.255842147907771</v>
      </c>
      <c r="BF52" s="292">
        <f t="shared" ref="BF52:BF57" si="38">SUM(AZ52:BE52)</f>
        <v>1058.6250156894473</v>
      </c>
      <c r="BG52" s="360">
        <f>Volumes!BG52*'ACS 12.1'!BB52</f>
        <v>616.09966985694405</v>
      </c>
      <c r="BH52" s="519">
        <f>Volumes!BH52*'ACS 12.1'!BC52</f>
        <v>222.56576266520619</v>
      </c>
      <c r="BI52" s="519">
        <f>Volumes!BI52*'ACS 12.1'!BD52</f>
        <v>0</v>
      </c>
      <c r="BJ52" s="519">
        <f>Volumes!BJ52*'ACS 12.1'!BE52</f>
        <v>75.479888926993524</v>
      </c>
      <c r="BK52" s="519">
        <f>Volumes!BK52*'ACS 12.1'!BF52</f>
        <v>110.61158389534639</v>
      </c>
      <c r="BL52" s="631">
        <f>Volumes!BL52*'ACS 12.1'!BG52</f>
        <v>71.732983374114312</v>
      </c>
      <c r="BM52" s="292">
        <f t="shared" ref="BM52:BM57" si="39">SUM(BG52:BL52)</f>
        <v>1096.4898887186046</v>
      </c>
      <c r="BN52" s="360">
        <f>Volumes!BN52*'ACS 12.1'!BI52</f>
        <v>641.12343004979243</v>
      </c>
      <c r="BO52" s="519">
        <f>Volumes!BO52*'ACS 12.1'!BJ52</f>
        <v>227.59114274716708</v>
      </c>
      <c r="BP52" s="519">
        <f>Volumes!BP52*'ACS 12.1'!BK52</f>
        <v>0</v>
      </c>
      <c r="BQ52" s="519">
        <f>Volumes!BQ52*'ACS 12.1'!BL52</f>
        <v>78.184311551726353</v>
      </c>
      <c r="BR52" s="519">
        <f>Volumes!BR52*'ACS 12.1'!BM52</f>
        <v>114.574765006191</v>
      </c>
      <c r="BS52" s="519">
        <f>Volumes!BS52*'ACS 12.1'!BN52</f>
        <v>74.303155454841402</v>
      </c>
      <c r="BT52" s="292">
        <f t="shared" ref="BT52:BT57" si="40">SUM(BN52:BS52)</f>
        <v>1135.7768048097182</v>
      </c>
      <c r="BU52" s="53"/>
      <c r="BV52" s="60"/>
      <c r="BW52" s="60"/>
      <c r="BX52" s="60"/>
      <c r="BY52" s="35"/>
      <c r="BZ52" s="35"/>
      <c r="CA52" s="35"/>
      <c r="CB52" s="35"/>
    </row>
    <row r="53" spans="1:80">
      <c r="B53" s="290" t="s">
        <v>68</v>
      </c>
      <c r="C53" s="360">
        <f>$I53*'2011-15 % split'!C53</f>
        <v>0</v>
      </c>
      <c r="D53" s="519">
        <f>$I53*'2011-15 % split'!D53</f>
        <v>0</v>
      </c>
      <c r="E53" s="519">
        <f>$I53*'2011-15 % split'!E53</f>
        <v>0</v>
      </c>
      <c r="F53" s="519">
        <f>$I53*'2011-15 % split'!F53</f>
        <v>0</v>
      </c>
      <c r="G53" s="519">
        <f>$I53*'2011-15 % split'!G53</f>
        <v>0</v>
      </c>
      <c r="H53" s="631"/>
      <c r="I53" s="292">
        <f>'2011-15 % split'!H119</f>
        <v>0</v>
      </c>
      <c r="J53" s="360">
        <f>$P53*'2011-15 % split'!I53</f>
        <v>0</v>
      </c>
      <c r="K53" s="519">
        <f>$P53*'2011-15 % split'!J53</f>
        <v>0</v>
      </c>
      <c r="L53" s="519">
        <f>$P53*'2011-15 % split'!K53</f>
        <v>0</v>
      </c>
      <c r="M53" s="519">
        <f>$P53*'2011-15 % split'!L53</f>
        <v>0</v>
      </c>
      <c r="N53" s="519">
        <f>$P53*'2011-15 % split'!M53</f>
        <v>0</v>
      </c>
      <c r="O53" s="631"/>
      <c r="P53" s="292">
        <f>'2011-15 % split'!N119</f>
        <v>0</v>
      </c>
      <c r="Q53" s="360">
        <f>$W53*'2011-15 % split'!O53</f>
        <v>0</v>
      </c>
      <c r="R53" s="519">
        <f>$W53*'2011-15 % split'!P53</f>
        <v>0</v>
      </c>
      <c r="S53" s="519">
        <f>$W53*'2011-15 % split'!Q53</f>
        <v>0</v>
      </c>
      <c r="T53" s="519">
        <f>$W53*'2011-15 % split'!R53</f>
        <v>0</v>
      </c>
      <c r="U53" s="519">
        <f>$W53*'2011-15 % split'!S53</f>
        <v>0</v>
      </c>
      <c r="V53" s="631"/>
      <c r="W53" s="292">
        <f>'2011-15 % split'!T119</f>
        <v>0</v>
      </c>
      <c r="X53" s="360">
        <f>$AD53*'2011-15 % split'!U53</f>
        <v>0</v>
      </c>
      <c r="Y53" s="519">
        <f>$AD53*'2011-15 % split'!V53</f>
        <v>0</v>
      </c>
      <c r="Z53" s="519">
        <f>$AD53*'2011-15 % split'!W53</f>
        <v>0</v>
      </c>
      <c r="AA53" s="519">
        <f>$AD53*'2011-15 % split'!X53</f>
        <v>0</v>
      </c>
      <c r="AB53" s="519">
        <f>$AD53*'2011-15 % split'!Y53</f>
        <v>0</v>
      </c>
      <c r="AC53" s="631"/>
      <c r="AD53" s="292">
        <f>'2011-15 % split'!Z119</f>
        <v>0</v>
      </c>
      <c r="AE53" s="360">
        <f>Volumes!AE53*'ACS 12.1'!AA53</f>
        <v>0</v>
      </c>
      <c r="AF53" s="519">
        <f>Volumes!AF53*'ACS 12.1'!AB53</f>
        <v>0</v>
      </c>
      <c r="AG53" s="519">
        <f>Volumes!AG53*'ACS 12.1'!AC53</f>
        <v>0</v>
      </c>
      <c r="AH53" s="519">
        <f>Volumes!AH53*'ACS 12.1'!AD53</f>
        <v>0</v>
      </c>
      <c r="AI53" s="519">
        <f>Volumes!AI53*'ACS 12.1'!AE53</f>
        <v>0</v>
      </c>
      <c r="AJ53" s="631"/>
      <c r="AK53" s="292">
        <f t="shared" si="0"/>
        <v>0</v>
      </c>
      <c r="AL53" s="360">
        <f>Volumes!AL53*'ACS 12.1'!AG53</f>
        <v>0</v>
      </c>
      <c r="AM53" s="519">
        <f>Volumes!AM53*'ACS 12.1'!AH53</f>
        <v>0</v>
      </c>
      <c r="AN53" s="519">
        <f>Volumes!AN53*'ACS 12.1'!AI53</f>
        <v>0</v>
      </c>
      <c r="AO53" s="519">
        <f>Volumes!AO53*'ACS 12.1'!AJ53</f>
        <v>0</v>
      </c>
      <c r="AP53" s="519">
        <f>Volumes!AP53*'ACS 12.1'!AK53</f>
        <v>0</v>
      </c>
      <c r="AQ53" s="519">
        <f>Volumes!AQ53*'ACS 12.1'!AL53</f>
        <v>0</v>
      </c>
      <c r="AR53" s="292">
        <f t="shared" si="36"/>
        <v>0</v>
      </c>
      <c r="AS53" s="360">
        <f>Volumes!AS53*'ACS 12.1'!AN53</f>
        <v>0</v>
      </c>
      <c r="AT53" s="519">
        <f>Volumes!AT53*'ACS 12.1'!AO53</f>
        <v>0</v>
      </c>
      <c r="AU53" s="519">
        <f>Volumes!AU53*'ACS 12.1'!AP53</f>
        <v>0</v>
      </c>
      <c r="AV53" s="519">
        <f>Volumes!AV53*'ACS 12.1'!AQ53</f>
        <v>0</v>
      </c>
      <c r="AW53" s="519">
        <f>Volumes!AW53*'ACS 12.1'!AR53</f>
        <v>0</v>
      </c>
      <c r="AX53" s="519">
        <f>Volumes!AX53*'ACS 12.1'!AS53</f>
        <v>0</v>
      </c>
      <c r="AY53" s="292">
        <f t="shared" si="37"/>
        <v>0</v>
      </c>
      <c r="AZ53" s="360">
        <f>Volumes!AZ53*'ACS 12.1'!AU53</f>
        <v>0</v>
      </c>
      <c r="BA53" s="519">
        <f>Volumes!BA53*'ACS 12.1'!AV53</f>
        <v>0</v>
      </c>
      <c r="BB53" s="519">
        <f>Volumes!BB53*'ACS 12.1'!AW53</f>
        <v>0</v>
      </c>
      <c r="BC53" s="519">
        <f>Volumes!BC53*'ACS 12.1'!AX53</f>
        <v>0</v>
      </c>
      <c r="BD53" s="519">
        <f>Volumes!BD53*'ACS 12.1'!AY53</f>
        <v>0</v>
      </c>
      <c r="BE53" s="519">
        <f>Volumes!BE53*'ACS 12.1'!AZ53</f>
        <v>0</v>
      </c>
      <c r="BF53" s="292">
        <f t="shared" si="38"/>
        <v>0</v>
      </c>
      <c r="BG53" s="360">
        <f>Volumes!BG53*'ACS 12.1'!BB53</f>
        <v>0</v>
      </c>
      <c r="BH53" s="519">
        <f>Volumes!BH53*'ACS 12.1'!BC53</f>
        <v>0</v>
      </c>
      <c r="BI53" s="519">
        <f>Volumes!BI53*'ACS 12.1'!BD53</f>
        <v>0</v>
      </c>
      <c r="BJ53" s="519">
        <f>Volumes!BJ53*'ACS 12.1'!BE53</f>
        <v>0</v>
      </c>
      <c r="BK53" s="519">
        <f>Volumes!BK53*'ACS 12.1'!BF53</f>
        <v>0</v>
      </c>
      <c r="BL53" s="631">
        <f>Volumes!BL53*'ACS 12.1'!BG53</f>
        <v>0</v>
      </c>
      <c r="BM53" s="292">
        <f t="shared" si="39"/>
        <v>0</v>
      </c>
      <c r="BN53" s="360">
        <f>Volumes!BN53*'ACS 12.1'!BI53</f>
        <v>0</v>
      </c>
      <c r="BO53" s="519">
        <f>Volumes!BO53*'ACS 12.1'!BJ53</f>
        <v>0</v>
      </c>
      <c r="BP53" s="519">
        <f>Volumes!BP53*'ACS 12.1'!BK53</f>
        <v>0</v>
      </c>
      <c r="BQ53" s="519">
        <f>Volumes!BQ53*'ACS 12.1'!BL53</f>
        <v>0</v>
      </c>
      <c r="BR53" s="519">
        <f>Volumes!BR53*'ACS 12.1'!BM53</f>
        <v>0</v>
      </c>
      <c r="BS53" s="519">
        <f>Volumes!BS53*'ACS 12.1'!BN53</f>
        <v>0</v>
      </c>
      <c r="BT53" s="292">
        <f t="shared" si="40"/>
        <v>0</v>
      </c>
      <c r="BU53" s="53"/>
      <c r="BV53" s="60"/>
      <c r="BW53" s="60"/>
      <c r="BX53" s="60"/>
      <c r="BY53" s="35"/>
      <c r="BZ53" s="35"/>
      <c r="CA53" s="35"/>
      <c r="CB53" s="35"/>
    </row>
    <row r="54" spans="1:80">
      <c r="A54" s="13"/>
      <c r="B54" s="290" t="s">
        <v>69</v>
      </c>
      <c r="C54" s="360">
        <f>$I54*'2011-15 % split'!C54</f>
        <v>187.97928718903611</v>
      </c>
      <c r="D54" s="519">
        <f>$I54*'2011-15 % split'!D54</f>
        <v>206.7507128109639</v>
      </c>
      <c r="E54" s="519">
        <f>$I54*'2011-15 % split'!E54</f>
        <v>0</v>
      </c>
      <c r="F54" s="519">
        <f>$I54*'2011-15 % split'!F54</f>
        <v>0</v>
      </c>
      <c r="G54" s="519">
        <f>$I54*'2011-15 % split'!G54</f>
        <v>0</v>
      </c>
      <c r="H54" s="631"/>
      <c r="I54" s="292">
        <f>'2011-15 % split'!H120</f>
        <v>394.73</v>
      </c>
      <c r="J54" s="360">
        <f>$P54*'2011-15 % split'!I54</f>
        <v>399.09855319248015</v>
      </c>
      <c r="K54" s="519">
        <f>$P54*'2011-15 % split'!J54</f>
        <v>422.56144680751987</v>
      </c>
      <c r="L54" s="519">
        <f>$P54*'2011-15 % split'!K54</f>
        <v>0</v>
      </c>
      <c r="M54" s="519">
        <f>$P54*'2011-15 % split'!L54</f>
        <v>0</v>
      </c>
      <c r="N54" s="519">
        <f>$P54*'2011-15 % split'!M54</f>
        <v>0</v>
      </c>
      <c r="O54" s="631"/>
      <c r="P54" s="292">
        <f>'2011-15 % split'!N120</f>
        <v>821.66</v>
      </c>
      <c r="Q54" s="360">
        <f>$W54*'2011-15 % split'!O54</f>
        <v>2946.6103639276275</v>
      </c>
      <c r="R54" s="519">
        <f>$W54*'2011-15 % split'!P54</f>
        <v>3025.2296360723722</v>
      </c>
      <c r="S54" s="519">
        <f>$W54*'2011-15 % split'!Q54</f>
        <v>0</v>
      </c>
      <c r="T54" s="519">
        <f>$W54*'2011-15 % split'!R54</f>
        <v>0</v>
      </c>
      <c r="U54" s="519">
        <f>$W54*'2011-15 % split'!S54</f>
        <v>0</v>
      </c>
      <c r="V54" s="631"/>
      <c r="W54" s="292">
        <f>'2011-15 % split'!T120</f>
        <v>5971.84</v>
      </c>
      <c r="X54" s="360">
        <f>$AD54*'2011-15 % split'!U54</f>
        <v>907.89436312624969</v>
      </c>
      <c r="Y54" s="519">
        <f>$AD54*'2011-15 % split'!V54</f>
        <v>892.9056368737505</v>
      </c>
      <c r="Z54" s="519">
        <f>$AD54*'2011-15 % split'!W54</f>
        <v>0</v>
      </c>
      <c r="AA54" s="519">
        <f>$AD54*'2011-15 % split'!X54</f>
        <v>0</v>
      </c>
      <c r="AB54" s="519">
        <f>$AD54*'2011-15 % split'!Y54</f>
        <v>0</v>
      </c>
      <c r="AC54" s="631"/>
      <c r="AD54" s="292">
        <f>'2011-15 % split'!Z120</f>
        <v>1800.8</v>
      </c>
      <c r="AE54" s="360">
        <f>Volumes!AE54*'ACS 12.1'!AA54</f>
        <v>987.31647559902819</v>
      </c>
      <c r="AF54" s="519">
        <f>Volumes!AF54*'ACS 12.1'!AB54</f>
        <v>930.71507389024055</v>
      </c>
      <c r="AG54" s="519">
        <f>Volumes!AG54*'ACS 12.1'!AC54</f>
        <v>0</v>
      </c>
      <c r="AH54" s="519">
        <f>Volumes!AH54*'ACS 12.1'!AD54</f>
        <v>0</v>
      </c>
      <c r="AI54" s="519">
        <f>Volumes!AI54*'ACS 12.1'!AE54</f>
        <v>0</v>
      </c>
      <c r="AJ54" s="631"/>
      <c r="AK54" s="292">
        <f t="shared" si="0"/>
        <v>1918.0315494892689</v>
      </c>
      <c r="AL54" s="360">
        <f>Volumes!AL54*'ACS 12.1'!AG54</f>
        <v>1093.4752414671054</v>
      </c>
      <c r="AM54" s="519">
        <f>Volumes!AM54*'ACS 12.1'!AH54</f>
        <v>714.89371500833113</v>
      </c>
      <c r="AN54" s="519">
        <f>Volumes!AN54*'ACS 12.1'!AI54</f>
        <v>0</v>
      </c>
      <c r="AO54" s="519">
        <f>Volumes!AO54*'ACS 12.1'!AJ54</f>
        <v>162.75320608278929</v>
      </c>
      <c r="AP54" s="519">
        <f>Volumes!AP54*'ACS 12.1'!AK54</f>
        <v>238.50578166954531</v>
      </c>
      <c r="AQ54" s="519">
        <f>Volumes!AQ54*'ACS 12.1'!AL54</f>
        <v>154.67395609594399</v>
      </c>
      <c r="AR54" s="292">
        <f t="shared" si="36"/>
        <v>2364.3019003237155</v>
      </c>
      <c r="AS54" s="360">
        <f>Volumes!AS54*'ACS 12.1'!AN54</f>
        <v>1137.8882862357279</v>
      </c>
      <c r="AT54" s="519">
        <f>Volumes!AT54*'ACS 12.1'!AO54</f>
        <v>731.03551774160258</v>
      </c>
      <c r="AU54" s="519">
        <f>Volumes!AU54*'ACS 12.1'!AP54</f>
        <v>0</v>
      </c>
      <c r="AV54" s="519">
        <f>Volumes!AV54*'ACS 12.1'!AQ54</f>
        <v>168.20314235795973</v>
      </c>
      <c r="AW54" s="519">
        <f>Volumes!AW54*'ACS 12.1'!AR54</f>
        <v>246.49236050657012</v>
      </c>
      <c r="AX54" s="519">
        <f>Volumes!AX54*'ACS 12.1'!AS54</f>
        <v>159.85335147893022</v>
      </c>
      <c r="AY54" s="292">
        <f t="shared" si="37"/>
        <v>2443.4726583207903</v>
      </c>
      <c r="AZ54" s="360">
        <f>Volumes!AZ54*'ACS 12.1'!AU54</f>
        <v>1184.1052296851963</v>
      </c>
      <c r="BA54" s="519">
        <f>Volumes!BA54*'ACS 12.1'!AV54</f>
        <v>747.54179115073794</v>
      </c>
      <c r="BB54" s="519">
        <f>Volumes!BB54*'ACS 12.1'!AW54</f>
        <v>0</v>
      </c>
      <c r="BC54" s="519">
        <f>Volumes!BC54*'ACS 12.1'!AX54</f>
        <v>173.84823187523409</v>
      </c>
      <c r="BD54" s="519">
        <f>Volumes!BD54*'ACS 12.1'!AY54</f>
        <v>254.76492557805139</v>
      </c>
      <c r="BE54" s="519">
        <f>Volumes!BE54*'ACS 12.1'!AZ54</f>
        <v>165.2182124802454</v>
      </c>
      <c r="BF54" s="292">
        <f t="shared" si="38"/>
        <v>2525.478390769465</v>
      </c>
      <c r="BG54" s="360">
        <f>Volumes!BG54*'ACS 12.1'!BB54</f>
        <v>1232.1993397138881</v>
      </c>
      <c r="BH54" s="519">
        <f>Volumes!BH54*'ACS 12.1'!BC54</f>
        <v>764.42076473003578</v>
      </c>
      <c r="BI54" s="519">
        <f>Volumes!BI54*'ACS 12.1'!BD54</f>
        <v>0</v>
      </c>
      <c r="BJ54" s="519">
        <f>Volumes!BJ54*'ACS 12.1'!BE54</f>
        <v>179.69580939995313</v>
      </c>
      <c r="BK54" s="519">
        <f>Volumes!BK54*'ACS 12.1'!BF54</f>
        <v>263.33422557510909</v>
      </c>
      <c r="BL54" s="631">
        <f>Volumes!BL54*'ACS 12.1'!BG54</f>
        <v>170.77550975932903</v>
      </c>
      <c r="BM54" s="292">
        <f t="shared" si="39"/>
        <v>2610.4256491783153</v>
      </c>
      <c r="BN54" s="360">
        <f>Volumes!BN54*'ACS 12.1'!BI54</f>
        <v>1282.2468600995849</v>
      </c>
      <c r="BO54" s="519">
        <f>Volumes!BO54*'ACS 12.1'!BJ54</f>
        <v>781.68085379005083</v>
      </c>
      <c r="BP54" s="519">
        <f>Volumes!BP54*'ACS 12.1'!BK54</f>
        <v>0</v>
      </c>
      <c r="BQ54" s="519">
        <f>Volumes!BQ54*'ACS 12.1'!BL54</f>
        <v>185.75349425006721</v>
      </c>
      <c r="BR54" s="519">
        <f>Volumes!BR54*'ACS 12.1'!BM54</f>
        <v>272.21142618490404</v>
      </c>
      <c r="BS54" s="519">
        <f>Volumes!BS54*'ACS 12.1'!BN54</f>
        <v>176.53248440272253</v>
      </c>
      <c r="BT54" s="292">
        <f t="shared" si="40"/>
        <v>2698.4251187273298</v>
      </c>
      <c r="BU54" s="53"/>
      <c r="BV54" s="60"/>
      <c r="BW54" s="60"/>
      <c r="BX54" s="60"/>
      <c r="BY54" s="35"/>
      <c r="BZ54" s="35"/>
      <c r="CA54" s="35"/>
      <c r="CB54" s="35"/>
    </row>
    <row r="55" spans="1:80">
      <c r="B55" s="290" t="s">
        <v>70</v>
      </c>
      <c r="C55" s="360">
        <f>$I55*'2011-15 % split'!C55</f>
        <v>0</v>
      </c>
      <c r="D55" s="519">
        <f>$I55*'2011-15 % split'!D55</f>
        <v>0</v>
      </c>
      <c r="E55" s="519">
        <f>$I55*'2011-15 % split'!E55</f>
        <v>0</v>
      </c>
      <c r="F55" s="519">
        <f>$I55*'2011-15 % split'!F55</f>
        <v>0</v>
      </c>
      <c r="G55" s="519">
        <f>$I55*'2011-15 % split'!G55</f>
        <v>0</v>
      </c>
      <c r="H55" s="631"/>
      <c r="I55" s="292">
        <f>'2011-15 % split'!H121</f>
        <v>0</v>
      </c>
      <c r="J55" s="360">
        <f>$P55*'2011-15 % split'!I55</f>
        <v>0</v>
      </c>
      <c r="K55" s="519">
        <f>$P55*'2011-15 % split'!J55</f>
        <v>0</v>
      </c>
      <c r="L55" s="519">
        <f>$P55*'2011-15 % split'!K55</f>
        <v>0</v>
      </c>
      <c r="M55" s="519">
        <f>$P55*'2011-15 % split'!L55</f>
        <v>0</v>
      </c>
      <c r="N55" s="519">
        <f>$P55*'2011-15 % split'!M55</f>
        <v>0</v>
      </c>
      <c r="O55" s="631"/>
      <c r="P55" s="292">
        <f>'2011-15 % split'!N121</f>
        <v>0</v>
      </c>
      <c r="Q55" s="360">
        <f>$W55*'2011-15 % split'!O55</f>
        <v>0</v>
      </c>
      <c r="R55" s="519">
        <f>$W55*'2011-15 % split'!P55</f>
        <v>0</v>
      </c>
      <c r="S55" s="519">
        <f>$W55*'2011-15 % split'!Q55</f>
        <v>0</v>
      </c>
      <c r="T55" s="519">
        <f>$W55*'2011-15 % split'!R55</f>
        <v>0</v>
      </c>
      <c r="U55" s="519">
        <f>$W55*'2011-15 % split'!S55</f>
        <v>0</v>
      </c>
      <c r="V55" s="631"/>
      <c r="W55" s="292">
        <f>'2011-15 % split'!T121</f>
        <v>0</v>
      </c>
      <c r="X55" s="360">
        <f>$AD55*'2011-15 % split'!U55</f>
        <v>0</v>
      </c>
      <c r="Y55" s="519">
        <f>$AD55*'2011-15 % split'!V55</f>
        <v>0</v>
      </c>
      <c r="Z55" s="519">
        <f>$AD55*'2011-15 % split'!W55</f>
        <v>0</v>
      </c>
      <c r="AA55" s="519">
        <f>$AD55*'2011-15 % split'!X55</f>
        <v>0</v>
      </c>
      <c r="AB55" s="519">
        <f>$AD55*'2011-15 % split'!Y55</f>
        <v>0</v>
      </c>
      <c r="AC55" s="631"/>
      <c r="AD55" s="292">
        <f>'2011-15 % split'!Z121</f>
        <v>0</v>
      </c>
      <c r="AE55" s="360">
        <f>Volumes!AE55*'ACS 12.1'!AA55</f>
        <v>0</v>
      </c>
      <c r="AF55" s="519">
        <f>Volumes!AF55*'ACS 12.1'!AB55</f>
        <v>0</v>
      </c>
      <c r="AG55" s="519">
        <f>Volumes!AG55*'ACS 12.1'!AC55</f>
        <v>0</v>
      </c>
      <c r="AH55" s="519">
        <f>Volumes!AH55*'ACS 12.1'!AD55</f>
        <v>0</v>
      </c>
      <c r="AI55" s="519">
        <f>Volumes!AI55*'ACS 12.1'!AE55</f>
        <v>0</v>
      </c>
      <c r="AJ55" s="631"/>
      <c r="AK55" s="292">
        <f t="shared" si="0"/>
        <v>0</v>
      </c>
      <c r="AL55" s="360">
        <f>Volumes!AL55*'ACS 12.1'!AG55</f>
        <v>0</v>
      </c>
      <c r="AM55" s="519">
        <f>Volumes!AM55*'ACS 12.1'!AH55</f>
        <v>0</v>
      </c>
      <c r="AN55" s="519">
        <f>Volumes!AN55*'ACS 12.1'!AI55</f>
        <v>0</v>
      </c>
      <c r="AO55" s="519">
        <f>Volumes!AO55*'ACS 12.1'!AJ55</f>
        <v>0</v>
      </c>
      <c r="AP55" s="519">
        <f>Volumes!AP55*'ACS 12.1'!AK55</f>
        <v>0</v>
      </c>
      <c r="AQ55" s="519">
        <f>Volumes!AQ55*'ACS 12.1'!AL55</f>
        <v>0</v>
      </c>
      <c r="AR55" s="292">
        <f t="shared" si="36"/>
        <v>0</v>
      </c>
      <c r="AS55" s="360">
        <f>Volumes!AS55*'ACS 12.1'!AN55</f>
        <v>0</v>
      </c>
      <c r="AT55" s="519">
        <f>Volumes!AT55*'ACS 12.1'!AO55</f>
        <v>0</v>
      </c>
      <c r="AU55" s="519">
        <f>Volumes!AU55*'ACS 12.1'!AP55</f>
        <v>0</v>
      </c>
      <c r="AV55" s="519">
        <f>Volumes!AV55*'ACS 12.1'!AQ55</f>
        <v>0</v>
      </c>
      <c r="AW55" s="519">
        <f>Volumes!AW55*'ACS 12.1'!AR55</f>
        <v>0</v>
      </c>
      <c r="AX55" s="519">
        <f>Volumes!AX55*'ACS 12.1'!AS55</f>
        <v>0</v>
      </c>
      <c r="AY55" s="292">
        <f t="shared" si="37"/>
        <v>0</v>
      </c>
      <c r="AZ55" s="360">
        <f>Volumes!AZ55*'ACS 12.1'!AU55</f>
        <v>0</v>
      </c>
      <c r="BA55" s="519">
        <f>Volumes!BA55*'ACS 12.1'!AV55</f>
        <v>0</v>
      </c>
      <c r="BB55" s="519">
        <f>Volumes!BB55*'ACS 12.1'!AW55</f>
        <v>0</v>
      </c>
      <c r="BC55" s="519">
        <f>Volumes!BC55*'ACS 12.1'!AX55</f>
        <v>0</v>
      </c>
      <c r="BD55" s="519">
        <f>Volumes!BD55*'ACS 12.1'!AY55</f>
        <v>0</v>
      </c>
      <c r="BE55" s="519">
        <f>Volumes!BE55*'ACS 12.1'!AZ55</f>
        <v>0</v>
      </c>
      <c r="BF55" s="292">
        <f t="shared" si="38"/>
        <v>0</v>
      </c>
      <c r="BG55" s="360">
        <f>Volumes!BG55*'ACS 12.1'!BB55</f>
        <v>0</v>
      </c>
      <c r="BH55" s="519">
        <f>Volumes!BH55*'ACS 12.1'!BC55</f>
        <v>0</v>
      </c>
      <c r="BI55" s="519">
        <f>Volumes!BI55*'ACS 12.1'!BD55</f>
        <v>0</v>
      </c>
      <c r="BJ55" s="519">
        <f>Volumes!BJ55*'ACS 12.1'!BE55</f>
        <v>0</v>
      </c>
      <c r="BK55" s="519">
        <f>Volumes!BK55*'ACS 12.1'!BF55</f>
        <v>0</v>
      </c>
      <c r="BL55" s="631">
        <f>Volumes!BL55*'ACS 12.1'!BG55</f>
        <v>0</v>
      </c>
      <c r="BM55" s="292">
        <f t="shared" si="39"/>
        <v>0</v>
      </c>
      <c r="BN55" s="360">
        <f>Volumes!BN55*'ACS 12.1'!BI55</f>
        <v>0</v>
      </c>
      <c r="BO55" s="519">
        <f>Volumes!BO55*'ACS 12.1'!BJ55</f>
        <v>0</v>
      </c>
      <c r="BP55" s="519">
        <f>Volumes!BP55*'ACS 12.1'!BK55</f>
        <v>0</v>
      </c>
      <c r="BQ55" s="519">
        <f>Volumes!BQ55*'ACS 12.1'!BL55</f>
        <v>0</v>
      </c>
      <c r="BR55" s="519">
        <f>Volumes!BR55*'ACS 12.1'!BM55</f>
        <v>0</v>
      </c>
      <c r="BS55" s="519">
        <f>Volumes!BS55*'ACS 12.1'!BN55</f>
        <v>0</v>
      </c>
      <c r="BT55" s="292">
        <f t="shared" si="40"/>
        <v>0</v>
      </c>
      <c r="BU55" s="53"/>
      <c r="BV55" s="60"/>
      <c r="BW55" s="60"/>
      <c r="BX55" s="60"/>
      <c r="BY55" s="35"/>
      <c r="BZ55" s="35"/>
      <c r="CA55" s="35"/>
      <c r="CB55" s="35"/>
    </row>
    <row r="56" spans="1:80">
      <c r="B56" s="290" t="s">
        <v>71</v>
      </c>
      <c r="C56" s="360">
        <f>$I56*'2011-15 % split'!C56</f>
        <v>147121.40299372541</v>
      </c>
      <c r="D56" s="519">
        <f>$I56*'2011-15 % split'!D56</f>
        <v>35746.587006274582</v>
      </c>
      <c r="E56" s="519">
        <f>$I56*'2011-15 % split'!E56</f>
        <v>0</v>
      </c>
      <c r="F56" s="519">
        <f>$I56*'2011-15 % split'!F56</f>
        <v>0</v>
      </c>
      <c r="G56" s="519">
        <f>$I56*'2011-15 % split'!G56</f>
        <v>0</v>
      </c>
      <c r="H56" s="631"/>
      <c r="I56" s="292">
        <f>'2011-15 % split'!H122</f>
        <v>182867.99</v>
      </c>
      <c r="J56" s="360">
        <f>$P56*'2011-15 % split'!I56</f>
        <v>189083.30542414123</v>
      </c>
      <c r="K56" s="519">
        <f>$P56*'2011-15 % split'!J56</f>
        <v>44679.324575858533</v>
      </c>
      <c r="L56" s="519">
        <f>$P56*'2011-15 % split'!K56</f>
        <v>0</v>
      </c>
      <c r="M56" s="519">
        <f>$P56*'2011-15 % split'!L56</f>
        <v>0</v>
      </c>
      <c r="N56" s="519">
        <f>$P56*'2011-15 % split'!M56</f>
        <v>0</v>
      </c>
      <c r="O56" s="631"/>
      <c r="P56" s="292">
        <f>'2011-15 % split'!N122</f>
        <v>233762.62999999977</v>
      </c>
      <c r="Q56" s="360">
        <f>$W56*'2011-15 % split'!O56</f>
        <v>209617.14935902538</v>
      </c>
      <c r="R56" s="519">
        <f>$W56*'2011-15 % split'!P56</f>
        <v>47958.080640974877</v>
      </c>
      <c r="S56" s="519">
        <f>$W56*'2011-15 % split'!Q56</f>
        <v>0</v>
      </c>
      <c r="T56" s="519">
        <f>$W56*'2011-15 % split'!R56</f>
        <v>0</v>
      </c>
      <c r="U56" s="519">
        <f>$W56*'2011-15 % split'!S56</f>
        <v>0</v>
      </c>
      <c r="V56" s="631"/>
      <c r="W56" s="292">
        <f>'2011-15 % split'!T122</f>
        <v>257575.23000000024</v>
      </c>
      <c r="X56" s="360">
        <f>$AD56*'2011-15 % split'!U56</f>
        <v>205029.94894175974</v>
      </c>
      <c r="Y56" s="519">
        <f>$AD56*'2011-15 % split'!V56</f>
        <v>45030.291058240087</v>
      </c>
      <c r="Z56" s="519">
        <f>$AD56*'2011-15 % split'!W56</f>
        <v>0</v>
      </c>
      <c r="AA56" s="519">
        <f>$AD56*'2011-15 % split'!X56</f>
        <v>0</v>
      </c>
      <c r="AB56" s="519">
        <f>$AD56*'2011-15 % split'!Y56</f>
        <v>0</v>
      </c>
      <c r="AC56" s="631"/>
      <c r="AD56" s="292">
        <f>'2011-15 % split'!Z122</f>
        <v>250060.23999999982</v>
      </c>
      <c r="AE56" s="360">
        <f>Volumes!AE56*'ACS 12.1'!AA56</f>
        <v>220051.85719333202</v>
      </c>
      <c r="AF56" s="519">
        <f>Volumes!AF56*'ACS 12.1'!AB56</f>
        <v>46289.80421040496</v>
      </c>
      <c r="AG56" s="519">
        <f>Volumes!AG56*'ACS 12.1'!AC56</f>
        <v>0</v>
      </c>
      <c r="AH56" s="519">
        <f>Volumes!AH56*'ACS 12.1'!AD56</f>
        <v>0</v>
      </c>
      <c r="AI56" s="519">
        <f>Volumes!AI56*'ACS 12.1'!AE56</f>
        <v>0</v>
      </c>
      <c r="AJ56" s="631"/>
      <c r="AK56" s="292">
        <f t="shared" si="0"/>
        <v>266341.66140373697</v>
      </c>
      <c r="AL56" s="360">
        <f>Volumes!AL56*'ACS 12.1'!AG56</f>
        <v>154317.26551984978</v>
      </c>
      <c r="AM56" s="519">
        <f>Volumes!AM56*'ACS 12.1'!AH56</f>
        <v>37048.489174143921</v>
      </c>
      <c r="AN56" s="519">
        <f>Volumes!AN56*'ACS 12.1'!AI56</f>
        <v>0</v>
      </c>
      <c r="AO56" s="519">
        <f>Volumes!AO56*'ACS 12.1'!AJ56</f>
        <v>17222.917922459434</v>
      </c>
      <c r="AP56" s="519">
        <f>Volumes!AP56*'ACS 12.1'!AK56</f>
        <v>25239.229386590829</v>
      </c>
      <c r="AQ56" s="519">
        <f>Volumes!AQ56*'ACS 12.1'!AL56</f>
        <v>16367.953140213081</v>
      </c>
      <c r="AR56" s="292">
        <f t="shared" si="36"/>
        <v>250195.85514325707</v>
      </c>
      <c r="AS56" s="360">
        <f>Volumes!AS56*'ACS 12.1'!AN56</f>
        <v>160585.07969816533</v>
      </c>
      <c r="AT56" s="519">
        <f>Volumes!AT56*'ACS 12.1'!AO56</f>
        <v>37885.018285059108</v>
      </c>
      <c r="AU56" s="519">
        <f>Volumes!AU56*'ACS 12.1'!AP56</f>
        <v>0</v>
      </c>
      <c r="AV56" s="519">
        <f>Volumes!AV56*'ACS 12.1'!AQ56</f>
        <v>17862.308818490197</v>
      </c>
      <c r="AW56" s="519">
        <f>Volumes!AW56*'ACS 12.1'!AR56</f>
        <v>26176.221223007473</v>
      </c>
      <c r="AX56" s="519">
        <f>Volumes!AX56*'ACS 12.1'!AS56</f>
        <v>16975.603961730551</v>
      </c>
      <c r="AY56" s="292">
        <f t="shared" si="37"/>
        <v>259484.23198645265</v>
      </c>
      <c r="AZ56" s="360">
        <f>Volumes!AZ56*'ACS 12.1'!AU56</f>
        <v>167107.47002155153</v>
      </c>
      <c r="BA56" s="519">
        <f>Volumes!BA56*'ACS 12.1'!AV56</f>
        <v>38740.435641325392</v>
      </c>
      <c r="BB56" s="519">
        <f>Volumes!BB56*'ACS 12.1'!AW56</f>
        <v>0</v>
      </c>
      <c r="BC56" s="519">
        <f>Volumes!BC56*'ACS 12.1'!AX56</f>
        <v>18526.311509658924</v>
      </c>
      <c r="BD56" s="519">
        <f>Volumes!BD56*'ACS 12.1'!AY56</f>
        <v>27149.280277876838</v>
      </c>
      <c r="BE56" s="519">
        <f>Volumes!BE56*'ACS 12.1'!AZ56</f>
        <v>17606.644821528891</v>
      </c>
      <c r="BF56" s="292">
        <f t="shared" si="38"/>
        <v>269130.14227194159</v>
      </c>
      <c r="BG56" s="360">
        <f>Volumes!BG56*'ACS 12.1'!BB56</f>
        <v>173894.77646049822</v>
      </c>
      <c r="BH56" s="519">
        <f>Volumes!BH56*'ACS 12.1'!BC56</f>
        <v>39615.167726382242</v>
      </c>
      <c r="BI56" s="519">
        <f>Volumes!BI56*'ACS 12.1'!BD56</f>
        <v>0</v>
      </c>
      <c r="BJ56" s="519">
        <f>Volumes!BJ56*'ACS 12.1'!BE56</f>
        <v>19215.89497681924</v>
      </c>
      <c r="BK56" s="519">
        <f>Volumes!BK56*'ACS 12.1'!BF56</f>
        <v>28159.826538807665</v>
      </c>
      <c r="BL56" s="631">
        <f>Volumes!BL56*'ACS 12.1'!BG56</f>
        <v>18261.996599175516</v>
      </c>
      <c r="BM56" s="292">
        <f t="shared" si="39"/>
        <v>279147.66230168287</v>
      </c>
      <c r="BN56" s="360">
        <f>Volumes!BN56*'ACS 12.1'!BI56</f>
        <v>180957.75895803299</v>
      </c>
      <c r="BO56" s="519">
        <f>Volumes!BO56*'ACS 12.1'!BJ56</f>
        <v>40509.650653368495</v>
      </c>
      <c r="BP56" s="519">
        <f>Volumes!BP56*'ACS 12.1'!BK56</f>
        <v>0</v>
      </c>
      <c r="BQ56" s="519">
        <f>Volumes!BQ56*'ACS 12.1'!BL56</f>
        <v>19932.066865026132</v>
      </c>
      <c r="BR56" s="519">
        <f>Volumes!BR56*'ACS 12.1'!BM56</f>
        <v>29209.336653647741</v>
      </c>
      <c r="BS56" s="519">
        <f>Volumes!BS56*'ACS 12.1'!BN56</f>
        <v>18942.61691910528</v>
      </c>
      <c r="BT56" s="292">
        <f t="shared" si="40"/>
        <v>289551.43004918064</v>
      </c>
      <c r="BU56" s="53"/>
      <c r="BV56" s="60"/>
      <c r="BW56" s="60"/>
      <c r="BX56" s="60"/>
      <c r="BY56" s="35"/>
      <c r="BZ56" s="35"/>
      <c r="CA56" s="35"/>
      <c r="CB56" s="35"/>
    </row>
    <row r="57" spans="1:80">
      <c r="B57" s="290" t="s">
        <v>72</v>
      </c>
      <c r="C57" s="360">
        <f>$I57*'2011-15 % split'!C57</f>
        <v>17077.607110523022</v>
      </c>
      <c r="D57" s="519">
        <f>$I57*'2011-15 % split'!D57</f>
        <v>3732.1728894769753</v>
      </c>
      <c r="E57" s="519">
        <f>$I57*'2011-15 % split'!E57</f>
        <v>0</v>
      </c>
      <c r="F57" s="519">
        <f>$I57*'2011-15 % split'!F57</f>
        <v>0</v>
      </c>
      <c r="G57" s="519">
        <f>$I57*'2011-15 % split'!G57</f>
        <v>0</v>
      </c>
      <c r="H57" s="631"/>
      <c r="I57" s="292">
        <f>'2011-15 % split'!H123</f>
        <v>20809.78</v>
      </c>
      <c r="J57" s="360">
        <f>$P57*'2011-15 % split'!I57</f>
        <v>8998.4279600405025</v>
      </c>
      <c r="K57" s="519">
        <f>$P57*'2011-15 % split'!J57</f>
        <v>1930.2220399594987</v>
      </c>
      <c r="L57" s="519">
        <f>$P57*'2011-15 % split'!K57</f>
        <v>0</v>
      </c>
      <c r="M57" s="519">
        <f>$P57*'2011-15 % split'!L57</f>
        <v>0</v>
      </c>
      <c r="N57" s="519">
        <f>$P57*'2011-15 % split'!M57</f>
        <v>0</v>
      </c>
      <c r="O57" s="631"/>
      <c r="P57" s="292">
        <f>'2011-15 % split'!N123</f>
        <v>10928.65</v>
      </c>
      <c r="Q57" s="360">
        <f>$W57*'2011-15 % split'!O57</f>
        <v>31945.702664146207</v>
      </c>
      <c r="R57" s="519">
        <f>$W57*'2011-15 % split'!P57</f>
        <v>6634.7773358537979</v>
      </c>
      <c r="S57" s="519">
        <f>$W57*'2011-15 % split'!Q57</f>
        <v>0</v>
      </c>
      <c r="T57" s="519">
        <f>$W57*'2011-15 % split'!R57</f>
        <v>0</v>
      </c>
      <c r="U57" s="519">
        <f>$W57*'2011-15 % split'!S57</f>
        <v>0</v>
      </c>
      <c r="V57" s="631"/>
      <c r="W57" s="292">
        <f>'2011-15 % split'!T123</f>
        <v>38580.480000000003</v>
      </c>
      <c r="X57" s="360">
        <f>$AD57*'2011-15 % split'!U57</f>
        <v>59911.532370302666</v>
      </c>
      <c r="Y57" s="519">
        <f>$AD57*'2011-15 % split'!V57</f>
        <v>11945.067629697351</v>
      </c>
      <c r="Z57" s="519">
        <f>$AD57*'2011-15 % split'!W57</f>
        <v>0</v>
      </c>
      <c r="AA57" s="519">
        <f>$AD57*'2011-15 % split'!X57</f>
        <v>0</v>
      </c>
      <c r="AB57" s="519">
        <f>$AD57*'2011-15 % split'!Y57</f>
        <v>0</v>
      </c>
      <c r="AC57" s="631"/>
      <c r="AD57" s="292">
        <f>'2011-15 % split'!Z123</f>
        <v>71856.600000000006</v>
      </c>
      <c r="AE57" s="360">
        <f>Volumes!AE57*'ACS 12.1'!AA57</f>
        <v>64263.303557024752</v>
      </c>
      <c r="AF57" s="519">
        <f>Volumes!AF57*'ACS 12.1'!AB57</f>
        <v>12271.848989163436</v>
      </c>
      <c r="AG57" s="519">
        <f>Volumes!AG57*'ACS 12.1'!AC57</f>
        <v>0</v>
      </c>
      <c r="AH57" s="519">
        <f>Volumes!AH57*'ACS 12.1'!AD57</f>
        <v>0</v>
      </c>
      <c r="AI57" s="519">
        <f>Volumes!AI57*'ACS 12.1'!AE57</f>
        <v>0</v>
      </c>
      <c r="AJ57" s="631"/>
      <c r="AK57" s="292">
        <f t="shared" si="0"/>
        <v>76535.152546188183</v>
      </c>
      <c r="AL57" s="360">
        <f>Volumes!AL57*'ACS 12.1'!AG57</f>
        <v>47577.319593294204</v>
      </c>
      <c r="AM57" s="519">
        <f>Volumes!AM57*'ACS 12.1'!AH57</f>
        <v>9767.5997435096178</v>
      </c>
      <c r="AN57" s="519">
        <f>Volumes!AN57*'ACS 12.1'!AI57</f>
        <v>0</v>
      </c>
      <c r="AO57" s="519">
        <f>Volumes!AO57*'ACS 12.1'!AJ57</f>
        <v>5161.042740312344</v>
      </c>
      <c r="AP57" s="519">
        <f>Volumes!AP57*'ACS 12.1'!AK57</f>
        <v>7563.2214113310565</v>
      </c>
      <c r="AQ57" s="519">
        <f>Volumes!AQ57*'ACS 12.1'!AL57</f>
        <v>4904.8428441913065</v>
      </c>
      <c r="AR57" s="292">
        <f t="shared" si="36"/>
        <v>74974.026332638547</v>
      </c>
      <c r="AS57" s="360">
        <f>Volumes!AS57*'ACS 12.1'!AN57</f>
        <v>49509.739775239039</v>
      </c>
      <c r="AT57" s="519">
        <f>Volumes!AT57*'ACS 12.1'!AO57</f>
        <v>9988.1453503981174</v>
      </c>
      <c r="AU57" s="519">
        <f>Volumes!AU57*'ACS 12.1'!AP57</f>
        <v>0</v>
      </c>
      <c r="AV57" s="519">
        <f>Volumes!AV57*'ACS 12.1'!AQ57</f>
        <v>5354.809661307344</v>
      </c>
      <c r="AW57" s="519">
        <f>Volumes!AW57*'ACS 12.1'!AR57</f>
        <v>7847.1760692202843</v>
      </c>
      <c r="AX57" s="519">
        <f>Volumes!AX57*'ACS 12.1'!AS57</f>
        <v>5088.9909599315351</v>
      </c>
      <c r="AY57" s="292">
        <f t="shared" si="37"/>
        <v>77788.861816096309</v>
      </c>
      <c r="AZ57" s="360">
        <f>Volumes!AZ57*'ACS 12.1'!AU57</f>
        <v>51520.647938253634</v>
      </c>
      <c r="BA57" s="519">
        <f>Volumes!BA57*'ACS 12.1'!AV57</f>
        <v>10213.670723656562</v>
      </c>
      <c r="BB57" s="519">
        <f>Volumes!BB57*'ACS 12.1'!AW57</f>
        <v>0</v>
      </c>
      <c r="BC57" s="519">
        <f>Volumes!BC57*'ACS 12.1'!AX57</f>
        <v>5556.0886795719171</v>
      </c>
      <c r="BD57" s="519">
        <f>Volumes!BD57*'ACS 12.1'!AY57</f>
        <v>8142.1392883193348</v>
      </c>
      <c r="BE57" s="519">
        <f>Volumes!BE57*'ACS 12.1'!AZ57</f>
        <v>5280.2782640861024</v>
      </c>
      <c r="BF57" s="292">
        <f t="shared" si="38"/>
        <v>80712.824893887548</v>
      </c>
      <c r="BG57" s="360">
        <f>Volumes!BG57*'ACS 12.1'!BB57</f>
        <v>53613.231982790436</v>
      </c>
      <c r="BH57" s="519">
        <f>Volumes!BH57*'ACS 12.1'!BC57</f>
        <v>10444.28830294516</v>
      </c>
      <c r="BI57" s="519">
        <f>Volumes!BI57*'ACS 12.1'!BD57</f>
        <v>0</v>
      </c>
      <c r="BJ57" s="519">
        <f>Volumes!BJ57*'ACS 12.1'!BE57</f>
        <v>5765.176825716203</v>
      </c>
      <c r="BK57" s="519">
        <f>Volumes!BK57*'ACS 12.1'!BF57</f>
        <v>8448.5463504856689</v>
      </c>
      <c r="BL57" s="631">
        <f>Volumes!BL57*'ACS 12.1'!BG57</f>
        <v>5478.9870423356242</v>
      </c>
      <c r="BM57" s="292">
        <f t="shared" si="39"/>
        <v>83750.230504273088</v>
      </c>
      <c r="BN57" s="360">
        <f>Volumes!BN57*'ACS 12.1'!BI57</f>
        <v>55790.809290391386</v>
      </c>
      <c r="BO57" s="519">
        <f>Volumes!BO57*'ACS 12.1'!BJ57</f>
        <v>10680.113066733427</v>
      </c>
      <c r="BP57" s="519">
        <f>Volumes!BP57*'ACS 12.1'!BK57</f>
        <v>0</v>
      </c>
      <c r="BQ57" s="519">
        <f>Volumes!BQ57*'ACS 12.1'!BL57</f>
        <v>5982.3830121412338</v>
      </c>
      <c r="BR57" s="519">
        <f>Volumes!BR57*'ACS 12.1'!BM57</f>
        <v>8766.8499496811928</v>
      </c>
      <c r="BS57" s="519">
        <f>Volumes!BS57*'ACS 12.1'!BN57</f>
        <v>5685.4108723263071</v>
      </c>
      <c r="BT57" s="292">
        <f t="shared" si="40"/>
        <v>86905.566191273552</v>
      </c>
      <c r="BU57" s="53"/>
      <c r="BV57" s="60"/>
      <c r="BW57" s="60"/>
      <c r="BX57" s="60"/>
      <c r="BY57" s="35"/>
      <c r="BZ57" s="35"/>
      <c r="CA57" s="35"/>
      <c r="CB57" s="35"/>
    </row>
    <row r="58" spans="1:80">
      <c r="B58" s="290"/>
      <c r="C58" s="360"/>
      <c r="D58" s="519"/>
      <c r="E58" s="519"/>
      <c r="F58" s="519"/>
      <c r="G58" s="519"/>
      <c r="H58" s="631"/>
      <c r="I58" s="292"/>
      <c r="J58" s="360"/>
      <c r="K58" s="519"/>
      <c r="L58" s="519"/>
      <c r="M58" s="519"/>
      <c r="N58" s="519"/>
      <c r="O58" s="631"/>
      <c r="P58" s="292"/>
      <c r="Q58" s="360"/>
      <c r="R58" s="519"/>
      <c r="S58" s="519"/>
      <c r="T58" s="519"/>
      <c r="U58" s="519"/>
      <c r="V58" s="631"/>
      <c r="W58" s="292"/>
      <c r="X58" s="360"/>
      <c r="Y58" s="519"/>
      <c r="Z58" s="519"/>
      <c r="AA58" s="519"/>
      <c r="AB58" s="519"/>
      <c r="AC58" s="631"/>
      <c r="AD58" s="292"/>
      <c r="AE58" s="360"/>
      <c r="AF58" s="519"/>
      <c r="AG58" s="519"/>
      <c r="AH58" s="519"/>
      <c r="AI58" s="519"/>
      <c r="AJ58" s="631"/>
      <c r="AK58" s="292"/>
      <c r="AL58" s="360"/>
      <c r="AM58" s="519"/>
      <c r="AN58" s="519"/>
      <c r="AO58" s="519"/>
      <c r="AP58" s="519"/>
      <c r="AQ58" s="519"/>
      <c r="AR58" s="292"/>
      <c r="AS58" s="360"/>
      <c r="AT58" s="519"/>
      <c r="AU58" s="519"/>
      <c r="AV58" s="519"/>
      <c r="AW58" s="519"/>
      <c r="AX58" s="519"/>
      <c r="AY58" s="292"/>
      <c r="AZ58" s="360"/>
      <c r="BA58" s="519"/>
      <c r="BB58" s="519"/>
      <c r="BC58" s="519"/>
      <c r="BD58" s="519"/>
      <c r="BE58" s="519"/>
      <c r="BF58" s="292"/>
      <c r="BG58" s="360"/>
      <c r="BH58" s="519"/>
      <c r="BI58" s="519"/>
      <c r="BJ58" s="519"/>
      <c r="BK58" s="519"/>
      <c r="BL58" s="631"/>
      <c r="BM58" s="292"/>
      <c r="BN58" s="360"/>
      <c r="BO58" s="519"/>
      <c r="BP58" s="519"/>
      <c r="BQ58" s="519"/>
      <c r="BR58" s="519"/>
      <c r="BS58" s="519"/>
      <c r="BT58" s="292"/>
      <c r="BU58" s="53"/>
      <c r="BV58" s="60"/>
      <c r="BW58" s="60"/>
      <c r="BX58" s="60"/>
      <c r="BY58" s="35"/>
      <c r="BZ58" s="35"/>
      <c r="CA58" s="35"/>
      <c r="CB58" s="35"/>
    </row>
    <row r="59" spans="1:80" ht="25.5">
      <c r="B59" s="854" t="s">
        <v>285</v>
      </c>
      <c r="C59" s="360"/>
      <c r="D59" s="519"/>
      <c r="E59" s="519"/>
      <c r="F59" s="519"/>
      <c r="G59" s="519"/>
      <c r="H59" s="631"/>
      <c r="I59" s="292"/>
      <c r="J59" s="360"/>
      <c r="K59" s="519"/>
      <c r="L59" s="519"/>
      <c r="M59" s="519"/>
      <c r="N59" s="519"/>
      <c r="O59" s="631"/>
      <c r="P59" s="292"/>
      <c r="Q59" s="360"/>
      <c r="R59" s="519"/>
      <c r="S59" s="519"/>
      <c r="T59" s="519"/>
      <c r="U59" s="519"/>
      <c r="V59" s="631"/>
      <c r="W59" s="292"/>
      <c r="X59" s="360"/>
      <c r="Y59" s="519"/>
      <c r="Z59" s="519"/>
      <c r="AA59" s="519"/>
      <c r="AB59" s="519"/>
      <c r="AC59" s="631"/>
      <c r="AD59" s="292"/>
      <c r="AE59" s="360"/>
      <c r="AF59" s="519"/>
      <c r="AG59" s="519"/>
      <c r="AH59" s="519"/>
      <c r="AI59" s="519"/>
      <c r="AJ59" s="631"/>
      <c r="AK59" s="292"/>
      <c r="AL59" s="360"/>
      <c r="AM59" s="519"/>
      <c r="AN59" s="519"/>
      <c r="AO59" s="519"/>
      <c r="AP59" s="519"/>
      <c r="AQ59" s="519"/>
      <c r="AR59" s="292"/>
      <c r="AS59" s="360"/>
      <c r="AT59" s="519"/>
      <c r="AU59" s="519"/>
      <c r="AV59" s="519"/>
      <c r="AW59" s="519"/>
      <c r="AX59" s="519"/>
      <c r="AY59" s="292"/>
      <c r="AZ59" s="360"/>
      <c r="BA59" s="519"/>
      <c r="BB59" s="519"/>
      <c r="BC59" s="519"/>
      <c r="BD59" s="519"/>
      <c r="BE59" s="519"/>
      <c r="BF59" s="292"/>
      <c r="BG59" s="360"/>
      <c r="BH59" s="519"/>
      <c r="BI59" s="519"/>
      <c r="BJ59" s="519"/>
      <c r="BK59" s="519"/>
      <c r="BL59" s="631"/>
      <c r="BM59" s="292"/>
      <c r="BN59" s="360"/>
      <c r="BO59" s="519"/>
      <c r="BP59" s="519"/>
      <c r="BQ59" s="519"/>
      <c r="BR59" s="519"/>
      <c r="BS59" s="519"/>
      <c r="BT59" s="292"/>
      <c r="BU59" s="53"/>
      <c r="BV59" s="60"/>
      <c r="BW59" s="60"/>
      <c r="BX59" s="60"/>
      <c r="BY59" s="35"/>
      <c r="BZ59" s="35"/>
      <c r="CA59" s="35"/>
      <c r="CB59" s="35"/>
    </row>
    <row r="60" spans="1:80" ht="25.5">
      <c r="B60" s="854" t="s">
        <v>286</v>
      </c>
      <c r="C60" s="360"/>
      <c r="D60" s="519"/>
      <c r="E60" s="519"/>
      <c r="F60" s="519"/>
      <c r="G60" s="519"/>
      <c r="H60" s="631"/>
      <c r="I60" s="292"/>
      <c r="J60" s="360"/>
      <c r="K60" s="519"/>
      <c r="L60" s="519"/>
      <c r="M60" s="519"/>
      <c r="N60" s="519"/>
      <c r="O60" s="631"/>
      <c r="P60" s="292"/>
      <c r="Q60" s="360"/>
      <c r="R60" s="519"/>
      <c r="S60" s="519"/>
      <c r="T60" s="519"/>
      <c r="U60" s="519"/>
      <c r="V60" s="631"/>
      <c r="W60" s="292"/>
      <c r="X60" s="360"/>
      <c r="Y60" s="519"/>
      <c r="Z60" s="519"/>
      <c r="AA60" s="519"/>
      <c r="AB60" s="519"/>
      <c r="AC60" s="631"/>
      <c r="AD60" s="292"/>
      <c r="AE60" s="360"/>
      <c r="AF60" s="519"/>
      <c r="AG60" s="519"/>
      <c r="AH60" s="519"/>
      <c r="AI60" s="519"/>
      <c r="AJ60" s="631"/>
      <c r="AK60" s="292"/>
      <c r="AL60" s="360"/>
      <c r="AM60" s="519"/>
      <c r="AN60" s="519"/>
      <c r="AO60" s="519"/>
      <c r="AP60" s="519"/>
      <c r="AQ60" s="519"/>
      <c r="AR60" s="292"/>
      <c r="AS60" s="360"/>
      <c r="AT60" s="519"/>
      <c r="AU60" s="519"/>
      <c r="AV60" s="519"/>
      <c r="AW60" s="519"/>
      <c r="AX60" s="519"/>
      <c r="AY60" s="292"/>
      <c r="AZ60" s="360"/>
      <c r="BA60" s="519"/>
      <c r="BB60" s="519"/>
      <c r="BC60" s="519"/>
      <c r="BD60" s="519"/>
      <c r="BE60" s="519"/>
      <c r="BF60" s="292"/>
      <c r="BG60" s="360"/>
      <c r="BH60" s="519"/>
      <c r="BI60" s="519"/>
      <c r="BJ60" s="519"/>
      <c r="BK60" s="519"/>
      <c r="BL60" s="631"/>
      <c r="BM60" s="292"/>
      <c r="BN60" s="360"/>
      <c r="BO60" s="519"/>
      <c r="BP60" s="519"/>
      <c r="BQ60" s="519"/>
      <c r="BR60" s="519"/>
      <c r="BS60" s="519"/>
      <c r="BT60" s="292"/>
      <c r="BU60" s="53"/>
      <c r="BV60" s="60"/>
      <c r="BW60" s="60"/>
      <c r="BX60" s="60"/>
      <c r="BY60" s="35"/>
      <c r="BZ60" s="35"/>
      <c r="CA60" s="35"/>
      <c r="CB60" s="35"/>
    </row>
    <row r="61" spans="1:80">
      <c r="B61" s="304"/>
      <c r="C61" s="360"/>
      <c r="D61" s="519"/>
      <c r="E61" s="519"/>
      <c r="F61" s="519"/>
      <c r="G61" s="519"/>
      <c r="H61" s="631"/>
      <c r="I61" s="292"/>
      <c r="J61" s="360"/>
      <c r="K61" s="519"/>
      <c r="L61" s="519"/>
      <c r="M61" s="519"/>
      <c r="N61" s="519"/>
      <c r="O61" s="631"/>
      <c r="P61" s="292"/>
      <c r="Q61" s="360"/>
      <c r="R61" s="519"/>
      <c r="S61" s="519"/>
      <c r="T61" s="519"/>
      <c r="U61" s="519"/>
      <c r="V61" s="631"/>
      <c r="W61" s="292"/>
      <c r="X61" s="360"/>
      <c r="Y61" s="519"/>
      <c r="Z61" s="519"/>
      <c r="AA61" s="519"/>
      <c r="AB61" s="519"/>
      <c r="AC61" s="631"/>
      <c r="AD61" s="292"/>
      <c r="AE61" s="360"/>
      <c r="AF61" s="519"/>
      <c r="AG61" s="519"/>
      <c r="AH61" s="519"/>
      <c r="AI61" s="519"/>
      <c r="AJ61" s="631"/>
      <c r="AK61" s="292"/>
      <c r="AL61" s="360"/>
      <c r="AM61" s="519"/>
      <c r="AN61" s="519"/>
      <c r="AO61" s="519"/>
      <c r="AP61" s="519"/>
      <c r="AQ61" s="519"/>
      <c r="AR61" s="292"/>
      <c r="AS61" s="360"/>
      <c r="AT61" s="519"/>
      <c r="AU61" s="519"/>
      <c r="AV61" s="519"/>
      <c r="AW61" s="519"/>
      <c r="AX61" s="519"/>
      <c r="AY61" s="292"/>
      <c r="AZ61" s="360"/>
      <c r="BA61" s="519"/>
      <c r="BB61" s="519"/>
      <c r="BC61" s="519"/>
      <c r="BD61" s="519"/>
      <c r="BE61" s="519"/>
      <c r="BF61" s="292"/>
      <c r="BG61" s="360"/>
      <c r="BH61" s="519"/>
      <c r="BI61" s="519"/>
      <c r="BJ61" s="519"/>
      <c r="BK61" s="519"/>
      <c r="BL61" s="631"/>
      <c r="BM61" s="292"/>
      <c r="BN61" s="360"/>
      <c r="BO61" s="519"/>
      <c r="BP61" s="519"/>
      <c r="BQ61" s="519"/>
      <c r="BR61" s="519"/>
      <c r="BS61" s="519"/>
      <c r="BT61" s="292"/>
      <c r="BU61" s="53"/>
      <c r="BV61" s="60"/>
      <c r="BW61" s="60"/>
      <c r="BX61" s="60"/>
      <c r="BY61" s="35"/>
      <c r="BZ61" s="35"/>
      <c r="CA61" s="35"/>
      <c r="CB61" s="35"/>
    </row>
    <row r="62" spans="1:80">
      <c r="B62" s="304" t="s">
        <v>267</v>
      </c>
      <c r="C62" s="360">
        <f>$I62*'2011-15 % split'!C62</f>
        <v>0</v>
      </c>
      <c r="D62" s="519">
        <f>$I62*'2011-15 % split'!D62</f>
        <v>0</v>
      </c>
      <c r="E62" s="519">
        <f>$I62*'2011-15 % split'!E62</f>
        <v>0</v>
      </c>
      <c r="F62" s="519">
        <f>$I62*'2011-15 % split'!F62</f>
        <v>0</v>
      </c>
      <c r="G62" s="519">
        <f>$I62*'2011-15 % split'!G62</f>
        <v>0</v>
      </c>
      <c r="H62" s="631"/>
      <c r="I62" s="292">
        <f>'2011-15 % split'!H128</f>
        <v>0</v>
      </c>
      <c r="J62" s="360">
        <f>$P62*'2011-15 % split'!I62</f>
        <v>30415.940000000017</v>
      </c>
      <c r="K62" s="519">
        <f>$P62*'2011-15 % split'!J62</f>
        <v>0</v>
      </c>
      <c r="L62" s="519">
        <f>$P62*'2011-15 % split'!K62</f>
        <v>0</v>
      </c>
      <c r="M62" s="519">
        <f>$P62*'2011-15 % split'!L62</f>
        <v>0</v>
      </c>
      <c r="N62" s="519">
        <f>$P62*'2011-15 % split'!M62</f>
        <v>0</v>
      </c>
      <c r="O62" s="631"/>
      <c r="P62" s="292">
        <f>'2011-15 % split'!N128</f>
        <v>30415.940000000017</v>
      </c>
      <c r="Q62" s="360">
        <f>$W62*'2011-15 % split'!O62</f>
        <v>23856.754254164971</v>
      </c>
      <c r="R62" s="519">
        <f>$W62*'2011-15 % split'!P62</f>
        <v>0</v>
      </c>
      <c r="S62" s="519">
        <f>$W62*'2011-15 % split'!Q62</f>
        <v>0</v>
      </c>
      <c r="T62" s="519">
        <f>$W62*'2011-15 % split'!R62</f>
        <v>0</v>
      </c>
      <c r="U62" s="519">
        <f>$W62*'2011-15 % split'!S62</f>
        <v>0</v>
      </c>
      <c r="V62" s="631"/>
      <c r="W62" s="292">
        <f>'2011-15 % split'!T128</f>
        <v>23856.754254164971</v>
      </c>
      <c r="X62" s="360">
        <f>$AD62*'2011-15 % split'!U62</f>
        <v>33382.145179791711</v>
      </c>
      <c r="Y62" s="519">
        <f>$AD62*'2011-15 % split'!V62</f>
        <v>0</v>
      </c>
      <c r="Z62" s="519">
        <f>$AD62*'2011-15 % split'!W62</f>
        <v>0</v>
      </c>
      <c r="AA62" s="519">
        <f>$AD62*'2011-15 % split'!X62</f>
        <v>0</v>
      </c>
      <c r="AB62" s="519">
        <f>$AD62*'2011-15 % split'!Y62</f>
        <v>0</v>
      </c>
      <c r="AC62" s="631"/>
      <c r="AD62" s="292">
        <f>'2011-15 % split'!Z128</f>
        <v>33382.145179791711</v>
      </c>
      <c r="AE62" s="360">
        <f>Volumes!AE62*'ACS 12.1'!AA62</f>
        <v>34135.890793990242</v>
      </c>
      <c r="AF62" s="519">
        <f>Volumes!AF62*'ACS 12.1'!AB62</f>
        <v>0</v>
      </c>
      <c r="AG62" s="519">
        <f>Volumes!AG62*'ACS 12.1'!AC62</f>
        <v>0</v>
      </c>
      <c r="AH62" s="519">
        <f>Volumes!AH62*'ACS 12.1'!AD62</f>
        <v>0</v>
      </c>
      <c r="AI62" s="519">
        <f>Volumes!AI62*'ACS 12.1'!AE62</f>
        <v>0</v>
      </c>
      <c r="AJ62" s="631"/>
      <c r="AK62" s="292">
        <f t="shared" ref="AK62:AK64" si="41">SUM(AE62:AI62)</f>
        <v>34135.890793990242</v>
      </c>
      <c r="AL62" s="360">
        <f>Volumes!AL62*'ACS 12.1'!AG62</f>
        <v>45975.237391540926</v>
      </c>
      <c r="AM62" s="519">
        <f>Volumes!AM62*'ACS 12.1'!AH62</f>
        <v>0</v>
      </c>
      <c r="AN62" s="519">
        <f>Volumes!AN62*'ACS 12.1'!AI62</f>
        <v>0</v>
      </c>
      <c r="AO62" s="519">
        <f>Volumes!AO62*'ACS 12.1'!AJ62</f>
        <v>4137.7713652386828</v>
      </c>
      <c r="AP62" s="519">
        <f>Volumes!AP62*'ACS 12.1'!AK62</f>
        <v>6063.6740595703322</v>
      </c>
      <c r="AQ62" s="519">
        <f>Volumes!AQ62*'ACS 12.1'!AL62</f>
        <v>3932.3677971444963</v>
      </c>
      <c r="AR62" s="292">
        <f t="shared" ref="AR62:AR64" si="42">SUM(AL62:AQ62)</f>
        <v>60109.050613494437</v>
      </c>
      <c r="AS62" s="360">
        <f>Volumes!AS62*'ACS 12.1'!AN62</f>
        <v>47842.586737081627</v>
      </c>
      <c r="AT62" s="519">
        <f>Volumes!AT62*'ACS 12.1'!AO62</f>
        <v>0</v>
      </c>
      <c r="AU62" s="519">
        <f>Volumes!AU62*'ACS 12.1'!AP62</f>
        <v>0</v>
      </c>
      <c r="AV62" s="519">
        <f>Volumes!AV62*'ACS 12.1'!AQ62</f>
        <v>4305.8328063373465</v>
      </c>
      <c r="AW62" s="519">
        <f>Volumes!AW62*'ACS 12.1'!AR62</f>
        <v>6309.9587647536955</v>
      </c>
      <c r="AX62" s="519">
        <f>Volumes!AX62*'ACS 12.1'!AS62</f>
        <v>4092.0864815720875</v>
      </c>
      <c r="AY62" s="292">
        <f t="shared" ref="AY62:AY64" si="43">SUM(AS62:AX62)</f>
        <v>62550.464789744758</v>
      </c>
      <c r="AZ62" s="360">
        <f>Volumes!AZ62*'ACS 12.1'!AU62</f>
        <v>49785.781119562431</v>
      </c>
      <c r="BA62" s="519">
        <f>Volumes!BA62*'ACS 12.1'!AV62</f>
        <v>0</v>
      </c>
      <c r="BB62" s="519">
        <f>Volumes!BB62*'ACS 12.1'!AW62</f>
        <v>0</v>
      </c>
      <c r="BC62" s="519">
        <f>Volumes!BC62*'ACS 12.1'!AX62</f>
        <v>4480.7203007606186</v>
      </c>
      <c r="BD62" s="519">
        <f>Volumes!BD62*'ACS 12.1'!AY62</f>
        <v>6566.2466718590895</v>
      </c>
      <c r="BE62" s="519">
        <f>Volumes!BE62*'ACS 12.1'!AZ62</f>
        <v>4258.2923664527498</v>
      </c>
      <c r="BF62" s="292">
        <f t="shared" ref="BF62:BF64" si="44">SUM(AZ62:BE62)</f>
        <v>65091.040458634889</v>
      </c>
      <c r="BG62" s="360">
        <f>Volumes!BG62*'ACS 12.1'!BB62</f>
        <v>51807.901092518841</v>
      </c>
      <c r="BH62" s="519">
        <f>Volumes!BH62*'ACS 12.1'!BC62</f>
        <v>0</v>
      </c>
      <c r="BI62" s="519">
        <f>Volumes!BI62*'ACS 12.1'!BD62</f>
        <v>0</v>
      </c>
      <c r="BJ62" s="519">
        <f>Volumes!BJ62*'ACS 12.1'!BE62</f>
        <v>4662.7110983266957</v>
      </c>
      <c r="BK62" s="519">
        <f>Volumes!BK62*'ACS 12.1'!BF62</f>
        <v>6832.9440750923104</v>
      </c>
      <c r="BL62" s="631">
        <f>Volumes!BL62*'ACS 12.1'!BG62</f>
        <v>4431.2489386156503</v>
      </c>
      <c r="BM62" s="292">
        <f t="shared" ref="BM62:BM64" si="45">SUM(BG62:BL62)</f>
        <v>67734.805204553501</v>
      </c>
      <c r="BN62" s="360">
        <f>Volumes!BN62*'ACS 12.1'!BI62</f>
        <v>53912.152330528821</v>
      </c>
      <c r="BO62" s="519">
        <f>Volumes!BO62*'ACS 12.1'!BJ62</f>
        <v>0</v>
      </c>
      <c r="BP62" s="519">
        <f>Volumes!BP62*'ACS 12.1'!BK62</f>
        <v>0</v>
      </c>
      <c r="BQ62" s="519">
        <f>Volumes!BQ62*'ACS 12.1'!BL62</f>
        <v>4852.0937097475935</v>
      </c>
      <c r="BR62" s="519">
        <f>Volumes!BR62*'ACS 12.1'!BM62</f>
        <v>7110.4737708734456</v>
      </c>
      <c r="BS62" s="519">
        <f>Volumes!BS62*'ACS 12.1'!BN62</f>
        <v>4611.2303867804912</v>
      </c>
      <c r="BT62" s="292">
        <f t="shared" ref="BT62:BT64" si="46">SUM(BN62:BS62)</f>
        <v>70485.950197930346</v>
      </c>
      <c r="BU62" s="53"/>
      <c r="BV62" s="60"/>
      <c r="BW62" s="60"/>
      <c r="BX62" s="60"/>
      <c r="BY62" s="35"/>
      <c r="BZ62" s="35"/>
      <c r="CA62" s="35"/>
      <c r="CB62" s="35"/>
    </row>
    <row r="63" spans="1:80">
      <c r="B63" s="304" t="s">
        <v>287</v>
      </c>
      <c r="C63" s="360">
        <f>$I63*'2011-15 % split'!C63</f>
        <v>0</v>
      </c>
      <c r="D63" s="519">
        <f>$I63*'2011-15 % split'!D63</f>
        <v>0</v>
      </c>
      <c r="E63" s="519">
        <f>$I63*'2011-15 % split'!E63</f>
        <v>0</v>
      </c>
      <c r="F63" s="519">
        <f>$I63*'2011-15 % split'!F63</f>
        <v>0</v>
      </c>
      <c r="G63" s="519">
        <f>$I63*'2011-15 % split'!G63</f>
        <v>0</v>
      </c>
      <c r="H63" s="631"/>
      <c r="I63" s="292">
        <f>'2011-15 % split'!H129</f>
        <v>0</v>
      </c>
      <c r="J63" s="360">
        <f>$P63*'2011-15 % split'!I63</f>
        <v>9795.0600000000049</v>
      </c>
      <c r="K63" s="519">
        <f>$P63*'2011-15 % split'!J63</f>
        <v>0</v>
      </c>
      <c r="L63" s="519">
        <f>$P63*'2011-15 % split'!K63</f>
        <v>0</v>
      </c>
      <c r="M63" s="519">
        <f>$P63*'2011-15 % split'!L63</f>
        <v>0</v>
      </c>
      <c r="N63" s="519">
        <f>$P63*'2011-15 % split'!M63</f>
        <v>0</v>
      </c>
      <c r="O63" s="631"/>
      <c r="P63" s="292">
        <f>'2011-15 % split'!N129</f>
        <v>9795.0600000000049</v>
      </c>
      <c r="Q63" s="360">
        <f>$W63*'2011-15 % split'!O63</f>
        <v>80746.615551564566</v>
      </c>
      <c r="R63" s="519">
        <f>$W63*'2011-15 % split'!P63</f>
        <v>0</v>
      </c>
      <c r="S63" s="519">
        <f>$W63*'2011-15 % split'!Q63</f>
        <v>0</v>
      </c>
      <c r="T63" s="519">
        <f>$W63*'2011-15 % split'!R63</f>
        <v>0</v>
      </c>
      <c r="U63" s="519">
        <f>$W63*'2011-15 % split'!S63</f>
        <v>0</v>
      </c>
      <c r="V63" s="631"/>
      <c r="W63" s="292">
        <f>'2011-15 % split'!T129</f>
        <v>80746.615551564566</v>
      </c>
      <c r="X63" s="360">
        <f>$AD63*'2011-15 % split'!U63</f>
        <v>130283.22025569312</v>
      </c>
      <c r="Y63" s="519">
        <f>$AD63*'2011-15 % split'!V63</f>
        <v>0</v>
      </c>
      <c r="Z63" s="519">
        <f>$AD63*'2011-15 % split'!W63</f>
        <v>0</v>
      </c>
      <c r="AA63" s="519">
        <f>$AD63*'2011-15 % split'!X63</f>
        <v>0</v>
      </c>
      <c r="AB63" s="519">
        <f>$AD63*'2011-15 % split'!Y63</f>
        <v>0</v>
      </c>
      <c r="AC63" s="631"/>
      <c r="AD63" s="292">
        <f>'2011-15 % split'!Z129</f>
        <v>130283.22025569312</v>
      </c>
      <c r="AE63" s="360">
        <f>Volumes!AE63*'ACS 12.1'!AA63</f>
        <v>133224.92473101956</v>
      </c>
      <c r="AF63" s="519">
        <f>Volumes!AF63*'ACS 12.1'!AB63</f>
        <v>0</v>
      </c>
      <c r="AG63" s="519">
        <f>Volumes!AG63*'ACS 12.1'!AC63</f>
        <v>0</v>
      </c>
      <c r="AH63" s="519">
        <f>Volumes!AH63*'ACS 12.1'!AD63</f>
        <v>0</v>
      </c>
      <c r="AI63" s="519">
        <f>Volumes!AI63*'ACS 12.1'!AE63</f>
        <v>0</v>
      </c>
      <c r="AJ63" s="631"/>
      <c r="AK63" s="292">
        <f t="shared" si="41"/>
        <v>133224.92473101956</v>
      </c>
      <c r="AL63" s="360">
        <f>Volumes!AL63*'ACS 12.1'!AG63</f>
        <v>179431.30817775917</v>
      </c>
      <c r="AM63" s="519">
        <f>Volumes!AM63*'ACS 12.1'!AH63</f>
        <v>0</v>
      </c>
      <c r="AN63" s="519">
        <f>Volumes!AN63*'ACS 12.1'!AI63</f>
        <v>0</v>
      </c>
      <c r="AO63" s="519">
        <f>Volumes!AO63*'ACS 12.1'!AJ63</f>
        <v>16148.817735998324</v>
      </c>
      <c r="AP63" s="519">
        <f>Volumes!AP63*'ACS 12.1'!AK63</f>
        <v>23665.195235564654</v>
      </c>
      <c r="AQ63" s="519">
        <f>Volumes!AQ63*'ACS 12.1'!AL63</f>
        <v>15347.172480452551</v>
      </c>
      <c r="AR63" s="292">
        <f t="shared" si="42"/>
        <v>234592.49362977469</v>
      </c>
      <c r="AS63" s="360">
        <f>Volumes!AS63*'ACS 12.1'!AN63</f>
        <v>186719.16474806366</v>
      </c>
      <c r="AT63" s="519">
        <f>Volumes!AT63*'ACS 12.1'!AO63</f>
        <v>0</v>
      </c>
      <c r="AU63" s="519">
        <f>Volumes!AU63*'ACS 12.1'!AP63</f>
        <v>0</v>
      </c>
      <c r="AV63" s="519">
        <f>Volumes!AV63*'ACS 12.1'!AQ63</f>
        <v>16804.724827325728</v>
      </c>
      <c r="AW63" s="519">
        <f>Volumes!AW63*'ACS 12.1'!AR63</f>
        <v>24626.390638622117</v>
      </c>
      <c r="AX63" s="519">
        <f>Volumes!AX63*'ACS 12.1'!AS63</f>
        <v>15970.519614980807</v>
      </c>
      <c r="AY63" s="292">
        <f t="shared" si="43"/>
        <v>244120.79982899231</v>
      </c>
      <c r="AZ63" s="360">
        <f>Volumes!AZ63*'ACS 12.1'!AU63</f>
        <v>194303.02792908021</v>
      </c>
      <c r="BA63" s="519">
        <f>Volumes!BA63*'ACS 12.1'!AV63</f>
        <v>0</v>
      </c>
      <c r="BB63" s="519">
        <f>Volumes!BB63*'ACS 12.1'!AW63</f>
        <v>0</v>
      </c>
      <c r="BC63" s="519">
        <f>Volumes!BC63*'ACS 12.1'!AX63</f>
        <v>17487.272513617219</v>
      </c>
      <c r="BD63" s="519">
        <f>Volumes!BD63*'ACS 12.1'!AY63</f>
        <v>25626.626353566386</v>
      </c>
      <c r="BE63" s="519">
        <f>Volumes!BE63*'ACS 12.1'!AZ63</f>
        <v>16619.184875738472</v>
      </c>
      <c r="BF63" s="292">
        <f t="shared" si="44"/>
        <v>254036.1116720023</v>
      </c>
      <c r="BG63" s="360">
        <f>Volumes!BG63*'ACS 12.1'!BB63</f>
        <v>202194.92044830631</v>
      </c>
      <c r="BH63" s="519">
        <f>Volumes!BH63*'ACS 12.1'!BC63</f>
        <v>0</v>
      </c>
      <c r="BI63" s="519">
        <f>Volumes!BI63*'ACS 12.1'!BD63</f>
        <v>0</v>
      </c>
      <c r="BJ63" s="519">
        <f>Volumes!BJ63*'ACS 12.1'!BE63</f>
        <v>18197.542840347567</v>
      </c>
      <c r="BK63" s="519">
        <f>Volumes!BK63*'ACS 12.1'!BF63</f>
        <v>26667.488057927112</v>
      </c>
      <c r="BL63" s="631">
        <f>Volumes!BL63*'ACS 12.1'!BG63</f>
        <v>17294.196594260669</v>
      </c>
      <c r="BM63" s="292">
        <f t="shared" si="45"/>
        <v>264354.14794084168</v>
      </c>
      <c r="BN63" s="360">
        <f>Volumes!BN63*'ACS 12.1'!BI63</f>
        <v>210407.35335333506</v>
      </c>
      <c r="BO63" s="519">
        <f>Volumes!BO63*'ACS 12.1'!BJ63</f>
        <v>0</v>
      </c>
      <c r="BP63" s="519">
        <f>Volumes!BP63*'ACS 12.1'!BK63</f>
        <v>0</v>
      </c>
      <c r="BQ63" s="519">
        <f>Volumes!BQ63*'ACS 12.1'!BL63</f>
        <v>18936.661801800154</v>
      </c>
      <c r="BR63" s="519">
        <f>Volumes!BR63*'ACS 12.1'!BM63</f>
        <v>27750.625833771363</v>
      </c>
      <c r="BS63" s="519">
        <f>Volumes!BS63*'ACS 12.1'!BN63</f>
        <v>17996.624869223462</v>
      </c>
      <c r="BT63" s="292">
        <f t="shared" si="46"/>
        <v>275091.26585813006</v>
      </c>
      <c r="BU63" s="53"/>
      <c r="BV63" s="60"/>
      <c r="BW63" s="60"/>
      <c r="BX63" s="60"/>
      <c r="BY63" s="35"/>
      <c r="BZ63" s="35"/>
      <c r="CA63" s="35"/>
      <c r="CB63" s="35"/>
    </row>
    <row r="64" spans="1:80">
      <c r="B64" s="304" t="s">
        <v>288</v>
      </c>
      <c r="C64" s="360">
        <f>$I64*'2011-15 % split'!C64</f>
        <v>0</v>
      </c>
      <c r="D64" s="519">
        <f>$I64*'2011-15 % split'!D64</f>
        <v>0</v>
      </c>
      <c r="E64" s="519">
        <f>$I64*'2011-15 % split'!E64</f>
        <v>0</v>
      </c>
      <c r="F64" s="519">
        <f>$I64*'2011-15 % split'!F64</f>
        <v>0</v>
      </c>
      <c r="G64" s="519">
        <f>$I64*'2011-15 % split'!G64</f>
        <v>0</v>
      </c>
      <c r="H64" s="631"/>
      <c r="I64" s="292">
        <f>'2011-15 % split'!H130</f>
        <v>0</v>
      </c>
      <c r="J64" s="360">
        <f>$P64*'2011-15 % split'!I64</f>
        <v>27258.990000000005</v>
      </c>
      <c r="K64" s="519">
        <f>$P64*'2011-15 % split'!J64</f>
        <v>0</v>
      </c>
      <c r="L64" s="519">
        <f>$P64*'2011-15 % split'!K64</f>
        <v>0</v>
      </c>
      <c r="M64" s="519">
        <f>$P64*'2011-15 % split'!L64</f>
        <v>0</v>
      </c>
      <c r="N64" s="519">
        <f>$P64*'2011-15 % split'!M64</f>
        <v>0</v>
      </c>
      <c r="O64" s="631"/>
      <c r="P64" s="292">
        <f>'2011-15 % split'!N130</f>
        <v>27258.990000000005</v>
      </c>
      <c r="Q64" s="360">
        <f>$W64*'2011-15 % split'!O64</f>
        <v>143778.66088661534</v>
      </c>
      <c r="R64" s="519">
        <f>$W64*'2011-15 % split'!P64</f>
        <v>0</v>
      </c>
      <c r="S64" s="519">
        <f>$W64*'2011-15 % split'!Q64</f>
        <v>0</v>
      </c>
      <c r="T64" s="519">
        <f>$W64*'2011-15 % split'!R64</f>
        <v>0</v>
      </c>
      <c r="U64" s="519">
        <f>$W64*'2011-15 % split'!S64</f>
        <v>0</v>
      </c>
      <c r="V64" s="631"/>
      <c r="W64" s="292">
        <f>'2011-15 % split'!T130</f>
        <v>143778.66088661534</v>
      </c>
      <c r="X64" s="360">
        <f>$AD64*'2011-15 % split'!U64</f>
        <v>187126.40201125131</v>
      </c>
      <c r="Y64" s="519">
        <f>$AD64*'2011-15 % split'!V64</f>
        <v>0</v>
      </c>
      <c r="Z64" s="519">
        <f>$AD64*'2011-15 % split'!W64</f>
        <v>0</v>
      </c>
      <c r="AA64" s="519">
        <f>$AD64*'2011-15 % split'!X64</f>
        <v>0</v>
      </c>
      <c r="AB64" s="519">
        <f>$AD64*'2011-15 % split'!Y64</f>
        <v>0</v>
      </c>
      <c r="AC64" s="631"/>
      <c r="AD64" s="292">
        <f>'2011-15 % split'!Z130</f>
        <v>187126.40201125131</v>
      </c>
      <c r="AE64" s="360">
        <f>Volumes!AE64*'ACS 12.1'!AA64</f>
        <v>191351.58598481197</v>
      </c>
      <c r="AF64" s="519">
        <f>Volumes!AF64*'ACS 12.1'!AB64</f>
        <v>0</v>
      </c>
      <c r="AG64" s="519">
        <f>Volumes!AG64*'ACS 12.1'!AC64</f>
        <v>0</v>
      </c>
      <c r="AH64" s="519">
        <f>Volumes!AH64*'ACS 12.1'!AD64</f>
        <v>0</v>
      </c>
      <c r="AI64" s="519">
        <f>Volumes!AI64*'ACS 12.1'!AE64</f>
        <v>0</v>
      </c>
      <c r="AJ64" s="631"/>
      <c r="AK64" s="292">
        <f t="shared" si="41"/>
        <v>191351.58598481197</v>
      </c>
      <c r="AL64" s="360">
        <f>Volumes!AL64*'ACS 12.1'!AG64</f>
        <v>257718.03185075836</v>
      </c>
      <c r="AM64" s="519">
        <f>Volumes!AM64*'ACS 12.1'!AH64</f>
        <v>0</v>
      </c>
      <c r="AN64" s="519">
        <f>Volumes!AN64*'ACS 12.1'!AI64</f>
        <v>0</v>
      </c>
      <c r="AO64" s="519">
        <f>Volumes!AO64*'ACS 12.1'!AJ64</f>
        <v>23194.62286656825</v>
      </c>
      <c r="AP64" s="519">
        <f>Volumes!AP64*'ACS 12.1'!AK64</f>
        <v>33990.431220796519</v>
      </c>
      <c r="AQ64" s="519">
        <f>Volumes!AQ64*'ACS 12.1'!AL64</f>
        <v>22043.216015668619</v>
      </c>
      <c r="AR64" s="292">
        <f t="shared" si="42"/>
        <v>336946.30195379182</v>
      </c>
      <c r="AS64" s="360">
        <f>Volumes!AS64*'ACS 12.1'!AN64</f>
        <v>268185.61451949074</v>
      </c>
      <c r="AT64" s="519">
        <f>Volumes!AT64*'ACS 12.1'!AO64</f>
        <v>0</v>
      </c>
      <c r="AU64" s="519">
        <f>Volumes!AU64*'ACS 12.1'!AP64</f>
        <v>0</v>
      </c>
      <c r="AV64" s="519">
        <f>Volumes!AV64*'ACS 12.1'!AQ64</f>
        <v>24136.705306754167</v>
      </c>
      <c r="AW64" s="519">
        <f>Volumes!AW64*'ACS 12.1'!AR64</f>
        <v>35371.000698975637</v>
      </c>
      <c r="AX64" s="519">
        <f>Volumes!AX64*'ACS 12.1'!AS64</f>
        <v>22938.532436765439</v>
      </c>
      <c r="AY64" s="292">
        <f t="shared" si="43"/>
        <v>350631.85296198598</v>
      </c>
      <c r="AZ64" s="360">
        <f>Volumes!AZ64*'ACS 12.1'!AU64</f>
        <v>279078.3528753898</v>
      </c>
      <c r="BA64" s="519">
        <f>Volumes!BA64*'ACS 12.1'!AV64</f>
        <v>0</v>
      </c>
      <c r="BB64" s="519">
        <f>Volumes!BB64*'ACS 12.1'!AW64</f>
        <v>0</v>
      </c>
      <c r="BC64" s="519">
        <f>Volumes!BC64*'ACS 12.1'!AX64</f>
        <v>25117.051758785081</v>
      </c>
      <c r="BD64" s="519">
        <f>Volumes!BD64*'ACS 12.1'!AY64</f>
        <v>36807.643960735157</v>
      </c>
      <c r="BE64" s="519">
        <f>Volumes!BE64*'ACS 12.1'!AZ64</f>
        <v>23870.213401643705</v>
      </c>
      <c r="BF64" s="292">
        <f t="shared" si="44"/>
        <v>364873.26199655375</v>
      </c>
      <c r="BG64" s="360">
        <f>Volumes!BG64*'ACS 12.1'!BB64</f>
        <v>290413.51521850633</v>
      </c>
      <c r="BH64" s="519">
        <f>Volumes!BH64*'ACS 12.1'!BC64</f>
        <v>0</v>
      </c>
      <c r="BI64" s="519">
        <f>Volumes!BI64*'ACS 12.1'!BD64</f>
        <v>0</v>
      </c>
      <c r="BJ64" s="519">
        <f>Volumes!BJ64*'ACS 12.1'!BE64</f>
        <v>26137.216369665566</v>
      </c>
      <c r="BK64" s="519">
        <f>Volumes!BK64*'ACS 12.1'!BF64</f>
        <v>38302.638522168789</v>
      </c>
      <c r="BL64" s="631">
        <f>Volumes!BL64*'ACS 12.1'!BG64</f>
        <v>24839.735907723851</v>
      </c>
      <c r="BM64" s="292">
        <f t="shared" si="45"/>
        <v>379693.10601806454</v>
      </c>
      <c r="BN64" s="360">
        <f>Volumes!BN64*'ACS 12.1'!BI64</f>
        <v>302209.07122534123</v>
      </c>
      <c r="BO64" s="519">
        <f>Volumes!BO64*'ACS 12.1'!BJ64</f>
        <v>0</v>
      </c>
      <c r="BP64" s="519">
        <f>Volumes!BP64*'ACS 12.1'!BK64</f>
        <v>0</v>
      </c>
      <c r="BQ64" s="519">
        <f>Volumes!BQ64*'ACS 12.1'!BL64</f>
        <v>27198.81641028071</v>
      </c>
      <c r="BR64" s="519">
        <f>Volumes!BR64*'ACS 12.1'!BM64</f>
        <v>39858.354403910256</v>
      </c>
      <c r="BS64" s="519">
        <f>Volumes!BS64*'ACS 12.1'!BN64</f>
        <v>25848.636942767258</v>
      </c>
      <c r="BT64" s="292">
        <f t="shared" si="46"/>
        <v>395114.87898229941</v>
      </c>
      <c r="BU64" s="53"/>
      <c r="BV64" s="60"/>
      <c r="BW64" s="60"/>
      <c r="BX64" s="60"/>
      <c r="BY64" s="35"/>
      <c r="BZ64" s="35"/>
      <c r="CA64" s="35"/>
      <c r="CB64" s="35"/>
    </row>
    <row r="65" spans="1:80">
      <c r="B65" s="304"/>
      <c r="C65" s="360"/>
      <c r="D65" s="519"/>
      <c r="E65" s="519"/>
      <c r="F65" s="519"/>
      <c r="G65" s="519"/>
      <c r="H65" s="631"/>
      <c r="I65" s="292"/>
      <c r="J65" s="360"/>
      <c r="K65" s="519"/>
      <c r="L65" s="519"/>
      <c r="M65" s="519"/>
      <c r="N65" s="519"/>
      <c r="O65" s="631"/>
      <c r="P65" s="292"/>
      <c r="Q65" s="360"/>
      <c r="R65" s="519"/>
      <c r="S65" s="519"/>
      <c r="T65" s="519"/>
      <c r="U65" s="519"/>
      <c r="V65" s="631"/>
      <c r="W65" s="292"/>
      <c r="X65" s="360"/>
      <c r="Y65" s="519"/>
      <c r="Z65" s="519"/>
      <c r="AA65" s="519"/>
      <c r="AB65" s="519"/>
      <c r="AC65" s="631"/>
      <c r="AD65" s="292"/>
      <c r="AE65" s="360"/>
      <c r="AF65" s="519"/>
      <c r="AG65" s="519"/>
      <c r="AH65" s="519"/>
      <c r="AI65" s="519"/>
      <c r="AJ65" s="631"/>
      <c r="AK65" s="292"/>
      <c r="AL65" s="360"/>
      <c r="AM65" s="519"/>
      <c r="AN65" s="519"/>
      <c r="AO65" s="519"/>
      <c r="AP65" s="519"/>
      <c r="AQ65" s="631"/>
      <c r="AR65" s="292"/>
      <c r="AS65" s="360"/>
      <c r="AT65" s="519"/>
      <c r="AU65" s="519"/>
      <c r="AV65" s="519"/>
      <c r="AW65" s="519"/>
      <c r="AX65" s="631"/>
      <c r="AY65" s="292"/>
      <c r="AZ65" s="360"/>
      <c r="BA65" s="519"/>
      <c r="BB65" s="519"/>
      <c r="BC65" s="519"/>
      <c r="BD65" s="519"/>
      <c r="BE65" s="631"/>
      <c r="BF65" s="292"/>
      <c r="BG65" s="360"/>
      <c r="BH65" s="519"/>
      <c r="BI65" s="519"/>
      <c r="BJ65" s="519"/>
      <c r="BK65" s="519"/>
      <c r="BL65" s="631"/>
      <c r="BM65" s="292"/>
      <c r="BN65" s="360"/>
      <c r="BO65" s="519"/>
      <c r="BP65" s="519"/>
      <c r="BQ65" s="519"/>
      <c r="BR65" s="519"/>
      <c r="BS65" s="631"/>
      <c r="BT65" s="292"/>
      <c r="BU65" s="53"/>
      <c r="BV65" s="60"/>
      <c r="BW65" s="60"/>
      <c r="BX65" s="60"/>
      <c r="BY65" s="35"/>
      <c r="BZ65" s="35"/>
      <c r="CA65" s="35"/>
      <c r="CB65" s="35"/>
    </row>
    <row r="66" spans="1:80">
      <c r="B66" s="304" t="s">
        <v>599</v>
      </c>
      <c r="C66" s="360">
        <f>$I66*'2011-15 % split'!C66</f>
        <v>75527.623000000007</v>
      </c>
      <c r="D66" s="519">
        <f>$I66*'2011-15 % split'!D66</f>
        <v>0</v>
      </c>
      <c r="E66" s="519">
        <f>$I66*'2011-15 % split'!E66</f>
        <v>0</v>
      </c>
      <c r="F66" s="519">
        <f>$I66*'2011-15 % split'!F66</f>
        <v>0</v>
      </c>
      <c r="G66" s="519">
        <f>$I66*'2011-15 % split'!G66</f>
        <v>0</v>
      </c>
      <c r="H66" s="631"/>
      <c r="I66" s="292">
        <f>'2011-15 % split'!H132</f>
        <v>75527.623000000007</v>
      </c>
      <c r="J66" s="360">
        <f>$P66*'2011-15 % split'!I66</f>
        <v>78022.207999999999</v>
      </c>
      <c r="K66" s="519">
        <f>$P66*'2011-15 % split'!J66</f>
        <v>0</v>
      </c>
      <c r="L66" s="519">
        <f>$P66*'2011-15 % split'!K66</f>
        <v>0</v>
      </c>
      <c r="M66" s="519">
        <f>$P66*'2011-15 % split'!L66</f>
        <v>0</v>
      </c>
      <c r="N66" s="519">
        <f>$P66*'2011-15 % split'!M66</f>
        <v>0</v>
      </c>
      <c r="O66" s="631"/>
      <c r="P66" s="292">
        <f>'2011-15 % split'!N132</f>
        <v>78022.207999999999</v>
      </c>
      <c r="Q66" s="360">
        <f>$W66*'2011-15 % split'!O66</f>
        <v>79683.539999999994</v>
      </c>
      <c r="R66" s="519">
        <f>$W66*'2011-15 % split'!P66</f>
        <v>0</v>
      </c>
      <c r="S66" s="519">
        <f>$W66*'2011-15 % split'!Q66</f>
        <v>0</v>
      </c>
      <c r="T66" s="519">
        <f>$W66*'2011-15 % split'!R66</f>
        <v>0</v>
      </c>
      <c r="U66" s="519">
        <f>$W66*'2011-15 % split'!S66</f>
        <v>0</v>
      </c>
      <c r="V66" s="631"/>
      <c r="W66" s="292">
        <f>'2011-15 % split'!T132</f>
        <v>79683.539999999994</v>
      </c>
      <c r="X66" s="360">
        <f>$AD66*'2011-15 % split'!U66</f>
        <v>83090.235000000001</v>
      </c>
      <c r="Y66" s="519">
        <f>$AD66*'2011-15 % split'!V66</f>
        <v>0</v>
      </c>
      <c r="Z66" s="519">
        <f>$AD66*'2011-15 % split'!W66</f>
        <v>0</v>
      </c>
      <c r="AA66" s="519">
        <f>$AD66*'2011-15 % split'!X66</f>
        <v>0</v>
      </c>
      <c r="AB66" s="519">
        <f>$AD66*'2011-15 % split'!Y66</f>
        <v>0</v>
      </c>
      <c r="AC66" s="631"/>
      <c r="AD66" s="292">
        <f>'2011-15 % split'!Z132</f>
        <v>83090.235000000001</v>
      </c>
      <c r="AE66" s="360">
        <f>Volumes!AE66*'ACS 12.1'!AA66</f>
        <v>84974.22</v>
      </c>
      <c r="AF66" s="519">
        <f>Volumes!AF66*'ACS 12.1'!AB66</f>
        <v>0</v>
      </c>
      <c r="AG66" s="519">
        <f>Volumes!AG66*'ACS 12.1'!AC66</f>
        <v>0</v>
      </c>
      <c r="AH66" s="519">
        <f>Volumes!AH66*'ACS 12.1'!AD66</f>
        <v>0</v>
      </c>
      <c r="AI66" s="519">
        <f>Volumes!AI66*'ACS 12.1'!AE66</f>
        <v>0</v>
      </c>
      <c r="AJ66" s="631"/>
      <c r="AK66" s="292">
        <f t="shared" ref="AK66" si="47">SUM(AE66:AI66)</f>
        <v>84974.22</v>
      </c>
      <c r="AL66" s="360">
        <f>Volumes!AL66*'ACS 12.1'!AG66</f>
        <v>0</v>
      </c>
      <c r="AM66" s="519">
        <f>Volumes!AM66*'ACS 12.1'!AH66</f>
        <v>0</v>
      </c>
      <c r="AN66" s="519">
        <f>Volumes!AN66*'ACS 12.1'!AI66</f>
        <v>0</v>
      </c>
      <c r="AO66" s="519">
        <f>Volumes!AO66*'ACS 12.1'!AJ66</f>
        <v>0</v>
      </c>
      <c r="AP66" s="519">
        <f>Volumes!AP66*'ACS 12.1'!AK66</f>
        <v>0</v>
      </c>
      <c r="AQ66" s="519">
        <f>Volumes!AQ66*'ACS 12.1'!AL66</f>
        <v>0</v>
      </c>
      <c r="AR66" s="292">
        <f t="shared" ref="AR66" si="48">SUM(AL66:AQ66)</f>
        <v>0</v>
      </c>
      <c r="AS66" s="360">
        <f>Volumes!AS66*'ACS 12.1'!AN66</f>
        <v>0</v>
      </c>
      <c r="AT66" s="519">
        <f>Volumes!AT66*'ACS 12.1'!AO66</f>
        <v>0</v>
      </c>
      <c r="AU66" s="519">
        <f>Volumes!AU66*'ACS 12.1'!AP66</f>
        <v>0</v>
      </c>
      <c r="AV66" s="519">
        <f>Volumes!AV66*'ACS 12.1'!AQ66</f>
        <v>0</v>
      </c>
      <c r="AW66" s="519">
        <f>Volumes!AW66*'ACS 12.1'!AR66</f>
        <v>0</v>
      </c>
      <c r="AX66" s="519">
        <f>Volumes!AX66*'ACS 12.1'!AS66</f>
        <v>0</v>
      </c>
      <c r="AY66" s="292">
        <f t="shared" ref="AY66" si="49">SUM(AS66:AX66)</f>
        <v>0</v>
      </c>
      <c r="AZ66" s="360">
        <f>Volumes!AZ66*'ACS 12.1'!AU66</f>
        <v>0</v>
      </c>
      <c r="BA66" s="519">
        <f>Volumes!BA66*'ACS 12.1'!AV66</f>
        <v>0</v>
      </c>
      <c r="BB66" s="519">
        <f>Volumes!BB66*'ACS 12.1'!AW66</f>
        <v>0</v>
      </c>
      <c r="BC66" s="519">
        <f>Volumes!BC66*'ACS 12.1'!AX66</f>
        <v>0</v>
      </c>
      <c r="BD66" s="519">
        <f>Volumes!BD66*'ACS 12.1'!AY66</f>
        <v>0</v>
      </c>
      <c r="BE66" s="519">
        <f>Volumes!BE66*'ACS 12.1'!AZ66</f>
        <v>0</v>
      </c>
      <c r="BF66" s="292">
        <f t="shared" ref="BF66" si="50">SUM(AZ66:BE66)</f>
        <v>0</v>
      </c>
      <c r="BG66" s="360">
        <f>Volumes!BG66*'ACS 12.1'!BB66</f>
        <v>0</v>
      </c>
      <c r="BH66" s="519">
        <f>Volumes!BH66*'ACS 12.1'!BC66</f>
        <v>0</v>
      </c>
      <c r="BI66" s="519">
        <f>Volumes!BI66*'ACS 12.1'!BD66</f>
        <v>0</v>
      </c>
      <c r="BJ66" s="519">
        <f>Volumes!BJ66*'ACS 12.1'!BE66</f>
        <v>0</v>
      </c>
      <c r="BK66" s="519">
        <f>Volumes!BK66*'ACS 12.1'!BF66</f>
        <v>0</v>
      </c>
      <c r="BL66" s="631">
        <f>Volumes!BL66*'ACS 12.1'!BG66</f>
        <v>0</v>
      </c>
      <c r="BM66" s="292">
        <f t="shared" ref="BM66" si="51">SUM(BG66:BL66)</f>
        <v>0</v>
      </c>
      <c r="BN66" s="360">
        <f>Volumes!BN66*'ACS 12.1'!BI66</f>
        <v>0</v>
      </c>
      <c r="BO66" s="519">
        <f>Volumes!BO66*'ACS 12.1'!BJ66</f>
        <v>0</v>
      </c>
      <c r="BP66" s="519">
        <f>Volumes!BP66*'ACS 12.1'!BK66</f>
        <v>0</v>
      </c>
      <c r="BQ66" s="519">
        <f>Volumes!BQ66*'ACS 12.1'!BL66</f>
        <v>0</v>
      </c>
      <c r="BR66" s="519">
        <f>Volumes!BR66*'ACS 12.1'!BM66</f>
        <v>0</v>
      </c>
      <c r="BS66" s="519">
        <f>Volumes!BS66*'ACS 12.1'!BN66</f>
        <v>0</v>
      </c>
      <c r="BT66" s="292">
        <f t="shared" ref="BT66" si="52">SUM(BN66:BS66)</f>
        <v>0</v>
      </c>
      <c r="BU66" s="53"/>
      <c r="BV66" s="60"/>
      <c r="BW66" s="60"/>
      <c r="BX66" s="60"/>
      <c r="BY66" s="35"/>
      <c r="BZ66" s="35"/>
      <c r="CA66" s="35"/>
      <c r="CB66" s="35"/>
    </row>
    <row r="67" spans="1:80" ht="13.5" thickBot="1">
      <c r="B67" s="291"/>
      <c r="C67" s="293"/>
      <c r="D67" s="294"/>
      <c r="E67" s="294"/>
      <c r="F67" s="294"/>
      <c r="G67" s="294"/>
      <c r="H67" s="297"/>
      <c r="I67" s="295"/>
      <c r="J67" s="293"/>
      <c r="K67" s="294"/>
      <c r="L67" s="294"/>
      <c r="M67" s="294"/>
      <c r="N67" s="294"/>
      <c r="O67" s="297"/>
      <c r="P67" s="295"/>
      <c r="Q67" s="293"/>
      <c r="R67" s="294"/>
      <c r="S67" s="294"/>
      <c r="T67" s="294"/>
      <c r="U67" s="294"/>
      <c r="V67" s="297"/>
      <c r="W67" s="295"/>
      <c r="X67" s="293"/>
      <c r="Y67" s="294"/>
      <c r="Z67" s="294"/>
      <c r="AA67" s="294"/>
      <c r="AB67" s="294"/>
      <c r="AC67" s="297"/>
      <c r="AD67" s="295"/>
      <c r="AE67" s="293"/>
      <c r="AF67" s="294"/>
      <c r="AG67" s="294"/>
      <c r="AH67" s="294"/>
      <c r="AI67" s="294"/>
      <c r="AJ67" s="297"/>
      <c r="AK67" s="295"/>
      <c r="AL67" s="293"/>
      <c r="AM67" s="294"/>
      <c r="AN67" s="294"/>
      <c r="AO67" s="294"/>
      <c r="AP67" s="294"/>
      <c r="AQ67" s="297"/>
      <c r="AR67" s="295"/>
      <c r="AS67" s="293"/>
      <c r="AT67" s="294"/>
      <c r="AU67" s="294"/>
      <c r="AV67" s="294"/>
      <c r="AW67" s="294"/>
      <c r="AX67" s="297"/>
      <c r="AY67" s="295"/>
      <c r="AZ67" s="293"/>
      <c r="BA67" s="294"/>
      <c r="BB67" s="294"/>
      <c r="BC67" s="294"/>
      <c r="BD67" s="294"/>
      <c r="BE67" s="297"/>
      <c r="BF67" s="295"/>
      <c r="BG67" s="293"/>
      <c r="BH67" s="294"/>
      <c r="BI67" s="294"/>
      <c r="BJ67" s="294"/>
      <c r="BK67" s="294"/>
      <c r="BL67" s="297"/>
      <c r="BM67" s="295"/>
      <c r="BN67" s="293"/>
      <c r="BO67" s="294"/>
      <c r="BP67" s="294"/>
      <c r="BQ67" s="294"/>
      <c r="BR67" s="294"/>
      <c r="BS67" s="297"/>
      <c r="BT67" s="295"/>
      <c r="BU67" s="53"/>
      <c r="BV67" s="60"/>
      <c r="BW67" s="60"/>
      <c r="BX67" s="60"/>
      <c r="BY67" s="35"/>
      <c r="BZ67" s="35"/>
      <c r="CA67" s="35"/>
      <c r="CB67" s="35"/>
    </row>
    <row r="68" spans="1:80">
      <c r="B68" s="335" t="s">
        <v>39</v>
      </c>
      <c r="C68" s="381"/>
      <c r="D68" s="33"/>
      <c r="E68" s="33"/>
      <c r="F68" s="33"/>
      <c r="G68" s="334">
        <f>SUM(C9:G67)-SUM(I9:I67)</f>
        <v>0</v>
      </c>
      <c r="H68" s="334"/>
      <c r="I68" s="334">
        <f>SUM(I9:I67)-SUM('2011-15 % split'!H75:H133)</f>
        <v>0</v>
      </c>
      <c r="J68" s="33"/>
      <c r="K68" s="33"/>
      <c r="L68" s="33"/>
      <c r="M68" s="33"/>
      <c r="N68" s="334">
        <f>SUM(J9:N67)-SUM(P9:P67)</f>
        <v>0</v>
      </c>
      <c r="O68" s="334"/>
      <c r="P68" s="334">
        <f>SUM(P9:P67)-SUM('2011-15 % split'!N75:N133)</f>
        <v>0</v>
      </c>
      <c r="Q68" s="33"/>
      <c r="R68" s="33"/>
      <c r="S68" s="33"/>
      <c r="T68" s="33"/>
      <c r="U68" s="334">
        <f>SUM(Q9:U67)-SUM(W9:W67)</f>
        <v>0</v>
      </c>
      <c r="V68" s="334"/>
      <c r="W68" s="33"/>
      <c r="X68" s="33"/>
      <c r="Y68" s="33"/>
      <c r="Z68" s="33"/>
      <c r="AA68" s="33"/>
      <c r="AB68" s="334">
        <f>SUM(X9:AB67)-SUM(AD9:AD67)</f>
        <v>0</v>
      </c>
      <c r="AC68" s="334"/>
      <c r="AD68" s="33"/>
      <c r="AE68" s="1037"/>
      <c r="AF68" s="1037"/>
      <c r="AG68" s="1037"/>
      <c r="AH68" s="1037"/>
      <c r="AI68" s="334">
        <f>SUM(AE9:AI67)-SUM(AK9:AK67)</f>
        <v>0</v>
      </c>
      <c r="AJ68" s="334"/>
      <c r="AK68" s="1037"/>
      <c r="AL68" s="1037"/>
      <c r="AM68" s="1037"/>
      <c r="AN68" s="1037"/>
      <c r="AO68" s="1037"/>
      <c r="AQ68" s="334">
        <f>SUM(AL9:AQ67)-SUM(AR9:AR67)</f>
        <v>0</v>
      </c>
      <c r="AR68" s="1037"/>
      <c r="AS68" s="1037"/>
      <c r="AT68" s="1037"/>
      <c r="AU68" s="1037"/>
      <c r="AV68" s="1037"/>
      <c r="AX68" s="334">
        <f>SUM(AS9:AX67)-SUM(AY9:AY67)</f>
        <v>0</v>
      </c>
      <c r="AY68" s="1037"/>
      <c r="AZ68" s="1037"/>
      <c r="BA68" s="1037"/>
      <c r="BB68" s="1037"/>
      <c r="BC68" s="1037"/>
      <c r="BE68" s="334">
        <f>SUM(AZ9:BE67)-SUM(BF9:BF67)</f>
        <v>0</v>
      </c>
      <c r="BG68" s="1037"/>
      <c r="BH68" s="1037"/>
      <c r="BI68" s="1037"/>
      <c r="BJ68" s="1037"/>
      <c r="BL68" s="334">
        <f>SUM(BG9:BL67)-SUM(BM9:BM67)</f>
        <v>0</v>
      </c>
      <c r="BM68" s="1037"/>
      <c r="BN68" s="60"/>
      <c r="BO68" s="60"/>
      <c r="BP68" s="60"/>
      <c r="BQ68" s="60"/>
      <c r="BS68" s="334">
        <f>SUM(BN9:BS67)-SUM(BT9:BT67)</f>
        <v>0</v>
      </c>
      <c r="BT68" s="60"/>
      <c r="BU68" s="549">
        <f>SUM(C68:BT68)</f>
        <v>0</v>
      </c>
      <c r="BV68" s="60"/>
      <c r="BW68" s="60"/>
      <c r="BX68" s="60"/>
      <c r="BY68" s="35"/>
      <c r="BZ68" s="35"/>
      <c r="CA68" s="35"/>
      <c r="CB68" s="35"/>
    </row>
    <row r="69" spans="1:80">
      <c r="A69" s="35"/>
      <c r="B69" s="380" t="s">
        <v>261</v>
      </c>
      <c r="C69" s="382">
        <f>SUM(C9:C66)</f>
        <v>4403068.4299538042</v>
      </c>
      <c r="D69" s="382">
        <f>SUM(D9:D66)</f>
        <v>871743.84576938092</v>
      </c>
      <c r="E69" s="382">
        <f>SUM(E9:E66)</f>
        <v>1436669.6772767794</v>
      </c>
      <c r="F69" s="382">
        <f>SUM(F9:F66)</f>
        <v>0</v>
      </c>
      <c r="G69" s="382">
        <f>SUM(G9:G66)</f>
        <v>0</v>
      </c>
      <c r="H69" s="382"/>
      <c r="I69" s="382">
        <f t="shared" ref="I69:N69" si="53">SUM(I9:I66)</f>
        <v>6711481.9529999672</v>
      </c>
      <c r="J69" s="382">
        <f t="shared" si="53"/>
        <v>4519383.7251080126</v>
      </c>
      <c r="K69" s="382">
        <f t="shared" si="53"/>
        <v>1044240.5655215435</v>
      </c>
      <c r="L69" s="382">
        <f t="shared" si="53"/>
        <v>1542027.5673704366</v>
      </c>
      <c r="M69" s="382">
        <f t="shared" si="53"/>
        <v>0</v>
      </c>
      <c r="N69" s="382">
        <f t="shared" si="53"/>
        <v>0</v>
      </c>
      <c r="O69" s="382"/>
      <c r="P69" s="382">
        <f t="shared" ref="P69:U69" si="54">SUM(P9:P66)</f>
        <v>7105651.8579999935</v>
      </c>
      <c r="Q69" s="382">
        <f t="shared" si="54"/>
        <v>4344647.120991624</v>
      </c>
      <c r="R69" s="382">
        <f t="shared" si="54"/>
        <v>994450.90944237029</v>
      </c>
      <c r="S69" s="382">
        <f t="shared" si="54"/>
        <v>1492824.5595660009</v>
      </c>
      <c r="T69" s="382">
        <f t="shared" si="54"/>
        <v>0</v>
      </c>
      <c r="U69" s="382">
        <f t="shared" si="54"/>
        <v>0</v>
      </c>
      <c r="V69" s="382"/>
      <c r="W69" s="382">
        <f t="shared" ref="W69:AB69" si="55">SUM(W9:W66)</f>
        <v>6831922.5899999961</v>
      </c>
      <c r="X69" s="382">
        <f t="shared" si="55"/>
        <v>4432262.5123500843</v>
      </c>
      <c r="Y69" s="382">
        <f t="shared" si="55"/>
        <v>877478.31097756163</v>
      </c>
      <c r="Z69" s="382">
        <f t="shared" si="55"/>
        <v>1096421.2416723617</v>
      </c>
      <c r="AA69" s="382">
        <f t="shared" si="55"/>
        <v>0</v>
      </c>
      <c r="AB69" s="382">
        <f t="shared" si="55"/>
        <v>0</v>
      </c>
      <c r="AC69" s="382"/>
      <c r="AD69" s="382">
        <f t="shared" ref="AD69:AI69" si="56">SUM(AD9:AD66)</f>
        <v>6406162.0650000069</v>
      </c>
      <c r="AE69" s="382">
        <f t="shared" si="56"/>
        <v>4667030.2715708939</v>
      </c>
      <c r="AF69" s="382">
        <f t="shared" si="56"/>
        <v>908084.58385843702</v>
      </c>
      <c r="AG69" s="382">
        <f t="shared" si="56"/>
        <v>1002926.0018995546</v>
      </c>
      <c r="AH69" s="382">
        <f t="shared" si="56"/>
        <v>0</v>
      </c>
      <c r="AI69" s="382">
        <f t="shared" si="56"/>
        <v>0</v>
      </c>
      <c r="AJ69" s="382"/>
      <c r="AK69" s="382">
        <f t="shared" ref="AK69:AW69" si="57">SUM(AK9:AK66)</f>
        <v>6578040.857328888</v>
      </c>
      <c r="AL69" s="382">
        <f t="shared" si="57"/>
        <v>3961367.2776016532</v>
      </c>
      <c r="AM69" s="382">
        <f t="shared" si="57"/>
        <v>688959.84686202509</v>
      </c>
      <c r="AN69" s="382">
        <f t="shared" si="57"/>
        <v>798190.32474267983</v>
      </c>
      <c r="AO69" s="382">
        <f t="shared" si="57"/>
        <v>490366.57042857236</v>
      </c>
      <c r="AP69" s="382">
        <f t="shared" si="57"/>
        <v>718604.96637582674</v>
      </c>
      <c r="AQ69" s="382">
        <f t="shared" si="57"/>
        <v>466024.22902075318</v>
      </c>
      <c r="AR69" s="382">
        <f t="shared" si="57"/>
        <v>7123513.2150315102</v>
      </c>
      <c r="AS69" s="382">
        <f t="shared" si="57"/>
        <v>4078912.9986224342</v>
      </c>
      <c r="AT69" s="382">
        <f t="shared" si="57"/>
        <v>704516.0808947474</v>
      </c>
      <c r="AU69" s="382">
        <f t="shared" si="57"/>
        <v>691949.57630871539</v>
      </c>
      <c r="AV69" s="382">
        <f t="shared" si="57"/>
        <v>492784.07902433065</v>
      </c>
      <c r="AW69" s="382">
        <f t="shared" si="57"/>
        <v>722147.69091687736</v>
      </c>
      <c r="AX69" s="382"/>
      <c r="AY69" s="382">
        <f t="shared" ref="AY69:BD69" si="58">SUM(AY9:AY66)</f>
        <v>7158632.1555708004</v>
      </c>
      <c r="AZ69" s="382">
        <f t="shared" si="58"/>
        <v>4224213.2608316494</v>
      </c>
      <c r="BA69" s="382">
        <f t="shared" si="58"/>
        <v>720423.56386945501</v>
      </c>
      <c r="BB69" s="382">
        <f t="shared" si="58"/>
        <v>601200.50012623123</v>
      </c>
      <c r="BC69" s="382">
        <f t="shared" si="58"/>
        <v>499125.35923446022</v>
      </c>
      <c r="BD69" s="382">
        <f t="shared" si="58"/>
        <v>731440.48477147729</v>
      </c>
      <c r="BE69" s="382"/>
      <c r="BF69" s="382">
        <f t="shared" ref="BF69:BK69" si="59">SUM(BF9:BF66)</f>
        <v>7250751.3906516004</v>
      </c>
      <c r="BG69" s="382">
        <f t="shared" si="59"/>
        <v>4421156.5034123668</v>
      </c>
      <c r="BH69" s="382">
        <f t="shared" si="59"/>
        <v>736690.22674289439</v>
      </c>
      <c r="BI69" s="382">
        <f t="shared" si="59"/>
        <v>523317.57010893233</v>
      </c>
      <c r="BJ69" s="382">
        <f t="shared" si="59"/>
        <v>511304.78702377743</v>
      </c>
      <c r="BK69" s="382">
        <f t="shared" si="59"/>
        <v>749288.7595618444</v>
      </c>
      <c r="BL69" s="382"/>
      <c r="BM69" s="382">
        <f t="shared" ref="BM69:BT69" si="60">SUM(BM9:BM66)</f>
        <v>7427680.8961293017</v>
      </c>
      <c r="BN69" s="382">
        <f t="shared" si="60"/>
        <v>4731533.2145884372</v>
      </c>
      <c r="BO69" s="382">
        <f t="shared" si="60"/>
        <v>753324.17954729719</v>
      </c>
      <c r="BP69" s="382">
        <f t="shared" si="60"/>
        <v>456900.04448502895</v>
      </c>
      <c r="BQ69" s="382">
        <f t="shared" si="60"/>
        <v>534758.16947586881</v>
      </c>
      <c r="BR69" s="382">
        <f t="shared" si="60"/>
        <v>783658.38857969234</v>
      </c>
      <c r="BS69" s="382">
        <f t="shared" si="60"/>
        <v>508212.17976734287</v>
      </c>
      <c r="BT69" s="382">
        <f t="shared" si="60"/>
        <v>7768386.176443669</v>
      </c>
      <c r="BU69" s="53"/>
      <c r="BV69" s="53"/>
      <c r="BW69" s="53"/>
      <c r="BX69" s="53"/>
      <c r="BY69" s="35"/>
      <c r="BZ69" s="35"/>
      <c r="CA69" s="35"/>
      <c r="CB69" s="35"/>
    </row>
    <row r="70" spans="1:80">
      <c r="A70" s="35"/>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53"/>
      <c r="AF70" s="53"/>
      <c r="AG70" s="5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3"/>
      <c r="BK70" s="53"/>
      <c r="BL70" s="53"/>
      <c r="BM70" s="53"/>
      <c r="BN70" s="53"/>
      <c r="BO70" s="53"/>
      <c r="BP70" s="53"/>
      <c r="BQ70" s="53"/>
      <c r="BR70" s="53"/>
      <c r="BS70" s="53"/>
      <c r="BT70" s="53"/>
      <c r="BU70" s="53"/>
      <c r="BV70" s="53"/>
      <c r="BW70" s="53"/>
      <c r="BX70" s="53"/>
      <c r="BY70" s="35"/>
      <c r="BZ70" s="35"/>
      <c r="CA70" s="35"/>
      <c r="CB70" s="35"/>
    </row>
    <row r="71" spans="1:80">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c r="BL71" s="53"/>
      <c r="BM71" s="53"/>
      <c r="BN71" s="53"/>
      <c r="BO71" s="53"/>
      <c r="BP71" s="53"/>
      <c r="BQ71" s="53"/>
      <c r="BR71" s="53"/>
      <c r="BS71" s="53"/>
      <c r="BT71" s="53"/>
      <c r="BU71" s="53"/>
      <c r="BV71" s="53"/>
      <c r="BW71" s="53"/>
      <c r="BX71" s="53"/>
      <c r="BY71" s="35"/>
      <c r="BZ71" s="35"/>
      <c r="CA71" s="35"/>
      <c r="CB71" s="35"/>
    </row>
    <row r="72" spans="1:80">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35"/>
      <c r="BZ72" s="35"/>
      <c r="CA72" s="35"/>
      <c r="CB72" s="35"/>
    </row>
    <row r="73" spans="1:80">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53"/>
      <c r="AF73" s="53"/>
      <c r="AG73" s="5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3"/>
      <c r="BK73" s="53"/>
      <c r="BL73" s="53"/>
      <c r="BM73" s="53"/>
      <c r="BN73" s="53"/>
      <c r="BO73" s="53"/>
      <c r="BP73" s="53"/>
      <c r="BQ73" s="53"/>
      <c r="BR73" s="53"/>
      <c r="BS73" s="53"/>
      <c r="BT73" s="53"/>
      <c r="BU73" s="53"/>
      <c r="BV73" s="53"/>
      <c r="BW73" s="53"/>
      <c r="BX73" s="53"/>
      <c r="BY73" s="35"/>
      <c r="BZ73" s="35"/>
      <c r="CA73" s="35"/>
      <c r="CB73" s="35"/>
    </row>
    <row r="74" spans="1:80">
      <c r="A74" s="35"/>
      <c r="B74" s="75"/>
      <c r="C74" s="75"/>
      <c r="D74" s="75"/>
      <c r="E74" s="75"/>
      <c r="F74" s="75"/>
      <c r="G74" s="75"/>
      <c r="H74" s="75"/>
      <c r="I74" s="75"/>
      <c r="J74" s="75"/>
      <c r="K74" s="75"/>
      <c r="L74" s="75"/>
      <c r="M74" s="75"/>
      <c r="N74" s="75"/>
      <c r="O74" s="75"/>
      <c r="P74" s="75"/>
      <c r="Q74" s="75"/>
      <c r="R74" s="75"/>
      <c r="S74" s="75"/>
      <c r="T74" s="75"/>
      <c r="U74" s="75"/>
      <c r="V74" s="75"/>
      <c r="W74" s="75"/>
      <c r="X74" s="75"/>
      <c r="Y74" s="75"/>
      <c r="Z74" s="75"/>
      <c r="AA74" s="75"/>
      <c r="AB74" s="75"/>
      <c r="AC74" s="75"/>
      <c r="AD74" s="75"/>
      <c r="AE74" s="53"/>
      <c r="AF74" s="53"/>
      <c r="AG74" s="53"/>
      <c r="AH74" s="53"/>
      <c r="AI74" s="53"/>
      <c r="AJ74" s="53"/>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53"/>
      <c r="BI74" s="53"/>
      <c r="BJ74" s="53"/>
      <c r="BK74" s="53"/>
      <c r="BL74" s="53"/>
      <c r="BM74" s="53"/>
      <c r="BN74" s="53"/>
      <c r="BO74" s="53"/>
      <c r="BP74" s="53"/>
      <c r="BQ74" s="53"/>
      <c r="BR74" s="53"/>
      <c r="BS74" s="53"/>
      <c r="BT74" s="53"/>
      <c r="BU74" s="53"/>
      <c r="BV74" s="53"/>
      <c r="BW74" s="53"/>
      <c r="BX74" s="53"/>
      <c r="BY74" s="35"/>
      <c r="BZ74" s="35"/>
      <c r="CA74" s="35"/>
      <c r="CB74" s="35"/>
    </row>
    <row r="75" spans="1:80">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c r="BL75" s="53"/>
      <c r="BM75" s="53"/>
      <c r="BN75" s="53"/>
      <c r="BO75" s="53"/>
      <c r="BP75" s="53"/>
      <c r="BQ75" s="53"/>
      <c r="BR75" s="53"/>
      <c r="BS75" s="53"/>
      <c r="BT75" s="53"/>
      <c r="BU75" s="53"/>
      <c r="BV75" s="53"/>
      <c r="BW75" s="53"/>
      <c r="BX75" s="53"/>
      <c r="BY75" s="35"/>
      <c r="BZ75" s="35"/>
      <c r="CA75" s="35"/>
      <c r="CB75" s="35"/>
    </row>
    <row r="76" spans="1:80">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35"/>
      <c r="BZ76" s="35"/>
      <c r="CA76" s="35"/>
      <c r="CB76" s="35"/>
    </row>
    <row r="77" spans="1:80">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35"/>
      <c r="BZ77" s="35"/>
      <c r="CA77" s="35"/>
      <c r="CB77" s="35"/>
    </row>
    <row r="78" spans="1:80">
      <c r="A78" s="35"/>
      <c r="B78" s="75"/>
      <c r="C78" s="75"/>
      <c r="D78" s="75"/>
      <c r="E78" s="75"/>
      <c r="F78" s="75"/>
      <c r="G78" s="75"/>
      <c r="H78" s="75"/>
      <c r="I78" s="75"/>
      <c r="J78" s="75"/>
      <c r="K78" s="75"/>
      <c r="L78" s="75"/>
      <c r="M78" s="75"/>
      <c r="N78" s="75"/>
      <c r="O78" s="75"/>
      <c r="P78" s="75"/>
      <c r="Q78" s="75"/>
      <c r="R78" s="75"/>
      <c r="S78" s="75"/>
      <c r="T78" s="75"/>
      <c r="U78" s="75"/>
      <c r="V78" s="75"/>
      <c r="W78" s="75"/>
      <c r="X78" s="75"/>
      <c r="Y78" s="75"/>
      <c r="Z78" s="75"/>
      <c r="AA78" s="75"/>
      <c r="AB78" s="75"/>
      <c r="AC78" s="75"/>
      <c r="AD78" s="75"/>
      <c r="AE78" s="53"/>
      <c r="AF78" s="53"/>
      <c r="AG78" s="5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53"/>
      <c r="BM78" s="53"/>
      <c r="BN78" s="53"/>
      <c r="BO78" s="53"/>
      <c r="BP78" s="53"/>
      <c r="BQ78" s="53"/>
      <c r="BR78" s="53"/>
      <c r="BS78" s="53"/>
      <c r="BT78" s="53"/>
      <c r="BU78" s="53"/>
      <c r="BV78" s="53"/>
      <c r="BW78" s="53"/>
      <c r="BX78" s="53"/>
      <c r="BY78" s="35"/>
      <c r="BZ78" s="35"/>
      <c r="CA78" s="35"/>
      <c r="CB78" s="35"/>
    </row>
    <row r="79" spans="1:80">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35"/>
      <c r="BZ79" s="35"/>
      <c r="CA79" s="35"/>
      <c r="CB79" s="35"/>
    </row>
    <row r="80" spans="1:80">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53"/>
      <c r="AF80" s="53"/>
      <c r="AG80" s="5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c r="BM80" s="53"/>
      <c r="BN80" s="53"/>
      <c r="BO80" s="53"/>
      <c r="BP80" s="53"/>
      <c r="BQ80" s="53"/>
      <c r="BR80" s="53"/>
      <c r="BS80" s="53"/>
      <c r="BT80" s="53"/>
      <c r="BU80" s="53"/>
      <c r="BV80" s="53"/>
      <c r="BW80" s="53"/>
      <c r="BX80" s="53"/>
      <c r="BY80" s="35"/>
      <c r="BZ80" s="35"/>
      <c r="CA80" s="35"/>
      <c r="CB80" s="35"/>
    </row>
    <row r="81" spans="1:80">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35"/>
      <c r="BZ81" s="35"/>
      <c r="CA81" s="35"/>
      <c r="CB81" s="35"/>
    </row>
    <row r="82" spans="1:80">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c r="BM82" s="53"/>
      <c r="BN82" s="53"/>
      <c r="BO82" s="53"/>
      <c r="BP82" s="53"/>
      <c r="BQ82" s="53"/>
      <c r="BR82" s="53"/>
      <c r="BS82" s="53"/>
      <c r="BT82" s="53"/>
      <c r="BU82" s="53"/>
      <c r="BV82" s="53"/>
      <c r="BW82" s="53"/>
      <c r="BX82" s="53"/>
      <c r="BY82" s="35"/>
      <c r="BZ82" s="35"/>
      <c r="CA82" s="35"/>
      <c r="CB82" s="35"/>
    </row>
    <row r="83" spans="1:80">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35"/>
      <c r="BZ83" s="35"/>
      <c r="CA83" s="35"/>
      <c r="CB83" s="35"/>
    </row>
    <row r="84" spans="1:80">
      <c r="A84" s="35"/>
      <c r="B84" s="76"/>
      <c r="C84" s="76"/>
      <c r="D84" s="76"/>
      <c r="E84" s="76"/>
      <c r="F84" s="76"/>
      <c r="G84" s="76"/>
      <c r="H84" s="76"/>
      <c r="I84" s="76"/>
      <c r="J84" s="76"/>
      <c r="K84" s="76"/>
      <c r="L84" s="76"/>
      <c r="M84" s="76"/>
      <c r="N84" s="76"/>
      <c r="O84" s="76"/>
      <c r="P84" s="76"/>
      <c r="Q84" s="76"/>
      <c r="R84" s="76"/>
      <c r="S84" s="76"/>
      <c r="T84" s="76"/>
      <c r="U84" s="76"/>
      <c r="V84" s="76"/>
      <c r="W84" s="76"/>
      <c r="X84" s="76"/>
      <c r="Y84" s="76"/>
      <c r="Z84" s="76"/>
      <c r="AA84" s="76"/>
      <c r="AB84" s="76"/>
      <c r="AC84" s="76"/>
      <c r="AD84" s="76"/>
      <c r="AE84" s="77"/>
      <c r="AF84" s="77"/>
      <c r="AG84" s="77"/>
      <c r="AH84" s="77"/>
      <c r="AI84" s="77"/>
      <c r="AJ84" s="77"/>
      <c r="AK84" s="77"/>
      <c r="AL84" s="77"/>
      <c r="AM84" s="77"/>
      <c r="AN84" s="77"/>
      <c r="AO84" s="77"/>
      <c r="AP84" s="77"/>
      <c r="AQ84" s="77"/>
      <c r="AR84" s="77"/>
      <c r="AS84" s="77"/>
      <c r="AT84" s="77"/>
      <c r="AU84" s="77"/>
      <c r="AV84" s="77"/>
      <c r="AW84" s="77"/>
      <c r="AX84" s="77"/>
      <c r="AY84" s="77"/>
      <c r="AZ84" s="77"/>
      <c r="BA84" s="77"/>
      <c r="BB84" s="77"/>
      <c r="BC84" s="77"/>
      <c r="BD84" s="77"/>
      <c r="BE84" s="77"/>
      <c r="BF84" s="77"/>
      <c r="BG84" s="77"/>
      <c r="BH84" s="77"/>
      <c r="BI84" s="77"/>
      <c r="BJ84" s="77"/>
      <c r="BK84" s="77"/>
      <c r="BL84" s="77"/>
      <c r="BM84" s="77"/>
      <c r="BN84" s="77"/>
      <c r="BO84" s="77"/>
      <c r="BP84" s="77"/>
      <c r="BQ84" s="77"/>
      <c r="BR84" s="77"/>
      <c r="BS84" s="77"/>
      <c r="BT84" s="77"/>
      <c r="BU84" s="77"/>
      <c r="BV84" s="77"/>
      <c r="BW84" s="77"/>
      <c r="BX84" s="77"/>
      <c r="BY84" s="35"/>
      <c r="BZ84" s="35"/>
      <c r="CA84" s="35"/>
      <c r="CB84" s="35"/>
    </row>
    <row r="85" spans="1:80">
      <c r="A85" s="35"/>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9"/>
      <c r="AF85" s="79"/>
      <c r="AG85" s="79"/>
      <c r="AH85" s="79"/>
      <c r="AI85" s="79"/>
      <c r="AJ85" s="79"/>
      <c r="AK85" s="79"/>
      <c r="AL85" s="79"/>
      <c r="AM85" s="79"/>
      <c r="AN85" s="79"/>
      <c r="AO85" s="79"/>
      <c r="AP85" s="79"/>
      <c r="AQ85" s="79"/>
      <c r="AR85" s="79"/>
      <c r="AS85" s="79"/>
      <c r="AT85" s="79"/>
      <c r="AU85" s="79"/>
      <c r="AV85" s="79"/>
      <c r="AW85" s="79"/>
      <c r="AX85" s="79"/>
      <c r="AY85" s="79"/>
      <c r="AZ85" s="79"/>
      <c r="BA85" s="79"/>
      <c r="BB85" s="79"/>
      <c r="BC85" s="79"/>
      <c r="BD85" s="79"/>
      <c r="BE85" s="79"/>
      <c r="BF85" s="79"/>
      <c r="BG85" s="79"/>
      <c r="BH85" s="79"/>
      <c r="BI85" s="79"/>
      <c r="BJ85" s="79"/>
      <c r="BK85" s="79"/>
      <c r="BL85" s="79"/>
      <c r="BM85" s="79"/>
      <c r="BN85" s="79"/>
      <c r="BO85" s="79"/>
      <c r="BP85" s="79"/>
      <c r="BQ85" s="79"/>
      <c r="BR85" s="79"/>
      <c r="BS85" s="79"/>
      <c r="BT85" s="79"/>
      <c r="BU85" s="79"/>
      <c r="BV85" s="79"/>
      <c r="BW85" s="79"/>
      <c r="BX85" s="79"/>
      <c r="BY85" s="35"/>
      <c r="BZ85" s="35"/>
      <c r="CA85" s="35"/>
      <c r="CB85" s="35"/>
    </row>
    <row r="86" spans="1:80">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60"/>
      <c r="AF86" s="60"/>
      <c r="AG86" s="60"/>
      <c r="AH86" s="60"/>
      <c r="AI86" s="60"/>
      <c r="AJ86" s="60"/>
      <c r="AK86" s="60"/>
      <c r="AL86" s="60"/>
      <c r="AM86" s="60"/>
      <c r="AN86" s="60"/>
      <c r="AO86" s="60"/>
      <c r="AP86" s="60"/>
      <c r="AQ86" s="60"/>
      <c r="AR86" s="60"/>
      <c r="AS86" s="60"/>
      <c r="AT86" s="60"/>
      <c r="AU86" s="60"/>
      <c r="AV86" s="60"/>
      <c r="AW86" s="60"/>
      <c r="AX86" s="60"/>
      <c r="AY86" s="60"/>
      <c r="AZ86" s="60"/>
      <c r="BA86" s="60"/>
      <c r="BB86" s="60"/>
      <c r="BC86" s="60"/>
      <c r="BD86" s="60"/>
      <c r="BE86" s="60"/>
      <c r="BF86" s="60"/>
      <c r="BG86" s="60"/>
      <c r="BH86" s="60"/>
      <c r="BI86" s="60"/>
      <c r="BJ86" s="60"/>
      <c r="BK86" s="60"/>
      <c r="BL86" s="60"/>
      <c r="BM86" s="60"/>
      <c r="BN86" s="60"/>
      <c r="BO86" s="60"/>
      <c r="BP86" s="60"/>
      <c r="BQ86" s="60"/>
      <c r="BR86" s="60"/>
      <c r="BS86" s="60"/>
      <c r="BT86" s="60"/>
      <c r="BU86" s="60"/>
      <c r="BV86" s="60"/>
      <c r="BW86" s="60"/>
      <c r="BX86" s="60"/>
      <c r="BY86" s="35"/>
      <c r="BZ86" s="35"/>
      <c r="CA86" s="35"/>
      <c r="CB86" s="35"/>
    </row>
    <row r="87" spans="1:80">
      <c r="A87" s="35"/>
      <c r="B87" s="80"/>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81"/>
      <c r="BH87" s="81"/>
      <c r="BI87" s="81"/>
      <c r="BJ87" s="81"/>
      <c r="BK87" s="81"/>
      <c r="BL87" s="81"/>
      <c r="BM87" s="81"/>
      <c r="BN87" s="60"/>
      <c r="BO87" s="60"/>
      <c r="BP87" s="60"/>
      <c r="BQ87" s="60"/>
      <c r="BR87" s="60"/>
      <c r="BS87" s="60"/>
      <c r="BT87" s="60"/>
      <c r="BU87" s="60"/>
      <c r="BV87" s="60"/>
      <c r="BW87" s="60"/>
      <c r="BX87" s="60"/>
      <c r="BY87" s="60"/>
      <c r="BZ87" s="60"/>
      <c r="CA87" s="35"/>
      <c r="CB87" s="35"/>
    </row>
    <row r="88" spans="1:80">
      <c r="A88" s="35"/>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65"/>
      <c r="BF88" s="65"/>
      <c r="BG88" s="64"/>
      <c r="BH88" s="64"/>
      <c r="BI88" s="64"/>
      <c r="BJ88" s="64"/>
      <c r="BK88" s="64"/>
      <c r="BL88" s="64"/>
      <c r="BM88" s="64"/>
      <c r="BN88" s="65"/>
      <c r="BO88" s="65"/>
      <c r="BP88" s="65"/>
      <c r="BQ88" s="65"/>
      <c r="BR88" s="65"/>
      <c r="BS88" s="65"/>
      <c r="BT88" s="65"/>
      <c r="BU88" s="65"/>
      <c r="BV88" s="65"/>
      <c r="BW88" s="65"/>
      <c r="BX88" s="65"/>
      <c r="BY88" s="60"/>
      <c r="BZ88" s="60"/>
      <c r="CA88" s="35"/>
      <c r="CB88" s="35"/>
    </row>
    <row r="89" spans="1:80">
      <c r="A89" s="35"/>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65"/>
      <c r="AF89" s="65"/>
      <c r="AG89" s="65"/>
      <c r="AH89" s="65"/>
      <c r="AI89" s="65"/>
      <c r="AJ89" s="65"/>
      <c r="AK89" s="65"/>
      <c r="AL89" s="65"/>
      <c r="AM89" s="65"/>
      <c r="AN89" s="65"/>
      <c r="AO89" s="65"/>
      <c r="AP89" s="65"/>
      <c r="AQ89" s="65"/>
      <c r="AR89" s="65"/>
      <c r="AS89" s="65"/>
      <c r="AT89" s="65"/>
      <c r="AU89" s="65"/>
      <c r="AV89" s="65"/>
      <c r="AW89" s="65"/>
      <c r="AX89" s="65"/>
      <c r="AY89" s="65"/>
      <c r="AZ89" s="65"/>
      <c r="BA89" s="65"/>
      <c r="BB89" s="65"/>
      <c r="BC89" s="65"/>
      <c r="BD89" s="65"/>
      <c r="BE89" s="65"/>
      <c r="BF89" s="65"/>
      <c r="BG89" s="64"/>
      <c r="BH89" s="64"/>
      <c r="BI89" s="64"/>
      <c r="BJ89" s="64"/>
      <c r="BK89" s="64"/>
      <c r="BL89" s="64"/>
      <c r="BM89" s="64"/>
      <c r="BN89" s="65"/>
      <c r="BO89" s="65"/>
      <c r="BP89" s="65"/>
      <c r="BQ89" s="65"/>
      <c r="BR89" s="65"/>
      <c r="BS89" s="65"/>
      <c r="BT89" s="65"/>
      <c r="BU89" s="65"/>
      <c r="BV89" s="65"/>
      <c r="BW89" s="65"/>
      <c r="BX89" s="65"/>
      <c r="BY89" s="60"/>
      <c r="BZ89" s="60"/>
      <c r="CA89" s="35"/>
      <c r="CB89" s="35"/>
    </row>
    <row r="90" spans="1:80">
      <c r="A90" s="35"/>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3"/>
      <c r="BR90" s="53"/>
      <c r="BS90" s="53"/>
      <c r="BT90" s="53"/>
      <c r="BU90" s="53"/>
      <c r="BV90" s="53"/>
      <c r="BW90" s="53"/>
      <c r="BX90" s="53"/>
      <c r="BY90" s="60"/>
      <c r="BZ90" s="60"/>
      <c r="CA90" s="35"/>
      <c r="CB90" s="35"/>
    </row>
    <row r="91" spans="1:80">
      <c r="A91" s="35"/>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3"/>
      <c r="BR91" s="53"/>
      <c r="BS91" s="53"/>
      <c r="BT91" s="53"/>
      <c r="BU91" s="53"/>
      <c r="BV91" s="53"/>
      <c r="BW91" s="53"/>
      <c r="BX91" s="53"/>
      <c r="BY91" s="60"/>
      <c r="BZ91" s="60"/>
      <c r="CA91" s="35"/>
      <c r="CB91" s="35"/>
    </row>
    <row r="92" spans="1:80">
      <c r="A92" s="35"/>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60"/>
      <c r="BZ92" s="60"/>
      <c r="CA92" s="35"/>
      <c r="CB92" s="35"/>
    </row>
    <row r="93" spans="1:80">
      <c r="A93" s="35"/>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64"/>
      <c r="AF93" s="64"/>
      <c r="AG93" s="64"/>
      <c r="AH93" s="64"/>
      <c r="AI93" s="64"/>
      <c r="AJ93" s="64"/>
      <c r="AK93" s="64"/>
      <c r="AL93" s="64"/>
      <c r="AM93" s="64"/>
      <c r="AN93" s="64"/>
      <c r="AO93" s="64"/>
      <c r="AP93" s="64"/>
      <c r="AQ93" s="64"/>
      <c r="AR93" s="64"/>
      <c r="AS93" s="64"/>
      <c r="AT93" s="64"/>
      <c r="AU93" s="64"/>
      <c r="AV93" s="64"/>
      <c r="AW93" s="64"/>
      <c r="AX93" s="64"/>
      <c r="AY93" s="64"/>
      <c r="AZ93" s="64"/>
      <c r="BA93" s="64"/>
      <c r="BB93" s="64"/>
      <c r="BC93" s="64"/>
      <c r="BD93" s="64"/>
      <c r="BE93" s="64"/>
      <c r="BF93" s="64"/>
      <c r="BG93" s="64"/>
      <c r="BH93" s="64"/>
      <c r="BI93" s="64"/>
      <c r="BJ93" s="64"/>
      <c r="BK93" s="64"/>
      <c r="BL93" s="64"/>
      <c r="BM93" s="64"/>
      <c r="BN93" s="64"/>
      <c r="BO93" s="64"/>
      <c r="BP93" s="64"/>
      <c r="BQ93" s="64"/>
      <c r="BR93" s="64"/>
      <c r="BS93" s="64"/>
      <c r="BT93" s="64"/>
      <c r="BU93" s="64"/>
      <c r="BV93" s="64"/>
      <c r="BW93" s="64"/>
      <c r="BX93" s="64"/>
      <c r="BY93" s="60"/>
      <c r="BZ93" s="60"/>
      <c r="CA93" s="35"/>
      <c r="CB93" s="35"/>
    </row>
    <row r="94" spans="1:80" s="13" customFormat="1">
      <c r="A94" s="76"/>
      <c r="B94" s="80"/>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77"/>
      <c r="AF94" s="77"/>
      <c r="AG94" s="77"/>
      <c r="AH94" s="77"/>
      <c r="AI94" s="77"/>
      <c r="AJ94" s="77"/>
      <c r="AK94" s="77"/>
      <c r="AL94" s="77"/>
      <c r="AM94" s="77"/>
      <c r="AN94" s="77"/>
      <c r="AO94" s="77"/>
      <c r="AP94" s="77"/>
      <c r="AQ94" s="77"/>
      <c r="AR94" s="77"/>
      <c r="AS94" s="77"/>
      <c r="AT94" s="77"/>
      <c r="AU94" s="77"/>
      <c r="AV94" s="77"/>
      <c r="AW94" s="77"/>
      <c r="AX94" s="77"/>
      <c r="AY94" s="77"/>
      <c r="AZ94" s="77"/>
      <c r="BA94" s="77"/>
      <c r="BB94" s="77"/>
      <c r="BC94" s="77"/>
      <c r="BD94" s="77"/>
      <c r="BE94" s="77"/>
      <c r="BF94" s="77"/>
      <c r="BG94" s="77"/>
      <c r="BH94" s="77"/>
      <c r="BI94" s="77"/>
      <c r="BJ94" s="77"/>
      <c r="BK94" s="77"/>
      <c r="BL94" s="77"/>
      <c r="BM94" s="77"/>
      <c r="BN94" s="77"/>
      <c r="BO94" s="77"/>
      <c r="BP94" s="77"/>
      <c r="BQ94" s="77"/>
      <c r="BR94" s="77"/>
      <c r="BS94" s="77"/>
      <c r="BT94" s="77"/>
      <c r="BU94" s="77"/>
      <c r="BV94" s="77"/>
      <c r="BW94" s="77"/>
      <c r="BX94" s="77"/>
      <c r="BY94" s="86"/>
      <c r="BZ94" s="86"/>
      <c r="CA94" s="76"/>
      <c r="CB94" s="76"/>
    </row>
    <row r="95" spans="1:80">
      <c r="A95" s="35"/>
      <c r="B95" s="78"/>
      <c r="C95" s="78"/>
      <c r="D95" s="78"/>
      <c r="E95" s="78"/>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9"/>
      <c r="AF95" s="79"/>
      <c r="AG95" s="79"/>
      <c r="AH95" s="79"/>
      <c r="AI95" s="79"/>
      <c r="AJ95" s="79"/>
      <c r="AK95" s="79"/>
      <c r="AL95" s="79"/>
      <c r="AM95" s="79"/>
      <c r="AN95" s="79"/>
      <c r="AO95" s="79"/>
      <c r="AP95" s="79"/>
      <c r="AQ95" s="79"/>
      <c r="AR95" s="79"/>
      <c r="AS95" s="79"/>
      <c r="AT95" s="79"/>
      <c r="AU95" s="79"/>
      <c r="AV95" s="79"/>
      <c r="AW95" s="79"/>
      <c r="AX95" s="79"/>
      <c r="AY95" s="79"/>
      <c r="AZ95" s="79"/>
      <c r="BA95" s="79"/>
      <c r="BB95" s="79"/>
      <c r="BC95" s="79"/>
      <c r="BD95" s="79"/>
      <c r="BE95" s="79"/>
      <c r="BF95" s="79"/>
      <c r="BG95" s="79"/>
      <c r="BH95" s="79"/>
      <c r="BI95" s="79"/>
      <c r="BJ95" s="79"/>
      <c r="BK95" s="79"/>
      <c r="BL95" s="79"/>
      <c r="BM95" s="79"/>
      <c r="BN95" s="79"/>
      <c r="BO95" s="79"/>
      <c r="BP95" s="79"/>
      <c r="BQ95" s="79"/>
      <c r="BR95" s="79"/>
      <c r="BS95" s="79"/>
      <c r="BT95" s="79"/>
      <c r="BU95" s="79"/>
      <c r="BV95" s="79"/>
      <c r="BW95" s="79"/>
      <c r="BX95" s="79"/>
      <c r="BY95" s="60"/>
      <c r="BZ95" s="60"/>
      <c r="CA95" s="35"/>
      <c r="CB95" s="35"/>
    </row>
    <row r="96" spans="1:80">
      <c r="A96" s="35"/>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5"/>
      <c r="AF96" s="35"/>
      <c r="AG96" s="35"/>
      <c r="AH96" s="35"/>
      <c r="AI96" s="35"/>
      <c r="AJ96" s="35"/>
      <c r="AK96" s="35"/>
      <c r="AL96" s="35"/>
      <c r="AM96" s="35"/>
      <c r="AN96" s="35"/>
      <c r="AO96" s="35"/>
      <c r="AP96" s="35"/>
      <c r="AQ96" s="35"/>
      <c r="AR96" s="35"/>
      <c r="AS96" s="81"/>
      <c r="AT96" s="81"/>
      <c r="AU96" s="81"/>
      <c r="AV96" s="81"/>
      <c r="AW96" s="81"/>
      <c r="AX96" s="81"/>
      <c r="AY96" s="81"/>
      <c r="AZ96" s="82"/>
      <c r="BA96" s="82"/>
      <c r="BB96" s="82"/>
      <c r="BC96" s="82"/>
      <c r="BD96" s="82"/>
      <c r="BE96" s="82"/>
      <c r="BF96" s="82"/>
      <c r="BG96" s="81"/>
      <c r="BH96" s="81"/>
      <c r="BI96" s="81"/>
      <c r="BJ96" s="81"/>
      <c r="BK96" s="81"/>
      <c r="BL96" s="81"/>
      <c r="BM96" s="81"/>
      <c r="BN96" s="60"/>
      <c r="BO96" s="60"/>
      <c r="BP96" s="60"/>
      <c r="BQ96" s="60"/>
      <c r="BR96" s="60"/>
      <c r="BS96" s="60"/>
      <c r="BT96" s="60"/>
      <c r="BU96" s="60"/>
      <c r="BV96" s="60"/>
      <c r="BW96" s="60"/>
      <c r="BX96" s="60"/>
      <c r="BY96" s="60"/>
      <c r="BZ96" s="60"/>
      <c r="CA96" s="35"/>
      <c r="CB96" s="35"/>
    </row>
    <row r="97" spans="1:80">
      <c r="A97" s="35"/>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35"/>
      <c r="AF97" s="35"/>
      <c r="AG97" s="35"/>
      <c r="AH97" s="35"/>
      <c r="AI97" s="35"/>
      <c r="AJ97" s="35"/>
      <c r="AK97" s="35"/>
      <c r="AL97" s="35"/>
      <c r="AM97" s="35"/>
      <c r="AN97" s="35"/>
      <c r="AO97" s="35"/>
      <c r="AP97" s="35"/>
      <c r="AQ97" s="35"/>
      <c r="AR97" s="35"/>
      <c r="AS97" s="81"/>
      <c r="AT97" s="81"/>
      <c r="AU97" s="81"/>
      <c r="AV97" s="81"/>
      <c r="AW97" s="81"/>
      <c r="AX97" s="81"/>
      <c r="AY97" s="81"/>
      <c r="AZ97" s="82"/>
      <c r="BA97" s="82"/>
      <c r="BB97" s="82"/>
      <c r="BC97" s="82"/>
      <c r="BD97" s="82"/>
      <c r="BE97" s="82"/>
      <c r="BF97" s="82"/>
      <c r="BG97" s="81"/>
      <c r="BH97" s="81"/>
      <c r="BI97" s="81"/>
      <c r="BJ97" s="81"/>
      <c r="BK97" s="81"/>
      <c r="BL97" s="81"/>
      <c r="BM97" s="81"/>
      <c r="BN97" s="60"/>
      <c r="BO97" s="60"/>
      <c r="BP97" s="60"/>
      <c r="BQ97" s="60"/>
      <c r="BR97" s="60"/>
      <c r="BS97" s="60"/>
      <c r="BT97" s="60"/>
      <c r="BU97" s="60"/>
      <c r="BV97" s="60"/>
      <c r="BW97" s="60"/>
      <c r="BX97" s="60"/>
      <c r="BY97" s="60"/>
      <c r="BZ97" s="60"/>
      <c r="CA97" s="35"/>
      <c r="CB97" s="35"/>
    </row>
    <row r="98" spans="1:80">
      <c r="A98" s="35"/>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60"/>
      <c r="BZ98" s="60"/>
      <c r="CA98" s="35"/>
      <c r="CB98" s="35"/>
    </row>
    <row r="99" spans="1:80">
      <c r="A99" s="35"/>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64"/>
      <c r="AF99" s="64"/>
      <c r="AG99" s="64"/>
      <c r="AH99" s="64"/>
      <c r="AI99" s="64"/>
      <c r="AJ99" s="64"/>
      <c r="AK99" s="64"/>
      <c r="AL99" s="65"/>
      <c r="AM99" s="65"/>
      <c r="AN99" s="65"/>
      <c r="AO99" s="65"/>
      <c r="AP99" s="65"/>
      <c r="AQ99" s="65"/>
      <c r="AR99" s="65"/>
      <c r="AS99" s="65"/>
      <c r="AT99" s="65"/>
      <c r="AU99" s="65"/>
      <c r="AV99" s="65"/>
      <c r="AW99" s="65"/>
      <c r="AX99" s="65"/>
      <c r="AY99" s="65"/>
      <c r="AZ99" s="65"/>
      <c r="BA99" s="65"/>
      <c r="BB99" s="65"/>
      <c r="BC99" s="65"/>
      <c r="BD99" s="65"/>
      <c r="BE99" s="65"/>
      <c r="BF99" s="65"/>
      <c r="BG99" s="64"/>
      <c r="BH99" s="64"/>
      <c r="BI99" s="64"/>
      <c r="BJ99" s="64"/>
      <c r="BK99" s="64"/>
      <c r="BL99" s="64"/>
      <c r="BM99" s="64"/>
      <c r="BN99" s="65"/>
      <c r="BO99" s="65"/>
      <c r="BP99" s="65"/>
      <c r="BQ99" s="65"/>
      <c r="BR99" s="65"/>
      <c r="BS99" s="65"/>
      <c r="BT99" s="65"/>
      <c r="BU99" s="65"/>
      <c r="BV99" s="65"/>
      <c r="BW99" s="65"/>
      <c r="BX99" s="65"/>
      <c r="BY99" s="60"/>
      <c r="BZ99" s="60"/>
      <c r="CA99" s="35"/>
      <c r="CB99" s="35"/>
    </row>
    <row r="100" spans="1:80">
      <c r="A100" s="35"/>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64"/>
      <c r="AF100" s="64"/>
      <c r="AG100" s="64"/>
      <c r="AH100" s="64"/>
      <c r="AI100" s="64"/>
      <c r="AJ100" s="64"/>
      <c r="AK100" s="64"/>
      <c r="AL100" s="65"/>
      <c r="AM100" s="65"/>
      <c r="AN100" s="65"/>
      <c r="AO100" s="65"/>
      <c r="AP100" s="65"/>
      <c r="AQ100" s="65"/>
      <c r="AR100" s="65"/>
      <c r="AS100" s="65"/>
      <c r="AT100" s="65"/>
      <c r="AU100" s="65"/>
      <c r="AV100" s="65"/>
      <c r="AW100" s="65"/>
      <c r="AX100" s="65"/>
      <c r="AY100" s="65"/>
      <c r="AZ100" s="65"/>
      <c r="BA100" s="65"/>
      <c r="BB100" s="65"/>
      <c r="BC100" s="65"/>
      <c r="BD100" s="65"/>
      <c r="BE100" s="65"/>
      <c r="BF100" s="65"/>
      <c r="BG100" s="64"/>
      <c r="BH100" s="64"/>
      <c r="BI100" s="64"/>
      <c r="BJ100" s="64"/>
      <c r="BK100" s="64"/>
      <c r="BL100" s="64"/>
      <c r="BM100" s="64"/>
      <c r="BN100" s="65"/>
      <c r="BO100" s="65"/>
      <c r="BP100" s="65"/>
      <c r="BQ100" s="65"/>
      <c r="BR100" s="65"/>
      <c r="BS100" s="65"/>
      <c r="BT100" s="65"/>
      <c r="BU100" s="65"/>
      <c r="BV100" s="65"/>
      <c r="BW100" s="65"/>
      <c r="BX100" s="65"/>
      <c r="BY100" s="60"/>
      <c r="BZ100" s="60"/>
      <c r="CA100" s="35"/>
      <c r="CB100" s="35"/>
    </row>
    <row r="101" spans="1:80">
      <c r="A101" s="35"/>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64"/>
      <c r="AF101" s="64"/>
      <c r="AG101" s="64"/>
      <c r="AH101" s="64"/>
      <c r="AI101" s="64"/>
      <c r="AJ101" s="64"/>
      <c r="AK101" s="64"/>
      <c r="AL101" s="65"/>
      <c r="AM101" s="65"/>
      <c r="AN101" s="65"/>
      <c r="AO101" s="65"/>
      <c r="AP101" s="65"/>
      <c r="AQ101" s="65"/>
      <c r="AR101" s="65"/>
      <c r="AS101" s="65"/>
      <c r="AT101" s="65"/>
      <c r="AU101" s="65"/>
      <c r="AV101" s="65"/>
      <c r="AW101" s="65"/>
      <c r="AX101" s="65"/>
      <c r="AY101" s="65"/>
      <c r="AZ101" s="65"/>
      <c r="BA101" s="65"/>
      <c r="BB101" s="65"/>
      <c r="BC101" s="65"/>
      <c r="BD101" s="65"/>
      <c r="BE101" s="65"/>
      <c r="BF101" s="65"/>
      <c r="BG101" s="64"/>
      <c r="BH101" s="64"/>
      <c r="BI101" s="64"/>
      <c r="BJ101" s="64"/>
      <c r="BK101" s="64"/>
      <c r="BL101" s="64"/>
      <c r="BM101" s="64"/>
      <c r="BN101" s="65"/>
      <c r="BO101" s="65"/>
      <c r="BP101" s="65"/>
      <c r="BQ101" s="65"/>
      <c r="BR101" s="65"/>
      <c r="BS101" s="65"/>
      <c r="BT101" s="65"/>
      <c r="BU101" s="65"/>
      <c r="BV101" s="65"/>
      <c r="BW101" s="65"/>
      <c r="BX101" s="65"/>
      <c r="BY101" s="60"/>
      <c r="BZ101" s="60"/>
      <c r="CA101" s="35"/>
      <c r="CB101" s="35"/>
    </row>
    <row r="102" spans="1:80">
      <c r="A102" s="35"/>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53"/>
      <c r="AF102" s="53"/>
      <c r="AG102" s="53"/>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60"/>
      <c r="BZ102" s="60"/>
      <c r="CA102" s="35"/>
      <c r="CB102" s="35"/>
    </row>
    <row r="103" spans="1:80">
      <c r="A103" s="35"/>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53"/>
      <c r="AF103" s="53"/>
      <c r="AG103" s="53"/>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53"/>
      <c r="BM103" s="53"/>
      <c r="BN103" s="53"/>
      <c r="BO103" s="53"/>
      <c r="BP103" s="53"/>
      <c r="BQ103" s="53"/>
      <c r="BR103" s="53"/>
      <c r="BS103" s="53"/>
      <c r="BT103" s="53"/>
      <c r="BU103" s="53"/>
      <c r="BV103" s="53"/>
      <c r="BW103" s="53"/>
      <c r="BX103" s="53"/>
      <c r="BY103" s="60"/>
      <c r="BZ103" s="60"/>
      <c r="CA103" s="35"/>
      <c r="CB103" s="35"/>
    </row>
    <row r="104" spans="1:80">
      <c r="A104" s="35"/>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60"/>
      <c r="BZ104" s="60"/>
      <c r="CA104" s="35"/>
      <c r="CB104" s="35"/>
    </row>
    <row r="105" spans="1:80">
      <c r="A105" s="35"/>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60"/>
      <c r="BZ105" s="60"/>
      <c r="CA105" s="35"/>
      <c r="CB105" s="35"/>
    </row>
    <row r="106" spans="1:80">
      <c r="A106" s="35"/>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77"/>
      <c r="AF106" s="77"/>
      <c r="AG106" s="77"/>
      <c r="AH106" s="77"/>
      <c r="AI106" s="77"/>
      <c r="AJ106" s="77"/>
      <c r="AK106" s="77"/>
      <c r="AL106" s="77"/>
      <c r="AM106" s="77"/>
      <c r="AN106" s="77"/>
      <c r="AO106" s="77"/>
      <c r="AP106" s="77"/>
      <c r="AQ106" s="77"/>
      <c r="AR106" s="77"/>
      <c r="AS106" s="77"/>
      <c r="AT106" s="77"/>
      <c r="AU106" s="77"/>
      <c r="AV106" s="77"/>
      <c r="AW106" s="77"/>
      <c r="AX106" s="77"/>
      <c r="AY106" s="77"/>
      <c r="AZ106" s="77"/>
      <c r="BA106" s="77"/>
      <c r="BB106" s="77"/>
      <c r="BC106" s="77"/>
      <c r="BD106" s="77"/>
      <c r="BE106" s="77"/>
      <c r="BF106" s="77"/>
      <c r="BG106" s="77"/>
      <c r="BH106" s="77"/>
      <c r="BI106" s="77"/>
      <c r="BJ106" s="77"/>
      <c r="BK106" s="77"/>
      <c r="BL106" s="77"/>
      <c r="BM106" s="77"/>
      <c r="BN106" s="77"/>
      <c r="BO106" s="77"/>
      <c r="BP106" s="77"/>
      <c r="BQ106" s="77"/>
      <c r="BR106" s="77"/>
      <c r="BS106" s="77"/>
      <c r="BT106" s="77"/>
      <c r="BU106" s="77"/>
      <c r="BV106" s="77"/>
      <c r="BW106" s="77"/>
      <c r="BX106" s="77"/>
      <c r="BY106" s="60"/>
      <c r="BZ106" s="60"/>
      <c r="CA106" s="35"/>
      <c r="CB106" s="35"/>
    </row>
    <row r="107" spans="1:80">
      <c r="A107" s="35"/>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9"/>
      <c r="AF107" s="79"/>
      <c r="AG107" s="79"/>
      <c r="AH107" s="79"/>
      <c r="AI107" s="79"/>
      <c r="AJ107" s="79"/>
      <c r="AK107" s="79"/>
      <c r="AL107" s="79"/>
      <c r="AM107" s="79"/>
      <c r="AN107" s="79"/>
      <c r="AO107" s="79"/>
      <c r="AP107" s="79"/>
      <c r="AQ107" s="79"/>
      <c r="AR107" s="79"/>
      <c r="AS107" s="79"/>
      <c r="AT107" s="79"/>
      <c r="AU107" s="79"/>
      <c r="AV107" s="79"/>
      <c r="AW107" s="79"/>
      <c r="AX107" s="79"/>
      <c r="AY107" s="79"/>
      <c r="AZ107" s="79"/>
      <c r="BA107" s="79"/>
      <c r="BB107" s="79"/>
      <c r="BC107" s="79"/>
      <c r="BD107" s="79"/>
      <c r="BE107" s="79"/>
      <c r="BF107" s="79"/>
      <c r="BG107" s="79"/>
      <c r="BH107" s="79"/>
      <c r="BI107" s="79"/>
      <c r="BJ107" s="79"/>
      <c r="BK107" s="79"/>
      <c r="BL107" s="79"/>
      <c r="BM107" s="79"/>
      <c r="BN107" s="79"/>
      <c r="BO107" s="79"/>
      <c r="BP107" s="79"/>
      <c r="BQ107" s="79"/>
      <c r="BR107" s="79"/>
      <c r="BS107" s="79"/>
      <c r="BT107" s="79"/>
      <c r="BU107" s="79"/>
      <c r="BV107" s="79"/>
      <c r="BW107" s="79"/>
      <c r="BX107" s="79"/>
      <c r="BY107" s="60"/>
      <c r="BZ107" s="60"/>
      <c r="CA107" s="35"/>
      <c r="CB107" s="35"/>
    </row>
    <row r="108" spans="1:80">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81"/>
      <c r="AF108" s="81"/>
      <c r="AG108" s="81"/>
      <c r="AH108" s="81"/>
      <c r="AI108" s="81"/>
      <c r="AJ108" s="81"/>
      <c r="AK108" s="81"/>
      <c r="AL108" s="81"/>
      <c r="AM108" s="81"/>
      <c r="AN108" s="81"/>
      <c r="AO108" s="81"/>
      <c r="AP108" s="81"/>
      <c r="AQ108" s="81"/>
      <c r="AR108" s="81"/>
      <c r="AS108" s="81"/>
      <c r="AT108" s="81"/>
      <c r="AU108" s="81"/>
      <c r="AV108" s="81"/>
      <c r="AW108" s="81"/>
      <c r="AX108" s="81"/>
      <c r="AY108" s="81"/>
      <c r="AZ108" s="81"/>
      <c r="BA108" s="81"/>
      <c r="BB108" s="81"/>
      <c r="BC108" s="81"/>
      <c r="BD108" s="81"/>
      <c r="BE108" s="81"/>
      <c r="BF108" s="81"/>
      <c r="BG108" s="60"/>
      <c r="BH108" s="60"/>
      <c r="BI108" s="60"/>
      <c r="BJ108" s="60"/>
      <c r="BK108" s="60"/>
      <c r="BL108" s="60"/>
      <c r="BM108" s="60"/>
      <c r="BN108" s="60"/>
      <c r="BO108" s="60"/>
      <c r="BP108" s="60"/>
      <c r="BQ108" s="60"/>
      <c r="BR108" s="60"/>
      <c r="BS108" s="60"/>
      <c r="BT108" s="60"/>
      <c r="BU108" s="60"/>
      <c r="BV108" s="60"/>
      <c r="BW108" s="60"/>
      <c r="BX108" s="60"/>
      <c r="BY108" s="35"/>
      <c r="BZ108" s="35"/>
      <c r="CA108" s="35"/>
      <c r="CB108" s="35"/>
    </row>
    <row r="109" spans="1:80">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81"/>
      <c r="AF109" s="81"/>
      <c r="AG109" s="81"/>
      <c r="AH109" s="81"/>
      <c r="AI109" s="81"/>
      <c r="AJ109" s="81"/>
      <c r="AK109" s="81"/>
      <c r="AL109" s="81"/>
      <c r="AM109" s="81"/>
      <c r="AN109" s="81"/>
      <c r="AO109" s="81"/>
      <c r="AP109" s="81"/>
      <c r="AQ109" s="81"/>
      <c r="AR109" s="81"/>
      <c r="AS109" s="81"/>
      <c r="AT109" s="81"/>
      <c r="AU109" s="81"/>
      <c r="AV109" s="81"/>
      <c r="AW109" s="81"/>
      <c r="AX109" s="81"/>
      <c r="AY109" s="81"/>
      <c r="AZ109" s="81"/>
      <c r="BA109" s="81"/>
      <c r="BB109" s="81"/>
      <c r="BC109" s="81"/>
      <c r="BD109" s="81"/>
      <c r="BE109" s="81"/>
      <c r="BF109" s="81"/>
      <c r="BG109" s="81"/>
      <c r="BH109" s="81"/>
      <c r="BI109" s="81"/>
      <c r="BJ109" s="81"/>
      <c r="BK109" s="81"/>
      <c r="BL109" s="81"/>
      <c r="BM109" s="81"/>
      <c r="BN109" s="60"/>
      <c r="BO109" s="60"/>
      <c r="BP109" s="60"/>
      <c r="BQ109" s="60"/>
      <c r="BR109" s="60"/>
      <c r="BS109" s="60"/>
      <c r="BT109" s="60"/>
      <c r="BU109" s="60"/>
      <c r="BV109" s="60"/>
      <c r="BW109" s="60"/>
      <c r="BX109" s="60"/>
      <c r="BY109" s="35"/>
      <c r="BZ109" s="35"/>
      <c r="CA109" s="35"/>
      <c r="CB109" s="35"/>
    </row>
    <row r="110" spans="1:80">
      <c r="A110" s="76"/>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81"/>
      <c r="AF110" s="81"/>
      <c r="AG110" s="81"/>
      <c r="AH110" s="81"/>
      <c r="AI110" s="81"/>
      <c r="AJ110" s="81"/>
      <c r="AK110" s="81"/>
      <c r="AL110" s="81"/>
      <c r="AM110" s="81"/>
      <c r="AN110" s="81"/>
      <c r="AO110" s="81"/>
      <c r="AP110" s="81"/>
      <c r="AQ110" s="81"/>
      <c r="AR110" s="81"/>
      <c r="AS110" s="81"/>
      <c r="AT110" s="81"/>
      <c r="AU110" s="81"/>
      <c r="AV110" s="81"/>
      <c r="AW110" s="81"/>
      <c r="AX110" s="81"/>
      <c r="AY110" s="81"/>
      <c r="AZ110" s="81"/>
      <c r="BA110" s="81"/>
      <c r="BB110" s="81"/>
      <c r="BC110" s="81"/>
      <c r="BD110" s="81"/>
      <c r="BE110" s="81"/>
      <c r="BF110" s="81"/>
      <c r="BG110" s="81"/>
      <c r="BH110" s="81"/>
      <c r="BI110" s="81"/>
      <c r="BJ110" s="81"/>
      <c r="BK110" s="81"/>
      <c r="BL110" s="81"/>
      <c r="BM110" s="81"/>
      <c r="BN110" s="60"/>
      <c r="BO110" s="60"/>
      <c r="BP110" s="60"/>
      <c r="BQ110" s="60"/>
      <c r="BR110" s="60"/>
      <c r="BS110" s="60"/>
      <c r="BT110" s="60"/>
      <c r="BU110" s="60"/>
      <c r="BV110" s="60"/>
      <c r="BW110" s="60"/>
      <c r="BX110" s="60"/>
      <c r="BY110" s="35"/>
      <c r="BZ110" s="35"/>
      <c r="CA110" s="35"/>
      <c r="CB110" s="35"/>
    </row>
    <row r="111" spans="1:80">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60"/>
      <c r="AF111" s="60"/>
      <c r="AG111" s="60"/>
      <c r="AH111" s="60"/>
      <c r="AI111" s="60"/>
      <c r="AJ111" s="60"/>
      <c r="AK111" s="60"/>
      <c r="AL111" s="81"/>
      <c r="AM111" s="81"/>
      <c r="AN111" s="81"/>
      <c r="AO111" s="81"/>
      <c r="AP111" s="81"/>
      <c r="AQ111" s="81"/>
      <c r="AR111" s="81"/>
      <c r="AS111" s="81"/>
      <c r="AT111" s="81"/>
      <c r="AU111" s="81"/>
      <c r="AV111" s="81"/>
      <c r="AW111" s="81"/>
      <c r="AX111" s="81"/>
      <c r="AY111" s="81"/>
      <c r="AZ111" s="81"/>
      <c r="BA111" s="81"/>
      <c r="BB111" s="81"/>
      <c r="BC111" s="81"/>
      <c r="BD111" s="81"/>
      <c r="BE111" s="81"/>
      <c r="BF111" s="81"/>
      <c r="BG111" s="81"/>
      <c r="BH111" s="81"/>
      <c r="BI111" s="81"/>
      <c r="BJ111" s="81"/>
      <c r="BK111" s="81"/>
      <c r="BL111" s="81"/>
      <c r="BM111" s="81"/>
      <c r="BN111" s="60"/>
      <c r="BO111" s="60"/>
      <c r="BP111" s="60"/>
      <c r="BQ111" s="60"/>
      <c r="BR111" s="60"/>
      <c r="BS111" s="60"/>
      <c r="BT111" s="60"/>
      <c r="BU111" s="60"/>
      <c r="BV111" s="60"/>
      <c r="BW111" s="60"/>
      <c r="BX111" s="60"/>
      <c r="BY111" s="35"/>
      <c r="BZ111" s="35"/>
      <c r="CA111" s="35"/>
      <c r="CB111" s="35"/>
    </row>
    <row r="112" spans="1:80">
      <c r="A112" s="76"/>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60"/>
      <c r="AF112" s="60"/>
      <c r="AG112" s="60"/>
      <c r="AH112" s="60"/>
      <c r="AI112" s="60"/>
      <c r="AJ112" s="60"/>
      <c r="AK112" s="60"/>
      <c r="AL112" s="60"/>
      <c r="AM112" s="60"/>
      <c r="AN112" s="60"/>
      <c r="AO112" s="60"/>
      <c r="AP112" s="60"/>
      <c r="AQ112" s="60"/>
      <c r="AR112" s="60"/>
      <c r="AS112" s="60"/>
      <c r="AT112" s="60"/>
      <c r="AU112" s="60"/>
      <c r="AV112" s="60"/>
      <c r="AW112" s="60"/>
      <c r="AX112" s="60"/>
      <c r="AY112" s="60"/>
      <c r="AZ112" s="60"/>
      <c r="BA112" s="60"/>
      <c r="BB112" s="60"/>
      <c r="BC112" s="60"/>
      <c r="BD112" s="60"/>
      <c r="BE112" s="60"/>
      <c r="BF112" s="60"/>
      <c r="BG112" s="60"/>
      <c r="BH112" s="60"/>
      <c r="BI112" s="60"/>
      <c r="BJ112" s="60"/>
      <c r="BK112" s="60"/>
      <c r="BL112" s="60"/>
      <c r="BM112" s="60"/>
      <c r="BN112" s="60"/>
      <c r="BO112" s="60"/>
      <c r="BP112" s="60"/>
      <c r="BQ112" s="60"/>
      <c r="BR112" s="60"/>
      <c r="BS112" s="60"/>
      <c r="BT112" s="60"/>
      <c r="BU112" s="60"/>
      <c r="BV112" s="60"/>
      <c r="BW112" s="60"/>
      <c r="BX112" s="60"/>
      <c r="BY112" s="35"/>
      <c r="BZ112" s="35"/>
      <c r="CA112" s="35"/>
      <c r="CB112" s="35"/>
    </row>
    <row r="113" spans="1:80">
      <c r="A113" s="35"/>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53"/>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35"/>
      <c r="BZ113" s="35"/>
      <c r="CA113" s="35"/>
      <c r="CB113" s="35"/>
    </row>
    <row r="114" spans="1:80">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35"/>
      <c r="BZ114" s="35"/>
      <c r="CA114" s="35"/>
      <c r="CB114" s="35"/>
    </row>
    <row r="115" spans="1:80">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53"/>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BY115" s="35"/>
      <c r="BZ115" s="35"/>
      <c r="CA115" s="35"/>
      <c r="CB115" s="35"/>
    </row>
    <row r="116" spans="1:80">
      <c r="A116" s="35"/>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35"/>
      <c r="BZ116" s="35"/>
      <c r="CA116" s="35"/>
      <c r="CB116" s="35"/>
    </row>
    <row r="117" spans="1:80">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53"/>
      <c r="AF117" s="53"/>
      <c r="AG117" s="53"/>
      <c r="AH117" s="53"/>
      <c r="AI117" s="53"/>
      <c r="AJ117" s="53"/>
      <c r="AK117" s="53"/>
      <c r="AL117" s="53"/>
      <c r="AM117" s="53"/>
      <c r="AN117" s="53"/>
      <c r="AO117" s="53"/>
      <c r="AP117" s="53"/>
      <c r="AQ117" s="53"/>
      <c r="AR117" s="53"/>
      <c r="AS117" s="53"/>
      <c r="AT117" s="53"/>
      <c r="AU117" s="53"/>
      <c r="AV117" s="53"/>
      <c r="AW117" s="53"/>
      <c r="AX117" s="53"/>
      <c r="AY117" s="53"/>
      <c r="AZ117" s="53"/>
      <c r="BA117" s="53"/>
      <c r="BB117" s="53"/>
      <c r="BC117" s="53"/>
      <c r="BD117" s="53"/>
      <c r="BE117" s="53"/>
      <c r="BF117" s="53"/>
      <c r="BG117" s="53"/>
      <c r="BH117" s="53"/>
      <c r="BI117" s="53"/>
      <c r="BJ117" s="53"/>
      <c r="BK117" s="53"/>
      <c r="BL117" s="53"/>
      <c r="BM117" s="53"/>
      <c r="BN117" s="53"/>
      <c r="BO117" s="53"/>
      <c r="BP117" s="53"/>
      <c r="BQ117" s="53"/>
      <c r="BR117" s="53"/>
      <c r="BS117" s="53"/>
      <c r="BT117" s="53"/>
      <c r="BU117" s="53"/>
      <c r="BV117" s="53"/>
      <c r="BW117" s="53"/>
      <c r="BX117" s="53"/>
      <c r="BY117" s="35"/>
      <c r="BZ117" s="35"/>
      <c r="CA117" s="35"/>
      <c r="CB117" s="35"/>
    </row>
    <row r="118" spans="1:80">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53"/>
      <c r="AF118" s="53"/>
      <c r="AG118" s="53"/>
      <c r="AH118" s="53"/>
      <c r="AI118" s="53"/>
      <c r="AJ118" s="53"/>
      <c r="AK118" s="53"/>
      <c r="AL118" s="53"/>
      <c r="AM118" s="53"/>
      <c r="AN118" s="53"/>
      <c r="AO118" s="53"/>
      <c r="AP118" s="53"/>
      <c r="AQ118" s="53"/>
      <c r="AR118" s="53"/>
      <c r="AS118" s="53"/>
      <c r="AT118" s="53"/>
      <c r="AU118" s="53"/>
      <c r="AV118" s="53"/>
      <c r="AW118" s="53"/>
      <c r="AX118" s="53"/>
      <c r="AY118" s="53"/>
      <c r="AZ118" s="53"/>
      <c r="BA118" s="53"/>
      <c r="BB118" s="53"/>
      <c r="BC118" s="53"/>
      <c r="BD118" s="53"/>
      <c r="BE118" s="53"/>
      <c r="BF118" s="53"/>
      <c r="BG118" s="53"/>
      <c r="BH118" s="53"/>
      <c r="BI118" s="53"/>
      <c r="BJ118" s="53"/>
      <c r="BK118" s="53"/>
      <c r="BL118" s="53"/>
      <c r="BM118" s="53"/>
      <c r="BN118" s="53"/>
      <c r="BO118" s="53"/>
      <c r="BP118" s="53"/>
      <c r="BQ118" s="53"/>
      <c r="BR118" s="53"/>
      <c r="BS118" s="53"/>
      <c r="BT118" s="53"/>
      <c r="BU118" s="53"/>
      <c r="BV118" s="53"/>
      <c r="BW118" s="53"/>
      <c r="BX118" s="53"/>
      <c r="BY118" s="35"/>
      <c r="BZ118" s="35"/>
      <c r="CA118" s="35"/>
      <c r="CB118" s="35"/>
    </row>
    <row r="119" spans="1:80">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53"/>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35"/>
      <c r="BZ119" s="35"/>
      <c r="CA119" s="35"/>
      <c r="CB119" s="35"/>
    </row>
    <row r="120" spans="1:80">
      <c r="A120" s="35"/>
      <c r="B120" s="75"/>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c r="AE120" s="53"/>
      <c r="AF120" s="53"/>
      <c r="AG120" s="53"/>
      <c r="AH120" s="53"/>
      <c r="AI120" s="53"/>
      <c r="AJ120" s="53"/>
      <c r="AK120" s="53"/>
      <c r="AL120" s="53"/>
      <c r="AM120" s="53"/>
      <c r="AN120" s="53"/>
      <c r="AO120" s="53"/>
      <c r="AP120" s="53"/>
      <c r="AQ120" s="53"/>
      <c r="AR120" s="53"/>
      <c r="AS120" s="53"/>
      <c r="AT120" s="53"/>
      <c r="AU120" s="53"/>
      <c r="AV120" s="53"/>
      <c r="AW120" s="53"/>
      <c r="AX120" s="53"/>
      <c r="AY120" s="53"/>
      <c r="AZ120" s="53"/>
      <c r="BA120" s="53"/>
      <c r="BB120" s="53"/>
      <c r="BC120" s="53"/>
      <c r="BD120" s="53"/>
      <c r="BE120" s="53"/>
      <c r="BF120" s="53"/>
      <c r="BG120" s="53"/>
      <c r="BH120" s="53"/>
      <c r="BI120" s="53"/>
      <c r="BJ120" s="53"/>
      <c r="BK120" s="53"/>
      <c r="BL120" s="53"/>
      <c r="BM120" s="53"/>
      <c r="BN120" s="53"/>
      <c r="BO120" s="53"/>
      <c r="BP120" s="53"/>
      <c r="BQ120" s="53"/>
      <c r="BR120" s="53"/>
      <c r="BS120" s="53"/>
      <c r="BT120" s="53"/>
      <c r="BU120" s="53"/>
      <c r="BV120" s="53"/>
      <c r="BW120" s="53"/>
      <c r="BX120" s="53"/>
      <c r="BY120" s="35"/>
      <c r="BZ120" s="35"/>
      <c r="CA120" s="35"/>
      <c r="CB120" s="35"/>
    </row>
    <row r="121" spans="1:80">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53"/>
      <c r="AF121" s="53"/>
      <c r="AG121" s="53"/>
      <c r="AH121" s="53"/>
      <c r="AI121" s="53"/>
      <c r="AJ121" s="53"/>
      <c r="AK121" s="53"/>
      <c r="AL121" s="53"/>
      <c r="AM121" s="53"/>
      <c r="AN121" s="53"/>
      <c r="AO121" s="53"/>
      <c r="AP121" s="53"/>
      <c r="AQ121" s="53"/>
      <c r="AR121" s="53"/>
      <c r="AS121" s="53"/>
      <c r="AT121" s="53"/>
      <c r="AU121" s="53"/>
      <c r="AV121" s="53"/>
      <c r="AW121" s="53"/>
      <c r="AX121" s="53"/>
      <c r="AY121" s="53"/>
      <c r="AZ121" s="53"/>
      <c r="BA121" s="53"/>
      <c r="BB121" s="53"/>
      <c r="BC121" s="53"/>
      <c r="BD121" s="53"/>
      <c r="BE121" s="53"/>
      <c r="BF121" s="53"/>
      <c r="BG121" s="53"/>
      <c r="BH121" s="53"/>
      <c r="BI121" s="53"/>
      <c r="BJ121" s="53"/>
      <c r="BK121" s="53"/>
      <c r="BL121" s="53"/>
      <c r="BM121" s="53"/>
      <c r="BN121" s="53"/>
      <c r="BO121" s="53"/>
      <c r="BP121" s="53"/>
      <c r="BQ121" s="53"/>
      <c r="BR121" s="53"/>
      <c r="BS121" s="53"/>
      <c r="BT121" s="53"/>
      <c r="BU121" s="53"/>
      <c r="BV121" s="53"/>
      <c r="BW121" s="53"/>
      <c r="BX121" s="53"/>
      <c r="BY121" s="35"/>
      <c r="BZ121" s="35"/>
      <c r="CA121" s="35"/>
      <c r="CB121" s="35"/>
    </row>
    <row r="122" spans="1:80">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53"/>
      <c r="AF122" s="53"/>
      <c r="AG122" s="53"/>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35"/>
      <c r="BZ122" s="35"/>
      <c r="CA122" s="35"/>
      <c r="CB122" s="35"/>
    </row>
    <row r="123" spans="1:80">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53"/>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c r="BJ123" s="53"/>
      <c r="BK123" s="53"/>
      <c r="BL123" s="53"/>
      <c r="BM123" s="53"/>
      <c r="BN123" s="53"/>
      <c r="BO123" s="53"/>
      <c r="BP123" s="53"/>
      <c r="BQ123" s="53"/>
      <c r="BR123" s="53"/>
      <c r="BS123" s="53"/>
      <c r="BT123" s="53"/>
      <c r="BU123" s="53"/>
      <c r="BV123" s="53"/>
      <c r="BW123" s="53"/>
      <c r="BX123" s="53"/>
      <c r="BY123" s="35"/>
      <c r="BZ123" s="35"/>
      <c r="CA123" s="35"/>
      <c r="CB123" s="35"/>
    </row>
    <row r="124" spans="1:80">
      <c r="A124" s="35"/>
      <c r="B124" s="75"/>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c r="AE124" s="53"/>
      <c r="AF124" s="53"/>
      <c r="AG124" s="53"/>
      <c r="AH124" s="53"/>
      <c r="AI124" s="53"/>
      <c r="AJ124" s="53"/>
      <c r="AK124" s="53"/>
      <c r="AL124" s="53"/>
      <c r="AM124" s="53"/>
      <c r="AN124" s="53"/>
      <c r="AO124" s="53"/>
      <c r="AP124" s="53"/>
      <c r="AQ124" s="53"/>
      <c r="AR124" s="53"/>
      <c r="AS124" s="53"/>
      <c r="AT124" s="53"/>
      <c r="AU124" s="53"/>
      <c r="AV124" s="53"/>
      <c r="AW124" s="53"/>
      <c r="AX124" s="53"/>
      <c r="AY124" s="53"/>
      <c r="AZ124" s="53"/>
      <c r="BA124" s="53"/>
      <c r="BB124" s="53"/>
      <c r="BC124" s="53"/>
      <c r="BD124" s="53"/>
      <c r="BE124" s="53"/>
      <c r="BF124" s="53"/>
      <c r="BG124" s="53"/>
      <c r="BH124" s="53"/>
      <c r="BI124" s="53"/>
      <c r="BJ124" s="53"/>
      <c r="BK124" s="53"/>
      <c r="BL124" s="53"/>
      <c r="BM124" s="53"/>
      <c r="BN124" s="53"/>
      <c r="BO124" s="53"/>
      <c r="BP124" s="53"/>
      <c r="BQ124" s="53"/>
      <c r="BR124" s="53"/>
      <c r="BS124" s="53"/>
      <c r="BT124" s="53"/>
      <c r="BU124" s="53"/>
      <c r="BV124" s="53"/>
      <c r="BW124" s="53"/>
      <c r="BX124" s="53"/>
      <c r="BY124" s="35"/>
      <c r="BZ124" s="35"/>
      <c r="CA124" s="35"/>
      <c r="CB124" s="35"/>
    </row>
    <row r="125" spans="1:80">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35"/>
      <c r="BZ125" s="35"/>
      <c r="CA125" s="35"/>
      <c r="CB125" s="35"/>
    </row>
    <row r="126" spans="1:80">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53"/>
      <c r="AF126" s="53"/>
      <c r="AG126" s="53"/>
      <c r="AH126" s="53"/>
      <c r="AI126" s="53"/>
      <c r="AJ126" s="53"/>
      <c r="AK126" s="53"/>
      <c r="AL126" s="53"/>
      <c r="AM126" s="53"/>
      <c r="AN126" s="53"/>
      <c r="AO126" s="53"/>
      <c r="AP126" s="53"/>
      <c r="AQ126" s="53"/>
      <c r="AR126" s="53"/>
      <c r="AS126" s="53"/>
      <c r="AT126" s="53"/>
      <c r="AU126" s="53"/>
      <c r="AV126" s="53"/>
      <c r="AW126" s="53"/>
      <c r="AX126" s="53"/>
      <c r="AY126" s="53"/>
      <c r="AZ126" s="53"/>
      <c r="BA126" s="53"/>
      <c r="BB126" s="53"/>
      <c r="BC126" s="53"/>
      <c r="BD126" s="53"/>
      <c r="BE126" s="53"/>
      <c r="BF126" s="53"/>
      <c r="BG126" s="53"/>
      <c r="BH126" s="53"/>
      <c r="BI126" s="53"/>
      <c r="BJ126" s="53"/>
      <c r="BK126" s="53"/>
      <c r="BL126" s="53"/>
      <c r="BM126" s="53"/>
      <c r="BN126" s="53"/>
      <c r="BO126" s="53"/>
      <c r="BP126" s="53"/>
      <c r="BQ126" s="53"/>
      <c r="BR126" s="53"/>
      <c r="BS126" s="53"/>
      <c r="BT126" s="53"/>
      <c r="BU126" s="53"/>
      <c r="BV126" s="53"/>
      <c r="BW126" s="53"/>
      <c r="BX126" s="53"/>
      <c r="BY126" s="35"/>
      <c r="BZ126" s="35"/>
      <c r="CA126" s="35"/>
      <c r="CB126" s="35"/>
    </row>
    <row r="127" spans="1:80">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53"/>
      <c r="AF127" s="53"/>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c r="BJ127" s="53"/>
      <c r="BK127" s="53"/>
      <c r="BL127" s="53"/>
      <c r="BM127" s="53"/>
      <c r="BN127" s="53"/>
      <c r="BO127" s="53"/>
      <c r="BP127" s="53"/>
      <c r="BQ127" s="53"/>
      <c r="BR127" s="53"/>
      <c r="BS127" s="53"/>
      <c r="BT127" s="53"/>
      <c r="BU127" s="53"/>
      <c r="BV127" s="53"/>
      <c r="BW127" s="53"/>
      <c r="BX127" s="53"/>
      <c r="BY127" s="35"/>
      <c r="BZ127" s="35"/>
      <c r="CA127" s="35"/>
      <c r="CB127" s="35"/>
    </row>
    <row r="128" spans="1:80">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53"/>
      <c r="AF128" s="53"/>
      <c r="AG128" s="53"/>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W128" s="53"/>
      <c r="BX128" s="53"/>
      <c r="BY128" s="35"/>
      <c r="BZ128" s="35"/>
      <c r="CA128" s="35"/>
      <c r="CB128" s="35"/>
    </row>
    <row r="129" spans="1:87">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35"/>
      <c r="BZ129" s="35"/>
      <c r="CA129" s="35"/>
      <c r="CB129" s="35"/>
    </row>
    <row r="130" spans="1:87">
      <c r="A130" s="35"/>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c r="AA130" s="76"/>
      <c r="AB130" s="76"/>
      <c r="AC130" s="76"/>
      <c r="AD130" s="76"/>
      <c r="AE130" s="77"/>
      <c r="AF130" s="77"/>
      <c r="AG130" s="77"/>
      <c r="AH130" s="77"/>
      <c r="AI130" s="77"/>
      <c r="AJ130" s="77"/>
      <c r="AK130" s="77"/>
      <c r="AL130" s="77"/>
      <c r="AM130" s="77"/>
      <c r="AN130" s="77"/>
      <c r="AO130" s="77"/>
      <c r="AP130" s="77"/>
      <c r="AQ130" s="77"/>
      <c r="AR130" s="77"/>
      <c r="AS130" s="77"/>
      <c r="AT130" s="77"/>
      <c r="AU130" s="77"/>
      <c r="AV130" s="77"/>
      <c r="AW130" s="77"/>
      <c r="AX130" s="77"/>
      <c r="AY130" s="77"/>
      <c r="AZ130" s="77"/>
      <c r="BA130" s="77"/>
      <c r="BB130" s="77"/>
      <c r="BC130" s="77"/>
      <c r="BD130" s="77"/>
      <c r="BE130" s="77"/>
      <c r="BF130" s="77"/>
      <c r="BG130" s="77"/>
      <c r="BH130" s="77"/>
      <c r="BI130" s="77"/>
      <c r="BJ130" s="77"/>
      <c r="BK130" s="77"/>
      <c r="BL130" s="77"/>
      <c r="BM130" s="77"/>
      <c r="BN130" s="77"/>
      <c r="BO130" s="77"/>
      <c r="BP130" s="77"/>
      <c r="BQ130" s="77"/>
      <c r="BR130" s="77"/>
      <c r="BS130" s="77"/>
      <c r="BT130" s="77"/>
      <c r="BU130" s="77"/>
      <c r="BV130" s="77"/>
      <c r="BW130" s="77"/>
      <c r="BX130" s="77"/>
      <c r="BY130" s="35"/>
      <c r="BZ130" s="35"/>
      <c r="CA130" s="35"/>
      <c r="CB130" s="35"/>
    </row>
    <row r="131" spans="1:87">
      <c r="A131" s="35"/>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59"/>
      <c r="AF131" s="59"/>
      <c r="AG131" s="59"/>
      <c r="AH131" s="59"/>
      <c r="AI131" s="59"/>
      <c r="AJ131" s="59"/>
      <c r="AK131" s="59"/>
      <c r="AL131" s="59"/>
      <c r="AM131" s="59"/>
      <c r="AN131" s="59"/>
      <c r="AO131" s="59"/>
      <c r="AP131" s="59"/>
      <c r="AQ131" s="59"/>
      <c r="AR131" s="59"/>
      <c r="AS131" s="59"/>
      <c r="AT131" s="59"/>
      <c r="AU131" s="59"/>
      <c r="AV131" s="59"/>
      <c r="AW131" s="59"/>
      <c r="AX131" s="59"/>
      <c r="AY131" s="59"/>
      <c r="AZ131" s="59"/>
      <c r="BA131" s="59"/>
      <c r="BB131" s="59"/>
      <c r="BC131" s="59"/>
      <c r="BD131" s="59"/>
      <c r="BE131" s="59"/>
      <c r="BF131" s="59"/>
      <c r="BG131" s="59"/>
      <c r="BH131" s="59"/>
      <c r="BI131" s="59"/>
      <c r="BJ131" s="59"/>
      <c r="BK131" s="59"/>
      <c r="BL131" s="59"/>
      <c r="BM131" s="59"/>
      <c r="BN131" s="59"/>
      <c r="BO131" s="59"/>
      <c r="BP131" s="59"/>
      <c r="BQ131" s="59"/>
      <c r="BR131" s="59"/>
      <c r="BS131" s="59"/>
      <c r="BT131" s="59"/>
      <c r="BU131" s="59"/>
      <c r="BV131" s="59"/>
      <c r="BW131" s="59"/>
      <c r="BX131" s="59"/>
      <c r="BY131" s="35"/>
      <c r="BZ131" s="35"/>
      <c r="CA131" s="35"/>
      <c r="CB131" s="35"/>
    </row>
    <row r="132" spans="1:87">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60"/>
      <c r="AF132" s="60"/>
      <c r="AG132" s="60"/>
      <c r="AH132" s="60"/>
      <c r="AI132" s="60"/>
      <c r="AJ132" s="60"/>
      <c r="AK132" s="60"/>
      <c r="AL132" s="60"/>
      <c r="AM132" s="60"/>
      <c r="AN132" s="60"/>
      <c r="AO132" s="60"/>
      <c r="AP132" s="60"/>
      <c r="AQ132" s="60"/>
      <c r="AR132" s="60"/>
      <c r="AS132" s="60"/>
      <c r="AT132" s="60"/>
      <c r="AU132" s="60"/>
      <c r="AV132" s="60"/>
      <c r="AW132" s="60"/>
      <c r="AX132" s="60"/>
      <c r="AY132" s="60"/>
      <c r="AZ132" s="60"/>
      <c r="BA132" s="60"/>
      <c r="BB132" s="60"/>
      <c r="BC132" s="60"/>
      <c r="BD132" s="60"/>
      <c r="BE132" s="60"/>
      <c r="BF132" s="60"/>
      <c r="BG132" s="60"/>
      <c r="BH132" s="60"/>
      <c r="BI132" s="60"/>
      <c r="BJ132" s="60"/>
      <c r="BK132" s="60"/>
      <c r="BL132" s="60"/>
      <c r="BM132" s="60"/>
      <c r="BN132" s="60"/>
      <c r="BO132" s="60"/>
      <c r="BP132" s="60"/>
      <c r="BQ132" s="60"/>
      <c r="BR132" s="60"/>
      <c r="BS132" s="60"/>
      <c r="BT132" s="60"/>
      <c r="BU132" s="60"/>
      <c r="BV132" s="60"/>
      <c r="BW132" s="60"/>
      <c r="BX132" s="60"/>
      <c r="BY132" s="35"/>
      <c r="BZ132" s="35"/>
      <c r="CA132" s="35"/>
      <c r="CB132" s="35"/>
    </row>
    <row r="133" spans="1:87">
      <c r="A133" s="35"/>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60"/>
      <c r="AF133" s="60"/>
      <c r="AG133" s="60"/>
      <c r="AH133" s="60"/>
      <c r="AI133" s="60"/>
      <c r="AJ133" s="60"/>
      <c r="AK133" s="60"/>
      <c r="AL133" s="60"/>
      <c r="AM133" s="60"/>
      <c r="AN133" s="60"/>
      <c r="AO133" s="60"/>
      <c r="AP133" s="60"/>
      <c r="AQ133" s="60"/>
      <c r="AR133" s="60"/>
      <c r="AS133" s="60"/>
      <c r="AT133" s="60"/>
      <c r="AU133" s="60"/>
      <c r="AV133" s="60"/>
      <c r="AW133" s="60"/>
      <c r="AX133" s="60"/>
      <c r="AY133" s="60"/>
      <c r="AZ133" s="60"/>
      <c r="BA133" s="60"/>
      <c r="BB133" s="60"/>
      <c r="BC133" s="60"/>
      <c r="BD133" s="60"/>
      <c r="BE133" s="60"/>
      <c r="BF133" s="60"/>
      <c r="BG133" s="60"/>
      <c r="BH133" s="60"/>
      <c r="BI133" s="60"/>
      <c r="BJ133" s="60"/>
      <c r="BK133" s="60"/>
      <c r="BL133" s="60"/>
      <c r="BM133" s="60"/>
      <c r="BN133" s="60"/>
      <c r="BO133" s="60"/>
      <c r="BP133" s="60"/>
      <c r="BQ133" s="60"/>
      <c r="BR133" s="60"/>
      <c r="BS133" s="60"/>
      <c r="BT133" s="60"/>
      <c r="BU133" s="60"/>
      <c r="BV133" s="60"/>
      <c r="BW133" s="60"/>
      <c r="BX133" s="60"/>
      <c r="BY133" s="35"/>
      <c r="BZ133" s="35"/>
      <c r="CA133" s="35"/>
      <c r="CB133" s="35"/>
    </row>
    <row r="134" spans="1:87">
      <c r="A134" s="35"/>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53"/>
      <c r="AF134" s="53"/>
      <c r="AG134" s="53"/>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64"/>
      <c r="BH134" s="64"/>
      <c r="BI134" s="64"/>
      <c r="BJ134" s="64"/>
      <c r="BK134" s="64"/>
      <c r="BL134" s="64"/>
      <c r="BM134" s="64"/>
      <c r="BN134" s="53"/>
      <c r="BO134" s="53"/>
      <c r="BP134" s="53"/>
      <c r="BQ134" s="53"/>
      <c r="BR134" s="53"/>
      <c r="BS134" s="53"/>
      <c r="BT134" s="53"/>
      <c r="BU134" s="53"/>
      <c r="BV134" s="53"/>
      <c r="BW134" s="53"/>
      <c r="BX134" s="53"/>
      <c r="BY134" s="35"/>
      <c r="BZ134" s="35"/>
      <c r="CA134" s="35"/>
      <c r="CB134" s="35"/>
    </row>
    <row r="135" spans="1:87">
      <c r="A135" s="35"/>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63"/>
      <c r="AF135" s="63"/>
      <c r="AG135" s="63"/>
      <c r="AH135" s="63"/>
      <c r="AI135" s="63"/>
      <c r="AJ135" s="63"/>
      <c r="AK135" s="63"/>
      <c r="AL135" s="63"/>
      <c r="AM135" s="63"/>
      <c r="AN135" s="63"/>
      <c r="AO135" s="63"/>
      <c r="AP135" s="63"/>
      <c r="AQ135" s="63"/>
      <c r="AR135" s="63"/>
      <c r="AS135" s="63"/>
      <c r="AT135" s="63"/>
      <c r="AU135" s="63"/>
      <c r="AV135" s="63"/>
      <c r="AW135" s="63"/>
      <c r="AX135" s="63"/>
      <c r="AY135" s="63"/>
      <c r="AZ135" s="63"/>
      <c r="BA135" s="63"/>
      <c r="BB135" s="63"/>
      <c r="BC135" s="63"/>
      <c r="BD135" s="63"/>
      <c r="BE135" s="63"/>
      <c r="BF135" s="63"/>
      <c r="BG135" s="83"/>
      <c r="BH135" s="83"/>
      <c r="BI135" s="83"/>
      <c r="BJ135" s="83"/>
      <c r="BK135" s="83"/>
      <c r="BL135" s="83"/>
      <c r="BM135" s="83"/>
      <c r="BN135" s="63"/>
      <c r="BO135" s="63"/>
      <c r="BP135" s="63"/>
      <c r="BQ135" s="63"/>
      <c r="BR135" s="63"/>
      <c r="BS135" s="63"/>
      <c r="BT135" s="63"/>
      <c r="BU135" s="63"/>
      <c r="BV135" s="63"/>
      <c r="BW135" s="63"/>
      <c r="BX135" s="63"/>
      <c r="BY135" s="87"/>
      <c r="BZ135" s="33"/>
      <c r="CA135" s="33"/>
      <c r="CB135" s="33"/>
      <c r="CC135" s="2"/>
      <c r="CD135" s="2"/>
      <c r="CE135" s="2"/>
      <c r="CF135" s="2"/>
      <c r="CG135" s="2"/>
      <c r="CH135" s="2"/>
      <c r="CI135" s="2"/>
    </row>
    <row r="136" spans="1:87">
      <c r="A136" s="35"/>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63"/>
      <c r="AF136" s="63"/>
      <c r="AG136" s="63"/>
      <c r="AH136" s="63"/>
      <c r="AI136" s="63"/>
      <c r="AJ136" s="63"/>
      <c r="AK136" s="63"/>
      <c r="AL136" s="63"/>
      <c r="AM136" s="63"/>
      <c r="AN136" s="63"/>
      <c r="AO136" s="63"/>
      <c r="AP136" s="63"/>
      <c r="AQ136" s="63"/>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c r="BP136" s="63"/>
      <c r="BQ136" s="63"/>
      <c r="BR136" s="63"/>
      <c r="BS136" s="63"/>
      <c r="BT136" s="63"/>
      <c r="BU136" s="63"/>
      <c r="BV136" s="63"/>
      <c r="BW136" s="63"/>
      <c r="BX136" s="63"/>
      <c r="BY136" s="33"/>
      <c r="BZ136" s="33"/>
      <c r="CA136" s="33"/>
      <c r="CB136" s="33"/>
      <c r="CC136" s="2"/>
      <c r="CD136" s="2"/>
      <c r="CE136" s="2"/>
      <c r="CF136" s="2"/>
      <c r="CG136" s="2"/>
      <c r="CH136" s="2"/>
      <c r="CI136" s="2"/>
    </row>
    <row r="137" spans="1:87">
      <c r="A137" s="35"/>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63"/>
      <c r="AF137" s="63"/>
      <c r="AG137" s="63"/>
      <c r="AH137" s="63"/>
      <c r="AI137" s="63"/>
      <c r="AJ137" s="63"/>
      <c r="AK137" s="63"/>
      <c r="AL137" s="63"/>
      <c r="AM137" s="63"/>
      <c r="AN137" s="63"/>
      <c r="AO137" s="63"/>
      <c r="AP137" s="63"/>
      <c r="AQ137" s="63"/>
      <c r="AR137" s="63"/>
      <c r="AS137" s="63"/>
      <c r="AT137" s="63"/>
      <c r="AU137" s="63"/>
      <c r="AV137" s="63"/>
      <c r="AW137" s="63"/>
      <c r="AX137" s="63"/>
      <c r="AY137" s="63"/>
      <c r="AZ137" s="63"/>
      <c r="BA137" s="63"/>
      <c r="BB137" s="63"/>
      <c r="BC137" s="63"/>
      <c r="BD137" s="63"/>
      <c r="BE137" s="63"/>
      <c r="BF137" s="63"/>
      <c r="BG137" s="63"/>
      <c r="BH137" s="63"/>
      <c r="BI137" s="63"/>
      <c r="BJ137" s="63"/>
      <c r="BK137" s="63"/>
      <c r="BL137" s="63"/>
      <c r="BM137" s="63"/>
      <c r="BN137" s="63"/>
      <c r="BO137" s="63"/>
      <c r="BP137" s="63"/>
      <c r="BQ137" s="63"/>
      <c r="BR137" s="63"/>
      <c r="BS137" s="63"/>
      <c r="BT137" s="63"/>
      <c r="BU137" s="63"/>
      <c r="BV137" s="63"/>
      <c r="BW137" s="63"/>
      <c r="BX137" s="63"/>
      <c r="BY137" s="33"/>
      <c r="BZ137" s="33"/>
      <c r="CA137" s="33"/>
      <c r="CB137" s="33"/>
      <c r="CC137" s="2"/>
      <c r="CD137" s="2"/>
      <c r="CE137" s="2"/>
      <c r="CF137" s="2"/>
      <c r="CG137" s="2"/>
      <c r="CH137" s="2"/>
      <c r="CI137" s="2"/>
    </row>
    <row r="138" spans="1:87">
      <c r="A138" s="35"/>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63"/>
      <c r="AF138" s="63"/>
      <c r="AG138" s="63"/>
      <c r="AH138" s="63"/>
      <c r="AI138" s="63"/>
      <c r="AJ138" s="63"/>
      <c r="AK138" s="63"/>
      <c r="AL138" s="63"/>
      <c r="AM138" s="63"/>
      <c r="AN138" s="63"/>
      <c r="AO138" s="63"/>
      <c r="AP138" s="63"/>
      <c r="AQ138" s="63"/>
      <c r="AR138" s="63"/>
      <c r="AS138" s="63"/>
      <c r="AT138" s="63"/>
      <c r="AU138" s="63"/>
      <c r="AV138" s="63"/>
      <c r="AW138" s="63"/>
      <c r="AX138" s="63"/>
      <c r="AY138" s="63"/>
      <c r="AZ138" s="63"/>
      <c r="BA138" s="63"/>
      <c r="BB138" s="63"/>
      <c r="BC138" s="63"/>
      <c r="BD138" s="63"/>
      <c r="BE138" s="63"/>
      <c r="BF138" s="63"/>
      <c r="BG138" s="63"/>
      <c r="BH138" s="63"/>
      <c r="BI138" s="63"/>
      <c r="BJ138" s="63"/>
      <c r="BK138" s="63"/>
      <c r="BL138" s="63"/>
      <c r="BM138" s="63"/>
      <c r="BN138" s="63"/>
      <c r="BO138" s="63"/>
      <c r="BP138" s="63"/>
      <c r="BQ138" s="63"/>
      <c r="BR138" s="63"/>
      <c r="BS138" s="63"/>
      <c r="BT138" s="63"/>
      <c r="BU138" s="63"/>
      <c r="BV138" s="63"/>
      <c r="BW138" s="63"/>
      <c r="BX138" s="63"/>
      <c r="BY138" s="33"/>
      <c r="BZ138" s="33"/>
      <c r="CA138" s="33"/>
      <c r="CB138" s="33"/>
      <c r="CC138" s="2"/>
      <c r="CD138" s="2"/>
      <c r="CE138" s="2"/>
      <c r="CF138" s="2"/>
      <c r="CG138" s="2"/>
      <c r="CH138" s="2"/>
      <c r="CI138" s="2"/>
    </row>
    <row r="139" spans="1:87">
      <c r="A139" s="35"/>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33"/>
      <c r="BZ139" s="33"/>
      <c r="CA139" s="33"/>
      <c r="CB139" s="33"/>
      <c r="CC139" s="2"/>
      <c r="CD139" s="2"/>
      <c r="CE139" s="2"/>
      <c r="CF139" s="2"/>
      <c r="CG139" s="2"/>
      <c r="CH139" s="2"/>
      <c r="CI139" s="2"/>
    </row>
    <row r="140" spans="1:87">
      <c r="A140" s="35"/>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4"/>
      <c r="AF140" s="84"/>
      <c r="AG140" s="84"/>
      <c r="AH140" s="84"/>
      <c r="AI140" s="84"/>
      <c r="AJ140" s="84"/>
      <c r="AK140" s="84"/>
      <c r="AL140" s="84"/>
      <c r="AM140" s="84"/>
      <c r="AN140" s="84"/>
      <c r="AO140" s="84"/>
      <c r="AP140" s="84"/>
      <c r="AQ140" s="84"/>
      <c r="AR140" s="84"/>
      <c r="AS140" s="84"/>
      <c r="AT140" s="84"/>
      <c r="AU140" s="84"/>
      <c r="AV140" s="84"/>
      <c r="AW140" s="84"/>
      <c r="AX140" s="84"/>
      <c r="AY140" s="84"/>
      <c r="AZ140" s="84"/>
      <c r="BA140" s="84"/>
      <c r="BB140" s="84"/>
      <c r="BC140" s="84"/>
      <c r="BD140" s="84"/>
      <c r="BE140" s="84"/>
      <c r="BF140" s="84"/>
      <c r="BG140" s="84"/>
      <c r="BH140" s="84"/>
      <c r="BI140" s="84"/>
      <c r="BJ140" s="84"/>
      <c r="BK140" s="84"/>
      <c r="BL140" s="84"/>
      <c r="BM140" s="84"/>
      <c r="BN140" s="84"/>
      <c r="BO140" s="84"/>
      <c r="BP140" s="84"/>
      <c r="BQ140" s="84"/>
      <c r="BR140" s="84"/>
      <c r="BS140" s="84"/>
      <c r="BT140" s="84"/>
      <c r="BU140" s="84"/>
      <c r="BV140" s="84"/>
      <c r="BW140" s="84"/>
      <c r="BX140" s="84"/>
      <c r="BY140" s="33"/>
      <c r="BZ140" s="33"/>
      <c r="CA140" s="33"/>
      <c r="CB140" s="33"/>
      <c r="CC140" s="2"/>
      <c r="CD140" s="2"/>
      <c r="CE140" s="2"/>
      <c r="CF140" s="2"/>
      <c r="CG140" s="2"/>
      <c r="CH140" s="2"/>
      <c r="CI140" s="2"/>
    </row>
    <row r="141" spans="1:87">
      <c r="A141" s="35"/>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c r="BH141" s="59"/>
      <c r="BI141" s="59"/>
      <c r="BJ141" s="59"/>
      <c r="BK141" s="59"/>
      <c r="BL141" s="59"/>
      <c r="BM141" s="59"/>
      <c r="BN141" s="59"/>
      <c r="BO141" s="59"/>
      <c r="BP141" s="59"/>
      <c r="BQ141" s="59"/>
      <c r="BR141" s="59"/>
      <c r="BS141" s="59"/>
      <c r="BT141" s="59"/>
      <c r="BU141" s="59"/>
      <c r="BV141" s="59"/>
      <c r="BW141" s="59"/>
      <c r="BX141" s="59"/>
      <c r="BY141" s="35"/>
      <c r="BZ141" s="35"/>
      <c r="CA141" s="35"/>
      <c r="CB141" s="35"/>
    </row>
    <row r="142" spans="1:87">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60"/>
      <c r="AF142" s="60"/>
      <c r="AG142" s="60"/>
      <c r="AH142" s="60"/>
      <c r="AI142" s="60"/>
      <c r="AJ142" s="60"/>
      <c r="AK142" s="60"/>
      <c r="AL142" s="60"/>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60"/>
      <c r="BI142" s="60"/>
      <c r="BJ142" s="60"/>
      <c r="BK142" s="60"/>
      <c r="BL142" s="60"/>
      <c r="BM142" s="60"/>
      <c r="BN142" s="60"/>
      <c r="BO142" s="60"/>
      <c r="BP142" s="60"/>
      <c r="BQ142" s="60"/>
      <c r="BR142" s="60"/>
      <c r="BS142" s="60"/>
      <c r="BT142" s="60"/>
      <c r="BU142" s="60"/>
      <c r="BV142" s="60"/>
      <c r="BW142" s="60"/>
      <c r="BX142" s="60"/>
      <c r="BY142" s="35"/>
      <c r="BZ142" s="35"/>
      <c r="CA142" s="35"/>
      <c r="CB142" s="35"/>
    </row>
    <row r="143" spans="1:87">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60"/>
      <c r="AF143" s="60"/>
      <c r="AG143" s="60"/>
      <c r="AH143" s="60"/>
      <c r="AI143" s="60"/>
      <c r="AJ143" s="60"/>
      <c r="AK143" s="60"/>
      <c r="AL143" s="60"/>
      <c r="AM143" s="60"/>
      <c r="AN143" s="60"/>
      <c r="AO143" s="60"/>
      <c r="AP143" s="60"/>
      <c r="AQ143" s="60"/>
      <c r="AR143" s="60"/>
      <c r="AS143" s="60"/>
      <c r="AT143" s="60"/>
      <c r="AU143" s="60"/>
      <c r="AV143" s="60"/>
      <c r="AW143" s="60"/>
      <c r="AX143" s="60"/>
      <c r="AY143" s="60"/>
      <c r="AZ143" s="60"/>
      <c r="BA143" s="60"/>
      <c r="BB143" s="60"/>
      <c r="BC143" s="60"/>
      <c r="BD143" s="60"/>
      <c r="BE143" s="60"/>
      <c r="BF143" s="60"/>
      <c r="BG143" s="60"/>
      <c r="BH143" s="60"/>
      <c r="BI143" s="60"/>
      <c r="BJ143" s="60"/>
      <c r="BK143" s="60"/>
      <c r="BL143" s="60"/>
      <c r="BM143" s="60"/>
      <c r="BN143" s="60"/>
      <c r="BO143" s="60"/>
      <c r="BP143" s="60"/>
      <c r="BQ143" s="60"/>
      <c r="BR143" s="60"/>
      <c r="BS143" s="60"/>
      <c r="BT143" s="60"/>
      <c r="BU143" s="60"/>
      <c r="BV143" s="60"/>
      <c r="BW143" s="60"/>
      <c r="BX143" s="60"/>
      <c r="BY143" s="35"/>
      <c r="BZ143" s="35"/>
      <c r="CA143" s="35"/>
      <c r="CB143" s="35"/>
    </row>
    <row r="144" spans="1:87">
      <c r="A144" s="76"/>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c r="AA144" s="76"/>
      <c r="AB144" s="76"/>
      <c r="AC144" s="76"/>
      <c r="AD144" s="76"/>
      <c r="AE144" s="60"/>
      <c r="AF144" s="60"/>
      <c r="AG144" s="60"/>
      <c r="AH144" s="60"/>
      <c r="AI144" s="60"/>
      <c r="AJ144" s="60"/>
      <c r="AK144" s="60"/>
      <c r="AL144" s="60"/>
      <c r="AM144" s="60"/>
      <c r="AN144" s="60"/>
      <c r="AO144" s="60"/>
      <c r="AP144" s="60"/>
      <c r="AQ144" s="60"/>
      <c r="AR144" s="60"/>
      <c r="AS144" s="60"/>
      <c r="AT144" s="60"/>
      <c r="AU144" s="60"/>
      <c r="AV144" s="60"/>
      <c r="AW144" s="60"/>
      <c r="AX144" s="60"/>
      <c r="AY144" s="60"/>
      <c r="AZ144" s="60"/>
      <c r="BA144" s="60"/>
      <c r="BB144" s="60"/>
      <c r="BC144" s="60"/>
      <c r="BD144" s="60"/>
      <c r="BE144" s="60"/>
      <c r="BF144" s="60"/>
      <c r="BG144" s="60"/>
      <c r="BH144" s="60"/>
      <c r="BI144" s="60"/>
      <c r="BJ144" s="60"/>
      <c r="BK144" s="60"/>
      <c r="BL144" s="60"/>
      <c r="BM144" s="60"/>
      <c r="BN144" s="60"/>
      <c r="BO144" s="60"/>
      <c r="BP144" s="60"/>
      <c r="BQ144" s="60"/>
      <c r="BR144" s="60"/>
      <c r="BS144" s="60"/>
      <c r="BT144" s="60"/>
      <c r="BU144" s="60"/>
      <c r="BV144" s="60"/>
      <c r="BW144" s="60"/>
      <c r="BX144" s="60"/>
      <c r="BY144" s="35"/>
      <c r="BZ144" s="35"/>
      <c r="CA144" s="35"/>
      <c r="CB144" s="35"/>
    </row>
    <row r="145" spans="1:80">
      <c r="A145" s="35"/>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c r="AA145" s="76"/>
      <c r="AB145" s="76"/>
      <c r="AC145" s="76"/>
      <c r="AD145" s="76"/>
      <c r="AE145" s="60"/>
      <c r="AF145" s="60"/>
      <c r="AG145" s="60"/>
      <c r="AH145" s="60"/>
      <c r="AI145" s="60"/>
      <c r="AJ145" s="60"/>
      <c r="AK145" s="60"/>
      <c r="AL145" s="60"/>
      <c r="AM145" s="60"/>
      <c r="AN145" s="60"/>
      <c r="AO145" s="60"/>
      <c r="AP145" s="60"/>
      <c r="AQ145" s="60"/>
      <c r="AR145" s="60"/>
      <c r="AS145" s="60"/>
      <c r="AT145" s="60"/>
      <c r="AU145" s="60"/>
      <c r="AV145" s="60"/>
      <c r="AW145" s="60"/>
      <c r="AX145" s="60"/>
      <c r="AY145" s="60"/>
      <c r="AZ145" s="60"/>
      <c r="BA145" s="60"/>
      <c r="BB145" s="60"/>
      <c r="BC145" s="60"/>
      <c r="BD145" s="60"/>
      <c r="BE145" s="60"/>
      <c r="BF145" s="60"/>
      <c r="BG145" s="60"/>
      <c r="BH145" s="60"/>
      <c r="BI145" s="60"/>
      <c r="BJ145" s="60"/>
      <c r="BK145" s="60"/>
      <c r="BL145" s="60"/>
      <c r="BM145" s="60"/>
      <c r="BN145" s="60"/>
      <c r="BO145" s="60"/>
      <c r="BP145" s="60"/>
      <c r="BQ145" s="60"/>
      <c r="BR145" s="60"/>
      <c r="BS145" s="60"/>
      <c r="BT145" s="60"/>
      <c r="BU145" s="60"/>
      <c r="BV145" s="60"/>
      <c r="BW145" s="60"/>
      <c r="BX145" s="60"/>
      <c r="BY145" s="35"/>
      <c r="BZ145" s="35"/>
      <c r="CA145" s="35"/>
      <c r="CB145" s="35"/>
    </row>
    <row r="146" spans="1:80">
      <c r="A146" s="76"/>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60"/>
      <c r="AF146" s="60"/>
      <c r="AG146" s="60"/>
      <c r="AH146" s="60"/>
      <c r="AI146" s="60"/>
      <c r="AJ146" s="60"/>
      <c r="AK146" s="60"/>
      <c r="AL146" s="60"/>
      <c r="AM146" s="60"/>
      <c r="AN146" s="60"/>
      <c r="AO146" s="60"/>
      <c r="AP146" s="60"/>
      <c r="AQ146" s="60"/>
      <c r="AR146" s="60"/>
      <c r="AS146" s="60"/>
      <c r="AT146" s="60"/>
      <c r="AU146" s="60"/>
      <c r="AV146" s="60"/>
      <c r="AW146" s="60"/>
      <c r="AX146" s="60"/>
      <c r="AY146" s="60"/>
      <c r="AZ146" s="60"/>
      <c r="BA146" s="60"/>
      <c r="BB146" s="60"/>
      <c r="BC146" s="60"/>
      <c r="BD146" s="60"/>
      <c r="BE146" s="60"/>
      <c r="BF146" s="60"/>
      <c r="BG146" s="60"/>
      <c r="BH146" s="60"/>
      <c r="BI146" s="60"/>
      <c r="BJ146" s="60"/>
      <c r="BK146" s="60"/>
      <c r="BL146" s="60"/>
      <c r="BM146" s="60"/>
      <c r="BN146" s="60"/>
      <c r="BO146" s="60"/>
      <c r="BP146" s="60"/>
      <c r="BQ146" s="60"/>
      <c r="BR146" s="60"/>
      <c r="BS146" s="60"/>
      <c r="BT146" s="60"/>
      <c r="BU146" s="60"/>
      <c r="BV146" s="60"/>
      <c r="BW146" s="60"/>
      <c r="BX146" s="60"/>
      <c r="BY146" s="35"/>
      <c r="BZ146" s="35"/>
      <c r="CA146" s="35"/>
      <c r="CB146" s="35"/>
    </row>
    <row r="147" spans="1:80">
      <c r="A147" s="35"/>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c r="AE147" s="53"/>
      <c r="AF147" s="53"/>
      <c r="AG147" s="53"/>
      <c r="AH147" s="53"/>
      <c r="AI147" s="53"/>
      <c r="AJ147" s="53"/>
      <c r="AK147" s="53"/>
      <c r="AL147" s="53"/>
      <c r="AM147" s="53"/>
      <c r="AN147" s="53"/>
      <c r="AO147" s="53"/>
      <c r="AP147" s="53"/>
      <c r="AQ147" s="53"/>
      <c r="AR147" s="53"/>
      <c r="AS147" s="53"/>
      <c r="AT147" s="53"/>
      <c r="AU147" s="53"/>
      <c r="AV147" s="53"/>
      <c r="AW147" s="53"/>
      <c r="AX147" s="53"/>
      <c r="AY147" s="53"/>
      <c r="AZ147" s="53"/>
      <c r="BA147" s="53"/>
      <c r="BB147" s="53"/>
      <c r="BC147" s="53"/>
      <c r="BD147" s="53"/>
      <c r="BE147" s="53"/>
      <c r="BF147" s="53"/>
      <c r="BG147" s="53"/>
      <c r="BH147" s="53"/>
      <c r="BI147" s="53"/>
      <c r="BJ147" s="53"/>
      <c r="BK147" s="53"/>
      <c r="BL147" s="53"/>
      <c r="BM147" s="53"/>
      <c r="BN147" s="53"/>
      <c r="BO147" s="53"/>
      <c r="BP147" s="53"/>
      <c r="BQ147" s="53"/>
      <c r="BR147" s="53"/>
      <c r="BS147" s="53"/>
      <c r="BT147" s="53"/>
      <c r="BU147" s="53"/>
      <c r="BV147" s="53"/>
      <c r="BW147" s="53"/>
      <c r="BX147" s="53"/>
      <c r="BY147" s="35"/>
      <c r="BZ147" s="35"/>
      <c r="CA147" s="35"/>
      <c r="CB147" s="35"/>
    </row>
    <row r="148" spans="1:80">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53"/>
      <c r="AF148" s="53"/>
      <c r="AG148" s="53"/>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c r="BJ148" s="53"/>
      <c r="BK148" s="53"/>
      <c r="BL148" s="53"/>
      <c r="BM148" s="53"/>
      <c r="BN148" s="53"/>
      <c r="BO148" s="53"/>
      <c r="BP148" s="53"/>
      <c r="BQ148" s="53"/>
      <c r="BR148" s="53"/>
      <c r="BS148" s="53"/>
      <c r="BT148" s="53"/>
      <c r="BU148" s="53"/>
      <c r="BV148" s="53"/>
      <c r="BW148" s="53"/>
      <c r="BX148" s="53"/>
      <c r="BY148" s="35"/>
      <c r="BZ148" s="35"/>
      <c r="CA148" s="35"/>
      <c r="CB148" s="35"/>
    </row>
    <row r="149" spans="1:80">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53"/>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c r="BJ149" s="53"/>
      <c r="BK149" s="53"/>
      <c r="BL149" s="53"/>
      <c r="BM149" s="53"/>
      <c r="BN149" s="53"/>
      <c r="BO149" s="53"/>
      <c r="BP149" s="53"/>
      <c r="BQ149" s="53"/>
      <c r="BR149" s="53"/>
      <c r="BS149" s="53"/>
      <c r="BT149" s="53"/>
      <c r="BU149" s="53"/>
      <c r="BV149" s="53"/>
      <c r="BW149" s="53"/>
      <c r="BX149" s="53"/>
      <c r="BY149" s="35"/>
      <c r="BZ149" s="35"/>
      <c r="CA149" s="35"/>
      <c r="CB149" s="35"/>
    </row>
    <row r="150" spans="1:80">
      <c r="A150" s="35"/>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53"/>
      <c r="AF150" s="53"/>
      <c r="AG150" s="53"/>
      <c r="AH150" s="53"/>
      <c r="AI150" s="53"/>
      <c r="AJ150" s="53"/>
      <c r="AK150" s="53"/>
      <c r="AL150" s="53"/>
      <c r="AM150" s="53"/>
      <c r="AN150" s="53"/>
      <c r="AO150" s="53"/>
      <c r="AP150" s="53"/>
      <c r="AQ150" s="53"/>
      <c r="AR150" s="53"/>
      <c r="AS150" s="53"/>
      <c r="AT150" s="53"/>
      <c r="AU150" s="53"/>
      <c r="AV150" s="53"/>
      <c r="AW150" s="53"/>
      <c r="AX150" s="53"/>
      <c r="AY150" s="53"/>
      <c r="AZ150" s="53"/>
      <c r="BA150" s="53"/>
      <c r="BB150" s="53"/>
      <c r="BC150" s="53"/>
      <c r="BD150" s="53"/>
      <c r="BE150" s="53"/>
      <c r="BF150" s="53"/>
      <c r="BG150" s="53"/>
      <c r="BH150" s="53"/>
      <c r="BI150" s="53"/>
      <c r="BJ150" s="53"/>
      <c r="BK150" s="53"/>
      <c r="BL150" s="53"/>
      <c r="BM150" s="53"/>
      <c r="BN150" s="53"/>
      <c r="BO150" s="53"/>
      <c r="BP150" s="53"/>
      <c r="BQ150" s="53"/>
      <c r="BR150" s="53"/>
      <c r="BS150" s="53"/>
      <c r="BT150" s="53"/>
      <c r="BU150" s="53"/>
      <c r="BV150" s="53"/>
      <c r="BW150" s="53"/>
      <c r="BX150" s="53"/>
      <c r="BY150" s="35"/>
      <c r="BZ150" s="35"/>
      <c r="CA150" s="35"/>
      <c r="CB150" s="35"/>
    </row>
    <row r="151" spans="1:80">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53"/>
      <c r="AF151" s="53"/>
      <c r="AG151" s="53"/>
      <c r="AH151" s="53"/>
      <c r="AI151" s="53"/>
      <c r="AJ151" s="53"/>
      <c r="AK151" s="53"/>
      <c r="AL151" s="53"/>
      <c r="AM151" s="53"/>
      <c r="AN151" s="53"/>
      <c r="AO151" s="53"/>
      <c r="AP151" s="53"/>
      <c r="AQ151" s="53"/>
      <c r="AR151" s="53"/>
      <c r="AS151" s="53"/>
      <c r="AT151" s="53"/>
      <c r="AU151" s="53"/>
      <c r="AV151" s="53"/>
      <c r="AW151" s="53"/>
      <c r="AX151" s="53"/>
      <c r="AY151" s="53"/>
      <c r="AZ151" s="53"/>
      <c r="BA151" s="53"/>
      <c r="BB151" s="53"/>
      <c r="BC151" s="53"/>
      <c r="BD151" s="53"/>
      <c r="BE151" s="53"/>
      <c r="BF151" s="53"/>
      <c r="BG151" s="53"/>
      <c r="BH151" s="53"/>
      <c r="BI151" s="53"/>
      <c r="BJ151" s="53"/>
      <c r="BK151" s="53"/>
      <c r="BL151" s="53"/>
      <c r="BM151" s="53"/>
      <c r="BN151" s="53"/>
      <c r="BO151" s="53"/>
      <c r="BP151" s="53"/>
      <c r="BQ151" s="53"/>
      <c r="BR151" s="53"/>
      <c r="BS151" s="53"/>
      <c r="BT151" s="53"/>
      <c r="BU151" s="53"/>
      <c r="BV151" s="53"/>
      <c r="BW151" s="53"/>
      <c r="BX151" s="53"/>
      <c r="BY151" s="35"/>
      <c r="BZ151" s="35"/>
      <c r="CA151" s="35"/>
      <c r="CB151" s="35"/>
    </row>
    <row r="152" spans="1:80">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53"/>
      <c r="AF152" s="53"/>
      <c r="AG152" s="53"/>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35"/>
      <c r="BZ152" s="35"/>
      <c r="CA152" s="35"/>
      <c r="CB152" s="35"/>
    </row>
    <row r="153" spans="1:80">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3"/>
      <c r="BF153" s="53"/>
      <c r="BG153" s="53"/>
      <c r="BH153" s="53"/>
      <c r="BI153" s="53"/>
      <c r="BJ153" s="53"/>
      <c r="BK153" s="53"/>
      <c r="BL153" s="53"/>
      <c r="BM153" s="53"/>
      <c r="BN153" s="53"/>
      <c r="BO153" s="53"/>
      <c r="BP153" s="53"/>
      <c r="BQ153" s="53"/>
      <c r="BR153" s="53"/>
      <c r="BS153" s="53"/>
      <c r="BT153" s="53"/>
      <c r="BU153" s="53"/>
      <c r="BV153" s="53"/>
      <c r="BW153" s="53"/>
      <c r="BX153" s="53"/>
      <c r="BY153" s="35"/>
      <c r="BZ153" s="35"/>
      <c r="CA153" s="35"/>
      <c r="CB153" s="35"/>
    </row>
    <row r="154" spans="1:80">
      <c r="A154" s="3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c r="AE154" s="53"/>
      <c r="AF154" s="53"/>
      <c r="AG154" s="53"/>
      <c r="AH154" s="53"/>
      <c r="AI154" s="53"/>
      <c r="AJ154" s="53"/>
      <c r="AK154" s="53"/>
      <c r="AL154" s="53"/>
      <c r="AM154" s="53"/>
      <c r="AN154" s="53"/>
      <c r="AO154" s="53"/>
      <c r="AP154" s="53"/>
      <c r="AQ154" s="53"/>
      <c r="AR154" s="53"/>
      <c r="AS154" s="53"/>
      <c r="AT154" s="53"/>
      <c r="AU154" s="53"/>
      <c r="AV154" s="53"/>
      <c r="AW154" s="53"/>
      <c r="AX154" s="53"/>
      <c r="AY154" s="53"/>
      <c r="AZ154" s="53"/>
      <c r="BA154" s="53"/>
      <c r="BB154" s="53"/>
      <c r="BC154" s="53"/>
      <c r="BD154" s="53"/>
      <c r="BE154" s="53"/>
      <c r="BF154" s="53"/>
      <c r="BG154" s="53"/>
      <c r="BH154" s="53"/>
      <c r="BI154" s="53"/>
      <c r="BJ154" s="53"/>
      <c r="BK154" s="53"/>
      <c r="BL154" s="53"/>
      <c r="BM154" s="53"/>
      <c r="BN154" s="53"/>
      <c r="BO154" s="53"/>
      <c r="BP154" s="53"/>
      <c r="BQ154" s="53"/>
      <c r="BR154" s="53"/>
      <c r="BS154" s="53"/>
      <c r="BT154" s="53"/>
      <c r="BU154" s="53"/>
      <c r="BV154" s="53"/>
      <c r="BW154" s="53"/>
      <c r="BX154" s="53"/>
      <c r="BY154" s="35"/>
      <c r="BZ154" s="35"/>
      <c r="CA154" s="35"/>
      <c r="CB154" s="35"/>
    </row>
    <row r="155" spans="1:80">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53"/>
      <c r="AF155" s="53"/>
      <c r="AG155" s="53"/>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c r="BJ155" s="53"/>
      <c r="BK155" s="53"/>
      <c r="BL155" s="53"/>
      <c r="BM155" s="53"/>
      <c r="BN155" s="53"/>
      <c r="BO155" s="53"/>
      <c r="BP155" s="53"/>
      <c r="BQ155" s="53"/>
      <c r="BR155" s="53"/>
      <c r="BS155" s="53"/>
      <c r="BT155" s="53"/>
      <c r="BU155" s="53"/>
      <c r="BV155" s="53"/>
      <c r="BW155" s="53"/>
      <c r="BX155" s="53"/>
      <c r="BY155" s="35"/>
      <c r="BZ155" s="35"/>
      <c r="CA155" s="35"/>
      <c r="CB155" s="35"/>
    </row>
    <row r="156" spans="1:80">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53"/>
      <c r="AF156" s="53"/>
      <c r="AG156" s="53"/>
      <c r="AH156" s="53"/>
      <c r="AI156" s="53"/>
      <c r="AJ156" s="53"/>
      <c r="AK156" s="53"/>
      <c r="AL156" s="53"/>
      <c r="AM156" s="53"/>
      <c r="AN156" s="53"/>
      <c r="AO156" s="53"/>
      <c r="AP156" s="53"/>
      <c r="AQ156" s="53"/>
      <c r="AR156" s="53"/>
      <c r="AS156" s="53"/>
      <c r="AT156" s="53"/>
      <c r="AU156" s="53"/>
      <c r="AV156" s="53"/>
      <c r="AW156" s="53"/>
      <c r="AX156" s="53"/>
      <c r="AY156" s="53"/>
      <c r="AZ156" s="53"/>
      <c r="BA156" s="53"/>
      <c r="BB156" s="53"/>
      <c r="BC156" s="53"/>
      <c r="BD156" s="53"/>
      <c r="BE156" s="53"/>
      <c r="BF156" s="53"/>
      <c r="BG156" s="53"/>
      <c r="BH156" s="53"/>
      <c r="BI156" s="53"/>
      <c r="BJ156" s="53"/>
      <c r="BK156" s="53"/>
      <c r="BL156" s="53"/>
      <c r="BM156" s="53"/>
      <c r="BN156" s="53"/>
      <c r="BO156" s="53"/>
      <c r="BP156" s="53"/>
      <c r="BQ156" s="53"/>
      <c r="BR156" s="53"/>
      <c r="BS156" s="53"/>
      <c r="BT156" s="53"/>
      <c r="BU156" s="53"/>
      <c r="BV156" s="53"/>
      <c r="BW156" s="53"/>
      <c r="BX156" s="53"/>
      <c r="BY156" s="35"/>
      <c r="BZ156" s="35"/>
      <c r="CA156" s="35"/>
      <c r="CB156" s="35"/>
    </row>
    <row r="157" spans="1:80">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53"/>
      <c r="AF157" s="53"/>
      <c r="AG157" s="53"/>
      <c r="AH157" s="53"/>
      <c r="AI157" s="53"/>
      <c r="AJ157" s="53"/>
      <c r="AK157" s="53"/>
      <c r="AL157" s="53"/>
      <c r="AM157" s="53"/>
      <c r="AN157" s="53"/>
      <c r="AO157" s="53"/>
      <c r="AP157" s="53"/>
      <c r="AQ157" s="53"/>
      <c r="AR157" s="53"/>
      <c r="AS157" s="53"/>
      <c r="AT157" s="53"/>
      <c r="AU157" s="53"/>
      <c r="AV157" s="53"/>
      <c r="AW157" s="53"/>
      <c r="AX157" s="53"/>
      <c r="AY157" s="53"/>
      <c r="AZ157" s="53"/>
      <c r="BA157" s="53"/>
      <c r="BB157" s="53"/>
      <c r="BC157" s="53"/>
      <c r="BD157" s="53"/>
      <c r="BE157" s="53"/>
      <c r="BF157" s="53"/>
      <c r="BG157" s="53"/>
      <c r="BH157" s="53"/>
      <c r="BI157" s="53"/>
      <c r="BJ157" s="53"/>
      <c r="BK157" s="53"/>
      <c r="BL157" s="53"/>
      <c r="BM157" s="53"/>
      <c r="BN157" s="53"/>
      <c r="BO157" s="53"/>
      <c r="BP157" s="53"/>
      <c r="BQ157" s="53"/>
      <c r="BR157" s="53"/>
      <c r="BS157" s="53"/>
      <c r="BT157" s="53"/>
      <c r="BU157" s="53"/>
      <c r="BV157" s="53"/>
      <c r="BW157" s="53"/>
      <c r="BX157" s="53"/>
      <c r="BY157" s="35"/>
      <c r="BZ157" s="35"/>
      <c r="CA157" s="35"/>
      <c r="CB157" s="35"/>
    </row>
    <row r="158" spans="1:80">
      <c r="A158" s="35"/>
      <c r="B158" s="75"/>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c r="AE158" s="53"/>
      <c r="AF158" s="53"/>
      <c r="AG158" s="53"/>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c r="BE158" s="53"/>
      <c r="BF158" s="53"/>
      <c r="BG158" s="53"/>
      <c r="BH158" s="53"/>
      <c r="BI158" s="53"/>
      <c r="BJ158" s="53"/>
      <c r="BK158" s="53"/>
      <c r="BL158" s="53"/>
      <c r="BM158" s="53"/>
      <c r="BN158" s="53"/>
      <c r="BO158" s="53"/>
      <c r="BP158" s="53"/>
      <c r="BQ158" s="53"/>
      <c r="BR158" s="53"/>
      <c r="BS158" s="53"/>
      <c r="BT158" s="53"/>
      <c r="BU158" s="53"/>
      <c r="BV158" s="53"/>
      <c r="BW158" s="53"/>
      <c r="BX158" s="53"/>
      <c r="BY158" s="35"/>
      <c r="BZ158" s="35"/>
      <c r="CA158" s="35"/>
      <c r="CB158" s="35"/>
    </row>
    <row r="159" spans="1:80">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53"/>
      <c r="AF159" s="53"/>
      <c r="AG159" s="53"/>
      <c r="AH159" s="53"/>
      <c r="AI159" s="53"/>
      <c r="AJ159" s="53"/>
      <c r="AK159" s="53"/>
      <c r="AL159" s="53"/>
      <c r="AM159" s="53"/>
      <c r="AN159" s="53"/>
      <c r="AO159" s="53"/>
      <c r="AP159" s="53"/>
      <c r="AQ159" s="53"/>
      <c r="AR159" s="53"/>
      <c r="AS159" s="53"/>
      <c r="AT159" s="53"/>
      <c r="AU159" s="53"/>
      <c r="AV159" s="53"/>
      <c r="AW159" s="53"/>
      <c r="AX159" s="53"/>
      <c r="AY159" s="53"/>
      <c r="AZ159" s="53"/>
      <c r="BA159" s="53"/>
      <c r="BB159" s="53"/>
      <c r="BC159" s="53"/>
      <c r="BD159" s="53"/>
      <c r="BE159" s="53"/>
      <c r="BF159" s="53"/>
      <c r="BG159" s="53"/>
      <c r="BH159" s="53"/>
      <c r="BI159" s="53"/>
      <c r="BJ159" s="53"/>
      <c r="BK159" s="53"/>
      <c r="BL159" s="53"/>
      <c r="BM159" s="53"/>
      <c r="BN159" s="53"/>
      <c r="BO159" s="53"/>
      <c r="BP159" s="53"/>
      <c r="BQ159" s="53"/>
      <c r="BR159" s="53"/>
      <c r="BS159" s="53"/>
      <c r="BT159" s="53"/>
      <c r="BU159" s="53"/>
      <c r="BV159" s="53"/>
      <c r="BW159" s="53"/>
      <c r="BX159" s="53"/>
      <c r="BY159" s="35"/>
      <c r="BZ159" s="35"/>
      <c r="CA159" s="35"/>
      <c r="CB159" s="35"/>
    </row>
    <row r="160" spans="1:80">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53"/>
      <c r="AF160" s="53"/>
      <c r="AG160" s="53"/>
      <c r="AH160" s="53"/>
      <c r="AI160" s="53"/>
      <c r="AJ160" s="53"/>
      <c r="AK160" s="53"/>
      <c r="AL160" s="53"/>
      <c r="AM160" s="53"/>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53"/>
      <c r="BM160" s="53"/>
      <c r="BN160" s="53"/>
      <c r="BO160" s="53"/>
      <c r="BP160" s="53"/>
      <c r="BQ160" s="53"/>
      <c r="BR160" s="53"/>
      <c r="BS160" s="53"/>
      <c r="BT160" s="53"/>
      <c r="BU160" s="53"/>
      <c r="BV160" s="53"/>
      <c r="BW160" s="53"/>
      <c r="BX160" s="53"/>
      <c r="BY160" s="35"/>
      <c r="BZ160" s="35"/>
      <c r="CA160" s="35"/>
      <c r="CB160" s="35"/>
    </row>
    <row r="161" spans="1:80">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53"/>
      <c r="AF161" s="53"/>
      <c r="AG161" s="53"/>
      <c r="AH161" s="53"/>
      <c r="AI161" s="53"/>
      <c r="AJ161" s="53"/>
      <c r="AK161" s="53"/>
      <c r="AL161" s="53"/>
      <c r="AM161" s="53"/>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c r="BP161" s="53"/>
      <c r="BQ161" s="53"/>
      <c r="BR161" s="53"/>
      <c r="BS161" s="53"/>
      <c r="BT161" s="53"/>
      <c r="BU161" s="53"/>
      <c r="BV161" s="53"/>
      <c r="BW161" s="53"/>
      <c r="BX161" s="53"/>
      <c r="BY161" s="35"/>
      <c r="BZ161" s="35"/>
      <c r="CA161" s="35"/>
      <c r="CB161" s="35"/>
    </row>
    <row r="162" spans="1:80">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53"/>
      <c r="AF162" s="53"/>
      <c r="AG162" s="53"/>
      <c r="AH162" s="53"/>
      <c r="AI162" s="53"/>
      <c r="AJ162" s="53"/>
      <c r="AK162" s="53"/>
      <c r="AL162" s="53"/>
      <c r="AM162" s="53"/>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c r="BL162" s="53"/>
      <c r="BM162" s="53"/>
      <c r="BN162" s="53"/>
      <c r="BO162" s="53"/>
      <c r="BP162" s="53"/>
      <c r="BQ162" s="53"/>
      <c r="BR162" s="53"/>
      <c r="BS162" s="53"/>
      <c r="BT162" s="53"/>
      <c r="BU162" s="53"/>
      <c r="BV162" s="53"/>
      <c r="BW162" s="53"/>
      <c r="BX162" s="53"/>
      <c r="BY162" s="35"/>
      <c r="BZ162" s="35"/>
      <c r="CA162" s="35"/>
      <c r="CB162" s="35"/>
    </row>
    <row r="163" spans="1:80">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53"/>
      <c r="AF163" s="53"/>
      <c r="AG163" s="53"/>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c r="BE163" s="53"/>
      <c r="BF163" s="53"/>
      <c r="BG163" s="53"/>
      <c r="BH163" s="53"/>
      <c r="BI163" s="53"/>
      <c r="BJ163" s="53"/>
      <c r="BK163" s="53"/>
      <c r="BL163" s="53"/>
      <c r="BM163" s="53"/>
      <c r="BN163" s="53"/>
      <c r="BO163" s="53"/>
      <c r="BP163" s="53"/>
      <c r="BQ163" s="53"/>
      <c r="BR163" s="53"/>
      <c r="BS163" s="53"/>
      <c r="BT163" s="53"/>
      <c r="BU163" s="53"/>
      <c r="BV163" s="53"/>
      <c r="BW163" s="53"/>
      <c r="BX163" s="53"/>
      <c r="BY163" s="35"/>
      <c r="BZ163" s="35"/>
      <c r="CA163" s="35"/>
      <c r="CB163" s="35"/>
    </row>
    <row r="164" spans="1:80">
      <c r="A164" s="35"/>
      <c r="B164" s="76"/>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c r="AA164" s="76"/>
      <c r="AB164" s="76"/>
      <c r="AC164" s="76"/>
      <c r="AD164" s="76"/>
      <c r="AE164" s="77"/>
      <c r="AF164" s="77"/>
      <c r="AG164" s="77"/>
      <c r="AH164" s="77"/>
      <c r="AI164" s="77"/>
      <c r="AJ164" s="77"/>
      <c r="AK164" s="77"/>
      <c r="AL164" s="77"/>
      <c r="AM164" s="77"/>
      <c r="AN164" s="77"/>
      <c r="AO164" s="77"/>
      <c r="AP164" s="77"/>
      <c r="AQ164" s="77"/>
      <c r="AR164" s="77"/>
      <c r="AS164" s="77"/>
      <c r="AT164" s="77"/>
      <c r="AU164" s="77"/>
      <c r="AV164" s="77"/>
      <c r="AW164" s="77"/>
      <c r="AX164" s="77"/>
      <c r="AY164" s="77"/>
      <c r="AZ164" s="77"/>
      <c r="BA164" s="77"/>
      <c r="BB164" s="77"/>
      <c r="BC164" s="77"/>
      <c r="BD164" s="77"/>
      <c r="BE164" s="77"/>
      <c r="BF164" s="77"/>
      <c r="BG164" s="77"/>
      <c r="BH164" s="77"/>
      <c r="BI164" s="77"/>
      <c r="BJ164" s="77"/>
      <c r="BK164" s="77"/>
      <c r="BL164" s="77"/>
      <c r="BM164" s="77"/>
      <c r="BN164" s="77"/>
      <c r="BO164" s="77"/>
      <c r="BP164" s="77"/>
      <c r="BQ164" s="77"/>
      <c r="BR164" s="77"/>
      <c r="BS164" s="77"/>
      <c r="BT164" s="77"/>
      <c r="BU164" s="77"/>
      <c r="BV164" s="77"/>
      <c r="BW164" s="77"/>
      <c r="BX164" s="77"/>
      <c r="BY164" s="35"/>
      <c r="BZ164" s="35"/>
      <c r="CA164" s="35"/>
      <c r="CB164" s="35"/>
    </row>
    <row r="165" spans="1:80">
      <c r="A165" s="35"/>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c r="AD165" s="78"/>
      <c r="AE165" s="59"/>
      <c r="AF165" s="59"/>
      <c r="AG165" s="59"/>
      <c r="AH165" s="59"/>
      <c r="AI165" s="59"/>
      <c r="AJ165" s="59"/>
      <c r="AK165" s="59"/>
      <c r="AL165" s="59"/>
      <c r="AM165" s="59"/>
      <c r="AN165" s="59"/>
      <c r="AO165" s="59"/>
      <c r="AP165" s="59"/>
      <c r="AQ165" s="59"/>
      <c r="AR165" s="59"/>
      <c r="AS165" s="59"/>
      <c r="AT165" s="59"/>
      <c r="AU165" s="59"/>
      <c r="AV165" s="59"/>
      <c r="AW165" s="59"/>
      <c r="AX165" s="59"/>
      <c r="AY165" s="59"/>
      <c r="AZ165" s="59"/>
      <c r="BA165" s="59"/>
      <c r="BB165" s="59"/>
      <c r="BC165" s="59"/>
      <c r="BD165" s="59"/>
      <c r="BE165" s="59"/>
      <c r="BF165" s="59"/>
      <c r="BG165" s="59"/>
      <c r="BH165" s="59"/>
      <c r="BI165" s="59"/>
      <c r="BJ165" s="59"/>
      <c r="BK165" s="59"/>
      <c r="BL165" s="59"/>
      <c r="BM165" s="59"/>
      <c r="BN165" s="59"/>
      <c r="BO165" s="59"/>
      <c r="BP165" s="59"/>
      <c r="BQ165" s="59"/>
      <c r="BR165" s="59"/>
      <c r="BS165" s="59"/>
      <c r="BT165" s="59"/>
      <c r="BU165" s="59"/>
      <c r="BV165" s="59"/>
      <c r="BW165" s="59"/>
      <c r="BX165" s="59"/>
      <c r="BY165" s="35"/>
      <c r="BZ165" s="35"/>
      <c r="CA165" s="35"/>
      <c r="CB165" s="35"/>
    </row>
    <row r="166" spans="1:80">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60"/>
      <c r="AF166" s="60"/>
      <c r="AG166" s="60"/>
      <c r="AH166" s="60"/>
      <c r="AI166" s="60"/>
      <c r="AJ166" s="60"/>
      <c r="AK166" s="60"/>
      <c r="AL166" s="60"/>
      <c r="AM166" s="60"/>
      <c r="AN166" s="60"/>
      <c r="AO166" s="60"/>
      <c r="AP166" s="60"/>
      <c r="AQ166" s="60"/>
      <c r="AR166" s="60"/>
      <c r="AS166" s="60"/>
      <c r="AT166" s="60"/>
      <c r="AU166" s="60"/>
      <c r="AV166" s="60"/>
      <c r="AW166" s="60"/>
      <c r="AX166" s="60"/>
      <c r="AY166" s="60"/>
      <c r="AZ166" s="60"/>
      <c r="BA166" s="60"/>
      <c r="BB166" s="60"/>
      <c r="BC166" s="60"/>
      <c r="BD166" s="60"/>
      <c r="BE166" s="60"/>
      <c r="BF166" s="60"/>
      <c r="BG166" s="60"/>
      <c r="BH166" s="60"/>
      <c r="BI166" s="60"/>
      <c r="BJ166" s="60"/>
      <c r="BK166" s="60"/>
      <c r="BL166" s="60"/>
      <c r="BM166" s="60"/>
      <c r="BN166" s="60"/>
      <c r="BO166" s="60"/>
      <c r="BP166" s="60"/>
      <c r="BQ166" s="60"/>
      <c r="BR166" s="60"/>
      <c r="BS166" s="60"/>
      <c r="BT166" s="60"/>
      <c r="BU166" s="60"/>
      <c r="BV166" s="60"/>
      <c r="BW166" s="60"/>
      <c r="BX166" s="60"/>
      <c r="BY166" s="35"/>
      <c r="BZ166" s="35"/>
      <c r="CA166" s="35"/>
      <c r="CB166" s="35"/>
    </row>
    <row r="167" spans="1:80">
      <c r="A167" s="35"/>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60"/>
      <c r="AF167" s="60"/>
      <c r="AG167" s="60"/>
      <c r="AH167" s="60"/>
      <c r="AI167" s="60"/>
      <c r="AJ167" s="60"/>
      <c r="AK167" s="60"/>
      <c r="AL167" s="60"/>
      <c r="AM167" s="60"/>
      <c r="AN167" s="60"/>
      <c r="AO167" s="60"/>
      <c r="AP167" s="60"/>
      <c r="AQ167" s="60"/>
      <c r="AR167" s="60"/>
      <c r="AS167" s="60"/>
      <c r="AT167" s="60"/>
      <c r="AU167" s="60"/>
      <c r="AV167" s="60"/>
      <c r="AW167" s="60"/>
      <c r="AX167" s="60"/>
      <c r="AY167" s="60"/>
      <c r="AZ167" s="60"/>
      <c r="BA167" s="60"/>
      <c r="BB167" s="60"/>
      <c r="BC167" s="60"/>
      <c r="BD167" s="60"/>
      <c r="BE167" s="60"/>
      <c r="BF167" s="60"/>
      <c r="BG167" s="60"/>
      <c r="BH167" s="60"/>
      <c r="BI167" s="60"/>
      <c r="BJ167" s="60"/>
      <c r="BK167" s="60"/>
      <c r="BL167" s="60"/>
      <c r="BM167" s="60"/>
      <c r="BN167" s="60"/>
      <c r="BO167" s="60"/>
      <c r="BP167" s="60"/>
      <c r="BQ167" s="60"/>
      <c r="BR167" s="60"/>
      <c r="BS167" s="60"/>
      <c r="BT167" s="60"/>
      <c r="BU167" s="60"/>
      <c r="BV167" s="60"/>
      <c r="BW167" s="60"/>
      <c r="BX167" s="60"/>
      <c r="BY167" s="35"/>
      <c r="BZ167" s="35"/>
      <c r="CA167" s="35"/>
      <c r="CB167" s="35"/>
    </row>
    <row r="168" spans="1:80">
      <c r="A168" s="35"/>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53"/>
      <c r="AF168" s="53"/>
      <c r="AG168" s="53"/>
      <c r="AH168" s="53"/>
      <c r="AI168" s="53"/>
      <c r="AJ168" s="53"/>
      <c r="AK168" s="53"/>
      <c r="AL168" s="53"/>
      <c r="AM168" s="53"/>
      <c r="AN168" s="53"/>
      <c r="AO168" s="53"/>
      <c r="AP168" s="53"/>
      <c r="AQ168" s="53"/>
      <c r="AR168" s="53"/>
      <c r="AS168" s="53"/>
      <c r="AT168" s="53"/>
      <c r="AU168" s="53"/>
      <c r="AV168" s="53"/>
      <c r="AW168" s="53"/>
      <c r="AX168" s="53"/>
      <c r="AY168" s="53"/>
      <c r="AZ168" s="53"/>
      <c r="BA168" s="53"/>
      <c r="BB168" s="53"/>
      <c r="BC168" s="53"/>
      <c r="BD168" s="53"/>
      <c r="BE168" s="53"/>
      <c r="BF168" s="53"/>
      <c r="BG168" s="53"/>
      <c r="BH168" s="53"/>
      <c r="BI168" s="53"/>
      <c r="BJ168" s="53"/>
      <c r="BK168" s="53"/>
      <c r="BL168" s="53"/>
      <c r="BM168" s="53"/>
      <c r="BN168" s="53"/>
      <c r="BO168" s="53"/>
      <c r="BP168" s="53"/>
      <c r="BQ168" s="53"/>
      <c r="BR168" s="53"/>
      <c r="BS168" s="53"/>
      <c r="BT168" s="53"/>
      <c r="BU168" s="53"/>
      <c r="BV168" s="53"/>
      <c r="BW168" s="53"/>
      <c r="BX168" s="53"/>
      <c r="BY168" s="35"/>
      <c r="BZ168" s="35"/>
      <c r="CA168" s="35"/>
      <c r="CB168" s="35"/>
    </row>
    <row r="169" spans="1:80">
      <c r="A169" s="35"/>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53"/>
      <c r="AF169" s="53"/>
      <c r="AG169" s="53"/>
      <c r="AH169" s="53"/>
      <c r="AI169" s="53"/>
      <c r="AJ169" s="53"/>
      <c r="AK169" s="53"/>
      <c r="AL169" s="53"/>
      <c r="AM169" s="53"/>
      <c r="AN169" s="53"/>
      <c r="AO169" s="53"/>
      <c r="AP169" s="53"/>
      <c r="AQ169" s="53"/>
      <c r="AR169" s="53"/>
      <c r="AS169" s="53"/>
      <c r="AT169" s="53"/>
      <c r="AU169" s="53"/>
      <c r="AV169" s="53"/>
      <c r="AW169" s="53"/>
      <c r="AX169" s="53"/>
      <c r="AY169" s="53"/>
      <c r="AZ169" s="53"/>
      <c r="BA169" s="53"/>
      <c r="BB169" s="53"/>
      <c r="BC169" s="53"/>
      <c r="BD169" s="53"/>
      <c r="BE169" s="53"/>
      <c r="BF169" s="53"/>
      <c r="BG169" s="53"/>
      <c r="BH169" s="53"/>
      <c r="BI169" s="53"/>
      <c r="BJ169" s="53"/>
      <c r="BK169" s="53"/>
      <c r="BL169" s="53"/>
      <c r="BM169" s="53"/>
      <c r="BN169" s="53"/>
      <c r="BO169" s="53"/>
      <c r="BP169" s="53"/>
      <c r="BQ169" s="53"/>
      <c r="BR169" s="53"/>
      <c r="BS169" s="53"/>
      <c r="BT169" s="53"/>
      <c r="BU169" s="53"/>
      <c r="BV169" s="53"/>
      <c r="BW169" s="53"/>
      <c r="BX169" s="53"/>
      <c r="BY169" s="35"/>
      <c r="BZ169" s="35"/>
      <c r="CA169" s="35"/>
      <c r="CB169" s="35"/>
    </row>
    <row r="170" spans="1:80">
      <c r="A170" s="35"/>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53"/>
      <c r="AF170" s="53"/>
      <c r="AG170" s="53"/>
      <c r="AH170" s="53"/>
      <c r="AI170" s="53"/>
      <c r="AJ170" s="53"/>
      <c r="AK170" s="53"/>
      <c r="AL170" s="53"/>
      <c r="AM170" s="53"/>
      <c r="AN170" s="53"/>
      <c r="AO170" s="53"/>
      <c r="AP170" s="53"/>
      <c r="AQ170" s="53"/>
      <c r="AR170" s="53"/>
      <c r="AS170" s="53"/>
      <c r="AT170" s="53"/>
      <c r="AU170" s="53"/>
      <c r="AV170" s="53"/>
      <c r="AW170" s="53"/>
      <c r="AX170" s="53"/>
      <c r="AY170" s="53"/>
      <c r="AZ170" s="53"/>
      <c r="BA170" s="53"/>
      <c r="BB170" s="53"/>
      <c r="BC170" s="53"/>
      <c r="BD170" s="53"/>
      <c r="BE170" s="53"/>
      <c r="BF170" s="53"/>
      <c r="BG170" s="53"/>
      <c r="BH170" s="53"/>
      <c r="BI170" s="53"/>
      <c r="BJ170" s="53"/>
      <c r="BK170" s="53"/>
      <c r="BL170" s="53"/>
      <c r="BM170" s="53"/>
      <c r="BN170" s="53"/>
      <c r="BO170" s="53"/>
      <c r="BP170" s="53"/>
      <c r="BQ170" s="53"/>
      <c r="BR170" s="53"/>
      <c r="BS170" s="53"/>
      <c r="BT170" s="53"/>
      <c r="BU170" s="53"/>
      <c r="BV170" s="53"/>
      <c r="BW170" s="53"/>
      <c r="BX170" s="53"/>
      <c r="BY170" s="35"/>
      <c r="BZ170" s="35"/>
      <c r="CA170" s="35"/>
      <c r="CB170" s="35"/>
    </row>
    <row r="171" spans="1:80">
      <c r="A171" s="35"/>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53"/>
      <c r="AF171" s="53"/>
      <c r="AG171" s="53"/>
      <c r="AH171" s="53"/>
      <c r="AI171" s="53"/>
      <c r="AJ171" s="53"/>
      <c r="AK171" s="53"/>
      <c r="AL171" s="53"/>
      <c r="AM171" s="53"/>
      <c r="AN171" s="53"/>
      <c r="AO171" s="53"/>
      <c r="AP171" s="53"/>
      <c r="AQ171" s="53"/>
      <c r="AR171" s="53"/>
      <c r="AS171" s="53"/>
      <c r="AT171" s="53"/>
      <c r="AU171" s="53"/>
      <c r="AV171" s="53"/>
      <c r="AW171" s="53"/>
      <c r="AX171" s="53"/>
      <c r="AY171" s="53"/>
      <c r="AZ171" s="53"/>
      <c r="BA171" s="53"/>
      <c r="BB171" s="53"/>
      <c r="BC171" s="53"/>
      <c r="BD171" s="53"/>
      <c r="BE171" s="53"/>
      <c r="BF171" s="53"/>
      <c r="BG171" s="53"/>
      <c r="BH171" s="53"/>
      <c r="BI171" s="53"/>
      <c r="BJ171" s="53"/>
      <c r="BK171" s="53"/>
      <c r="BL171" s="53"/>
      <c r="BM171" s="53"/>
      <c r="BN171" s="53"/>
      <c r="BO171" s="53"/>
      <c r="BP171" s="53"/>
      <c r="BQ171" s="53"/>
      <c r="BR171" s="53"/>
      <c r="BS171" s="53"/>
      <c r="BT171" s="53"/>
      <c r="BU171" s="53"/>
      <c r="BV171" s="53"/>
      <c r="BW171" s="53"/>
      <c r="BX171" s="53"/>
      <c r="BY171" s="35"/>
      <c r="BZ171" s="35"/>
      <c r="CA171" s="35"/>
      <c r="CB171" s="35"/>
    </row>
    <row r="172" spans="1:80">
      <c r="A172" s="35"/>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53"/>
      <c r="AF172" s="53"/>
      <c r="AG172" s="53"/>
      <c r="AH172" s="53"/>
      <c r="AI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c r="BJ172" s="53"/>
      <c r="BK172" s="53"/>
      <c r="BL172" s="53"/>
      <c r="BM172" s="53"/>
      <c r="BN172" s="53"/>
      <c r="BO172" s="53"/>
      <c r="BP172" s="53"/>
      <c r="BQ172" s="53"/>
      <c r="BR172" s="53"/>
      <c r="BS172" s="53"/>
      <c r="BT172" s="53"/>
      <c r="BU172" s="53"/>
      <c r="BV172" s="53"/>
      <c r="BW172" s="53"/>
      <c r="BX172" s="53"/>
      <c r="BY172" s="35"/>
      <c r="BZ172" s="35"/>
      <c r="CA172" s="35"/>
      <c r="CB172" s="35"/>
    </row>
    <row r="173" spans="1:80">
      <c r="A173" s="35"/>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53"/>
      <c r="AF173" s="53"/>
      <c r="AG173" s="53"/>
      <c r="AH173" s="53"/>
      <c r="AI173" s="53"/>
      <c r="AJ173" s="53"/>
      <c r="AK173" s="53"/>
      <c r="AL173" s="53"/>
      <c r="AM173" s="53"/>
      <c r="AN173" s="53"/>
      <c r="AO173" s="53"/>
      <c r="AP173" s="53"/>
      <c r="AQ173" s="53"/>
      <c r="AR173" s="53"/>
      <c r="AS173" s="53"/>
      <c r="AT173" s="53"/>
      <c r="AU173" s="53"/>
      <c r="AV173" s="53"/>
      <c r="AW173" s="53"/>
      <c r="AX173" s="53"/>
      <c r="AY173" s="53"/>
      <c r="AZ173" s="53"/>
      <c r="BA173" s="53"/>
      <c r="BB173" s="53"/>
      <c r="BC173" s="53"/>
      <c r="BD173" s="53"/>
      <c r="BE173" s="53"/>
      <c r="BF173" s="53"/>
      <c r="BG173" s="53"/>
      <c r="BH173" s="53"/>
      <c r="BI173" s="53"/>
      <c r="BJ173" s="53"/>
      <c r="BK173" s="53"/>
      <c r="BL173" s="53"/>
      <c r="BM173" s="53"/>
      <c r="BN173" s="53"/>
      <c r="BO173" s="53"/>
      <c r="BP173" s="53"/>
      <c r="BQ173" s="53"/>
      <c r="BR173" s="53"/>
      <c r="BS173" s="53"/>
      <c r="BT173" s="53"/>
      <c r="BU173" s="53"/>
      <c r="BV173" s="53"/>
      <c r="BW173" s="53"/>
      <c r="BX173" s="53"/>
      <c r="BY173" s="35"/>
      <c r="BZ173" s="35"/>
      <c r="CA173" s="35"/>
      <c r="CB173" s="35"/>
    </row>
    <row r="174" spans="1:80">
      <c r="A174" s="35"/>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c r="AD174" s="80"/>
      <c r="AE174" s="77"/>
      <c r="AF174" s="77"/>
      <c r="AG174" s="77"/>
      <c r="AH174" s="77"/>
      <c r="AI174" s="77"/>
      <c r="AJ174" s="77"/>
      <c r="AK174" s="77"/>
      <c r="AL174" s="77"/>
      <c r="AM174" s="77"/>
      <c r="AN174" s="77"/>
      <c r="AO174" s="77"/>
      <c r="AP174" s="77"/>
      <c r="AQ174" s="77"/>
      <c r="AR174" s="77"/>
      <c r="AS174" s="77"/>
      <c r="AT174" s="77"/>
      <c r="AU174" s="77"/>
      <c r="AV174" s="77"/>
      <c r="AW174" s="77"/>
      <c r="AX174" s="77"/>
      <c r="AY174" s="77"/>
      <c r="AZ174" s="77"/>
      <c r="BA174" s="77"/>
      <c r="BB174" s="77"/>
      <c r="BC174" s="77"/>
      <c r="BD174" s="77"/>
      <c r="BE174" s="77"/>
      <c r="BF174" s="77"/>
      <c r="BG174" s="77"/>
      <c r="BH174" s="77"/>
      <c r="BI174" s="77"/>
      <c r="BJ174" s="77"/>
      <c r="BK174" s="77"/>
      <c r="BL174" s="77"/>
      <c r="BM174" s="77"/>
      <c r="BN174" s="77"/>
      <c r="BO174" s="77"/>
      <c r="BP174" s="77"/>
      <c r="BQ174" s="77"/>
      <c r="BR174" s="77"/>
      <c r="BS174" s="77"/>
      <c r="BT174" s="77"/>
      <c r="BU174" s="77"/>
      <c r="BV174" s="77"/>
      <c r="BW174" s="77"/>
      <c r="BX174" s="77"/>
      <c r="BY174" s="35"/>
      <c r="BZ174" s="35"/>
      <c r="CA174" s="35"/>
      <c r="CB174" s="35"/>
    </row>
    <row r="175" spans="1:80">
      <c r="A175" s="35"/>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8"/>
      <c r="AB175" s="78"/>
      <c r="AC175" s="78"/>
      <c r="AD175" s="78"/>
      <c r="AE175" s="59"/>
      <c r="AF175" s="59"/>
      <c r="AG175" s="59"/>
      <c r="AH175" s="59"/>
      <c r="AI175" s="59"/>
      <c r="AJ175" s="59"/>
      <c r="AK175" s="59"/>
      <c r="AL175" s="59"/>
      <c r="AM175" s="59"/>
      <c r="AN175" s="59"/>
      <c r="AO175" s="59"/>
      <c r="AP175" s="59"/>
      <c r="AQ175" s="59"/>
      <c r="AR175" s="59"/>
      <c r="AS175" s="59"/>
      <c r="AT175" s="59"/>
      <c r="AU175" s="59"/>
      <c r="AV175" s="59"/>
      <c r="AW175" s="59"/>
      <c r="AX175" s="59"/>
      <c r="AY175" s="59"/>
      <c r="AZ175" s="59"/>
      <c r="BA175" s="59"/>
      <c r="BB175" s="59"/>
      <c r="BC175" s="59"/>
      <c r="BD175" s="59"/>
      <c r="BE175" s="59"/>
      <c r="BF175" s="59"/>
      <c r="BG175" s="59"/>
      <c r="BH175" s="59"/>
      <c r="BI175" s="59"/>
      <c r="BJ175" s="59"/>
      <c r="BK175" s="59"/>
      <c r="BL175" s="59"/>
      <c r="BM175" s="59"/>
      <c r="BN175" s="59"/>
      <c r="BO175" s="59"/>
      <c r="BP175" s="59"/>
      <c r="BQ175" s="59"/>
      <c r="BR175" s="59"/>
      <c r="BS175" s="59"/>
      <c r="BT175" s="59"/>
      <c r="BU175" s="59"/>
      <c r="BV175" s="59"/>
      <c r="BW175" s="59"/>
      <c r="BX175" s="59"/>
      <c r="BY175" s="35"/>
      <c r="BZ175" s="35"/>
      <c r="CA175" s="35"/>
      <c r="CB175" s="35"/>
    </row>
    <row r="176" spans="1:80">
      <c r="A176" s="35"/>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c r="AB176" s="76"/>
      <c r="AC176" s="76"/>
      <c r="AD176" s="76"/>
      <c r="AE176" s="60"/>
      <c r="AF176" s="60"/>
      <c r="AG176" s="60"/>
      <c r="AH176" s="60"/>
      <c r="AI176" s="60"/>
      <c r="AJ176" s="60"/>
      <c r="AK176" s="60"/>
      <c r="AL176" s="60"/>
      <c r="AM176" s="60"/>
      <c r="AN176" s="60"/>
      <c r="AO176" s="60"/>
      <c r="AP176" s="60"/>
      <c r="AQ176" s="60"/>
      <c r="AR176" s="60"/>
      <c r="AS176" s="60"/>
      <c r="AT176" s="60"/>
      <c r="AU176" s="60"/>
      <c r="AV176" s="60"/>
      <c r="AW176" s="60"/>
      <c r="AX176" s="60"/>
      <c r="AY176" s="60"/>
      <c r="AZ176" s="60"/>
      <c r="BA176" s="60"/>
      <c r="BB176" s="60"/>
      <c r="BC176" s="60"/>
      <c r="BD176" s="60"/>
      <c r="BE176" s="60"/>
      <c r="BF176" s="60"/>
      <c r="BG176" s="60"/>
      <c r="BH176" s="60"/>
      <c r="BI176" s="60"/>
      <c r="BJ176" s="60"/>
      <c r="BK176" s="60"/>
      <c r="BL176" s="60"/>
      <c r="BM176" s="60"/>
      <c r="BN176" s="60"/>
      <c r="BO176" s="60"/>
      <c r="BP176" s="60"/>
      <c r="BQ176" s="60"/>
      <c r="BR176" s="60"/>
      <c r="BS176" s="60"/>
      <c r="BT176" s="60"/>
      <c r="BU176" s="60"/>
      <c r="BV176" s="60"/>
      <c r="BW176" s="60"/>
      <c r="BX176" s="60"/>
      <c r="BY176" s="35"/>
      <c r="BZ176" s="35"/>
      <c r="CA176" s="35"/>
      <c r="CB176" s="35"/>
    </row>
    <row r="177" spans="1:80">
      <c r="A177" s="35"/>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76"/>
      <c r="AB177" s="76"/>
      <c r="AC177" s="76"/>
      <c r="AD177" s="76"/>
      <c r="AE177" s="60"/>
      <c r="AF177" s="60"/>
      <c r="AG177" s="60"/>
      <c r="AH177" s="60"/>
      <c r="AI177" s="60"/>
      <c r="AJ177" s="60"/>
      <c r="AK177" s="60"/>
      <c r="AL177" s="60"/>
      <c r="AM177" s="60"/>
      <c r="AN177" s="60"/>
      <c r="AO177" s="60"/>
      <c r="AP177" s="60"/>
      <c r="AQ177" s="60"/>
      <c r="AR177" s="60"/>
      <c r="AS177" s="60"/>
      <c r="AT177" s="60"/>
      <c r="AU177" s="60"/>
      <c r="AV177" s="60"/>
      <c r="AW177" s="60"/>
      <c r="AX177" s="60"/>
      <c r="AY177" s="60"/>
      <c r="AZ177" s="60"/>
      <c r="BA177" s="60"/>
      <c r="BB177" s="60"/>
      <c r="BC177" s="60"/>
      <c r="BD177" s="60"/>
      <c r="BE177" s="60"/>
      <c r="BF177" s="60"/>
      <c r="BG177" s="60"/>
      <c r="BH177" s="60"/>
      <c r="BI177" s="60"/>
      <c r="BJ177" s="60"/>
      <c r="BK177" s="60"/>
      <c r="BL177" s="60"/>
      <c r="BM177" s="60"/>
      <c r="BN177" s="60"/>
      <c r="BO177" s="60"/>
      <c r="BP177" s="60"/>
      <c r="BQ177" s="60"/>
      <c r="BR177" s="60"/>
      <c r="BS177" s="60"/>
      <c r="BT177" s="60"/>
      <c r="BU177" s="60"/>
      <c r="BV177" s="60"/>
      <c r="BW177" s="60"/>
      <c r="BX177" s="60"/>
      <c r="BY177" s="35"/>
      <c r="BZ177" s="35"/>
      <c r="CA177" s="35"/>
      <c r="CB177" s="35"/>
    </row>
    <row r="178" spans="1:80">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60"/>
      <c r="AF178" s="60"/>
      <c r="AG178" s="60"/>
      <c r="AH178" s="60"/>
      <c r="AI178" s="60"/>
      <c r="AJ178" s="60"/>
      <c r="AK178" s="60"/>
      <c r="AL178" s="60"/>
      <c r="AM178" s="60"/>
      <c r="AN178" s="60"/>
      <c r="AO178" s="60"/>
      <c r="AP178" s="60"/>
      <c r="AQ178" s="60"/>
      <c r="AR178" s="60"/>
      <c r="AS178" s="60"/>
      <c r="AT178" s="60"/>
      <c r="AU178" s="60"/>
      <c r="AV178" s="60"/>
      <c r="AW178" s="60"/>
      <c r="AX178" s="60"/>
      <c r="AY178" s="60"/>
      <c r="AZ178" s="60"/>
      <c r="BA178" s="60"/>
      <c r="BB178" s="60"/>
      <c r="BC178" s="60"/>
      <c r="BD178" s="60"/>
      <c r="BE178" s="60"/>
      <c r="BF178" s="60"/>
      <c r="BG178" s="60"/>
      <c r="BH178" s="60"/>
      <c r="BI178" s="60"/>
      <c r="BJ178" s="60"/>
      <c r="BK178" s="60"/>
      <c r="BL178" s="60"/>
      <c r="BM178" s="60"/>
      <c r="BN178" s="60"/>
      <c r="BO178" s="60"/>
      <c r="BP178" s="60"/>
      <c r="BQ178" s="60"/>
      <c r="BR178" s="60"/>
      <c r="BS178" s="60"/>
      <c r="BT178" s="60"/>
      <c r="BU178" s="60"/>
      <c r="BV178" s="60"/>
      <c r="BW178" s="60"/>
      <c r="BX178" s="60"/>
      <c r="BY178" s="35"/>
      <c r="BZ178" s="35"/>
      <c r="CA178" s="35"/>
      <c r="CB178" s="35"/>
    </row>
    <row r="179" spans="1:80">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81"/>
      <c r="AF179" s="81"/>
      <c r="AG179" s="81"/>
      <c r="AH179" s="81"/>
      <c r="AI179" s="81"/>
      <c r="AJ179" s="81"/>
      <c r="AK179" s="81"/>
      <c r="AL179" s="81"/>
      <c r="AM179" s="81"/>
      <c r="AN179" s="81"/>
      <c r="AO179" s="81"/>
      <c r="AP179" s="81"/>
      <c r="AQ179" s="81"/>
      <c r="AR179" s="81"/>
      <c r="AS179" s="81"/>
      <c r="AT179" s="81"/>
      <c r="AU179" s="81"/>
      <c r="AV179" s="81"/>
      <c r="AW179" s="81"/>
      <c r="AX179" s="81"/>
      <c r="AY179" s="81"/>
      <c r="AZ179" s="81"/>
      <c r="BA179" s="81"/>
      <c r="BB179" s="81"/>
      <c r="BC179" s="81"/>
      <c r="BD179" s="81"/>
      <c r="BE179" s="81"/>
      <c r="BF179" s="81"/>
      <c r="BG179" s="81"/>
      <c r="BH179" s="81"/>
      <c r="BI179" s="81"/>
      <c r="BJ179" s="81"/>
      <c r="BK179" s="81"/>
      <c r="BL179" s="81"/>
      <c r="BM179" s="81"/>
      <c r="BN179" s="60"/>
      <c r="BO179" s="60"/>
      <c r="BP179" s="60"/>
      <c r="BQ179" s="60"/>
      <c r="BR179" s="60"/>
      <c r="BS179" s="60"/>
      <c r="BT179" s="60"/>
      <c r="BU179" s="60"/>
      <c r="BV179" s="60"/>
      <c r="BW179" s="60"/>
      <c r="BX179" s="60"/>
      <c r="BY179" s="35"/>
      <c r="BZ179" s="35"/>
      <c r="CA179" s="35"/>
      <c r="CB179" s="35"/>
    </row>
    <row r="180" spans="1:80">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81"/>
      <c r="AF180" s="81"/>
      <c r="AG180" s="81"/>
      <c r="AH180" s="81"/>
      <c r="AI180" s="81"/>
      <c r="AJ180" s="81"/>
      <c r="AK180" s="81"/>
      <c r="AL180" s="81"/>
      <c r="AM180" s="81"/>
      <c r="AN180" s="81"/>
      <c r="AO180" s="81"/>
      <c r="AP180" s="81"/>
      <c r="AQ180" s="81"/>
      <c r="AR180" s="81"/>
      <c r="AS180" s="81"/>
      <c r="AT180" s="81"/>
      <c r="AU180" s="81"/>
      <c r="AV180" s="81"/>
      <c r="AW180" s="81"/>
      <c r="AX180" s="81"/>
      <c r="AY180" s="81"/>
      <c r="AZ180" s="81"/>
      <c r="BA180" s="81"/>
      <c r="BB180" s="81"/>
      <c r="BC180" s="81"/>
      <c r="BD180" s="81"/>
      <c r="BE180" s="81"/>
      <c r="BF180" s="81"/>
      <c r="BG180" s="81"/>
      <c r="BH180" s="81"/>
      <c r="BI180" s="81"/>
      <c r="BJ180" s="81"/>
      <c r="BK180" s="81"/>
      <c r="BL180" s="81"/>
      <c r="BM180" s="81"/>
      <c r="BN180" s="60"/>
      <c r="BO180" s="60"/>
      <c r="BP180" s="60"/>
      <c r="BQ180" s="60"/>
      <c r="BR180" s="60"/>
      <c r="BS180" s="60"/>
      <c r="BT180" s="60"/>
      <c r="BU180" s="60"/>
      <c r="BV180" s="60"/>
      <c r="BW180" s="60"/>
      <c r="BX180" s="60"/>
      <c r="BY180" s="35"/>
      <c r="BZ180" s="35"/>
      <c r="CA180" s="35"/>
      <c r="CB180" s="35"/>
    </row>
    <row r="181" spans="1:80">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81"/>
      <c r="AF181" s="81"/>
      <c r="AG181" s="81"/>
      <c r="AH181" s="81"/>
      <c r="AI181" s="81"/>
      <c r="AJ181" s="81"/>
      <c r="AK181" s="81"/>
      <c r="AL181" s="81"/>
      <c r="AM181" s="81"/>
      <c r="AN181" s="81"/>
      <c r="AO181" s="81"/>
      <c r="AP181" s="81"/>
      <c r="AQ181" s="81"/>
      <c r="AR181" s="81"/>
      <c r="AS181" s="81"/>
      <c r="AT181" s="81"/>
      <c r="AU181" s="81"/>
      <c r="AV181" s="81"/>
      <c r="AW181" s="81"/>
      <c r="AX181" s="81"/>
      <c r="AY181" s="81"/>
      <c r="AZ181" s="81"/>
      <c r="BA181" s="81"/>
      <c r="BB181" s="81"/>
      <c r="BC181" s="81"/>
      <c r="BD181" s="81"/>
      <c r="BE181" s="81"/>
      <c r="BF181" s="81"/>
      <c r="BG181" s="81"/>
      <c r="BH181" s="81"/>
      <c r="BI181" s="81"/>
      <c r="BJ181" s="81"/>
      <c r="BK181" s="81"/>
      <c r="BL181" s="81"/>
      <c r="BM181" s="81"/>
      <c r="BN181" s="60"/>
      <c r="BO181" s="60"/>
      <c r="BP181" s="60"/>
      <c r="BQ181" s="60"/>
      <c r="BR181" s="60"/>
      <c r="BS181" s="60"/>
      <c r="BT181" s="60"/>
      <c r="BU181" s="60"/>
      <c r="BV181" s="60"/>
      <c r="BW181" s="60"/>
      <c r="BX181" s="60"/>
      <c r="BY181" s="35"/>
      <c r="BZ181" s="35"/>
      <c r="CA181" s="35"/>
      <c r="CB181" s="35"/>
    </row>
    <row r="182" spans="1:80">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81"/>
      <c r="AF182" s="81"/>
      <c r="AG182" s="81"/>
      <c r="AH182" s="81"/>
      <c r="AI182" s="81"/>
      <c r="AJ182" s="81"/>
      <c r="AK182" s="81"/>
      <c r="AL182" s="81"/>
      <c r="AM182" s="81"/>
      <c r="AN182" s="81"/>
      <c r="AO182" s="81"/>
      <c r="AP182" s="81"/>
      <c r="AQ182" s="81"/>
      <c r="AR182" s="81"/>
      <c r="AS182" s="81"/>
      <c r="AT182" s="81"/>
      <c r="AU182" s="81"/>
      <c r="AV182" s="81"/>
      <c r="AW182" s="81"/>
      <c r="AX182" s="81"/>
      <c r="AY182" s="81"/>
      <c r="AZ182" s="81"/>
      <c r="BA182" s="81"/>
      <c r="BB182" s="81"/>
      <c r="BC182" s="81"/>
      <c r="BD182" s="81"/>
      <c r="BE182" s="81"/>
      <c r="BF182" s="81"/>
      <c r="BG182" s="81"/>
      <c r="BH182" s="81"/>
      <c r="BI182" s="81"/>
      <c r="BJ182" s="81"/>
      <c r="BK182" s="81"/>
      <c r="BL182" s="81"/>
      <c r="BM182" s="81"/>
      <c r="BN182" s="60"/>
      <c r="BO182" s="60"/>
      <c r="BP182" s="60"/>
      <c r="BQ182" s="60"/>
      <c r="BR182" s="60"/>
      <c r="BS182" s="60"/>
      <c r="BT182" s="60"/>
      <c r="BU182" s="60"/>
      <c r="BV182" s="60"/>
      <c r="BW182" s="60"/>
      <c r="BX182" s="60"/>
      <c r="BY182" s="35"/>
      <c r="BZ182" s="35"/>
      <c r="CA182" s="35"/>
      <c r="CB182" s="35"/>
    </row>
    <row r="183" spans="1:80">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60"/>
      <c r="AF183" s="60"/>
      <c r="AG183" s="60"/>
      <c r="AH183" s="60"/>
      <c r="AI183" s="60"/>
      <c r="AJ183" s="60"/>
      <c r="AK183" s="60"/>
      <c r="AL183" s="60"/>
      <c r="AM183" s="60"/>
      <c r="AN183" s="60"/>
      <c r="AO183" s="60"/>
      <c r="AP183" s="60"/>
      <c r="AQ183" s="60"/>
      <c r="AR183" s="60"/>
      <c r="AS183" s="60"/>
      <c r="AT183" s="60"/>
      <c r="AU183" s="60"/>
      <c r="AV183" s="60"/>
      <c r="AW183" s="60"/>
      <c r="AX183" s="60"/>
      <c r="AY183" s="60"/>
      <c r="AZ183" s="60"/>
      <c r="BA183" s="60"/>
      <c r="BB183" s="60"/>
      <c r="BC183" s="60"/>
      <c r="BD183" s="60"/>
      <c r="BE183" s="60"/>
      <c r="BF183" s="60"/>
      <c r="BG183" s="60"/>
      <c r="BH183" s="60"/>
      <c r="BI183" s="60"/>
      <c r="BJ183" s="60"/>
      <c r="BK183" s="60"/>
      <c r="BL183" s="60"/>
      <c r="BM183" s="60"/>
      <c r="BN183" s="60"/>
      <c r="BO183" s="60"/>
      <c r="BP183" s="60"/>
      <c r="BQ183" s="60"/>
      <c r="BR183" s="60"/>
      <c r="BS183" s="60"/>
      <c r="BT183" s="60"/>
      <c r="BU183" s="60"/>
      <c r="BV183" s="60"/>
      <c r="BW183" s="60"/>
      <c r="BX183" s="60"/>
      <c r="BY183" s="35"/>
      <c r="BZ183" s="35"/>
      <c r="CA183" s="35"/>
      <c r="CB183" s="35"/>
    </row>
    <row r="184" spans="1:80">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53"/>
      <c r="AF184" s="53"/>
      <c r="AG184" s="53"/>
      <c r="AH184" s="53"/>
      <c r="AI184" s="53"/>
      <c r="AJ184" s="53"/>
      <c r="AK184" s="53"/>
      <c r="AL184" s="53"/>
      <c r="AM184" s="53"/>
      <c r="AN184" s="53"/>
      <c r="AO184" s="53"/>
      <c r="AP184" s="53"/>
      <c r="AQ184" s="53"/>
      <c r="AR184" s="53"/>
      <c r="AS184" s="53"/>
      <c r="AT184" s="53"/>
      <c r="AU184" s="53"/>
      <c r="AV184" s="53"/>
      <c r="AW184" s="53"/>
      <c r="AX184" s="53"/>
      <c r="AY184" s="53"/>
      <c r="AZ184" s="53"/>
      <c r="BA184" s="53"/>
      <c r="BB184" s="53"/>
      <c r="BC184" s="53"/>
      <c r="BD184" s="53"/>
      <c r="BE184" s="53"/>
      <c r="BF184" s="53"/>
      <c r="BG184" s="53"/>
      <c r="BH184" s="53"/>
      <c r="BI184" s="53"/>
      <c r="BJ184" s="53"/>
      <c r="BK184" s="53"/>
      <c r="BL184" s="53"/>
      <c r="BM184" s="53"/>
      <c r="BN184" s="60"/>
      <c r="BO184" s="60"/>
      <c r="BP184" s="60"/>
      <c r="BQ184" s="60"/>
      <c r="BR184" s="60"/>
      <c r="BS184" s="60"/>
      <c r="BT184" s="60"/>
      <c r="BU184" s="60"/>
      <c r="BV184" s="60"/>
      <c r="BW184" s="60"/>
      <c r="BX184" s="60"/>
      <c r="BY184" s="35"/>
      <c r="BZ184" s="35"/>
      <c r="CA184" s="35"/>
      <c r="CB184" s="35"/>
    </row>
    <row r="185" spans="1:80">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53"/>
      <c r="AF185" s="53"/>
      <c r="AG185" s="53"/>
      <c r="AH185" s="53"/>
      <c r="AI185" s="53"/>
      <c r="AJ185" s="53"/>
      <c r="AK185" s="53"/>
      <c r="AL185" s="53"/>
      <c r="AM185" s="53"/>
      <c r="AN185" s="53"/>
      <c r="AO185" s="53"/>
      <c r="AP185" s="53"/>
      <c r="AQ185" s="53"/>
      <c r="AR185" s="53"/>
      <c r="AS185" s="53"/>
      <c r="AT185" s="53"/>
      <c r="AU185" s="53"/>
      <c r="AV185" s="53"/>
      <c r="AW185" s="53"/>
      <c r="AX185" s="53"/>
      <c r="AY185" s="53"/>
      <c r="AZ185" s="53"/>
      <c r="BA185" s="53"/>
      <c r="BB185" s="53"/>
      <c r="BC185" s="53"/>
      <c r="BD185" s="53"/>
      <c r="BE185" s="53"/>
      <c r="BF185" s="53"/>
      <c r="BG185" s="53"/>
      <c r="BH185" s="53"/>
      <c r="BI185" s="53"/>
      <c r="BJ185" s="53"/>
      <c r="BK185" s="53"/>
      <c r="BL185" s="53"/>
      <c r="BM185" s="53"/>
      <c r="BN185" s="60"/>
      <c r="BO185" s="60"/>
      <c r="BP185" s="60"/>
      <c r="BQ185" s="60"/>
      <c r="BR185" s="60"/>
      <c r="BS185" s="60"/>
      <c r="BT185" s="60"/>
      <c r="BU185" s="60"/>
      <c r="BV185" s="60"/>
      <c r="BW185" s="60"/>
      <c r="BX185" s="60"/>
      <c r="BY185" s="35"/>
      <c r="BZ185" s="35"/>
      <c r="CA185" s="35"/>
      <c r="CB185" s="35"/>
    </row>
    <row r="186" spans="1:80">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53"/>
      <c r="AF186" s="53"/>
      <c r="AG186" s="53"/>
      <c r="AH186" s="53"/>
      <c r="AI186" s="53"/>
      <c r="AJ186" s="53"/>
      <c r="AK186" s="53"/>
      <c r="AL186" s="53"/>
      <c r="AM186" s="53"/>
      <c r="AN186" s="53"/>
      <c r="AO186" s="53"/>
      <c r="AP186" s="53"/>
      <c r="AQ186" s="53"/>
      <c r="AR186" s="53"/>
      <c r="AS186" s="53"/>
      <c r="AT186" s="53"/>
      <c r="AU186" s="53"/>
      <c r="AV186" s="53"/>
      <c r="AW186" s="53"/>
      <c r="AX186" s="53"/>
      <c r="AY186" s="53"/>
      <c r="AZ186" s="53"/>
      <c r="BA186" s="53"/>
      <c r="BB186" s="53"/>
      <c r="BC186" s="53"/>
      <c r="BD186" s="53"/>
      <c r="BE186" s="53"/>
      <c r="BF186" s="53"/>
      <c r="BG186" s="53"/>
      <c r="BH186" s="53"/>
      <c r="BI186" s="53"/>
      <c r="BJ186" s="53"/>
      <c r="BK186" s="53"/>
      <c r="BL186" s="53"/>
      <c r="BM186" s="53"/>
      <c r="BN186" s="60"/>
      <c r="BO186" s="60"/>
      <c r="BP186" s="60"/>
      <c r="BQ186" s="60"/>
      <c r="BR186" s="60"/>
      <c r="BS186" s="60"/>
      <c r="BT186" s="60"/>
      <c r="BU186" s="60"/>
      <c r="BV186" s="60"/>
      <c r="BW186" s="60"/>
      <c r="BX186" s="60"/>
      <c r="BY186" s="35"/>
      <c r="BZ186" s="35"/>
      <c r="CA186" s="35"/>
      <c r="CB186" s="35"/>
    </row>
    <row r="187" spans="1:80">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53"/>
      <c r="AF187" s="53"/>
      <c r="AG187" s="53"/>
      <c r="AH187" s="53"/>
      <c r="AI187" s="53"/>
      <c r="AJ187" s="53"/>
      <c r="AK187" s="53"/>
      <c r="AL187" s="53"/>
      <c r="AM187" s="53"/>
      <c r="AN187" s="53"/>
      <c r="AO187" s="53"/>
      <c r="AP187" s="53"/>
      <c r="AQ187" s="53"/>
      <c r="AR187" s="53"/>
      <c r="AS187" s="53"/>
      <c r="AT187" s="53"/>
      <c r="AU187" s="53"/>
      <c r="AV187" s="53"/>
      <c r="AW187" s="53"/>
      <c r="AX187" s="53"/>
      <c r="AY187" s="53"/>
      <c r="AZ187" s="53"/>
      <c r="BA187" s="53"/>
      <c r="BB187" s="53"/>
      <c r="BC187" s="53"/>
      <c r="BD187" s="53"/>
      <c r="BE187" s="53"/>
      <c r="BF187" s="53"/>
      <c r="BG187" s="53"/>
      <c r="BH187" s="53"/>
      <c r="BI187" s="53"/>
      <c r="BJ187" s="53"/>
      <c r="BK187" s="53"/>
      <c r="BL187" s="53"/>
      <c r="BM187" s="53"/>
      <c r="BN187" s="60"/>
      <c r="BO187" s="60"/>
      <c r="BP187" s="60"/>
      <c r="BQ187" s="60"/>
      <c r="BR187" s="60"/>
      <c r="BS187" s="60"/>
      <c r="BT187" s="60"/>
      <c r="BU187" s="60"/>
      <c r="BV187" s="60"/>
      <c r="BW187" s="60"/>
      <c r="BX187" s="60"/>
      <c r="BY187" s="35"/>
      <c r="BZ187" s="35"/>
      <c r="CA187" s="35"/>
      <c r="CB187" s="35"/>
    </row>
    <row r="188" spans="1:80">
      <c r="BN188" s="60"/>
      <c r="BO188" s="60"/>
      <c r="BP188" s="60"/>
      <c r="BQ188" s="60"/>
      <c r="BR188" s="60"/>
      <c r="BS188" s="60"/>
      <c r="BT188" s="60"/>
      <c r="BU188" s="60"/>
      <c r="BV188" s="60"/>
      <c r="BW188" s="60"/>
      <c r="BX188" s="60"/>
      <c r="BY188" s="35"/>
      <c r="BZ188" s="35"/>
      <c r="CA188" s="35"/>
      <c r="CB188" s="35"/>
    </row>
    <row r="189" spans="1:80">
      <c r="BN189" s="60"/>
      <c r="BO189" s="60"/>
      <c r="BP189" s="60"/>
      <c r="BQ189" s="60"/>
      <c r="BR189" s="60"/>
      <c r="BS189" s="60"/>
      <c r="BT189" s="60"/>
      <c r="BU189" s="60"/>
      <c r="BV189" s="60"/>
      <c r="BW189" s="60"/>
      <c r="BX189" s="60"/>
      <c r="BY189" s="35"/>
      <c r="BZ189" s="35"/>
      <c r="CA189" s="35"/>
      <c r="CB189" s="35"/>
    </row>
    <row r="190" spans="1:80">
      <c r="BN190" s="60"/>
      <c r="BO190" s="60"/>
      <c r="BP190" s="60"/>
      <c r="BQ190" s="60"/>
      <c r="BR190" s="60"/>
      <c r="BS190" s="60"/>
      <c r="BT190" s="60"/>
      <c r="BU190" s="60"/>
      <c r="BV190" s="60"/>
      <c r="BW190" s="60"/>
      <c r="BX190" s="60"/>
      <c r="BY190" s="35"/>
      <c r="BZ190" s="35"/>
      <c r="CA190" s="35"/>
      <c r="CB190" s="35"/>
    </row>
    <row r="191" spans="1:80">
      <c r="BN191" s="60"/>
      <c r="BO191" s="60"/>
      <c r="BP191" s="60"/>
      <c r="BQ191" s="60"/>
      <c r="BR191" s="60"/>
      <c r="BS191" s="60"/>
      <c r="BT191" s="60"/>
      <c r="BU191" s="60"/>
      <c r="BV191" s="60"/>
      <c r="BW191" s="60"/>
      <c r="BX191" s="60"/>
      <c r="BY191" s="35"/>
      <c r="BZ191" s="35"/>
      <c r="CA191" s="35"/>
      <c r="CB191" s="35"/>
    </row>
  </sheetData>
  <mergeCells count="15">
    <mergeCell ref="BG6:BM6"/>
    <mergeCell ref="BN6:BT6"/>
    <mergeCell ref="AE7:BT7"/>
    <mergeCell ref="C6:I6"/>
    <mergeCell ref="J6:P6"/>
    <mergeCell ref="Q6:W6"/>
    <mergeCell ref="X6:AD6"/>
    <mergeCell ref="J7:P7"/>
    <mergeCell ref="Q7:W7"/>
    <mergeCell ref="X7:AD7"/>
    <mergeCell ref="AE6:AK6"/>
    <mergeCell ref="C7:I7"/>
    <mergeCell ref="AL6:AR6"/>
    <mergeCell ref="AS6:AY6"/>
    <mergeCell ref="AZ6:BF6"/>
  </mergeCells>
  <hyperlinks>
    <hyperlink ref="A3" location="Menu!A4" display="Menu"/>
  </hyperlinks>
  <pageMargins left="0.75" right="0.75" top="1" bottom="1" header="0.5" footer="0.5"/>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CCFFFF"/>
    <pageSetUpPr fitToPage="1"/>
  </sheetPr>
  <dimension ref="A1:AG100"/>
  <sheetViews>
    <sheetView showGridLines="0" topLeftCell="A22" zoomScale="85" zoomScaleNormal="85" workbookViewId="0">
      <pane xSplit="2" topLeftCell="C1" activePane="topRight" state="frozen"/>
      <selection activeCell="C9" sqref="C9"/>
      <selection pane="topRight" activeCell="C67" sqref="C67"/>
    </sheetView>
  </sheetViews>
  <sheetFormatPr defaultRowHeight="12.75"/>
  <cols>
    <col min="1" max="1" width="3.7109375" style="88" customWidth="1"/>
    <col min="2" max="2" width="55.7109375" style="88" customWidth="1"/>
    <col min="3" max="9" width="13.7109375" style="88" customWidth="1"/>
    <col min="10" max="10" width="13.28515625" style="88" customWidth="1"/>
    <col min="11" max="11" width="11.5703125" style="88" bestFit="1" customWidth="1"/>
    <col min="12" max="258" width="9.140625" style="88"/>
    <col min="259" max="259" width="55.7109375" style="88" customWidth="1"/>
    <col min="260" max="265" width="11" style="88" customWidth="1"/>
    <col min="266" max="514" width="9.140625" style="88"/>
    <col min="515" max="515" width="55.7109375" style="88" customWidth="1"/>
    <col min="516" max="521" width="11" style="88" customWidth="1"/>
    <col min="522" max="770" width="9.140625" style="88"/>
    <col min="771" max="771" width="55.7109375" style="88" customWidth="1"/>
    <col min="772" max="777" width="11" style="88" customWidth="1"/>
    <col min="778" max="1026" width="9.140625" style="88"/>
    <col min="1027" max="1027" width="55.7109375" style="88" customWidth="1"/>
    <col min="1028" max="1033" width="11" style="88" customWidth="1"/>
    <col min="1034" max="1282" width="9.140625" style="88"/>
    <col min="1283" max="1283" width="55.7109375" style="88" customWidth="1"/>
    <col min="1284" max="1289" width="11" style="88" customWidth="1"/>
    <col min="1290" max="1538" width="9.140625" style="88"/>
    <col min="1539" max="1539" width="55.7109375" style="88" customWidth="1"/>
    <col min="1540" max="1545" width="11" style="88" customWidth="1"/>
    <col min="1546" max="1794" width="9.140625" style="88"/>
    <col min="1795" max="1795" width="55.7109375" style="88" customWidth="1"/>
    <col min="1796" max="1801" width="11" style="88" customWidth="1"/>
    <col min="1802" max="2050" width="9.140625" style="88"/>
    <col min="2051" max="2051" width="55.7109375" style="88" customWidth="1"/>
    <col min="2052" max="2057" width="11" style="88" customWidth="1"/>
    <col min="2058" max="2306" width="9.140625" style="88"/>
    <col min="2307" max="2307" width="55.7109375" style="88" customWidth="1"/>
    <col min="2308" max="2313" width="11" style="88" customWidth="1"/>
    <col min="2314" max="2562" width="9.140625" style="88"/>
    <col min="2563" max="2563" width="55.7109375" style="88" customWidth="1"/>
    <col min="2564" max="2569" width="11" style="88" customWidth="1"/>
    <col min="2570" max="2818" width="9.140625" style="88"/>
    <col min="2819" max="2819" width="55.7109375" style="88" customWidth="1"/>
    <col min="2820" max="2825" width="11" style="88" customWidth="1"/>
    <col min="2826" max="3074" width="9.140625" style="88"/>
    <col min="3075" max="3075" width="55.7109375" style="88" customWidth="1"/>
    <col min="3076" max="3081" width="11" style="88" customWidth="1"/>
    <col min="3082" max="3330" width="9.140625" style="88"/>
    <col min="3331" max="3331" width="55.7109375" style="88" customWidth="1"/>
    <col min="3332" max="3337" width="11" style="88" customWidth="1"/>
    <col min="3338" max="3586" width="9.140625" style="88"/>
    <col min="3587" max="3587" width="55.7109375" style="88" customWidth="1"/>
    <col min="3588" max="3593" width="11" style="88" customWidth="1"/>
    <col min="3594" max="3842" width="9.140625" style="88"/>
    <col min="3843" max="3843" width="55.7109375" style="88" customWidth="1"/>
    <col min="3844" max="3849" width="11" style="88" customWidth="1"/>
    <col min="3850" max="4098" width="9.140625" style="88"/>
    <col min="4099" max="4099" width="55.7109375" style="88" customWidth="1"/>
    <col min="4100" max="4105" width="11" style="88" customWidth="1"/>
    <col min="4106" max="4354" width="9.140625" style="88"/>
    <col min="4355" max="4355" width="55.7109375" style="88" customWidth="1"/>
    <col min="4356" max="4361" width="11" style="88" customWidth="1"/>
    <col min="4362" max="4610" width="9.140625" style="88"/>
    <col min="4611" max="4611" width="55.7109375" style="88" customWidth="1"/>
    <col min="4612" max="4617" width="11" style="88" customWidth="1"/>
    <col min="4618" max="4866" width="9.140625" style="88"/>
    <col min="4867" max="4867" width="55.7109375" style="88" customWidth="1"/>
    <col min="4868" max="4873" width="11" style="88" customWidth="1"/>
    <col min="4874" max="5122" width="9.140625" style="88"/>
    <col min="5123" max="5123" width="55.7109375" style="88" customWidth="1"/>
    <col min="5124" max="5129" width="11" style="88" customWidth="1"/>
    <col min="5130" max="5378" width="9.140625" style="88"/>
    <col min="5379" max="5379" width="55.7109375" style="88" customWidth="1"/>
    <col min="5380" max="5385" width="11" style="88" customWidth="1"/>
    <col min="5386" max="5634" width="9.140625" style="88"/>
    <col min="5635" max="5635" width="55.7109375" style="88" customWidth="1"/>
    <col min="5636" max="5641" width="11" style="88" customWidth="1"/>
    <col min="5642" max="5890" width="9.140625" style="88"/>
    <col min="5891" max="5891" width="55.7109375" style="88" customWidth="1"/>
    <col min="5892" max="5897" width="11" style="88" customWidth="1"/>
    <col min="5898" max="6146" width="9.140625" style="88"/>
    <col min="6147" max="6147" width="55.7109375" style="88" customWidth="1"/>
    <col min="6148" max="6153" width="11" style="88" customWidth="1"/>
    <col min="6154" max="6402" width="9.140625" style="88"/>
    <col min="6403" max="6403" width="55.7109375" style="88" customWidth="1"/>
    <col min="6404" max="6409" width="11" style="88" customWidth="1"/>
    <col min="6410" max="6658" width="9.140625" style="88"/>
    <col min="6659" max="6659" width="55.7109375" style="88" customWidth="1"/>
    <col min="6660" max="6665" width="11" style="88" customWidth="1"/>
    <col min="6666" max="6914" width="9.140625" style="88"/>
    <col min="6915" max="6915" width="55.7109375" style="88" customWidth="1"/>
    <col min="6916" max="6921" width="11" style="88" customWidth="1"/>
    <col min="6922" max="7170" width="9.140625" style="88"/>
    <col min="7171" max="7171" width="55.7109375" style="88" customWidth="1"/>
    <col min="7172" max="7177" width="11" style="88" customWidth="1"/>
    <col min="7178" max="7426" width="9.140625" style="88"/>
    <col min="7427" max="7427" width="55.7109375" style="88" customWidth="1"/>
    <col min="7428" max="7433" width="11" style="88" customWidth="1"/>
    <col min="7434" max="7682" width="9.140625" style="88"/>
    <col min="7683" max="7683" width="55.7109375" style="88" customWidth="1"/>
    <col min="7684" max="7689" width="11" style="88" customWidth="1"/>
    <col min="7690" max="7938" width="9.140625" style="88"/>
    <col min="7939" max="7939" width="55.7109375" style="88" customWidth="1"/>
    <col min="7940" max="7945" width="11" style="88" customWidth="1"/>
    <col min="7946" max="8194" width="9.140625" style="88"/>
    <col min="8195" max="8195" width="55.7109375" style="88" customWidth="1"/>
    <col min="8196" max="8201" width="11" style="88" customWidth="1"/>
    <col min="8202" max="8450" width="9.140625" style="88"/>
    <col min="8451" max="8451" width="55.7109375" style="88" customWidth="1"/>
    <col min="8452" max="8457" width="11" style="88" customWidth="1"/>
    <col min="8458" max="8706" width="9.140625" style="88"/>
    <col min="8707" max="8707" width="55.7109375" style="88" customWidth="1"/>
    <col min="8708" max="8713" width="11" style="88" customWidth="1"/>
    <col min="8714" max="8962" width="9.140625" style="88"/>
    <col min="8963" max="8963" width="55.7109375" style="88" customWidth="1"/>
    <col min="8964" max="8969" width="11" style="88" customWidth="1"/>
    <col min="8970" max="9218" width="9.140625" style="88"/>
    <col min="9219" max="9219" width="55.7109375" style="88" customWidth="1"/>
    <col min="9220" max="9225" width="11" style="88" customWidth="1"/>
    <col min="9226" max="9474" width="9.140625" style="88"/>
    <col min="9475" max="9475" width="55.7109375" style="88" customWidth="1"/>
    <col min="9476" max="9481" width="11" style="88" customWidth="1"/>
    <col min="9482" max="9730" width="9.140625" style="88"/>
    <col min="9731" max="9731" width="55.7109375" style="88" customWidth="1"/>
    <col min="9732" max="9737" width="11" style="88" customWidth="1"/>
    <col min="9738" max="9986" width="9.140625" style="88"/>
    <col min="9987" max="9987" width="55.7109375" style="88" customWidth="1"/>
    <col min="9988" max="9993" width="11" style="88" customWidth="1"/>
    <col min="9994" max="10242" width="9.140625" style="88"/>
    <col min="10243" max="10243" width="55.7109375" style="88" customWidth="1"/>
    <col min="10244" max="10249" width="11" style="88" customWidth="1"/>
    <col min="10250" max="10498" width="9.140625" style="88"/>
    <col min="10499" max="10499" width="55.7109375" style="88" customWidth="1"/>
    <col min="10500" max="10505" width="11" style="88" customWidth="1"/>
    <col min="10506" max="10754" width="9.140625" style="88"/>
    <col min="10755" max="10755" width="55.7109375" style="88" customWidth="1"/>
    <col min="10756" max="10761" width="11" style="88" customWidth="1"/>
    <col min="10762" max="11010" width="9.140625" style="88"/>
    <col min="11011" max="11011" width="55.7109375" style="88" customWidth="1"/>
    <col min="11012" max="11017" width="11" style="88" customWidth="1"/>
    <col min="11018" max="11266" width="9.140625" style="88"/>
    <col min="11267" max="11267" width="55.7109375" style="88" customWidth="1"/>
    <col min="11268" max="11273" width="11" style="88" customWidth="1"/>
    <col min="11274" max="11522" width="9.140625" style="88"/>
    <col min="11523" max="11523" width="55.7109375" style="88" customWidth="1"/>
    <col min="11524" max="11529" width="11" style="88" customWidth="1"/>
    <col min="11530" max="11778" width="9.140625" style="88"/>
    <col min="11779" max="11779" width="55.7109375" style="88" customWidth="1"/>
    <col min="11780" max="11785" width="11" style="88" customWidth="1"/>
    <col min="11786" max="12034" width="9.140625" style="88"/>
    <col min="12035" max="12035" width="55.7109375" style="88" customWidth="1"/>
    <col min="12036" max="12041" width="11" style="88" customWidth="1"/>
    <col min="12042" max="12290" width="9.140625" style="88"/>
    <col min="12291" max="12291" width="55.7109375" style="88" customWidth="1"/>
    <col min="12292" max="12297" width="11" style="88" customWidth="1"/>
    <col min="12298" max="12546" width="9.140625" style="88"/>
    <col min="12547" max="12547" width="55.7109375" style="88" customWidth="1"/>
    <col min="12548" max="12553" width="11" style="88" customWidth="1"/>
    <col min="12554" max="12802" width="9.140625" style="88"/>
    <col min="12803" max="12803" width="55.7109375" style="88" customWidth="1"/>
    <col min="12804" max="12809" width="11" style="88" customWidth="1"/>
    <col min="12810" max="13058" width="9.140625" style="88"/>
    <col min="13059" max="13059" width="55.7109375" style="88" customWidth="1"/>
    <col min="13060" max="13065" width="11" style="88" customWidth="1"/>
    <col min="13066" max="13314" width="9.140625" style="88"/>
    <col min="13315" max="13315" width="55.7109375" style="88" customWidth="1"/>
    <col min="13316" max="13321" width="11" style="88" customWidth="1"/>
    <col min="13322" max="13570" width="9.140625" style="88"/>
    <col min="13571" max="13571" width="55.7109375" style="88" customWidth="1"/>
    <col min="13572" max="13577" width="11" style="88" customWidth="1"/>
    <col min="13578" max="13826" width="9.140625" style="88"/>
    <col min="13827" max="13827" width="55.7109375" style="88" customWidth="1"/>
    <col min="13828" max="13833" width="11" style="88" customWidth="1"/>
    <col min="13834" max="14082" width="9.140625" style="88"/>
    <col min="14083" max="14083" width="55.7109375" style="88" customWidth="1"/>
    <col min="14084" max="14089" width="11" style="88" customWidth="1"/>
    <col min="14090" max="14338" width="9.140625" style="88"/>
    <col min="14339" max="14339" width="55.7109375" style="88" customWidth="1"/>
    <col min="14340" max="14345" width="11" style="88" customWidth="1"/>
    <col min="14346" max="14594" width="9.140625" style="88"/>
    <col min="14595" max="14595" width="55.7109375" style="88" customWidth="1"/>
    <col min="14596" max="14601" width="11" style="88" customWidth="1"/>
    <col min="14602" max="14850" width="9.140625" style="88"/>
    <col min="14851" max="14851" width="55.7109375" style="88" customWidth="1"/>
    <col min="14852" max="14857" width="11" style="88" customWidth="1"/>
    <col min="14858" max="15106" width="9.140625" style="88"/>
    <col min="15107" max="15107" width="55.7109375" style="88" customWidth="1"/>
    <col min="15108" max="15113" width="11" style="88" customWidth="1"/>
    <col min="15114" max="15362" width="9.140625" style="88"/>
    <col min="15363" max="15363" width="55.7109375" style="88" customWidth="1"/>
    <col min="15364" max="15369" width="11" style="88" customWidth="1"/>
    <col min="15370" max="15618" width="9.140625" style="88"/>
    <col min="15619" max="15619" width="55.7109375" style="88" customWidth="1"/>
    <col min="15620" max="15625" width="11" style="88" customWidth="1"/>
    <col min="15626" max="15874" width="9.140625" style="88"/>
    <col min="15875" max="15875" width="55.7109375" style="88" customWidth="1"/>
    <col min="15876" max="15881" width="11" style="88" customWidth="1"/>
    <col min="15882" max="16130" width="9.140625" style="88"/>
    <col min="16131" max="16131" width="55.7109375" style="88" customWidth="1"/>
    <col min="16132" max="16137" width="11" style="88" customWidth="1"/>
    <col min="16138" max="16384" width="9.140625" style="88"/>
  </cols>
  <sheetData>
    <row r="1" spans="1:33" s="40" customFormat="1" ht="18">
      <c r="A1" s="41" t="str">
        <f>Title!B12</f>
        <v>CP 2016-20 Revised Proposal - ACS Model</v>
      </c>
      <c r="B1" s="36"/>
      <c r="C1" s="36"/>
      <c r="D1" s="36"/>
      <c r="E1" s="47"/>
      <c r="F1" s="48"/>
      <c r="G1" s="37"/>
      <c r="H1" s="48"/>
      <c r="I1" s="48"/>
      <c r="J1" s="49"/>
      <c r="K1" s="49"/>
      <c r="L1" s="49"/>
      <c r="M1" s="49"/>
      <c r="N1" s="49"/>
      <c r="O1" s="49"/>
      <c r="P1" s="49"/>
      <c r="Q1" s="49"/>
      <c r="R1" s="49"/>
      <c r="S1" s="38"/>
      <c r="T1" s="38"/>
      <c r="U1" s="38"/>
      <c r="V1" s="38"/>
      <c r="W1" s="42"/>
      <c r="X1" s="42"/>
      <c r="Y1" s="42"/>
      <c r="Z1" s="42"/>
      <c r="AA1" s="42"/>
      <c r="AB1" s="42"/>
      <c r="AC1" s="38"/>
      <c r="AD1" s="38"/>
      <c r="AE1" s="38"/>
      <c r="AF1" s="42"/>
      <c r="AG1" s="42"/>
    </row>
    <row r="2" spans="1:33" s="40" customFormat="1" ht="15.75">
      <c r="A2" s="43" t="str">
        <f ca="1">MID(CELL("Filename",D1),FIND("]",CELL("Filename",D1))+1,255)</f>
        <v>2015-20 rate summary</v>
      </c>
      <c r="B2" s="43"/>
      <c r="C2" s="43"/>
      <c r="D2" s="43"/>
      <c r="E2" s="50"/>
      <c r="F2" s="51"/>
      <c r="G2" s="51"/>
      <c r="H2" s="51"/>
      <c r="I2" s="51"/>
      <c r="J2" s="660" t="str">
        <f ca="1">Check!D2</f>
        <v>OK</v>
      </c>
      <c r="K2" s="52"/>
      <c r="L2" s="52"/>
      <c r="M2" s="52"/>
      <c r="N2" s="52"/>
      <c r="O2" s="52"/>
      <c r="P2" s="52"/>
      <c r="Q2" s="52"/>
      <c r="R2" s="52"/>
      <c r="S2" s="39"/>
      <c r="T2" s="39"/>
      <c r="U2" s="39"/>
      <c r="V2" s="39"/>
      <c r="W2" s="44"/>
      <c r="X2" s="44"/>
      <c r="Y2" s="44"/>
      <c r="Z2" s="44"/>
      <c r="AA2" s="44"/>
      <c r="AB2" s="44"/>
      <c r="AC2" s="39"/>
      <c r="AD2" s="39"/>
      <c r="AE2" s="39"/>
      <c r="AF2" s="44"/>
      <c r="AG2" s="44"/>
    </row>
    <row r="3" spans="1:33" customFormat="1">
      <c r="A3" s="554" t="s">
        <v>2</v>
      </c>
      <c r="B3" s="13"/>
      <c r="C3" s="13"/>
      <c r="E3" s="61"/>
      <c r="F3" s="61"/>
      <c r="G3" s="61"/>
      <c r="H3" s="61"/>
      <c r="I3" s="61"/>
      <c r="J3" s="61"/>
      <c r="K3" s="61"/>
      <c r="L3" s="61"/>
      <c r="M3" s="61"/>
      <c r="N3" s="61"/>
      <c r="O3" s="61"/>
      <c r="P3" s="61"/>
      <c r="Q3" s="61"/>
      <c r="R3" s="61"/>
    </row>
    <row r="4" spans="1:33" customFormat="1">
      <c r="B4" s="13"/>
      <c r="C4" s="13"/>
      <c r="E4" s="61"/>
      <c r="F4" s="61"/>
      <c r="G4" s="61"/>
      <c r="H4" s="61"/>
      <c r="I4" s="61"/>
      <c r="J4" s="61"/>
      <c r="K4" s="61"/>
      <c r="L4" s="61"/>
      <c r="M4" s="61"/>
      <c r="N4" s="61"/>
      <c r="O4" s="61"/>
      <c r="P4" s="61"/>
      <c r="Q4" s="61"/>
      <c r="R4" s="61"/>
    </row>
    <row r="5" spans="1:33" customFormat="1" ht="13.5" thickBot="1">
      <c r="D5" s="2"/>
      <c r="E5" s="58"/>
      <c r="F5" s="58"/>
      <c r="G5" s="58"/>
      <c r="H5" s="58"/>
      <c r="I5" s="58"/>
      <c r="J5" s="54"/>
      <c r="K5" s="54"/>
      <c r="L5" s="54"/>
      <c r="M5" s="54"/>
      <c r="N5" s="54"/>
      <c r="O5" s="54"/>
      <c r="P5" s="54"/>
      <c r="Q5" s="54"/>
      <c r="R5" s="54"/>
    </row>
    <row r="6" spans="1:33" ht="63.75">
      <c r="B6" s="795" t="s">
        <v>508</v>
      </c>
      <c r="C6" s="796" t="s">
        <v>259</v>
      </c>
      <c r="D6" s="796">
        <v>2015</v>
      </c>
      <c r="E6" s="796">
        <v>2016</v>
      </c>
      <c r="F6" s="796">
        <v>2017</v>
      </c>
      <c r="G6" s="796">
        <v>2018</v>
      </c>
      <c r="H6" s="796">
        <v>2019</v>
      </c>
      <c r="I6" s="796">
        <v>2020</v>
      </c>
      <c r="J6" s="374" t="s">
        <v>260</v>
      </c>
      <c r="K6" s="1275">
        <f>SUM(K8:K68)</f>
        <v>0</v>
      </c>
    </row>
    <row r="7" spans="1:33" ht="16.5" thickBot="1">
      <c r="B7" s="797"/>
      <c r="C7" s="798"/>
      <c r="D7" s="798"/>
      <c r="E7" s="798"/>
      <c r="F7" s="798"/>
      <c r="G7" s="798"/>
      <c r="H7" s="798"/>
      <c r="I7" s="798"/>
      <c r="J7" s="374"/>
      <c r="K7" s="548"/>
    </row>
    <row r="8" spans="1:33" ht="12.75" customHeight="1" thickBot="1">
      <c r="B8" s="277"/>
      <c r="C8" s="277"/>
      <c r="D8" s="1380" t="s">
        <v>84</v>
      </c>
      <c r="E8" s="1380"/>
      <c r="F8" s="1380"/>
      <c r="G8" s="1380"/>
      <c r="H8" s="1380"/>
      <c r="I8" s="1380"/>
    </row>
    <row r="9" spans="1:33">
      <c r="B9" s="304" t="s">
        <v>57</v>
      </c>
      <c r="C9" s="367">
        <f>'ACS 12.1'!AF9</f>
        <v>290.47000000000003</v>
      </c>
      <c r="D9" s="298">
        <f>'CP Mtr Invest ph BH'!N70</f>
        <v>344.08194605682974</v>
      </c>
      <c r="E9" s="298">
        <f>'CP Mtr Invest ph BH'!O70</f>
        <v>350.86983288387876</v>
      </c>
      <c r="F9" s="298">
        <f>'CP Mtr Invest ph BH'!P70</f>
        <v>357.05876920696164</v>
      </c>
      <c r="G9" s="298">
        <f>'CP Mtr Invest ph BH'!Q70</f>
        <v>363.35687117844583</v>
      </c>
      <c r="H9" s="298">
        <f>'CP Mtr Invest ph BH'!R70</f>
        <v>369.76606435357485</v>
      </c>
      <c r="I9" s="298">
        <f>'CP Mtr Invest ph BH'!S70</f>
        <v>376.28830825215096</v>
      </c>
      <c r="J9" s="372">
        <f t="shared" ref="J9:J18" si="0">D9/C9-1</f>
        <v>0.18456964938489251</v>
      </c>
      <c r="K9" s="97"/>
      <c r="M9" s="97"/>
    </row>
    <row r="10" spans="1:33">
      <c r="B10" s="304" t="s">
        <v>58</v>
      </c>
      <c r="C10" s="367">
        <f>'ACS 12.1'!AF10</f>
        <v>317.41000000000003</v>
      </c>
      <c r="D10" s="298">
        <f>'CP Mtr Invest ph AH'!N70</f>
        <v>393.15935088845862</v>
      </c>
      <c r="E10" s="298">
        <f>'CP Mtr Invest ph AH'!O70</f>
        <v>400.91541367934423</v>
      </c>
      <c r="F10" s="298">
        <f>'CP Mtr Invest ph AH'!P70</f>
        <v>407.98709592061886</v>
      </c>
      <c r="G10" s="298">
        <f>'CP Mtr Invest ph AH'!Q70</f>
        <v>415.18351442299809</v>
      </c>
      <c r="H10" s="298">
        <f>'CP Mtr Invest ph AH'!R70</f>
        <v>422.50686938924872</v>
      </c>
      <c r="I10" s="298">
        <f>'CP Mtr Invest ph AH'!S70</f>
        <v>429.95939983115926</v>
      </c>
      <c r="J10" s="372">
        <f t="shared" si="0"/>
        <v>0.23864828105119118</v>
      </c>
      <c r="K10" s="97"/>
      <c r="M10" s="97"/>
    </row>
    <row r="11" spans="1:33">
      <c r="B11" s="304" t="s">
        <v>49</v>
      </c>
      <c r="C11" s="367">
        <f>'ACS 12.1'!AF11</f>
        <v>376.2</v>
      </c>
      <c r="D11" s="298">
        <f>'CP Mtr Test 1ph BH'!N75</f>
        <v>384.13579246418004</v>
      </c>
      <c r="E11" s="298">
        <f>'CP Mtr Test 1ph BH'!O75</f>
        <v>391.71384273780598</v>
      </c>
      <c r="F11" s="298">
        <f>'CP Mtr Test 1ph BH'!P75</f>
        <v>398.62321995513065</v>
      </c>
      <c r="G11" s="298">
        <f>'CP Mtr Test 1ph BH'!Q75</f>
        <v>405.65447056145177</v>
      </c>
      <c r="H11" s="298">
        <f>'CP Mtr Test 1ph BH'!R75</f>
        <v>412.80974426179756</v>
      </c>
      <c r="I11" s="298">
        <f>'CP Mtr Test 1ph BH'!S75</f>
        <v>420.09122867949594</v>
      </c>
      <c r="J11" s="372">
        <f t="shared" si="0"/>
        <v>2.1094610484263754E-2</v>
      </c>
      <c r="K11" s="97"/>
      <c r="M11" s="97"/>
      <c r="N11"/>
      <c r="O11"/>
      <c r="P11"/>
      <c r="Q11"/>
      <c r="R11"/>
      <c r="S11"/>
      <c r="T11"/>
      <c r="U11"/>
      <c r="V11"/>
      <c r="W11"/>
      <c r="X11"/>
      <c r="Y11"/>
      <c r="Z11"/>
      <c r="AA11"/>
      <c r="AB11"/>
    </row>
    <row r="12" spans="1:33">
      <c r="B12" s="304" t="s">
        <v>50</v>
      </c>
      <c r="C12" s="367">
        <f>'ACS 12.1'!AF12</f>
        <v>412.36</v>
      </c>
      <c r="D12" s="298">
        <f>'CP Mtr Test 1ph AH'!N75</f>
        <v>440.1976476987922</v>
      </c>
      <c r="E12" s="298">
        <f>'CP Mtr Test 1ph AH'!O75</f>
        <v>448.88165988936237</v>
      </c>
      <c r="F12" s="298">
        <f>'CP Mtr Test 1ph AH'!P75</f>
        <v>456.79941100185084</v>
      </c>
      <c r="G12" s="298">
        <f>'CP Mtr Test 1ph AH'!Q75</f>
        <v>464.85682204763862</v>
      </c>
      <c r="H12" s="298">
        <f>'CP Mtr Test 1ph AH'!R75</f>
        <v>473.0563564657362</v>
      </c>
      <c r="I12" s="298">
        <f>'CP Mtr Test 1ph AH'!S75</f>
        <v>481.40052114735755</v>
      </c>
      <c r="J12" s="372">
        <f t="shared" si="0"/>
        <v>6.750811838876758E-2</v>
      </c>
      <c r="K12" s="97"/>
      <c r="M12" s="97"/>
      <c r="N12"/>
      <c r="O12"/>
      <c r="P12"/>
      <c r="Q12"/>
      <c r="R12"/>
      <c r="S12"/>
      <c r="T12"/>
      <c r="U12"/>
      <c r="V12"/>
      <c r="W12"/>
      <c r="X12"/>
      <c r="Y12"/>
      <c r="Z12"/>
      <c r="AA12"/>
      <c r="AB12"/>
    </row>
    <row r="13" spans="1:33">
      <c r="B13" s="304" t="s">
        <v>51</v>
      </c>
      <c r="C13" s="367">
        <f>'ACS 12.1'!AF13</f>
        <v>167.95</v>
      </c>
      <c r="D13" s="298">
        <f>'CP MTest 1ph BH'!N$75</f>
        <v>178.11164809640559</v>
      </c>
      <c r="E13" s="298">
        <f>'CP MTest 1ph BH'!O$75</f>
        <v>181.62535093293252</v>
      </c>
      <c r="F13" s="298">
        <f>'CP MTest 1ph BH'!P$75</f>
        <v>184.82901116881698</v>
      </c>
      <c r="G13" s="298">
        <f>'CP MTest 1ph BH'!Q$75</f>
        <v>188.08918025026881</v>
      </c>
      <c r="H13" s="298">
        <f>'CP MTest 1ph BH'!R$75</f>
        <v>191.40685492768981</v>
      </c>
      <c r="I13" s="298">
        <f>'CP MTest 1ph BH'!S$75</f>
        <v>194.78304953300113</v>
      </c>
      <c r="J13" s="372">
        <f t="shared" si="0"/>
        <v>6.0504007718997332E-2</v>
      </c>
      <c r="K13" s="97"/>
      <c r="M13" s="97"/>
    </row>
    <row r="14" spans="1:33">
      <c r="B14" s="304" t="s">
        <v>52</v>
      </c>
      <c r="C14" s="367">
        <f>'ACS 12.1'!AF14</f>
        <v>492.24</v>
      </c>
      <c r="D14" s="298">
        <f>'CP Mtr Test 3ph BH'!N75</f>
        <v>430.59825429670644</v>
      </c>
      <c r="E14" s="298">
        <f>'CP Mtr Test 3ph BH'!O75</f>
        <v>439.0928941683614</v>
      </c>
      <c r="F14" s="298">
        <f>'CP Mtr Test 3ph BH'!P75</f>
        <v>446.83798282300654</v>
      </c>
      <c r="G14" s="298">
        <f>'CP Mtr Test 3ph BH'!Q75</f>
        <v>454.7196858457387</v>
      </c>
      <c r="H14" s="298">
        <f>'CP Mtr Test 3ph BH'!R75</f>
        <v>462.74041295533584</v>
      </c>
      <c r="I14" s="298">
        <f>'CP Mtr Test 3ph BH'!S75</f>
        <v>470.90261637521638</v>
      </c>
      <c r="J14" s="372">
        <f t="shared" si="0"/>
        <v>-0.12522701467433273</v>
      </c>
      <c r="K14" s="97"/>
      <c r="M14" s="97"/>
    </row>
    <row r="15" spans="1:33">
      <c r="B15" s="304" t="s">
        <v>53</v>
      </c>
      <c r="C15" s="367">
        <f>'ACS 12.1'!AF15</f>
        <v>540.94000000000005</v>
      </c>
      <c r="D15" s="298">
        <f>'CP Mtr Test 3ph AH'!N75</f>
        <v>494.76207199877916</v>
      </c>
      <c r="E15" s="298">
        <f>'CP Mtr Test 3ph AH'!O75</f>
        <v>504.52250549298327</v>
      </c>
      <c r="F15" s="298">
        <f>'CP Mtr Test 3ph AH'!P75</f>
        <v>513.42169649608013</v>
      </c>
      <c r="G15" s="298">
        <f>'CP Mtr Test 3ph AH'!Q75</f>
        <v>522.47785889222166</v>
      </c>
      <c r="H15" s="298">
        <f>'CP Mtr Test 3ph AH'!R75</f>
        <v>531.69376147446155</v>
      </c>
      <c r="I15" s="298">
        <f>'CP Mtr Test 3ph AH'!S75</f>
        <v>541.07222187414743</v>
      </c>
      <c r="J15" s="372">
        <f t="shared" si="0"/>
        <v>-8.5366081268201444E-2</v>
      </c>
      <c r="K15" s="97"/>
      <c r="M15" s="97"/>
    </row>
    <row r="16" spans="1:33">
      <c r="B16" s="304" t="s">
        <v>54</v>
      </c>
      <c r="C16" s="367">
        <f>'ACS 12.1'!AF16</f>
        <v>289.25</v>
      </c>
      <c r="D16" s="298">
        <f>'CP Mtr Test ext mtr 3ph BH'!N$75</f>
        <v>330.89675497197982</v>
      </c>
      <c r="E16" s="298">
        <f>'CP Mtr Test ext mtr 3ph BH'!O$75</f>
        <v>337.42453054965159</v>
      </c>
      <c r="F16" s="298">
        <f>'CP Mtr Test ext mtr 3ph BH'!P$75</f>
        <v>343.37630735603511</v>
      </c>
      <c r="G16" s="298">
        <f>'CP Mtr Test ext mtr 3ph BH'!Q$75</f>
        <v>349.43306659240176</v>
      </c>
      <c r="H16" s="298">
        <f>'CP Mtr Test ext mtr 3ph BH'!R$75</f>
        <v>355.59666002688112</v>
      </c>
      <c r="I16" s="298">
        <f>'CP Mtr Test ext mtr 3ph BH'!S$75</f>
        <v>361.86897209064216</v>
      </c>
      <c r="J16" s="372">
        <f t="shared" si="0"/>
        <v>0.14398186680027591</v>
      </c>
      <c r="K16" s="97"/>
      <c r="M16" s="97"/>
    </row>
    <row r="17" spans="2:13">
      <c r="B17" s="304" t="s">
        <v>55</v>
      </c>
      <c r="C17" s="367">
        <f>'ACS 12.1'!AF17</f>
        <v>480.88</v>
      </c>
      <c r="D17" s="298">
        <f>'CP Mtr Test CT ph BH'!N75</f>
        <v>558.77056280022771</v>
      </c>
      <c r="E17" s="298">
        <f>'CP Mtr Test CT ph BH'!O75</f>
        <v>569.79372570092801</v>
      </c>
      <c r="F17" s="298">
        <f>'CP Mtr Test CT ph BH'!P75</f>
        <v>579.84422521714691</v>
      </c>
      <c r="G17" s="298">
        <f>'CP Mtr Test CT ph BH'!Q75</f>
        <v>590.07200387135777</v>
      </c>
      <c r="H17" s="298">
        <f>'CP Mtr Test CT ph BH'!R75</f>
        <v>600.4801886616483</v>
      </c>
      <c r="I17" s="298">
        <f>'CP Mtr Test CT ph BH'!S75</f>
        <v>611.07196174272076</v>
      </c>
      <c r="J17" s="372">
        <f t="shared" si="0"/>
        <v>0.16197505157259129</v>
      </c>
      <c r="K17" s="97"/>
      <c r="M17" s="97"/>
    </row>
    <row r="18" spans="2:13">
      <c r="B18" s="304" t="s">
        <v>56</v>
      </c>
      <c r="C18" s="367">
        <f>'ACS 12.1'!AF18</f>
        <v>528.33000000000004</v>
      </c>
      <c r="D18" s="298">
        <f>'CP Mtr Test CT ph AH'!N75</f>
        <v>645.28462179184669</v>
      </c>
      <c r="E18" s="298">
        <f>'CP Mtr Test CT ph AH'!O75</f>
        <v>658.01449336504106</v>
      </c>
      <c r="F18" s="298">
        <f>'CP Mtr Test CT ph AH'!P75</f>
        <v>669.62110475602265</v>
      </c>
      <c r="G18" s="298">
        <f>'CP Mtr Test CT ph AH'!Q75</f>
        <v>681.43244329107142</v>
      </c>
      <c r="H18" s="298">
        <f>'CP Mtr Test CT ph AH'!R75</f>
        <v>693.45212011922138</v>
      </c>
      <c r="I18" s="298">
        <f>'CP Mtr Test CT ph AH'!S75</f>
        <v>705.68381008598203</v>
      </c>
      <c r="J18" s="372">
        <f t="shared" si="0"/>
        <v>0.22136661138274683</v>
      </c>
      <c r="K18" s="97"/>
      <c r="M18" s="97"/>
    </row>
    <row r="19" spans="2:13">
      <c r="B19" s="304"/>
      <c r="C19" s="367"/>
      <c r="D19" s="298"/>
      <c r="E19" s="298"/>
      <c r="F19" s="298"/>
      <c r="G19" s="298"/>
      <c r="H19" s="298"/>
      <c r="I19" s="298"/>
      <c r="J19" s="101"/>
      <c r="K19" s="97"/>
      <c r="M19" s="97"/>
    </row>
    <row r="20" spans="2:13">
      <c r="B20" s="309" t="s">
        <v>76</v>
      </c>
      <c r="C20" s="367">
        <f>'ACS 12.1'!AF20</f>
        <v>24.98</v>
      </c>
      <c r="D20" s="302">
        <f>'CP Reconn BH'!N$45</f>
        <v>33.778421703653713</v>
      </c>
      <c r="E20" s="302">
        <f>'CP Reconn BH'!O$45</f>
        <v>34.182763848222208</v>
      </c>
      <c r="F20" s="302">
        <f>'CP Reconn BH'!P$45</f>
        <v>34.666044427874276</v>
      </c>
      <c r="G20" s="302">
        <f>'CP Reconn BH'!Q$45</f>
        <v>35.149175182249394</v>
      </c>
      <c r="H20" s="302">
        <f>'CP Reconn BH'!R$45</f>
        <v>35.612671488009532</v>
      </c>
      <c r="I20" s="302">
        <f>'CP Reconn BH'!S$45</f>
        <v>36.075244956380793</v>
      </c>
      <c r="J20" s="372">
        <f>D20/C20-1</f>
        <v>0.35221864306059691</v>
      </c>
      <c r="K20" s="97"/>
      <c r="M20" s="97"/>
    </row>
    <row r="21" spans="2:13">
      <c r="B21" s="309" t="s">
        <v>77</v>
      </c>
      <c r="C21" s="367">
        <f>'ACS 12.1'!AF21</f>
        <v>31.32</v>
      </c>
      <c r="D21" s="302">
        <f>'CP Reconn Sday BH'!N42</f>
        <v>43.328587069127806</v>
      </c>
      <c r="E21" s="302">
        <f>'CP Reconn Sday BH'!O42</f>
        <v>43.816784324222418</v>
      </c>
      <c r="F21" s="302">
        <f>'CP Reconn Sday BH'!P42</f>
        <v>44.42225248064328</v>
      </c>
      <c r="G21" s="302">
        <f>'CP Reconn Sday BH'!Q42</f>
        <v>45.026265032355141</v>
      </c>
      <c r="H21" s="302">
        <f>'CP Reconn Sday BH'!R42</f>
        <v>45.60154108666282</v>
      </c>
      <c r="I21" s="302">
        <f>'CP Reconn Sday BH'!S42</f>
        <v>46.17423575158508</v>
      </c>
      <c r="J21" s="372">
        <f>D21/C21-1</f>
        <v>0.38341593451876776</v>
      </c>
      <c r="K21" s="97"/>
      <c r="M21" s="97"/>
    </row>
    <row r="22" spans="2:13">
      <c r="B22" s="309" t="s">
        <v>78</v>
      </c>
      <c r="C22" s="367">
        <f>'ACS 12.1'!AF22</f>
        <v>106.7</v>
      </c>
      <c r="D22" s="302">
        <f>'CP Reconn AH'!N$43</f>
        <v>156.95873701699705</v>
      </c>
      <c r="E22" s="302">
        <f>'CP Reconn AH'!O$43</f>
        <v>158.44466241797537</v>
      </c>
      <c r="F22" s="302">
        <f>'CP Reconn AH'!P$43</f>
        <v>160.5039475648536</v>
      </c>
      <c r="G22" s="302">
        <f>'CP Reconn AH'!Q$43</f>
        <v>162.54624063126738</v>
      </c>
      <c r="H22" s="302">
        <f>'CP Reconn AH'!R$43</f>
        <v>164.45149884845054</v>
      </c>
      <c r="I22" s="302">
        <f>'CP Reconn AH'!S$43</f>
        <v>166.33444182821012</v>
      </c>
      <c r="J22" s="372">
        <f>D22/C22-1</f>
        <v>0.47102846313961622</v>
      </c>
      <c r="K22" s="97"/>
      <c r="M22" s="97"/>
    </row>
    <row r="23" spans="2:13" s="96" customFormat="1">
      <c r="B23" s="308" t="s">
        <v>79</v>
      </c>
      <c r="C23" s="367">
        <f>'ACS 12.1'!AF23</f>
        <v>25.31</v>
      </c>
      <c r="D23" s="300">
        <f>'CP Disc DNP BH'!N43</f>
        <v>34.288965135141325</v>
      </c>
      <c r="E23" s="300">
        <f>'CP Disc DNP BH'!O43</f>
        <v>34.697790100083857</v>
      </c>
      <c r="F23" s="300">
        <f>'CP Disc DNP BH'!P43</f>
        <v>35.187602720003447</v>
      </c>
      <c r="G23" s="300">
        <f>'CP Disc DNP BH'!Q43</f>
        <v>35.677195708827377</v>
      </c>
      <c r="H23" s="300">
        <f>'CP Disc DNP BH'!R43</f>
        <v>36.14666766152245</v>
      </c>
      <c r="I23" s="300">
        <f>'CP Disc DNP BH'!S43</f>
        <v>36.615128112099256</v>
      </c>
      <c r="J23" s="372">
        <f t="shared" ref="J23:J57" si="1">D23/C23-1</f>
        <v>0.35475958653264827</v>
      </c>
      <c r="K23" s="97"/>
      <c r="L23" s="88"/>
      <c r="M23" s="97"/>
    </row>
    <row r="24" spans="2:13" s="96" customFormat="1">
      <c r="B24" s="308" t="s">
        <v>80</v>
      </c>
      <c r="C24" s="367"/>
      <c r="D24" s="1025" t="s">
        <v>222</v>
      </c>
      <c r="E24" s="1025"/>
      <c r="F24" s="1025"/>
      <c r="G24" s="1025"/>
      <c r="H24" s="1025"/>
      <c r="I24" s="1025"/>
      <c r="J24" s="372"/>
      <c r="K24" s="97"/>
      <c r="L24" s="88"/>
      <c r="M24" s="97"/>
    </row>
    <row r="25" spans="2:13" s="96" customFormat="1">
      <c r="B25" s="308" t="s">
        <v>81</v>
      </c>
      <c r="C25" s="367">
        <f>'ACS 12.1'!AF25</f>
        <v>25.31</v>
      </c>
      <c r="D25" s="301">
        <f t="shared" ref="D25:I25" si="2">D23</f>
        <v>34.288965135141325</v>
      </c>
      <c r="E25" s="301">
        <f t="shared" si="2"/>
        <v>34.697790100083857</v>
      </c>
      <c r="F25" s="301">
        <f t="shared" si="2"/>
        <v>35.187602720003447</v>
      </c>
      <c r="G25" s="301">
        <f t="shared" si="2"/>
        <v>35.677195708827377</v>
      </c>
      <c r="H25" s="301">
        <f t="shared" si="2"/>
        <v>36.14666766152245</v>
      </c>
      <c r="I25" s="301">
        <f t="shared" si="2"/>
        <v>36.615128112099256</v>
      </c>
      <c r="J25" s="372">
        <f t="shared" si="1"/>
        <v>0.35475958653264827</v>
      </c>
      <c r="K25" s="97"/>
      <c r="L25" s="88"/>
      <c r="M25" s="97"/>
    </row>
    <row r="26" spans="2:13">
      <c r="B26" s="308" t="s">
        <v>82</v>
      </c>
      <c r="C26" s="367">
        <f>'ACS 12.1'!AF26</f>
        <v>19.36</v>
      </c>
      <c r="D26" s="301">
        <f>'CP Sp Read BH'!N$46</f>
        <v>27.718096459145489</v>
      </c>
      <c r="E26" s="301">
        <f>'CP Sp Read BH'!O$46</f>
        <v>28.002883357162233</v>
      </c>
      <c r="F26" s="301">
        <f>'CP Sp Read BH'!P$46</f>
        <v>28.377158022771841</v>
      </c>
      <c r="G26" s="301">
        <f>'CP Sp Read BH'!Q$46</f>
        <v>28.749360125389195</v>
      </c>
      <c r="H26" s="301">
        <f>'CP Sp Read BH'!R$46</f>
        <v>29.099971126816197</v>
      </c>
      <c r="I26" s="301">
        <f>'CP Sp Read BH'!S$46</f>
        <v>29.447668125200121</v>
      </c>
      <c r="J26" s="372">
        <f t="shared" si="1"/>
        <v>0.43171985842693639</v>
      </c>
      <c r="K26" s="97"/>
      <c r="M26" s="97"/>
    </row>
    <row r="27" spans="2:13">
      <c r="B27" s="304" t="s">
        <v>83</v>
      </c>
      <c r="C27" s="367"/>
      <c r="D27" s="1026" t="s">
        <v>222</v>
      </c>
      <c r="E27" s="1026"/>
      <c r="F27" s="1026"/>
      <c r="G27" s="1026"/>
      <c r="H27" s="1026"/>
      <c r="I27" s="1026"/>
      <c r="J27" s="101"/>
      <c r="K27" s="97"/>
      <c r="M27" s="97"/>
    </row>
    <row r="28" spans="2:13">
      <c r="B28" s="285" t="s">
        <v>355</v>
      </c>
      <c r="C28" s="367">
        <f>'ACS 12.1'!AF28</f>
        <v>19.36</v>
      </c>
      <c r="D28" s="1026">
        <f>'CP Man Read BH '!N46</f>
        <v>27.718096459145489</v>
      </c>
      <c r="E28" s="1026">
        <f>'CP Man Read BH '!O46</f>
        <v>28.002883357162233</v>
      </c>
      <c r="F28" s="1026">
        <f>'CP Man Read BH '!P46</f>
        <v>28.377158022771841</v>
      </c>
      <c r="G28" s="1026">
        <f>'CP Man Read BH '!Q46</f>
        <v>28.749360125389195</v>
      </c>
      <c r="H28" s="1026">
        <f>'CP Man Read BH '!R46</f>
        <v>29.099971126816197</v>
      </c>
      <c r="I28" s="1026">
        <f>'CP Man Read BH '!S46</f>
        <v>29.447668125200121</v>
      </c>
      <c r="J28" s="372">
        <f t="shared" si="1"/>
        <v>0.43171985842693639</v>
      </c>
      <c r="K28" s="97"/>
      <c r="M28" s="97"/>
    </row>
    <row r="29" spans="2:13">
      <c r="B29" s="285" t="s">
        <v>357</v>
      </c>
      <c r="C29" s="367">
        <f>'CP Access to Mtr Data'!M35</f>
        <v>0</v>
      </c>
      <c r="D29" s="1026">
        <f>'CP Access to Mtr Data'!N44</f>
        <v>44.740656167510373</v>
      </c>
      <c r="E29" s="1026">
        <f>'CP Access to Mtr Data'!O44</f>
        <v>45.623278793060194</v>
      </c>
      <c r="F29" s="1026">
        <f>'CP Access to Mtr Data'!P44</f>
        <v>46.428020440353521</v>
      </c>
      <c r="G29" s="1026">
        <f>'CP Access to Mtr Data'!Q44</f>
        <v>47.246956795612178</v>
      </c>
      <c r="H29" s="1026">
        <f>'CP Access to Mtr Data'!R44</f>
        <v>48.080338236997797</v>
      </c>
      <c r="I29" s="1026">
        <f>'CP Access to Mtr Data'!S44</f>
        <v>48.928419559051903</v>
      </c>
      <c r="J29" s="372"/>
      <c r="K29" s="97"/>
      <c r="M29" s="97"/>
    </row>
    <row r="30" spans="2:13" s="96" customFormat="1">
      <c r="B30" s="308"/>
      <c r="C30" s="367"/>
      <c r="D30" s="301"/>
      <c r="E30" s="301"/>
      <c r="F30" s="301"/>
      <c r="G30" s="301"/>
      <c r="H30" s="301"/>
      <c r="I30" s="301"/>
      <c r="J30" s="101"/>
      <c r="K30" s="97"/>
      <c r="L30" s="88"/>
      <c r="M30" s="97"/>
    </row>
    <row r="31" spans="2:13">
      <c r="B31" s="304" t="s">
        <v>59</v>
      </c>
      <c r="C31" s="367">
        <f>'ACS 12.1'!AF31</f>
        <v>436.95</v>
      </c>
      <c r="D31" s="298">
        <f>'CP Serv Tk BH'!N$69</f>
        <v>525.52864248465403</v>
      </c>
      <c r="E31" s="298">
        <f>'CP Serv Tk BH'!O$69</f>
        <v>535.89602441340355</v>
      </c>
      <c r="F31" s="298">
        <f>'CP Serv Tk BH'!P$69</f>
        <v>545.34860785047965</v>
      </c>
      <c r="G31" s="298">
        <f>'CP Serv Tk BH'!Q$69</f>
        <v>554.96792388038057</v>
      </c>
      <c r="H31" s="298">
        <f>'CP Serv Tk BH'!R$69</f>
        <v>564.75691347238671</v>
      </c>
      <c r="I31" s="298">
        <f>'CP Serv Tk BH'!S$69</f>
        <v>574.71856947106073</v>
      </c>
      <c r="J31" s="372">
        <f t="shared" si="1"/>
        <v>0.20272031693478443</v>
      </c>
      <c r="K31" s="97"/>
      <c r="M31" s="97"/>
    </row>
    <row r="32" spans="2:13">
      <c r="B32" s="304" t="s">
        <v>60</v>
      </c>
      <c r="C32" s="367">
        <f>'ACS 12.1'!AF32</f>
        <v>480.36</v>
      </c>
      <c r="D32" s="298">
        <f>'CP Serv Tk AH'!N$69</f>
        <v>634.28730952369142</v>
      </c>
      <c r="E32" s="298">
        <f>'CP Serv Tk AH'!O$69</f>
        <v>646.80023129195297</v>
      </c>
      <c r="F32" s="298">
        <f>'CP Serv Tk AH'!P$69</f>
        <v>658.2090361251287</v>
      </c>
      <c r="G32" s="298">
        <f>'CP Serv Tk AH'!Q$69</f>
        <v>669.8190790244405</v>
      </c>
      <c r="H32" s="298">
        <f>'CP Serv Tk AH'!R$69</f>
        <v>681.63390959564049</v>
      </c>
      <c r="I32" s="298">
        <f>'CP Serv Tk AH'!S$69</f>
        <v>693.65714005540383</v>
      </c>
      <c r="J32" s="372">
        <f t="shared" si="1"/>
        <v>0.32044156366827248</v>
      </c>
      <c r="K32" s="97"/>
      <c r="M32" s="97"/>
    </row>
    <row r="33" spans="2:13">
      <c r="B33" s="304" t="s">
        <v>61</v>
      </c>
      <c r="C33" s="367">
        <f>'ACS 12.1'!AF33</f>
        <v>275.83999999999997</v>
      </c>
      <c r="D33" s="298">
        <f>'CP Wsd Tk BH'!N$53</f>
        <v>329.52073192124431</v>
      </c>
      <c r="E33" s="298">
        <f>'CP Wsd Tk BH'!O$53</f>
        <v>336.02136196324705</v>
      </c>
      <c r="F33" s="298">
        <f>'CP Wsd Tk BH'!P$53</f>
        <v>341.94838850552139</v>
      </c>
      <c r="G33" s="298">
        <f>'CP Wsd Tk BH'!Q$53</f>
        <v>347.97996091186695</v>
      </c>
      <c r="H33" s="298">
        <f>'CP Wsd Tk BH'!R$53</f>
        <v>354.11792324989779</v>
      </c>
      <c r="I33" s="298">
        <f>'CP Wsd Tk BH'!S$53</f>
        <v>360.36415211443892</v>
      </c>
      <c r="J33" s="372">
        <f t="shared" si="1"/>
        <v>0.19460822187226046</v>
      </c>
      <c r="K33" s="97"/>
      <c r="M33" s="97"/>
    </row>
    <row r="34" spans="2:13">
      <c r="B34" s="304" t="s">
        <v>62</v>
      </c>
      <c r="C34" s="367">
        <f>'ACS 12.1'!AF34</f>
        <v>303.93</v>
      </c>
      <c r="D34" s="298">
        <f>'CP Wsd Tk AH'!N$53</f>
        <v>380.74003487645467</v>
      </c>
      <c r="E34" s="298">
        <f>'CP Wsd Tk AH'!O$53</f>
        <v>388.25109524124719</v>
      </c>
      <c r="F34" s="298">
        <f>'CP Wsd Tk AH'!P$53</f>
        <v>395.09939361465121</v>
      </c>
      <c r="G34" s="298">
        <f>'CP Wsd Tk AH'!Q$53</f>
        <v>402.06848801718712</v>
      </c>
      <c r="H34" s="298">
        <f>'CP Wsd Tk AH'!R$53</f>
        <v>409.16050915050624</v>
      </c>
      <c r="I34" s="298">
        <f>'CP Wsd Tk AH'!S$53</f>
        <v>416.37762529936219</v>
      </c>
      <c r="J34" s="372">
        <f t="shared" si="1"/>
        <v>0.25272278115505098</v>
      </c>
      <c r="K34" s="97"/>
      <c r="M34" s="97"/>
    </row>
    <row r="35" spans="2:13">
      <c r="B35" s="310"/>
      <c r="C35" s="367"/>
      <c r="D35" s="1027"/>
      <c r="E35" s="1027"/>
      <c r="F35" s="1027"/>
      <c r="G35" s="1027"/>
      <c r="H35" s="1027"/>
      <c r="I35" s="1027"/>
      <c r="J35" s="101"/>
      <c r="K35" s="97"/>
      <c r="M35" s="97"/>
    </row>
    <row r="36" spans="2:13">
      <c r="B36" s="310" t="s">
        <v>63</v>
      </c>
      <c r="C36" s="367">
        <f>'ACS 12.1'!AF36</f>
        <v>1.71</v>
      </c>
      <c r="D36" s="303">
        <f>'CP Res Feeder'!B19</f>
        <v>0</v>
      </c>
      <c r="E36" s="303">
        <f>'CP Res Feeder'!C19</f>
        <v>0</v>
      </c>
      <c r="F36" s="303">
        <f>'CP Res Feeder'!D19</f>
        <v>0</v>
      </c>
      <c r="G36" s="303">
        <f>'CP Res Feeder'!E19</f>
        <v>0</v>
      </c>
      <c r="H36" s="303">
        <f>'CP Res Feeder'!F19</f>
        <v>0</v>
      </c>
      <c r="I36" s="303">
        <f>'CP Res Feeder'!G19</f>
        <v>0</v>
      </c>
      <c r="J36" s="372"/>
      <c r="K36" s="97"/>
      <c r="M36" s="97"/>
    </row>
    <row r="37" spans="2:13">
      <c r="B37" s="310" t="s">
        <v>64</v>
      </c>
      <c r="C37" s="367">
        <f>'ACS 12.1'!AF37</f>
        <v>3.59</v>
      </c>
      <c r="D37" s="303">
        <f>'CP Res Feeder'!B21</f>
        <v>5.5187687099009421</v>
      </c>
      <c r="E37" s="303">
        <f>'CP Res Feeder'!C21</f>
        <v>0</v>
      </c>
      <c r="F37" s="303">
        <f>'CP Res Feeder'!D21</f>
        <v>0</v>
      </c>
      <c r="G37" s="303">
        <f>'CP Res Feeder'!E21</f>
        <v>0</v>
      </c>
      <c r="H37" s="303">
        <f>'CP Res Feeder'!F21</f>
        <v>0</v>
      </c>
      <c r="I37" s="303">
        <f>'CP Res Feeder'!G21</f>
        <v>0</v>
      </c>
      <c r="J37" s="372">
        <f t="shared" si="1"/>
        <v>0.53726147908104238</v>
      </c>
      <c r="K37" s="97"/>
      <c r="M37" s="97"/>
    </row>
    <row r="38" spans="2:13">
      <c r="B38" s="310" t="s">
        <v>65</v>
      </c>
      <c r="C38" s="367">
        <f>'ACS 12.1'!AF38</f>
        <v>8.8699999999999992</v>
      </c>
      <c r="D38" s="303">
        <f>'CP Res Feeder'!B23</f>
        <v>12.927697899918464</v>
      </c>
      <c r="E38" s="303">
        <f>'CP Res Feeder'!C23</f>
        <v>0</v>
      </c>
      <c r="F38" s="303">
        <f>'CP Res Feeder'!D23</f>
        <v>0</v>
      </c>
      <c r="G38" s="303">
        <f>'CP Res Feeder'!E23</f>
        <v>0</v>
      </c>
      <c r="H38" s="303">
        <f>'CP Res Feeder'!F23</f>
        <v>0</v>
      </c>
      <c r="I38" s="303">
        <f>'CP Res Feeder'!G23</f>
        <v>0</v>
      </c>
      <c r="J38" s="372">
        <f t="shared" si="1"/>
        <v>0.4574631228769408</v>
      </c>
      <c r="K38" s="97"/>
      <c r="M38" s="97"/>
    </row>
    <row r="39" spans="2:13">
      <c r="B39" s="310"/>
      <c r="C39" s="367">
        <f>'ACS 12.1'!AF39</f>
        <v>0</v>
      </c>
      <c r="D39" s="310"/>
      <c r="E39" s="304"/>
      <c r="F39" s="304"/>
      <c r="G39" s="304"/>
      <c r="H39" s="304"/>
      <c r="I39" s="304"/>
      <c r="J39" s="101"/>
      <c r="K39" s="97"/>
      <c r="M39" s="97"/>
    </row>
    <row r="40" spans="2:13">
      <c r="B40" s="310" t="s">
        <v>74</v>
      </c>
      <c r="C40" s="367">
        <f>'ACS 12.1'!AF40</f>
        <v>265.15145494533698</v>
      </c>
      <c r="D40" s="305"/>
      <c r="E40" s="305"/>
      <c r="F40" s="305"/>
      <c r="G40" s="305"/>
      <c r="H40" s="305"/>
      <c r="I40" s="305"/>
      <c r="J40" s="101"/>
      <c r="K40" s="97"/>
      <c r="M40" s="97"/>
    </row>
    <row r="41" spans="2:13">
      <c r="B41" s="310" t="s">
        <v>75</v>
      </c>
      <c r="C41" s="367">
        <f>'ACS 12.1'!AF41</f>
        <v>284.02379170819415</v>
      </c>
      <c r="D41" s="305"/>
      <c r="E41" s="1028"/>
      <c r="F41" s="1028"/>
      <c r="G41" s="1028"/>
      <c r="H41" s="1028"/>
      <c r="I41" s="1028"/>
      <c r="J41" s="101"/>
      <c r="K41" s="97"/>
      <c r="M41" s="97"/>
    </row>
    <row r="42" spans="2:13" s="96" customFormat="1">
      <c r="B42" s="307"/>
      <c r="C42" s="367"/>
      <c r="D42" s="299"/>
      <c r="E42" s="299"/>
      <c r="F42" s="299"/>
      <c r="G42" s="299"/>
      <c r="H42" s="299"/>
      <c r="I42" s="299"/>
      <c r="J42" s="101"/>
      <c r="K42" s="97"/>
      <c r="L42" s="88"/>
      <c r="M42" s="97"/>
    </row>
    <row r="43" spans="2:13" s="96" customFormat="1">
      <c r="B43" s="304" t="s">
        <v>66</v>
      </c>
      <c r="C43" s="367"/>
      <c r="D43" s="299"/>
      <c r="E43" s="299"/>
      <c r="F43" s="299"/>
      <c r="G43" s="299"/>
      <c r="H43" s="299"/>
      <c r="I43" s="299"/>
      <c r="J43" s="101"/>
      <c r="K43" s="97"/>
      <c r="L43" s="88"/>
      <c r="M43" s="97"/>
    </row>
    <row r="44" spans="2:13" s="96" customFormat="1">
      <c r="B44" s="304" t="s">
        <v>67</v>
      </c>
      <c r="C44" s="367">
        <f>'ACS 12.1'!AF44</f>
        <v>436.71</v>
      </c>
      <c r="D44" s="298">
        <f>'CP NC 1Ph (R) BH'!N64</f>
        <v>483.91155815729377</v>
      </c>
      <c r="E44" s="298">
        <f>'CP NC 1Ph (R) BH'!O64</f>
        <v>490.89090179764662</v>
      </c>
      <c r="F44" s="298">
        <f>'CP NC 1Ph (R) BH'!P64</f>
        <v>497.2544011410551</v>
      </c>
      <c r="G44" s="298">
        <f>'CP NC 1Ph (R) BH'!Q64</f>
        <v>503.73014522179159</v>
      </c>
      <c r="H44" s="298">
        <f>'CP NC 1Ph (R) BH'!R64</f>
        <v>510.32011390665213</v>
      </c>
      <c r="I44" s="298">
        <f>'CP NC 1Ph (R) BH'!S64</f>
        <v>517.02632198498361</v>
      </c>
      <c r="J44" s="372">
        <f t="shared" si="1"/>
        <v>0.10808444541524986</v>
      </c>
      <c r="K44" s="97"/>
      <c r="L44" s="88"/>
      <c r="M44" s="97"/>
    </row>
    <row r="45" spans="2:13" s="96" customFormat="1">
      <c r="B45" s="304" t="s">
        <v>68</v>
      </c>
      <c r="C45" s="367">
        <f>'ACS 12.1'!AF45</f>
        <v>465.42</v>
      </c>
      <c r="D45" s="298">
        <f>'CP NC 1Ph (R) AH'!N64</f>
        <v>536.24164117659313</v>
      </c>
      <c r="E45" s="298">
        <f>'CP NC 1Ph (R) AH'!O64</f>
        <v>544.25332808649512</v>
      </c>
      <c r="F45" s="298">
        <f>'CP NC 1Ph (R) AH'!P64</f>
        <v>551.55807865014208</v>
      </c>
      <c r="G45" s="298">
        <f>'CP NC 1Ph (R) AH'!Q64</f>
        <v>558.99167652939582</v>
      </c>
      <c r="H45" s="298">
        <f>'CP NC 1Ph (R) AH'!R64</f>
        <v>566.55639444124961</v>
      </c>
      <c r="I45" s="298">
        <f>'CP NC 1Ph (R) AH'!S64</f>
        <v>574.25454519078482</v>
      </c>
      <c r="J45" s="372">
        <f t="shared" si="1"/>
        <v>0.15216716337199321</v>
      </c>
      <c r="K45" s="97"/>
      <c r="L45" s="88"/>
      <c r="M45" s="97"/>
    </row>
    <row r="46" spans="2:13" s="96" customFormat="1">
      <c r="B46" s="304" t="s">
        <v>69</v>
      </c>
      <c r="C46" s="367">
        <f>'ACS 12.1'!AF46</f>
        <v>539.29999999999995</v>
      </c>
      <c r="D46" s="298">
        <f>'CP NC Multi Ph DC (R) BH'!N64</f>
        <v>577.24884760268219</v>
      </c>
      <c r="E46" s="298">
        <f>'CP NC Multi Ph DC (R) BH'!O64</f>
        <v>584.2281912430351</v>
      </c>
      <c r="F46" s="298">
        <f>'CP NC Multi Ph DC (R) BH'!P64</f>
        <v>590.59169058644352</v>
      </c>
      <c r="G46" s="298">
        <f>'CP NC Multi Ph DC (R) BH'!Q64</f>
        <v>597.0674346671799</v>
      </c>
      <c r="H46" s="298">
        <f>'CP NC Multi Ph DC (R) BH'!R64</f>
        <v>603.65740335204043</v>
      </c>
      <c r="I46" s="298">
        <f>'CP NC Multi Ph DC (R) BH'!S64</f>
        <v>610.36361143037209</v>
      </c>
      <c r="J46" s="372">
        <f t="shared" si="1"/>
        <v>7.0366860008681975E-2</v>
      </c>
      <c r="K46" s="97"/>
      <c r="L46" s="88"/>
      <c r="M46" s="97"/>
    </row>
    <row r="47" spans="2:13" s="96" customFormat="1">
      <c r="B47" s="304" t="s">
        <v>70</v>
      </c>
      <c r="C47" s="367">
        <f>'ACS 12.1'!AF47</f>
        <v>568.01</v>
      </c>
      <c r="D47" s="298">
        <f>'CP NC 3Ph DC (R) AH'!N$64</f>
        <v>629.5789306219815</v>
      </c>
      <c r="E47" s="298">
        <f>'CP NC 3Ph DC (R) AH'!O$64</f>
        <v>637.59061753188337</v>
      </c>
      <c r="F47" s="298">
        <f>'CP NC 3Ph DC (R) AH'!P$64</f>
        <v>644.89536809553044</v>
      </c>
      <c r="G47" s="298">
        <f>'CP NC 3Ph DC (R) AH'!Q$64</f>
        <v>652.32896597478418</v>
      </c>
      <c r="H47" s="298">
        <f>'CP NC 3Ph DC (R) AH'!R$64</f>
        <v>659.89368388663797</v>
      </c>
      <c r="I47" s="298">
        <f>'CP NC 3Ph DC (R) AH'!S$64</f>
        <v>667.59183463617319</v>
      </c>
      <c r="J47" s="372">
        <f t="shared" si="1"/>
        <v>0.10839409626939922</v>
      </c>
      <c r="K47" s="97"/>
      <c r="L47" s="88"/>
      <c r="M47" s="97"/>
    </row>
    <row r="48" spans="2:13" s="96" customFormat="1">
      <c r="B48" s="304" t="s">
        <v>71</v>
      </c>
      <c r="C48" s="367">
        <f>'ACS 12.1'!AF48</f>
        <v>2359.34</v>
      </c>
      <c r="D48" s="298">
        <f>'CP NC 3Ph CT (R) BH'!N$84</f>
        <v>2429.3773115955819</v>
      </c>
      <c r="E48" s="298">
        <f>'CP NC 3Ph CT (R) BH'!O$84</f>
        <v>2472.8945746089657</v>
      </c>
      <c r="F48" s="298">
        <f>'CP NC 3Ph CT (R) BH'!P$84</f>
        <v>2512.5719553029762</v>
      </c>
      <c r="G48" s="298">
        <f>'CP NC 3Ph CT (R) BH'!Q$84</f>
        <v>2552.949198907866</v>
      </c>
      <c r="H48" s="298">
        <f>'CP NC 3Ph CT (R) BH'!R$84</f>
        <v>2594.0386501925054</v>
      </c>
      <c r="I48" s="298">
        <f>'CP NC 3Ph CT (R) BH'!S$84</f>
        <v>2635.8528716731485</v>
      </c>
      <c r="J48" s="372">
        <f t="shared" si="1"/>
        <v>2.9685128720566611E-2</v>
      </c>
      <c r="K48" s="97"/>
      <c r="L48" s="88"/>
      <c r="M48" s="97"/>
    </row>
    <row r="49" spans="2:13" s="96" customFormat="1">
      <c r="B49" s="304" t="s">
        <v>72</v>
      </c>
      <c r="C49" s="367">
        <f>'ACS 12.1'!AF49</f>
        <v>2565.2199999999998</v>
      </c>
      <c r="D49" s="298">
        <f>'CP NC 3Ph CT (R) AH'!N$84</f>
        <v>2988.301447328985</v>
      </c>
      <c r="E49" s="298">
        <f>'CP NC 3Ph CT (R) AH'!O$84</f>
        <v>3039.2224088893554</v>
      </c>
      <c r="F49" s="298">
        <f>'CP NC 3Ph CT (R) AH'!P$84</f>
        <v>3085.6501995460071</v>
      </c>
      <c r="G49" s="298">
        <f>'CP NC 3Ph CT (R) AH'!Q$84</f>
        <v>3132.8969225048008</v>
      </c>
      <c r="H49" s="298">
        <f>'CP NC 3Ph CT (R) AH'!R$84</f>
        <v>3180.9770227803701</v>
      </c>
      <c r="I49" s="298">
        <f>'CP NC 3Ph CT (R) AH'!S$84</f>
        <v>3229.9052001806303</v>
      </c>
      <c r="J49" s="372">
        <f t="shared" si="1"/>
        <v>0.16492988801310804</v>
      </c>
      <c r="K49" s="97"/>
      <c r="L49" s="88"/>
      <c r="M49" s="97"/>
    </row>
    <row r="50" spans="2:13" s="96" customFormat="1">
      <c r="B50" s="304"/>
      <c r="C50" s="367"/>
      <c r="D50" s="298"/>
      <c r="E50" s="298"/>
      <c r="F50" s="298"/>
      <c r="G50" s="298"/>
      <c r="H50" s="298"/>
      <c r="I50" s="298"/>
      <c r="J50" s="101"/>
      <c r="K50" s="97"/>
      <c r="L50" s="88"/>
      <c r="M50" s="97"/>
    </row>
    <row r="51" spans="2:13" s="96" customFormat="1">
      <c r="B51" s="304" t="s">
        <v>73</v>
      </c>
      <c r="C51" s="367"/>
      <c r="D51" s="298"/>
      <c r="E51" s="298"/>
      <c r="F51" s="298"/>
      <c r="G51" s="298"/>
      <c r="H51" s="298"/>
      <c r="I51" s="298"/>
      <c r="J51" s="101"/>
      <c r="K51" s="97"/>
      <c r="L51" s="88"/>
      <c r="M51" s="97"/>
    </row>
    <row r="52" spans="2:13" s="96" customFormat="1" ht="12" customHeight="1">
      <c r="B52" s="304" t="s">
        <v>67</v>
      </c>
      <c r="C52" s="367">
        <f>'ACS 12.1'!AF52</f>
        <v>366.31</v>
      </c>
      <c r="D52" s="298">
        <f>'CP NC 1Ph (NR) BH'!N$64</f>
        <v>465.31120142659421</v>
      </c>
      <c r="E52" s="298">
        <f>'CP NC 1Ph (NR) BH'!O$64</f>
        <v>471.92360597619381</v>
      </c>
      <c r="F52" s="298">
        <f>'CP NC 1Ph (NR) BH'!P$64</f>
        <v>477.95254425148414</v>
      </c>
      <c r="G52" s="298">
        <f>'CP NC 1Ph (NR) BH'!Q$64</f>
        <v>484.08782599544753</v>
      </c>
      <c r="H52" s="298">
        <f>'CP NC 1Ph (NR) BH'!R$64</f>
        <v>490.33132698335521</v>
      </c>
      <c r="I52" s="298">
        <f>'CP NC 1Ph (NR) BH'!S$64</f>
        <v>496.6849560769756</v>
      </c>
      <c r="J52" s="372">
        <f t="shared" si="1"/>
        <v>0.27026617189428137</v>
      </c>
      <c r="K52" s="373"/>
      <c r="L52" s="88"/>
      <c r="M52" s="97"/>
    </row>
    <row r="53" spans="2:13" s="96" customFormat="1">
      <c r="B53" s="304" t="s">
        <v>68</v>
      </c>
      <c r="C53" s="367">
        <f>'ACS 12.1'!AF53</f>
        <v>395.02</v>
      </c>
      <c r="D53" s="298">
        <f>'CP NC 1Ph (NR) AH'!N$64</f>
        <v>514.39781894342616</v>
      </c>
      <c r="E53" s="298">
        <f>'CP NC 1Ph (NR) AH'!O$64</f>
        <v>521.97858120038381</v>
      </c>
      <c r="F53" s="298">
        <f>'CP NC 1Ph (NR) AH'!P$64</f>
        <v>528.89043110067689</v>
      </c>
      <c r="G53" s="298">
        <f>'CP NC 1Ph (NR) AH'!Q$64</f>
        <v>535.92419800522237</v>
      </c>
      <c r="H53" s="298">
        <f>'CP NC 1Ph (NR) AH'!R$64</f>
        <v>543.08203238837041</v>
      </c>
      <c r="I53" s="298">
        <f>'CP NC 1Ph (NR) AH'!S$64</f>
        <v>550.36612265634153</v>
      </c>
      <c r="J53" s="372">
        <f t="shared" si="1"/>
        <v>0.30220702481754391</v>
      </c>
      <c r="K53" s="373"/>
      <c r="L53" s="88"/>
      <c r="M53" s="97"/>
    </row>
    <row r="54" spans="2:13" s="96" customFormat="1">
      <c r="B54" s="304" t="s">
        <v>69</v>
      </c>
      <c r="C54" s="367">
        <f>'ACS 12.1'!AF54</f>
        <v>468.92</v>
      </c>
      <c r="D54" s="298">
        <f>'CP NC 3Ph DC (NR) BH'!N$64</f>
        <v>558.64849087198263</v>
      </c>
      <c r="E54" s="298">
        <f>'CP NC 3Ph DC (NR) BH'!O$64</f>
        <v>565.26089542158218</v>
      </c>
      <c r="F54" s="298">
        <f>'CP NC 3Ph DC (NR) BH'!P$64</f>
        <v>571.28983369687239</v>
      </c>
      <c r="G54" s="298">
        <f>'CP NC 3Ph DC (NR) BH'!Q$64</f>
        <v>577.42511544083584</v>
      </c>
      <c r="H54" s="298">
        <f>'CP NC 3Ph DC (NR) BH'!R$64</f>
        <v>583.66861642874358</v>
      </c>
      <c r="I54" s="298">
        <f>'CP NC 3Ph DC (NR) BH'!S$64</f>
        <v>590.02224552236396</v>
      </c>
      <c r="J54" s="372">
        <f t="shared" si="1"/>
        <v>0.19135138375838645</v>
      </c>
      <c r="K54" s="373"/>
      <c r="L54" s="88"/>
      <c r="M54" s="97"/>
    </row>
    <row r="55" spans="2:13" s="96" customFormat="1">
      <c r="B55" s="304" t="s">
        <v>70</v>
      </c>
      <c r="C55" s="367">
        <f>'ACS 12.1'!AF55</f>
        <v>497.61</v>
      </c>
      <c r="D55" s="298">
        <f>'CP NC 3Ph DC (NR) AH'!N$64</f>
        <v>607.73510838881464</v>
      </c>
      <c r="E55" s="298">
        <f>'CP NC 3Ph DC (NR) AH'!O$64</f>
        <v>615.31587064577218</v>
      </c>
      <c r="F55" s="298">
        <f>'CP NC 3Ph DC (NR) AH'!P$64</f>
        <v>622.22772054606537</v>
      </c>
      <c r="G55" s="298">
        <f>'CP NC 3Ph DC (NR) AH'!Q$64</f>
        <v>629.26148745061084</v>
      </c>
      <c r="H55" s="298">
        <f>'CP NC 3Ph DC (NR) AH'!R$64</f>
        <v>636.41932183375889</v>
      </c>
      <c r="I55" s="298">
        <f>'CP NC 3Ph DC (NR) AH'!S$64</f>
        <v>643.70341210172978</v>
      </c>
      <c r="J55" s="372">
        <f t="shared" si="1"/>
        <v>0.22130806934911806</v>
      </c>
      <c r="K55" s="373"/>
      <c r="L55" s="88"/>
      <c r="M55" s="97"/>
    </row>
    <row r="56" spans="2:13" s="96" customFormat="1">
      <c r="B56" s="304" t="s">
        <v>71</v>
      </c>
      <c r="C56" s="367">
        <f>'ACS 12.1'!AF56</f>
        <v>2288.96</v>
      </c>
      <c r="D56" s="298">
        <f>'CP NC 3Ph CT (NR) BH'!N$84</f>
        <v>2069.9201376797432</v>
      </c>
      <c r="E56" s="298">
        <f>'CP NC 3Ph CT (NR) BH'!O$84</f>
        <v>2102.7237046327646</v>
      </c>
      <c r="F56" s="298">
        <f>'CP NC 3Ph CT (NR) BH'!P$84</f>
        <v>2132.6327458727014</v>
      </c>
      <c r="G56" s="298">
        <f>'CP NC 3Ph CT (NR) BH'!Q$84</f>
        <v>2163.069347861298</v>
      </c>
      <c r="H56" s="298">
        <f>'CP NC 3Ph CT (NR) BH'!R$84</f>
        <v>2194.0428161574091</v>
      </c>
      <c r="I56" s="298">
        <f>'CP NC 3Ph CT (NR) BH'!S$84</f>
        <v>2225.5626204591385</v>
      </c>
      <c r="J56" s="372">
        <f t="shared" si="1"/>
        <v>-9.5694054208136814E-2</v>
      </c>
      <c r="K56" s="373"/>
      <c r="L56" s="88"/>
      <c r="M56" s="97"/>
    </row>
    <row r="57" spans="2:13" s="96" customFormat="1">
      <c r="B57" s="304" t="s">
        <v>72</v>
      </c>
      <c r="C57" s="367">
        <f>'ACS 12.1'!AF57</f>
        <v>2494.84</v>
      </c>
      <c r="D57" s="298">
        <f>'CP NC 3Ph CT (NR) AH'!N$84</f>
        <v>2351.6263039334008</v>
      </c>
      <c r="E57" s="298">
        <f>'CP NC 3Ph CT (NR) AH'!O$84</f>
        <v>2389.987237661765</v>
      </c>
      <c r="F57" s="298">
        <f>'CP NC 3Ph CT (NR) AH'!P$84</f>
        <v>2424.963273972915</v>
      </c>
      <c r="G57" s="298">
        <f>'CP NC 3Ph CT (NR) AH'!Q$84</f>
        <v>2460.556246940559</v>
      </c>
      <c r="H57" s="298">
        <f>'CP NC 3Ph CT (NR) AH'!R$84</f>
        <v>2496.7770386107554</v>
      </c>
      <c r="I57" s="298">
        <f>'CP NC 3Ph CT (NR) AH'!S$84</f>
        <v>2533.6367229762168</v>
      </c>
      <c r="J57" s="372">
        <f t="shared" si="1"/>
        <v>-5.7403960200493542E-2</v>
      </c>
      <c r="K57" s="373"/>
      <c r="L57" s="88"/>
      <c r="M57" s="97"/>
    </row>
    <row r="58" spans="2:13" s="96" customFormat="1">
      <c r="B58" s="304"/>
      <c r="C58" s="367"/>
      <c r="D58" s="298"/>
      <c r="E58" s="298"/>
      <c r="F58" s="298"/>
      <c r="G58" s="298"/>
      <c r="H58" s="298"/>
      <c r="I58" s="298"/>
      <c r="J58" s="372"/>
      <c r="K58" s="373"/>
      <c r="L58" s="88"/>
      <c r="M58" s="97"/>
    </row>
    <row r="59" spans="2:13" s="96" customFormat="1" ht="25.5">
      <c r="B59" s="854" t="s">
        <v>285</v>
      </c>
      <c r="C59" s="367"/>
      <c r="D59" s="298"/>
      <c r="E59" s="298"/>
      <c r="F59" s="298"/>
      <c r="G59" s="298"/>
      <c r="H59" s="298"/>
      <c r="I59" s="298"/>
      <c r="J59" s="372"/>
      <c r="K59" s="373"/>
      <c r="L59" s="88"/>
      <c r="M59" s="97"/>
    </row>
    <row r="60" spans="2:13" s="96" customFormat="1" ht="25.5">
      <c r="B60" s="854" t="s">
        <v>286</v>
      </c>
      <c r="C60" s="367"/>
      <c r="D60" s="298"/>
      <c r="E60" s="298"/>
      <c r="F60" s="298"/>
      <c r="G60" s="298"/>
      <c r="H60" s="298"/>
      <c r="I60" s="298"/>
      <c r="J60" s="372"/>
      <c r="K60" s="373"/>
      <c r="L60" s="88"/>
      <c r="M60" s="97"/>
    </row>
    <row r="61" spans="2:13" s="96" customFormat="1">
      <c r="B61" s="304"/>
      <c r="C61" s="367"/>
      <c r="D61" s="298"/>
      <c r="E61" s="298"/>
      <c r="F61" s="298"/>
      <c r="G61" s="298"/>
      <c r="H61" s="298"/>
      <c r="I61" s="298"/>
      <c r="J61" s="372"/>
      <c r="K61" s="373"/>
      <c r="L61" s="88"/>
      <c r="M61" s="97"/>
    </row>
    <row r="62" spans="2:13" s="96" customFormat="1">
      <c r="B62" s="304" t="s">
        <v>267</v>
      </c>
      <c r="C62" s="367">
        <f>'ACS 12.1'!AF62</f>
        <v>30.910188517489981</v>
      </c>
      <c r="D62" s="298">
        <f>'CP Rem Mtr Config'!N45</f>
        <v>52.197432195428767</v>
      </c>
      <c r="E62" s="298">
        <f>'CP Rem Mtr Config'!O45</f>
        <v>53.22715859190356</v>
      </c>
      <c r="F62" s="298">
        <f>'CP Rem Mtr Config'!P45</f>
        <v>54.16602384707911</v>
      </c>
      <c r="G62" s="298">
        <f>'CP Rem Mtr Config'!Q45</f>
        <v>55.121449594880886</v>
      </c>
      <c r="H62" s="298">
        <f>'CP Rem Mtr Config'!R45</f>
        <v>56.093727943164083</v>
      </c>
      <c r="I62" s="298">
        <f>'CP Rem Mtr Config'!S45</f>
        <v>57.083156152227225</v>
      </c>
      <c r="J62" s="372">
        <f t="shared" ref="J62:J64" si="3">D62/C62-1</f>
        <v>0.68868048688521522</v>
      </c>
      <c r="K62" s="373"/>
      <c r="L62" s="88"/>
      <c r="M62" s="97"/>
    </row>
    <row r="63" spans="2:13" s="96" customFormat="1">
      <c r="B63" s="304" t="s">
        <v>287</v>
      </c>
      <c r="C63" s="367">
        <f>'ACS 12.1'!AF63</f>
        <v>5.828778406155255</v>
      </c>
      <c r="D63" s="298">
        <f>'CP Rem Re-en'!N42</f>
        <v>9.8429443568522803</v>
      </c>
      <c r="E63" s="298">
        <f>'CP Rem Re-en'!O42</f>
        <v>10.037121334473245</v>
      </c>
      <c r="F63" s="298">
        <f>'CP Rem Re-en'!P42</f>
        <v>10.214164496877775</v>
      </c>
      <c r="G63" s="298">
        <f>'CP Rem Re-en'!Q42</f>
        <v>10.39433049503468</v>
      </c>
      <c r="H63" s="298">
        <f>'CP Rem Re-en'!R42</f>
        <v>10.577674412139514</v>
      </c>
      <c r="I63" s="298">
        <f>'CP Rem Re-en'!S42</f>
        <v>10.764252302991419</v>
      </c>
      <c r="J63" s="372">
        <f t="shared" si="3"/>
        <v>0.68868048688521455</v>
      </c>
      <c r="K63" s="373"/>
      <c r="L63" s="88"/>
      <c r="M63" s="97"/>
    </row>
    <row r="64" spans="2:13" s="96" customFormat="1">
      <c r="B64" s="304" t="s">
        <v>288</v>
      </c>
      <c r="C64" s="367">
        <f>'ACS 12.1'!AF64</f>
        <v>5.828778406155255</v>
      </c>
      <c r="D64" s="298">
        <f>'CP Rem De-en'!N42</f>
        <v>9.8429443568522803</v>
      </c>
      <c r="E64" s="298">
        <f>'CP Rem De-en'!O42</f>
        <v>10.037121334473245</v>
      </c>
      <c r="F64" s="298">
        <f>'CP Rem De-en'!P42</f>
        <v>10.214164496877775</v>
      </c>
      <c r="G64" s="298">
        <f>'CP Rem De-en'!Q42</f>
        <v>10.39433049503468</v>
      </c>
      <c r="H64" s="298">
        <f>'CP Rem De-en'!R42</f>
        <v>10.577674412139514</v>
      </c>
      <c r="I64" s="298">
        <f>'CP Rem De-en'!S42</f>
        <v>10.764252302991419</v>
      </c>
      <c r="J64" s="372">
        <f t="shared" si="3"/>
        <v>0.68868048688521455</v>
      </c>
      <c r="K64" s="373"/>
      <c r="L64" s="88"/>
      <c r="M64" s="97"/>
    </row>
    <row r="65" spans="2:13" s="96" customFormat="1">
      <c r="B65" s="304"/>
      <c r="C65" s="367"/>
      <c r="D65" s="298"/>
      <c r="E65" s="298"/>
      <c r="F65" s="298"/>
      <c r="G65" s="298"/>
      <c r="H65" s="298"/>
      <c r="I65" s="298"/>
      <c r="J65" s="372"/>
      <c r="K65" s="373"/>
      <c r="L65" s="88"/>
      <c r="M65" s="97"/>
    </row>
    <row r="66" spans="2:13" s="96" customFormat="1">
      <c r="B66" s="304" t="s">
        <v>599</v>
      </c>
      <c r="C66" s="367">
        <f>'ACS 12.1'!AF66</f>
        <v>1.3080000000000001</v>
      </c>
      <c r="D66" s="298">
        <f>Inputs!L146</f>
        <v>1.3080000000000001</v>
      </c>
      <c r="E66" s="298">
        <f>Inputs!M146</f>
        <v>0</v>
      </c>
      <c r="F66" s="298">
        <f>Inputs!N146</f>
        <v>0</v>
      </c>
      <c r="G66" s="298">
        <f>Inputs!O146</f>
        <v>0</v>
      </c>
      <c r="H66" s="298">
        <f>Inputs!P146</f>
        <v>0</v>
      </c>
      <c r="I66" s="298">
        <f>Inputs!Q146</f>
        <v>0</v>
      </c>
      <c r="J66" s="372"/>
      <c r="K66" s="373"/>
      <c r="L66" s="88"/>
      <c r="M66" s="97"/>
    </row>
    <row r="67" spans="2:13" s="96" customFormat="1" ht="13.5" thickBot="1">
      <c r="B67" s="276"/>
      <c r="C67" s="368"/>
      <c r="D67" s="306"/>
      <c r="E67" s="306"/>
      <c r="F67" s="306"/>
      <c r="G67" s="306"/>
      <c r="H67" s="306"/>
      <c r="I67" s="306"/>
      <c r="J67" s="370"/>
      <c r="K67" s="371"/>
      <c r="L67" s="88"/>
      <c r="M67" s="97"/>
    </row>
    <row r="68" spans="2:13">
      <c r="B68" s="265" t="s">
        <v>39</v>
      </c>
      <c r="C68" s="369">
        <f>SUM(C9:C66)-SUM('ACS 12.1'!AF9:AF66)</f>
        <v>0</v>
      </c>
      <c r="D68" s="547"/>
      <c r="E68" s="547">
        <f>SUM(E9:E66)-SUM('ACS 12.1'!AM9:AM66)</f>
        <v>0</v>
      </c>
      <c r="F68" s="369">
        <f>SUM(F9:F66)-SUM('ACS 12.1'!AT9:AT66)</f>
        <v>0</v>
      </c>
      <c r="G68" s="369">
        <f>SUM(G9:G66)-SUM('ACS 12.1'!BA9:BA66)</f>
        <v>0</v>
      </c>
      <c r="H68" s="369">
        <f>SUM(H9:H66)-SUM('ACS 12.1'!BH9:BH66)</f>
        <v>0</v>
      </c>
      <c r="I68" s="369">
        <f>SUM(I9:I66)-SUM('ACS 12.1'!BO9:BO66)</f>
        <v>0</v>
      </c>
      <c r="K68" s="369">
        <f>SUM(C68:I68)</f>
        <v>0</v>
      </c>
      <c r="M68" s="97"/>
    </row>
    <row r="69" spans="2:13" s="102" customFormat="1">
      <c r="E69" s="234"/>
      <c r="F69" s="234"/>
      <c r="G69" s="234"/>
      <c r="H69" s="234"/>
      <c r="I69" s="234"/>
      <c r="K69" s="369"/>
      <c r="L69" s="88"/>
      <c r="M69" s="97"/>
    </row>
    <row r="70" spans="2:13" s="102" customFormat="1">
      <c r="E70" s="234"/>
      <c r="F70" s="234"/>
      <c r="G70" s="234"/>
      <c r="H70" s="234"/>
      <c r="I70" s="234"/>
      <c r="L70" s="88"/>
      <c r="M70" s="97"/>
    </row>
    <row r="71" spans="2:13" s="102" customFormat="1">
      <c r="E71" s="234"/>
      <c r="F71" s="234"/>
      <c r="G71" s="234"/>
      <c r="H71" s="234"/>
      <c r="I71" s="234"/>
      <c r="L71" s="88"/>
      <c r="M71" s="97"/>
    </row>
    <row r="72" spans="2:13" s="102" customFormat="1">
      <c r="E72" s="234"/>
      <c r="F72" s="234"/>
      <c r="G72" s="234"/>
      <c r="H72" s="234"/>
      <c r="I72" s="234"/>
      <c r="L72" s="88"/>
      <c r="M72" s="97"/>
    </row>
    <row r="73" spans="2:13" s="102" customFormat="1">
      <c r="E73" s="234"/>
      <c r="F73" s="234"/>
      <c r="G73" s="234"/>
      <c r="H73" s="234"/>
      <c r="I73" s="234"/>
      <c r="L73" s="88"/>
      <c r="M73" s="97"/>
    </row>
    <row r="74" spans="2:13" s="102" customFormat="1">
      <c r="E74" s="234"/>
      <c r="F74" s="234"/>
      <c r="G74" s="234"/>
      <c r="H74" s="234"/>
      <c r="I74" s="234"/>
      <c r="M74" s="88"/>
    </row>
    <row r="75" spans="2:13" s="102" customFormat="1">
      <c r="E75" s="234"/>
      <c r="F75" s="234"/>
      <c r="G75" s="234"/>
      <c r="H75" s="234"/>
      <c r="I75" s="234"/>
      <c r="M75" s="88"/>
    </row>
    <row r="76" spans="2:13" s="102" customFormat="1">
      <c r="E76" s="234"/>
      <c r="F76" s="234"/>
      <c r="G76" s="234"/>
      <c r="H76" s="234"/>
      <c r="I76" s="234"/>
      <c r="M76" s="88"/>
    </row>
    <row r="77" spans="2:13" s="102" customFormat="1">
      <c r="E77" s="234"/>
      <c r="F77" s="234"/>
      <c r="G77" s="234"/>
      <c r="H77" s="234"/>
      <c r="I77" s="234"/>
      <c r="M77" s="88"/>
    </row>
    <row r="78" spans="2:13" s="102" customFormat="1">
      <c r="E78" s="234"/>
      <c r="F78" s="234"/>
      <c r="G78" s="234"/>
      <c r="H78" s="234"/>
      <c r="I78" s="234"/>
      <c r="M78" s="88"/>
    </row>
    <row r="79" spans="2:13" s="102" customFormat="1">
      <c r="E79" s="234"/>
      <c r="F79" s="234"/>
      <c r="G79" s="234"/>
      <c r="H79" s="234"/>
      <c r="I79" s="234"/>
      <c r="M79" s="88"/>
    </row>
    <row r="80" spans="2:13" s="102" customFormat="1">
      <c r="E80" s="234"/>
      <c r="F80" s="234"/>
      <c r="G80" s="234"/>
      <c r="H80" s="234"/>
      <c r="I80" s="234"/>
      <c r="M80" s="88"/>
    </row>
    <row r="81" spans="5:13" s="102" customFormat="1">
      <c r="E81" s="234"/>
      <c r="F81" s="234"/>
      <c r="G81" s="234"/>
      <c r="H81" s="234"/>
      <c r="I81" s="234"/>
      <c r="M81" s="88"/>
    </row>
    <row r="82" spans="5:13" s="102" customFormat="1">
      <c r="E82" s="234"/>
      <c r="F82" s="234"/>
      <c r="G82" s="234"/>
      <c r="H82" s="234"/>
      <c r="I82" s="234"/>
      <c r="M82" s="88"/>
    </row>
    <row r="83" spans="5:13" s="102" customFormat="1">
      <c r="E83" s="234"/>
      <c r="F83" s="234"/>
      <c r="G83" s="234"/>
      <c r="H83" s="234"/>
      <c r="I83" s="234"/>
      <c r="M83" s="88"/>
    </row>
    <row r="84" spans="5:13" s="102" customFormat="1">
      <c r="E84" s="234"/>
      <c r="F84" s="234"/>
      <c r="G84" s="234"/>
      <c r="H84" s="234"/>
      <c r="I84" s="234"/>
      <c r="M84" s="88"/>
    </row>
    <row r="85" spans="5:13" s="102" customFormat="1">
      <c r="E85" s="234"/>
      <c r="F85" s="234"/>
      <c r="G85" s="234"/>
      <c r="H85" s="234"/>
      <c r="I85" s="234"/>
      <c r="M85" s="88"/>
    </row>
    <row r="86" spans="5:13" s="102" customFormat="1">
      <c r="E86" s="234"/>
      <c r="F86" s="234"/>
      <c r="G86" s="234"/>
      <c r="H86" s="234"/>
      <c r="I86" s="234"/>
      <c r="M86" s="88"/>
    </row>
    <row r="87" spans="5:13" s="102" customFormat="1">
      <c r="E87" s="234"/>
      <c r="F87" s="234"/>
      <c r="G87" s="234"/>
      <c r="H87" s="234"/>
      <c r="I87" s="234"/>
      <c r="M87" s="88"/>
    </row>
    <row r="88" spans="5:13" s="102" customFormat="1">
      <c r="E88" s="234"/>
      <c r="F88" s="234"/>
      <c r="G88" s="234"/>
      <c r="H88" s="234"/>
      <c r="I88" s="234"/>
      <c r="M88" s="88"/>
    </row>
    <row r="89" spans="5:13" s="102" customFormat="1">
      <c r="E89" s="234"/>
      <c r="F89" s="234"/>
      <c r="G89" s="234"/>
      <c r="H89" s="234"/>
      <c r="I89" s="234"/>
      <c r="M89" s="88"/>
    </row>
    <row r="90" spans="5:13" s="102" customFormat="1">
      <c r="E90" s="234"/>
      <c r="F90" s="234"/>
      <c r="G90" s="234"/>
      <c r="H90" s="234"/>
      <c r="I90" s="234"/>
      <c r="M90" s="88"/>
    </row>
    <row r="91" spans="5:13" s="102" customFormat="1">
      <c r="E91" s="234"/>
      <c r="F91" s="234"/>
      <c r="G91" s="234"/>
      <c r="H91" s="234"/>
      <c r="I91" s="234"/>
      <c r="M91" s="88"/>
    </row>
    <row r="92" spans="5:13" s="102" customFormat="1">
      <c r="E92" s="234"/>
      <c r="F92" s="234"/>
      <c r="G92" s="234"/>
      <c r="H92" s="234"/>
      <c r="I92" s="234"/>
      <c r="M92" s="88"/>
    </row>
    <row r="93" spans="5:13">
      <c r="E93" s="231"/>
      <c r="F93" s="231"/>
      <c r="G93" s="231"/>
      <c r="H93" s="231"/>
      <c r="I93" s="231"/>
    </row>
    <row r="94" spans="5:13">
      <c r="E94" s="231"/>
      <c r="F94" s="231"/>
      <c r="G94" s="231"/>
      <c r="H94" s="231"/>
      <c r="I94" s="231"/>
    </row>
    <row r="95" spans="5:13">
      <c r="E95" s="231"/>
      <c r="F95" s="231"/>
      <c r="G95" s="231"/>
      <c r="H95" s="231"/>
      <c r="I95" s="231"/>
    </row>
    <row r="96" spans="5:13">
      <c r="E96" s="231"/>
      <c r="F96" s="231"/>
      <c r="G96" s="231"/>
      <c r="H96" s="231"/>
      <c r="I96" s="231"/>
    </row>
    <row r="97" spans="5:9">
      <c r="E97" s="231"/>
      <c r="F97" s="231"/>
      <c r="G97" s="231"/>
      <c r="H97" s="231"/>
      <c r="I97" s="231"/>
    </row>
    <row r="98" spans="5:9">
      <c r="E98" s="231"/>
      <c r="F98" s="231"/>
      <c r="G98" s="231"/>
      <c r="H98" s="231"/>
      <c r="I98" s="231"/>
    </row>
    <row r="99" spans="5:9">
      <c r="E99" s="231"/>
      <c r="F99" s="231"/>
      <c r="G99" s="231"/>
      <c r="H99" s="231"/>
      <c r="I99" s="231"/>
    </row>
    <row r="100" spans="5:9">
      <c r="E100" s="231"/>
      <c r="F100" s="231"/>
      <c r="G100" s="231"/>
      <c r="H100" s="231"/>
      <c r="I100" s="231"/>
    </row>
  </sheetData>
  <mergeCells count="1">
    <mergeCell ref="D8:I8"/>
  </mergeCells>
  <hyperlinks>
    <hyperlink ref="A3" location="Menu!A4" display="Menu"/>
  </hyperlinks>
  <pageMargins left="0.39370078740157483" right="0.39370078740157483" top="0.39370078740157483" bottom="0.98425196850393704" header="0.51181102362204722" footer="0.51181102362204722"/>
  <pageSetup paperSize="9" scale="10" orientation="portrait" r:id="rId1"/>
  <headerFooter alignWithMargins="0">
    <oddFooter>&amp;C&amp;P</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CCFFFF"/>
    <pageSetUpPr fitToPage="1"/>
  </sheetPr>
  <dimension ref="A1:AG99"/>
  <sheetViews>
    <sheetView showGridLines="0" zoomScale="85" zoomScaleNormal="85" workbookViewId="0">
      <pane xSplit="1" ySplit="8" topLeftCell="B9" activePane="bottomRight" state="frozen"/>
      <selection activeCell="B146" sqref="B146"/>
      <selection pane="topRight" activeCell="B146" sqref="B146"/>
      <selection pane="bottomLeft" activeCell="B146" sqref="B146"/>
      <selection pane="bottomRight" activeCell="B9" sqref="B9"/>
    </sheetView>
  </sheetViews>
  <sheetFormatPr defaultRowHeight="12.75" outlineLevelCol="1"/>
  <cols>
    <col min="1" max="1" width="41.5703125" style="88" customWidth="1"/>
    <col min="2" max="2" width="10.5703125" style="257" bestFit="1" customWidth="1" outlineLevel="1"/>
    <col min="3" max="3" width="7.42578125" style="257" bestFit="1" customWidth="1" outlineLevel="1"/>
    <col min="4" max="4" width="10.28515625" style="257" customWidth="1"/>
    <col min="5" max="6" width="8.85546875" style="257" customWidth="1"/>
    <col min="7" max="7" width="12.140625" style="257" customWidth="1"/>
    <col min="8" max="8" width="6.42578125" style="88" bestFit="1" customWidth="1"/>
    <col min="9" max="9" width="9.140625" style="88" bestFit="1" customWidth="1"/>
    <col min="10" max="10" width="15.42578125" style="88" bestFit="1" customWidth="1"/>
    <col min="11" max="11" width="6.42578125" style="88" bestFit="1" customWidth="1"/>
    <col min="12" max="12" width="9.140625" style="88" bestFit="1" customWidth="1"/>
    <col min="13" max="13" width="13.28515625" style="88" customWidth="1"/>
    <col min="14" max="14" width="6.42578125" style="88" bestFit="1" customWidth="1"/>
    <col min="15" max="15" width="9.140625" style="88"/>
    <col min="16" max="16" width="15.42578125" style="88" bestFit="1" customWidth="1"/>
    <col min="17" max="17" width="9.140625" style="88"/>
    <col min="18" max="18" width="11.5703125" style="88" bestFit="1" customWidth="1"/>
    <col min="19" max="256" width="9.140625" style="88"/>
    <col min="257" max="257" width="41.5703125" style="88" customWidth="1"/>
    <col min="258" max="258" width="12.140625" style="88" customWidth="1"/>
    <col min="259" max="259" width="6.85546875" style="88" customWidth="1"/>
    <col min="260" max="260" width="12.140625" style="88" customWidth="1"/>
    <col min="261" max="262" width="8.85546875" style="88" customWidth="1"/>
    <col min="263" max="263" width="12.140625" style="88" customWidth="1"/>
    <col min="264" max="264" width="9.140625" style="88"/>
    <col min="265" max="265" width="14.28515625" style="88" customWidth="1"/>
    <col min="266" max="266" width="13.28515625" style="88" customWidth="1"/>
    <col min="267" max="267" width="9.140625" style="88"/>
    <col min="268" max="268" width="14.28515625" style="88" customWidth="1"/>
    <col min="269" max="269" width="13.28515625" style="88" customWidth="1"/>
    <col min="270" max="271" width="9.140625" style="88"/>
    <col min="272" max="272" width="13.28515625" style="88" customWidth="1"/>
    <col min="273" max="512" width="9.140625" style="88"/>
    <col min="513" max="513" width="41.5703125" style="88" customWidth="1"/>
    <col min="514" max="514" width="12.140625" style="88" customWidth="1"/>
    <col min="515" max="515" width="6.85546875" style="88" customWidth="1"/>
    <col min="516" max="516" width="12.140625" style="88" customWidth="1"/>
    <col min="517" max="518" width="8.85546875" style="88" customWidth="1"/>
    <col min="519" max="519" width="12.140625" style="88" customWidth="1"/>
    <col min="520" max="520" width="9.140625" style="88"/>
    <col min="521" max="521" width="14.28515625" style="88" customWidth="1"/>
    <col min="522" max="522" width="13.28515625" style="88" customWidth="1"/>
    <col min="523" max="523" width="9.140625" style="88"/>
    <col min="524" max="524" width="14.28515625" style="88" customWidth="1"/>
    <col min="525" max="525" width="13.28515625" style="88" customWidth="1"/>
    <col min="526" max="527" width="9.140625" style="88"/>
    <col min="528" max="528" width="13.28515625" style="88" customWidth="1"/>
    <col min="529" max="768" width="9.140625" style="88"/>
    <col min="769" max="769" width="41.5703125" style="88" customWidth="1"/>
    <col min="770" max="770" width="12.140625" style="88" customWidth="1"/>
    <col min="771" max="771" width="6.85546875" style="88" customWidth="1"/>
    <col min="772" max="772" width="12.140625" style="88" customWidth="1"/>
    <col min="773" max="774" width="8.85546875" style="88" customWidth="1"/>
    <col min="775" max="775" width="12.140625" style="88" customWidth="1"/>
    <col min="776" max="776" width="9.140625" style="88"/>
    <col min="777" max="777" width="14.28515625" style="88" customWidth="1"/>
    <col min="778" max="778" width="13.28515625" style="88" customWidth="1"/>
    <col min="779" max="779" width="9.140625" style="88"/>
    <col min="780" max="780" width="14.28515625" style="88" customWidth="1"/>
    <col min="781" max="781" width="13.28515625" style="88" customWidth="1"/>
    <col min="782" max="783" width="9.140625" style="88"/>
    <col min="784" max="784" width="13.28515625" style="88" customWidth="1"/>
    <col min="785" max="1024" width="9.140625" style="88"/>
    <col min="1025" max="1025" width="41.5703125" style="88" customWidth="1"/>
    <col min="1026" max="1026" width="12.140625" style="88" customWidth="1"/>
    <col min="1027" max="1027" width="6.85546875" style="88" customWidth="1"/>
    <col min="1028" max="1028" width="12.140625" style="88" customWidth="1"/>
    <col min="1029" max="1030" width="8.85546875" style="88" customWidth="1"/>
    <col min="1031" max="1031" width="12.140625" style="88" customWidth="1"/>
    <col min="1032" max="1032" width="9.140625" style="88"/>
    <col min="1033" max="1033" width="14.28515625" style="88" customWidth="1"/>
    <col min="1034" max="1034" width="13.28515625" style="88" customWidth="1"/>
    <col min="1035" max="1035" width="9.140625" style="88"/>
    <col min="1036" max="1036" width="14.28515625" style="88" customWidth="1"/>
    <col min="1037" max="1037" width="13.28515625" style="88" customWidth="1"/>
    <col min="1038" max="1039" width="9.140625" style="88"/>
    <col min="1040" max="1040" width="13.28515625" style="88" customWidth="1"/>
    <col min="1041" max="1280" width="9.140625" style="88"/>
    <col min="1281" max="1281" width="41.5703125" style="88" customWidth="1"/>
    <col min="1282" max="1282" width="12.140625" style="88" customWidth="1"/>
    <col min="1283" max="1283" width="6.85546875" style="88" customWidth="1"/>
    <col min="1284" max="1284" width="12.140625" style="88" customWidth="1"/>
    <col min="1285" max="1286" width="8.85546875" style="88" customWidth="1"/>
    <col min="1287" max="1287" width="12.140625" style="88" customWidth="1"/>
    <col min="1288" max="1288" width="9.140625" style="88"/>
    <col min="1289" max="1289" width="14.28515625" style="88" customWidth="1"/>
    <col min="1290" max="1290" width="13.28515625" style="88" customWidth="1"/>
    <col min="1291" max="1291" width="9.140625" style="88"/>
    <col min="1292" max="1292" width="14.28515625" style="88" customWidth="1"/>
    <col min="1293" max="1293" width="13.28515625" style="88" customWidth="1"/>
    <col min="1294" max="1295" width="9.140625" style="88"/>
    <col min="1296" max="1296" width="13.28515625" style="88" customWidth="1"/>
    <col min="1297" max="1536" width="9.140625" style="88"/>
    <col min="1537" max="1537" width="41.5703125" style="88" customWidth="1"/>
    <col min="1538" max="1538" width="12.140625" style="88" customWidth="1"/>
    <col min="1539" max="1539" width="6.85546875" style="88" customWidth="1"/>
    <col min="1540" max="1540" width="12.140625" style="88" customWidth="1"/>
    <col min="1541" max="1542" width="8.85546875" style="88" customWidth="1"/>
    <col min="1543" max="1543" width="12.140625" style="88" customWidth="1"/>
    <col min="1544" max="1544" width="9.140625" style="88"/>
    <col min="1545" max="1545" width="14.28515625" style="88" customWidth="1"/>
    <col min="1546" max="1546" width="13.28515625" style="88" customWidth="1"/>
    <col min="1547" max="1547" width="9.140625" style="88"/>
    <col min="1548" max="1548" width="14.28515625" style="88" customWidth="1"/>
    <col min="1549" max="1549" width="13.28515625" style="88" customWidth="1"/>
    <col min="1550" max="1551" width="9.140625" style="88"/>
    <col min="1552" max="1552" width="13.28515625" style="88" customWidth="1"/>
    <col min="1553" max="1792" width="9.140625" style="88"/>
    <col min="1793" max="1793" width="41.5703125" style="88" customWidth="1"/>
    <col min="1794" max="1794" width="12.140625" style="88" customWidth="1"/>
    <col min="1795" max="1795" width="6.85546875" style="88" customWidth="1"/>
    <col min="1796" max="1796" width="12.140625" style="88" customWidth="1"/>
    <col min="1797" max="1798" width="8.85546875" style="88" customWidth="1"/>
    <col min="1799" max="1799" width="12.140625" style="88" customWidth="1"/>
    <col min="1800" max="1800" width="9.140625" style="88"/>
    <col min="1801" max="1801" width="14.28515625" style="88" customWidth="1"/>
    <col min="1802" max="1802" width="13.28515625" style="88" customWidth="1"/>
    <col min="1803" max="1803" width="9.140625" style="88"/>
    <col min="1804" max="1804" width="14.28515625" style="88" customWidth="1"/>
    <col min="1805" max="1805" width="13.28515625" style="88" customWidth="1"/>
    <col min="1806" max="1807" width="9.140625" style="88"/>
    <col min="1808" max="1808" width="13.28515625" style="88" customWidth="1"/>
    <col min="1809" max="2048" width="9.140625" style="88"/>
    <col min="2049" max="2049" width="41.5703125" style="88" customWidth="1"/>
    <col min="2050" max="2050" width="12.140625" style="88" customWidth="1"/>
    <col min="2051" max="2051" width="6.85546875" style="88" customWidth="1"/>
    <col min="2052" max="2052" width="12.140625" style="88" customWidth="1"/>
    <col min="2053" max="2054" width="8.85546875" style="88" customWidth="1"/>
    <col min="2055" max="2055" width="12.140625" style="88" customWidth="1"/>
    <col min="2056" max="2056" width="9.140625" style="88"/>
    <col min="2057" max="2057" width="14.28515625" style="88" customWidth="1"/>
    <col min="2058" max="2058" width="13.28515625" style="88" customWidth="1"/>
    <col min="2059" max="2059" width="9.140625" style="88"/>
    <col min="2060" max="2060" width="14.28515625" style="88" customWidth="1"/>
    <col min="2061" max="2061" width="13.28515625" style="88" customWidth="1"/>
    <col min="2062" max="2063" width="9.140625" style="88"/>
    <col min="2064" max="2064" width="13.28515625" style="88" customWidth="1"/>
    <col min="2065" max="2304" width="9.140625" style="88"/>
    <col min="2305" max="2305" width="41.5703125" style="88" customWidth="1"/>
    <col min="2306" max="2306" width="12.140625" style="88" customWidth="1"/>
    <col min="2307" max="2307" width="6.85546875" style="88" customWidth="1"/>
    <col min="2308" max="2308" width="12.140625" style="88" customWidth="1"/>
    <col min="2309" max="2310" width="8.85546875" style="88" customWidth="1"/>
    <col min="2311" max="2311" width="12.140625" style="88" customWidth="1"/>
    <col min="2312" max="2312" width="9.140625" style="88"/>
    <col min="2313" max="2313" width="14.28515625" style="88" customWidth="1"/>
    <col min="2314" max="2314" width="13.28515625" style="88" customWidth="1"/>
    <col min="2315" max="2315" width="9.140625" style="88"/>
    <col min="2316" max="2316" width="14.28515625" style="88" customWidth="1"/>
    <col min="2317" max="2317" width="13.28515625" style="88" customWidth="1"/>
    <col min="2318" max="2319" width="9.140625" style="88"/>
    <col min="2320" max="2320" width="13.28515625" style="88" customWidth="1"/>
    <col min="2321" max="2560" width="9.140625" style="88"/>
    <col min="2561" max="2561" width="41.5703125" style="88" customWidth="1"/>
    <col min="2562" max="2562" width="12.140625" style="88" customWidth="1"/>
    <col min="2563" max="2563" width="6.85546875" style="88" customWidth="1"/>
    <col min="2564" max="2564" width="12.140625" style="88" customWidth="1"/>
    <col min="2565" max="2566" width="8.85546875" style="88" customWidth="1"/>
    <col min="2567" max="2567" width="12.140625" style="88" customWidth="1"/>
    <col min="2568" max="2568" width="9.140625" style="88"/>
    <col min="2569" max="2569" width="14.28515625" style="88" customWidth="1"/>
    <col min="2570" max="2570" width="13.28515625" style="88" customWidth="1"/>
    <col min="2571" max="2571" width="9.140625" style="88"/>
    <col min="2572" max="2572" width="14.28515625" style="88" customWidth="1"/>
    <col min="2573" max="2573" width="13.28515625" style="88" customWidth="1"/>
    <col min="2574" max="2575" width="9.140625" style="88"/>
    <col min="2576" max="2576" width="13.28515625" style="88" customWidth="1"/>
    <col min="2577" max="2816" width="9.140625" style="88"/>
    <col min="2817" max="2817" width="41.5703125" style="88" customWidth="1"/>
    <col min="2818" max="2818" width="12.140625" style="88" customWidth="1"/>
    <col min="2819" max="2819" width="6.85546875" style="88" customWidth="1"/>
    <col min="2820" max="2820" width="12.140625" style="88" customWidth="1"/>
    <col min="2821" max="2822" width="8.85546875" style="88" customWidth="1"/>
    <col min="2823" max="2823" width="12.140625" style="88" customWidth="1"/>
    <col min="2824" max="2824" width="9.140625" style="88"/>
    <col min="2825" max="2825" width="14.28515625" style="88" customWidth="1"/>
    <col min="2826" max="2826" width="13.28515625" style="88" customWidth="1"/>
    <col min="2827" max="2827" width="9.140625" style="88"/>
    <col min="2828" max="2828" width="14.28515625" style="88" customWidth="1"/>
    <col min="2829" max="2829" width="13.28515625" style="88" customWidth="1"/>
    <col min="2830" max="2831" width="9.140625" style="88"/>
    <col min="2832" max="2832" width="13.28515625" style="88" customWidth="1"/>
    <col min="2833" max="3072" width="9.140625" style="88"/>
    <col min="3073" max="3073" width="41.5703125" style="88" customWidth="1"/>
    <col min="3074" max="3074" width="12.140625" style="88" customWidth="1"/>
    <col min="3075" max="3075" width="6.85546875" style="88" customWidth="1"/>
    <col min="3076" max="3076" width="12.140625" style="88" customWidth="1"/>
    <col min="3077" max="3078" width="8.85546875" style="88" customWidth="1"/>
    <col min="3079" max="3079" width="12.140625" style="88" customWidth="1"/>
    <col min="3080" max="3080" width="9.140625" style="88"/>
    <col min="3081" max="3081" width="14.28515625" style="88" customWidth="1"/>
    <col min="3082" max="3082" width="13.28515625" style="88" customWidth="1"/>
    <col min="3083" max="3083" width="9.140625" style="88"/>
    <col min="3084" max="3084" width="14.28515625" style="88" customWidth="1"/>
    <col min="3085" max="3085" width="13.28515625" style="88" customWidth="1"/>
    <col min="3086" max="3087" width="9.140625" style="88"/>
    <col min="3088" max="3088" width="13.28515625" style="88" customWidth="1"/>
    <col min="3089" max="3328" width="9.140625" style="88"/>
    <col min="3329" max="3329" width="41.5703125" style="88" customWidth="1"/>
    <col min="3330" max="3330" width="12.140625" style="88" customWidth="1"/>
    <col min="3331" max="3331" width="6.85546875" style="88" customWidth="1"/>
    <col min="3332" max="3332" width="12.140625" style="88" customWidth="1"/>
    <col min="3333" max="3334" width="8.85546875" style="88" customWidth="1"/>
    <col min="3335" max="3335" width="12.140625" style="88" customWidth="1"/>
    <col min="3336" max="3336" width="9.140625" style="88"/>
    <col min="3337" max="3337" width="14.28515625" style="88" customWidth="1"/>
    <col min="3338" max="3338" width="13.28515625" style="88" customWidth="1"/>
    <col min="3339" max="3339" width="9.140625" style="88"/>
    <col min="3340" max="3340" width="14.28515625" style="88" customWidth="1"/>
    <col min="3341" max="3341" width="13.28515625" style="88" customWidth="1"/>
    <col min="3342" max="3343" width="9.140625" style="88"/>
    <col min="3344" max="3344" width="13.28515625" style="88" customWidth="1"/>
    <col min="3345" max="3584" width="9.140625" style="88"/>
    <col min="3585" max="3585" width="41.5703125" style="88" customWidth="1"/>
    <col min="3586" max="3586" width="12.140625" style="88" customWidth="1"/>
    <col min="3587" max="3587" width="6.85546875" style="88" customWidth="1"/>
    <col min="3588" max="3588" width="12.140625" style="88" customWidth="1"/>
    <col min="3589" max="3590" width="8.85546875" style="88" customWidth="1"/>
    <col min="3591" max="3591" width="12.140625" style="88" customWidth="1"/>
    <col min="3592" max="3592" width="9.140625" style="88"/>
    <col min="3593" max="3593" width="14.28515625" style="88" customWidth="1"/>
    <col min="3594" max="3594" width="13.28515625" style="88" customWidth="1"/>
    <col min="3595" max="3595" width="9.140625" style="88"/>
    <col min="3596" max="3596" width="14.28515625" style="88" customWidth="1"/>
    <col min="3597" max="3597" width="13.28515625" style="88" customWidth="1"/>
    <col min="3598" max="3599" width="9.140625" style="88"/>
    <col min="3600" max="3600" width="13.28515625" style="88" customWidth="1"/>
    <col min="3601" max="3840" width="9.140625" style="88"/>
    <col min="3841" max="3841" width="41.5703125" style="88" customWidth="1"/>
    <col min="3842" max="3842" width="12.140625" style="88" customWidth="1"/>
    <col min="3843" max="3843" width="6.85546875" style="88" customWidth="1"/>
    <col min="3844" max="3844" width="12.140625" style="88" customWidth="1"/>
    <col min="3845" max="3846" width="8.85546875" style="88" customWidth="1"/>
    <col min="3847" max="3847" width="12.140625" style="88" customWidth="1"/>
    <col min="3848" max="3848" width="9.140625" style="88"/>
    <col min="3849" max="3849" width="14.28515625" style="88" customWidth="1"/>
    <col min="3850" max="3850" width="13.28515625" style="88" customWidth="1"/>
    <col min="3851" max="3851" width="9.140625" style="88"/>
    <col min="3852" max="3852" width="14.28515625" style="88" customWidth="1"/>
    <col min="3853" max="3853" width="13.28515625" style="88" customWidth="1"/>
    <col min="3854" max="3855" width="9.140625" style="88"/>
    <col min="3856" max="3856" width="13.28515625" style="88" customWidth="1"/>
    <col min="3857" max="4096" width="9.140625" style="88"/>
    <col min="4097" max="4097" width="41.5703125" style="88" customWidth="1"/>
    <col min="4098" max="4098" width="12.140625" style="88" customWidth="1"/>
    <col min="4099" max="4099" width="6.85546875" style="88" customWidth="1"/>
    <col min="4100" max="4100" width="12.140625" style="88" customWidth="1"/>
    <col min="4101" max="4102" width="8.85546875" style="88" customWidth="1"/>
    <col min="4103" max="4103" width="12.140625" style="88" customWidth="1"/>
    <col min="4104" max="4104" width="9.140625" style="88"/>
    <col min="4105" max="4105" width="14.28515625" style="88" customWidth="1"/>
    <col min="4106" max="4106" width="13.28515625" style="88" customWidth="1"/>
    <col min="4107" max="4107" width="9.140625" style="88"/>
    <col min="4108" max="4108" width="14.28515625" style="88" customWidth="1"/>
    <col min="4109" max="4109" width="13.28515625" style="88" customWidth="1"/>
    <col min="4110" max="4111" width="9.140625" style="88"/>
    <col min="4112" max="4112" width="13.28515625" style="88" customWidth="1"/>
    <col min="4113" max="4352" width="9.140625" style="88"/>
    <col min="4353" max="4353" width="41.5703125" style="88" customWidth="1"/>
    <col min="4354" max="4354" width="12.140625" style="88" customWidth="1"/>
    <col min="4355" max="4355" width="6.85546875" style="88" customWidth="1"/>
    <col min="4356" max="4356" width="12.140625" style="88" customWidth="1"/>
    <col min="4357" max="4358" width="8.85546875" style="88" customWidth="1"/>
    <col min="4359" max="4359" width="12.140625" style="88" customWidth="1"/>
    <col min="4360" max="4360" width="9.140625" style="88"/>
    <col min="4361" max="4361" width="14.28515625" style="88" customWidth="1"/>
    <col min="4362" max="4362" width="13.28515625" style="88" customWidth="1"/>
    <col min="4363" max="4363" width="9.140625" style="88"/>
    <col min="4364" max="4364" width="14.28515625" style="88" customWidth="1"/>
    <col min="4365" max="4365" width="13.28515625" style="88" customWidth="1"/>
    <col min="4366" max="4367" width="9.140625" style="88"/>
    <col min="4368" max="4368" width="13.28515625" style="88" customWidth="1"/>
    <col min="4369" max="4608" width="9.140625" style="88"/>
    <col min="4609" max="4609" width="41.5703125" style="88" customWidth="1"/>
    <col min="4610" max="4610" width="12.140625" style="88" customWidth="1"/>
    <col min="4611" max="4611" width="6.85546875" style="88" customWidth="1"/>
    <col min="4612" max="4612" width="12.140625" style="88" customWidth="1"/>
    <col min="4613" max="4614" width="8.85546875" style="88" customWidth="1"/>
    <col min="4615" max="4615" width="12.140625" style="88" customWidth="1"/>
    <col min="4616" max="4616" width="9.140625" style="88"/>
    <col min="4617" max="4617" width="14.28515625" style="88" customWidth="1"/>
    <col min="4618" max="4618" width="13.28515625" style="88" customWidth="1"/>
    <col min="4619" max="4619" width="9.140625" style="88"/>
    <col min="4620" max="4620" width="14.28515625" style="88" customWidth="1"/>
    <col min="4621" max="4621" width="13.28515625" style="88" customWidth="1"/>
    <col min="4622" max="4623" width="9.140625" style="88"/>
    <col min="4624" max="4624" width="13.28515625" style="88" customWidth="1"/>
    <col min="4625" max="4864" width="9.140625" style="88"/>
    <col min="4865" max="4865" width="41.5703125" style="88" customWidth="1"/>
    <col min="4866" max="4866" width="12.140625" style="88" customWidth="1"/>
    <col min="4867" max="4867" width="6.85546875" style="88" customWidth="1"/>
    <col min="4868" max="4868" width="12.140625" style="88" customWidth="1"/>
    <col min="4869" max="4870" width="8.85546875" style="88" customWidth="1"/>
    <col min="4871" max="4871" width="12.140625" style="88" customWidth="1"/>
    <col min="4872" max="4872" width="9.140625" style="88"/>
    <col min="4873" max="4873" width="14.28515625" style="88" customWidth="1"/>
    <col min="4874" max="4874" width="13.28515625" style="88" customWidth="1"/>
    <col min="4875" max="4875" width="9.140625" style="88"/>
    <col min="4876" max="4876" width="14.28515625" style="88" customWidth="1"/>
    <col min="4877" max="4877" width="13.28515625" style="88" customWidth="1"/>
    <col min="4878" max="4879" width="9.140625" style="88"/>
    <col min="4880" max="4880" width="13.28515625" style="88" customWidth="1"/>
    <col min="4881" max="5120" width="9.140625" style="88"/>
    <col min="5121" max="5121" width="41.5703125" style="88" customWidth="1"/>
    <col min="5122" max="5122" width="12.140625" style="88" customWidth="1"/>
    <col min="5123" max="5123" width="6.85546875" style="88" customWidth="1"/>
    <col min="5124" max="5124" width="12.140625" style="88" customWidth="1"/>
    <col min="5125" max="5126" width="8.85546875" style="88" customWidth="1"/>
    <col min="5127" max="5127" width="12.140625" style="88" customWidth="1"/>
    <col min="5128" max="5128" width="9.140625" style="88"/>
    <col min="5129" max="5129" width="14.28515625" style="88" customWidth="1"/>
    <col min="5130" max="5130" width="13.28515625" style="88" customWidth="1"/>
    <col min="5131" max="5131" width="9.140625" style="88"/>
    <col min="5132" max="5132" width="14.28515625" style="88" customWidth="1"/>
    <col min="5133" max="5133" width="13.28515625" style="88" customWidth="1"/>
    <col min="5134" max="5135" width="9.140625" style="88"/>
    <col min="5136" max="5136" width="13.28515625" style="88" customWidth="1"/>
    <col min="5137" max="5376" width="9.140625" style="88"/>
    <col min="5377" max="5377" width="41.5703125" style="88" customWidth="1"/>
    <col min="5378" max="5378" width="12.140625" style="88" customWidth="1"/>
    <col min="5379" max="5379" width="6.85546875" style="88" customWidth="1"/>
    <col min="5380" max="5380" width="12.140625" style="88" customWidth="1"/>
    <col min="5381" max="5382" width="8.85546875" style="88" customWidth="1"/>
    <col min="5383" max="5383" width="12.140625" style="88" customWidth="1"/>
    <col min="5384" max="5384" width="9.140625" style="88"/>
    <col min="5385" max="5385" width="14.28515625" style="88" customWidth="1"/>
    <col min="5386" max="5386" width="13.28515625" style="88" customWidth="1"/>
    <col min="5387" max="5387" width="9.140625" style="88"/>
    <col min="5388" max="5388" width="14.28515625" style="88" customWidth="1"/>
    <col min="5389" max="5389" width="13.28515625" style="88" customWidth="1"/>
    <col min="5390" max="5391" width="9.140625" style="88"/>
    <col min="5392" max="5392" width="13.28515625" style="88" customWidth="1"/>
    <col min="5393" max="5632" width="9.140625" style="88"/>
    <col min="5633" max="5633" width="41.5703125" style="88" customWidth="1"/>
    <col min="5634" max="5634" width="12.140625" style="88" customWidth="1"/>
    <col min="5635" max="5635" width="6.85546875" style="88" customWidth="1"/>
    <col min="5636" max="5636" width="12.140625" style="88" customWidth="1"/>
    <col min="5637" max="5638" width="8.85546875" style="88" customWidth="1"/>
    <col min="5639" max="5639" width="12.140625" style="88" customWidth="1"/>
    <col min="5640" max="5640" width="9.140625" style="88"/>
    <col min="5641" max="5641" width="14.28515625" style="88" customWidth="1"/>
    <col min="5642" max="5642" width="13.28515625" style="88" customWidth="1"/>
    <col min="5643" max="5643" width="9.140625" style="88"/>
    <col min="5644" max="5644" width="14.28515625" style="88" customWidth="1"/>
    <col min="5645" max="5645" width="13.28515625" style="88" customWidth="1"/>
    <col min="5646" max="5647" width="9.140625" style="88"/>
    <col min="5648" max="5648" width="13.28515625" style="88" customWidth="1"/>
    <col min="5649" max="5888" width="9.140625" style="88"/>
    <col min="5889" max="5889" width="41.5703125" style="88" customWidth="1"/>
    <col min="5890" max="5890" width="12.140625" style="88" customWidth="1"/>
    <col min="5891" max="5891" width="6.85546875" style="88" customWidth="1"/>
    <col min="5892" max="5892" width="12.140625" style="88" customWidth="1"/>
    <col min="5893" max="5894" width="8.85546875" style="88" customWidth="1"/>
    <col min="5895" max="5895" width="12.140625" style="88" customWidth="1"/>
    <col min="5896" max="5896" width="9.140625" style="88"/>
    <col min="5897" max="5897" width="14.28515625" style="88" customWidth="1"/>
    <col min="5898" max="5898" width="13.28515625" style="88" customWidth="1"/>
    <col min="5899" max="5899" width="9.140625" style="88"/>
    <col min="5900" max="5900" width="14.28515625" style="88" customWidth="1"/>
    <col min="5901" max="5901" width="13.28515625" style="88" customWidth="1"/>
    <col min="5902" max="5903" width="9.140625" style="88"/>
    <col min="5904" max="5904" width="13.28515625" style="88" customWidth="1"/>
    <col min="5905" max="6144" width="9.140625" style="88"/>
    <col min="6145" max="6145" width="41.5703125" style="88" customWidth="1"/>
    <col min="6146" max="6146" width="12.140625" style="88" customWidth="1"/>
    <col min="6147" max="6147" width="6.85546875" style="88" customWidth="1"/>
    <col min="6148" max="6148" width="12.140625" style="88" customWidth="1"/>
    <col min="6149" max="6150" width="8.85546875" style="88" customWidth="1"/>
    <col min="6151" max="6151" width="12.140625" style="88" customWidth="1"/>
    <col min="6152" max="6152" width="9.140625" style="88"/>
    <col min="6153" max="6153" width="14.28515625" style="88" customWidth="1"/>
    <col min="6154" max="6154" width="13.28515625" style="88" customWidth="1"/>
    <col min="6155" max="6155" width="9.140625" style="88"/>
    <col min="6156" max="6156" width="14.28515625" style="88" customWidth="1"/>
    <col min="6157" max="6157" width="13.28515625" style="88" customWidth="1"/>
    <col min="6158" max="6159" width="9.140625" style="88"/>
    <col min="6160" max="6160" width="13.28515625" style="88" customWidth="1"/>
    <col min="6161" max="6400" width="9.140625" style="88"/>
    <col min="6401" max="6401" width="41.5703125" style="88" customWidth="1"/>
    <col min="6402" max="6402" width="12.140625" style="88" customWidth="1"/>
    <col min="6403" max="6403" width="6.85546875" style="88" customWidth="1"/>
    <col min="6404" max="6404" width="12.140625" style="88" customWidth="1"/>
    <col min="6405" max="6406" width="8.85546875" style="88" customWidth="1"/>
    <col min="6407" max="6407" width="12.140625" style="88" customWidth="1"/>
    <col min="6408" max="6408" width="9.140625" style="88"/>
    <col min="6409" max="6409" width="14.28515625" style="88" customWidth="1"/>
    <col min="6410" max="6410" width="13.28515625" style="88" customWidth="1"/>
    <col min="6411" max="6411" width="9.140625" style="88"/>
    <col min="6412" max="6412" width="14.28515625" style="88" customWidth="1"/>
    <col min="6413" max="6413" width="13.28515625" style="88" customWidth="1"/>
    <col min="6414" max="6415" width="9.140625" style="88"/>
    <col min="6416" max="6416" width="13.28515625" style="88" customWidth="1"/>
    <col min="6417" max="6656" width="9.140625" style="88"/>
    <col min="6657" max="6657" width="41.5703125" style="88" customWidth="1"/>
    <col min="6658" max="6658" width="12.140625" style="88" customWidth="1"/>
    <col min="6659" max="6659" width="6.85546875" style="88" customWidth="1"/>
    <col min="6660" max="6660" width="12.140625" style="88" customWidth="1"/>
    <col min="6661" max="6662" width="8.85546875" style="88" customWidth="1"/>
    <col min="6663" max="6663" width="12.140625" style="88" customWidth="1"/>
    <col min="6664" max="6664" width="9.140625" style="88"/>
    <col min="6665" max="6665" width="14.28515625" style="88" customWidth="1"/>
    <col min="6666" max="6666" width="13.28515625" style="88" customWidth="1"/>
    <col min="6667" max="6667" width="9.140625" style="88"/>
    <col min="6668" max="6668" width="14.28515625" style="88" customWidth="1"/>
    <col min="6669" max="6669" width="13.28515625" style="88" customWidth="1"/>
    <col min="6670" max="6671" width="9.140625" style="88"/>
    <col min="6672" max="6672" width="13.28515625" style="88" customWidth="1"/>
    <col min="6673" max="6912" width="9.140625" style="88"/>
    <col min="6913" max="6913" width="41.5703125" style="88" customWidth="1"/>
    <col min="6914" max="6914" width="12.140625" style="88" customWidth="1"/>
    <col min="6915" max="6915" width="6.85546875" style="88" customWidth="1"/>
    <col min="6916" max="6916" width="12.140625" style="88" customWidth="1"/>
    <col min="6917" max="6918" width="8.85546875" style="88" customWidth="1"/>
    <col min="6919" max="6919" width="12.140625" style="88" customWidth="1"/>
    <col min="6920" max="6920" width="9.140625" style="88"/>
    <col min="6921" max="6921" width="14.28515625" style="88" customWidth="1"/>
    <col min="6922" max="6922" width="13.28515625" style="88" customWidth="1"/>
    <col min="6923" max="6923" width="9.140625" style="88"/>
    <col min="6924" max="6924" width="14.28515625" style="88" customWidth="1"/>
    <col min="6925" max="6925" width="13.28515625" style="88" customWidth="1"/>
    <col min="6926" max="6927" width="9.140625" style="88"/>
    <col min="6928" max="6928" width="13.28515625" style="88" customWidth="1"/>
    <col min="6929" max="7168" width="9.140625" style="88"/>
    <col min="7169" max="7169" width="41.5703125" style="88" customWidth="1"/>
    <col min="7170" max="7170" width="12.140625" style="88" customWidth="1"/>
    <col min="7171" max="7171" width="6.85546875" style="88" customWidth="1"/>
    <col min="7172" max="7172" width="12.140625" style="88" customWidth="1"/>
    <col min="7173" max="7174" width="8.85546875" style="88" customWidth="1"/>
    <col min="7175" max="7175" width="12.140625" style="88" customWidth="1"/>
    <col min="7176" max="7176" width="9.140625" style="88"/>
    <col min="7177" max="7177" width="14.28515625" style="88" customWidth="1"/>
    <col min="7178" max="7178" width="13.28515625" style="88" customWidth="1"/>
    <col min="7179" max="7179" width="9.140625" style="88"/>
    <col min="7180" max="7180" width="14.28515625" style="88" customWidth="1"/>
    <col min="7181" max="7181" width="13.28515625" style="88" customWidth="1"/>
    <col min="7182" max="7183" width="9.140625" style="88"/>
    <col min="7184" max="7184" width="13.28515625" style="88" customWidth="1"/>
    <col min="7185" max="7424" width="9.140625" style="88"/>
    <col min="7425" max="7425" width="41.5703125" style="88" customWidth="1"/>
    <col min="7426" max="7426" width="12.140625" style="88" customWidth="1"/>
    <col min="7427" max="7427" width="6.85546875" style="88" customWidth="1"/>
    <col min="7428" max="7428" width="12.140625" style="88" customWidth="1"/>
    <col min="7429" max="7430" width="8.85546875" style="88" customWidth="1"/>
    <col min="7431" max="7431" width="12.140625" style="88" customWidth="1"/>
    <col min="7432" max="7432" width="9.140625" style="88"/>
    <col min="7433" max="7433" width="14.28515625" style="88" customWidth="1"/>
    <col min="7434" max="7434" width="13.28515625" style="88" customWidth="1"/>
    <col min="7435" max="7435" width="9.140625" style="88"/>
    <col min="7436" max="7436" width="14.28515625" style="88" customWidth="1"/>
    <col min="7437" max="7437" width="13.28515625" style="88" customWidth="1"/>
    <col min="7438" max="7439" width="9.140625" style="88"/>
    <col min="7440" max="7440" width="13.28515625" style="88" customWidth="1"/>
    <col min="7441" max="7680" width="9.140625" style="88"/>
    <col min="7681" max="7681" width="41.5703125" style="88" customWidth="1"/>
    <col min="7682" max="7682" width="12.140625" style="88" customWidth="1"/>
    <col min="7683" max="7683" width="6.85546875" style="88" customWidth="1"/>
    <col min="7684" max="7684" width="12.140625" style="88" customWidth="1"/>
    <col min="7685" max="7686" width="8.85546875" style="88" customWidth="1"/>
    <col min="7687" max="7687" width="12.140625" style="88" customWidth="1"/>
    <col min="7688" max="7688" width="9.140625" style="88"/>
    <col min="7689" max="7689" width="14.28515625" style="88" customWidth="1"/>
    <col min="7690" max="7690" width="13.28515625" style="88" customWidth="1"/>
    <col min="7691" max="7691" width="9.140625" style="88"/>
    <col min="7692" max="7692" width="14.28515625" style="88" customWidth="1"/>
    <col min="7693" max="7693" width="13.28515625" style="88" customWidth="1"/>
    <col min="7694" max="7695" width="9.140625" style="88"/>
    <col min="7696" max="7696" width="13.28515625" style="88" customWidth="1"/>
    <col min="7697" max="7936" width="9.140625" style="88"/>
    <col min="7937" max="7937" width="41.5703125" style="88" customWidth="1"/>
    <col min="7938" max="7938" width="12.140625" style="88" customWidth="1"/>
    <col min="7939" max="7939" width="6.85546875" style="88" customWidth="1"/>
    <col min="7940" max="7940" width="12.140625" style="88" customWidth="1"/>
    <col min="7941" max="7942" width="8.85546875" style="88" customWidth="1"/>
    <col min="7943" max="7943" width="12.140625" style="88" customWidth="1"/>
    <col min="7944" max="7944" width="9.140625" style="88"/>
    <col min="7945" max="7945" width="14.28515625" style="88" customWidth="1"/>
    <col min="7946" max="7946" width="13.28515625" style="88" customWidth="1"/>
    <col min="7947" max="7947" width="9.140625" style="88"/>
    <col min="7948" max="7948" width="14.28515625" style="88" customWidth="1"/>
    <col min="7949" max="7949" width="13.28515625" style="88" customWidth="1"/>
    <col min="7950" max="7951" width="9.140625" style="88"/>
    <col min="7952" max="7952" width="13.28515625" style="88" customWidth="1"/>
    <col min="7953" max="8192" width="9.140625" style="88"/>
    <col min="8193" max="8193" width="41.5703125" style="88" customWidth="1"/>
    <col min="8194" max="8194" width="12.140625" style="88" customWidth="1"/>
    <col min="8195" max="8195" width="6.85546875" style="88" customWidth="1"/>
    <col min="8196" max="8196" width="12.140625" style="88" customWidth="1"/>
    <col min="8197" max="8198" width="8.85546875" style="88" customWidth="1"/>
    <col min="8199" max="8199" width="12.140625" style="88" customWidth="1"/>
    <col min="8200" max="8200" width="9.140625" style="88"/>
    <col min="8201" max="8201" width="14.28515625" style="88" customWidth="1"/>
    <col min="8202" max="8202" width="13.28515625" style="88" customWidth="1"/>
    <col min="8203" max="8203" width="9.140625" style="88"/>
    <col min="8204" max="8204" width="14.28515625" style="88" customWidth="1"/>
    <col min="8205" max="8205" width="13.28515625" style="88" customWidth="1"/>
    <col min="8206" max="8207" width="9.140625" style="88"/>
    <col min="8208" max="8208" width="13.28515625" style="88" customWidth="1"/>
    <col min="8209" max="8448" width="9.140625" style="88"/>
    <col min="8449" max="8449" width="41.5703125" style="88" customWidth="1"/>
    <col min="8450" max="8450" width="12.140625" style="88" customWidth="1"/>
    <col min="8451" max="8451" width="6.85546875" style="88" customWidth="1"/>
    <col min="8452" max="8452" width="12.140625" style="88" customWidth="1"/>
    <col min="8453" max="8454" width="8.85546875" style="88" customWidth="1"/>
    <col min="8455" max="8455" width="12.140625" style="88" customWidth="1"/>
    <col min="8456" max="8456" width="9.140625" style="88"/>
    <col min="8457" max="8457" width="14.28515625" style="88" customWidth="1"/>
    <col min="8458" max="8458" width="13.28515625" style="88" customWidth="1"/>
    <col min="8459" max="8459" width="9.140625" style="88"/>
    <col min="8460" max="8460" width="14.28515625" style="88" customWidth="1"/>
    <col min="8461" max="8461" width="13.28515625" style="88" customWidth="1"/>
    <col min="8462" max="8463" width="9.140625" style="88"/>
    <col min="8464" max="8464" width="13.28515625" style="88" customWidth="1"/>
    <col min="8465" max="8704" width="9.140625" style="88"/>
    <col min="8705" max="8705" width="41.5703125" style="88" customWidth="1"/>
    <col min="8706" max="8706" width="12.140625" style="88" customWidth="1"/>
    <col min="8707" max="8707" width="6.85546875" style="88" customWidth="1"/>
    <col min="8708" max="8708" width="12.140625" style="88" customWidth="1"/>
    <col min="8709" max="8710" width="8.85546875" style="88" customWidth="1"/>
    <col min="8711" max="8711" width="12.140625" style="88" customWidth="1"/>
    <col min="8712" max="8712" width="9.140625" style="88"/>
    <col min="8713" max="8713" width="14.28515625" style="88" customWidth="1"/>
    <col min="8714" max="8714" width="13.28515625" style="88" customWidth="1"/>
    <col min="8715" max="8715" width="9.140625" style="88"/>
    <col min="8716" max="8716" width="14.28515625" style="88" customWidth="1"/>
    <col min="8717" max="8717" width="13.28515625" style="88" customWidth="1"/>
    <col min="8718" max="8719" width="9.140625" style="88"/>
    <col min="8720" max="8720" width="13.28515625" style="88" customWidth="1"/>
    <col min="8721" max="8960" width="9.140625" style="88"/>
    <col min="8961" max="8961" width="41.5703125" style="88" customWidth="1"/>
    <col min="8962" max="8962" width="12.140625" style="88" customWidth="1"/>
    <col min="8963" max="8963" width="6.85546875" style="88" customWidth="1"/>
    <col min="8964" max="8964" width="12.140625" style="88" customWidth="1"/>
    <col min="8965" max="8966" width="8.85546875" style="88" customWidth="1"/>
    <col min="8967" max="8967" width="12.140625" style="88" customWidth="1"/>
    <col min="8968" max="8968" width="9.140625" style="88"/>
    <col min="8969" max="8969" width="14.28515625" style="88" customWidth="1"/>
    <col min="8970" max="8970" width="13.28515625" style="88" customWidth="1"/>
    <col min="8971" max="8971" width="9.140625" style="88"/>
    <col min="8972" max="8972" width="14.28515625" style="88" customWidth="1"/>
    <col min="8973" max="8973" width="13.28515625" style="88" customWidth="1"/>
    <col min="8974" max="8975" width="9.140625" style="88"/>
    <col min="8976" max="8976" width="13.28515625" style="88" customWidth="1"/>
    <col min="8977" max="9216" width="9.140625" style="88"/>
    <col min="9217" max="9217" width="41.5703125" style="88" customWidth="1"/>
    <col min="9218" max="9218" width="12.140625" style="88" customWidth="1"/>
    <col min="9219" max="9219" width="6.85546875" style="88" customWidth="1"/>
    <col min="9220" max="9220" width="12.140625" style="88" customWidth="1"/>
    <col min="9221" max="9222" width="8.85546875" style="88" customWidth="1"/>
    <col min="9223" max="9223" width="12.140625" style="88" customWidth="1"/>
    <col min="9224" max="9224" width="9.140625" style="88"/>
    <col min="9225" max="9225" width="14.28515625" style="88" customWidth="1"/>
    <col min="9226" max="9226" width="13.28515625" style="88" customWidth="1"/>
    <col min="9227" max="9227" width="9.140625" style="88"/>
    <col min="9228" max="9228" width="14.28515625" style="88" customWidth="1"/>
    <col min="9229" max="9229" width="13.28515625" style="88" customWidth="1"/>
    <col min="9230" max="9231" width="9.140625" style="88"/>
    <col min="9232" max="9232" width="13.28515625" style="88" customWidth="1"/>
    <col min="9233" max="9472" width="9.140625" style="88"/>
    <col min="9473" max="9473" width="41.5703125" style="88" customWidth="1"/>
    <col min="9474" max="9474" width="12.140625" style="88" customWidth="1"/>
    <col min="9475" max="9475" width="6.85546875" style="88" customWidth="1"/>
    <col min="9476" max="9476" width="12.140625" style="88" customWidth="1"/>
    <col min="9477" max="9478" width="8.85546875" style="88" customWidth="1"/>
    <col min="9479" max="9479" width="12.140625" style="88" customWidth="1"/>
    <col min="9480" max="9480" width="9.140625" style="88"/>
    <col min="9481" max="9481" width="14.28515625" style="88" customWidth="1"/>
    <col min="9482" max="9482" width="13.28515625" style="88" customWidth="1"/>
    <col min="9483" max="9483" width="9.140625" style="88"/>
    <col min="9484" max="9484" width="14.28515625" style="88" customWidth="1"/>
    <col min="9485" max="9485" width="13.28515625" style="88" customWidth="1"/>
    <col min="9486" max="9487" width="9.140625" style="88"/>
    <col min="9488" max="9488" width="13.28515625" style="88" customWidth="1"/>
    <col min="9489" max="9728" width="9.140625" style="88"/>
    <col min="9729" max="9729" width="41.5703125" style="88" customWidth="1"/>
    <col min="9730" max="9730" width="12.140625" style="88" customWidth="1"/>
    <col min="9731" max="9731" width="6.85546875" style="88" customWidth="1"/>
    <col min="9732" max="9732" width="12.140625" style="88" customWidth="1"/>
    <col min="9733" max="9734" width="8.85546875" style="88" customWidth="1"/>
    <col min="9735" max="9735" width="12.140625" style="88" customWidth="1"/>
    <col min="9736" max="9736" width="9.140625" style="88"/>
    <col min="9737" max="9737" width="14.28515625" style="88" customWidth="1"/>
    <col min="9738" max="9738" width="13.28515625" style="88" customWidth="1"/>
    <col min="9739" max="9739" width="9.140625" style="88"/>
    <col min="9740" max="9740" width="14.28515625" style="88" customWidth="1"/>
    <col min="9741" max="9741" width="13.28515625" style="88" customWidth="1"/>
    <col min="9742" max="9743" width="9.140625" style="88"/>
    <col min="9744" max="9744" width="13.28515625" style="88" customWidth="1"/>
    <col min="9745" max="9984" width="9.140625" style="88"/>
    <col min="9985" max="9985" width="41.5703125" style="88" customWidth="1"/>
    <col min="9986" max="9986" width="12.140625" style="88" customWidth="1"/>
    <col min="9987" max="9987" width="6.85546875" style="88" customWidth="1"/>
    <col min="9988" max="9988" width="12.140625" style="88" customWidth="1"/>
    <col min="9989" max="9990" width="8.85546875" style="88" customWidth="1"/>
    <col min="9991" max="9991" width="12.140625" style="88" customWidth="1"/>
    <col min="9992" max="9992" width="9.140625" style="88"/>
    <col min="9993" max="9993" width="14.28515625" style="88" customWidth="1"/>
    <col min="9994" max="9994" width="13.28515625" style="88" customWidth="1"/>
    <col min="9995" max="9995" width="9.140625" style="88"/>
    <col min="9996" max="9996" width="14.28515625" style="88" customWidth="1"/>
    <col min="9997" max="9997" width="13.28515625" style="88" customWidth="1"/>
    <col min="9998" max="9999" width="9.140625" style="88"/>
    <col min="10000" max="10000" width="13.28515625" style="88" customWidth="1"/>
    <col min="10001" max="10240" width="9.140625" style="88"/>
    <col min="10241" max="10241" width="41.5703125" style="88" customWidth="1"/>
    <col min="10242" max="10242" width="12.140625" style="88" customWidth="1"/>
    <col min="10243" max="10243" width="6.85546875" style="88" customWidth="1"/>
    <col min="10244" max="10244" width="12.140625" style="88" customWidth="1"/>
    <col min="10245" max="10246" width="8.85546875" style="88" customWidth="1"/>
    <col min="10247" max="10247" width="12.140625" style="88" customWidth="1"/>
    <col min="10248" max="10248" width="9.140625" style="88"/>
    <col min="10249" max="10249" width="14.28515625" style="88" customWidth="1"/>
    <col min="10250" max="10250" width="13.28515625" style="88" customWidth="1"/>
    <col min="10251" max="10251" width="9.140625" style="88"/>
    <col min="10252" max="10252" width="14.28515625" style="88" customWidth="1"/>
    <col min="10253" max="10253" width="13.28515625" style="88" customWidth="1"/>
    <col min="10254" max="10255" width="9.140625" style="88"/>
    <col min="10256" max="10256" width="13.28515625" style="88" customWidth="1"/>
    <col min="10257" max="10496" width="9.140625" style="88"/>
    <col min="10497" max="10497" width="41.5703125" style="88" customWidth="1"/>
    <col min="10498" max="10498" width="12.140625" style="88" customWidth="1"/>
    <col min="10499" max="10499" width="6.85546875" style="88" customWidth="1"/>
    <col min="10500" max="10500" width="12.140625" style="88" customWidth="1"/>
    <col min="10501" max="10502" width="8.85546875" style="88" customWidth="1"/>
    <col min="10503" max="10503" width="12.140625" style="88" customWidth="1"/>
    <col min="10504" max="10504" width="9.140625" style="88"/>
    <col min="10505" max="10505" width="14.28515625" style="88" customWidth="1"/>
    <col min="10506" max="10506" width="13.28515625" style="88" customWidth="1"/>
    <col min="10507" max="10507" width="9.140625" style="88"/>
    <col min="10508" max="10508" width="14.28515625" style="88" customWidth="1"/>
    <col min="10509" max="10509" width="13.28515625" style="88" customWidth="1"/>
    <col min="10510" max="10511" width="9.140625" style="88"/>
    <col min="10512" max="10512" width="13.28515625" style="88" customWidth="1"/>
    <col min="10513" max="10752" width="9.140625" style="88"/>
    <col min="10753" max="10753" width="41.5703125" style="88" customWidth="1"/>
    <col min="10754" max="10754" width="12.140625" style="88" customWidth="1"/>
    <col min="10755" max="10755" width="6.85546875" style="88" customWidth="1"/>
    <col min="10756" max="10756" width="12.140625" style="88" customWidth="1"/>
    <col min="10757" max="10758" width="8.85546875" style="88" customWidth="1"/>
    <col min="10759" max="10759" width="12.140625" style="88" customWidth="1"/>
    <col min="10760" max="10760" width="9.140625" style="88"/>
    <col min="10761" max="10761" width="14.28515625" style="88" customWidth="1"/>
    <col min="10762" max="10762" width="13.28515625" style="88" customWidth="1"/>
    <col min="10763" max="10763" width="9.140625" style="88"/>
    <col min="10764" max="10764" width="14.28515625" style="88" customWidth="1"/>
    <col min="10765" max="10765" width="13.28515625" style="88" customWidth="1"/>
    <col min="10766" max="10767" width="9.140625" style="88"/>
    <col min="10768" max="10768" width="13.28515625" style="88" customWidth="1"/>
    <col min="10769" max="11008" width="9.140625" style="88"/>
    <col min="11009" max="11009" width="41.5703125" style="88" customWidth="1"/>
    <col min="11010" max="11010" width="12.140625" style="88" customWidth="1"/>
    <col min="11011" max="11011" width="6.85546875" style="88" customWidth="1"/>
    <col min="11012" max="11012" width="12.140625" style="88" customWidth="1"/>
    <col min="11013" max="11014" width="8.85546875" style="88" customWidth="1"/>
    <col min="11015" max="11015" width="12.140625" style="88" customWidth="1"/>
    <col min="11016" max="11016" width="9.140625" style="88"/>
    <col min="11017" max="11017" width="14.28515625" style="88" customWidth="1"/>
    <col min="11018" max="11018" width="13.28515625" style="88" customWidth="1"/>
    <col min="11019" max="11019" width="9.140625" style="88"/>
    <col min="11020" max="11020" width="14.28515625" style="88" customWidth="1"/>
    <col min="11021" max="11021" width="13.28515625" style="88" customWidth="1"/>
    <col min="11022" max="11023" width="9.140625" style="88"/>
    <col min="11024" max="11024" width="13.28515625" style="88" customWidth="1"/>
    <col min="11025" max="11264" width="9.140625" style="88"/>
    <col min="11265" max="11265" width="41.5703125" style="88" customWidth="1"/>
    <col min="11266" max="11266" width="12.140625" style="88" customWidth="1"/>
    <col min="11267" max="11267" width="6.85546875" style="88" customWidth="1"/>
    <col min="11268" max="11268" width="12.140625" style="88" customWidth="1"/>
    <col min="11269" max="11270" width="8.85546875" style="88" customWidth="1"/>
    <col min="11271" max="11271" width="12.140625" style="88" customWidth="1"/>
    <col min="11272" max="11272" width="9.140625" style="88"/>
    <col min="11273" max="11273" width="14.28515625" style="88" customWidth="1"/>
    <col min="11274" max="11274" width="13.28515625" style="88" customWidth="1"/>
    <col min="11275" max="11275" width="9.140625" style="88"/>
    <col min="11276" max="11276" width="14.28515625" style="88" customWidth="1"/>
    <col min="11277" max="11277" width="13.28515625" style="88" customWidth="1"/>
    <col min="11278" max="11279" width="9.140625" style="88"/>
    <col min="11280" max="11280" width="13.28515625" style="88" customWidth="1"/>
    <col min="11281" max="11520" width="9.140625" style="88"/>
    <col min="11521" max="11521" width="41.5703125" style="88" customWidth="1"/>
    <col min="11522" max="11522" width="12.140625" style="88" customWidth="1"/>
    <col min="11523" max="11523" width="6.85546875" style="88" customWidth="1"/>
    <col min="11524" max="11524" width="12.140625" style="88" customWidth="1"/>
    <col min="11525" max="11526" width="8.85546875" style="88" customWidth="1"/>
    <col min="11527" max="11527" width="12.140625" style="88" customWidth="1"/>
    <col min="11528" max="11528" width="9.140625" style="88"/>
    <col min="11529" max="11529" width="14.28515625" style="88" customWidth="1"/>
    <col min="11530" max="11530" width="13.28515625" style="88" customWidth="1"/>
    <col min="11531" max="11531" width="9.140625" style="88"/>
    <col min="11532" max="11532" width="14.28515625" style="88" customWidth="1"/>
    <col min="11533" max="11533" width="13.28515625" style="88" customWidth="1"/>
    <col min="11534" max="11535" width="9.140625" style="88"/>
    <col min="11536" max="11536" width="13.28515625" style="88" customWidth="1"/>
    <col min="11537" max="11776" width="9.140625" style="88"/>
    <col min="11777" max="11777" width="41.5703125" style="88" customWidth="1"/>
    <col min="11778" max="11778" width="12.140625" style="88" customWidth="1"/>
    <col min="11779" max="11779" width="6.85546875" style="88" customWidth="1"/>
    <col min="11780" max="11780" width="12.140625" style="88" customWidth="1"/>
    <col min="11781" max="11782" width="8.85546875" style="88" customWidth="1"/>
    <col min="11783" max="11783" width="12.140625" style="88" customWidth="1"/>
    <col min="11784" max="11784" width="9.140625" style="88"/>
    <col min="11785" max="11785" width="14.28515625" style="88" customWidth="1"/>
    <col min="11786" max="11786" width="13.28515625" style="88" customWidth="1"/>
    <col min="11787" max="11787" width="9.140625" style="88"/>
    <col min="11788" max="11788" width="14.28515625" style="88" customWidth="1"/>
    <col min="11789" max="11789" width="13.28515625" style="88" customWidth="1"/>
    <col min="11790" max="11791" width="9.140625" style="88"/>
    <col min="11792" max="11792" width="13.28515625" style="88" customWidth="1"/>
    <col min="11793" max="12032" width="9.140625" style="88"/>
    <col min="12033" max="12033" width="41.5703125" style="88" customWidth="1"/>
    <col min="12034" max="12034" width="12.140625" style="88" customWidth="1"/>
    <col min="12035" max="12035" width="6.85546875" style="88" customWidth="1"/>
    <col min="12036" max="12036" width="12.140625" style="88" customWidth="1"/>
    <col min="12037" max="12038" width="8.85546875" style="88" customWidth="1"/>
    <col min="12039" max="12039" width="12.140625" style="88" customWidth="1"/>
    <col min="12040" max="12040" width="9.140625" style="88"/>
    <col min="12041" max="12041" width="14.28515625" style="88" customWidth="1"/>
    <col min="12042" max="12042" width="13.28515625" style="88" customWidth="1"/>
    <col min="12043" max="12043" width="9.140625" style="88"/>
    <col min="12044" max="12044" width="14.28515625" style="88" customWidth="1"/>
    <col min="12045" max="12045" width="13.28515625" style="88" customWidth="1"/>
    <col min="12046" max="12047" width="9.140625" style="88"/>
    <col min="12048" max="12048" width="13.28515625" style="88" customWidth="1"/>
    <col min="12049" max="12288" width="9.140625" style="88"/>
    <col min="12289" max="12289" width="41.5703125" style="88" customWidth="1"/>
    <col min="12290" max="12290" width="12.140625" style="88" customWidth="1"/>
    <col min="12291" max="12291" width="6.85546875" style="88" customWidth="1"/>
    <col min="12292" max="12292" width="12.140625" style="88" customWidth="1"/>
    <col min="12293" max="12294" width="8.85546875" style="88" customWidth="1"/>
    <col min="12295" max="12295" width="12.140625" style="88" customWidth="1"/>
    <col min="12296" max="12296" width="9.140625" style="88"/>
    <col min="12297" max="12297" width="14.28515625" style="88" customWidth="1"/>
    <col min="12298" max="12298" width="13.28515625" style="88" customWidth="1"/>
    <col min="12299" max="12299" width="9.140625" style="88"/>
    <col min="12300" max="12300" width="14.28515625" style="88" customWidth="1"/>
    <col min="12301" max="12301" width="13.28515625" style="88" customWidth="1"/>
    <col min="12302" max="12303" width="9.140625" style="88"/>
    <col min="12304" max="12304" width="13.28515625" style="88" customWidth="1"/>
    <col min="12305" max="12544" width="9.140625" style="88"/>
    <col min="12545" max="12545" width="41.5703125" style="88" customWidth="1"/>
    <col min="12546" max="12546" width="12.140625" style="88" customWidth="1"/>
    <col min="12547" max="12547" width="6.85546875" style="88" customWidth="1"/>
    <col min="12548" max="12548" width="12.140625" style="88" customWidth="1"/>
    <col min="12549" max="12550" width="8.85546875" style="88" customWidth="1"/>
    <col min="12551" max="12551" width="12.140625" style="88" customWidth="1"/>
    <col min="12552" max="12552" width="9.140625" style="88"/>
    <col min="12553" max="12553" width="14.28515625" style="88" customWidth="1"/>
    <col min="12554" max="12554" width="13.28515625" style="88" customWidth="1"/>
    <col min="12555" max="12555" width="9.140625" style="88"/>
    <col min="12556" max="12556" width="14.28515625" style="88" customWidth="1"/>
    <col min="12557" max="12557" width="13.28515625" style="88" customWidth="1"/>
    <col min="12558" max="12559" width="9.140625" style="88"/>
    <col min="12560" max="12560" width="13.28515625" style="88" customWidth="1"/>
    <col min="12561" max="12800" width="9.140625" style="88"/>
    <col min="12801" max="12801" width="41.5703125" style="88" customWidth="1"/>
    <col min="12802" max="12802" width="12.140625" style="88" customWidth="1"/>
    <col min="12803" max="12803" width="6.85546875" style="88" customWidth="1"/>
    <col min="12804" max="12804" width="12.140625" style="88" customWidth="1"/>
    <col min="12805" max="12806" width="8.85546875" style="88" customWidth="1"/>
    <col min="12807" max="12807" width="12.140625" style="88" customWidth="1"/>
    <col min="12808" max="12808" width="9.140625" style="88"/>
    <col min="12809" max="12809" width="14.28515625" style="88" customWidth="1"/>
    <col min="12810" max="12810" width="13.28515625" style="88" customWidth="1"/>
    <col min="12811" max="12811" width="9.140625" style="88"/>
    <col min="12812" max="12812" width="14.28515625" style="88" customWidth="1"/>
    <col min="12813" max="12813" width="13.28515625" style="88" customWidth="1"/>
    <col min="12814" max="12815" width="9.140625" style="88"/>
    <col min="12816" max="12816" width="13.28515625" style="88" customWidth="1"/>
    <col min="12817" max="13056" width="9.140625" style="88"/>
    <col min="13057" max="13057" width="41.5703125" style="88" customWidth="1"/>
    <col min="13058" max="13058" width="12.140625" style="88" customWidth="1"/>
    <col min="13059" max="13059" width="6.85546875" style="88" customWidth="1"/>
    <col min="13060" max="13060" width="12.140625" style="88" customWidth="1"/>
    <col min="13061" max="13062" width="8.85546875" style="88" customWidth="1"/>
    <col min="13063" max="13063" width="12.140625" style="88" customWidth="1"/>
    <col min="13064" max="13064" width="9.140625" style="88"/>
    <col min="13065" max="13065" width="14.28515625" style="88" customWidth="1"/>
    <col min="13066" max="13066" width="13.28515625" style="88" customWidth="1"/>
    <col min="13067" max="13067" width="9.140625" style="88"/>
    <col min="13068" max="13068" width="14.28515625" style="88" customWidth="1"/>
    <col min="13069" max="13069" width="13.28515625" style="88" customWidth="1"/>
    <col min="13070" max="13071" width="9.140625" style="88"/>
    <col min="13072" max="13072" width="13.28515625" style="88" customWidth="1"/>
    <col min="13073" max="13312" width="9.140625" style="88"/>
    <col min="13313" max="13313" width="41.5703125" style="88" customWidth="1"/>
    <col min="13314" max="13314" width="12.140625" style="88" customWidth="1"/>
    <col min="13315" max="13315" width="6.85546875" style="88" customWidth="1"/>
    <col min="13316" max="13316" width="12.140625" style="88" customWidth="1"/>
    <col min="13317" max="13318" width="8.85546875" style="88" customWidth="1"/>
    <col min="13319" max="13319" width="12.140625" style="88" customWidth="1"/>
    <col min="13320" max="13320" width="9.140625" style="88"/>
    <col min="13321" max="13321" width="14.28515625" style="88" customWidth="1"/>
    <col min="13322" max="13322" width="13.28515625" style="88" customWidth="1"/>
    <col min="13323" max="13323" width="9.140625" style="88"/>
    <col min="13324" max="13324" width="14.28515625" style="88" customWidth="1"/>
    <col min="13325" max="13325" width="13.28515625" style="88" customWidth="1"/>
    <col min="13326" max="13327" width="9.140625" style="88"/>
    <col min="13328" max="13328" width="13.28515625" style="88" customWidth="1"/>
    <col min="13329" max="13568" width="9.140625" style="88"/>
    <col min="13569" max="13569" width="41.5703125" style="88" customWidth="1"/>
    <col min="13570" max="13570" width="12.140625" style="88" customWidth="1"/>
    <col min="13571" max="13571" width="6.85546875" style="88" customWidth="1"/>
    <col min="13572" max="13572" width="12.140625" style="88" customWidth="1"/>
    <col min="13573" max="13574" width="8.85546875" style="88" customWidth="1"/>
    <col min="13575" max="13575" width="12.140625" style="88" customWidth="1"/>
    <col min="13576" max="13576" width="9.140625" style="88"/>
    <col min="13577" max="13577" width="14.28515625" style="88" customWidth="1"/>
    <col min="13578" max="13578" width="13.28515625" style="88" customWidth="1"/>
    <col min="13579" max="13579" width="9.140625" style="88"/>
    <col min="13580" max="13580" width="14.28515625" style="88" customWidth="1"/>
    <col min="13581" max="13581" width="13.28515625" style="88" customWidth="1"/>
    <col min="13582" max="13583" width="9.140625" style="88"/>
    <col min="13584" max="13584" width="13.28515625" style="88" customWidth="1"/>
    <col min="13585" max="13824" width="9.140625" style="88"/>
    <col min="13825" max="13825" width="41.5703125" style="88" customWidth="1"/>
    <col min="13826" max="13826" width="12.140625" style="88" customWidth="1"/>
    <col min="13827" max="13827" width="6.85546875" style="88" customWidth="1"/>
    <col min="13828" max="13828" width="12.140625" style="88" customWidth="1"/>
    <col min="13829" max="13830" width="8.85546875" style="88" customWidth="1"/>
    <col min="13831" max="13831" width="12.140625" style="88" customWidth="1"/>
    <col min="13832" max="13832" width="9.140625" style="88"/>
    <col min="13833" max="13833" width="14.28515625" style="88" customWidth="1"/>
    <col min="13834" max="13834" width="13.28515625" style="88" customWidth="1"/>
    <col min="13835" max="13835" width="9.140625" style="88"/>
    <col min="13836" max="13836" width="14.28515625" style="88" customWidth="1"/>
    <col min="13837" max="13837" width="13.28515625" style="88" customWidth="1"/>
    <col min="13838" max="13839" width="9.140625" style="88"/>
    <col min="13840" max="13840" width="13.28515625" style="88" customWidth="1"/>
    <col min="13841" max="14080" width="9.140625" style="88"/>
    <col min="14081" max="14081" width="41.5703125" style="88" customWidth="1"/>
    <col min="14082" max="14082" width="12.140625" style="88" customWidth="1"/>
    <col min="14083" max="14083" width="6.85546875" style="88" customWidth="1"/>
    <col min="14084" max="14084" width="12.140625" style="88" customWidth="1"/>
    <col min="14085" max="14086" width="8.85546875" style="88" customWidth="1"/>
    <col min="14087" max="14087" width="12.140625" style="88" customWidth="1"/>
    <col min="14088" max="14088" width="9.140625" style="88"/>
    <col min="14089" max="14089" width="14.28515625" style="88" customWidth="1"/>
    <col min="14090" max="14090" width="13.28515625" style="88" customWidth="1"/>
    <col min="14091" max="14091" width="9.140625" style="88"/>
    <col min="14092" max="14092" width="14.28515625" style="88" customWidth="1"/>
    <col min="14093" max="14093" width="13.28515625" style="88" customWidth="1"/>
    <col min="14094" max="14095" width="9.140625" style="88"/>
    <col min="14096" max="14096" width="13.28515625" style="88" customWidth="1"/>
    <col min="14097" max="14336" width="9.140625" style="88"/>
    <col min="14337" max="14337" width="41.5703125" style="88" customWidth="1"/>
    <col min="14338" max="14338" width="12.140625" style="88" customWidth="1"/>
    <col min="14339" max="14339" width="6.85546875" style="88" customWidth="1"/>
    <col min="14340" max="14340" width="12.140625" style="88" customWidth="1"/>
    <col min="14341" max="14342" width="8.85546875" style="88" customWidth="1"/>
    <col min="14343" max="14343" width="12.140625" style="88" customWidth="1"/>
    <col min="14344" max="14344" width="9.140625" style="88"/>
    <col min="14345" max="14345" width="14.28515625" style="88" customWidth="1"/>
    <col min="14346" max="14346" width="13.28515625" style="88" customWidth="1"/>
    <col min="14347" max="14347" width="9.140625" style="88"/>
    <col min="14348" max="14348" width="14.28515625" style="88" customWidth="1"/>
    <col min="14349" max="14349" width="13.28515625" style="88" customWidth="1"/>
    <col min="14350" max="14351" width="9.140625" style="88"/>
    <col min="14352" max="14352" width="13.28515625" style="88" customWidth="1"/>
    <col min="14353" max="14592" width="9.140625" style="88"/>
    <col min="14593" max="14593" width="41.5703125" style="88" customWidth="1"/>
    <col min="14594" max="14594" width="12.140625" style="88" customWidth="1"/>
    <col min="14595" max="14595" width="6.85546875" style="88" customWidth="1"/>
    <col min="14596" max="14596" width="12.140625" style="88" customWidth="1"/>
    <col min="14597" max="14598" width="8.85546875" style="88" customWidth="1"/>
    <col min="14599" max="14599" width="12.140625" style="88" customWidth="1"/>
    <col min="14600" max="14600" width="9.140625" style="88"/>
    <col min="14601" max="14601" width="14.28515625" style="88" customWidth="1"/>
    <col min="14602" max="14602" width="13.28515625" style="88" customWidth="1"/>
    <col min="14603" max="14603" width="9.140625" style="88"/>
    <col min="14604" max="14604" width="14.28515625" style="88" customWidth="1"/>
    <col min="14605" max="14605" width="13.28515625" style="88" customWidth="1"/>
    <col min="14606" max="14607" width="9.140625" style="88"/>
    <col min="14608" max="14608" width="13.28515625" style="88" customWidth="1"/>
    <col min="14609" max="14848" width="9.140625" style="88"/>
    <col min="14849" max="14849" width="41.5703125" style="88" customWidth="1"/>
    <col min="14850" max="14850" width="12.140625" style="88" customWidth="1"/>
    <col min="14851" max="14851" width="6.85546875" style="88" customWidth="1"/>
    <col min="14852" max="14852" width="12.140625" style="88" customWidth="1"/>
    <col min="14853" max="14854" width="8.85546875" style="88" customWidth="1"/>
    <col min="14855" max="14855" width="12.140625" style="88" customWidth="1"/>
    <col min="14856" max="14856" width="9.140625" style="88"/>
    <col min="14857" max="14857" width="14.28515625" style="88" customWidth="1"/>
    <col min="14858" max="14858" width="13.28515625" style="88" customWidth="1"/>
    <col min="14859" max="14859" width="9.140625" style="88"/>
    <col min="14860" max="14860" width="14.28515625" style="88" customWidth="1"/>
    <col min="14861" max="14861" width="13.28515625" style="88" customWidth="1"/>
    <col min="14862" max="14863" width="9.140625" style="88"/>
    <col min="14864" max="14864" width="13.28515625" style="88" customWidth="1"/>
    <col min="14865" max="15104" width="9.140625" style="88"/>
    <col min="15105" max="15105" width="41.5703125" style="88" customWidth="1"/>
    <col min="15106" max="15106" width="12.140625" style="88" customWidth="1"/>
    <col min="15107" max="15107" width="6.85546875" style="88" customWidth="1"/>
    <col min="15108" max="15108" width="12.140625" style="88" customWidth="1"/>
    <col min="15109" max="15110" width="8.85546875" style="88" customWidth="1"/>
    <col min="15111" max="15111" width="12.140625" style="88" customWidth="1"/>
    <col min="15112" max="15112" width="9.140625" style="88"/>
    <col min="15113" max="15113" width="14.28515625" style="88" customWidth="1"/>
    <col min="15114" max="15114" width="13.28515625" style="88" customWidth="1"/>
    <col min="15115" max="15115" width="9.140625" style="88"/>
    <col min="15116" max="15116" width="14.28515625" style="88" customWidth="1"/>
    <col min="15117" max="15117" width="13.28515625" style="88" customWidth="1"/>
    <col min="15118" max="15119" width="9.140625" style="88"/>
    <col min="15120" max="15120" width="13.28515625" style="88" customWidth="1"/>
    <col min="15121" max="15360" width="9.140625" style="88"/>
    <col min="15361" max="15361" width="41.5703125" style="88" customWidth="1"/>
    <col min="15362" max="15362" width="12.140625" style="88" customWidth="1"/>
    <col min="15363" max="15363" width="6.85546875" style="88" customWidth="1"/>
    <col min="15364" max="15364" width="12.140625" style="88" customWidth="1"/>
    <col min="15365" max="15366" width="8.85546875" style="88" customWidth="1"/>
    <col min="15367" max="15367" width="12.140625" style="88" customWidth="1"/>
    <col min="15368" max="15368" width="9.140625" style="88"/>
    <col min="15369" max="15369" width="14.28515625" style="88" customWidth="1"/>
    <col min="15370" max="15370" width="13.28515625" style="88" customWidth="1"/>
    <col min="15371" max="15371" width="9.140625" style="88"/>
    <col min="15372" max="15372" width="14.28515625" style="88" customWidth="1"/>
    <col min="15373" max="15373" width="13.28515625" style="88" customWidth="1"/>
    <col min="15374" max="15375" width="9.140625" style="88"/>
    <col min="15376" max="15376" width="13.28515625" style="88" customWidth="1"/>
    <col min="15377" max="15616" width="9.140625" style="88"/>
    <col min="15617" max="15617" width="41.5703125" style="88" customWidth="1"/>
    <col min="15618" max="15618" width="12.140625" style="88" customWidth="1"/>
    <col min="15619" max="15619" width="6.85546875" style="88" customWidth="1"/>
    <col min="15620" max="15620" width="12.140625" style="88" customWidth="1"/>
    <col min="15621" max="15622" width="8.85546875" style="88" customWidth="1"/>
    <col min="15623" max="15623" width="12.140625" style="88" customWidth="1"/>
    <col min="15624" max="15624" width="9.140625" style="88"/>
    <col min="15625" max="15625" width="14.28515625" style="88" customWidth="1"/>
    <col min="15626" max="15626" width="13.28515625" style="88" customWidth="1"/>
    <col min="15627" max="15627" width="9.140625" style="88"/>
    <col min="15628" max="15628" width="14.28515625" style="88" customWidth="1"/>
    <col min="15629" max="15629" width="13.28515625" style="88" customWidth="1"/>
    <col min="15630" max="15631" width="9.140625" style="88"/>
    <col min="15632" max="15632" width="13.28515625" style="88" customWidth="1"/>
    <col min="15633" max="15872" width="9.140625" style="88"/>
    <col min="15873" max="15873" width="41.5703125" style="88" customWidth="1"/>
    <col min="15874" max="15874" width="12.140625" style="88" customWidth="1"/>
    <col min="15875" max="15875" width="6.85546875" style="88" customWidth="1"/>
    <col min="15876" max="15876" width="12.140625" style="88" customWidth="1"/>
    <col min="15877" max="15878" width="8.85546875" style="88" customWidth="1"/>
    <col min="15879" max="15879" width="12.140625" style="88" customWidth="1"/>
    <col min="15880" max="15880" width="9.140625" style="88"/>
    <col min="15881" max="15881" width="14.28515625" style="88" customWidth="1"/>
    <col min="15882" max="15882" width="13.28515625" style="88" customWidth="1"/>
    <col min="15883" max="15883" width="9.140625" style="88"/>
    <col min="15884" max="15884" width="14.28515625" style="88" customWidth="1"/>
    <col min="15885" max="15885" width="13.28515625" style="88" customWidth="1"/>
    <col min="15886" max="15887" width="9.140625" style="88"/>
    <col min="15888" max="15888" width="13.28515625" style="88" customWidth="1"/>
    <col min="15889" max="16128" width="9.140625" style="88"/>
    <col min="16129" max="16129" width="41.5703125" style="88" customWidth="1"/>
    <col min="16130" max="16130" width="12.140625" style="88" customWidth="1"/>
    <col min="16131" max="16131" width="6.85546875" style="88" customWidth="1"/>
    <col min="16132" max="16132" width="12.140625" style="88" customWidth="1"/>
    <col min="16133" max="16134" width="8.85546875" style="88" customWidth="1"/>
    <col min="16135" max="16135" width="12.140625" style="88" customWidth="1"/>
    <col min="16136" max="16136" width="9.140625" style="88"/>
    <col min="16137" max="16137" width="14.28515625" style="88" customWidth="1"/>
    <col min="16138" max="16138" width="13.28515625" style="88" customWidth="1"/>
    <col min="16139" max="16139" width="9.140625" style="88"/>
    <col min="16140" max="16140" width="14.28515625" style="88" customWidth="1"/>
    <col min="16141" max="16141" width="13.28515625" style="88" customWidth="1"/>
    <col min="16142" max="16143" width="9.140625" style="88"/>
    <col min="16144" max="16144" width="13.28515625" style="88" customWidth="1"/>
    <col min="16145" max="16384" width="9.140625" style="88"/>
  </cols>
  <sheetData>
    <row r="1" spans="1:33" s="40" customFormat="1" ht="18">
      <c r="A1" s="41" t="str">
        <f>Title!B12</f>
        <v>CP 2016-20 Revised Proposal - ACS Model</v>
      </c>
      <c r="B1" s="36"/>
      <c r="C1" s="36"/>
      <c r="D1" s="36"/>
      <c r="E1" s="47"/>
      <c r="F1" s="48"/>
      <c r="G1" s="37"/>
      <c r="H1" s="48"/>
      <c r="I1" s="48"/>
      <c r="J1" s="49"/>
      <c r="K1" s="49"/>
      <c r="L1" s="49"/>
      <c r="M1" s="49"/>
      <c r="N1" s="49"/>
      <c r="O1" s="49"/>
      <c r="P1" s="49"/>
      <c r="Q1" s="49"/>
      <c r="R1" s="49"/>
      <c r="S1" s="38"/>
      <c r="T1" s="38"/>
      <c r="U1" s="38"/>
      <c r="V1" s="38"/>
      <c r="W1" s="42"/>
      <c r="X1" s="42"/>
      <c r="Y1" s="42"/>
      <c r="Z1" s="42"/>
      <c r="AA1" s="42"/>
      <c r="AB1" s="42"/>
      <c r="AC1" s="38"/>
      <c r="AD1" s="38"/>
      <c r="AE1" s="38"/>
      <c r="AF1" s="42"/>
      <c r="AG1" s="42"/>
    </row>
    <row r="2" spans="1:33" s="40" customFormat="1" ht="15.75">
      <c r="A2" s="43" t="str">
        <f ca="1">MID(CELL("Filename",D1),FIND("]",CELL("Filename",D1))+1,255)</f>
        <v>2011-15 rates summary</v>
      </c>
      <c r="B2" s="43"/>
      <c r="C2" s="43"/>
      <c r="D2" s="43"/>
      <c r="E2" s="50"/>
      <c r="F2" s="51"/>
      <c r="G2" s="51"/>
      <c r="H2" s="51"/>
      <c r="I2" s="51"/>
      <c r="J2" s="660" t="str">
        <f ca="1">Check!D2</f>
        <v>OK</v>
      </c>
      <c r="K2" s="52"/>
      <c r="L2" s="52"/>
      <c r="M2" s="52"/>
      <c r="N2" s="52"/>
      <c r="O2" s="52"/>
      <c r="P2" s="52"/>
      <c r="Q2" s="52"/>
      <c r="R2" s="52"/>
      <c r="S2" s="39"/>
      <c r="T2" s="39"/>
      <c r="U2" s="39"/>
      <c r="V2" s="39"/>
      <c r="W2" s="44"/>
      <c r="X2" s="44"/>
      <c r="Y2" s="44"/>
      <c r="Z2" s="44"/>
      <c r="AA2" s="44"/>
      <c r="AB2" s="44"/>
      <c r="AC2" s="39"/>
      <c r="AD2" s="39"/>
      <c r="AE2" s="39"/>
      <c r="AF2" s="44"/>
      <c r="AG2" s="44"/>
    </row>
    <row r="3" spans="1:33">
      <c r="A3" s="554" t="s">
        <v>2</v>
      </c>
    </row>
    <row r="5" spans="1:33">
      <c r="A5"/>
      <c r="H5"/>
      <c r="I5"/>
      <c r="J5"/>
      <c r="K5"/>
      <c r="L5"/>
      <c r="M5"/>
      <c r="N5"/>
      <c r="O5"/>
      <c r="P5"/>
    </row>
    <row r="6" spans="1:33" s="102" customFormat="1" ht="15.75">
      <c r="A6" s="33"/>
      <c r="B6" s="1383" t="s">
        <v>509</v>
      </c>
      <c r="C6" s="1384"/>
      <c r="D6" s="1384"/>
      <c r="E6" s="1384"/>
      <c r="F6" s="1384"/>
      <c r="G6" s="1384"/>
      <c r="H6" s="2"/>
      <c r="I6"/>
      <c r="J6"/>
      <c r="K6"/>
      <c r="L6"/>
      <c r="M6"/>
      <c r="N6" s="2"/>
      <c r="O6" s="2"/>
      <c r="P6" s="2"/>
    </row>
    <row r="7" spans="1:33" s="102" customFormat="1" ht="15.75">
      <c r="A7" s="33"/>
      <c r="B7" s="313"/>
      <c r="C7" s="314"/>
      <c r="D7" s="314"/>
      <c r="E7" s="314"/>
      <c r="F7" s="314"/>
      <c r="G7" s="314"/>
      <c r="H7" s="2"/>
      <c r="I7"/>
      <c r="J7"/>
      <c r="K7" s="315"/>
      <c r="L7" s="86"/>
      <c r="M7" s="258"/>
      <c r="N7" s="2"/>
      <c r="O7" s="2"/>
      <c r="P7" s="2"/>
    </row>
    <row r="8" spans="1:33" ht="58.5" customHeight="1">
      <c r="A8" s="316" t="s">
        <v>284</v>
      </c>
      <c r="B8" s="799" t="s">
        <v>278</v>
      </c>
      <c r="C8" s="799" t="s">
        <v>279</v>
      </c>
      <c r="D8" s="799" t="s">
        <v>280</v>
      </c>
      <c r="E8" s="799" t="s">
        <v>279</v>
      </c>
      <c r="F8" s="799" t="s">
        <v>281</v>
      </c>
      <c r="G8" s="799" t="s">
        <v>282</v>
      </c>
      <c r="H8" s="799" t="s">
        <v>279</v>
      </c>
      <c r="I8" s="799" t="s">
        <v>281</v>
      </c>
      <c r="J8" s="799" t="s">
        <v>283</v>
      </c>
      <c r="K8" s="799" t="s">
        <v>279</v>
      </c>
      <c r="L8" s="799" t="s">
        <v>281</v>
      </c>
      <c r="M8" s="799" t="s">
        <v>308</v>
      </c>
      <c r="N8" s="799" t="s">
        <v>279</v>
      </c>
      <c r="O8" s="799" t="s">
        <v>281</v>
      </c>
      <c r="P8" s="799" t="s">
        <v>354</v>
      </c>
      <c r="R8" s="100"/>
    </row>
    <row r="9" spans="1:33">
      <c r="A9" s="317" t="s">
        <v>57</v>
      </c>
      <c r="B9" s="509">
        <v>237.9</v>
      </c>
      <c r="C9" s="260">
        <f>Inputs!$H$13</f>
        <v>2.7876631079478242E-2</v>
      </c>
      <c r="D9" s="482">
        <f t="shared" ref="D9:D16" si="0">ROUND((B9*C9)+B9,2)</f>
        <v>244.53</v>
      </c>
      <c r="E9" s="261">
        <f>Inputs!$I$13</f>
        <v>3.5199076745527913E-2</v>
      </c>
      <c r="F9" s="261">
        <f>Inputs!$I$36</f>
        <v>-5.4000000000000003E-3</v>
      </c>
      <c r="G9" s="483">
        <f t="shared" ref="G9:G16" si="1">ROUNDDOWN((1+E9)*(1-F9)*D9,2)</f>
        <v>254.5</v>
      </c>
      <c r="H9" s="261">
        <f>Inputs!$J$13</f>
        <v>2.0040080160320661E-2</v>
      </c>
      <c r="I9" s="261">
        <f>Inputs!$J$36</f>
        <v>-1.7899999999999999E-2</v>
      </c>
      <c r="J9" s="483">
        <f t="shared" ref="J9:J16" si="2">ROUNDDOWN((1+H9)*(1-I9)*G9,2)</f>
        <v>264.24</v>
      </c>
      <c r="K9" s="261">
        <f>Inputs!$K$13</f>
        <v>2.16110019646365E-2</v>
      </c>
      <c r="L9" s="261">
        <f>Inputs!$K$36</f>
        <v>-3.3099999999999997E-2</v>
      </c>
      <c r="M9" s="483">
        <f t="shared" ref="M9:M16" si="3">ROUNDDOWN((1+K9)*(1-L9)*J9,2)</f>
        <v>278.88</v>
      </c>
      <c r="N9" s="261">
        <f>Inputs!$L$13</f>
        <v>2.30769230769232E-2</v>
      </c>
      <c r="O9" s="261">
        <f>Inputs!$L$36</f>
        <v>-1.8100000000000002E-2</v>
      </c>
      <c r="P9" s="483">
        <f t="shared" ref="P9:P16" si="4">ROUNDDOWN((1+N9)*(1-O9)*M9,2)</f>
        <v>290.47000000000003</v>
      </c>
      <c r="Q9" s="102"/>
      <c r="R9" s="484"/>
      <c r="S9"/>
    </row>
    <row r="10" spans="1:33">
      <c r="A10" s="317" t="s">
        <v>58</v>
      </c>
      <c r="B10" s="509">
        <v>259.95</v>
      </c>
      <c r="C10" s="260">
        <f>Inputs!$H$13</f>
        <v>2.7876631079478242E-2</v>
      </c>
      <c r="D10" s="482">
        <f t="shared" si="0"/>
        <v>267.2</v>
      </c>
      <c r="E10" s="261">
        <f>Inputs!$I$13</f>
        <v>3.5199076745527913E-2</v>
      </c>
      <c r="F10" s="261">
        <f>Inputs!$I$36</f>
        <v>-5.4000000000000003E-3</v>
      </c>
      <c r="G10" s="483">
        <f t="shared" si="1"/>
        <v>278.08999999999997</v>
      </c>
      <c r="H10" s="261">
        <f>Inputs!$J$13</f>
        <v>2.0040080160320661E-2</v>
      </c>
      <c r="I10" s="261">
        <f>Inputs!$J$36</f>
        <v>-1.7899999999999999E-2</v>
      </c>
      <c r="J10" s="483">
        <f t="shared" si="2"/>
        <v>288.74</v>
      </c>
      <c r="K10" s="261">
        <f>Inputs!$K$13</f>
        <v>2.16110019646365E-2</v>
      </c>
      <c r="L10" s="261">
        <f>Inputs!$K$36</f>
        <v>-3.3099999999999997E-2</v>
      </c>
      <c r="M10" s="483">
        <f t="shared" si="3"/>
        <v>304.74</v>
      </c>
      <c r="N10" s="261">
        <f>Inputs!$L$13</f>
        <v>2.30769230769232E-2</v>
      </c>
      <c r="O10" s="261">
        <f>Inputs!$L$36</f>
        <v>-1.8100000000000002E-2</v>
      </c>
      <c r="P10" s="483">
        <f t="shared" si="4"/>
        <v>317.41000000000003</v>
      </c>
      <c r="Q10" s="102"/>
      <c r="R10" s="484"/>
      <c r="S10"/>
    </row>
    <row r="11" spans="1:33">
      <c r="A11" s="317" t="s">
        <v>49</v>
      </c>
      <c r="B11" s="509">
        <v>308.10000000000002</v>
      </c>
      <c r="C11" s="260">
        <f>Inputs!$H$13</f>
        <v>2.7876631079478242E-2</v>
      </c>
      <c r="D11" s="482">
        <f t="shared" si="0"/>
        <v>316.69</v>
      </c>
      <c r="E11" s="261">
        <f>Inputs!$I$13</f>
        <v>3.5199076745527913E-2</v>
      </c>
      <c r="F11" s="261">
        <f>Inputs!$I$36</f>
        <v>-5.4000000000000003E-3</v>
      </c>
      <c r="G11" s="483">
        <f t="shared" si="1"/>
        <v>329.6</v>
      </c>
      <c r="H11" s="261">
        <f>Inputs!$J$13</f>
        <v>2.0040080160320661E-2</v>
      </c>
      <c r="I11" s="261">
        <f>Inputs!$J$36</f>
        <v>-1.7899999999999999E-2</v>
      </c>
      <c r="J11" s="483">
        <f t="shared" si="2"/>
        <v>342.22</v>
      </c>
      <c r="K11" s="261">
        <f>Inputs!$K$13</f>
        <v>2.16110019646365E-2</v>
      </c>
      <c r="L11" s="261">
        <f>Inputs!$K$36</f>
        <v>-3.3099999999999997E-2</v>
      </c>
      <c r="M11" s="483">
        <f t="shared" si="3"/>
        <v>361.18</v>
      </c>
      <c r="N11" s="261">
        <f>Inputs!$L$13</f>
        <v>2.30769230769232E-2</v>
      </c>
      <c r="O11" s="261">
        <f>Inputs!$L$36</f>
        <v>-1.8100000000000002E-2</v>
      </c>
      <c r="P11" s="483">
        <f t="shared" si="4"/>
        <v>376.2</v>
      </c>
      <c r="Q11" s="102"/>
      <c r="R11" s="484"/>
      <c r="S11"/>
    </row>
    <row r="12" spans="1:33">
      <c r="A12" s="317" t="s">
        <v>50</v>
      </c>
      <c r="B12" s="509">
        <v>337.72</v>
      </c>
      <c r="C12" s="260">
        <f>Inputs!$H$13</f>
        <v>2.7876631079478242E-2</v>
      </c>
      <c r="D12" s="482">
        <f t="shared" si="0"/>
        <v>347.13</v>
      </c>
      <c r="E12" s="261">
        <f>Inputs!$I$13</f>
        <v>3.5199076745527913E-2</v>
      </c>
      <c r="F12" s="261">
        <f>Inputs!$I$36</f>
        <v>-5.4000000000000003E-3</v>
      </c>
      <c r="G12" s="483">
        <f t="shared" si="1"/>
        <v>361.28</v>
      </c>
      <c r="H12" s="261">
        <f>Inputs!$J$13</f>
        <v>2.0040080160320661E-2</v>
      </c>
      <c r="I12" s="261">
        <f>Inputs!$J$36</f>
        <v>-1.7899999999999999E-2</v>
      </c>
      <c r="J12" s="483">
        <f t="shared" si="2"/>
        <v>375.11</v>
      </c>
      <c r="K12" s="261">
        <f>Inputs!$K$13</f>
        <v>2.16110019646365E-2</v>
      </c>
      <c r="L12" s="261">
        <f>Inputs!$K$36</f>
        <v>-3.3099999999999997E-2</v>
      </c>
      <c r="M12" s="483">
        <f t="shared" si="3"/>
        <v>395.9</v>
      </c>
      <c r="N12" s="261">
        <f>Inputs!$L$13</f>
        <v>2.30769230769232E-2</v>
      </c>
      <c r="O12" s="261">
        <f>Inputs!$L$36</f>
        <v>-1.8100000000000002E-2</v>
      </c>
      <c r="P12" s="483">
        <f t="shared" si="4"/>
        <v>412.36</v>
      </c>
      <c r="Q12" s="102"/>
      <c r="R12" s="484"/>
      <c r="S12"/>
    </row>
    <row r="13" spans="1:33" ht="25.5">
      <c r="A13" s="317" t="s">
        <v>51</v>
      </c>
      <c r="B13" s="509">
        <v>137.57</v>
      </c>
      <c r="C13" s="260">
        <f>Inputs!$H$13</f>
        <v>2.7876631079478242E-2</v>
      </c>
      <c r="D13" s="482">
        <f t="shared" si="0"/>
        <v>141.4</v>
      </c>
      <c r="E13" s="261">
        <f>Inputs!$I$13</f>
        <v>3.5199076745527913E-2</v>
      </c>
      <c r="F13" s="261">
        <f>Inputs!$I$36</f>
        <v>-5.4000000000000003E-3</v>
      </c>
      <c r="G13" s="483">
        <f t="shared" si="1"/>
        <v>147.16</v>
      </c>
      <c r="H13" s="261">
        <f>Inputs!$J$13</f>
        <v>2.0040080160320661E-2</v>
      </c>
      <c r="I13" s="261">
        <f>Inputs!$J$36</f>
        <v>-1.7899999999999999E-2</v>
      </c>
      <c r="J13" s="483">
        <f t="shared" si="2"/>
        <v>152.79</v>
      </c>
      <c r="K13" s="261">
        <f>Inputs!$K$13</f>
        <v>2.16110019646365E-2</v>
      </c>
      <c r="L13" s="261">
        <f>Inputs!$K$36</f>
        <v>-3.3099999999999997E-2</v>
      </c>
      <c r="M13" s="483">
        <f t="shared" si="3"/>
        <v>161.25</v>
      </c>
      <c r="N13" s="261">
        <f>Inputs!$L$13</f>
        <v>2.30769230769232E-2</v>
      </c>
      <c r="O13" s="261">
        <f>Inputs!$L$36</f>
        <v>-1.8100000000000002E-2</v>
      </c>
      <c r="P13" s="483">
        <f t="shared" si="4"/>
        <v>167.95</v>
      </c>
      <c r="Q13" s="102"/>
      <c r="R13" s="484"/>
      <c r="S13"/>
    </row>
    <row r="14" spans="1:33">
      <c r="A14" s="317" t="s">
        <v>52</v>
      </c>
      <c r="B14" s="509">
        <v>403.13</v>
      </c>
      <c r="C14" s="260">
        <f>Inputs!$H$13</f>
        <v>2.7876631079478242E-2</v>
      </c>
      <c r="D14" s="482">
        <f t="shared" si="0"/>
        <v>414.37</v>
      </c>
      <c r="E14" s="261">
        <f>Inputs!$I$13</f>
        <v>3.5199076745527913E-2</v>
      </c>
      <c r="F14" s="261">
        <f>Inputs!$I$36</f>
        <v>-5.4000000000000003E-3</v>
      </c>
      <c r="G14" s="483">
        <f t="shared" si="1"/>
        <v>431.27</v>
      </c>
      <c r="H14" s="261">
        <f>Inputs!$J$13</f>
        <v>2.0040080160320661E-2</v>
      </c>
      <c r="I14" s="261">
        <f>Inputs!$J$36</f>
        <v>-1.7899999999999999E-2</v>
      </c>
      <c r="J14" s="483">
        <f t="shared" si="2"/>
        <v>447.78</v>
      </c>
      <c r="K14" s="261">
        <f>Inputs!$K$13</f>
        <v>2.16110019646365E-2</v>
      </c>
      <c r="L14" s="261">
        <f>Inputs!$K$36</f>
        <v>-3.3099999999999997E-2</v>
      </c>
      <c r="M14" s="483">
        <f t="shared" si="3"/>
        <v>472.59</v>
      </c>
      <c r="N14" s="261">
        <f>Inputs!$L$13</f>
        <v>2.30769230769232E-2</v>
      </c>
      <c r="O14" s="261">
        <f>Inputs!$L$36</f>
        <v>-1.8100000000000002E-2</v>
      </c>
      <c r="P14" s="483">
        <f t="shared" si="4"/>
        <v>492.24</v>
      </c>
      <c r="Q14" s="102"/>
      <c r="R14" s="484"/>
      <c r="S14"/>
    </row>
    <row r="15" spans="1:33">
      <c r="A15" s="317" t="s">
        <v>53</v>
      </c>
      <c r="B15" s="509">
        <v>443</v>
      </c>
      <c r="C15" s="260">
        <f>Inputs!$H$13</f>
        <v>2.7876631079478242E-2</v>
      </c>
      <c r="D15" s="482">
        <f t="shared" si="0"/>
        <v>455.35</v>
      </c>
      <c r="E15" s="261">
        <f>Inputs!$I$13</f>
        <v>3.5199076745527913E-2</v>
      </c>
      <c r="F15" s="261">
        <f>Inputs!$I$36</f>
        <v>-5.4000000000000003E-3</v>
      </c>
      <c r="G15" s="483">
        <f t="shared" si="1"/>
        <v>473.92</v>
      </c>
      <c r="H15" s="261">
        <f>Inputs!$J$13</f>
        <v>2.0040080160320661E-2</v>
      </c>
      <c r="I15" s="261">
        <f>Inputs!$J$36</f>
        <v>-1.7899999999999999E-2</v>
      </c>
      <c r="J15" s="483">
        <f t="shared" si="2"/>
        <v>492.07</v>
      </c>
      <c r="K15" s="261">
        <f>Inputs!$K$13</f>
        <v>2.16110019646365E-2</v>
      </c>
      <c r="L15" s="261">
        <f>Inputs!$K$36</f>
        <v>-3.3099999999999997E-2</v>
      </c>
      <c r="M15" s="483">
        <f t="shared" si="3"/>
        <v>519.34</v>
      </c>
      <c r="N15" s="261">
        <f>Inputs!$L$13</f>
        <v>2.30769230769232E-2</v>
      </c>
      <c r="O15" s="261">
        <f>Inputs!$L$36</f>
        <v>-1.8100000000000002E-2</v>
      </c>
      <c r="P15" s="483">
        <f t="shared" si="4"/>
        <v>540.94000000000005</v>
      </c>
      <c r="Q15" s="102"/>
      <c r="R15" s="484"/>
      <c r="S15"/>
    </row>
    <row r="16" spans="1:33" ht="25.5">
      <c r="A16" s="317" t="s">
        <v>54</v>
      </c>
      <c r="B16" s="509">
        <v>236.89</v>
      </c>
      <c r="C16" s="260">
        <f>Inputs!$H$13</f>
        <v>2.7876631079478242E-2</v>
      </c>
      <c r="D16" s="482">
        <f t="shared" si="0"/>
        <v>243.49</v>
      </c>
      <c r="E16" s="261">
        <f>Inputs!$I$13</f>
        <v>3.5199076745527913E-2</v>
      </c>
      <c r="F16" s="261">
        <f>Inputs!$I$36</f>
        <v>-5.4000000000000003E-3</v>
      </c>
      <c r="G16" s="483">
        <f t="shared" si="1"/>
        <v>253.42</v>
      </c>
      <c r="H16" s="261">
        <f>Inputs!$J$13</f>
        <v>2.0040080160320661E-2</v>
      </c>
      <c r="I16" s="261">
        <f>Inputs!$J$36</f>
        <v>-1.7899999999999999E-2</v>
      </c>
      <c r="J16" s="483">
        <f t="shared" si="2"/>
        <v>263.12</v>
      </c>
      <c r="K16" s="261">
        <f>Inputs!$K$13</f>
        <v>2.16110019646365E-2</v>
      </c>
      <c r="L16" s="261">
        <f>Inputs!$K$36</f>
        <v>-3.3099999999999997E-2</v>
      </c>
      <c r="M16" s="483">
        <f t="shared" si="3"/>
        <v>277.7</v>
      </c>
      <c r="N16" s="261">
        <f>Inputs!$L$13</f>
        <v>2.30769230769232E-2</v>
      </c>
      <c r="O16" s="261">
        <f>Inputs!$L$36</f>
        <v>-1.8100000000000002E-2</v>
      </c>
      <c r="P16" s="483">
        <f t="shared" si="4"/>
        <v>289.25</v>
      </c>
      <c r="Q16" s="102"/>
      <c r="R16" s="484"/>
      <c r="S16"/>
    </row>
    <row r="17" spans="1:19">
      <c r="A17" s="317" t="s">
        <v>55</v>
      </c>
      <c r="B17" s="509">
        <v>393.82</v>
      </c>
      <c r="C17" s="260">
        <f>Inputs!$H$13</f>
        <v>2.7876631079478242E-2</v>
      </c>
      <c r="D17" s="482">
        <f t="shared" ref="D17:D64" si="5">ROUND((B17*C17)+B17,2)</f>
        <v>404.8</v>
      </c>
      <c r="E17" s="261">
        <f>Inputs!$I$13</f>
        <v>3.5199076745527913E-2</v>
      </c>
      <c r="F17" s="261">
        <f>Inputs!$I$36</f>
        <v>-5.4000000000000003E-3</v>
      </c>
      <c r="G17" s="483">
        <f t="shared" ref="G17:G64" si="6">ROUNDDOWN((1+E17)*(1-F17)*D17,2)</f>
        <v>421.31</v>
      </c>
      <c r="H17" s="261">
        <f>Inputs!$J$13</f>
        <v>2.0040080160320661E-2</v>
      </c>
      <c r="I17" s="261">
        <f>Inputs!$J$36</f>
        <v>-1.7899999999999999E-2</v>
      </c>
      <c r="J17" s="483">
        <f t="shared" ref="J17:J38" si="7">ROUNDDOWN((1+H17)*(1-I17)*G17,2)</f>
        <v>437.44</v>
      </c>
      <c r="K17" s="261">
        <f>Inputs!$K$13</f>
        <v>2.16110019646365E-2</v>
      </c>
      <c r="L17" s="261">
        <f>Inputs!$K$36</f>
        <v>-3.3099999999999997E-2</v>
      </c>
      <c r="M17" s="483">
        <f t="shared" ref="M17:M38" si="8">ROUNDDOWN((1+K17)*(1-L17)*J17,2)</f>
        <v>461.68</v>
      </c>
      <c r="N17" s="261">
        <f>Inputs!$L$13</f>
        <v>2.30769230769232E-2</v>
      </c>
      <c r="O17" s="261">
        <f>Inputs!$L$36</f>
        <v>-1.8100000000000002E-2</v>
      </c>
      <c r="P17" s="483">
        <f t="shared" ref="P17:P38" si="9">ROUNDDOWN((1+N17)*(1-O17)*M17,2)</f>
        <v>480.88</v>
      </c>
      <c r="Q17" s="102"/>
      <c r="R17" s="484"/>
      <c r="S17"/>
    </row>
    <row r="18" spans="1:19">
      <c r="A18" s="317" t="s">
        <v>56</v>
      </c>
      <c r="B18" s="509">
        <v>432.685</v>
      </c>
      <c r="C18" s="260">
        <f>Inputs!$H$13</f>
        <v>2.7876631079478242E-2</v>
      </c>
      <c r="D18" s="482">
        <f t="shared" si="5"/>
        <v>444.75</v>
      </c>
      <c r="E18" s="261">
        <f>Inputs!$I$13</f>
        <v>3.5199076745527913E-2</v>
      </c>
      <c r="F18" s="261">
        <f>Inputs!$I$36</f>
        <v>-5.4000000000000003E-3</v>
      </c>
      <c r="G18" s="483">
        <f t="shared" si="6"/>
        <v>462.89</v>
      </c>
      <c r="H18" s="261">
        <f>Inputs!$J$13</f>
        <v>2.0040080160320661E-2</v>
      </c>
      <c r="I18" s="261">
        <f>Inputs!$J$36</f>
        <v>-1.7899999999999999E-2</v>
      </c>
      <c r="J18" s="483">
        <f t="shared" si="7"/>
        <v>480.61</v>
      </c>
      <c r="K18" s="261">
        <f>Inputs!$K$13</f>
        <v>2.16110019646365E-2</v>
      </c>
      <c r="L18" s="261">
        <f>Inputs!$K$36</f>
        <v>-3.3099999999999997E-2</v>
      </c>
      <c r="M18" s="483">
        <f t="shared" si="8"/>
        <v>507.24</v>
      </c>
      <c r="N18" s="261">
        <f>Inputs!$L$13</f>
        <v>2.30769230769232E-2</v>
      </c>
      <c r="O18" s="261">
        <f>Inputs!$L$36</f>
        <v>-1.8100000000000002E-2</v>
      </c>
      <c r="P18" s="483">
        <f t="shared" si="9"/>
        <v>528.33000000000004</v>
      </c>
      <c r="Q18" s="102"/>
      <c r="R18" s="484"/>
      <c r="S18"/>
    </row>
    <row r="19" spans="1:19">
      <c r="A19" s="317"/>
      <c r="B19" s="509"/>
      <c r="C19" s="260"/>
      <c r="D19" s="482"/>
      <c r="E19" s="261"/>
      <c r="F19" s="260"/>
      <c r="G19" s="483"/>
      <c r="H19" s="261"/>
      <c r="I19" s="260"/>
      <c r="J19" s="259"/>
      <c r="K19" s="261"/>
      <c r="L19" s="260"/>
      <c r="M19" s="259"/>
      <c r="N19" s="261"/>
      <c r="O19" s="260"/>
      <c r="P19" s="259"/>
      <c r="Q19" s="102"/>
      <c r="R19" s="484"/>
      <c r="S19"/>
    </row>
    <row r="20" spans="1:19">
      <c r="A20" s="318" t="s">
        <v>76</v>
      </c>
      <c r="B20" s="509">
        <v>12.55</v>
      </c>
      <c r="C20" s="260">
        <f>Inputs!$H$13</f>
        <v>2.7876631079478242E-2</v>
      </c>
      <c r="D20" s="482">
        <f t="shared" si="5"/>
        <v>12.9</v>
      </c>
      <c r="E20" s="261">
        <f>Inputs!$I$13</f>
        <v>3.5199076745527913E-2</v>
      </c>
      <c r="F20" s="261">
        <f>Inputs!$I$35</f>
        <v>-0.37380000000000002</v>
      </c>
      <c r="G20" s="483">
        <f t="shared" si="6"/>
        <v>18.34</v>
      </c>
      <c r="H20" s="261">
        <f>Inputs!$J$13</f>
        <v>2.0040080160320661E-2</v>
      </c>
      <c r="I20" s="261">
        <f>Inputs!$J$35</f>
        <v>-0.27189999999999998</v>
      </c>
      <c r="J20" s="483">
        <f t="shared" si="7"/>
        <v>23.79</v>
      </c>
      <c r="K20" s="261">
        <f>Inputs!$K$13</f>
        <v>2.16110019646365E-2</v>
      </c>
      <c r="L20" s="261">
        <f>Inputs!$K$35</f>
        <v>-2.8999999999999998E-3</v>
      </c>
      <c r="M20" s="483">
        <f t="shared" si="8"/>
        <v>24.37</v>
      </c>
      <c r="N20" s="261">
        <f>Inputs!$L$13</f>
        <v>2.30769230769232E-2</v>
      </c>
      <c r="O20" s="261">
        <f>Inputs!$L$35</f>
        <v>-2.2000000000000001E-3</v>
      </c>
      <c r="P20" s="483">
        <f t="shared" si="9"/>
        <v>24.98</v>
      </c>
      <c r="Q20" s="102"/>
      <c r="R20" s="484"/>
      <c r="S20"/>
    </row>
    <row r="21" spans="1:19">
      <c r="A21" s="318" t="s">
        <v>77</v>
      </c>
      <c r="B21" s="509">
        <v>15.73</v>
      </c>
      <c r="C21" s="260">
        <f>Inputs!$H$13</f>
        <v>2.7876631079478242E-2</v>
      </c>
      <c r="D21" s="482">
        <f t="shared" si="5"/>
        <v>16.170000000000002</v>
      </c>
      <c r="E21" s="261">
        <f>Inputs!$I$13</f>
        <v>3.5199076745527913E-2</v>
      </c>
      <c r="F21" s="261">
        <f>Inputs!$I$35</f>
        <v>-0.37380000000000002</v>
      </c>
      <c r="G21" s="483">
        <f t="shared" si="6"/>
        <v>22.99</v>
      </c>
      <c r="H21" s="261">
        <f>Inputs!$J$13</f>
        <v>2.0040080160320661E-2</v>
      </c>
      <c r="I21" s="261">
        <f>Inputs!$J$35</f>
        <v>-0.27189999999999998</v>
      </c>
      <c r="J21" s="483">
        <f t="shared" si="7"/>
        <v>29.82</v>
      </c>
      <c r="K21" s="261">
        <f>Inputs!$K$13</f>
        <v>2.16110019646365E-2</v>
      </c>
      <c r="L21" s="261">
        <f>Inputs!$K$35</f>
        <v>-2.8999999999999998E-3</v>
      </c>
      <c r="M21" s="483">
        <f t="shared" si="8"/>
        <v>30.55</v>
      </c>
      <c r="N21" s="261">
        <f>Inputs!$L$13</f>
        <v>2.30769230769232E-2</v>
      </c>
      <c r="O21" s="261">
        <f>Inputs!$L$35</f>
        <v>-2.2000000000000001E-3</v>
      </c>
      <c r="P21" s="483">
        <f t="shared" si="9"/>
        <v>31.32</v>
      </c>
      <c r="Q21" s="102"/>
      <c r="R21" s="484"/>
      <c r="S21"/>
    </row>
    <row r="22" spans="1:19">
      <c r="A22" s="318" t="s">
        <v>78</v>
      </c>
      <c r="B22" s="509">
        <v>53.57</v>
      </c>
      <c r="C22" s="260">
        <f>Inputs!$H$13</f>
        <v>2.7876631079478242E-2</v>
      </c>
      <c r="D22" s="482">
        <f t="shared" si="5"/>
        <v>55.06</v>
      </c>
      <c r="E22" s="261">
        <f>Inputs!$I$13</f>
        <v>3.5199076745527913E-2</v>
      </c>
      <c r="F22" s="261">
        <f>Inputs!$I$35</f>
        <v>-0.37380000000000002</v>
      </c>
      <c r="G22" s="483">
        <f t="shared" si="6"/>
        <v>78.3</v>
      </c>
      <c r="H22" s="261">
        <f>Inputs!$J$13</f>
        <v>2.0040080160320661E-2</v>
      </c>
      <c r="I22" s="261">
        <f>Inputs!$J$35</f>
        <v>-0.27189999999999998</v>
      </c>
      <c r="J22" s="483">
        <f t="shared" si="7"/>
        <v>101.58</v>
      </c>
      <c r="K22" s="261">
        <f>Inputs!$K$13</f>
        <v>2.16110019646365E-2</v>
      </c>
      <c r="L22" s="261">
        <f>Inputs!$K$35</f>
        <v>-2.8999999999999998E-3</v>
      </c>
      <c r="M22" s="483">
        <f t="shared" si="8"/>
        <v>104.07</v>
      </c>
      <c r="N22" s="261">
        <f>Inputs!$L$13</f>
        <v>2.30769230769232E-2</v>
      </c>
      <c r="O22" s="261">
        <f>Inputs!$L$35</f>
        <v>-2.2000000000000001E-3</v>
      </c>
      <c r="P22" s="483">
        <f t="shared" si="9"/>
        <v>106.7</v>
      </c>
      <c r="Q22" s="102"/>
      <c r="R22" s="484"/>
      <c r="S22"/>
    </row>
    <row r="23" spans="1:19">
      <c r="A23" s="319" t="s">
        <v>79</v>
      </c>
      <c r="B23" s="509">
        <v>12.72</v>
      </c>
      <c r="C23" s="260">
        <f>Inputs!$H$13</f>
        <v>2.7876631079478242E-2</v>
      </c>
      <c r="D23" s="482">
        <f t="shared" si="5"/>
        <v>13.07</v>
      </c>
      <c r="E23" s="261">
        <f>Inputs!$I$13</f>
        <v>3.5199076745527913E-2</v>
      </c>
      <c r="F23" s="261">
        <f>Inputs!$I$35</f>
        <v>-0.37380000000000002</v>
      </c>
      <c r="G23" s="483">
        <f t="shared" si="6"/>
        <v>18.579999999999998</v>
      </c>
      <c r="H23" s="261">
        <f>Inputs!$J$13</f>
        <v>2.0040080160320661E-2</v>
      </c>
      <c r="I23" s="261">
        <f>Inputs!$J$35</f>
        <v>-0.27189999999999998</v>
      </c>
      <c r="J23" s="483">
        <f t="shared" si="7"/>
        <v>24.1</v>
      </c>
      <c r="K23" s="261">
        <f>Inputs!$K$13</f>
        <v>2.16110019646365E-2</v>
      </c>
      <c r="L23" s="261">
        <f>Inputs!$K$35</f>
        <v>-2.8999999999999998E-3</v>
      </c>
      <c r="M23" s="483">
        <f t="shared" si="8"/>
        <v>24.69</v>
      </c>
      <c r="N23" s="261">
        <f>Inputs!$L$13</f>
        <v>2.30769230769232E-2</v>
      </c>
      <c r="O23" s="261">
        <f>Inputs!$L$35</f>
        <v>-2.2000000000000001E-3</v>
      </c>
      <c r="P23" s="483">
        <f t="shared" si="9"/>
        <v>25.31</v>
      </c>
      <c r="Q23" s="102"/>
      <c r="R23" s="484"/>
      <c r="S23"/>
    </row>
    <row r="24" spans="1:19">
      <c r="A24" s="319" t="s">
        <v>80</v>
      </c>
      <c r="B24" s="509"/>
      <c r="C24" s="260">
        <f>Inputs!$H$13</f>
        <v>2.7876631079478242E-2</v>
      </c>
      <c r="D24" s="482">
        <f t="shared" si="5"/>
        <v>0</v>
      </c>
      <c r="E24" s="261">
        <f>Inputs!$I$13</f>
        <v>3.5199076745527913E-2</v>
      </c>
      <c r="F24" s="261">
        <f>Inputs!$I$35</f>
        <v>-0.37380000000000002</v>
      </c>
      <c r="G24" s="483">
        <f t="shared" si="6"/>
        <v>0</v>
      </c>
      <c r="H24" s="261">
        <f>Inputs!$J$13</f>
        <v>2.0040080160320661E-2</v>
      </c>
      <c r="I24" s="261">
        <f>Inputs!$J$35</f>
        <v>-0.27189999999999998</v>
      </c>
      <c r="J24" s="483">
        <f t="shared" si="7"/>
        <v>0</v>
      </c>
      <c r="K24" s="261">
        <f>Inputs!$K$13</f>
        <v>2.16110019646365E-2</v>
      </c>
      <c r="L24" s="261">
        <f>Inputs!$K$35</f>
        <v>-2.8999999999999998E-3</v>
      </c>
      <c r="M24" s="483">
        <f t="shared" si="8"/>
        <v>0</v>
      </c>
      <c r="N24" s="261">
        <f>Inputs!$L$13</f>
        <v>2.30769230769232E-2</v>
      </c>
      <c r="O24" s="261">
        <f>Inputs!$L$35</f>
        <v>-2.2000000000000001E-3</v>
      </c>
      <c r="P24" s="483">
        <f t="shared" si="9"/>
        <v>0</v>
      </c>
      <c r="Q24" s="102"/>
      <c r="R24" s="484"/>
      <c r="S24"/>
    </row>
    <row r="25" spans="1:19">
      <c r="A25" s="319" t="s">
        <v>81</v>
      </c>
      <c r="B25" s="509">
        <v>12.72</v>
      </c>
      <c r="C25" s="260">
        <f>Inputs!$H$13</f>
        <v>2.7876631079478242E-2</v>
      </c>
      <c r="D25" s="482">
        <f t="shared" si="5"/>
        <v>13.07</v>
      </c>
      <c r="E25" s="261">
        <f>Inputs!$I$13</f>
        <v>3.5199076745527913E-2</v>
      </c>
      <c r="F25" s="261">
        <f>Inputs!$I$35</f>
        <v>-0.37380000000000002</v>
      </c>
      <c r="G25" s="483">
        <f t="shared" si="6"/>
        <v>18.579999999999998</v>
      </c>
      <c r="H25" s="261">
        <f>Inputs!$J$13</f>
        <v>2.0040080160320661E-2</v>
      </c>
      <c r="I25" s="261">
        <f>Inputs!$J$35</f>
        <v>-0.27189999999999998</v>
      </c>
      <c r="J25" s="483">
        <f t="shared" si="7"/>
        <v>24.1</v>
      </c>
      <c r="K25" s="261">
        <f>Inputs!$K$13</f>
        <v>2.16110019646365E-2</v>
      </c>
      <c r="L25" s="261">
        <f>Inputs!$K$35</f>
        <v>-2.8999999999999998E-3</v>
      </c>
      <c r="M25" s="483">
        <f t="shared" si="8"/>
        <v>24.69</v>
      </c>
      <c r="N25" s="261">
        <f>Inputs!$L$13</f>
        <v>2.30769230769232E-2</v>
      </c>
      <c r="O25" s="261">
        <f>Inputs!$L$35</f>
        <v>-2.2000000000000001E-3</v>
      </c>
      <c r="P25" s="483">
        <f t="shared" si="9"/>
        <v>25.31</v>
      </c>
      <c r="Q25" s="102"/>
      <c r="R25" s="484"/>
      <c r="S25"/>
    </row>
    <row r="26" spans="1:19">
      <c r="A26" s="318" t="s">
        <v>82</v>
      </c>
      <c r="B26" s="509">
        <v>9.73</v>
      </c>
      <c r="C26" s="260">
        <f>Inputs!$H$13</f>
        <v>2.7876631079478242E-2</v>
      </c>
      <c r="D26" s="482">
        <f t="shared" si="5"/>
        <v>10</v>
      </c>
      <c r="E26" s="261">
        <f>Inputs!$I$13</f>
        <v>3.5199076745527913E-2</v>
      </c>
      <c r="F26" s="261">
        <f>Inputs!$I$35</f>
        <v>-0.37380000000000002</v>
      </c>
      <c r="G26" s="483">
        <f t="shared" si="6"/>
        <v>14.22</v>
      </c>
      <c r="H26" s="261">
        <f>Inputs!$J$13</f>
        <v>2.0040080160320661E-2</v>
      </c>
      <c r="I26" s="261">
        <f>Inputs!$J$35</f>
        <v>-0.27189999999999998</v>
      </c>
      <c r="J26" s="483">
        <f t="shared" si="7"/>
        <v>18.440000000000001</v>
      </c>
      <c r="K26" s="261">
        <f>Inputs!$K$13</f>
        <v>2.16110019646365E-2</v>
      </c>
      <c r="L26" s="261">
        <f>Inputs!$K$35</f>
        <v>-2.8999999999999998E-3</v>
      </c>
      <c r="M26" s="483">
        <f t="shared" si="8"/>
        <v>18.89</v>
      </c>
      <c r="N26" s="261">
        <f>Inputs!$L$13</f>
        <v>2.30769230769232E-2</v>
      </c>
      <c r="O26" s="261">
        <f>Inputs!$L$35</f>
        <v>-2.2000000000000001E-3</v>
      </c>
      <c r="P26" s="483">
        <f t="shared" si="9"/>
        <v>19.36</v>
      </c>
      <c r="Q26" s="102"/>
      <c r="R26" s="484"/>
      <c r="S26"/>
    </row>
    <row r="27" spans="1:19">
      <c r="A27" s="320" t="s">
        <v>83</v>
      </c>
      <c r="B27" s="509"/>
      <c r="C27" s="260">
        <f>Inputs!$H$13</f>
        <v>2.7876631079478242E-2</v>
      </c>
      <c r="D27" s="482">
        <f t="shared" si="5"/>
        <v>0</v>
      </c>
      <c r="E27" s="261">
        <f>Inputs!$I$13</f>
        <v>3.5199076745527913E-2</v>
      </c>
      <c r="F27" s="261">
        <f>Inputs!$I$35</f>
        <v>-0.37380000000000002</v>
      </c>
      <c r="G27" s="483">
        <f t="shared" si="6"/>
        <v>0</v>
      </c>
      <c r="H27" s="261">
        <f>Inputs!$J$13</f>
        <v>2.0040080160320661E-2</v>
      </c>
      <c r="I27" s="261">
        <f>Inputs!$J$35</f>
        <v>-0.27189999999999998</v>
      </c>
      <c r="J27" s="483">
        <f t="shared" si="7"/>
        <v>0</v>
      </c>
      <c r="K27" s="261">
        <f>Inputs!$K$13</f>
        <v>2.16110019646365E-2</v>
      </c>
      <c r="L27" s="261">
        <f>Inputs!$K$35</f>
        <v>-2.8999999999999998E-3</v>
      </c>
      <c r="M27" s="483">
        <f t="shared" si="8"/>
        <v>0</v>
      </c>
      <c r="N27" s="261">
        <f>Inputs!$L$13</f>
        <v>2.30769230769232E-2</v>
      </c>
      <c r="O27" s="261">
        <f>Inputs!$L$35</f>
        <v>-2.2000000000000001E-3</v>
      </c>
      <c r="P27" s="483">
        <f t="shared" si="9"/>
        <v>0</v>
      </c>
      <c r="Q27" s="102"/>
      <c r="R27" s="484"/>
      <c r="S27"/>
    </row>
    <row r="28" spans="1:19">
      <c r="A28" s="639" t="s">
        <v>355</v>
      </c>
      <c r="B28" s="509"/>
      <c r="C28" s="260"/>
      <c r="D28" s="482"/>
      <c r="E28" s="261"/>
      <c r="F28" s="261"/>
      <c r="G28" s="483"/>
      <c r="H28" s="261"/>
      <c r="I28" s="261"/>
      <c r="J28" s="483"/>
      <c r="K28" s="261"/>
      <c r="L28" s="261"/>
      <c r="M28" s="483"/>
      <c r="N28" s="261"/>
      <c r="O28" s="261"/>
      <c r="P28" s="816">
        <f>P26</f>
        <v>19.36</v>
      </c>
      <c r="Q28" s="102"/>
      <c r="R28" s="484"/>
      <c r="S28"/>
    </row>
    <row r="29" spans="1:19">
      <c r="A29" s="639" t="s">
        <v>357</v>
      </c>
      <c r="B29" s="509"/>
      <c r="C29" s="260"/>
      <c r="D29" s="482"/>
      <c r="E29" s="261"/>
      <c r="F29" s="261"/>
      <c r="G29" s="483"/>
      <c r="H29" s="261"/>
      <c r="I29" s="261"/>
      <c r="J29" s="483"/>
      <c r="K29" s="261"/>
      <c r="L29" s="261"/>
      <c r="M29" s="483"/>
      <c r="N29" s="261"/>
      <c r="O29" s="261"/>
      <c r="P29" s="483"/>
      <c r="Q29" s="102"/>
      <c r="R29" s="484"/>
      <c r="S29"/>
    </row>
    <row r="30" spans="1:19">
      <c r="A30" s="317"/>
      <c r="B30" s="509"/>
      <c r="C30" s="260"/>
      <c r="D30" s="482"/>
      <c r="E30" s="261"/>
      <c r="F30" s="260"/>
      <c r="G30" s="483"/>
      <c r="H30" s="261"/>
      <c r="I30" s="260"/>
      <c r="J30" s="259"/>
      <c r="K30" s="261"/>
      <c r="L30" s="260"/>
      <c r="M30" s="259"/>
      <c r="N30" s="261"/>
      <c r="O30" s="260"/>
      <c r="P30" s="259"/>
      <c r="Q30" s="102"/>
      <c r="R30" s="484"/>
      <c r="S30"/>
    </row>
    <row r="31" spans="1:19">
      <c r="A31" s="317" t="s">
        <v>59</v>
      </c>
      <c r="B31" s="509">
        <v>357.84</v>
      </c>
      <c r="C31" s="260">
        <f>Inputs!$H$13</f>
        <v>2.7876631079478242E-2</v>
      </c>
      <c r="D31" s="482">
        <f t="shared" si="5"/>
        <v>367.82</v>
      </c>
      <c r="E31" s="261">
        <f>Inputs!$I$13</f>
        <v>3.5199076745527913E-2</v>
      </c>
      <c r="F31" s="261">
        <f>Inputs!$I$36</f>
        <v>-5.4000000000000003E-3</v>
      </c>
      <c r="G31" s="483">
        <f t="shared" si="6"/>
        <v>382.82</v>
      </c>
      <c r="H31" s="261">
        <f>Inputs!$J$13</f>
        <v>2.0040080160320661E-2</v>
      </c>
      <c r="I31" s="261">
        <f>Inputs!$J$36</f>
        <v>-1.7899999999999999E-2</v>
      </c>
      <c r="J31" s="483">
        <f t="shared" si="7"/>
        <v>397.48</v>
      </c>
      <c r="K31" s="261">
        <f>Inputs!$K$13</f>
        <v>2.16110019646365E-2</v>
      </c>
      <c r="L31" s="261">
        <f>Inputs!$K$36</f>
        <v>-3.3099999999999997E-2</v>
      </c>
      <c r="M31" s="483">
        <f t="shared" si="8"/>
        <v>419.51</v>
      </c>
      <c r="N31" s="261">
        <f>Inputs!$L$13</f>
        <v>2.30769230769232E-2</v>
      </c>
      <c r="O31" s="261">
        <f>Inputs!$L$36</f>
        <v>-1.8100000000000002E-2</v>
      </c>
      <c r="P31" s="483">
        <f t="shared" si="9"/>
        <v>436.95</v>
      </c>
      <c r="Q31" s="102"/>
      <c r="R31" s="484"/>
      <c r="S31"/>
    </row>
    <row r="32" spans="1:19">
      <c r="A32" s="317" t="s">
        <v>60</v>
      </c>
      <c r="B32" s="509">
        <v>393.4</v>
      </c>
      <c r="C32" s="260">
        <f>Inputs!$H$13</f>
        <v>2.7876631079478242E-2</v>
      </c>
      <c r="D32" s="482">
        <f t="shared" si="5"/>
        <v>404.37</v>
      </c>
      <c r="E32" s="261">
        <f>Inputs!$I$13</f>
        <v>3.5199076745527913E-2</v>
      </c>
      <c r="F32" s="261">
        <f>Inputs!$I$36</f>
        <v>-5.4000000000000003E-3</v>
      </c>
      <c r="G32" s="483">
        <f t="shared" si="6"/>
        <v>420.86</v>
      </c>
      <c r="H32" s="261">
        <f>Inputs!$J$13</f>
        <v>2.0040080160320661E-2</v>
      </c>
      <c r="I32" s="261">
        <f>Inputs!$J$36</f>
        <v>-1.7899999999999999E-2</v>
      </c>
      <c r="J32" s="483">
        <f t="shared" si="7"/>
        <v>436.97</v>
      </c>
      <c r="K32" s="261">
        <f>Inputs!$K$13</f>
        <v>2.16110019646365E-2</v>
      </c>
      <c r="L32" s="261">
        <f>Inputs!$K$36</f>
        <v>-3.3099999999999997E-2</v>
      </c>
      <c r="M32" s="483">
        <f t="shared" si="8"/>
        <v>461.18</v>
      </c>
      <c r="N32" s="261">
        <f>Inputs!$L$13</f>
        <v>2.30769230769232E-2</v>
      </c>
      <c r="O32" s="261">
        <f>Inputs!$L$36</f>
        <v>-1.8100000000000002E-2</v>
      </c>
      <c r="P32" s="483">
        <f t="shared" si="9"/>
        <v>480.36</v>
      </c>
      <c r="Q32" s="102"/>
      <c r="R32" s="484"/>
      <c r="S32"/>
    </row>
    <row r="33" spans="1:19">
      <c r="A33" s="317" t="s">
        <v>61</v>
      </c>
      <c r="B33" s="509">
        <v>225.91</v>
      </c>
      <c r="C33" s="260">
        <f>Inputs!$H$13</f>
        <v>2.7876631079478242E-2</v>
      </c>
      <c r="D33" s="482">
        <f t="shared" si="5"/>
        <v>232.21</v>
      </c>
      <c r="E33" s="261">
        <f>Inputs!$I$13</f>
        <v>3.5199076745527913E-2</v>
      </c>
      <c r="F33" s="261">
        <f>Inputs!$I$36</f>
        <v>-5.4000000000000003E-3</v>
      </c>
      <c r="G33" s="483">
        <f t="shared" si="6"/>
        <v>241.68</v>
      </c>
      <c r="H33" s="261">
        <f>Inputs!$J$13</f>
        <v>2.0040080160320661E-2</v>
      </c>
      <c r="I33" s="261">
        <f>Inputs!$J$36</f>
        <v>-1.7899999999999999E-2</v>
      </c>
      <c r="J33" s="483">
        <f t="shared" si="7"/>
        <v>250.93</v>
      </c>
      <c r="K33" s="261">
        <f>Inputs!$K$13</f>
        <v>2.16110019646365E-2</v>
      </c>
      <c r="L33" s="261">
        <f>Inputs!$K$36</f>
        <v>-3.3099999999999997E-2</v>
      </c>
      <c r="M33" s="483">
        <f t="shared" si="8"/>
        <v>264.83</v>
      </c>
      <c r="N33" s="261">
        <f>Inputs!$L$13</f>
        <v>2.30769230769232E-2</v>
      </c>
      <c r="O33" s="261">
        <f>Inputs!$L$36</f>
        <v>-1.8100000000000002E-2</v>
      </c>
      <c r="P33" s="483">
        <f t="shared" si="9"/>
        <v>275.83999999999997</v>
      </c>
      <c r="Q33" s="102"/>
      <c r="R33" s="484"/>
      <c r="S33"/>
    </row>
    <row r="34" spans="1:19">
      <c r="A34" s="317" t="s">
        <v>62</v>
      </c>
      <c r="B34" s="509">
        <v>248.92</v>
      </c>
      <c r="C34" s="260">
        <f>Inputs!$H$13</f>
        <v>2.7876631079478242E-2</v>
      </c>
      <c r="D34" s="482">
        <f t="shared" si="5"/>
        <v>255.86</v>
      </c>
      <c r="E34" s="261">
        <f>Inputs!$I$13</f>
        <v>3.5199076745527913E-2</v>
      </c>
      <c r="F34" s="261">
        <f>Inputs!$I$36</f>
        <v>-5.4000000000000003E-3</v>
      </c>
      <c r="G34" s="483">
        <f t="shared" si="6"/>
        <v>266.29000000000002</v>
      </c>
      <c r="H34" s="261">
        <f>Inputs!$J$13</f>
        <v>2.0040080160320661E-2</v>
      </c>
      <c r="I34" s="261">
        <f>Inputs!$J$36</f>
        <v>-1.7899999999999999E-2</v>
      </c>
      <c r="J34" s="483">
        <f t="shared" si="7"/>
        <v>276.48</v>
      </c>
      <c r="K34" s="261">
        <f>Inputs!$K$13</f>
        <v>2.16110019646365E-2</v>
      </c>
      <c r="L34" s="261">
        <f>Inputs!$K$36</f>
        <v>-3.3099999999999997E-2</v>
      </c>
      <c r="M34" s="483">
        <f t="shared" si="8"/>
        <v>291.8</v>
      </c>
      <c r="N34" s="261">
        <f>Inputs!$L$13</f>
        <v>2.30769230769232E-2</v>
      </c>
      <c r="O34" s="261">
        <f>Inputs!$L$36</f>
        <v>-1.8100000000000002E-2</v>
      </c>
      <c r="P34" s="483">
        <f t="shared" si="9"/>
        <v>303.93</v>
      </c>
      <c r="Q34" s="102"/>
      <c r="R34" s="484"/>
      <c r="S34"/>
    </row>
    <row r="35" spans="1:19">
      <c r="A35" s="320"/>
      <c r="B35" s="509"/>
      <c r="C35" s="260"/>
      <c r="D35" s="482"/>
      <c r="E35" s="261"/>
      <c r="F35" s="261"/>
      <c r="G35" s="483"/>
      <c r="H35" s="261"/>
      <c r="I35" s="261"/>
      <c r="J35" s="259"/>
      <c r="K35" s="261"/>
      <c r="L35" s="261"/>
      <c r="M35" s="259"/>
      <c r="N35" s="261"/>
      <c r="O35" s="261"/>
      <c r="P35" s="259"/>
      <c r="Q35" s="102"/>
      <c r="R35" s="484"/>
      <c r="S35"/>
    </row>
    <row r="36" spans="1:19">
      <c r="A36" s="320" t="s">
        <v>63</v>
      </c>
      <c r="B36" s="509">
        <v>1.43</v>
      </c>
      <c r="C36" s="260">
        <f>Inputs!$H$13</f>
        <v>2.7876631079478242E-2</v>
      </c>
      <c r="D36" s="482">
        <f t="shared" si="5"/>
        <v>1.47</v>
      </c>
      <c r="E36" s="261">
        <f>Inputs!$I$13</f>
        <v>3.5199076745527913E-2</v>
      </c>
      <c r="F36" s="261">
        <f>Inputs!$I$36</f>
        <v>-5.4000000000000003E-3</v>
      </c>
      <c r="G36" s="483">
        <f t="shared" si="6"/>
        <v>1.52</v>
      </c>
      <c r="H36" s="261">
        <f>Inputs!$J$13</f>
        <v>2.0040080160320661E-2</v>
      </c>
      <c r="I36" s="261">
        <f>Inputs!$J$36</f>
        <v>-1.7899999999999999E-2</v>
      </c>
      <c r="J36" s="483">
        <f t="shared" si="7"/>
        <v>1.57</v>
      </c>
      <c r="K36" s="261">
        <f>Inputs!$K$13</f>
        <v>2.16110019646365E-2</v>
      </c>
      <c r="L36" s="261">
        <f>Inputs!$K$36</f>
        <v>-3.3099999999999997E-2</v>
      </c>
      <c r="M36" s="483">
        <f t="shared" si="8"/>
        <v>1.65</v>
      </c>
      <c r="N36" s="261">
        <f>Inputs!$L$13</f>
        <v>2.30769230769232E-2</v>
      </c>
      <c r="O36" s="261">
        <f>Inputs!$L$36</f>
        <v>-1.8100000000000002E-2</v>
      </c>
      <c r="P36" s="483">
        <f t="shared" si="9"/>
        <v>1.71</v>
      </c>
      <c r="Q36" s="102"/>
      <c r="R36" s="484"/>
      <c r="S36"/>
    </row>
    <row r="37" spans="1:19">
      <c r="A37" s="320" t="s">
        <v>64</v>
      </c>
      <c r="B37" s="509">
        <v>2.95</v>
      </c>
      <c r="C37" s="260">
        <f>Inputs!$H$13</f>
        <v>2.7876631079478242E-2</v>
      </c>
      <c r="D37" s="482">
        <f t="shared" si="5"/>
        <v>3.03</v>
      </c>
      <c r="E37" s="261">
        <f>Inputs!$I$13</f>
        <v>3.5199076745527913E-2</v>
      </c>
      <c r="F37" s="261">
        <f>Inputs!$I$36</f>
        <v>-5.4000000000000003E-3</v>
      </c>
      <c r="G37" s="483">
        <f t="shared" si="6"/>
        <v>3.15</v>
      </c>
      <c r="H37" s="261">
        <f>Inputs!$J$13</f>
        <v>2.0040080160320661E-2</v>
      </c>
      <c r="I37" s="261">
        <f>Inputs!$J$36</f>
        <v>-1.7899999999999999E-2</v>
      </c>
      <c r="J37" s="483">
        <f t="shared" si="7"/>
        <v>3.27</v>
      </c>
      <c r="K37" s="261">
        <f>Inputs!$K$13</f>
        <v>2.16110019646365E-2</v>
      </c>
      <c r="L37" s="261">
        <f>Inputs!$K$36</f>
        <v>-3.3099999999999997E-2</v>
      </c>
      <c r="M37" s="483">
        <f t="shared" si="8"/>
        <v>3.45</v>
      </c>
      <c r="N37" s="261">
        <f>Inputs!$L$13</f>
        <v>2.30769230769232E-2</v>
      </c>
      <c r="O37" s="261">
        <f>Inputs!$L$36</f>
        <v>-1.8100000000000002E-2</v>
      </c>
      <c r="P37" s="483">
        <f t="shared" si="9"/>
        <v>3.59</v>
      </c>
      <c r="Q37" s="102"/>
      <c r="R37" s="484"/>
      <c r="S37"/>
    </row>
    <row r="38" spans="1:19">
      <c r="A38" s="320" t="s">
        <v>65</v>
      </c>
      <c r="B38" s="509">
        <v>7.29</v>
      </c>
      <c r="C38" s="260">
        <f>Inputs!$H$13</f>
        <v>2.7876631079478242E-2</v>
      </c>
      <c r="D38" s="482">
        <f t="shared" si="5"/>
        <v>7.49</v>
      </c>
      <c r="E38" s="261">
        <f>Inputs!$I$13</f>
        <v>3.5199076745527913E-2</v>
      </c>
      <c r="F38" s="261">
        <f>Inputs!$I$36</f>
        <v>-5.4000000000000003E-3</v>
      </c>
      <c r="G38" s="483">
        <f t="shared" si="6"/>
        <v>7.79</v>
      </c>
      <c r="H38" s="261">
        <f>Inputs!$J$13</f>
        <v>2.0040080160320661E-2</v>
      </c>
      <c r="I38" s="261">
        <f>Inputs!$J$36</f>
        <v>-1.7899999999999999E-2</v>
      </c>
      <c r="J38" s="483">
        <f t="shared" si="7"/>
        <v>8.08</v>
      </c>
      <c r="K38" s="261">
        <f>Inputs!$K$13</f>
        <v>2.16110019646365E-2</v>
      </c>
      <c r="L38" s="261">
        <f>Inputs!$K$36</f>
        <v>-3.3099999999999997E-2</v>
      </c>
      <c r="M38" s="483">
        <f t="shared" si="8"/>
        <v>8.52</v>
      </c>
      <c r="N38" s="261">
        <f>Inputs!$L$13</f>
        <v>2.30769230769232E-2</v>
      </c>
      <c r="O38" s="261">
        <f>Inputs!$L$36</f>
        <v>-1.8100000000000002E-2</v>
      </c>
      <c r="P38" s="483">
        <f t="shared" si="9"/>
        <v>8.8699999999999992</v>
      </c>
      <c r="Q38" s="102"/>
      <c r="R38" s="484"/>
      <c r="S38"/>
    </row>
    <row r="39" spans="1:19">
      <c r="A39" s="320"/>
      <c r="B39" s="509"/>
      <c r="C39" s="260"/>
      <c r="D39" s="482"/>
      <c r="E39" s="261"/>
      <c r="F39" s="261"/>
      <c r="G39" s="483"/>
      <c r="H39" s="261"/>
      <c r="I39" s="261"/>
      <c r="J39" s="259"/>
      <c r="K39" s="261"/>
      <c r="L39" s="261"/>
      <c r="M39" s="259"/>
      <c r="N39" s="261"/>
      <c r="O39" s="261"/>
      <c r="P39" s="259"/>
      <c r="Q39" s="102"/>
      <c r="R39" s="484"/>
      <c r="S39"/>
    </row>
    <row r="40" spans="1:19">
      <c r="A40" s="320" t="s">
        <v>74</v>
      </c>
      <c r="B40" s="509">
        <v>217.49</v>
      </c>
      <c r="C40" s="260">
        <f>Inputs!$H$13</f>
        <v>2.7876631079478242E-2</v>
      </c>
      <c r="D40" s="959">
        <f>(B40*C40)+B40</f>
        <v>223.55288849347573</v>
      </c>
      <c r="E40" s="261">
        <f>Inputs!$I$13</f>
        <v>3.5199076745527913E-2</v>
      </c>
      <c r="F40" s="261">
        <f>Inputs!$I$36</f>
        <v>-5.4000000000000003E-3</v>
      </c>
      <c r="G40" s="958">
        <f>D40*(E40-F40)+D40</f>
        <v>232.62892937010679</v>
      </c>
      <c r="H40" s="261">
        <f>Inputs!$J$13</f>
        <v>2.0040080160320661E-2</v>
      </c>
      <c r="I40" s="261">
        <f>Inputs!$J$36</f>
        <v>-1.7899999999999999E-2</v>
      </c>
      <c r="J40" s="958">
        <f>G40*(H40-I40)+G40</f>
        <v>241.45488959801821</v>
      </c>
      <c r="K40" s="261">
        <f>Inputs!$K$13</f>
        <v>2.16110019646365E-2</v>
      </c>
      <c r="L40" s="261">
        <f>Inputs!$K$36</f>
        <v>-3.3099999999999997E-2</v>
      </c>
      <c r="M40" s="958">
        <f>J40*(K40-L40)+J40</f>
        <v>254.66512853718649</v>
      </c>
      <c r="N40" s="261">
        <f>Inputs!$L$13</f>
        <v>2.30769230769232E-2</v>
      </c>
      <c r="O40" s="261">
        <f>Inputs!$L$36</f>
        <v>-1.8100000000000002E-2</v>
      </c>
      <c r="P40" s="958">
        <f>M40*(N40-O40)+M40</f>
        <v>265.15145494533698</v>
      </c>
      <c r="Q40" s="102"/>
      <c r="R40" s="484"/>
      <c r="S40"/>
    </row>
    <row r="41" spans="1:19">
      <c r="A41" s="320" t="s">
        <v>75</v>
      </c>
      <c r="B41" s="509">
        <v>232.97</v>
      </c>
      <c r="C41" s="260">
        <f>Inputs!$H$13</f>
        <v>2.7876631079478242E-2</v>
      </c>
      <c r="D41" s="959">
        <f>(B41*C41)+B41</f>
        <v>239.46441874258605</v>
      </c>
      <c r="E41" s="261">
        <f>Inputs!$I$13</f>
        <v>3.5199076745527913E-2</v>
      </c>
      <c r="F41" s="261">
        <f>Inputs!$I$36</f>
        <v>-5.4000000000000003E-3</v>
      </c>
      <c r="G41" s="958">
        <f>D41*(E41-F41)+D41</f>
        <v>249.18645305693954</v>
      </c>
      <c r="H41" s="261">
        <f>Inputs!$J$13</f>
        <v>2.0040080160320661E-2</v>
      </c>
      <c r="I41" s="261">
        <f>Inputs!$J$36</f>
        <v>-1.7899999999999999E-2</v>
      </c>
      <c r="J41" s="958">
        <f>G41*(H41-I41)+G41</f>
        <v>258.64060706078578</v>
      </c>
      <c r="K41" s="261">
        <f>Inputs!$K$13</f>
        <v>2.16110019646365E-2</v>
      </c>
      <c r="L41" s="261">
        <f>Inputs!$K$36</f>
        <v>-3.3099999999999997E-2</v>
      </c>
      <c r="M41" s="958">
        <f>J41*(K41-L41)+J41</f>
        <v>272.79109382182321</v>
      </c>
      <c r="N41" s="261">
        <f>Inputs!$L$13</f>
        <v>2.30769230769232E-2</v>
      </c>
      <c r="O41" s="261">
        <f>Inputs!$L$36</f>
        <v>-1.8100000000000002E-2</v>
      </c>
      <c r="P41" s="958">
        <f>M41*(N41-O41)+M41</f>
        <v>284.02379170819415</v>
      </c>
      <c r="Q41" s="102"/>
      <c r="R41" s="484"/>
      <c r="S41"/>
    </row>
    <row r="42" spans="1:19">
      <c r="A42" s="321"/>
      <c r="B42" s="509"/>
      <c r="C42" s="260"/>
      <c r="D42" s="482"/>
      <c r="E42" s="261"/>
      <c r="F42" s="261"/>
      <c r="G42" s="483"/>
      <c r="H42" s="261"/>
      <c r="I42" s="261"/>
      <c r="J42" s="259"/>
      <c r="K42" s="261"/>
      <c r="L42" s="261"/>
      <c r="M42" s="259"/>
      <c r="N42" s="261"/>
      <c r="O42" s="261"/>
      <c r="P42" s="259"/>
      <c r="Q42" s="102"/>
      <c r="R42" s="484"/>
      <c r="S42"/>
    </row>
    <row r="43" spans="1:19">
      <c r="A43" s="317" t="s">
        <v>66</v>
      </c>
      <c r="B43" s="509"/>
      <c r="C43" s="260"/>
      <c r="D43" s="482"/>
      <c r="E43" s="261"/>
      <c r="F43" s="261"/>
      <c r="G43" s="483"/>
      <c r="H43" s="261"/>
      <c r="I43" s="261"/>
      <c r="J43" s="259"/>
      <c r="K43" s="261"/>
      <c r="L43" s="261"/>
      <c r="M43" s="259"/>
      <c r="N43" s="261"/>
      <c r="O43" s="261"/>
      <c r="P43" s="259"/>
      <c r="Q43" s="102"/>
      <c r="R43" s="484"/>
      <c r="S43"/>
    </row>
    <row r="44" spans="1:19">
      <c r="A44" s="317" t="s">
        <v>67</v>
      </c>
      <c r="B44" s="509">
        <v>357.66</v>
      </c>
      <c r="C44" s="260">
        <f>Inputs!$H$13</f>
        <v>2.7876631079478242E-2</v>
      </c>
      <c r="D44" s="482">
        <f t="shared" si="5"/>
        <v>367.63</v>
      </c>
      <c r="E44" s="261">
        <f>Inputs!$I$13</f>
        <v>3.5199076745527913E-2</v>
      </c>
      <c r="F44" s="261">
        <f>Inputs!$I$36</f>
        <v>-5.4000000000000003E-3</v>
      </c>
      <c r="G44" s="483">
        <f t="shared" si="6"/>
        <v>382.62</v>
      </c>
      <c r="H44" s="261">
        <f>Inputs!$J$13</f>
        <v>2.0040080160320661E-2</v>
      </c>
      <c r="I44" s="261">
        <f>Inputs!$J$36</f>
        <v>-1.7899999999999999E-2</v>
      </c>
      <c r="J44" s="483">
        <f t="shared" ref="J44:J57" si="10">ROUNDDOWN((1+H44)*(1-I44)*G44,2)</f>
        <v>397.27</v>
      </c>
      <c r="K44" s="261">
        <f>Inputs!$K$13</f>
        <v>2.16110019646365E-2</v>
      </c>
      <c r="L44" s="261">
        <f>Inputs!$K$36</f>
        <v>-3.3099999999999997E-2</v>
      </c>
      <c r="M44" s="483">
        <f t="shared" ref="M44:M57" si="11">ROUNDDOWN((1+K44)*(1-L44)*J44,2)</f>
        <v>419.28</v>
      </c>
      <c r="N44" s="261">
        <f>Inputs!$L$13</f>
        <v>2.30769230769232E-2</v>
      </c>
      <c r="O44" s="261">
        <f>Inputs!$L$36</f>
        <v>-1.8100000000000002E-2</v>
      </c>
      <c r="P44" s="483">
        <f t="shared" ref="P44:P57" si="12">ROUNDDOWN((1+N44)*(1-O44)*M44,2)</f>
        <v>436.71</v>
      </c>
      <c r="Q44" s="102"/>
      <c r="R44" s="484"/>
      <c r="S44"/>
    </row>
    <row r="45" spans="1:19">
      <c r="A45" s="317" t="s">
        <v>68</v>
      </c>
      <c r="B45" s="509">
        <v>381.16</v>
      </c>
      <c r="C45" s="260">
        <f>Inputs!$H$13</f>
        <v>2.7876631079478242E-2</v>
      </c>
      <c r="D45" s="482">
        <f t="shared" si="5"/>
        <v>391.79</v>
      </c>
      <c r="E45" s="261">
        <f>Inputs!$I$13</f>
        <v>3.5199076745527913E-2</v>
      </c>
      <c r="F45" s="261">
        <f>Inputs!$I$36</f>
        <v>-5.4000000000000003E-3</v>
      </c>
      <c r="G45" s="483">
        <f t="shared" si="6"/>
        <v>407.77</v>
      </c>
      <c r="H45" s="261">
        <f>Inputs!$J$13</f>
        <v>2.0040080160320661E-2</v>
      </c>
      <c r="I45" s="261">
        <f>Inputs!$J$36</f>
        <v>-1.7899999999999999E-2</v>
      </c>
      <c r="J45" s="483">
        <f t="shared" si="10"/>
        <v>423.38</v>
      </c>
      <c r="K45" s="261">
        <f>Inputs!$K$13</f>
        <v>2.16110019646365E-2</v>
      </c>
      <c r="L45" s="261">
        <f>Inputs!$K$36</f>
        <v>-3.3099999999999997E-2</v>
      </c>
      <c r="M45" s="483">
        <f t="shared" si="11"/>
        <v>446.84</v>
      </c>
      <c r="N45" s="261">
        <f>Inputs!$L$13</f>
        <v>2.30769230769232E-2</v>
      </c>
      <c r="O45" s="261">
        <f>Inputs!$L$36</f>
        <v>-1.8100000000000002E-2</v>
      </c>
      <c r="P45" s="483">
        <f t="shared" si="12"/>
        <v>465.42</v>
      </c>
      <c r="Q45" s="102"/>
      <c r="R45" s="484"/>
      <c r="S45"/>
    </row>
    <row r="46" spans="1:19">
      <c r="A46" s="317" t="s">
        <v>69</v>
      </c>
      <c r="B46" s="509">
        <v>441.67</v>
      </c>
      <c r="C46" s="260">
        <f>Inputs!$H$13</f>
        <v>2.7876631079478242E-2</v>
      </c>
      <c r="D46" s="482">
        <f t="shared" si="5"/>
        <v>453.98</v>
      </c>
      <c r="E46" s="261">
        <f>Inputs!$I$13</f>
        <v>3.5199076745527913E-2</v>
      </c>
      <c r="F46" s="261">
        <f>Inputs!$I$36</f>
        <v>-5.4000000000000003E-3</v>
      </c>
      <c r="G46" s="483">
        <f t="shared" si="6"/>
        <v>472.49</v>
      </c>
      <c r="H46" s="261">
        <f>Inputs!$J$13</f>
        <v>2.0040080160320661E-2</v>
      </c>
      <c r="I46" s="261">
        <f>Inputs!$J$36</f>
        <v>-1.7899999999999999E-2</v>
      </c>
      <c r="J46" s="483">
        <f t="shared" si="10"/>
        <v>490.58</v>
      </c>
      <c r="K46" s="261">
        <f>Inputs!$K$13</f>
        <v>2.16110019646365E-2</v>
      </c>
      <c r="L46" s="261">
        <f>Inputs!$K$36</f>
        <v>-3.3099999999999997E-2</v>
      </c>
      <c r="M46" s="483">
        <f t="shared" si="11"/>
        <v>517.77</v>
      </c>
      <c r="N46" s="261">
        <f>Inputs!$L$13</f>
        <v>2.30769230769232E-2</v>
      </c>
      <c r="O46" s="261">
        <f>Inputs!$L$36</f>
        <v>-1.8100000000000002E-2</v>
      </c>
      <c r="P46" s="483">
        <f t="shared" si="12"/>
        <v>539.29999999999995</v>
      </c>
      <c r="Q46" s="102"/>
      <c r="R46" s="484"/>
      <c r="S46"/>
    </row>
    <row r="47" spans="1:19">
      <c r="A47" s="317" t="s">
        <v>70</v>
      </c>
      <c r="B47" s="509">
        <v>465.18</v>
      </c>
      <c r="C47" s="260">
        <f>Inputs!$H$13</f>
        <v>2.7876631079478242E-2</v>
      </c>
      <c r="D47" s="482">
        <f t="shared" si="5"/>
        <v>478.15</v>
      </c>
      <c r="E47" s="261">
        <f>Inputs!$I$13</f>
        <v>3.5199076745527913E-2</v>
      </c>
      <c r="F47" s="261">
        <f>Inputs!$I$36</f>
        <v>-5.4000000000000003E-3</v>
      </c>
      <c r="G47" s="483">
        <f t="shared" si="6"/>
        <v>497.65</v>
      </c>
      <c r="H47" s="261">
        <f>Inputs!$J$13</f>
        <v>2.0040080160320661E-2</v>
      </c>
      <c r="I47" s="261">
        <f>Inputs!$J$36</f>
        <v>-1.7899999999999999E-2</v>
      </c>
      <c r="J47" s="483">
        <f t="shared" si="10"/>
        <v>516.70000000000005</v>
      </c>
      <c r="K47" s="261">
        <f>Inputs!$K$13</f>
        <v>2.16110019646365E-2</v>
      </c>
      <c r="L47" s="261">
        <f>Inputs!$K$36</f>
        <v>-3.3099999999999997E-2</v>
      </c>
      <c r="M47" s="483">
        <f t="shared" si="11"/>
        <v>545.33000000000004</v>
      </c>
      <c r="N47" s="261">
        <f>Inputs!$L$13</f>
        <v>2.30769230769232E-2</v>
      </c>
      <c r="O47" s="261">
        <f>Inputs!$L$36</f>
        <v>-1.8100000000000002E-2</v>
      </c>
      <c r="P47" s="483">
        <f t="shared" si="12"/>
        <v>568.01</v>
      </c>
      <c r="Q47" s="102"/>
      <c r="R47" s="484"/>
      <c r="S47"/>
    </row>
    <row r="48" spans="1:19">
      <c r="A48" s="317" t="s">
        <v>71</v>
      </c>
      <c r="B48" s="509">
        <v>1932.16</v>
      </c>
      <c r="C48" s="260">
        <f>Inputs!$H$13</f>
        <v>2.7876631079478242E-2</v>
      </c>
      <c r="D48" s="482">
        <f t="shared" si="5"/>
        <v>1986.02</v>
      </c>
      <c r="E48" s="261">
        <f>Inputs!$I$13</f>
        <v>3.5199076745527913E-2</v>
      </c>
      <c r="F48" s="261">
        <f>Inputs!$I$36</f>
        <v>-5.4000000000000003E-3</v>
      </c>
      <c r="G48" s="483">
        <f t="shared" si="6"/>
        <v>2067.02</v>
      </c>
      <c r="H48" s="261">
        <f>Inputs!$J$13</f>
        <v>2.0040080160320661E-2</v>
      </c>
      <c r="I48" s="261">
        <f>Inputs!$J$36</f>
        <v>-1.7899999999999999E-2</v>
      </c>
      <c r="J48" s="483">
        <f t="shared" si="10"/>
        <v>2146.1799999999998</v>
      </c>
      <c r="K48" s="261">
        <f>Inputs!$K$13</f>
        <v>2.16110019646365E-2</v>
      </c>
      <c r="L48" s="261">
        <f>Inputs!$K$36</f>
        <v>-3.3099999999999997E-2</v>
      </c>
      <c r="M48" s="483">
        <f t="shared" si="11"/>
        <v>2265.13</v>
      </c>
      <c r="N48" s="261">
        <f>Inputs!$L$13</f>
        <v>2.30769230769232E-2</v>
      </c>
      <c r="O48" s="261">
        <f>Inputs!$L$36</f>
        <v>-1.8100000000000002E-2</v>
      </c>
      <c r="P48" s="483">
        <f t="shared" si="12"/>
        <v>2359.34</v>
      </c>
      <c r="Q48" s="102"/>
      <c r="R48" s="484"/>
      <c r="S48"/>
    </row>
    <row r="49" spans="1:19">
      <c r="A49" s="317" t="s">
        <v>72</v>
      </c>
      <c r="B49" s="509">
        <v>2100.7600000000002</v>
      </c>
      <c r="C49" s="260">
        <f>Inputs!$H$13</f>
        <v>2.7876631079478242E-2</v>
      </c>
      <c r="D49" s="482">
        <f t="shared" si="5"/>
        <v>2159.3200000000002</v>
      </c>
      <c r="E49" s="261">
        <f>Inputs!$I$13</f>
        <v>3.5199076745527913E-2</v>
      </c>
      <c r="F49" s="261">
        <f>Inputs!$I$36</f>
        <v>-5.4000000000000003E-3</v>
      </c>
      <c r="G49" s="483">
        <f t="shared" si="6"/>
        <v>2247.39</v>
      </c>
      <c r="H49" s="261">
        <f>Inputs!$J$13</f>
        <v>2.0040080160320661E-2</v>
      </c>
      <c r="I49" s="261">
        <f>Inputs!$J$36</f>
        <v>-1.7899999999999999E-2</v>
      </c>
      <c r="J49" s="483">
        <f t="shared" si="10"/>
        <v>2333.46</v>
      </c>
      <c r="K49" s="261">
        <f>Inputs!$K$13</f>
        <v>2.16110019646365E-2</v>
      </c>
      <c r="L49" s="261">
        <f>Inputs!$K$36</f>
        <v>-3.3099999999999997E-2</v>
      </c>
      <c r="M49" s="483">
        <f t="shared" si="11"/>
        <v>2462.79</v>
      </c>
      <c r="N49" s="261">
        <f>Inputs!$L$13</f>
        <v>2.30769230769232E-2</v>
      </c>
      <c r="O49" s="261">
        <f>Inputs!$L$36</f>
        <v>-1.8100000000000002E-2</v>
      </c>
      <c r="P49" s="483">
        <f t="shared" si="12"/>
        <v>2565.2199999999998</v>
      </c>
      <c r="Q49" s="102"/>
      <c r="R49" s="484"/>
      <c r="S49"/>
    </row>
    <row r="50" spans="1:19">
      <c r="A50" s="317"/>
      <c r="B50" s="509"/>
      <c r="C50" s="260"/>
      <c r="D50" s="482"/>
      <c r="E50" s="261"/>
      <c r="F50" s="261"/>
      <c r="G50" s="483"/>
      <c r="H50" s="261"/>
      <c r="I50" s="261"/>
      <c r="J50" s="483"/>
      <c r="K50" s="261"/>
      <c r="L50" s="261"/>
      <c r="M50" s="483"/>
      <c r="N50" s="261"/>
      <c r="O50" s="261"/>
      <c r="P50" s="483"/>
      <c r="Q50" s="102"/>
      <c r="R50" s="484"/>
      <c r="S50"/>
    </row>
    <row r="51" spans="1:19">
      <c r="A51" s="317" t="s">
        <v>73</v>
      </c>
      <c r="B51" s="509"/>
      <c r="C51" s="260"/>
      <c r="D51" s="482"/>
      <c r="E51" s="261"/>
      <c r="F51" s="261"/>
      <c r="G51" s="483"/>
      <c r="H51" s="261"/>
      <c r="I51" s="261"/>
      <c r="J51" s="259"/>
      <c r="K51" s="261"/>
      <c r="L51" s="261"/>
      <c r="M51" s="259"/>
      <c r="N51" s="261"/>
      <c r="O51" s="261"/>
      <c r="P51" s="259"/>
      <c r="Q51" s="102"/>
      <c r="R51" s="484"/>
      <c r="S51"/>
    </row>
    <row r="52" spans="1:19">
      <c r="A52" s="317" t="s">
        <v>67</v>
      </c>
      <c r="B52" s="509">
        <v>300.01</v>
      </c>
      <c r="C52" s="260">
        <f>Inputs!$H$13</f>
        <v>2.7876631079478242E-2</v>
      </c>
      <c r="D52" s="482">
        <f t="shared" si="5"/>
        <v>308.37</v>
      </c>
      <c r="E52" s="261">
        <f>Inputs!$I$13</f>
        <v>3.5199076745527913E-2</v>
      </c>
      <c r="F52" s="261">
        <f>Inputs!$I$36</f>
        <v>-5.4000000000000003E-3</v>
      </c>
      <c r="G52" s="483">
        <f t="shared" si="6"/>
        <v>320.94</v>
      </c>
      <c r="H52" s="261">
        <f>Inputs!$J$13</f>
        <v>2.0040080160320661E-2</v>
      </c>
      <c r="I52" s="261">
        <f>Inputs!$J$36</f>
        <v>-1.7899999999999999E-2</v>
      </c>
      <c r="J52" s="483">
        <f t="shared" si="10"/>
        <v>333.23</v>
      </c>
      <c r="K52" s="261">
        <f>Inputs!$K$13</f>
        <v>2.16110019646365E-2</v>
      </c>
      <c r="L52" s="261">
        <f>Inputs!$K$36</f>
        <v>-3.3099999999999997E-2</v>
      </c>
      <c r="M52" s="483">
        <f t="shared" si="11"/>
        <v>351.69</v>
      </c>
      <c r="N52" s="261">
        <f>Inputs!$L$13</f>
        <v>2.30769230769232E-2</v>
      </c>
      <c r="O52" s="261">
        <f>Inputs!$L$36</f>
        <v>-1.8100000000000002E-2</v>
      </c>
      <c r="P52" s="483">
        <f t="shared" si="12"/>
        <v>366.31</v>
      </c>
      <c r="Q52" s="102"/>
      <c r="R52" s="484"/>
      <c r="S52"/>
    </row>
    <row r="53" spans="1:19">
      <c r="A53" s="317" t="s">
        <v>68</v>
      </c>
      <c r="B53" s="509">
        <v>323.51</v>
      </c>
      <c r="C53" s="260">
        <f>Inputs!$H$13</f>
        <v>2.7876631079478242E-2</v>
      </c>
      <c r="D53" s="482">
        <f t="shared" si="5"/>
        <v>332.53</v>
      </c>
      <c r="E53" s="261">
        <f>Inputs!$I$13</f>
        <v>3.5199076745527913E-2</v>
      </c>
      <c r="F53" s="261">
        <f>Inputs!$I$36</f>
        <v>-5.4000000000000003E-3</v>
      </c>
      <c r="G53" s="483">
        <f t="shared" si="6"/>
        <v>346.09</v>
      </c>
      <c r="H53" s="261">
        <f>Inputs!$J$13</f>
        <v>2.0040080160320661E-2</v>
      </c>
      <c r="I53" s="261">
        <f>Inputs!$J$36</f>
        <v>-1.7899999999999999E-2</v>
      </c>
      <c r="J53" s="483">
        <f t="shared" si="10"/>
        <v>359.34</v>
      </c>
      <c r="K53" s="261">
        <f>Inputs!$K$13</f>
        <v>2.16110019646365E-2</v>
      </c>
      <c r="L53" s="261">
        <f>Inputs!$K$36</f>
        <v>-3.3099999999999997E-2</v>
      </c>
      <c r="M53" s="483">
        <f t="shared" si="11"/>
        <v>379.25</v>
      </c>
      <c r="N53" s="261">
        <f>Inputs!$L$13</f>
        <v>2.30769230769232E-2</v>
      </c>
      <c r="O53" s="261">
        <f>Inputs!$L$36</f>
        <v>-1.8100000000000002E-2</v>
      </c>
      <c r="P53" s="483">
        <f t="shared" si="12"/>
        <v>395.02</v>
      </c>
      <c r="Q53" s="102"/>
      <c r="R53" s="484"/>
      <c r="S53"/>
    </row>
    <row r="54" spans="1:19">
      <c r="A54" s="317" t="s">
        <v>69</v>
      </c>
      <c r="B54" s="509">
        <v>384.02</v>
      </c>
      <c r="C54" s="260">
        <f>Inputs!$H$13</f>
        <v>2.7876631079478242E-2</v>
      </c>
      <c r="D54" s="482">
        <f t="shared" si="5"/>
        <v>394.73</v>
      </c>
      <c r="E54" s="261">
        <f>Inputs!$I$13</f>
        <v>3.5199076745527913E-2</v>
      </c>
      <c r="F54" s="261">
        <f>Inputs!$I$36</f>
        <v>-5.4000000000000003E-3</v>
      </c>
      <c r="G54" s="483">
        <f t="shared" si="6"/>
        <v>410.83</v>
      </c>
      <c r="H54" s="261">
        <f>Inputs!$J$13</f>
        <v>2.0040080160320661E-2</v>
      </c>
      <c r="I54" s="261">
        <f>Inputs!$J$36</f>
        <v>-1.7899999999999999E-2</v>
      </c>
      <c r="J54" s="483">
        <f t="shared" si="10"/>
        <v>426.56</v>
      </c>
      <c r="K54" s="261">
        <f>Inputs!$K$13</f>
        <v>2.16110019646365E-2</v>
      </c>
      <c r="L54" s="261">
        <f>Inputs!$K$36</f>
        <v>-3.3099999999999997E-2</v>
      </c>
      <c r="M54" s="483">
        <f t="shared" si="11"/>
        <v>450.2</v>
      </c>
      <c r="N54" s="261">
        <f>Inputs!$L$13</f>
        <v>2.30769230769232E-2</v>
      </c>
      <c r="O54" s="261">
        <f>Inputs!$L$36</f>
        <v>-1.8100000000000002E-2</v>
      </c>
      <c r="P54" s="483">
        <f t="shared" si="12"/>
        <v>468.92</v>
      </c>
      <c r="Q54" s="102"/>
      <c r="R54" s="484"/>
      <c r="S54"/>
    </row>
    <row r="55" spans="1:19">
      <c r="A55" s="317" t="s">
        <v>70</v>
      </c>
      <c r="B55" s="509">
        <v>407.53</v>
      </c>
      <c r="C55" s="260">
        <f>Inputs!$H$13</f>
        <v>2.7876631079478242E-2</v>
      </c>
      <c r="D55" s="482">
        <f t="shared" si="5"/>
        <v>418.89</v>
      </c>
      <c r="E55" s="261">
        <f>Inputs!$I$13</f>
        <v>3.5199076745527913E-2</v>
      </c>
      <c r="F55" s="261">
        <f>Inputs!$I$36</f>
        <v>-5.4000000000000003E-3</v>
      </c>
      <c r="G55" s="483">
        <f t="shared" si="6"/>
        <v>435.97</v>
      </c>
      <c r="H55" s="261">
        <f>Inputs!$J$13</f>
        <v>2.0040080160320661E-2</v>
      </c>
      <c r="I55" s="261">
        <f>Inputs!$J$36</f>
        <v>-1.7899999999999999E-2</v>
      </c>
      <c r="J55" s="483">
        <f t="shared" si="10"/>
        <v>452.66</v>
      </c>
      <c r="K55" s="261">
        <f>Inputs!$K$13</f>
        <v>2.16110019646365E-2</v>
      </c>
      <c r="L55" s="261">
        <f>Inputs!$K$36</f>
        <v>-3.3099999999999997E-2</v>
      </c>
      <c r="M55" s="483">
        <f t="shared" si="11"/>
        <v>477.74</v>
      </c>
      <c r="N55" s="261">
        <f>Inputs!$L$13</f>
        <v>2.30769230769232E-2</v>
      </c>
      <c r="O55" s="261">
        <f>Inputs!$L$36</f>
        <v>-1.8100000000000002E-2</v>
      </c>
      <c r="P55" s="483">
        <f t="shared" si="12"/>
        <v>497.61</v>
      </c>
      <c r="Q55" s="102"/>
      <c r="R55" s="484"/>
      <c r="S55"/>
    </row>
    <row r="56" spans="1:19">
      <c r="A56" s="317" t="s">
        <v>71</v>
      </c>
      <c r="B56" s="509">
        <v>1874.51</v>
      </c>
      <c r="C56" s="260">
        <f>Inputs!$H$13</f>
        <v>2.7876631079478242E-2</v>
      </c>
      <c r="D56" s="482">
        <f t="shared" si="5"/>
        <v>1926.77</v>
      </c>
      <c r="E56" s="261">
        <f>Inputs!$I$13</f>
        <v>3.5199076745527913E-2</v>
      </c>
      <c r="F56" s="261">
        <f>Inputs!$I$36</f>
        <v>-5.4000000000000003E-3</v>
      </c>
      <c r="G56" s="483">
        <f t="shared" si="6"/>
        <v>2005.36</v>
      </c>
      <c r="H56" s="261">
        <f>Inputs!$J$13</f>
        <v>2.0040080160320661E-2</v>
      </c>
      <c r="I56" s="261">
        <f>Inputs!$J$36</f>
        <v>-1.7899999999999999E-2</v>
      </c>
      <c r="J56" s="483">
        <f t="shared" si="10"/>
        <v>2082.16</v>
      </c>
      <c r="K56" s="261">
        <f>Inputs!$K$13</f>
        <v>2.16110019646365E-2</v>
      </c>
      <c r="L56" s="261">
        <f>Inputs!$K$36</f>
        <v>-3.3099999999999997E-2</v>
      </c>
      <c r="M56" s="483">
        <f t="shared" si="11"/>
        <v>2197.56</v>
      </c>
      <c r="N56" s="261">
        <f>Inputs!$L$13</f>
        <v>2.30769230769232E-2</v>
      </c>
      <c r="O56" s="261">
        <f>Inputs!$L$36</f>
        <v>-1.8100000000000002E-2</v>
      </c>
      <c r="P56" s="483">
        <f t="shared" si="12"/>
        <v>2288.96</v>
      </c>
      <c r="Q56" s="102"/>
      <c r="R56" s="484"/>
      <c r="S56"/>
    </row>
    <row r="57" spans="1:19">
      <c r="A57" s="317" t="s">
        <v>72</v>
      </c>
      <c r="B57" s="509">
        <v>2043.11</v>
      </c>
      <c r="C57" s="260">
        <f>Inputs!$H$13</f>
        <v>2.7876631079478242E-2</v>
      </c>
      <c r="D57" s="482">
        <f t="shared" si="5"/>
        <v>2100.0700000000002</v>
      </c>
      <c r="E57" s="261">
        <f>Inputs!$I$13</f>
        <v>3.5199076745527913E-2</v>
      </c>
      <c r="F57" s="261">
        <f>Inputs!$I$36</f>
        <v>-5.4000000000000003E-3</v>
      </c>
      <c r="G57" s="483">
        <f t="shared" si="6"/>
        <v>2185.73</v>
      </c>
      <c r="H57" s="261">
        <f>Inputs!$J$13</f>
        <v>2.0040080160320661E-2</v>
      </c>
      <c r="I57" s="261">
        <f>Inputs!$J$36</f>
        <v>-1.7899999999999999E-2</v>
      </c>
      <c r="J57" s="483">
        <f t="shared" si="10"/>
        <v>2269.44</v>
      </c>
      <c r="K57" s="261">
        <f>Inputs!$K$13</f>
        <v>2.16110019646365E-2</v>
      </c>
      <c r="L57" s="261">
        <f>Inputs!$K$36</f>
        <v>-3.3099999999999997E-2</v>
      </c>
      <c r="M57" s="483">
        <f t="shared" si="11"/>
        <v>2395.2199999999998</v>
      </c>
      <c r="N57" s="261">
        <f>Inputs!$L$13</f>
        <v>2.30769230769232E-2</v>
      </c>
      <c r="O57" s="261">
        <f>Inputs!$L$36</f>
        <v>-1.8100000000000002E-2</v>
      </c>
      <c r="P57" s="483">
        <f t="shared" si="12"/>
        <v>2494.84</v>
      </c>
      <c r="Q57" s="102"/>
      <c r="R57" s="484"/>
      <c r="S57"/>
    </row>
    <row r="58" spans="1:19">
      <c r="A58" s="317"/>
      <c r="B58" s="509"/>
      <c r="C58" s="260"/>
      <c r="D58" s="482"/>
      <c r="E58" s="261"/>
      <c r="F58" s="261"/>
      <c r="G58" s="483"/>
      <c r="H58" s="261"/>
      <c r="I58" s="261"/>
      <c r="J58" s="259"/>
      <c r="K58" s="261"/>
      <c r="L58" s="261"/>
      <c r="M58" s="259"/>
      <c r="N58" s="261"/>
      <c r="O58" s="261"/>
      <c r="P58" s="259"/>
      <c r="Q58" s="102"/>
      <c r="R58" s="484"/>
      <c r="S58"/>
    </row>
    <row r="59" spans="1:19" ht="38.25">
      <c r="A59" s="321" t="s">
        <v>285</v>
      </c>
      <c r="B59" s="509">
        <v>302.64999999999998</v>
      </c>
      <c r="C59" s="260">
        <f>Inputs!$H$13</f>
        <v>2.7876631079478242E-2</v>
      </c>
      <c r="D59" s="482">
        <f>ROUND((B59*C59)+B59,2)</f>
        <v>311.08999999999997</v>
      </c>
      <c r="E59" s="261">
        <f>Inputs!$I$13</f>
        <v>3.5199076745527913E-2</v>
      </c>
      <c r="F59" s="261">
        <f>Inputs!$I$36</f>
        <v>-5.4000000000000003E-3</v>
      </c>
      <c r="G59" s="483">
        <f>ROUNDDOWN((1+E59)*(1-F59)*D59,2)</f>
        <v>323.77</v>
      </c>
      <c r="H59" s="261">
        <f>Inputs!$J$13</f>
        <v>2.0040080160320661E-2</v>
      </c>
      <c r="I59" s="261">
        <f>Inputs!$J$36</f>
        <v>-1.7899999999999999E-2</v>
      </c>
      <c r="J59" s="483">
        <f>ROUNDDOWN((1+H59)*(1-I59)*G59,2)</f>
        <v>336.17</v>
      </c>
      <c r="K59" s="261">
        <f>Inputs!$K$13</f>
        <v>2.16110019646365E-2</v>
      </c>
      <c r="L59" s="261">
        <f>Inputs!$K$36</f>
        <v>-3.3099999999999997E-2</v>
      </c>
      <c r="M59" s="483">
        <f>ROUNDDOWN((1+K59)*(1-L59)*J59,2)</f>
        <v>354.8</v>
      </c>
      <c r="N59" s="261">
        <f>Inputs!$L$13</f>
        <v>2.30769230769232E-2</v>
      </c>
      <c r="O59" s="261">
        <f>Inputs!$L$36</f>
        <v>-1.8100000000000002E-2</v>
      </c>
      <c r="P59" s="483">
        <f>ROUNDDOWN((1+N59)*(1-O59)*M59,2)</f>
        <v>369.55</v>
      </c>
      <c r="Q59" s="102"/>
      <c r="R59" s="484"/>
      <c r="S59"/>
    </row>
    <row r="60" spans="1:19" ht="38.25">
      <c r="A60" s="321" t="s">
        <v>286</v>
      </c>
      <c r="B60" s="509">
        <v>333.99</v>
      </c>
      <c r="C60" s="260">
        <f>Inputs!$H$13</f>
        <v>2.7876631079478242E-2</v>
      </c>
      <c r="D60" s="482">
        <f>ROUND((B60*C60)+B60,2)</f>
        <v>343.3</v>
      </c>
      <c r="E60" s="261">
        <f>Inputs!$I$13</f>
        <v>3.5199076745527913E-2</v>
      </c>
      <c r="F60" s="261">
        <f>Inputs!$I$36</f>
        <v>-5.4000000000000003E-3</v>
      </c>
      <c r="G60" s="483">
        <f>ROUNDDOWN((1+E60)*(1-F60)*D60,2)</f>
        <v>357.3</v>
      </c>
      <c r="H60" s="261">
        <f>Inputs!$J$13</f>
        <v>2.0040080160320661E-2</v>
      </c>
      <c r="I60" s="261">
        <f>Inputs!$J$36</f>
        <v>-1.7899999999999999E-2</v>
      </c>
      <c r="J60" s="483">
        <f>ROUNDDOWN((1+H60)*(1-I60)*G60,2)</f>
        <v>370.98</v>
      </c>
      <c r="K60" s="261">
        <f>Inputs!$K$13</f>
        <v>2.16110019646365E-2</v>
      </c>
      <c r="L60" s="261">
        <f>Inputs!$K$36</f>
        <v>-3.3099999999999997E-2</v>
      </c>
      <c r="M60" s="483">
        <f>ROUNDDOWN((1+K60)*(1-L60)*J60,2)</f>
        <v>391.54</v>
      </c>
      <c r="N60" s="261">
        <f>Inputs!$L$13</f>
        <v>2.30769230769232E-2</v>
      </c>
      <c r="O60" s="261">
        <f>Inputs!$L$36</f>
        <v>-1.8100000000000002E-2</v>
      </c>
      <c r="P60" s="483">
        <f>ROUNDDOWN((1+N60)*(1-O60)*M60,2)</f>
        <v>407.82</v>
      </c>
      <c r="Q60" s="102"/>
      <c r="R60" s="484"/>
      <c r="S60"/>
    </row>
    <row r="61" spans="1:19">
      <c r="A61" s="320"/>
      <c r="B61" s="509"/>
      <c r="C61" s="259"/>
      <c r="D61" s="482"/>
      <c r="E61" s="261"/>
      <c r="F61" s="261"/>
      <c r="G61" s="259"/>
      <c r="H61" s="261"/>
      <c r="I61" s="261"/>
      <c r="J61" s="259"/>
      <c r="K61" s="261"/>
      <c r="L61" s="261"/>
      <c r="M61" s="259"/>
      <c r="N61" s="261"/>
      <c r="O61" s="261"/>
      <c r="P61" s="259"/>
      <c r="Q61" s="102"/>
      <c r="R61" s="484"/>
      <c r="S61"/>
    </row>
    <row r="62" spans="1:19">
      <c r="A62" s="317" t="s">
        <v>267</v>
      </c>
      <c r="B62" s="932">
        <v>27.95</v>
      </c>
      <c r="C62" s="260">
        <f>Inputs!$H$13</f>
        <v>2.7876631079478242E-2</v>
      </c>
      <c r="D62" s="482">
        <f t="shared" si="5"/>
        <v>28.73</v>
      </c>
      <c r="E62" s="261">
        <f>Inputs!$I$13</f>
        <v>3.5199076745527913E-2</v>
      </c>
      <c r="F62" s="262">
        <v>0</v>
      </c>
      <c r="G62" s="483">
        <f t="shared" si="6"/>
        <v>29.74</v>
      </c>
      <c r="H62" s="262">
        <v>0</v>
      </c>
      <c r="I62" s="262">
        <v>0</v>
      </c>
      <c r="J62" s="485">
        <v>30.910188517489981</v>
      </c>
      <c r="K62" s="262">
        <v>0</v>
      </c>
      <c r="L62" s="262">
        <v>0</v>
      </c>
      <c r="M62" s="483">
        <f>((1+K62)*(1-L62)*J62)</f>
        <v>30.910188517489981</v>
      </c>
      <c r="N62" s="262">
        <v>0</v>
      </c>
      <c r="O62" s="262">
        <v>0</v>
      </c>
      <c r="P62" s="483">
        <f>(1+N62)*(1-O62)*M62</f>
        <v>30.910188517489981</v>
      </c>
      <c r="Q62" s="102"/>
      <c r="R62" s="484"/>
      <c r="S62"/>
    </row>
    <row r="63" spans="1:19">
      <c r="A63" s="317" t="s">
        <v>287</v>
      </c>
      <c r="B63" s="932">
        <v>5.27</v>
      </c>
      <c r="C63" s="260">
        <f>Inputs!$H$13</f>
        <v>2.7876631079478242E-2</v>
      </c>
      <c r="D63" s="482">
        <f t="shared" si="5"/>
        <v>5.42</v>
      </c>
      <c r="E63" s="261">
        <f>Inputs!$I$13</f>
        <v>3.5199076745527913E-2</v>
      </c>
      <c r="F63" s="262">
        <v>0</v>
      </c>
      <c r="G63" s="483">
        <f t="shared" si="6"/>
        <v>5.61</v>
      </c>
      <c r="H63" s="262">
        <v>0</v>
      </c>
      <c r="I63" s="262">
        <v>0</v>
      </c>
      <c r="J63" s="485">
        <v>5.828778406155255</v>
      </c>
      <c r="K63" s="262">
        <v>0</v>
      </c>
      <c r="L63" s="262">
        <v>0</v>
      </c>
      <c r="M63" s="483">
        <f>((1+K63)*(1-L63)*J63)</f>
        <v>5.828778406155255</v>
      </c>
      <c r="N63" s="262">
        <v>0</v>
      </c>
      <c r="O63" s="262">
        <v>0</v>
      </c>
      <c r="P63" s="483">
        <f>(1+N63)*(1-O63)*M63</f>
        <v>5.828778406155255</v>
      </c>
      <c r="Q63" s="102"/>
      <c r="R63" s="484"/>
      <c r="S63"/>
    </row>
    <row r="64" spans="1:19">
      <c r="A64" s="317" t="s">
        <v>288</v>
      </c>
      <c r="B64" s="932">
        <v>5.27</v>
      </c>
      <c r="C64" s="260">
        <f>Inputs!$H$13</f>
        <v>2.7876631079478242E-2</v>
      </c>
      <c r="D64" s="482">
        <f t="shared" si="5"/>
        <v>5.42</v>
      </c>
      <c r="E64" s="261">
        <f>Inputs!$I$13</f>
        <v>3.5199076745527913E-2</v>
      </c>
      <c r="F64" s="262">
        <v>0</v>
      </c>
      <c r="G64" s="483">
        <f t="shared" si="6"/>
        <v>5.61</v>
      </c>
      <c r="H64" s="262">
        <v>0</v>
      </c>
      <c r="I64" s="262">
        <v>0</v>
      </c>
      <c r="J64" s="485">
        <v>5.828778406155255</v>
      </c>
      <c r="K64" s="262">
        <v>0</v>
      </c>
      <c r="L64" s="262">
        <v>0</v>
      </c>
      <c r="M64" s="483">
        <f>((1+K64)*(1-L64)*J64)</f>
        <v>5.828778406155255</v>
      </c>
      <c r="N64" s="262">
        <v>0</v>
      </c>
      <c r="O64" s="262">
        <v>0</v>
      </c>
      <c r="P64" s="483">
        <f>(1+N64)*(1-O64)*M64</f>
        <v>5.828778406155255</v>
      </c>
      <c r="Q64" s="102"/>
      <c r="R64" s="484"/>
      <c r="S64"/>
    </row>
    <row r="65" spans="1:19">
      <c r="A65" s="1246"/>
      <c r="B65" s="932"/>
      <c r="C65" s="1247"/>
      <c r="D65" s="1248"/>
      <c r="E65" s="1249"/>
      <c r="F65" s="1249"/>
      <c r="G65" s="1249"/>
      <c r="H65" s="1249"/>
      <c r="I65" s="1249"/>
      <c r="J65" s="1249"/>
      <c r="K65" s="1249"/>
      <c r="L65" s="1249"/>
      <c r="M65" s="1249"/>
      <c r="N65" s="1249"/>
      <c r="O65" s="1249"/>
      <c r="P65" s="1249"/>
      <c r="Q65" s="102"/>
      <c r="R65" s="484"/>
      <c r="S65"/>
    </row>
    <row r="66" spans="1:19">
      <c r="A66" s="1246" t="s">
        <v>599</v>
      </c>
      <c r="B66" s="932"/>
      <c r="C66" s="1247"/>
      <c r="D66" s="1248">
        <f>Inputs!H146</f>
        <v>1.1870000000000001</v>
      </c>
      <c r="E66" s="1249"/>
      <c r="F66" s="1250"/>
      <c r="G66" s="1250">
        <f>Inputs!I146</f>
        <v>1.228</v>
      </c>
      <c r="H66" s="1250"/>
      <c r="I66" s="1250"/>
      <c r="J66" s="1250">
        <f>Inputs!J146</f>
        <v>1.252</v>
      </c>
      <c r="K66" s="1250"/>
      <c r="L66" s="1250"/>
      <c r="M66" s="1250">
        <f>Inputs!K146</f>
        <v>1.2789999999999999</v>
      </c>
      <c r="N66" s="1250"/>
      <c r="O66" s="1250"/>
      <c r="P66" s="1250">
        <f>Inputs!L146</f>
        <v>1.3080000000000001</v>
      </c>
      <c r="Q66" s="102"/>
      <c r="R66" s="484"/>
      <c r="S66"/>
    </row>
    <row r="67" spans="1:19">
      <c r="A67" s="322"/>
      <c r="B67" s="259"/>
      <c r="C67" s="259"/>
      <c r="D67" s="259"/>
      <c r="E67" s="261"/>
      <c r="F67" s="259"/>
      <c r="G67" s="259"/>
      <c r="H67" s="261"/>
      <c r="I67" s="259"/>
      <c r="J67" s="261"/>
      <c r="K67" s="261"/>
      <c r="L67" s="259"/>
      <c r="M67" s="259"/>
      <c r="N67" s="261"/>
      <c r="O67" s="259"/>
      <c r="P67" s="259"/>
      <c r="Q67" s="102"/>
      <c r="R67" s="484"/>
      <c r="S67"/>
    </row>
    <row r="68" spans="1:19">
      <c r="A68" s="322"/>
      <c r="B68" s="259"/>
      <c r="C68" s="263"/>
      <c r="D68" s="263"/>
      <c r="E68" s="621"/>
      <c r="F68" s="263"/>
      <c r="G68" s="263"/>
      <c r="H68" s="263"/>
      <c r="I68" s="263"/>
      <c r="J68" s="263"/>
      <c r="K68" s="263"/>
      <c r="L68" s="263"/>
      <c r="M68" s="263"/>
      <c r="N68" s="263"/>
      <c r="O68" s="263"/>
      <c r="P68" s="263"/>
      <c r="Q68" s="102"/>
      <c r="R68" s="484"/>
      <c r="S68"/>
    </row>
    <row r="69" spans="1:19" ht="58.5" customHeight="1">
      <c r="A69" s="323" t="s">
        <v>294</v>
      </c>
      <c r="B69" s="799" t="s">
        <v>278</v>
      </c>
      <c r="C69" s="799" t="s">
        <v>279</v>
      </c>
      <c r="D69" s="799" t="s">
        <v>280</v>
      </c>
      <c r="E69" s="799" t="s">
        <v>279</v>
      </c>
      <c r="F69" s="799" t="s">
        <v>281</v>
      </c>
      <c r="G69" s="799" t="s">
        <v>282</v>
      </c>
      <c r="H69" s="799" t="s">
        <v>279</v>
      </c>
      <c r="I69" s="799" t="s">
        <v>281</v>
      </c>
      <c r="J69" s="799" t="s">
        <v>283</v>
      </c>
      <c r="K69" s="799" t="s">
        <v>279</v>
      </c>
      <c r="L69" s="799" t="s">
        <v>281</v>
      </c>
      <c r="M69" s="799" t="s">
        <v>308</v>
      </c>
      <c r="N69" s="799" t="s">
        <v>279</v>
      </c>
      <c r="O69" s="799" t="s">
        <v>281</v>
      </c>
      <c r="P69" s="799" t="s">
        <v>354</v>
      </c>
      <c r="Q69" s="102"/>
      <c r="R69" s="484"/>
      <c r="S69"/>
    </row>
    <row r="70" spans="1:19">
      <c r="A70" s="322" t="s">
        <v>289</v>
      </c>
      <c r="B70" s="931">
        <v>116.36</v>
      </c>
      <c r="C70" s="260">
        <f>Inputs!$H$13</f>
        <v>2.7876631079478242E-2</v>
      </c>
      <c r="D70" s="483">
        <f>ROUND((B70*C70)+B70,2)</f>
        <v>119.6</v>
      </c>
      <c r="E70" s="261">
        <f>Inputs!$I$13</f>
        <v>3.5199076745527913E-2</v>
      </c>
      <c r="F70" s="261">
        <f>Inputs!$I$37</f>
        <v>-3.0200000000000001E-2</v>
      </c>
      <c r="G70" s="483">
        <f>ROUNDDOWN((1+E70)*(1-F70)*D70,2)</f>
        <v>127.54</v>
      </c>
      <c r="H70" s="261">
        <f>Inputs!$J$13</f>
        <v>2.0040080160320661E-2</v>
      </c>
      <c r="I70" s="261">
        <f>Inputs!$J$37</f>
        <v>-2.2200000000000001E-2</v>
      </c>
      <c r="J70" s="483">
        <f>ROUNDDOWN((1+H70)*(1-I70)*G70,2)</f>
        <v>132.97999999999999</v>
      </c>
      <c r="K70" s="261">
        <f>Inputs!$K$13</f>
        <v>2.16110019646365E-2</v>
      </c>
      <c r="L70" s="261">
        <f>Inputs!$K$37</f>
        <v>-6.7000000000000002E-3</v>
      </c>
      <c r="M70" s="483">
        <f>ROUNDDOWN((1+K70)*(1-L70)*J70,2)</f>
        <v>136.76</v>
      </c>
      <c r="N70" s="261">
        <f>Inputs!$L$13</f>
        <v>2.30769230769232E-2</v>
      </c>
      <c r="O70" s="261">
        <f>Inputs!$L$37</f>
        <v>-1.4E-2</v>
      </c>
      <c r="P70" s="483">
        <f>ROUNDDOWN((1+N70)*(1-O70)*M70,2)</f>
        <v>141.87</v>
      </c>
      <c r="Q70" s="102"/>
      <c r="R70" s="484"/>
      <c r="S70"/>
    </row>
    <row r="71" spans="1:19">
      <c r="A71" s="322" t="s">
        <v>290</v>
      </c>
      <c r="B71" s="932">
        <v>128.91</v>
      </c>
      <c r="C71" s="260">
        <f>Inputs!$H$13</f>
        <v>2.7876631079478242E-2</v>
      </c>
      <c r="D71" s="483">
        <f>ROUND((B71*C71)+B71,2)</f>
        <v>132.5</v>
      </c>
      <c r="E71" s="261">
        <f>Inputs!$I$13</f>
        <v>3.5199076745527913E-2</v>
      </c>
      <c r="F71" s="261">
        <f>Inputs!$I$37</f>
        <v>-3.0200000000000001E-2</v>
      </c>
      <c r="G71" s="483">
        <f>ROUNDDOWN((1+E71)*(1-F71)*D71,2)</f>
        <v>141.30000000000001</v>
      </c>
      <c r="H71" s="261">
        <f>Inputs!$J$13</f>
        <v>2.0040080160320661E-2</v>
      </c>
      <c r="I71" s="261">
        <f>Inputs!$J$37</f>
        <v>-2.2200000000000001E-2</v>
      </c>
      <c r="J71" s="483">
        <f>ROUNDDOWN((1+H71)*(1-I71)*G71,2)</f>
        <v>147.33000000000001</v>
      </c>
      <c r="K71" s="261">
        <f>Inputs!$K$13</f>
        <v>2.16110019646365E-2</v>
      </c>
      <c r="L71" s="261">
        <f>Inputs!$K$37</f>
        <v>-6.7000000000000002E-3</v>
      </c>
      <c r="M71" s="483">
        <f>ROUNDDOWN((1+K71)*(1-L71)*J71,2)</f>
        <v>151.52000000000001</v>
      </c>
      <c r="N71" s="261">
        <f>Inputs!$L$13</f>
        <v>2.30769230769232E-2</v>
      </c>
      <c r="O71" s="261">
        <f>Inputs!$L$37</f>
        <v>-1.4E-2</v>
      </c>
      <c r="P71" s="483">
        <f>ROUNDDOWN((1+N71)*(1-O71)*M71,2)</f>
        <v>157.18</v>
      </c>
      <c r="Q71" s="102"/>
      <c r="R71" s="484"/>
      <c r="S71"/>
    </row>
    <row r="72" spans="1:19">
      <c r="A72" s="322" t="s">
        <v>291</v>
      </c>
      <c r="B72" s="931">
        <v>110.68</v>
      </c>
      <c r="C72" s="260">
        <f>Inputs!$H$13</f>
        <v>2.7876631079478242E-2</v>
      </c>
      <c r="D72" s="483">
        <f>ROUND((B72*C72)+B72,2)</f>
        <v>113.77</v>
      </c>
      <c r="E72" s="261">
        <f>Inputs!$I$13</f>
        <v>3.5199076745527913E-2</v>
      </c>
      <c r="F72" s="261">
        <f>Inputs!$I$37</f>
        <v>-3.0200000000000001E-2</v>
      </c>
      <c r="G72" s="483">
        <f>ROUNDDOWN((1+E72)*(1-F72)*D72,2)</f>
        <v>121.33</v>
      </c>
      <c r="H72" s="261">
        <f>Inputs!$J$13</f>
        <v>2.0040080160320661E-2</v>
      </c>
      <c r="I72" s="261">
        <f>Inputs!$J$37</f>
        <v>-2.2200000000000001E-2</v>
      </c>
      <c r="J72" s="483">
        <f>ROUNDDOWN((1+H72)*(1-I72)*G72,2)</f>
        <v>126.5</v>
      </c>
      <c r="K72" s="261">
        <f>Inputs!$K$13</f>
        <v>2.16110019646365E-2</v>
      </c>
      <c r="L72" s="261">
        <f>Inputs!$K$37</f>
        <v>-6.7000000000000002E-3</v>
      </c>
      <c r="M72" s="483">
        <f>ROUNDDOWN((1+K72)*(1-L72)*J72,2)</f>
        <v>130.09</v>
      </c>
      <c r="N72" s="261">
        <f>Inputs!$L$13</f>
        <v>2.30769230769232E-2</v>
      </c>
      <c r="O72" s="261">
        <f>Inputs!$L$37</f>
        <v>-1.4E-2</v>
      </c>
      <c r="P72" s="483">
        <f>ROUNDDOWN((1+N72)*(1-O72)*M72,2)</f>
        <v>134.94999999999999</v>
      </c>
      <c r="Q72" s="102"/>
      <c r="R72" s="484"/>
      <c r="S72"/>
    </row>
    <row r="73" spans="1:19">
      <c r="A73" s="322" t="s">
        <v>292</v>
      </c>
      <c r="B73" s="932">
        <v>130.36000000000001</v>
      </c>
      <c r="C73" s="260">
        <f>Inputs!$H$13</f>
        <v>2.7876631079478242E-2</v>
      </c>
      <c r="D73" s="483">
        <f>ROUND((B73*C73)+B73,2)</f>
        <v>133.99</v>
      </c>
      <c r="E73" s="261">
        <f>Inputs!$I$13</f>
        <v>3.5199076745527913E-2</v>
      </c>
      <c r="F73" s="261">
        <f>Inputs!$I$37</f>
        <v>-3.0200000000000001E-2</v>
      </c>
      <c r="G73" s="483">
        <f>ROUNDDOWN((1+E73)*(1-F73)*D73,2)</f>
        <v>142.88999999999999</v>
      </c>
      <c r="H73" s="261">
        <f>Inputs!$J$13</f>
        <v>2.0040080160320661E-2</v>
      </c>
      <c r="I73" s="261">
        <f>Inputs!$J$37</f>
        <v>-2.2200000000000001E-2</v>
      </c>
      <c r="J73" s="483">
        <f>ROUNDDOWN((1+H73)*(1-I73)*G73,2)</f>
        <v>148.97999999999999</v>
      </c>
      <c r="K73" s="261">
        <f>Inputs!$K$13</f>
        <v>2.16110019646365E-2</v>
      </c>
      <c r="L73" s="261">
        <f>Inputs!$K$37</f>
        <v>-6.7000000000000002E-3</v>
      </c>
      <c r="M73" s="483">
        <f>ROUNDDOWN((1+K73)*(1-L73)*J73,2)</f>
        <v>153.21</v>
      </c>
      <c r="N73" s="261">
        <f>Inputs!$L$13</f>
        <v>2.30769230769232E-2</v>
      </c>
      <c r="O73" s="261">
        <f>Inputs!$L$37</f>
        <v>-1.4E-2</v>
      </c>
      <c r="P73" s="483">
        <f>ROUNDDOWN((1+N73)*(1-O73)*M73,2)</f>
        <v>158.94</v>
      </c>
      <c r="Q73" s="102"/>
      <c r="R73" s="484"/>
      <c r="S73"/>
    </row>
    <row r="74" spans="1:19">
      <c r="A74" s="322" t="s">
        <v>293</v>
      </c>
      <c r="B74" s="932">
        <v>47.85</v>
      </c>
      <c r="C74" s="260">
        <f>Inputs!$H$13</f>
        <v>2.7876631079478242E-2</v>
      </c>
      <c r="D74" s="483">
        <f>ROUND((B74*C74)+B74,2)</f>
        <v>49.18</v>
      </c>
      <c r="E74" s="261">
        <f>Inputs!$I$13</f>
        <v>3.5199076745527913E-2</v>
      </c>
      <c r="F74" s="261">
        <f>Inputs!$I$37</f>
        <v>-3.0200000000000001E-2</v>
      </c>
      <c r="G74" s="483">
        <f>ROUNDDOWN((1+E74)*(1-F74)*D74,2)</f>
        <v>52.44</v>
      </c>
      <c r="H74" s="261">
        <f>Inputs!$J$13</f>
        <v>2.0040080160320661E-2</v>
      </c>
      <c r="I74" s="261">
        <f>Inputs!$J$37</f>
        <v>-2.2200000000000001E-2</v>
      </c>
      <c r="J74" s="483">
        <f>ROUNDDOWN((1+H74)*(1-I74)*G74,2)</f>
        <v>54.67</v>
      </c>
      <c r="K74" s="261">
        <f>Inputs!$K$13</f>
        <v>2.16110019646365E-2</v>
      </c>
      <c r="L74" s="261">
        <f>Inputs!$K$37</f>
        <v>-6.7000000000000002E-3</v>
      </c>
      <c r="M74" s="483">
        <f>ROUNDDOWN((1+K74)*(1-L74)*J74,2)</f>
        <v>56.22</v>
      </c>
      <c r="N74" s="261">
        <f>Inputs!$L$13</f>
        <v>2.30769230769232E-2</v>
      </c>
      <c r="O74" s="261">
        <f>Inputs!$L$37</f>
        <v>-1.4E-2</v>
      </c>
      <c r="P74" s="483">
        <f>ROUNDDOWN((1+N74)*(1-O74)*M74,2)</f>
        <v>58.32</v>
      </c>
      <c r="Q74" s="102"/>
      <c r="R74" s="484"/>
      <c r="S74"/>
    </row>
    <row r="75" spans="1:19">
      <c r="A75" s="322"/>
      <c r="B75" s="259"/>
      <c r="C75" s="259"/>
      <c r="D75" s="259"/>
      <c r="E75" s="259"/>
      <c r="F75" s="259"/>
      <c r="G75" s="259"/>
      <c r="H75" s="259"/>
      <c r="I75" s="259"/>
      <c r="J75" s="259"/>
      <c r="K75" s="259"/>
      <c r="L75" s="259"/>
      <c r="M75" s="259"/>
      <c r="N75" s="259"/>
      <c r="O75" s="259"/>
      <c r="P75" s="259"/>
      <c r="R75" s="484"/>
      <c r="S75"/>
    </row>
    <row r="76" spans="1:19">
      <c r="A76" s="1385" t="s">
        <v>295</v>
      </c>
      <c r="B76" s="1386">
        <v>0</v>
      </c>
      <c r="C76" s="1386">
        <v>0</v>
      </c>
      <c r="D76" s="1386">
        <v>0</v>
      </c>
      <c r="E76" s="1386">
        <v>0</v>
      </c>
      <c r="F76" s="1386">
        <v>0</v>
      </c>
      <c r="G76" s="1386">
        <v>0</v>
      </c>
      <c r="H76"/>
      <c r="I76"/>
      <c r="J76"/>
      <c r="K76"/>
      <c r="L76"/>
      <c r="M76"/>
      <c r="N76"/>
      <c r="O76"/>
      <c r="P76"/>
      <c r="R76" s="484"/>
      <c r="S76"/>
    </row>
    <row r="77" spans="1:19" ht="15.75" customHeight="1">
      <c r="A77" s="1381" t="s">
        <v>296</v>
      </c>
      <c r="B77" s="1382">
        <v>0</v>
      </c>
      <c r="C77" s="1382">
        <v>0</v>
      </c>
      <c r="D77" s="1382">
        <v>0</v>
      </c>
      <c r="E77" s="1382">
        <v>0</v>
      </c>
      <c r="F77" s="1382">
        <v>0</v>
      </c>
      <c r="G77" s="1382">
        <v>0</v>
      </c>
      <c r="H77"/>
      <c r="I77"/>
      <c r="J77"/>
      <c r="K77"/>
      <c r="L77"/>
      <c r="M77"/>
      <c r="N77"/>
      <c r="O77"/>
      <c r="P77"/>
    </row>
    <row r="78" spans="1:19" ht="15.75" customHeight="1">
      <c r="A78" s="1381" t="s">
        <v>297</v>
      </c>
      <c r="B78" s="1382">
        <v>0</v>
      </c>
      <c r="C78" s="1382">
        <v>0</v>
      </c>
      <c r="D78" s="1382">
        <v>0</v>
      </c>
      <c r="E78" s="1382">
        <v>0</v>
      </c>
      <c r="F78" s="1382">
        <v>0</v>
      </c>
      <c r="G78" s="1382">
        <v>0</v>
      </c>
      <c r="H78"/>
      <c r="I78"/>
      <c r="J78"/>
      <c r="K78"/>
      <c r="L78"/>
      <c r="M78"/>
      <c r="N78"/>
      <c r="O78"/>
      <c r="P78"/>
    </row>
    <row r="79" spans="1:19">
      <c r="A79" s="1381" t="s">
        <v>298</v>
      </c>
      <c r="B79" s="1382">
        <v>0</v>
      </c>
      <c r="C79" s="1382">
        <v>0</v>
      </c>
      <c r="D79" s="1382">
        <v>0</v>
      </c>
      <c r="E79" s="1382">
        <v>0</v>
      </c>
      <c r="F79" s="1382">
        <v>0</v>
      </c>
      <c r="G79" s="1382">
        <v>0</v>
      </c>
      <c r="H79"/>
      <c r="I79"/>
      <c r="J79"/>
      <c r="K79"/>
      <c r="L79"/>
      <c r="M79"/>
      <c r="N79"/>
      <c r="O79"/>
      <c r="P79"/>
    </row>
    <row r="80" spans="1:19">
      <c r="A80" s="1381" t="s">
        <v>299</v>
      </c>
      <c r="B80" s="1382">
        <v>0</v>
      </c>
      <c r="C80" s="1382">
        <v>0</v>
      </c>
      <c r="D80" s="1382">
        <v>0</v>
      </c>
      <c r="E80" s="1382">
        <v>0</v>
      </c>
      <c r="F80" s="1382">
        <v>0</v>
      </c>
      <c r="G80" s="1382">
        <v>0</v>
      </c>
      <c r="H80"/>
      <c r="I80"/>
      <c r="J80"/>
      <c r="K80"/>
      <c r="L80"/>
      <c r="M80"/>
      <c r="N80"/>
      <c r="O80"/>
      <c r="P80"/>
    </row>
    <row r="81" spans="1:16" ht="15.75" customHeight="1">
      <c r="A81" s="1381" t="s">
        <v>300</v>
      </c>
      <c r="B81" s="1382">
        <v>0</v>
      </c>
      <c r="C81" s="1382">
        <v>0</v>
      </c>
      <c r="D81" s="1382">
        <v>0</v>
      </c>
      <c r="E81" s="1382">
        <v>0</v>
      </c>
      <c r="F81" s="1382">
        <v>0</v>
      </c>
      <c r="G81" s="1382">
        <v>0</v>
      </c>
      <c r="H81"/>
      <c r="I81"/>
      <c r="J81"/>
      <c r="K81"/>
      <c r="L81"/>
      <c r="M81"/>
      <c r="N81"/>
      <c r="O81"/>
      <c r="P81"/>
    </row>
    <row r="82" spans="1:16" ht="15.75" customHeight="1">
      <c r="A82" s="1381" t="s">
        <v>301</v>
      </c>
      <c r="B82" s="1382">
        <v>0</v>
      </c>
      <c r="C82" s="1382">
        <v>0</v>
      </c>
      <c r="D82" s="1382">
        <v>0</v>
      </c>
      <c r="E82" s="1382">
        <v>0</v>
      </c>
      <c r="F82" s="1382">
        <v>0</v>
      </c>
      <c r="G82" s="1382">
        <v>0</v>
      </c>
      <c r="H82"/>
      <c r="I82"/>
      <c r="J82"/>
      <c r="K82"/>
      <c r="L82"/>
      <c r="M82"/>
      <c r="N82"/>
      <c r="O82"/>
      <c r="P82"/>
    </row>
    <row r="83" spans="1:16" ht="15.75" customHeight="1">
      <c r="A83" s="1381" t="s">
        <v>302</v>
      </c>
      <c r="B83" s="1382">
        <v>0</v>
      </c>
      <c r="C83" s="1382">
        <v>0</v>
      </c>
      <c r="D83" s="1382">
        <v>0</v>
      </c>
      <c r="E83" s="1382">
        <v>0</v>
      </c>
      <c r="F83" s="1382">
        <v>0</v>
      </c>
      <c r="G83" s="1382">
        <v>0</v>
      </c>
      <c r="H83"/>
      <c r="I83"/>
      <c r="J83"/>
      <c r="K83"/>
      <c r="L83"/>
      <c r="M83"/>
      <c r="N83"/>
      <c r="O83"/>
      <c r="P83"/>
    </row>
    <row r="84" spans="1:16">
      <c r="A84" s="1381" t="s">
        <v>303</v>
      </c>
      <c r="B84" s="1382">
        <v>0</v>
      </c>
      <c r="C84" s="1382">
        <v>0</v>
      </c>
      <c r="D84" s="1382">
        <v>0</v>
      </c>
      <c r="E84" s="1382">
        <v>0</v>
      </c>
      <c r="F84" s="1382">
        <v>0</v>
      </c>
      <c r="G84" s="1382">
        <v>0</v>
      </c>
      <c r="H84"/>
      <c r="I84"/>
      <c r="J84"/>
      <c r="K84"/>
      <c r="L84"/>
      <c r="M84"/>
      <c r="N84"/>
      <c r="O84"/>
      <c r="P84"/>
    </row>
    <row r="85" spans="1:16" ht="15.75" customHeight="1">
      <c r="A85" s="1381" t="s">
        <v>304</v>
      </c>
      <c r="B85" s="1382">
        <v>0</v>
      </c>
      <c r="C85" s="1382">
        <v>0</v>
      </c>
      <c r="D85" s="1382">
        <v>0</v>
      </c>
      <c r="E85" s="1382">
        <v>0</v>
      </c>
      <c r="F85" s="1382">
        <v>0</v>
      </c>
      <c r="G85" s="1382">
        <v>0</v>
      </c>
      <c r="H85"/>
      <c r="I85"/>
      <c r="J85"/>
      <c r="K85"/>
      <c r="L85"/>
      <c r="M85"/>
      <c r="N85"/>
      <c r="O85"/>
      <c r="P85"/>
    </row>
    <row r="86" spans="1:16">
      <c r="A86" s="1381" t="s">
        <v>305</v>
      </c>
      <c r="B86" s="1382">
        <v>0</v>
      </c>
      <c r="C86" s="1382">
        <v>0</v>
      </c>
      <c r="D86" s="1382">
        <v>0</v>
      </c>
      <c r="E86" s="1382">
        <v>0</v>
      </c>
      <c r="F86" s="1382">
        <v>0</v>
      </c>
      <c r="G86" s="1382">
        <v>0</v>
      </c>
      <c r="H86"/>
      <c r="I86"/>
      <c r="J86"/>
      <c r="K86"/>
      <c r="L86"/>
      <c r="M86"/>
      <c r="N86"/>
      <c r="O86"/>
      <c r="P86"/>
    </row>
    <row r="87" spans="1:16">
      <c r="A87" s="1381" t="s">
        <v>306</v>
      </c>
      <c r="B87" s="1382">
        <v>0</v>
      </c>
      <c r="C87" s="1382">
        <v>0</v>
      </c>
      <c r="D87" s="1382">
        <v>0</v>
      </c>
      <c r="E87" s="1382">
        <v>0</v>
      </c>
      <c r="F87" s="1382">
        <v>0</v>
      </c>
      <c r="G87" s="1382">
        <v>0</v>
      </c>
      <c r="H87"/>
      <c r="I87"/>
      <c r="J87"/>
      <c r="K87"/>
      <c r="L87"/>
      <c r="M87"/>
      <c r="N87"/>
      <c r="O87"/>
      <c r="P87"/>
    </row>
    <row r="88" spans="1:16">
      <c r="A88" s="1381" t="s">
        <v>307</v>
      </c>
      <c r="B88" s="1382">
        <v>0</v>
      </c>
      <c r="C88" s="1382">
        <v>0</v>
      </c>
      <c r="D88" s="1382">
        <v>0</v>
      </c>
      <c r="E88" s="1382">
        <v>0</v>
      </c>
      <c r="F88" s="1382">
        <v>0</v>
      </c>
      <c r="G88" s="1382">
        <v>0</v>
      </c>
      <c r="H88"/>
      <c r="I88"/>
      <c r="J88"/>
      <c r="K88"/>
      <c r="L88"/>
      <c r="M88"/>
      <c r="N88"/>
      <c r="O88"/>
      <c r="P88"/>
    </row>
    <row r="89" spans="1:16">
      <c r="A89" s="102"/>
      <c r="B89" s="264"/>
      <c r="C89" s="264"/>
      <c r="D89" s="264"/>
      <c r="E89" s="264"/>
      <c r="F89" s="264"/>
      <c r="G89" s="264"/>
    </row>
    <row r="90" spans="1:16">
      <c r="A90" s="102"/>
      <c r="B90" s="264"/>
      <c r="C90" s="264"/>
      <c r="D90" s="264"/>
      <c r="E90" s="264"/>
      <c r="F90" s="264"/>
      <c r="G90" s="264"/>
    </row>
    <row r="91" spans="1:16">
      <c r="A91" s="102"/>
      <c r="B91" s="264"/>
      <c r="C91" s="264"/>
      <c r="D91" s="264"/>
      <c r="E91" s="264"/>
      <c r="F91" s="264"/>
      <c r="G91" s="264"/>
    </row>
    <row r="92" spans="1:16">
      <c r="A92" s="102"/>
      <c r="B92" s="264"/>
      <c r="C92" s="264"/>
      <c r="D92" s="264"/>
      <c r="E92" s="264"/>
      <c r="F92" s="264"/>
      <c r="G92" s="264"/>
    </row>
    <row r="95" spans="1:16">
      <c r="A95" s="102"/>
      <c r="B95" s="264"/>
      <c r="C95" s="264"/>
      <c r="D95" s="264"/>
      <c r="E95" s="264"/>
      <c r="F95" s="264"/>
      <c r="G95" s="264"/>
    </row>
    <row r="96" spans="1:16">
      <c r="A96" s="102"/>
      <c r="B96" s="264"/>
      <c r="C96" s="264"/>
      <c r="D96" s="264"/>
      <c r="E96" s="264"/>
      <c r="F96" s="264"/>
      <c r="G96" s="264"/>
    </row>
    <row r="97" spans="1:7">
      <c r="A97" s="102"/>
      <c r="B97" s="264"/>
      <c r="C97" s="264"/>
      <c r="D97" s="264"/>
      <c r="E97" s="264"/>
      <c r="F97" s="264"/>
      <c r="G97" s="264"/>
    </row>
    <row r="98" spans="1:7">
      <c r="A98" s="102"/>
      <c r="B98" s="264"/>
      <c r="C98" s="264"/>
      <c r="D98" s="264"/>
      <c r="E98" s="264"/>
      <c r="F98" s="264"/>
      <c r="G98" s="264"/>
    </row>
    <row r="99" spans="1:7">
      <c r="A99" s="102"/>
      <c r="B99" s="264"/>
      <c r="C99" s="264"/>
      <c r="D99" s="264"/>
      <c r="E99" s="264"/>
      <c r="F99" s="264"/>
      <c r="G99" s="264"/>
    </row>
  </sheetData>
  <mergeCells count="14">
    <mergeCell ref="A87:G87"/>
    <mergeCell ref="A88:G88"/>
    <mergeCell ref="A81:G81"/>
    <mergeCell ref="A82:G82"/>
    <mergeCell ref="A83:G83"/>
    <mergeCell ref="A84:G84"/>
    <mergeCell ref="A85:G85"/>
    <mergeCell ref="A86:G86"/>
    <mergeCell ref="A80:G80"/>
    <mergeCell ref="B6:G6"/>
    <mergeCell ref="A76:G76"/>
    <mergeCell ref="A77:G77"/>
    <mergeCell ref="A78:G78"/>
    <mergeCell ref="A79:G79"/>
  </mergeCells>
  <hyperlinks>
    <hyperlink ref="A3" location="Menu!A4" display="Menu"/>
  </hyperlinks>
  <printOptions horizontalCentered="1"/>
  <pageMargins left="0.27559055118110237" right="0.31496062992125984" top="0.74803149606299213" bottom="0.51181102362204722" header="0.31496062992125984" footer="0.23622047244094491"/>
  <pageSetup paperSize="9" scale="48" orientation="portrait" r:id="rId1"/>
  <headerFooter alignWithMargins="0">
    <oddHeader>&amp;C&amp;"Arial,Bold"&amp;16CONFIDENTIAL
Final Decision ACS Charges for 2012</oddHeader>
    <oddFooter>&amp;L&amp;"Times New Roman,Regular"&amp;8&amp;Z&amp;F / &amp;A
Printed:  &amp;D   &amp;T&amp;R&amp;"Times New Roman,Regular"&amp;8Page &amp;P of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0"/>
    <pageSetUpPr fitToPage="1"/>
  </sheetPr>
  <dimension ref="A1:Q46"/>
  <sheetViews>
    <sheetView showGridLines="0" zoomScale="85" workbookViewId="0">
      <selection activeCell="A2" sqref="A2"/>
    </sheetView>
  </sheetViews>
  <sheetFormatPr defaultRowHeight="12.75"/>
  <cols>
    <col min="1" max="4" width="2.7109375" style="12" customWidth="1"/>
    <col min="5" max="5" width="35.7109375" style="12" customWidth="1"/>
    <col min="6" max="7" width="10.7109375" style="12" customWidth="1"/>
    <col min="8" max="24" width="12.7109375" style="12" customWidth="1"/>
    <col min="25" max="16384" width="9.140625" style="12"/>
  </cols>
  <sheetData>
    <row r="1" spans="1:17" s="6" customFormat="1" ht="18" customHeight="1">
      <c r="A1" s="4" t="str">
        <f>Title!B12</f>
        <v>CP 2016-20 Revised Proposal - ACS Model</v>
      </c>
      <c r="B1" s="4"/>
      <c r="C1" s="5"/>
      <c r="D1" s="5"/>
      <c r="E1" s="5"/>
      <c r="F1" s="5"/>
      <c r="G1" s="5"/>
      <c r="H1" s="73" t="s">
        <v>2</v>
      </c>
    </row>
    <row r="2" spans="1:17" s="10" customFormat="1" ht="15.75">
      <c r="A2" s="43" t="str">
        <f ca="1">MID(CELL("Filename",D1),FIND("]",CELL("Filename",D1))+1,255)</f>
        <v>Formats</v>
      </c>
      <c r="B2" s="8"/>
      <c r="C2" s="8"/>
      <c r="D2" s="8"/>
      <c r="E2" s="8"/>
      <c r="F2" s="8"/>
      <c r="G2" s="9"/>
      <c r="H2" s="8"/>
      <c r="I2" s="8"/>
      <c r="J2" s="8"/>
      <c r="K2" s="8"/>
      <c r="L2" s="8"/>
      <c r="M2" s="8"/>
      <c r="N2" s="8"/>
      <c r="O2" s="8"/>
      <c r="P2" s="8"/>
      <c r="Q2" s="8"/>
    </row>
    <row r="3" spans="1:17" s="1" customFormat="1">
      <c r="A3" s="554" t="s">
        <v>2</v>
      </c>
      <c r="B3" s="11"/>
      <c r="C3" s="11"/>
      <c r="D3" s="11"/>
    </row>
    <row r="5" spans="1:17">
      <c r="E5" s="13" t="s">
        <v>3</v>
      </c>
      <c r="F5" s="13" t="s">
        <v>4</v>
      </c>
      <c r="G5" s="13"/>
      <c r="H5" s="13"/>
      <c r="I5" s="14"/>
      <c r="J5" s="15" t="s">
        <v>5</v>
      </c>
    </row>
    <row r="6" spans="1:17">
      <c r="I6" s="14"/>
      <c r="J6" s="14"/>
    </row>
    <row r="7" spans="1:17">
      <c r="E7" s="12" t="s">
        <v>6</v>
      </c>
      <c r="F7" s="12" t="s">
        <v>7</v>
      </c>
      <c r="I7" s="14"/>
      <c r="J7" s="16" t="s">
        <v>8</v>
      </c>
    </row>
    <row r="9" spans="1:17">
      <c r="E9" s="12" t="s">
        <v>9</v>
      </c>
      <c r="F9" s="12" t="s">
        <v>10</v>
      </c>
      <c r="I9" s="14"/>
      <c r="J9" s="17" t="s">
        <v>8</v>
      </c>
    </row>
    <row r="10" spans="1:17">
      <c r="I10" s="14"/>
      <c r="J10" s="14"/>
    </row>
    <row r="11" spans="1:17">
      <c r="E11" s="12" t="s">
        <v>11</v>
      </c>
      <c r="F11" s="12" t="s">
        <v>12</v>
      </c>
      <c r="I11" s="14"/>
      <c r="J11" s="18" t="s">
        <v>8</v>
      </c>
    </row>
    <row r="12" spans="1:17">
      <c r="I12" s="14"/>
      <c r="J12" s="14"/>
    </row>
    <row r="13" spans="1:17">
      <c r="E13" s="12" t="s">
        <v>13</v>
      </c>
      <c r="F13" s="12" t="s">
        <v>14</v>
      </c>
      <c r="I13" s="14"/>
      <c r="J13" s="14">
        <v>100</v>
      </c>
    </row>
    <row r="14" spans="1:17">
      <c r="I14" s="14"/>
      <c r="J14" s="14"/>
    </row>
    <row r="15" spans="1:17">
      <c r="E15" s="12" t="s">
        <v>15</v>
      </c>
      <c r="F15" s="12" t="s">
        <v>16</v>
      </c>
      <c r="I15" s="14"/>
      <c r="J15" s="19">
        <v>100</v>
      </c>
    </row>
    <row r="16" spans="1:17">
      <c r="I16" s="14"/>
      <c r="J16" s="14"/>
    </row>
    <row r="17" spans="5:10">
      <c r="E17" s="12" t="s">
        <v>17</v>
      </c>
      <c r="F17" s="12" t="s">
        <v>18</v>
      </c>
      <c r="I17" s="14"/>
      <c r="J17" s="20">
        <v>100</v>
      </c>
    </row>
    <row r="18" spans="5:10">
      <c r="I18" s="14"/>
    </row>
    <row r="19" spans="5:10">
      <c r="E19" s="12" t="s">
        <v>19</v>
      </c>
      <c r="F19" s="12" t="s">
        <v>20</v>
      </c>
      <c r="J19" s="21" t="s">
        <v>2</v>
      </c>
    </row>
    <row r="21" spans="5:10">
      <c r="E21" s="12" t="s">
        <v>21</v>
      </c>
      <c r="F21" s="12" t="s">
        <v>22</v>
      </c>
      <c r="I21" s="14"/>
      <c r="J21" s="22"/>
    </row>
    <row r="22" spans="5:10">
      <c r="I22" s="14"/>
      <c r="J22" s="14"/>
    </row>
    <row r="23" spans="5:10">
      <c r="I23" s="14"/>
      <c r="J23" s="14"/>
    </row>
    <row r="25" spans="5:10">
      <c r="E25" s="13" t="s">
        <v>23</v>
      </c>
      <c r="F25" s="13" t="s">
        <v>4</v>
      </c>
      <c r="G25" s="13"/>
      <c r="H25" s="13"/>
      <c r="I25" s="15"/>
      <c r="J25" s="15" t="s">
        <v>5</v>
      </c>
    </row>
    <row r="26" spans="5:10">
      <c r="I26" s="14"/>
      <c r="J26" s="14"/>
    </row>
    <row r="27" spans="5:10">
      <c r="E27" s="12" t="s">
        <v>24</v>
      </c>
      <c r="F27" s="12" t="s">
        <v>25</v>
      </c>
      <c r="I27" s="14"/>
      <c r="J27" s="23" t="s">
        <v>26</v>
      </c>
    </row>
    <row r="28" spans="5:10">
      <c r="I28" s="14"/>
      <c r="J28" s="14"/>
    </row>
    <row r="29" spans="5:10">
      <c r="E29" s="12" t="s">
        <v>27</v>
      </c>
      <c r="F29" s="12" t="s">
        <v>28</v>
      </c>
      <c r="I29" s="14"/>
      <c r="J29" s="24" t="s">
        <v>29</v>
      </c>
    </row>
    <row r="30" spans="5:10">
      <c r="I30" s="14"/>
      <c r="J30" s="14"/>
    </row>
    <row r="31" spans="5:10">
      <c r="E31" s="12" t="s">
        <v>40</v>
      </c>
      <c r="F31" s="12" t="s">
        <v>30</v>
      </c>
      <c r="I31" s="14"/>
      <c r="J31" s="25" t="s">
        <v>31</v>
      </c>
    </row>
    <row r="32" spans="5:10">
      <c r="I32" s="14"/>
      <c r="J32" s="14"/>
    </row>
    <row r="33" spans="4:10">
      <c r="E33" s="12" t="s">
        <v>32</v>
      </c>
      <c r="F33" s="12" t="s">
        <v>33</v>
      </c>
      <c r="I33" s="14"/>
      <c r="J33" s="653" t="s">
        <v>34</v>
      </c>
    </row>
    <row r="34" spans="4:10">
      <c r="I34" s="14"/>
      <c r="J34" s="14"/>
    </row>
    <row r="35" spans="4:10">
      <c r="E35" s="12" t="s">
        <v>35</v>
      </c>
      <c r="F35" s="12" t="s">
        <v>36</v>
      </c>
      <c r="I35" s="14"/>
      <c r="J35" s="26" t="s">
        <v>37</v>
      </c>
    </row>
    <row r="36" spans="4:10">
      <c r="I36" s="14"/>
    </row>
    <row r="37" spans="4:10">
      <c r="E37" s="12" t="s">
        <v>38</v>
      </c>
      <c r="F37" s="74" t="s">
        <v>48</v>
      </c>
      <c r="I37" s="14"/>
      <c r="J37" s="654" t="s">
        <v>1</v>
      </c>
    </row>
    <row r="38" spans="4:10">
      <c r="I38" s="14"/>
      <c r="J38" s="14"/>
    </row>
    <row r="39" spans="4:10">
      <c r="D39" s="3"/>
      <c r="E39" s="71" t="s">
        <v>47</v>
      </c>
      <c r="F39" s="12" t="s">
        <v>45</v>
      </c>
      <c r="J39" s="70" t="s">
        <v>46</v>
      </c>
    </row>
    <row r="40" spans="4:10">
      <c r="E40"/>
    </row>
    <row r="41" spans="4:10">
      <c r="D41" s="13"/>
      <c r="E41"/>
    </row>
    <row r="42" spans="4:10">
      <c r="D42" s="13"/>
      <c r="E42"/>
    </row>
    <row r="43" spans="4:10">
      <c r="D43" s="13"/>
      <c r="E43"/>
    </row>
    <row r="44" spans="4:10">
      <c r="E44"/>
    </row>
    <row r="45" spans="4:10">
      <c r="E45"/>
    </row>
    <row r="46" spans="4:10">
      <c r="E46"/>
    </row>
  </sheetData>
  <phoneticPr fontId="10" type="noConversion"/>
  <hyperlinks>
    <hyperlink ref="H1" location="Menu!A1" display="Menu"/>
    <hyperlink ref="A3" location="Menu!A4" display="Menu"/>
  </hyperlinks>
  <pageMargins left="0.75" right="0.75" top="1" bottom="1" header="0.5" footer="0.5"/>
  <pageSetup paperSize="9" scale="45"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5">
    <tabColor rgb="FFFFC000"/>
  </sheetPr>
  <dimension ref="A1:BC138"/>
  <sheetViews>
    <sheetView showGridLines="0" zoomScale="85" zoomScaleNormal="85" workbookViewId="0">
      <pane xSplit="2" topLeftCell="C1" activePane="topRight" state="frozen"/>
      <selection activeCell="A77" sqref="A77:G77"/>
      <selection pane="topRight" activeCell="C1" sqref="C1"/>
    </sheetView>
  </sheetViews>
  <sheetFormatPr defaultRowHeight="12.75" outlineLevelCol="1"/>
  <cols>
    <col min="1" max="1" width="3.7109375" customWidth="1"/>
    <col min="2" max="2" width="80.28515625" customWidth="1"/>
    <col min="3" max="7" width="11.140625" customWidth="1" outlineLevel="1"/>
    <col min="8" max="8" width="11.140625" customWidth="1"/>
    <col min="9" max="13" width="11.140625" customWidth="1" outlineLevel="1"/>
    <col min="14" max="14" width="11.140625" customWidth="1"/>
    <col min="15" max="19" width="11.140625" customWidth="1" outlineLevel="1"/>
    <col min="20" max="20" width="11.140625" customWidth="1"/>
    <col min="21" max="25" width="11.140625" customWidth="1" outlineLevel="1"/>
    <col min="26" max="26" width="14.28515625" bestFit="1" customWidth="1"/>
    <col min="27" max="31" width="10.7109375" style="54" customWidth="1" outlineLevel="1"/>
    <col min="32" max="40" width="10.7109375" style="54" customWidth="1"/>
  </cols>
  <sheetData>
    <row r="1" spans="1:55" s="40" customFormat="1" ht="18">
      <c r="A1" s="41" t="str">
        <f>Title!B12</f>
        <v>CP 2016-20 Revised Proposal - ACS Model</v>
      </c>
      <c r="B1" s="36"/>
      <c r="C1" s="36"/>
      <c r="D1" s="36"/>
      <c r="E1" s="36"/>
      <c r="F1" s="36"/>
      <c r="G1" s="36"/>
      <c r="H1" s="36"/>
      <c r="I1" s="36"/>
      <c r="J1" s="36"/>
      <c r="K1" s="36"/>
      <c r="L1" s="36"/>
      <c r="M1" s="36"/>
      <c r="N1" s="36"/>
      <c r="O1" s="36"/>
      <c r="P1" s="36"/>
      <c r="Q1" s="36"/>
      <c r="R1" s="36"/>
      <c r="S1" s="36"/>
      <c r="T1" s="36"/>
      <c r="U1" s="36"/>
      <c r="V1" s="36"/>
      <c r="W1" s="36"/>
      <c r="X1" s="36"/>
      <c r="Y1" s="36"/>
      <c r="Z1" s="36"/>
      <c r="AA1" s="47"/>
      <c r="AB1" s="47"/>
      <c r="AC1" s="47"/>
      <c r="AD1" s="47"/>
      <c r="AE1" s="47"/>
      <c r="AF1" s="47"/>
      <c r="AG1" s="49"/>
      <c r="AH1" s="49"/>
      <c r="AI1" s="49"/>
      <c r="AJ1" s="49"/>
      <c r="AK1" s="49"/>
      <c r="AL1" s="49"/>
      <c r="AM1" s="49"/>
      <c r="AN1" s="49"/>
      <c r="AO1" s="38"/>
      <c r="AP1" s="38"/>
      <c r="AQ1" s="38"/>
      <c r="AR1" s="38"/>
      <c r="AS1" s="42"/>
      <c r="AT1" s="42"/>
      <c r="AU1" s="42"/>
      <c r="AV1" s="42"/>
      <c r="AW1" s="42"/>
      <c r="AX1" s="42"/>
      <c r="AY1" s="38"/>
      <c r="AZ1" s="38"/>
      <c r="BA1" s="38"/>
      <c r="BB1" s="42"/>
      <c r="BC1" s="42"/>
    </row>
    <row r="2" spans="1:55" s="40" customFormat="1" ht="15.75">
      <c r="A2" s="43" t="str">
        <f ca="1">MID(CELL("Filename",D1),FIND("]",CELL("Filename",D1))+1,255)</f>
        <v>2011-15 % split</v>
      </c>
      <c r="B2" s="43"/>
      <c r="C2" s="7"/>
      <c r="D2" s="7"/>
      <c r="E2" s="7"/>
      <c r="F2" s="7"/>
      <c r="G2" s="7"/>
      <c r="H2" s="7"/>
      <c r="I2" s="7"/>
      <c r="J2" s="660" t="str">
        <f ca="1">Check!D2</f>
        <v>OK</v>
      </c>
      <c r="K2" s="7"/>
      <c r="L2" s="7"/>
      <c r="M2" s="7"/>
      <c r="N2" s="7"/>
      <c r="O2" s="7"/>
      <c r="P2" s="7"/>
      <c r="Q2" s="7"/>
      <c r="R2" s="7"/>
      <c r="S2" s="7"/>
      <c r="T2" s="7"/>
      <c r="U2" s="7"/>
      <c r="V2" s="7"/>
      <c r="W2" s="7"/>
      <c r="X2" s="7"/>
      <c r="Y2" s="7"/>
      <c r="Z2" s="7"/>
      <c r="AA2" s="50"/>
      <c r="AB2" s="50"/>
      <c r="AC2" s="50"/>
      <c r="AD2" s="50"/>
      <c r="AE2" s="50"/>
      <c r="AF2" s="50"/>
      <c r="AG2" s="52"/>
      <c r="AH2" s="52"/>
      <c r="AI2" s="52"/>
      <c r="AJ2" s="52"/>
      <c r="AK2" s="52"/>
      <c r="AL2" s="52"/>
      <c r="AM2" s="52"/>
      <c r="AN2" s="52"/>
      <c r="AO2" s="39"/>
      <c r="AP2" s="39"/>
      <c r="AQ2" s="39"/>
      <c r="AR2" s="39"/>
      <c r="AS2" s="44"/>
      <c r="AT2" s="44"/>
      <c r="AU2" s="44"/>
      <c r="AV2" s="44"/>
      <c r="AW2" s="44"/>
      <c r="AX2" s="44"/>
      <c r="AY2" s="39"/>
      <c r="AZ2" s="39"/>
      <c r="BA2" s="39"/>
      <c r="BB2" s="44"/>
      <c r="BC2" s="44"/>
    </row>
    <row r="3" spans="1:55">
      <c r="A3" s="554" t="s">
        <v>2</v>
      </c>
      <c r="AA3" s="61"/>
      <c r="AB3" s="61"/>
      <c r="AC3" s="61"/>
      <c r="AD3" s="61"/>
      <c r="AE3" s="61"/>
      <c r="AF3" s="61"/>
      <c r="AG3" s="61"/>
      <c r="AH3" s="61"/>
      <c r="AI3" s="61"/>
      <c r="AJ3" s="61"/>
      <c r="AK3" s="61"/>
      <c r="AL3" s="61"/>
      <c r="AM3" s="61"/>
      <c r="AN3" s="61"/>
    </row>
    <row r="4" spans="1:55">
      <c r="A4" s="13"/>
      <c r="AA4" s="61"/>
      <c r="AB4" s="61"/>
      <c r="AC4" s="61"/>
      <c r="AD4" s="61"/>
      <c r="AE4" s="61"/>
      <c r="AF4" s="61"/>
      <c r="AG4" s="61"/>
      <c r="AH4" s="61"/>
      <c r="AI4" s="61"/>
      <c r="AJ4" s="61"/>
      <c r="AK4" s="61"/>
      <c r="AL4" s="61"/>
      <c r="AM4" s="61"/>
      <c r="AN4" s="61"/>
    </row>
    <row r="5" spans="1:55" ht="16.5" thickBot="1">
      <c r="B5" s="336" t="s">
        <v>239</v>
      </c>
      <c r="C5" s="2"/>
      <c r="D5" s="2"/>
      <c r="E5" s="2"/>
      <c r="F5" s="2"/>
      <c r="G5" s="2"/>
      <c r="H5" s="2"/>
      <c r="I5" s="2"/>
      <c r="J5" s="2"/>
      <c r="K5" s="2"/>
      <c r="L5" s="2"/>
      <c r="M5" s="2"/>
      <c r="N5" s="2"/>
      <c r="O5" s="2"/>
      <c r="P5" s="2"/>
      <c r="Q5" s="2"/>
      <c r="R5" s="2"/>
      <c r="S5" s="2"/>
      <c r="T5" s="2"/>
      <c r="U5" s="2"/>
      <c r="V5" s="2"/>
      <c r="W5" s="2"/>
      <c r="X5" s="2"/>
      <c r="Y5" s="2"/>
      <c r="Z5" s="2"/>
      <c r="AA5" s="58"/>
      <c r="AB5" s="58"/>
      <c r="AC5" s="58"/>
      <c r="AD5" s="58"/>
      <c r="AE5" s="58"/>
      <c r="AF5" s="58"/>
    </row>
    <row r="6" spans="1:55" ht="32.25" thickBot="1">
      <c r="A6" s="13"/>
      <c r="B6" s="794" t="s">
        <v>508</v>
      </c>
      <c r="C6" s="1366">
        <v>2011</v>
      </c>
      <c r="D6" s="1367"/>
      <c r="E6" s="1367"/>
      <c r="F6" s="1367"/>
      <c r="G6" s="1367"/>
      <c r="H6" s="1367"/>
      <c r="I6" s="1366">
        <v>2012</v>
      </c>
      <c r="J6" s="1367"/>
      <c r="K6" s="1367"/>
      <c r="L6" s="1367"/>
      <c r="M6" s="1367"/>
      <c r="N6" s="1368"/>
      <c r="O6" s="1367">
        <v>2013</v>
      </c>
      <c r="P6" s="1367"/>
      <c r="Q6" s="1367"/>
      <c r="R6" s="1367"/>
      <c r="S6" s="1367"/>
      <c r="T6" s="1367"/>
      <c r="U6" s="1366">
        <v>2014</v>
      </c>
      <c r="V6" s="1367"/>
      <c r="W6" s="1367"/>
      <c r="X6" s="1367"/>
      <c r="Y6" s="1367"/>
      <c r="Z6" s="1368"/>
      <c r="AA6" s="1367">
        <v>2015</v>
      </c>
      <c r="AB6" s="1367"/>
      <c r="AC6" s="1367"/>
      <c r="AD6" s="1367"/>
      <c r="AE6" s="1367"/>
      <c r="AF6" s="1367"/>
      <c r="AG6" s="384"/>
      <c r="AH6" s="522">
        <f>SUM(AH7:AH134)</f>
        <v>0</v>
      </c>
    </row>
    <row r="7" spans="1:55" ht="12.75" customHeight="1" thickBot="1">
      <c r="B7" s="283"/>
      <c r="C7" s="1372" t="s">
        <v>234</v>
      </c>
      <c r="D7" s="1372"/>
      <c r="E7" s="1372"/>
      <c r="F7" s="1372"/>
      <c r="G7" s="1372"/>
      <c r="H7" s="1372"/>
      <c r="I7" s="1375" t="s">
        <v>235</v>
      </c>
      <c r="J7" s="1372"/>
      <c r="K7" s="1372"/>
      <c r="L7" s="1372"/>
      <c r="M7" s="1372"/>
      <c r="N7" s="1376"/>
      <c r="O7" s="1372" t="s">
        <v>236</v>
      </c>
      <c r="P7" s="1372"/>
      <c r="Q7" s="1372"/>
      <c r="R7" s="1372"/>
      <c r="S7" s="1372"/>
      <c r="T7" s="1372"/>
      <c r="U7" s="1375" t="s">
        <v>223</v>
      </c>
      <c r="V7" s="1372"/>
      <c r="W7" s="1372"/>
      <c r="X7" s="1372"/>
      <c r="Y7" s="1372"/>
      <c r="Z7" s="1376"/>
      <c r="AA7" s="1367" t="s">
        <v>84</v>
      </c>
      <c r="AB7" s="1367"/>
      <c r="AC7" s="1367"/>
      <c r="AD7" s="1367"/>
      <c r="AE7" s="1367"/>
      <c r="AF7" s="1367"/>
      <c r="AG7" s="385"/>
      <c r="AH7" s="53"/>
      <c r="AI7" s="53"/>
      <c r="AJ7" s="53"/>
      <c r="AK7" s="53"/>
      <c r="AL7" s="53"/>
      <c r="AM7" s="53"/>
      <c r="AN7" s="53"/>
    </row>
    <row r="8" spans="1:55" ht="26.25" thickBot="1">
      <c r="B8" s="283"/>
      <c r="C8" s="278" t="s">
        <v>229</v>
      </c>
      <c r="D8" s="279" t="s">
        <v>230</v>
      </c>
      <c r="E8" s="279" t="s">
        <v>231</v>
      </c>
      <c r="F8" s="279" t="s">
        <v>237</v>
      </c>
      <c r="G8" s="279" t="s">
        <v>238</v>
      </c>
      <c r="H8" s="282" t="s">
        <v>0</v>
      </c>
      <c r="I8" s="278" t="s">
        <v>229</v>
      </c>
      <c r="J8" s="279" t="s">
        <v>230</v>
      </c>
      <c r="K8" s="279" t="s">
        <v>231</v>
      </c>
      <c r="L8" s="279" t="s">
        <v>237</v>
      </c>
      <c r="M8" s="279" t="s">
        <v>238</v>
      </c>
      <c r="N8" s="280" t="s">
        <v>0</v>
      </c>
      <c r="O8" s="281" t="s">
        <v>229</v>
      </c>
      <c r="P8" s="279" t="s">
        <v>230</v>
      </c>
      <c r="Q8" s="279" t="s">
        <v>231</v>
      </c>
      <c r="R8" s="279" t="s">
        <v>237</v>
      </c>
      <c r="S8" s="279" t="s">
        <v>238</v>
      </c>
      <c r="T8" s="280" t="s">
        <v>0</v>
      </c>
      <c r="U8" s="278" t="s">
        <v>229</v>
      </c>
      <c r="V8" s="279" t="s">
        <v>230</v>
      </c>
      <c r="W8" s="279" t="s">
        <v>231</v>
      </c>
      <c r="X8" s="279" t="s">
        <v>237</v>
      </c>
      <c r="Y8" s="279" t="s">
        <v>238</v>
      </c>
      <c r="Z8" s="280" t="s">
        <v>0</v>
      </c>
      <c r="AA8" s="278" t="s">
        <v>229</v>
      </c>
      <c r="AB8" s="279" t="s">
        <v>230</v>
      </c>
      <c r="AC8" s="279" t="s">
        <v>231</v>
      </c>
      <c r="AD8" s="279" t="s">
        <v>237</v>
      </c>
      <c r="AE8" s="279" t="s">
        <v>238</v>
      </c>
      <c r="AF8" s="282" t="s">
        <v>0</v>
      </c>
      <c r="AG8" s="385"/>
      <c r="AH8" s="53"/>
      <c r="AI8" s="53"/>
      <c r="AJ8" s="53"/>
      <c r="AK8" s="53"/>
      <c r="AL8" s="53"/>
      <c r="AM8" s="53"/>
      <c r="AN8" s="53"/>
    </row>
    <row r="9" spans="1:55" s="54" customFormat="1">
      <c r="A9"/>
      <c r="B9" s="285" t="s">
        <v>57</v>
      </c>
      <c r="C9" s="933">
        <v>1</v>
      </c>
      <c r="D9" s="934"/>
      <c r="E9" s="934"/>
      <c r="F9" s="934"/>
      <c r="G9" s="934"/>
      <c r="H9" s="935">
        <f>SUM(C9:G9)</f>
        <v>1</v>
      </c>
      <c r="I9" s="933">
        <v>1</v>
      </c>
      <c r="J9" s="934"/>
      <c r="K9" s="934"/>
      <c r="L9" s="934"/>
      <c r="M9" s="934"/>
      <c r="N9" s="935">
        <f>SUM(I9:M9)</f>
        <v>1</v>
      </c>
      <c r="O9" s="933">
        <v>1</v>
      </c>
      <c r="P9" s="934"/>
      <c r="Q9" s="934"/>
      <c r="R9" s="934"/>
      <c r="S9" s="934"/>
      <c r="T9" s="935">
        <f>SUM(O9:S9)</f>
        <v>1</v>
      </c>
      <c r="U9" s="933">
        <v>1</v>
      </c>
      <c r="V9" s="934"/>
      <c r="W9" s="934"/>
      <c r="X9" s="934"/>
      <c r="Y9" s="934"/>
      <c r="Z9" s="935">
        <f>SUM(U9:Y9)</f>
        <v>1</v>
      </c>
      <c r="AA9" s="933">
        <v>1</v>
      </c>
      <c r="AB9" s="934"/>
      <c r="AC9" s="934"/>
      <c r="AD9" s="934"/>
      <c r="AE9" s="934"/>
      <c r="AF9" s="935">
        <f>SUM(AA9:AE9)</f>
        <v>1</v>
      </c>
      <c r="AG9" s="385"/>
      <c r="AH9" s="53"/>
      <c r="AI9" s="53"/>
      <c r="AJ9" s="53"/>
      <c r="AK9" s="53"/>
      <c r="AL9" s="53"/>
      <c r="AM9" s="53"/>
      <c r="AN9" s="53"/>
      <c r="AO9"/>
      <c r="AP9"/>
      <c r="AQ9"/>
      <c r="AR9"/>
      <c r="AS9"/>
      <c r="AT9"/>
      <c r="AU9"/>
      <c r="AV9"/>
      <c r="AW9"/>
      <c r="AX9"/>
      <c r="AY9"/>
      <c r="AZ9"/>
      <c r="BA9"/>
      <c r="BB9"/>
      <c r="BC9"/>
    </row>
    <row r="10" spans="1:55">
      <c r="B10" s="285" t="s">
        <v>58</v>
      </c>
      <c r="C10" s="933">
        <v>1</v>
      </c>
      <c r="D10" s="92"/>
      <c r="E10" s="92"/>
      <c r="F10" s="92"/>
      <c r="G10" s="92"/>
      <c r="H10" s="936">
        <f t="shared" ref="H10:H27" si="0">SUM(C10:G10)</f>
        <v>1</v>
      </c>
      <c r="I10" s="933">
        <v>1</v>
      </c>
      <c r="J10" s="92"/>
      <c r="K10" s="92"/>
      <c r="L10" s="92"/>
      <c r="M10" s="92"/>
      <c r="N10" s="936">
        <f t="shared" ref="N10:N27" si="1">SUM(I10:M10)</f>
        <v>1</v>
      </c>
      <c r="O10" s="933">
        <v>1</v>
      </c>
      <c r="P10" s="92"/>
      <c r="Q10" s="92"/>
      <c r="R10" s="92"/>
      <c r="S10" s="92"/>
      <c r="T10" s="936">
        <f t="shared" ref="T10:T27" si="2">SUM(O10:S10)</f>
        <v>1</v>
      </c>
      <c r="U10" s="933">
        <v>1</v>
      </c>
      <c r="V10" s="92"/>
      <c r="W10" s="92"/>
      <c r="X10" s="92"/>
      <c r="Y10" s="92"/>
      <c r="Z10" s="936">
        <f t="shared" ref="Z10:Z27" si="3">SUM(U10:Y10)</f>
        <v>1</v>
      </c>
      <c r="AA10" s="933">
        <v>1</v>
      </c>
      <c r="AB10" s="92"/>
      <c r="AC10" s="92"/>
      <c r="AD10" s="92"/>
      <c r="AE10" s="92"/>
      <c r="AF10" s="936">
        <f t="shared" ref="AF10:AF27" si="4">SUM(AA10:AE10)</f>
        <v>1</v>
      </c>
      <c r="AG10" s="385"/>
      <c r="AH10" s="53"/>
      <c r="AI10" s="53"/>
      <c r="AJ10" s="53"/>
      <c r="AK10" s="53"/>
      <c r="AL10" s="53"/>
      <c r="AM10" s="53"/>
      <c r="AN10" s="53"/>
    </row>
    <row r="11" spans="1:55">
      <c r="B11" s="285" t="s">
        <v>49</v>
      </c>
      <c r="C11" s="933">
        <v>1</v>
      </c>
      <c r="D11" s="92"/>
      <c r="E11" s="92"/>
      <c r="F11" s="92"/>
      <c r="G11" s="92"/>
      <c r="H11" s="936">
        <f t="shared" si="0"/>
        <v>1</v>
      </c>
      <c r="I11" s="933">
        <v>1</v>
      </c>
      <c r="J11" s="92"/>
      <c r="K11" s="92"/>
      <c r="L11" s="92"/>
      <c r="M11" s="92"/>
      <c r="N11" s="936">
        <f t="shared" si="1"/>
        <v>1</v>
      </c>
      <c r="O11" s="933">
        <v>1</v>
      </c>
      <c r="P11" s="92"/>
      <c r="Q11" s="92"/>
      <c r="R11" s="92"/>
      <c r="S11" s="92"/>
      <c r="T11" s="936">
        <f t="shared" si="2"/>
        <v>1</v>
      </c>
      <c r="U11" s="933">
        <v>1</v>
      </c>
      <c r="V11" s="92"/>
      <c r="W11" s="92"/>
      <c r="X11" s="92"/>
      <c r="Y11" s="92"/>
      <c r="Z11" s="936">
        <f t="shared" si="3"/>
        <v>1</v>
      </c>
      <c r="AA11" s="933">
        <v>1</v>
      </c>
      <c r="AB11" s="92"/>
      <c r="AC11" s="92"/>
      <c r="AD11" s="92"/>
      <c r="AE11" s="92"/>
      <c r="AF11" s="936">
        <f t="shared" si="4"/>
        <v>1</v>
      </c>
      <c r="AG11" s="385"/>
      <c r="AH11" s="53"/>
      <c r="AI11" s="53"/>
      <c r="AJ11" s="53"/>
      <c r="AK11" s="53"/>
      <c r="AL11" s="53"/>
      <c r="AM11" s="53"/>
      <c r="AN11" s="53"/>
    </row>
    <row r="12" spans="1:55">
      <c r="B12" s="285" t="s">
        <v>50</v>
      </c>
      <c r="C12" s="933">
        <v>1</v>
      </c>
      <c r="D12" s="92"/>
      <c r="E12" s="92"/>
      <c r="F12" s="92"/>
      <c r="G12" s="92"/>
      <c r="H12" s="936">
        <f t="shared" si="0"/>
        <v>1</v>
      </c>
      <c r="I12" s="933">
        <v>1</v>
      </c>
      <c r="J12" s="92"/>
      <c r="K12" s="92"/>
      <c r="L12" s="92"/>
      <c r="M12" s="92"/>
      <c r="N12" s="936">
        <f t="shared" si="1"/>
        <v>1</v>
      </c>
      <c r="O12" s="933">
        <v>1</v>
      </c>
      <c r="P12" s="92"/>
      <c r="Q12" s="92"/>
      <c r="R12" s="92"/>
      <c r="S12" s="92"/>
      <c r="T12" s="936">
        <f t="shared" si="2"/>
        <v>1</v>
      </c>
      <c r="U12" s="933">
        <v>1</v>
      </c>
      <c r="V12" s="92"/>
      <c r="W12" s="92"/>
      <c r="X12" s="92"/>
      <c r="Y12" s="92"/>
      <c r="Z12" s="936">
        <f t="shared" si="3"/>
        <v>1</v>
      </c>
      <c r="AA12" s="933">
        <v>1</v>
      </c>
      <c r="AB12" s="92"/>
      <c r="AC12" s="92"/>
      <c r="AD12" s="92"/>
      <c r="AE12" s="92"/>
      <c r="AF12" s="936">
        <f t="shared" si="4"/>
        <v>1</v>
      </c>
      <c r="AG12" s="385"/>
      <c r="AH12" s="53"/>
      <c r="AI12" s="53"/>
      <c r="AJ12" s="53"/>
      <c r="AK12" s="53"/>
      <c r="AL12" s="53"/>
      <c r="AM12" s="53"/>
      <c r="AN12" s="53"/>
    </row>
    <row r="13" spans="1:55">
      <c r="B13" s="285" t="s">
        <v>51</v>
      </c>
      <c r="C13" s="933">
        <v>1</v>
      </c>
      <c r="D13" s="92"/>
      <c r="E13" s="92"/>
      <c r="F13" s="92"/>
      <c r="G13" s="92"/>
      <c r="H13" s="936">
        <f t="shared" si="0"/>
        <v>1</v>
      </c>
      <c r="I13" s="933">
        <v>1</v>
      </c>
      <c r="J13" s="92"/>
      <c r="K13" s="92"/>
      <c r="L13" s="92"/>
      <c r="M13" s="92"/>
      <c r="N13" s="936">
        <f t="shared" si="1"/>
        <v>1</v>
      </c>
      <c r="O13" s="933">
        <v>1</v>
      </c>
      <c r="P13" s="92"/>
      <c r="Q13" s="92"/>
      <c r="R13" s="92"/>
      <c r="S13" s="92"/>
      <c r="T13" s="936">
        <f t="shared" si="2"/>
        <v>1</v>
      </c>
      <c r="U13" s="933">
        <v>1</v>
      </c>
      <c r="V13" s="92"/>
      <c r="W13" s="92"/>
      <c r="X13" s="92"/>
      <c r="Y13" s="92"/>
      <c r="Z13" s="936">
        <f t="shared" si="3"/>
        <v>1</v>
      </c>
      <c r="AA13" s="933">
        <v>1</v>
      </c>
      <c r="AB13" s="92"/>
      <c r="AC13" s="92"/>
      <c r="AD13" s="92"/>
      <c r="AE13" s="92"/>
      <c r="AF13" s="936">
        <f t="shared" si="4"/>
        <v>1</v>
      </c>
      <c r="AG13" s="385"/>
      <c r="AH13" s="53"/>
      <c r="AI13" s="53"/>
      <c r="AJ13" s="53"/>
      <c r="AK13" s="53"/>
      <c r="AL13" s="53"/>
      <c r="AM13" s="53"/>
      <c r="AN13" s="53"/>
    </row>
    <row r="14" spans="1:55">
      <c r="B14" s="285" t="s">
        <v>52</v>
      </c>
      <c r="C14" s="933">
        <v>1</v>
      </c>
      <c r="D14" s="92"/>
      <c r="E14" s="92"/>
      <c r="F14" s="92"/>
      <c r="G14" s="92"/>
      <c r="H14" s="936">
        <f t="shared" si="0"/>
        <v>1</v>
      </c>
      <c r="I14" s="933">
        <v>1</v>
      </c>
      <c r="J14" s="92"/>
      <c r="K14" s="92"/>
      <c r="L14" s="92"/>
      <c r="M14" s="92"/>
      <c r="N14" s="936">
        <f t="shared" si="1"/>
        <v>1</v>
      </c>
      <c r="O14" s="933">
        <v>1</v>
      </c>
      <c r="P14" s="92"/>
      <c r="Q14" s="92"/>
      <c r="R14" s="92"/>
      <c r="S14" s="92"/>
      <c r="T14" s="936">
        <f t="shared" si="2"/>
        <v>1</v>
      </c>
      <c r="U14" s="933">
        <v>1</v>
      </c>
      <c r="V14" s="92"/>
      <c r="W14" s="92"/>
      <c r="X14" s="92"/>
      <c r="Y14" s="92"/>
      <c r="Z14" s="936">
        <f t="shared" si="3"/>
        <v>1</v>
      </c>
      <c r="AA14" s="933">
        <v>1</v>
      </c>
      <c r="AB14" s="92"/>
      <c r="AC14" s="92"/>
      <c r="AD14" s="92"/>
      <c r="AE14" s="92"/>
      <c r="AF14" s="936">
        <f t="shared" si="4"/>
        <v>1</v>
      </c>
      <c r="AG14" s="385"/>
      <c r="AH14" s="53"/>
      <c r="AI14" s="53"/>
      <c r="AJ14" s="53"/>
      <c r="AK14" s="53"/>
      <c r="AL14" s="53"/>
      <c r="AM14" s="53"/>
      <c r="AN14" s="53"/>
    </row>
    <row r="15" spans="1:55">
      <c r="B15" s="285" t="s">
        <v>53</v>
      </c>
      <c r="C15" s="933">
        <v>1</v>
      </c>
      <c r="D15" s="92"/>
      <c r="E15" s="92"/>
      <c r="F15" s="92"/>
      <c r="G15" s="92"/>
      <c r="H15" s="936">
        <f t="shared" si="0"/>
        <v>1</v>
      </c>
      <c r="I15" s="933">
        <v>1</v>
      </c>
      <c r="J15" s="92"/>
      <c r="K15" s="92"/>
      <c r="L15" s="92"/>
      <c r="M15" s="92"/>
      <c r="N15" s="936">
        <f t="shared" si="1"/>
        <v>1</v>
      </c>
      <c r="O15" s="933">
        <v>1</v>
      </c>
      <c r="P15" s="92"/>
      <c r="Q15" s="92"/>
      <c r="R15" s="92"/>
      <c r="S15" s="92"/>
      <c r="T15" s="936">
        <f t="shared" si="2"/>
        <v>1</v>
      </c>
      <c r="U15" s="933">
        <v>1</v>
      </c>
      <c r="V15" s="92"/>
      <c r="W15" s="92"/>
      <c r="X15" s="92"/>
      <c r="Y15" s="92"/>
      <c r="Z15" s="936">
        <f t="shared" si="3"/>
        <v>1</v>
      </c>
      <c r="AA15" s="933">
        <v>1</v>
      </c>
      <c r="AB15" s="92"/>
      <c r="AC15" s="92"/>
      <c r="AD15" s="92"/>
      <c r="AE15" s="92"/>
      <c r="AF15" s="936">
        <f t="shared" si="4"/>
        <v>1</v>
      </c>
      <c r="AG15" s="386"/>
      <c r="AH15" s="77"/>
      <c r="AI15" s="77"/>
      <c r="AJ15" s="77"/>
      <c r="AK15" s="77"/>
      <c r="AL15" s="77"/>
      <c r="AM15" s="77"/>
      <c r="AN15" s="77"/>
      <c r="AO15" s="35"/>
      <c r="AP15" s="35"/>
      <c r="AQ15" s="35"/>
      <c r="AR15" s="35"/>
    </row>
    <row r="16" spans="1:55">
      <c r="B16" s="285" t="s">
        <v>54</v>
      </c>
      <c r="C16" s="933">
        <v>1</v>
      </c>
      <c r="D16" s="92"/>
      <c r="E16" s="92"/>
      <c r="F16" s="92"/>
      <c r="G16" s="92"/>
      <c r="H16" s="936">
        <f t="shared" si="0"/>
        <v>1</v>
      </c>
      <c r="I16" s="933">
        <v>1</v>
      </c>
      <c r="J16" s="92"/>
      <c r="K16" s="92"/>
      <c r="L16" s="92"/>
      <c r="M16" s="92"/>
      <c r="N16" s="936">
        <f t="shared" si="1"/>
        <v>1</v>
      </c>
      <c r="O16" s="933">
        <v>1</v>
      </c>
      <c r="P16" s="92"/>
      <c r="Q16" s="92"/>
      <c r="R16" s="92"/>
      <c r="S16" s="92"/>
      <c r="T16" s="936">
        <f t="shared" si="2"/>
        <v>1</v>
      </c>
      <c r="U16" s="933">
        <v>1</v>
      </c>
      <c r="V16" s="92"/>
      <c r="W16" s="92"/>
      <c r="X16" s="92"/>
      <c r="Y16" s="92"/>
      <c r="Z16" s="936">
        <f t="shared" si="3"/>
        <v>1</v>
      </c>
      <c r="AA16" s="933">
        <v>1</v>
      </c>
      <c r="AB16" s="92"/>
      <c r="AC16" s="92"/>
      <c r="AD16" s="92"/>
      <c r="AE16" s="92"/>
      <c r="AF16" s="936">
        <f t="shared" si="4"/>
        <v>1</v>
      </c>
      <c r="AG16" s="387"/>
      <c r="AH16" s="85"/>
      <c r="AI16" s="85"/>
      <c r="AJ16" s="85"/>
      <c r="AK16" s="85"/>
      <c r="AL16" s="85"/>
      <c r="AM16" s="85"/>
      <c r="AN16" s="85"/>
      <c r="AO16" s="35"/>
      <c r="AP16" s="35"/>
      <c r="AQ16" s="35"/>
      <c r="AR16" s="35"/>
    </row>
    <row r="17" spans="1:55">
      <c r="B17" s="285" t="s">
        <v>55</v>
      </c>
      <c r="C17" s="933">
        <v>1</v>
      </c>
      <c r="D17" s="92"/>
      <c r="E17" s="92"/>
      <c r="F17" s="92"/>
      <c r="G17" s="92"/>
      <c r="H17" s="936">
        <f t="shared" si="0"/>
        <v>1</v>
      </c>
      <c r="I17" s="933">
        <v>1</v>
      </c>
      <c r="J17" s="92"/>
      <c r="K17" s="92"/>
      <c r="L17" s="92"/>
      <c r="M17" s="92"/>
      <c r="N17" s="936">
        <f t="shared" si="1"/>
        <v>1</v>
      </c>
      <c r="O17" s="933">
        <v>1</v>
      </c>
      <c r="P17" s="92"/>
      <c r="Q17" s="92"/>
      <c r="R17" s="92"/>
      <c r="S17" s="92"/>
      <c r="T17" s="936">
        <f t="shared" si="2"/>
        <v>1</v>
      </c>
      <c r="U17" s="933">
        <v>1</v>
      </c>
      <c r="V17" s="92"/>
      <c r="W17" s="92"/>
      <c r="X17" s="92"/>
      <c r="Y17" s="92"/>
      <c r="Z17" s="936">
        <f t="shared" si="3"/>
        <v>1</v>
      </c>
      <c r="AA17" s="933">
        <v>1</v>
      </c>
      <c r="AB17" s="92"/>
      <c r="AC17" s="92"/>
      <c r="AD17" s="92"/>
      <c r="AE17" s="92"/>
      <c r="AF17" s="936">
        <f t="shared" si="4"/>
        <v>1</v>
      </c>
      <c r="AG17" s="387"/>
      <c r="AH17" s="85"/>
      <c r="AI17" s="85"/>
      <c r="AJ17" s="85"/>
      <c r="AK17" s="85"/>
      <c r="AL17" s="85"/>
      <c r="AM17" s="85"/>
      <c r="AN17" s="85"/>
      <c r="AO17" s="35"/>
      <c r="AP17" s="35"/>
      <c r="AQ17" s="35"/>
      <c r="AR17" s="35"/>
    </row>
    <row r="18" spans="1:55">
      <c r="A18" s="13"/>
      <c r="B18" s="285" t="s">
        <v>56</v>
      </c>
      <c r="C18" s="933">
        <v>1</v>
      </c>
      <c r="D18" s="92"/>
      <c r="E18" s="92"/>
      <c r="F18" s="92"/>
      <c r="G18" s="92"/>
      <c r="H18" s="936">
        <f t="shared" si="0"/>
        <v>1</v>
      </c>
      <c r="I18" s="933">
        <v>1</v>
      </c>
      <c r="J18" s="92"/>
      <c r="K18" s="92"/>
      <c r="L18" s="92"/>
      <c r="M18" s="92"/>
      <c r="N18" s="936">
        <f t="shared" si="1"/>
        <v>1</v>
      </c>
      <c r="O18" s="933">
        <v>1</v>
      </c>
      <c r="P18" s="92"/>
      <c r="Q18" s="92"/>
      <c r="R18" s="92"/>
      <c r="S18" s="92"/>
      <c r="T18" s="936">
        <f t="shared" si="2"/>
        <v>1</v>
      </c>
      <c r="U18" s="933">
        <v>1</v>
      </c>
      <c r="V18" s="92"/>
      <c r="W18" s="92"/>
      <c r="X18" s="92"/>
      <c r="Y18" s="92"/>
      <c r="Z18" s="936">
        <f t="shared" si="3"/>
        <v>1</v>
      </c>
      <c r="AA18" s="933">
        <v>1</v>
      </c>
      <c r="AB18" s="92"/>
      <c r="AC18" s="92"/>
      <c r="AD18" s="92"/>
      <c r="AE18" s="92"/>
      <c r="AF18" s="936">
        <f t="shared" si="4"/>
        <v>1</v>
      </c>
      <c r="AG18" s="384"/>
      <c r="AH18" s="60"/>
      <c r="AI18" s="60"/>
      <c r="AJ18" s="60"/>
      <c r="AK18" s="60"/>
      <c r="AL18" s="60"/>
      <c r="AM18" s="60"/>
      <c r="AN18" s="60"/>
      <c r="AO18" s="35"/>
      <c r="AP18" s="35"/>
      <c r="AQ18" s="35"/>
      <c r="AR18" s="35"/>
    </row>
    <row r="19" spans="1:55">
      <c r="A19" s="13"/>
      <c r="B19" s="285"/>
      <c r="C19" s="937"/>
      <c r="D19" s="92"/>
      <c r="E19" s="92"/>
      <c r="F19" s="92"/>
      <c r="G19" s="92"/>
      <c r="H19" s="936"/>
      <c r="I19" s="103"/>
      <c r="J19" s="92"/>
      <c r="K19" s="92"/>
      <c r="L19" s="92"/>
      <c r="M19" s="92"/>
      <c r="N19" s="936"/>
      <c r="O19" s="937"/>
      <c r="P19" s="92"/>
      <c r="Q19" s="92"/>
      <c r="R19" s="92"/>
      <c r="S19" s="92"/>
      <c r="T19" s="936"/>
      <c r="U19" s="103"/>
      <c r="V19" s="92"/>
      <c r="W19" s="92"/>
      <c r="X19" s="92"/>
      <c r="Y19" s="92"/>
      <c r="Z19" s="936"/>
      <c r="AA19" s="937"/>
      <c r="AB19" s="92"/>
      <c r="AC19" s="92"/>
      <c r="AD19" s="92"/>
      <c r="AE19" s="92"/>
      <c r="AF19" s="936"/>
      <c r="AG19" s="384"/>
      <c r="AH19" s="60"/>
      <c r="AI19" s="60"/>
      <c r="AJ19" s="60"/>
      <c r="AK19" s="60"/>
      <c r="AL19" s="60"/>
      <c r="AM19" s="60"/>
      <c r="AN19" s="60"/>
      <c r="AO19" s="35"/>
      <c r="AP19" s="35"/>
      <c r="AQ19" s="35"/>
      <c r="AR19" s="35"/>
    </row>
    <row r="20" spans="1:55">
      <c r="B20" s="287" t="s">
        <v>79</v>
      </c>
      <c r="C20" s="938">
        <v>0.36029553511721885</v>
      </c>
      <c r="D20" s="939"/>
      <c r="E20" s="940">
        <v>0.63970446488278121</v>
      </c>
      <c r="F20" s="939"/>
      <c r="G20" s="939"/>
      <c r="H20" s="936">
        <f t="shared" si="0"/>
        <v>1</v>
      </c>
      <c r="I20" s="938">
        <v>0.27496094603350341</v>
      </c>
      <c r="J20" s="939"/>
      <c r="K20" s="940">
        <v>0.72503905396649659</v>
      </c>
      <c r="L20" s="939"/>
      <c r="M20" s="939"/>
      <c r="N20" s="936">
        <f t="shared" si="1"/>
        <v>1</v>
      </c>
      <c r="O20" s="938">
        <v>0.22295695626682677</v>
      </c>
      <c r="P20" s="939"/>
      <c r="Q20" s="940">
        <v>0.77704304373317323</v>
      </c>
      <c r="R20" s="939"/>
      <c r="S20" s="939"/>
      <c r="T20" s="936">
        <f t="shared" si="2"/>
        <v>1</v>
      </c>
      <c r="U20" s="938">
        <v>0.2263034760944842</v>
      </c>
      <c r="V20" s="939"/>
      <c r="W20" s="940">
        <v>0.77369652390551569</v>
      </c>
      <c r="X20" s="939"/>
      <c r="Y20" s="939"/>
      <c r="Z20" s="936">
        <f t="shared" si="3"/>
        <v>0.99999999999999989</v>
      </c>
      <c r="AA20" s="938">
        <v>0.22885137486550411</v>
      </c>
      <c r="AB20" s="939"/>
      <c r="AC20" s="940">
        <v>0.77114862513449578</v>
      </c>
      <c r="AD20" s="939"/>
      <c r="AE20" s="939"/>
      <c r="AF20" s="936">
        <f t="shared" si="4"/>
        <v>0.99999999999999989</v>
      </c>
      <c r="AG20" s="384"/>
      <c r="AH20" s="60"/>
      <c r="AI20" s="60"/>
      <c r="AJ20" s="60"/>
      <c r="AK20" s="60"/>
      <c r="AL20" s="60"/>
      <c r="AM20" s="60"/>
      <c r="AN20" s="60"/>
      <c r="AO20" s="35"/>
      <c r="AP20" s="35"/>
      <c r="AQ20" s="35"/>
      <c r="AR20" s="35"/>
    </row>
    <row r="21" spans="1:55">
      <c r="B21" s="287" t="s">
        <v>80</v>
      </c>
      <c r="C21" s="267"/>
      <c r="D21" s="939"/>
      <c r="E21" s="939"/>
      <c r="F21" s="939"/>
      <c r="G21" s="939"/>
      <c r="H21" s="936">
        <f t="shared" si="0"/>
        <v>0</v>
      </c>
      <c r="I21" s="267"/>
      <c r="J21" s="939"/>
      <c r="K21" s="939"/>
      <c r="L21" s="939"/>
      <c r="M21" s="939"/>
      <c r="N21" s="936">
        <f t="shared" si="1"/>
        <v>0</v>
      </c>
      <c r="O21" s="267"/>
      <c r="P21" s="939"/>
      <c r="Q21" s="939"/>
      <c r="R21" s="939"/>
      <c r="S21" s="939"/>
      <c r="T21" s="936">
        <f t="shared" si="2"/>
        <v>0</v>
      </c>
      <c r="U21" s="267"/>
      <c r="V21" s="939"/>
      <c r="W21" s="939"/>
      <c r="X21" s="939"/>
      <c r="Y21" s="939"/>
      <c r="Z21" s="936">
        <f t="shared" si="3"/>
        <v>0</v>
      </c>
      <c r="AA21" s="267"/>
      <c r="AB21" s="939"/>
      <c r="AC21" s="939"/>
      <c r="AD21" s="939"/>
      <c r="AE21" s="939"/>
      <c r="AF21" s="936">
        <f t="shared" si="4"/>
        <v>0</v>
      </c>
      <c r="AG21" s="384"/>
      <c r="AH21" s="60"/>
      <c r="AI21" s="60"/>
      <c r="AJ21" s="60"/>
      <c r="AK21" s="60"/>
      <c r="AL21" s="60"/>
      <c r="AM21" s="60"/>
      <c r="AN21" s="60"/>
      <c r="AO21" s="35"/>
      <c r="AP21" s="35"/>
      <c r="AQ21" s="35"/>
      <c r="AR21" s="35"/>
    </row>
    <row r="22" spans="1:55">
      <c r="A22" s="13"/>
      <c r="B22" s="287" t="s">
        <v>81</v>
      </c>
      <c r="C22" s="941">
        <f>C20</f>
        <v>0.36029553511721885</v>
      </c>
      <c r="D22" s="939"/>
      <c r="E22" s="942">
        <f>E20</f>
        <v>0.63970446488278121</v>
      </c>
      <c r="F22" s="939"/>
      <c r="G22" s="939"/>
      <c r="H22" s="936">
        <f t="shared" si="0"/>
        <v>1</v>
      </c>
      <c r="I22" s="941">
        <f>I20</f>
        <v>0.27496094603350341</v>
      </c>
      <c r="J22" s="939"/>
      <c r="K22" s="942">
        <f>K20</f>
        <v>0.72503905396649659</v>
      </c>
      <c r="L22" s="939"/>
      <c r="M22" s="939"/>
      <c r="N22" s="936">
        <f t="shared" si="1"/>
        <v>1</v>
      </c>
      <c r="O22" s="941">
        <f>O20</f>
        <v>0.22295695626682677</v>
      </c>
      <c r="P22" s="939"/>
      <c r="Q22" s="942">
        <f>Q20</f>
        <v>0.77704304373317323</v>
      </c>
      <c r="R22" s="939"/>
      <c r="S22" s="939"/>
      <c r="T22" s="936">
        <f t="shared" si="2"/>
        <v>1</v>
      </c>
      <c r="U22" s="941">
        <f>U20</f>
        <v>0.2263034760944842</v>
      </c>
      <c r="V22" s="939"/>
      <c r="W22" s="942">
        <f>W20</f>
        <v>0.77369652390551569</v>
      </c>
      <c r="X22" s="939"/>
      <c r="Y22" s="939"/>
      <c r="Z22" s="936">
        <f t="shared" si="3"/>
        <v>0.99999999999999989</v>
      </c>
      <c r="AA22" s="941">
        <f>AA20</f>
        <v>0.22885137486550411</v>
      </c>
      <c r="AB22" s="939"/>
      <c r="AC22" s="942">
        <f>AC20</f>
        <v>0.77114862513449578</v>
      </c>
      <c r="AD22" s="939"/>
      <c r="AE22" s="939"/>
      <c r="AF22" s="936">
        <f t="shared" si="4"/>
        <v>0.99999999999999989</v>
      </c>
      <c r="AG22" s="384"/>
      <c r="AH22" s="60"/>
      <c r="AI22" s="60"/>
      <c r="AJ22" s="60"/>
      <c r="AK22" s="60"/>
      <c r="AL22" s="60"/>
      <c r="AM22" s="60"/>
      <c r="AN22" s="60"/>
      <c r="AO22" s="35"/>
      <c r="AP22" s="35"/>
      <c r="AQ22" s="35"/>
      <c r="AR22" s="35"/>
    </row>
    <row r="23" spans="1:55">
      <c r="B23" s="288" t="s">
        <v>76</v>
      </c>
      <c r="C23" s="933">
        <v>0.36517423413019806</v>
      </c>
      <c r="D23" s="943"/>
      <c r="E23" s="944">
        <v>0.63482576586980199</v>
      </c>
      <c r="F23" s="945"/>
      <c r="G23" s="945"/>
      <c r="H23" s="936">
        <f t="shared" si="0"/>
        <v>1</v>
      </c>
      <c r="I23" s="933">
        <v>0.27918844348313943</v>
      </c>
      <c r="J23" s="943"/>
      <c r="K23" s="944">
        <v>0.72081155651686057</v>
      </c>
      <c r="L23" s="945"/>
      <c r="M23" s="945"/>
      <c r="N23" s="936">
        <f t="shared" si="1"/>
        <v>1</v>
      </c>
      <c r="O23" s="933">
        <v>0.22663482511635241</v>
      </c>
      <c r="P23" s="943"/>
      <c r="Q23" s="944">
        <v>0.77336517488364753</v>
      </c>
      <c r="R23" s="945"/>
      <c r="S23" s="945"/>
      <c r="T23" s="936">
        <f t="shared" si="2"/>
        <v>1</v>
      </c>
      <c r="U23" s="933">
        <v>0.23002020728824094</v>
      </c>
      <c r="V23" s="943"/>
      <c r="W23" s="944">
        <v>0.76997979271175909</v>
      </c>
      <c r="X23" s="945"/>
      <c r="Y23" s="945"/>
      <c r="Z23" s="936">
        <f t="shared" si="3"/>
        <v>1</v>
      </c>
      <c r="AA23" s="933">
        <v>0.23259737171805286</v>
      </c>
      <c r="AB23" s="943"/>
      <c r="AC23" s="944">
        <v>0.76740262828194716</v>
      </c>
      <c r="AD23" s="945"/>
      <c r="AE23" s="945"/>
      <c r="AF23" s="936">
        <f t="shared" si="4"/>
        <v>1</v>
      </c>
      <c r="AG23" s="384"/>
      <c r="AH23" s="60"/>
      <c r="AI23" s="60"/>
      <c r="AJ23" s="60"/>
      <c r="AK23" s="60"/>
      <c r="AL23" s="60"/>
      <c r="AM23" s="60"/>
      <c r="AN23" s="60"/>
      <c r="AO23" s="35"/>
      <c r="AP23" s="35"/>
      <c r="AQ23" s="35"/>
      <c r="AR23" s="35"/>
    </row>
    <row r="24" spans="1:55">
      <c r="B24" s="288" t="s">
        <v>77</v>
      </c>
      <c r="C24" s="933">
        <v>0.29137177627913186</v>
      </c>
      <c r="D24" s="945"/>
      <c r="E24" s="944">
        <v>0.7086282237208682</v>
      </c>
      <c r="F24" s="945"/>
      <c r="G24" s="945"/>
      <c r="H24" s="936">
        <f t="shared" si="0"/>
        <v>1</v>
      </c>
      <c r="I24" s="933">
        <v>0.21682836707203279</v>
      </c>
      <c r="J24" s="945"/>
      <c r="K24" s="944">
        <v>0.78317163292796721</v>
      </c>
      <c r="L24" s="945"/>
      <c r="M24" s="945"/>
      <c r="N24" s="936">
        <f t="shared" si="1"/>
        <v>1</v>
      </c>
      <c r="O24" s="933">
        <v>0.17319276831855415</v>
      </c>
      <c r="P24" s="945"/>
      <c r="Q24" s="944">
        <v>0.82680723168144588</v>
      </c>
      <c r="R24" s="945"/>
      <c r="S24" s="945"/>
      <c r="T24" s="936">
        <f t="shared" si="2"/>
        <v>1</v>
      </c>
      <c r="U24" s="933">
        <v>0.17596148803367206</v>
      </c>
      <c r="V24" s="945"/>
      <c r="W24" s="944">
        <v>0.82403851196632805</v>
      </c>
      <c r="X24" s="945"/>
      <c r="Y24" s="945"/>
      <c r="Z24" s="936">
        <f t="shared" si="3"/>
        <v>1</v>
      </c>
      <c r="AA24" s="933">
        <v>0.17807304937725577</v>
      </c>
      <c r="AB24" s="945"/>
      <c r="AC24" s="944">
        <v>0.82192695062274412</v>
      </c>
      <c r="AD24" s="945"/>
      <c r="AE24" s="945"/>
      <c r="AF24" s="936">
        <f t="shared" si="4"/>
        <v>0.99999999999999989</v>
      </c>
      <c r="AG24" s="384"/>
      <c r="AH24" s="60"/>
      <c r="AI24" s="60"/>
      <c r="AJ24" s="60"/>
      <c r="AK24" s="60"/>
      <c r="AL24" s="60"/>
      <c r="AM24" s="60"/>
      <c r="AN24" s="60"/>
      <c r="AO24" s="35"/>
      <c r="AP24" s="35"/>
      <c r="AQ24" s="35"/>
      <c r="AR24" s="35"/>
    </row>
    <row r="25" spans="1:55">
      <c r="B25" s="288" t="s">
        <v>78</v>
      </c>
      <c r="C25" s="933">
        <v>8.5580326675527146E-2</v>
      </c>
      <c r="D25" s="943"/>
      <c r="E25" s="944">
        <v>0.91441967332447294</v>
      </c>
      <c r="F25" s="945"/>
      <c r="G25" s="945"/>
      <c r="H25" s="936">
        <f t="shared" si="0"/>
        <v>1</v>
      </c>
      <c r="I25" s="933">
        <v>5.9281370862351482E-2</v>
      </c>
      <c r="J25" s="943"/>
      <c r="K25" s="944">
        <v>0.94071862913764859</v>
      </c>
      <c r="L25" s="945"/>
      <c r="M25" s="945"/>
      <c r="N25" s="936">
        <f t="shared" si="1"/>
        <v>1</v>
      </c>
      <c r="O25" s="933">
        <v>4.550893755306322E-2</v>
      </c>
      <c r="P25" s="943"/>
      <c r="Q25" s="944">
        <v>0.95449106244693671</v>
      </c>
      <c r="R25" s="945"/>
      <c r="S25" s="945"/>
      <c r="T25" s="936">
        <f t="shared" si="2"/>
        <v>0.99999999999999989</v>
      </c>
      <c r="U25" s="933">
        <v>4.6350888975181775E-2</v>
      </c>
      <c r="V25" s="943"/>
      <c r="W25" s="944">
        <v>0.95364911102481809</v>
      </c>
      <c r="X25" s="945"/>
      <c r="Y25" s="945"/>
      <c r="Z25" s="936">
        <f t="shared" si="3"/>
        <v>0.99999999999999989</v>
      </c>
      <c r="AA25" s="933">
        <v>4.6995808810478934E-2</v>
      </c>
      <c r="AB25" s="943"/>
      <c r="AC25" s="944">
        <v>0.95300419118952118</v>
      </c>
      <c r="AD25" s="945"/>
      <c r="AE25" s="945"/>
      <c r="AF25" s="936">
        <f t="shared" si="4"/>
        <v>1</v>
      </c>
      <c r="AG25" s="384"/>
      <c r="AH25" s="60"/>
      <c r="AI25" s="60"/>
      <c r="AJ25" s="60"/>
      <c r="AK25" s="60"/>
      <c r="AL25" s="60"/>
      <c r="AM25" s="60"/>
      <c r="AN25" s="60"/>
      <c r="AO25" s="35"/>
      <c r="AP25" s="35"/>
      <c r="AQ25" s="35"/>
      <c r="AR25" s="35"/>
    </row>
    <row r="26" spans="1:55">
      <c r="B26" s="288" t="s">
        <v>82</v>
      </c>
      <c r="C26" s="933">
        <v>0.18104044849529344</v>
      </c>
      <c r="D26" s="945"/>
      <c r="E26" s="944">
        <v>0.81895955150470667</v>
      </c>
      <c r="F26" s="945"/>
      <c r="G26" s="945"/>
      <c r="H26" s="936">
        <f t="shared" si="0"/>
        <v>1</v>
      </c>
      <c r="I26" s="933">
        <v>0.12956290317948663</v>
      </c>
      <c r="J26" s="945"/>
      <c r="K26" s="944">
        <v>0.87043709682051329</v>
      </c>
      <c r="L26" s="945"/>
      <c r="M26" s="945"/>
      <c r="N26" s="936">
        <f t="shared" si="1"/>
        <v>0.99999999999999989</v>
      </c>
      <c r="O26" s="933">
        <v>0.10121930514116392</v>
      </c>
      <c r="P26" s="945"/>
      <c r="Q26" s="944">
        <v>0.89878069485883605</v>
      </c>
      <c r="R26" s="945"/>
      <c r="S26" s="945"/>
      <c r="T26" s="936">
        <f t="shared" si="2"/>
        <v>1</v>
      </c>
      <c r="U26" s="933">
        <v>0.10298074106326759</v>
      </c>
      <c r="V26" s="945"/>
      <c r="W26" s="944">
        <v>0.89701925893673229</v>
      </c>
      <c r="X26" s="945"/>
      <c r="Y26" s="945"/>
      <c r="Z26" s="936">
        <f t="shared" si="3"/>
        <v>0.99999999999999989</v>
      </c>
      <c r="AA26" s="933">
        <v>0.10432740167098697</v>
      </c>
      <c r="AB26" s="945"/>
      <c r="AC26" s="944">
        <v>0.89567259832901314</v>
      </c>
      <c r="AD26" s="945"/>
      <c r="AE26" s="945"/>
      <c r="AF26" s="936">
        <f t="shared" si="4"/>
        <v>1</v>
      </c>
      <c r="AG26" s="384"/>
      <c r="AH26" s="60"/>
      <c r="AI26" s="60"/>
      <c r="AJ26" s="60"/>
      <c r="AK26" s="60"/>
      <c r="AL26" s="60"/>
      <c r="AM26" s="60"/>
      <c r="AN26" s="60"/>
      <c r="AO26" s="35"/>
      <c r="AP26" s="35"/>
      <c r="AQ26" s="35"/>
      <c r="AR26" s="35"/>
    </row>
    <row r="27" spans="1:55">
      <c r="A27" s="13"/>
      <c r="B27" s="285" t="s">
        <v>83</v>
      </c>
      <c r="C27" s="937"/>
      <c r="D27" s="92"/>
      <c r="E27" s="92"/>
      <c r="F27" s="92"/>
      <c r="G27" s="92"/>
      <c r="H27" s="936">
        <f t="shared" si="0"/>
        <v>0</v>
      </c>
      <c r="I27" s="103"/>
      <c r="J27" s="92"/>
      <c r="K27" s="92"/>
      <c r="L27" s="92"/>
      <c r="M27" s="92"/>
      <c r="N27" s="936">
        <f t="shared" si="1"/>
        <v>0</v>
      </c>
      <c r="O27" s="103"/>
      <c r="P27" s="92"/>
      <c r="Q27" s="92"/>
      <c r="R27" s="92"/>
      <c r="S27" s="92"/>
      <c r="T27" s="936">
        <f t="shared" si="2"/>
        <v>0</v>
      </c>
      <c r="U27" s="103"/>
      <c r="V27" s="92"/>
      <c r="W27" s="92"/>
      <c r="X27" s="92"/>
      <c r="Y27" s="92"/>
      <c r="Z27" s="936">
        <f t="shared" si="3"/>
        <v>0</v>
      </c>
      <c r="AA27" s="937"/>
      <c r="AB27" s="92"/>
      <c r="AC27" s="92"/>
      <c r="AD27" s="92"/>
      <c r="AE27" s="92"/>
      <c r="AF27" s="936">
        <f t="shared" si="4"/>
        <v>0</v>
      </c>
      <c r="AG27" s="384"/>
      <c r="AH27" s="60"/>
      <c r="AI27" s="60"/>
      <c r="AJ27" s="60"/>
      <c r="AK27" s="60"/>
      <c r="AL27" s="60"/>
      <c r="AM27" s="60"/>
      <c r="AN27" s="60"/>
      <c r="AO27" s="35"/>
      <c r="AP27" s="35"/>
      <c r="AQ27" s="35"/>
      <c r="AR27" s="35"/>
    </row>
    <row r="28" spans="1:55">
      <c r="A28" s="13"/>
      <c r="B28" s="285" t="s">
        <v>355</v>
      </c>
      <c r="C28" s="324"/>
      <c r="D28" s="519"/>
      <c r="E28" s="519"/>
      <c r="F28" s="519"/>
      <c r="G28" s="519"/>
      <c r="H28" s="626"/>
      <c r="I28" s="324"/>
      <c r="J28" s="519"/>
      <c r="K28" s="519"/>
      <c r="L28" s="519"/>
      <c r="M28" s="519"/>
      <c r="N28" s="627"/>
      <c r="O28" s="504"/>
      <c r="P28" s="519"/>
      <c r="Q28" s="519"/>
      <c r="R28" s="519"/>
      <c r="S28" s="519"/>
      <c r="T28" s="627"/>
      <c r="U28" s="504"/>
      <c r="V28" s="519"/>
      <c r="W28" s="519"/>
      <c r="X28" s="519"/>
      <c r="Y28" s="519"/>
      <c r="Z28" s="627"/>
      <c r="AA28" s="628">
        <f>AA26</f>
        <v>0.10432740167098697</v>
      </c>
      <c r="AB28" s="629">
        <f>AB26</f>
        <v>0</v>
      </c>
      <c r="AC28" s="629">
        <f>AC26</f>
        <v>0.89567259832901314</v>
      </c>
      <c r="AD28" s="629">
        <f>AD26</f>
        <v>0</v>
      </c>
      <c r="AE28" s="629">
        <f>AE26</f>
        <v>0</v>
      </c>
      <c r="AF28" s="325">
        <f t="shared" ref="AF28:AF30" si="5">SUM(AA28:AE28)</f>
        <v>1</v>
      </c>
      <c r="AG28" s="384"/>
      <c r="AH28" s="60"/>
      <c r="AI28" s="60"/>
      <c r="AJ28" s="60"/>
      <c r="AK28" s="60"/>
      <c r="AL28" s="60"/>
      <c r="AM28" s="60"/>
      <c r="AN28" s="60"/>
      <c r="AO28" s="35"/>
      <c r="AP28" s="35"/>
      <c r="AQ28" s="35"/>
      <c r="AR28" s="35"/>
    </row>
    <row r="29" spans="1:55">
      <c r="A29" s="13"/>
      <c r="B29" s="285" t="s">
        <v>357</v>
      </c>
      <c r="C29" s="324"/>
      <c r="D29" s="519"/>
      <c r="E29" s="519"/>
      <c r="F29" s="519"/>
      <c r="G29" s="519"/>
      <c r="H29" s="626"/>
      <c r="I29" s="324"/>
      <c r="J29" s="519"/>
      <c r="K29" s="519"/>
      <c r="L29" s="519"/>
      <c r="M29" s="519"/>
      <c r="N29" s="627"/>
      <c r="O29" s="504"/>
      <c r="P29" s="519"/>
      <c r="Q29" s="519"/>
      <c r="R29" s="519"/>
      <c r="S29" s="519"/>
      <c r="T29" s="627"/>
      <c r="U29" s="504"/>
      <c r="V29" s="519"/>
      <c r="W29" s="519"/>
      <c r="X29" s="519"/>
      <c r="Y29" s="519"/>
      <c r="Z29" s="627"/>
      <c r="AA29" s="628"/>
      <c r="AB29" s="629"/>
      <c r="AC29" s="629"/>
      <c r="AD29" s="629"/>
      <c r="AE29" s="629"/>
      <c r="AF29" s="627"/>
      <c r="AG29" s="384"/>
      <c r="AH29" s="60"/>
      <c r="AI29" s="60"/>
      <c r="AJ29" s="60"/>
      <c r="AK29" s="60"/>
      <c r="AL29" s="60"/>
      <c r="AM29" s="60"/>
      <c r="AN29" s="60"/>
      <c r="AO29" s="35"/>
      <c r="AP29" s="35"/>
      <c r="AQ29" s="35"/>
      <c r="AR29" s="35"/>
    </row>
    <row r="30" spans="1:55">
      <c r="B30" s="285"/>
      <c r="C30" s="324"/>
      <c r="D30" s="253"/>
      <c r="E30" s="253"/>
      <c r="F30" s="253"/>
      <c r="G30" s="253"/>
      <c r="H30" s="327"/>
      <c r="I30" s="324"/>
      <c r="J30" s="253"/>
      <c r="K30" s="253"/>
      <c r="L30" s="253"/>
      <c r="M30" s="253"/>
      <c r="N30" s="325"/>
      <c r="O30" s="504"/>
      <c r="P30" s="253"/>
      <c r="Q30" s="253"/>
      <c r="R30" s="253"/>
      <c r="S30" s="253"/>
      <c r="T30" s="325"/>
      <c r="U30" s="504"/>
      <c r="V30" s="253"/>
      <c r="W30" s="253"/>
      <c r="X30" s="253"/>
      <c r="Y30" s="253"/>
      <c r="Z30" s="325"/>
      <c r="AA30" s="814">
        <f>AA26</f>
        <v>0.10432740167098697</v>
      </c>
      <c r="AB30" s="815">
        <f t="shared" ref="AB30:AE30" si="6">AB26</f>
        <v>0</v>
      </c>
      <c r="AC30" s="815">
        <f t="shared" si="6"/>
        <v>0.89567259832901314</v>
      </c>
      <c r="AD30" s="815">
        <f t="shared" si="6"/>
        <v>0</v>
      </c>
      <c r="AE30" s="815">
        <f t="shared" si="6"/>
        <v>0</v>
      </c>
      <c r="AF30" s="325">
        <f t="shared" si="5"/>
        <v>1</v>
      </c>
      <c r="AG30" s="385"/>
      <c r="AH30" s="53"/>
      <c r="AI30" s="53"/>
      <c r="AJ30" s="53"/>
      <c r="AK30" s="53"/>
      <c r="AL30" s="53"/>
      <c r="AM30" s="53"/>
      <c r="AN30" s="53"/>
      <c r="AO30" s="35"/>
      <c r="AP30" s="35"/>
      <c r="AQ30" s="35"/>
      <c r="AR30" s="35"/>
    </row>
    <row r="31" spans="1:55" s="54" customFormat="1">
      <c r="A31"/>
      <c r="B31" s="285" t="s">
        <v>59</v>
      </c>
      <c r="C31" s="933">
        <v>1</v>
      </c>
      <c r="D31" s="92"/>
      <c r="E31" s="92"/>
      <c r="F31" s="92"/>
      <c r="G31" s="92"/>
      <c r="H31" s="936">
        <f t="shared" ref="H31:H38" si="7">SUM(C31:G31)</f>
        <v>1</v>
      </c>
      <c r="I31" s="933">
        <v>1</v>
      </c>
      <c r="J31" s="92"/>
      <c r="K31" s="92"/>
      <c r="L31" s="92"/>
      <c r="M31" s="92"/>
      <c r="N31" s="936">
        <f t="shared" ref="N31:N38" si="8">SUM(I31:M31)</f>
        <v>1</v>
      </c>
      <c r="O31" s="933">
        <v>1</v>
      </c>
      <c r="P31" s="92"/>
      <c r="Q31" s="92"/>
      <c r="R31" s="92"/>
      <c r="S31" s="92"/>
      <c r="T31" s="936">
        <f t="shared" ref="T31:T38" si="9">SUM(O31:S31)</f>
        <v>1</v>
      </c>
      <c r="U31" s="933">
        <v>1</v>
      </c>
      <c r="V31" s="92"/>
      <c r="W31" s="92"/>
      <c r="X31" s="92"/>
      <c r="Y31" s="92"/>
      <c r="Z31" s="936">
        <f t="shared" ref="Z31:Z38" si="10">SUM(U31:Y31)</f>
        <v>1</v>
      </c>
      <c r="AA31" s="933">
        <v>1</v>
      </c>
      <c r="AB31" s="92"/>
      <c r="AC31" s="92"/>
      <c r="AD31" s="92"/>
      <c r="AE31" s="92"/>
      <c r="AF31" s="936">
        <f t="shared" ref="AF31:AF38" si="11">SUM(AA31:AE31)</f>
        <v>1</v>
      </c>
      <c r="AG31" s="385"/>
      <c r="AH31" s="53"/>
      <c r="AI31" s="53"/>
      <c r="AJ31" s="53"/>
      <c r="AK31" s="53"/>
      <c r="AL31" s="53"/>
      <c r="AM31" s="53"/>
      <c r="AN31" s="53"/>
      <c r="AO31" s="35"/>
      <c r="AP31" s="35"/>
      <c r="AQ31" s="35"/>
      <c r="AR31" s="35"/>
      <c r="AS31"/>
      <c r="AT31"/>
      <c r="AU31"/>
      <c r="AV31"/>
      <c r="AW31"/>
      <c r="AX31"/>
      <c r="AY31"/>
      <c r="AZ31"/>
      <c r="BA31"/>
      <c r="BB31"/>
      <c r="BC31"/>
    </row>
    <row r="32" spans="1:55" s="54" customFormat="1">
      <c r="A32"/>
      <c r="B32" s="285" t="s">
        <v>60</v>
      </c>
      <c r="C32" s="933">
        <v>1</v>
      </c>
      <c r="D32" s="92"/>
      <c r="E32" s="92"/>
      <c r="F32" s="92"/>
      <c r="G32" s="92"/>
      <c r="H32" s="936">
        <f t="shared" si="7"/>
        <v>1</v>
      </c>
      <c r="I32" s="933">
        <v>1</v>
      </c>
      <c r="J32" s="92"/>
      <c r="K32" s="92"/>
      <c r="L32" s="92"/>
      <c r="M32" s="92"/>
      <c r="N32" s="936">
        <f t="shared" si="8"/>
        <v>1</v>
      </c>
      <c r="O32" s="933">
        <v>1</v>
      </c>
      <c r="P32" s="92"/>
      <c r="Q32" s="92"/>
      <c r="R32" s="92"/>
      <c r="S32" s="92"/>
      <c r="T32" s="936">
        <f t="shared" si="9"/>
        <v>1</v>
      </c>
      <c r="U32" s="933">
        <v>1</v>
      </c>
      <c r="V32" s="92"/>
      <c r="W32" s="92"/>
      <c r="X32" s="92"/>
      <c r="Y32" s="92"/>
      <c r="Z32" s="936">
        <f t="shared" si="10"/>
        <v>1</v>
      </c>
      <c r="AA32" s="933">
        <v>1</v>
      </c>
      <c r="AB32" s="92"/>
      <c r="AC32" s="92"/>
      <c r="AD32" s="92"/>
      <c r="AE32" s="92"/>
      <c r="AF32" s="936">
        <f t="shared" si="11"/>
        <v>1</v>
      </c>
      <c r="AG32" s="385"/>
      <c r="AH32" s="53"/>
      <c r="AI32" s="53"/>
      <c r="AJ32" s="53"/>
      <c r="AK32" s="53"/>
      <c r="AL32" s="53"/>
      <c r="AM32" s="53"/>
      <c r="AN32" s="53"/>
      <c r="AO32" s="35"/>
      <c r="AP32" s="35"/>
      <c r="AQ32" s="35"/>
      <c r="AR32" s="35"/>
      <c r="AS32"/>
      <c r="AT32"/>
      <c r="AU32"/>
      <c r="AV32"/>
      <c r="AW32"/>
      <c r="AX32"/>
      <c r="AY32"/>
      <c r="AZ32"/>
      <c r="BA32"/>
      <c r="BB32"/>
      <c r="BC32"/>
    </row>
    <row r="33" spans="1:44">
      <c r="B33" s="285" t="s">
        <v>61</v>
      </c>
      <c r="C33" s="933">
        <v>1</v>
      </c>
      <c r="D33" s="92"/>
      <c r="E33" s="92"/>
      <c r="F33" s="92"/>
      <c r="G33" s="92"/>
      <c r="H33" s="936">
        <f t="shared" si="7"/>
        <v>1</v>
      </c>
      <c r="I33" s="933">
        <v>1</v>
      </c>
      <c r="J33" s="92"/>
      <c r="K33" s="92"/>
      <c r="L33" s="92"/>
      <c r="M33" s="92"/>
      <c r="N33" s="936">
        <f t="shared" si="8"/>
        <v>1</v>
      </c>
      <c r="O33" s="933">
        <v>1</v>
      </c>
      <c r="P33" s="92"/>
      <c r="Q33" s="92"/>
      <c r="R33" s="92"/>
      <c r="S33" s="92"/>
      <c r="T33" s="936">
        <f t="shared" si="9"/>
        <v>1</v>
      </c>
      <c r="U33" s="933">
        <v>1</v>
      </c>
      <c r="V33" s="92"/>
      <c r="W33" s="92"/>
      <c r="X33" s="92"/>
      <c r="Y33" s="92"/>
      <c r="Z33" s="936">
        <f t="shared" si="10"/>
        <v>1</v>
      </c>
      <c r="AA33" s="933">
        <v>1</v>
      </c>
      <c r="AB33" s="92"/>
      <c r="AC33" s="92"/>
      <c r="AD33" s="92"/>
      <c r="AE33" s="92"/>
      <c r="AF33" s="936">
        <f t="shared" si="11"/>
        <v>1</v>
      </c>
      <c r="AG33" s="386"/>
      <c r="AH33" s="77"/>
      <c r="AI33" s="77"/>
      <c r="AJ33" s="77"/>
      <c r="AK33" s="77"/>
      <c r="AL33" s="77"/>
      <c r="AM33" s="77"/>
      <c r="AN33" s="77"/>
      <c r="AO33" s="35"/>
      <c r="AP33" s="35"/>
      <c r="AQ33" s="35"/>
      <c r="AR33" s="35"/>
    </row>
    <row r="34" spans="1:44">
      <c r="B34" s="285" t="s">
        <v>62</v>
      </c>
      <c r="C34" s="933">
        <v>1</v>
      </c>
      <c r="D34" s="92"/>
      <c r="E34" s="92"/>
      <c r="F34" s="92"/>
      <c r="G34" s="92"/>
      <c r="H34" s="936">
        <f t="shared" si="7"/>
        <v>1</v>
      </c>
      <c r="I34" s="933">
        <v>1</v>
      </c>
      <c r="J34" s="92"/>
      <c r="K34" s="92"/>
      <c r="L34" s="92"/>
      <c r="M34" s="92"/>
      <c r="N34" s="936">
        <f t="shared" si="8"/>
        <v>1</v>
      </c>
      <c r="O34" s="933">
        <v>1</v>
      </c>
      <c r="P34" s="92"/>
      <c r="Q34" s="92"/>
      <c r="R34" s="92"/>
      <c r="S34" s="92"/>
      <c r="T34" s="936">
        <f t="shared" si="9"/>
        <v>1</v>
      </c>
      <c r="U34" s="933">
        <v>1</v>
      </c>
      <c r="V34" s="92"/>
      <c r="W34" s="92"/>
      <c r="X34" s="92"/>
      <c r="Y34" s="92"/>
      <c r="Z34" s="936">
        <f t="shared" si="10"/>
        <v>1</v>
      </c>
      <c r="AA34" s="933">
        <v>1</v>
      </c>
      <c r="AB34" s="92"/>
      <c r="AC34" s="92"/>
      <c r="AD34" s="92"/>
      <c r="AE34" s="92"/>
      <c r="AF34" s="936">
        <f t="shared" si="11"/>
        <v>1</v>
      </c>
      <c r="AG34" s="387"/>
      <c r="AH34" s="85"/>
      <c r="AI34" s="85"/>
      <c r="AJ34" s="85"/>
      <c r="AK34" s="85"/>
      <c r="AL34" s="85"/>
      <c r="AM34" s="85"/>
      <c r="AN34" s="85"/>
      <c r="AO34" s="35"/>
      <c r="AP34" s="35"/>
      <c r="AQ34" s="35"/>
      <c r="AR34" s="35"/>
    </row>
    <row r="35" spans="1:44">
      <c r="B35" s="289"/>
      <c r="C35" s="270"/>
      <c r="D35" s="99"/>
      <c r="E35" s="99"/>
      <c r="F35" s="99"/>
      <c r="G35" s="99"/>
      <c r="H35" s="936"/>
      <c r="I35" s="270"/>
      <c r="J35" s="99"/>
      <c r="K35" s="99"/>
      <c r="L35" s="99"/>
      <c r="M35" s="99"/>
      <c r="N35" s="936"/>
      <c r="O35" s="270"/>
      <c r="P35" s="99"/>
      <c r="Q35" s="99"/>
      <c r="R35" s="99"/>
      <c r="S35" s="99"/>
      <c r="T35" s="936"/>
      <c r="U35" s="270"/>
      <c r="V35" s="99"/>
      <c r="W35" s="99"/>
      <c r="X35" s="99"/>
      <c r="Y35" s="99"/>
      <c r="Z35" s="936"/>
      <c r="AA35" s="270"/>
      <c r="AB35" s="99"/>
      <c r="AC35" s="99"/>
      <c r="AD35" s="99"/>
      <c r="AE35" s="99"/>
      <c r="AF35" s="936"/>
      <c r="AG35" s="387"/>
      <c r="AH35" s="85"/>
      <c r="AI35" s="85"/>
      <c r="AJ35" s="85"/>
      <c r="AK35" s="85"/>
      <c r="AL35" s="85"/>
      <c r="AM35" s="85"/>
      <c r="AN35" s="85"/>
      <c r="AO35" s="35"/>
      <c r="AP35" s="35"/>
      <c r="AQ35" s="35"/>
      <c r="AR35" s="35"/>
    </row>
    <row r="36" spans="1:44">
      <c r="A36" s="13"/>
      <c r="B36" s="289" t="s">
        <v>63</v>
      </c>
      <c r="C36" s="946">
        <v>1</v>
      </c>
      <c r="D36" s="99"/>
      <c r="E36" s="99"/>
      <c r="F36" s="99"/>
      <c r="G36" s="99"/>
      <c r="H36" s="936">
        <f t="shared" si="7"/>
        <v>1</v>
      </c>
      <c r="I36" s="946">
        <v>1</v>
      </c>
      <c r="J36" s="99"/>
      <c r="K36" s="99"/>
      <c r="L36" s="99"/>
      <c r="M36" s="99"/>
      <c r="N36" s="936">
        <f t="shared" si="8"/>
        <v>1</v>
      </c>
      <c r="O36" s="946">
        <v>1</v>
      </c>
      <c r="P36" s="99"/>
      <c r="Q36" s="99"/>
      <c r="R36" s="99"/>
      <c r="S36" s="99"/>
      <c r="T36" s="936">
        <f t="shared" si="9"/>
        <v>1</v>
      </c>
      <c r="U36" s="946">
        <v>1</v>
      </c>
      <c r="V36" s="99"/>
      <c r="W36" s="99"/>
      <c r="X36" s="99"/>
      <c r="Y36" s="99"/>
      <c r="Z36" s="936">
        <f t="shared" si="10"/>
        <v>1</v>
      </c>
      <c r="AA36" s="946">
        <v>1</v>
      </c>
      <c r="AB36" s="99"/>
      <c r="AC36" s="99"/>
      <c r="AD36" s="99"/>
      <c r="AE36" s="99"/>
      <c r="AF36" s="936">
        <f t="shared" si="11"/>
        <v>1</v>
      </c>
      <c r="AG36" s="384"/>
      <c r="AH36" s="60"/>
      <c r="AI36" s="60"/>
      <c r="AJ36" s="60"/>
      <c r="AK36" s="60"/>
      <c r="AL36" s="60"/>
      <c r="AM36" s="60"/>
      <c r="AN36" s="60"/>
      <c r="AO36" s="35"/>
      <c r="AP36" s="35"/>
      <c r="AQ36" s="35"/>
      <c r="AR36" s="35"/>
    </row>
    <row r="37" spans="1:44">
      <c r="B37" s="289" t="s">
        <v>64</v>
      </c>
      <c r="C37" s="946">
        <v>1</v>
      </c>
      <c r="D37" s="99"/>
      <c r="E37" s="99"/>
      <c r="F37" s="99"/>
      <c r="G37" s="99"/>
      <c r="H37" s="936">
        <f t="shared" si="7"/>
        <v>1</v>
      </c>
      <c r="I37" s="946">
        <v>1</v>
      </c>
      <c r="J37" s="99"/>
      <c r="K37" s="99"/>
      <c r="L37" s="99"/>
      <c r="M37" s="99"/>
      <c r="N37" s="936">
        <f t="shared" si="8"/>
        <v>1</v>
      </c>
      <c r="O37" s="946">
        <v>1</v>
      </c>
      <c r="P37" s="99"/>
      <c r="Q37" s="99"/>
      <c r="R37" s="99"/>
      <c r="S37" s="99"/>
      <c r="T37" s="936">
        <f t="shared" si="9"/>
        <v>1</v>
      </c>
      <c r="U37" s="946">
        <v>1</v>
      </c>
      <c r="V37" s="99"/>
      <c r="W37" s="99"/>
      <c r="X37" s="99"/>
      <c r="Y37" s="99"/>
      <c r="Z37" s="936">
        <f t="shared" si="10"/>
        <v>1</v>
      </c>
      <c r="AA37" s="946">
        <v>1</v>
      </c>
      <c r="AB37" s="99"/>
      <c r="AC37" s="99"/>
      <c r="AD37" s="99"/>
      <c r="AE37" s="99"/>
      <c r="AF37" s="936">
        <f t="shared" si="11"/>
        <v>1</v>
      </c>
      <c r="AG37" s="385"/>
      <c r="AH37" s="53"/>
      <c r="AI37" s="53"/>
      <c r="AJ37" s="53"/>
      <c r="AK37" s="53"/>
      <c r="AL37" s="53"/>
      <c r="AM37" s="53"/>
      <c r="AN37" s="53"/>
      <c r="AO37" s="35"/>
      <c r="AP37" s="35"/>
      <c r="AQ37" s="35"/>
      <c r="AR37" s="35"/>
    </row>
    <row r="38" spans="1:44">
      <c r="B38" s="289" t="s">
        <v>65</v>
      </c>
      <c r="C38" s="946">
        <v>1</v>
      </c>
      <c r="D38" s="99"/>
      <c r="E38" s="99"/>
      <c r="F38" s="99"/>
      <c r="G38" s="99"/>
      <c r="H38" s="936">
        <f t="shared" si="7"/>
        <v>1</v>
      </c>
      <c r="I38" s="946">
        <v>1</v>
      </c>
      <c r="J38" s="99"/>
      <c r="K38" s="99"/>
      <c r="L38" s="99"/>
      <c r="M38" s="99"/>
      <c r="N38" s="936">
        <f t="shared" si="8"/>
        <v>1</v>
      </c>
      <c r="O38" s="946">
        <v>1</v>
      </c>
      <c r="P38" s="99"/>
      <c r="Q38" s="99"/>
      <c r="R38" s="99"/>
      <c r="S38" s="99"/>
      <c r="T38" s="936">
        <f t="shared" si="9"/>
        <v>1</v>
      </c>
      <c r="U38" s="946">
        <v>1</v>
      </c>
      <c r="V38" s="99"/>
      <c r="W38" s="99"/>
      <c r="X38" s="99"/>
      <c r="Y38" s="99"/>
      <c r="Z38" s="936">
        <f t="shared" si="10"/>
        <v>1</v>
      </c>
      <c r="AA38" s="946">
        <v>1</v>
      </c>
      <c r="AB38" s="99"/>
      <c r="AC38" s="99"/>
      <c r="AD38" s="99"/>
      <c r="AE38" s="99"/>
      <c r="AF38" s="936">
        <f t="shared" si="11"/>
        <v>1</v>
      </c>
      <c r="AG38" s="385"/>
      <c r="AH38" s="53"/>
      <c r="AI38" s="53"/>
      <c r="AJ38" s="53"/>
      <c r="AK38" s="53"/>
      <c r="AL38" s="53"/>
      <c r="AM38" s="53"/>
      <c r="AN38" s="53"/>
      <c r="AO38" s="35"/>
      <c r="AP38" s="35"/>
      <c r="AQ38" s="35"/>
      <c r="AR38" s="35"/>
    </row>
    <row r="39" spans="1:44">
      <c r="B39" s="289"/>
      <c r="C39" s="270"/>
      <c r="D39" s="99"/>
      <c r="E39" s="99"/>
      <c r="F39" s="99"/>
      <c r="G39" s="99"/>
      <c r="H39" s="936"/>
      <c r="I39" s="947"/>
      <c r="J39" s="99"/>
      <c r="K39" s="99"/>
      <c r="L39" s="99"/>
      <c r="M39" s="99"/>
      <c r="N39" s="936"/>
      <c r="O39" s="270"/>
      <c r="P39" s="99"/>
      <c r="Q39" s="99"/>
      <c r="R39" s="99"/>
      <c r="S39" s="99"/>
      <c r="T39" s="936"/>
      <c r="U39" s="948"/>
      <c r="V39" s="99"/>
      <c r="W39" s="99"/>
      <c r="X39" s="99"/>
      <c r="Y39" s="99"/>
      <c r="Z39" s="936"/>
      <c r="AA39" s="270"/>
      <c r="AB39" s="99"/>
      <c r="AC39" s="99"/>
      <c r="AD39" s="99"/>
      <c r="AE39" s="99"/>
      <c r="AF39" s="936"/>
      <c r="AG39" s="385"/>
      <c r="AH39" s="53"/>
      <c r="AI39" s="53"/>
      <c r="AJ39" s="53"/>
      <c r="AK39" s="53"/>
      <c r="AL39" s="53"/>
      <c r="AM39" s="53"/>
      <c r="AN39" s="53"/>
      <c r="AO39" s="35"/>
      <c r="AP39" s="35"/>
      <c r="AQ39" s="35"/>
      <c r="AR39" s="35"/>
    </row>
    <row r="40" spans="1:44">
      <c r="B40" s="289" t="s">
        <v>74</v>
      </c>
      <c r="C40" s="946">
        <v>1</v>
      </c>
      <c r="D40" s="99"/>
      <c r="E40" s="99"/>
      <c r="F40" s="99"/>
      <c r="G40" s="99"/>
      <c r="H40" s="936">
        <f>SUM(C40:G40)</f>
        <v>1</v>
      </c>
      <c r="I40" s="946">
        <v>1</v>
      </c>
      <c r="J40" s="99"/>
      <c r="K40" s="99"/>
      <c r="L40" s="99"/>
      <c r="M40" s="99"/>
      <c r="N40" s="936">
        <f>SUM(I40:M40)</f>
        <v>1</v>
      </c>
      <c r="O40" s="946">
        <v>1</v>
      </c>
      <c r="P40" s="99"/>
      <c r="Q40" s="99"/>
      <c r="R40" s="99"/>
      <c r="S40" s="99"/>
      <c r="T40" s="936">
        <f>SUM(O40:S40)</f>
        <v>1</v>
      </c>
      <c r="U40" s="946">
        <v>1</v>
      </c>
      <c r="V40" s="99"/>
      <c r="W40" s="99"/>
      <c r="X40" s="99"/>
      <c r="Y40" s="99"/>
      <c r="Z40" s="936">
        <f>SUM(U40:Y40)</f>
        <v>1</v>
      </c>
      <c r="AA40" s="946">
        <v>1</v>
      </c>
      <c r="AB40" s="99"/>
      <c r="AC40" s="99"/>
      <c r="AD40" s="99"/>
      <c r="AE40" s="99"/>
      <c r="AF40" s="936">
        <f>SUM(AA40:AE40)</f>
        <v>1</v>
      </c>
      <c r="AG40" s="384"/>
      <c r="AH40" s="60"/>
      <c r="AI40" s="60"/>
      <c r="AJ40" s="60"/>
      <c r="AK40" s="60"/>
      <c r="AL40" s="60"/>
      <c r="AM40" s="60"/>
      <c r="AN40" s="60"/>
      <c r="AO40" s="35"/>
      <c r="AP40" s="35"/>
      <c r="AQ40" s="35"/>
      <c r="AR40" s="35"/>
    </row>
    <row r="41" spans="1:44">
      <c r="B41" s="289" t="s">
        <v>75</v>
      </c>
      <c r="C41" s="946">
        <v>1</v>
      </c>
      <c r="D41" s="99"/>
      <c r="E41" s="99"/>
      <c r="F41" s="99"/>
      <c r="G41" s="99"/>
      <c r="H41" s="936">
        <f>SUM(C41:G41)</f>
        <v>1</v>
      </c>
      <c r="I41" s="946">
        <v>1</v>
      </c>
      <c r="J41" s="99"/>
      <c r="K41" s="99"/>
      <c r="L41" s="99"/>
      <c r="M41" s="99"/>
      <c r="N41" s="936">
        <f>SUM(I41:M41)</f>
        <v>1</v>
      </c>
      <c r="O41" s="946">
        <v>1</v>
      </c>
      <c r="P41" s="99"/>
      <c r="Q41" s="99"/>
      <c r="R41" s="99"/>
      <c r="S41" s="99"/>
      <c r="T41" s="936">
        <f>SUM(O41:S41)</f>
        <v>1</v>
      </c>
      <c r="U41" s="946">
        <v>1</v>
      </c>
      <c r="V41" s="99"/>
      <c r="W41" s="99"/>
      <c r="X41" s="99"/>
      <c r="Y41" s="99"/>
      <c r="Z41" s="936">
        <f>SUM(U41:Y41)</f>
        <v>1</v>
      </c>
      <c r="AA41" s="946">
        <v>1</v>
      </c>
      <c r="AB41" s="99"/>
      <c r="AC41" s="99"/>
      <c r="AD41" s="99"/>
      <c r="AE41" s="99"/>
      <c r="AF41" s="936">
        <f>SUM(AA41:AE41)</f>
        <v>1</v>
      </c>
      <c r="AG41" s="384"/>
      <c r="AH41" s="60"/>
      <c r="AI41" s="60"/>
      <c r="AJ41" s="60"/>
      <c r="AK41" s="60"/>
      <c r="AL41" s="60"/>
      <c r="AM41" s="60"/>
      <c r="AN41" s="60"/>
      <c r="AO41" s="35"/>
      <c r="AP41" s="35"/>
      <c r="AQ41" s="35"/>
      <c r="AR41" s="35"/>
    </row>
    <row r="42" spans="1:44">
      <c r="B42" s="286"/>
      <c r="C42" s="324"/>
      <c r="D42" s="253"/>
      <c r="E42" s="253"/>
      <c r="F42" s="253"/>
      <c r="G42" s="253"/>
      <c r="H42" s="327"/>
      <c r="I42" s="324"/>
      <c r="J42" s="253"/>
      <c r="K42" s="253"/>
      <c r="L42" s="253"/>
      <c r="M42" s="253"/>
      <c r="N42" s="325"/>
      <c r="O42" s="324"/>
      <c r="P42" s="253"/>
      <c r="Q42" s="253"/>
      <c r="R42" s="253"/>
      <c r="S42" s="253"/>
      <c r="T42" s="325"/>
      <c r="U42" s="324"/>
      <c r="V42" s="253"/>
      <c r="W42" s="253"/>
      <c r="X42" s="253"/>
      <c r="Y42" s="253"/>
      <c r="Z42" s="325"/>
      <c r="AA42" s="324"/>
      <c r="AB42" s="253"/>
      <c r="AC42" s="253"/>
      <c r="AD42" s="253"/>
      <c r="AE42" s="253"/>
      <c r="AF42" s="325"/>
      <c r="AG42" s="386"/>
      <c r="AH42" s="77"/>
      <c r="AI42" s="77"/>
      <c r="AJ42" s="77"/>
      <c r="AK42" s="77"/>
      <c r="AL42" s="77"/>
      <c r="AM42" s="77"/>
      <c r="AN42" s="77"/>
      <c r="AO42" s="35"/>
      <c r="AP42" s="35"/>
      <c r="AQ42" s="35"/>
      <c r="AR42" s="35"/>
    </row>
    <row r="43" spans="1:44">
      <c r="B43" s="285" t="s">
        <v>66</v>
      </c>
      <c r="C43" s="324"/>
      <c r="D43" s="253"/>
      <c r="E43" s="253"/>
      <c r="F43" s="253"/>
      <c r="G43" s="253"/>
      <c r="H43" s="327"/>
      <c r="I43" s="324"/>
      <c r="J43" s="253"/>
      <c r="K43" s="253"/>
      <c r="L43" s="253"/>
      <c r="M43" s="253"/>
      <c r="N43" s="325"/>
      <c r="O43" s="324"/>
      <c r="P43" s="253"/>
      <c r="Q43" s="253"/>
      <c r="R43" s="253"/>
      <c r="S43" s="253"/>
      <c r="T43" s="325"/>
      <c r="U43" s="324"/>
      <c r="V43" s="253"/>
      <c r="W43" s="253"/>
      <c r="X43" s="253"/>
      <c r="Y43" s="253"/>
      <c r="Z43" s="325"/>
      <c r="AA43" s="324"/>
      <c r="AB43" s="253"/>
      <c r="AC43" s="253"/>
      <c r="AD43" s="253"/>
      <c r="AE43" s="253"/>
      <c r="AF43" s="325"/>
      <c r="AG43" s="388"/>
      <c r="AH43" s="59"/>
      <c r="AI43" s="59"/>
      <c r="AJ43" s="59"/>
      <c r="AK43" s="59"/>
      <c r="AL43" s="59"/>
      <c r="AM43" s="59"/>
      <c r="AN43" s="59"/>
      <c r="AO43" s="35"/>
      <c r="AP43" s="35"/>
      <c r="AQ43" s="35"/>
      <c r="AR43" s="35"/>
    </row>
    <row r="44" spans="1:44">
      <c r="B44" s="290" t="s">
        <v>67</v>
      </c>
      <c r="C44" s="933">
        <v>0.67251598245536359</v>
      </c>
      <c r="D44" s="944">
        <v>0.32748401754463646</v>
      </c>
      <c r="E44" s="92"/>
      <c r="F44" s="92"/>
      <c r="G44" s="92"/>
      <c r="H44" s="936">
        <f t="shared" ref="H44:H57" si="12">SUM(C44:G44)</f>
        <v>1</v>
      </c>
      <c r="I44" s="933">
        <v>0.68050870934550911</v>
      </c>
      <c r="J44" s="944">
        <v>0.31949129065449083</v>
      </c>
      <c r="K44" s="92"/>
      <c r="L44" s="92"/>
      <c r="M44" s="92"/>
      <c r="N44" s="936">
        <f t="shared" ref="N44:N57" si="13">SUM(I44:M44)</f>
        <v>1</v>
      </c>
      <c r="O44" s="933">
        <v>0.68706739278229523</v>
      </c>
      <c r="P44" s="944">
        <v>0.31293260721770477</v>
      </c>
      <c r="Q44" s="92"/>
      <c r="R44" s="92"/>
      <c r="S44" s="92"/>
      <c r="T44" s="936">
        <f t="shared" ref="T44:T57" si="14">SUM(O44:S44)</f>
        <v>1</v>
      </c>
      <c r="U44" s="933">
        <v>0.69553435868321223</v>
      </c>
      <c r="V44" s="944">
        <v>0.30446564131678766</v>
      </c>
      <c r="W44" s="92"/>
      <c r="X44" s="92"/>
      <c r="Y44" s="92"/>
      <c r="Z44" s="936">
        <f t="shared" ref="Z44:Z57" si="15">SUM(U44:Y44)</f>
        <v>0.99999999999999989</v>
      </c>
      <c r="AA44" s="933">
        <v>0.70439336744401471</v>
      </c>
      <c r="AB44" s="944">
        <v>0.2956066325559854</v>
      </c>
      <c r="AC44" s="92"/>
      <c r="AD44" s="92"/>
      <c r="AE44" s="92"/>
      <c r="AF44" s="936">
        <f t="shared" ref="AF44:AF57" si="16">SUM(AA44:AE44)</f>
        <v>1</v>
      </c>
      <c r="AG44" s="384"/>
      <c r="AH44" s="60"/>
      <c r="AI44" s="60"/>
      <c r="AJ44" s="60"/>
      <c r="AK44" s="60"/>
      <c r="AL44" s="60"/>
      <c r="AM44" s="60"/>
      <c r="AN44" s="60"/>
      <c r="AO44" s="35"/>
      <c r="AP44" s="35"/>
      <c r="AQ44" s="35"/>
      <c r="AR44" s="35"/>
    </row>
    <row r="45" spans="1:44">
      <c r="A45" s="13"/>
      <c r="B45" s="290" t="s">
        <v>68</v>
      </c>
      <c r="C45" s="933">
        <v>0.69271377101403386</v>
      </c>
      <c r="D45" s="944">
        <v>0.30728622898596614</v>
      </c>
      <c r="E45" s="92"/>
      <c r="F45" s="92"/>
      <c r="G45" s="92"/>
      <c r="H45" s="936">
        <f t="shared" si="12"/>
        <v>1</v>
      </c>
      <c r="I45" s="933">
        <v>0.69856689460619359</v>
      </c>
      <c r="J45" s="944">
        <v>0.30143310539380641</v>
      </c>
      <c r="K45" s="92"/>
      <c r="L45" s="92"/>
      <c r="M45" s="92"/>
      <c r="N45" s="936">
        <f t="shared" si="13"/>
        <v>1</v>
      </c>
      <c r="O45" s="933">
        <v>0.70495186530993237</v>
      </c>
      <c r="P45" s="944">
        <v>0.29504813469006769</v>
      </c>
      <c r="Q45" s="92"/>
      <c r="R45" s="92"/>
      <c r="S45" s="92"/>
      <c r="T45" s="936">
        <f t="shared" si="14"/>
        <v>1</v>
      </c>
      <c r="U45" s="933">
        <v>0.71315178023462367</v>
      </c>
      <c r="V45" s="944">
        <v>0.28684821976537622</v>
      </c>
      <c r="W45" s="92"/>
      <c r="X45" s="92"/>
      <c r="Y45" s="92"/>
      <c r="Z45" s="936">
        <f t="shared" si="15"/>
        <v>0.99999999999999989</v>
      </c>
      <c r="AA45" s="933">
        <v>0.72172020101078194</v>
      </c>
      <c r="AB45" s="944">
        <v>0.27827979898921812</v>
      </c>
      <c r="AC45" s="92"/>
      <c r="AD45" s="92"/>
      <c r="AE45" s="92"/>
      <c r="AF45" s="936">
        <f t="shared" si="16"/>
        <v>1</v>
      </c>
      <c r="AG45" s="384"/>
      <c r="AH45" s="60"/>
      <c r="AI45" s="60"/>
      <c r="AJ45" s="60"/>
      <c r="AK45" s="60"/>
      <c r="AL45" s="60"/>
      <c r="AM45" s="60"/>
      <c r="AN45" s="60"/>
      <c r="AO45" s="35"/>
      <c r="AP45" s="35"/>
      <c r="AQ45" s="35"/>
      <c r="AR45" s="35"/>
    </row>
    <row r="46" spans="1:44">
      <c r="B46" s="290" t="s">
        <v>69</v>
      </c>
      <c r="C46" s="933">
        <v>0.54459072986465717</v>
      </c>
      <c r="D46" s="944">
        <v>0.45540927013534283</v>
      </c>
      <c r="E46" s="92"/>
      <c r="F46" s="92"/>
      <c r="G46" s="92"/>
      <c r="H46" s="936">
        <f t="shared" si="12"/>
        <v>1</v>
      </c>
      <c r="I46" s="933">
        <v>0.55363337114411704</v>
      </c>
      <c r="J46" s="944">
        <v>0.44636662885588302</v>
      </c>
      <c r="K46" s="92"/>
      <c r="L46" s="92"/>
      <c r="M46" s="92"/>
      <c r="N46" s="936">
        <f t="shared" si="13"/>
        <v>1</v>
      </c>
      <c r="O46" s="933">
        <v>0.56111684652329064</v>
      </c>
      <c r="P46" s="944">
        <v>0.43888315347670931</v>
      </c>
      <c r="Q46" s="92"/>
      <c r="R46" s="92"/>
      <c r="S46" s="92"/>
      <c r="T46" s="936">
        <f t="shared" si="14"/>
        <v>1</v>
      </c>
      <c r="U46" s="933">
        <v>0.57086313616228823</v>
      </c>
      <c r="V46" s="944">
        <v>0.42913686383771182</v>
      </c>
      <c r="W46" s="92"/>
      <c r="X46" s="92"/>
      <c r="Y46" s="92"/>
      <c r="Z46" s="936">
        <f t="shared" si="15"/>
        <v>1</v>
      </c>
      <c r="AA46" s="933">
        <v>0.5811652669059566</v>
      </c>
      <c r="AB46" s="944">
        <v>0.4188347330940434</v>
      </c>
      <c r="AC46" s="92"/>
      <c r="AD46" s="92"/>
      <c r="AE46" s="92"/>
      <c r="AF46" s="936">
        <f t="shared" si="16"/>
        <v>1</v>
      </c>
      <c r="AG46" s="384"/>
      <c r="AH46" s="60"/>
      <c r="AI46" s="60"/>
      <c r="AJ46" s="60"/>
      <c r="AK46" s="60"/>
      <c r="AL46" s="60"/>
      <c r="AM46" s="60"/>
      <c r="AN46" s="60"/>
      <c r="AO46" s="35"/>
      <c r="AP46" s="35"/>
      <c r="AQ46" s="35"/>
      <c r="AR46" s="35"/>
    </row>
    <row r="47" spans="1:44">
      <c r="B47" s="290" t="s">
        <v>70</v>
      </c>
      <c r="C47" s="933">
        <v>0.56760559447672188</v>
      </c>
      <c r="D47" s="944">
        <v>0.43239440552327818</v>
      </c>
      <c r="E47" s="92"/>
      <c r="F47" s="92"/>
      <c r="G47" s="92"/>
      <c r="H47" s="936">
        <f t="shared" si="12"/>
        <v>1</v>
      </c>
      <c r="I47" s="933">
        <v>0.57437755035325222</v>
      </c>
      <c r="J47" s="944">
        <v>0.42562244964674767</v>
      </c>
      <c r="K47" s="92"/>
      <c r="L47" s="92"/>
      <c r="M47" s="92"/>
      <c r="N47" s="936">
        <f t="shared" si="13"/>
        <v>0.99999999999999989</v>
      </c>
      <c r="O47" s="933">
        <v>0.58181836436566658</v>
      </c>
      <c r="P47" s="944">
        <v>0.41818163563433336</v>
      </c>
      <c r="Q47" s="92"/>
      <c r="R47" s="92"/>
      <c r="S47" s="92"/>
      <c r="T47" s="936">
        <f t="shared" si="14"/>
        <v>1</v>
      </c>
      <c r="U47" s="933">
        <v>0.59145715956629075</v>
      </c>
      <c r="V47" s="944">
        <v>0.40854284043370931</v>
      </c>
      <c r="W47" s="92"/>
      <c r="X47" s="92"/>
      <c r="Y47" s="92"/>
      <c r="Z47" s="936">
        <f t="shared" si="15"/>
        <v>1</v>
      </c>
      <c r="AA47" s="933">
        <v>0.60163011010176504</v>
      </c>
      <c r="AB47" s="944">
        <v>0.39836988989823491</v>
      </c>
      <c r="AC47" s="92"/>
      <c r="AD47" s="92"/>
      <c r="AE47" s="92"/>
      <c r="AF47" s="936">
        <f t="shared" si="16"/>
        <v>1</v>
      </c>
      <c r="AG47" s="384"/>
      <c r="AH47" s="60"/>
      <c r="AI47" s="60"/>
      <c r="AJ47" s="60"/>
      <c r="AK47" s="60"/>
      <c r="AL47" s="60"/>
      <c r="AM47" s="60"/>
      <c r="AN47" s="60"/>
      <c r="AO47" s="35"/>
      <c r="AP47" s="35"/>
      <c r="AQ47" s="35"/>
      <c r="AR47" s="35"/>
    </row>
    <row r="48" spans="1:44">
      <c r="B48" s="290" t="s">
        <v>71</v>
      </c>
      <c r="C48" s="933">
        <v>0.81035500622269752</v>
      </c>
      <c r="D48" s="944">
        <v>0.1896449937773024</v>
      </c>
      <c r="E48" s="92"/>
      <c r="F48" s="92"/>
      <c r="G48" s="92"/>
      <c r="H48" s="936">
        <f t="shared" si="12"/>
        <v>0.99999999999999989</v>
      </c>
      <c r="I48" s="933">
        <v>0.81462262831934262</v>
      </c>
      <c r="J48" s="944">
        <v>0.18537737168065732</v>
      </c>
      <c r="K48" s="92"/>
      <c r="L48" s="92"/>
      <c r="M48" s="92"/>
      <c r="N48" s="936">
        <f t="shared" si="13"/>
        <v>1</v>
      </c>
      <c r="O48" s="933">
        <v>0.81942902961661579</v>
      </c>
      <c r="P48" s="944">
        <v>0.18057097038338429</v>
      </c>
      <c r="Q48" s="92"/>
      <c r="R48" s="92"/>
      <c r="S48" s="92"/>
      <c r="T48" s="936">
        <f t="shared" si="14"/>
        <v>1</v>
      </c>
      <c r="U48" s="933">
        <v>0.8253345221622177</v>
      </c>
      <c r="V48" s="944">
        <v>0.17466547783778225</v>
      </c>
      <c r="W48" s="92"/>
      <c r="X48" s="92"/>
      <c r="Y48" s="92"/>
      <c r="Z48" s="936">
        <f t="shared" si="15"/>
        <v>1</v>
      </c>
      <c r="AA48" s="933">
        <v>0.83145561208852381</v>
      </c>
      <c r="AB48" s="944">
        <v>0.16854438791147619</v>
      </c>
      <c r="AC48" s="92"/>
      <c r="AD48" s="92"/>
      <c r="AE48" s="92"/>
      <c r="AF48" s="936">
        <f t="shared" si="16"/>
        <v>1</v>
      </c>
      <c r="AG48" s="384"/>
      <c r="AH48" s="60"/>
      <c r="AI48" s="60"/>
      <c r="AJ48" s="60"/>
      <c r="AK48" s="60"/>
      <c r="AL48" s="60"/>
      <c r="AM48" s="60"/>
      <c r="AN48" s="60"/>
      <c r="AO48" s="35"/>
      <c r="AP48" s="35"/>
      <c r="AQ48" s="35"/>
      <c r="AR48" s="35"/>
    </row>
    <row r="49" spans="1:44">
      <c r="B49" s="290" t="s">
        <v>72</v>
      </c>
      <c r="C49" s="933">
        <v>0.82557474405378606</v>
      </c>
      <c r="D49" s="944">
        <v>0.17442525594621386</v>
      </c>
      <c r="E49" s="92"/>
      <c r="F49" s="92"/>
      <c r="G49" s="92"/>
      <c r="H49" s="936">
        <f t="shared" si="12"/>
        <v>0.99999999999999989</v>
      </c>
      <c r="I49" s="933">
        <v>0.82830419697574809</v>
      </c>
      <c r="J49" s="944">
        <v>0.17169580302425191</v>
      </c>
      <c r="K49" s="92"/>
      <c r="L49" s="92"/>
      <c r="M49" s="92"/>
      <c r="N49" s="936">
        <f t="shared" si="13"/>
        <v>1</v>
      </c>
      <c r="O49" s="933">
        <v>0.83283279504531349</v>
      </c>
      <c r="P49" s="944">
        <v>0.16716720495468645</v>
      </c>
      <c r="Q49" s="92"/>
      <c r="R49" s="92"/>
      <c r="S49" s="92"/>
      <c r="T49" s="936">
        <f t="shared" si="14"/>
        <v>1</v>
      </c>
      <c r="U49" s="933">
        <v>0.8383880473956441</v>
      </c>
      <c r="V49" s="944">
        <v>0.16161195260435601</v>
      </c>
      <c r="W49" s="92"/>
      <c r="X49" s="92"/>
      <c r="Y49" s="92"/>
      <c r="Z49" s="936">
        <f t="shared" si="15"/>
        <v>1</v>
      </c>
      <c r="AA49" s="933">
        <v>0.84413995039978595</v>
      </c>
      <c r="AB49" s="944">
        <v>0.15586004960021413</v>
      </c>
      <c r="AC49" s="92"/>
      <c r="AD49" s="92"/>
      <c r="AE49" s="92"/>
      <c r="AF49" s="936">
        <f t="shared" si="16"/>
        <v>1</v>
      </c>
      <c r="AG49" s="384"/>
      <c r="AH49" s="60"/>
      <c r="AI49" s="60"/>
      <c r="AJ49" s="60"/>
      <c r="AK49" s="60"/>
      <c r="AL49" s="60"/>
      <c r="AM49" s="60"/>
      <c r="AN49" s="60"/>
      <c r="AO49" s="35"/>
      <c r="AP49" s="35"/>
      <c r="AQ49" s="35"/>
      <c r="AR49" s="35"/>
    </row>
    <row r="50" spans="1:44">
      <c r="B50" s="290"/>
      <c r="C50" s="937"/>
      <c r="D50" s="92"/>
      <c r="E50" s="92"/>
      <c r="F50" s="92"/>
      <c r="G50" s="92"/>
      <c r="H50" s="936"/>
      <c r="I50" s="937"/>
      <c r="J50" s="949"/>
      <c r="K50" s="92"/>
      <c r="L50" s="92"/>
      <c r="M50" s="92"/>
      <c r="N50" s="936"/>
      <c r="O50" s="937"/>
      <c r="P50" s="949"/>
      <c r="Q50" s="92"/>
      <c r="R50" s="92"/>
      <c r="S50" s="92"/>
      <c r="T50" s="936"/>
      <c r="U50" s="937"/>
      <c r="V50" s="949"/>
      <c r="W50" s="92"/>
      <c r="X50" s="92"/>
      <c r="Y50" s="92"/>
      <c r="Z50" s="936"/>
      <c r="AA50" s="937"/>
      <c r="AB50" s="949"/>
      <c r="AC50" s="92"/>
      <c r="AD50" s="92"/>
      <c r="AE50" s="92"/>
      <c r="AF50" s="936"/>
      <c r="AG50" s="384"/>
      <c r="AH50" s="60"/>
      <c r="AI50" s="60"/>
      <c r="AJ50" s="60"/>
      <c r="AK50" s="60"/>
      <c r="AL50" s="60"/>
      <c r="AM50" s="60"/>
      <c r="AN50" s="60"/>
      <c r="AO50" s="35"/>
      <c r="AP50" s="35"/>
      <c r="AQ50" s="35"/>
      <c r="AR50" s="35"/>
    </row>
    <row r="51" spans="1:44">
      <c r="B51" s="285" t="s">
        <v>73</v>
      </c>
      <c r="C51" s="937"/>
      <c r="D51" s="92"/>
      <c r="E51" s="92"/>
      <c r="F51" s="92"/>
      <c r="G51" s="92"/>
      <c r="H51" s="936"/>
      <c r="I51" s="937"/>
      <c r="J51" s="949"/>
      <c r="K51" s="92"/>
      <c r="L51" s="92"/>
      <c r="M51" s="92"/>
      <c r="N51" s="936"/>
      <c r="O51" s="937"/>
      <c r="P51" s="949"/>
      <c r="Q51" s="92"/>
      <c r="R51" s="92"/>
      <c r="S51" s="92"/>
      <c r="T51" s="936"/>
      <c r="U51" s="937"/>
      <c r="V51" s="949"/>
      <c r="W51" s="92"/>
      <c r="X51" s="92"/>
      <c r="Y51" s="92"/>
      <c r="Z51" s="936"/>
      <c r="AA51" s="937"/>
      <c r="AB51" s="949"/>
      <c r="AC51" s="92"/>
      <c r="AD51" s="92"/>
      <c r="AE51" s="92"/>
      <c r="AF51" s="936"/>
      <c r="AG51" s="384"/>
      <c r="AH51" s="60"/>
      <c r="AI51" s="60"/>
      <c r="AJ51" s="60"/>
      <c r="AK51" s="60"/>
      <c r="AL51" s="60"/>
      <c r="AM51" s="60"/>
      <c r="AN51" s="60"/>
      <c r="AO51" s="35"/>
      <c r="AP51" s="35"/>
      <c r="AQ51" s="35"/>
      <c r="AR51" s="35"/>
    </row>
    <row r="52" spans="1:44">
      <c r="B52" s="290" t="s">
        <v>67</v>
      </c>
      <c r="C52" s="933">
        <v>0.60958463218624892</v>
      </c>
      <c r="D52" s="944">
        <v>0.39041536781375114</v>
      </c>
      <c r="E52" s="92"/>
      <c r="F52" s="92"/>
      <c r="G52" s="92"/>
      <c r="H52" s="936">
        <f t="shared" si="12"/>
        <v>1</v>
      </c>
      <c r="I52" s="933">
        <v>0.61860281304680853</v>
      </c>
      <c r="J52" s="944">
        <v>0.38139718695319141</v>
      </c>
      <c r="K52" s="92"/>
      <c r="L52" s="92"/>
      <c r="M52" s="92"/>
      <c r="N52" s="936">
        <f t="shared" si="13"/>
        <v>1</v>
      </c>
      <c r="O52" s="933">
        <v>0.6258413630522317</v>
      </c>
      <c r="P52" s="944">
        <v>0.3741586369477683</v>
      </c>
      <c r="Q52" s="92"/>
      <c r="R52" s="92"/>
      <c r="S52" s="92"/>
      <c r="T52" s="936">
        <f t="shared" si="14"/>
        <v>1</v>
      </c>
      <c r="U52" s="933">
        <v>0.63584974207449507</v>
      </c>
      <c r="V52" s="944">
        <v>0.36415025792550493</v>
      </c>
      <c r="W52" s="92"/>
      <c r="X52" s="92"/>
      <c r="Y52" s="92"/>
      <c r="Z52" s="936">
        <f t="shared" si="15"/>
        <v>1</v>
      </c>
      <c r="AA52" s="933">
        <v>0.64560734953054733</v>
      </c>
      <c r="AB52" s="944">
        <v>0.35439265046945273</v>
      </c>
      <c r="AC52" s="92"/>
      <c r="AD52" s="92"/>
      <c r="AE52" s="92"/>
      <c r="AF52" s="936">
        <f t="shared" si="16"/>
        <v>1</v>
      </c>
      <c r="AG52" s="384"/>
      <c r="AH52" s="60"/>
      <c r="AI52" s="60"/>
      <c r="AJ52" s="60"/>
      <c r="AK52" s="60"/>
      <c r="AL52" s="60"/>
      <c r="AM52" s="60"/>
      <c r="AN52" s="60"/>
      <c r="AO52" s="35"/>
      <c r="AP52" s="35"/>
      <c r="AQ52" s="35"/>
      <c r="AR52" s="35"/>
    </row>
    <row r="53" spans="1:44">
      <c r="B53" s="290" t="s">
        <v>68</v>
      </c>
      <c r="C53" s="933">
        <v>0.63795470353677619</v>
      </c>
      <c r="D53" s="944">
        <v>0.36204529646322381</v>
      </c>
      <c r="E53" s="92"/>
      <c r="F53" s="92"/>
      <c r="G53" s="92"/>
      <c r="H53" s="936">
        <f t="shared" si="12"/>
        <v>1</v>
      </c>
      <c r="I53" s="933">
        <v>0.64405824963181979</v>
      </c>
      <c r="J53" s="944">
        <v>0.35594175036818021</v>
      </c>
      <c r="K53" s="92"/>
      <c r="L53" s="92"/>
      <c r="M53" s="92"/>
      <c r="N53" s="936">
        <f t="shared" si="13"/>
        <v>1</v>
      </c>
      <c r="O53" s="933">
        <v>0.65112600550083488</v>
      </c>
      <c r="P53" s="944">
        <v>0.34887399449916517</v>
      </c>
      <c r="Q53" s="92"/>
      <c r="R53" s="92"/>
      <c r="S53" s="92"/>
      <c r="T53" s="936">
        <f t="shared" si="14"/>
        <v>1</v>
      </c>
      <c r="U53" s="933">
        <v>0.66076862298571437</v>
      </c>
      <c r="V53" s="944">
        <v>0.33923137701428552</v>
      </c>
      <c r="W53" s="92"/>
      <c r="X53" s="92"/>
      <c r="Y53" s="92"/>
      <c r="Z53" s="936">
        <f t="shared" si="15"/>
        <v>0.99999999999999989</v>
      </c>
      <c r="AA53" s="933">
        <v>0.67022390201060611</v>
      </c>
      <c r="AB53" s="944">
        <v>0.329776097989394</v>
      </c>
      <c r="AC53" s="92"/>
      <c r="AD53" s="92"/>
      <c r="AE53" s="92"/>
      <c r="AF53" s="936">
        <f t="shared" si="16"/>
        <v>1</v>
      </c>
      <c r="AG53" s="384"/>
      <c r="AH53" s="60"/>
      <c r="AI53" s="60"/>
      <c r="AJ53" s="60"/>
      <c r="AK53" s="60"/>
      <c r="AL53" s="60"/>
      <c r="AM53" s="60"/>
      <c r="AN53" s="60"/>
      <c r="AO53" s="35"/>
      <c r="AP53" s="35"/>
      <c r="AQ53" s="35"/>
      <c r="AR53" s="35"/>
    </row>
    <row r="54" spans="1:44">
      <c r="A54" s="13"/>
      <c r="B54" s="290" t="s">
        <v>69</v>
      </c>
      <c r="C54" s="933">
        <v>0.47622244873466951</v>
      </c>
      <c r="D54" s="944">
        <v>0.52377755126533043</v>
      </c>
      <c r="E54" s="92"/>
      <c r="F54" s="92"/>
      <c r="G54" s="92"/>
      <c r="H54" s="936">
        <f t="shared" si="12"/>
        <v>1</v>
      </c>
      <c r="I54" s="933">
        <v>0.48572226126680157</v>
      </c>
      <c r="J54" s="944">
        <v>0.51427773873319849</v>
      </c>
      <c r="K54" s="92"/>
      <c r="L54" s="92"/>
      <c r="M54" s="92"/>
      <c r="N54" s="936">
        <f t="shared" si="13"/>
        <v>1</v>
      </c>
      <c r="O54" s="933">
        <v>0.4934175001218431</v>
      </c>
      <c r="P54" s="944">
        <v>0.50658249987815684</v>
      </c>
      <c r="Q54" s="92"/>
      <c r="R54" s="92"/>
      <c r="S54" s="92"/>
      <c r="T54" s="936">
        <f t="shared" si="14"/>
        <v>1</v>
      </c>
      <c r="U54" s="933">
        <v>0.50416168543216888</v>
      </c>
      <c r="V54" s="944">
        <v>0.49583831456783123</v>
      </c>
      <c r="W54" s="92"/>
      <c r="X54" s="92"/>
      <c r="Y54" s="92"/>
      <c r="Z54" s="936">
        <f t="shared" si="15"/>
        <v>1</v>
      </c>
      <c r="AA54" s="933">
        <v>0.51475507577648016</v>
      </c>
      <c r="AB54" s="944">
        <v>0.48524492422351984</v>
      </c>
      <c r="AC54" s="92"/>
      <c r="AD54" s="92"/>
      <c r="AE54" s="92"/>
      <c r="AF54" s="936">
        <f t="shared" si="16"/>
        <v>1</v>
      </c>
      <c r="AG54" s="384"/>
      <c r="AH54" s="60"/>
      <c r="AI54" s="60"/>
      <c r="AJ54" s="60"/>
      <c r="AK54" s="60"/>
      <c r="AL54" s="60"/>
      <c r="AM54" s="60"/>
      <c r="AN54" s="60"/>
      <c r="AO54" s="35"/>
      <c r="AP54" s="35"/>
      <c r="AQ54" s="35"/>
      <c r="AR54" s="35"/>
    </row>
    <row r="55" spans="1:44">
      <c r="B55" s="290" t="s">
        <v>70</v>
      </c>
      <c r="C55" s="933">
        <v>0.50643698813893345</v>
      </c>
      <c r="D55" s="944">
        <v>0.49356301186106655</v>
      </c>
      <c r="E55" s="92"/>
      <c r="F55" s="92"/>
      <c r="G55" s="92"/>
      <c r="H55" s="936">
        <f t="shared" si="12"/>
        <v>1</v>
      </c>
      <c r="I55" s="933">
        <v>0.51306540030071934</v>
      </c>
      <c r="J55" s="944">
        <v>0.48693459969928055</v>
      </c>
      <c r="K55" s="92"/>
      <c r="L55" s="92"/>
      <c r="M55" s="92"/>
      <c r="N55" s="936">
        <f t="shared" si="13"/>
        <v>0.99999999999999989</v>
      </c>
      <c r="O55" s="933">
        <v>0.52079893953566347</v>
      </c>
      <c r="P55" s="944">
        <v>0.47920106046433647</v>
      </c>
      <c r="Q55" s="92"/>
      <c r="R55" s="92"/>
      <c r="S55" s="92"/>
      <c r="T55" s="936">
        <f t="shared" si="14"/>
        <v>1</v>
      </c>
      <c r="U55" s="933">
        <v>0.53145160835118965</v>
      </c>
      <c r="V55" s="944">
        <v>0.46854839164881035</v>
      </c>
      <c r="W55" s="92"/>
      <c r="X55" s="92"/>
      <c r="Y55" s="92"/>
      <c r="Z55" s="936">
        <f t="shared" si="15"/>
        <v>1</v>
      </c>
      <c r="AA55" s="933">
        <v>0.54201303543790169</v>
      </c>
      <c r="AB55" s="944">
        <v>0.45798696456209831</v>
      </c>
      <c r="AC55" s="92"/>
      <c r="AD55" s="92"/>
      <c r="AE55" s="92"/>
      <c r="AF55" s="936">
        <f t="shared" si="16"/>
        <v>1</v>
      </c>
      <c r="AG55" s="384"/>
      <c r="AH55" s="60"/>
      <c r="AI55" s="60"/>
      <c r="AJ55" s="60"/>
      <c r="AK55" s="60"/>
      <c r="AL55" s="60"/>
      <c r="AM55" s="60"/>
      <c r="AN55" s="60"/>
      <c r="AO55" s="35"/>
      <c r="AP55" s="35"/>
      <c r="AQ55" s="35"/>
      <c r="AR55" s="35"/>
    </row>
    <row r="56" spans="1:44">
      <c r="B56" s="290" t="s">
        <v>71</v>
      </c>
      <c r="C56" s="933">
        <v>0.80452244809890139</v>
      </c>
      <c r="D56" s="944">
        <v>0.19547755190109861</v>
      </c>
      <c r="E56" s="92"/>
      <c r="F56" s="92"/>
      <c r="G56" s="92"/>
      <c r="H56" s="936">
        <f t="shared" si="12"/>
        <v>1</v>
      </c>
      <c r="I56" s="933">
        <v>0.80886883170394441</v>
      </c>
      <c r="J56" s="944">
        <v>0.19113116829605561</v>
      </c>
      <c r="K56" s="92"/>
      <c r="L56" s="92"/>
      <c r="M56" s="92"/>
      <c r="N56" s="936">
        <f t="shared" si="13"/>
        <v>1</v>
      </c>
      <c r="O56" s="933">
        <v>0.81380942320822225</v>
      </c>
      <c r="P56" s="944">
        <v>0.18619057679177781</v>
      </c>
      <c r="Q56" s="92"/>
      <c r="R56" s="92"/>
      <c r="S56" s="92"/>
      <c r="T56" s="936">
        <f t="shared" si="14"/>
        <v>1</v>
      </c>
      <c r="U56" s="933">
        <v>0.81992222730714759</v>
      </c>
      <c r="V56" s="944">
        <v>0.18007777269285241</v>
      </c>
      <c r="W56" s="92"/>
      <c r="X56" s="92"/>
      <c r="Y56" s="92"/>
      <c r="Z56" s="936">
        <f t="shared" si="15"/>
        <v>1</v>
      </c>
      <c r="AA56" s="933">
        <v>0.82620141375390743</v>
      </c>
      <c r="AB56" s="944">
        <v>0.17379858624609254</v>
      </c>
      <c r="AC56" s="92"/>
      <c r="AD56" s="92"/>
      <c r="AE56" s="92"/>
      <c r="AF56" s="936">
        <f t="shared" si="16"/>
        <v>1</v>
      </c>
      <c r="AG56" s="384"/>
      <c r="AH56" s="60"/>
      <c r="AI56" s="60"/>
      <c r="AJ56" s="60"/>
      <c r="AK56" s="60"/>
      <c r="AL56" s="60"/>
      <c r="AM56" s="60"/>
      <c r="AN56" s="60"/>
      <c r="AO56" s="35"/>
      <c r="AP56" s="35"/>
      <c r="AQ56" s="35"/>
      <c r="AR56" s="35"/>
    </row>
    <row r="57" spans="1:44">
      <c r="B57" s="290" t="s">
        <v>72</v>
      </c>
      <c r="C57" s="933">
        <v>0.82065293869147216</v>
      </c>
      <c r="D57" s="944">
        <v>0.17934706130852779</v>
      </c>
      <c r="E57" s="92"/>
      <c r="F57" s="92"/>
      <c r="G57" s="92"/>
      <c r="H57" s="936">
        <f t="shared" si="12"/>
        <v>1</v>
      </c>
      <c r="I57" s="933">
        <v>0.82337964524808671</v>
      </c>
      <c r="J57" s="944">
        <v>0.17662035475191343</v>
      </c>
      <c r="K57" s="92"/>
      <c r="L57" s="92"/>
      <c r="M57" s="92"/>
      <c r="N57" s="936">
        <f t="shared" si="13"/>
        <v>1.0000000000000002</v>
      </c>
      <c r="O57" s="933">
        <v>0.82802761044305839</v>
      </c>
      <c r="P57" s="944">
        <v>0.17197238955694169</v>
      </c>
      <c r="Q57" s="92"/>
      <c r="R57" s="92"/>
      <c r="S57" s="92"/>
      <c r="T57" s="936">
        <f t="shared" si="14"/>
        <v>1</v>
      </c>
      <c r="U57" s="933">
        <v>0.83376519860809806</v>
      </c>
      <c r="V57" s="944">
        <v>0.16623480139190205</v>
      </c>
      <c r="W57" s="92"/>
      <c r="X57" s="92"/>
      <c r="Y57" s="92"/>
      <c r="Z57" s="936">
        <f t="shared" si="15"/>
        <v>1</v>
      </c>
      <c r="AA57" s="933">
        <v>0.83965735245961004</v>
      </c>
      <c r="AB57" s="944">
        <v>0.16034264754039002</v>
      </c>
      <c r="AC57" s="92"/>
      <c r="AD57" s="92"/>
      <c r="AE57" s="92"/>
      <c r="AF57" s="936">
        <f t="shared" si="16"/>
        <v>1</v>
      </c>
      <c r="AG57" s="384"/>
      <c r="AH57" s="60"/>
      <c r="AI57" s="60"/>
      <c r="AJ57" s="60"/>
      <c r="AK57" s="60"/>
      <c r="AL57" s="60"/>
      <c r="AM57" s="60"/>
      <c r="AN57" s="60"/>
      <c r="AO57" s="35"/>
      <c r="AP57" s="35"/>
      <c r="AQ57" s="35"/>
      <c r="AR57" s="35"/>
    </row>
    <row r="58" spans="1:44">
      <c r="B58" s="290"/>
      <c r="C58" s="504"/>
      <c r="D58" s="651"/>
      <c r="E58" s="519"/>
      <c r="F58" s="519"/>
      <c r="G58" s="519"/>
      <c r="H58" s="626"/>
      <c r="I58" s="504"/>
      <c r="J58" s="651"/>
      <c r="K58" s="519"/>
      <c r="L58" s="519"/>
      <c r="M58" s="519"/>
      <c r="N58" s="627"/>
      <c r="O58" s="504"/>
      <c r="P58" s="651"/>
      <c r="Q58" s="519"/>
      <c r="R58" s="519"/>
      <c r="S58" s="519"/>
      <c r="T58" s="627"/>
      <c r="U58" s="504"/>
      <c r="V58" s="651"/>
      <c r="W58" s="519"/>
      <c r="X58" s="519"/>
      <c r="Y58" s="519"/>
      <c r="Z58" s="627"/>
      <c r="AA58" s="504"/>
      <c r="AB58" s="651"/>
      <c r="AC58" s="519"/>
      <c r="AD58" s="519"/>
      <c r="AE58" s="519"/>
      <c r="AF58" s="627"/>
      <c r="AG58" s="384"/>
      <c r="AH58" s="60"/>
      <c r="AI58" s="60"/>
      <c r="AJ58" s="60"/>
      <c r="AK58" s="60"/>
      <c r="AL58" s="60"/>
      <c r="AM58" s="60"/>
      <c r="AN58" s="60"/>
      <c r="AO58" s="35"/>
      <c r="AP58" s="35"/>
      <c r="AQ58" s="35"/>
      <c r="AR58" s="35"/>
    </row>
    <row r="59" spans="1:44" ht="25.5">
      <c r="B59" s="854" t="s">
        <v>285</v>
      </c>
      <c r="C59" s="504"/>
      <c r="D59" s="505"/>
      <c r="E59" s="253"/>
      <c r="F59" s="253"/>
      <c r="G59" s="253"/>
      <c r="H59" s="327"/>
      <c r="I59" s="504"/>
      <c r="J59" s="505"/>
      <c r="K59" s="253"/>
      <c r="L59" s="253"/>
      <c r="M59" s="253"/>
      <c r="N59" s="325"/>
      <c r="O59" s="504"/>
      <c r="P59" s="505"/>
      <c r="Q59" s="253"/>
      <c r="R59" s="253"/>
      <c r="S59" s="253"/>
      <c r="T59" s="325"/>
      <c r="U59" s="504"/>
      <c r="V59" s="505"/>
      <c r="W59" s="253"/>
      <c r="X59" s="253"/>
      <c r="Y59" s="253"/>
      <c r="Z59" s="325"/>
      <c r="AA59" s="504"/>
      <c r="AB59" s="505"/>
      <c r="AC59" s="253"/>
      <c r="AD59" s="253"/>
      <c r="AE59" s="253"/>
      <c r="AF59" s="325"/>
      <c r="AG59" s="384"/>
      <c r="AH59" s="60"/>
      <c r="AI59" s="60"/>
      <c r="AJ59" s="60"/>
      <c r="AK59" s="60"/>
      <c r="AL59" s="60"/>
      <c r="AM59" s="60"/>
      <c r="AN59" s="60"/>
      <c r="AO59" s="35"/>
      <c r="AP59" s="35"/>
      <c r="AQ59" s="35"/>
      <c r="AR59" s="35"/>
    </row>
    <row r="60" spans="1:44" ht="25.5">
      <c r="B60" s="854" t="s">
        <v>286</v>
      </c>
      <c r="C60" s="504"/>
      <c r="D60" s="505"/>
      <c r="E60" s="253"/>
      <c r="F60" s="253"/>
      <c r="G60" s="253"/>
      <c r="H60" s="327"/>
      <c r="I60" s="504"/>
      <c r="J60" s="505"/>
      <c r="K60" s="253"/>
      <c r="L60" s="253"/>
      <c r="M60" s="253"/>
      <c r="N60" s="325"/>
      <c r="O60" s="504"/>
      <c r="P60" s="505"/>
      <c r="Q60" s="253"/>
      <c r="R60" s="253"/>
      <c r="S60" s="253"/>
      <c r="T60" s="325"/>
      <c r="U60" s="504"/>
      <c r="V60" s="505"/>
      <c r="W60" s="253"/>
      <c r="X60" s="253"/>
      <c r="Y60" s="253"/>
      <c r="Z60" s="325"/>
      <c r="AA60" s="504"/>
      <c r="AB60" s="505"/>
      <c r="AC60" s="253"/>
      <c r="AD60" s="253"/>
      <c r="AE60" s="253"/>
      <c r="AF60" s="325"/>
      <c r="AG60" s="384"/>
      <c r="AH60" s="60"/>
      <c r="AI60" s="60"/>
      <c r="AJ60" s="60"/>
      <c r="AK60" s="60"/>
      <c r="AL60" s="60"/>
      <c r="AM60" s="60"/>
      <c r="AN60" s="60"/>
      <c r="AO60" s="35"/>
      <c r="AP60" s="35"/>
      <c r="AQ60" s="35"/>
      <c r="AR60" s="35"/>
    </row>
    <row r="61" spans="1:44">
      <c r="B61" s="290"/>
      <c r="C61" s="504"/>
      <c r="D61" s="505"/>
      <c r="E61" s="253"/>
      <c r="F61" s="253"/>
      <c r="G61" s="253"/>
      <c r="H61" s="327"/>
      <c r="I61" s="504"/>
      <c r="J61" s="505"/>
      <c r="K61" s="253"/>
      <c r="L61" s="253"/>
      <c r="M61" s="253"/>
      <c r="N61" s="325"/>
      <c r="O61" s="504"/>
      <c r="P61" s="505"/>
      <c r="Q61" s="253"/>
      <c r="R61" s="253"/>
      <c r="S61" s="253"/>
      <c r="T61" s="325"/>
      <c r="U61" s="504"/>
      <c r="V61" s="505"/>
      <c r="W61" s="253"/>
      <c r="X61" s="253"/>
      <c r="Y61" s="253"/>
      <c r="Z61" s="325"/>
      <c r="AA61" s="504"/>
      <c r="AB61" s="505"/>
      <c r="AC61" s="253"/>
      <c r="AD61" s="253"/>
      <c r="AE61" s="253"/>
      <c r="AF61" s="325"/>
      <c r="AG61" s="384"/>
      <c r="AH61" s="60"/>
      <c r="AI61" s="60"/>
      <c r="AJ61" s="60"/>
      <c r="AK61" s="60"/>
      <c r="AL61" s="60"/>
      <c r="AM61" s="60"/>
      <c r="AN61" s="60"/>
      <c r="AO61" s="35"/>
      <c r="AP61" s="35"/>
      <c r="AQ61" s="35"/>
      <c r="AR61" s="35"/>
    </row>
    <row r="62" spans="1:44">
      <c r="B62" s="304" t="s">
        <v>267</v>
      </c>
      <c r="C62" s="508">
        <v>1</v>
      </c>
      <c r="D62" s="253"/>
      <c r="E62" s="253"/>
      <c r="F62" s="253"/>
      <c r="G62" s="253"/>
      <c r="H62" s="327">
        <f t="shared" ref="H62:H64" si="17">SUM(C62:G62)</f>
        <v>1</v>
      </c>
      <c r="I62" s="508">
        <v>1</v>
      </c>
      <c r="J62" s="253"/>
      <c r="K62" s="253"/>
      <c r="L62" s="253"/>
      <c r="M62" s="253"/>
      <c r="N62" s="325">
        <f t="shared" ref="N62:N64" si="18">SUM(I62:M62)</f>
        <v>1</v>
      </c>
      <c r="O62" s="508">
        <v>1</v>
      </c>
      <c r="P62" s="253"/>
      <c r="Q62" s="253"/>
      <c r="R62" s="253"/>
      <c r="S62" s="253"/>
      <c r="T62" s="325">
        <f t="shared" ref="T62:T64" si="19">SUM(O62:S62)</f>
        <v>1</v>
      </c>
      <c r="U62" s="508">
        <v>1</v>
      </c>
      <c r="V62" s="253"/>
      <c r="W62" s="253"/>
      <c r="X62" s="253"/>
      <c r="Y62" s="253"/>
      <c r="Z62" s="325">
        <f t="shared" ref="Z62:Z64" si="20">SUM(U62:Y62)</f>
        <v>1</v>
      </c>
      <c r="AA62" s="508">
        <v>1</v>
      </c>
      <c r="AB62" s="253"/>
      <c r="AC62" s="253"/>
      <c r="AD62" s="253"/>
      <c r="AE62" s="253"/>
      <c r="AF62" s="325">
        <f t="shared" ref="AF62:AF64" si="21">SUM(AA62:AE62)</f>
        <v>1</v>
      </c>
      <c r="AG62" s="384"/>
      <c r="AH62" s="60"/>
      <c r="AI62" s="60"/>
      <c r="AJ62" s="60"/>
      <c r="AK62" s="60"/>
      <c r="AL62" s="60"/>
      <c r="AM62" s="60"/>
      <c r="AN62" s="60"/>
      <c r="AO62" s="35"/>
      <c r="AP62" s="35"/>
      <c r="AQ62" s="35"/>
      <c r="AR62" s="35"/>
    </row>
    <row r="63" spans="1:44">
      <c r="B63" s="304" t="s">
        <v>287</v>
      </c>
      <c r="C63" s="508">
        <v>1</v>
      </c>
      <c r="D63" s="253"/>
      <c r="E63" s="253"/>
      <c r="F63" s="253"/>
      <c r="G63" s="253"/>
      <c r="H63" s="327">
        <f t="shared" si="17"/>
        <v>1</v>
      </c>
      <c r="I63" s="508">
        <v>1</v>
      </c>
      <c r="J63" s="253"/>
      <c r="K63" s="253"/>
      <c r="L63" s="253"/>
      <c r="M63" s="253"/>
      <c r="N63" s="325">
        <f t="shared" si="18"/>
        <v>1</v>
      </c>
      <c r="O63" s="508">
        <v>1</v>
      </c>
      <c r="P63" s="253"/>
      <c r="Q63" s="253"/>
      <c r="R63" s="253"/>
      <c r="S63" s="253"/>
      <c r="T63" s="325">
        <f t="shared" si="19"/>
        <v>1</v>
      </c>
      <c r="U63" s="508">
        <v>1</v>
      </c>
      <c r="V63" s="253"/>
      <c r="W63" s="253"/>
      <c r="X63" s="253"/>
      <c r="Y63" s="253"/>
      <c r="Z63" s="325">
        <f t="shared" si="20"/>
        <v>1</v>
      </c>
      <c r="AA63" s="508">
        <v>1</v>
      </c>
      <c r="AB63" s="253"/>
      <c r="AC63" s="253"/>
      <c r="AD63" s="253"/>
      <c r="AE63" s="253"/>
      <c r="AF63" s="325">
        <f t="shared" si="21"/>
        <v>1</v>
      </c>
      <c r="AG63" s="384"/>
      <c r="AH63" s="60"/>
      <c r="AI63" s="60"/>
      <c r="AJ63" s="60"/>
      <c r="AK63" s="60"/>
      <c r="AL63" s="60"/>
      <c r="AM63" s="60"/>
      <c r="AN63" s="60"/>
      <c r="AO63" s="35"/>
      <c r="AP63" s="35"/>
      <c r="AQ63" s="35"/>
      <c r="AR63" s="35"/>
    </row>
    <row r="64" spans="1:44">
      <c r="B64" s="304" t="s">
        <v>288</v>
      </c>
      <c r="C64" s="508">
        <v>1</v>
      </c>
      <c r="D64" s="253"/>
      <c r="E64" s="253"/>
      <c r="F64" s="253"/>
      <c r="G64" s="253"/>
      <c r="H64" s="327">
        <f t="shared" si="17"/>
        <v>1</v>
      </c>
      <c r="I64" s="508">
        <v>1</v>
      </c>
      <c r="J64" s="253"/>
      <c r="K64" s="253"/>
      <c r="L64" s="253"/>
      <c r="M64" s="253"/>
      <c r="N64" s="325">
        <f t="shared" si="18"/>
        <v>1</v>
      </c>
      <c r="O64" s="508">
        <v>1</v>
      </c>
      <c r="P64" s="253"/>
      <c r="Q64" s="253"/>
      <c r="R64" s="253"/>
      <c r="S64" s="253"/>
      <c r="T64" s="325">
        <f t="shared" si="19"/>
        <v>1</v>
      </c>
      <c r="U64" s="508">
        <v>1</v>
      </c>
      <c r="V64" s="253"/>
      <c r="W64" s="253"/>
      <c r="X64" s="253"/>
      <c r="Y64" s="253"/>
      <c r="Z64" s="325">
        <f t="shared" si="20"/>
        <v>1</v>
      </c>
      <c r="AA64" s="508">
        <v>1</v>
      </c>
      <c r="AB64" s="253"/>
      <c r="AC64" s="253"/>
      <c r="AD64" s="253"/>
      <c r="AE64" s="253"/>
      <c r="AF64" s="325">
        <f t="shared" si="21"/>
        <v>1</v>
      </c>
      <c r="AG64" s="384"/>
      <c r="AH64" s="60"/>
      <c r="AI64" s="60"/>
      <c r="AJ64" s="60"/>
      <c r="AK64" s="60"/>
      <c r="AL64" s="60"/>
      <c r="AM64" s="60"/>
      <c r="AN64" s="60"/>
      <c r="AO64" s="35"/>
      <c r="AP64" s="35"/>
      <c r="AQ64" s="35"/>
      <c r="AR64" s="35"/>
    </row>
    <row r="65" spans="1:44" s="2" customFormat="1">
      <c r="A65"/>
      <c r="B65" s="304"/>
      <c r="C65" s="1257"/>
      <c r="D65" s="1258"/>
      <c r="E65" s="1258"/>
      <c r="F65" s="1258"/>
      <c r="G65" s="1258"/>
      <c r="H65" s="1259"/>
      <c r="I65" s="1257"/>
      <c r="J65" s="1258"/>
      <c r="K65" s="1258"/>
      <c r="L65" s="1258"/>
      <c r="M65" s="1258"/>
      <c r="N65" s="1260"/>
      <c r="O65" s="1257"/>
      <c r="P65" s="1258"/>
      <c r="Q65" s="1258"/>
      <c r="R65" s="1258"/>
      <c r="S65" s="1258"/>
      <c r="T65" s="1260"/>
      <c r="U65" s="1257"/>
      <c r="V65" s="1258"/>
      <c r="W65" s="1258"/>
      <c r="X65" s="1258"/>
      <c r="Y65" s="1258"/>
      <c r="Z65" s="1260"/>
      <c r="AA65" s="1257"/>
      <c r="AB65" s="1258"/>
      <c r="AC65" s="1258"/>
      <c r="AD65" s="1258"/>
      <c r="AE65" s="1258"/>
      <c r="AF65" s="1260"/>
      <c r="AG65" s="1261"/>
      <c r="AH65" s="1262"/>
      <c r="AI65" s="1262"/>
      <c r="AJ65" s="1262"/>
      <c r="AK65" s="1262"/>
      <c r="AL65" s="1262"/>
      <c r="AM65" s="1262"/>
      <c r="AN65" s="1262"/>
      <c r="AO65" s="33"/>
      <c r="AP65" s="33"/>
      <c r="AQ65" s="33"/>
      <c r="AR65" s="33"/>
    </row>
    <row r="66" spans="1:44">
      <c r="B66" s="304" t="s">
        <v>599</v>
      </c>
      <c r="C66" s="508">
        <v>1</v>
      </c>
      <c r="D66" s="253"/>
      <c r="E66" s="253"/>
      <c r="F66" s="253"/>
      <c r="G66" s="253"/>
      <c r="H66" s="327">
        <f t="shared" ref="H66" si="22">SUM(C66:G66)</f>
        <v>1</v>
      </c>
      <c r="I66" s="508">
        <v>1</v>
      </c>
      <c r="J66" s="253"/>
      <c r="K66" s="253"/>
      <c r="L66" s="253"/>
      <c r="M66" s="253"/>
      <c r="N66" s="325">
        <f t="shared" ref="N66" si="23">SUM(I66:M66)</f>
        <v>1</v>
      </c>
      <c r="O66" s="508">
        <v>1</v>
      </c>
      <c r="P66" s="253"/>
      <c r="Q66" s="253"/>
      <c r="R66" s="253"/>
      <c r="S66" s="253"/>
      <c r="T66" s="325">
        <f t="shared" ref="T66" si="24">SUM(O66:S66)</f>
        <v>1</v>
      </c>
      <c r="U66" s="508">
        <v>1</v>
      </c>
      <c r="V66" s="253"/>
      <c r="W66" s="253"/>
      <c r="X66" s="253"/>
      <c r="Y66" s="253"/>
      <c r="Z66" s="325">
        <f t="shared" ref="Z66" si="25">SUM(U66:Y66)</f>
        <v>1</v>
      </c>
      <c r="AA66" s="508">
        <v>1</v>
      </c>
      <c r="AB66" s="253"/>
      <c r="AC66" s="253"/>
      <c r="AD66" s="253"/>
      <c r="AE66" s="253"/>
      <c r="AF66" s="325">
        <f t="shared" ref="AF66" si="26">SUM(AA66:AE66)</f>
        <v>1</v>
      </c>
      <c r="AG66" s="384"/>
      <c r="AH66" s="60"/>
      <c r="AI66" s="60"/>
      <c r="AJ66" s="60"/>
      <c r="AK66" s="60"/>
      <c r="AL66" s="60"/>
      <c r="AM66" s="60"/>
      <c r="AN66" s="60"/>
      <c r="AO66" s="35"/>
      <c r="AP66" s="35"/>
      <c r="AQ66" s="35"/>
      <c r="AR66" s="35"/>
    </row>
    <row r="67" spans="1:44" ht="13.5" thickBot="1">
      <c r="B67" s="291"/>
      <c r="C67" s="293"/>
      <c r="D67" s="294"/>
      <c r="E67" s="294"/>
      <c r="F67" s="294"/>
      <c r="G67" s="294"/>
      <c r="H67" s="297"/>
      <c r="I67" s="293"/>
      <c r="J67" s="294"/>
      <c r="K67" s="294"/>
      <c r="L67" s="294"/>
      <c r="M67" s="294"/>
      <c r="N67" s="328"/>
      <c r="O67" s="293"/>
      <c r="P67" s="294"/>
      <c r="Q67" s="294"/>
      <c r="R67" s="294"/>
      <c r="S67" s="294"/>
      <c r="T67" s="297"/>
      <c r="U67" s="293"/>
      <c r="V67" s="294"/>
      <c r="W67" s="294"/>
      <c r="X67" s="294"/>
      <c r="Y67" s="294"/>
      <c r="Z67" s="328"/>
      <c r="AA67" s="293"/>
      <c r="AB67" s="294"/>
      <c r="AC67" s="294"/>
      <c r="AD67" s="294"/>
      <c r="AE67" s="294"/>
      <c r="AF67" s="328"/>
      <c r="AG67" s="384"/>
      <c r="AH67" s="60"/>
      <c r="AI67" s="60"/>
      <c r="AJ67" s="60"/>
      <c r="AK67" s="60"/>
      <c r="AL67" s="60"/>
      <c r="AM67" s="60"/>
      <c r="AN67" s="60"/>
      <c r="AO67" s="35"/>
      <c r="AP67" s="35"/>
      <c r="AQ67" s="35"/>
      <c r="AR67" s="35"/>
    </row>
    <row r="68" spans="1:44">
      <c r="B68" s="335" t="s">
        <v>39</v>
      </c>
      <c r="C68" s="33"/>
      <c r="D68" s="33"/>
      <c r="E68" s="33"/>
      <c r="F68" s="33"/>
      <c r="G68" s="33"/>
      <c r="H68" s="331">
        <f>SUM(C9:G67)-SUM(H9:H67)</f>
        <v>0</v>
      </c>
      <c r="I68" s="33"/>
      <c r="J68" s="33"/>
      <c r="K68" s="33"/>
      <c r="L68" s="33"/>
      <c r="M68" s="33"/>
      <c r="N68" s="331">
        <f>SUM(I9:M67)-SUM(N9:N67)</f>
        <v>0</v>
      </c>
      <c r="O68" s="33"/>
      <c r="P68" s="33"/>
      <c r="Q68" s="33"/>
      <c r="R68" s="33"/>
      <c r="S68" s="33"/>
      <c r="T68" s="331">
        <f>SUM(O9:S67)-SUM(T9:T67)</f>
        <v>0</v>
      </c>
      <c r="U68" s="33"/>
      <c r="V68" s="33"/>
      <c r="W68" s="33"/>
      <c r="X68" s="33"/>
      <c r="Y68" s="33"/>
      <c r="Z68" s="331">
        <f>SUM(U9:Y67)-SUM(Z9:Z67)</f>
        <v>0</v>
      </c>
      <c r="AA68" s="250"/>
      <c r="AB68" s="250"/>
      <c r="AC68" s="250"/>
      <c r="AD68" s="250"/>
      <c r="AE68" s="250"/>
      <c r="AF68" s="331">
        <f>SUM(AA9:AE67)-SUM(AF9:AF67)</f>
        <v>0</v>
      </c>
      <c r="AG68" s="60"/>
      <c r="AH68" s="60"/>
      <c r="AI68" s="60"/>
      <c r="AJ68" s="60"/>
      <c r="AK68" s="60"/>
      <c r="AL68" s="60"/>
      <c r="AM68" s="60"/>
      <c r="AN68" s="60"/>
      <c r="AO68" s="35"/>
      <c r="AP68" s="35"/>
      <c r="AQ68" s="35"/>
      <c r="AR68" s="35"/>
    </row>
    <row r="69" spans="1:44">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53"/>
      <c r="AB69" s="53"/>
      <c r="AC69" s="53"/>
      <c r="AD69" s="53"/>
      <c r="AE69" s="53"/>
      <c r="AF69" s="53"/>
      <c r="AG69" s="53"/>
      <c r="AH69" s="53"/>
      <c r="AI69" s="53"/>
      <c r="AJ69" s="53"/>
      <c r="AK69" s="53"/>
      <c r="AL69" s="53"/>
      <c r="AM69" s="53"/>
      <c r="AN69" s="53"/>
      <c r="AO69" s="35"/>
      <c r="AP69" s="35"/>
      <c r="AQ69" s="35"/>
      <c r="AR69" s="35"/>
    </row>
    <row r="70" spans="1:44">
      <c r="A70" s="35"/>
      <c r="C70" s="33"/>
      <c r="D70" s="33"/>
      <c r="E70" s="33"/>
      <c r="F70" s="33"/>
      <c r="G70" s="33"/>
      <c r="H70" s="33"/>
      <c r="I70" s="33"/>
      <c r="J70" s="33"/>
      <c r="K70" s="33"/>
      <c r="L70" s="33"/>
      <c r="M70" s="33"/>
      <c r="N70" s="33"/>
      <c r="O70" s="33"/>
      <c r="P70" s="33"/>
      <c r="Q70" s="33"/>
      <c r="R70" s="33"/>
      <c r="S70" s="33"/>
      <c r="T70" s="33"/>
      <c r="U70" s="33"/>
      <c r="V70" s="33"/>
      <c r="W70" s="33"/>
      <c r="X70" s="33"/>
      <c r="Y70" s="33"/>
      <c r="Z70" s="33"/>
      <c r="AA70" s="53"/>
      <c r="AB70" s="53"/>
      <c r="AC70" s="53"/>
      <c r="AD70" s="53"/>
      <c r="AE70" s="53"/>
      <c r="AF70" s="53"/>
      <c r="AG70" s="53"/>
      <c r="AH70" s="53"/>
      <c r="AI70" s="53"/>
      <c r="AJ70" s="53"/>
      <c r="AK70" s="53"/>
      <c r="AL70" s="53"/>
      <c r="AM70" s="53"/>
      <c r="AN70" s="53"/>
      <c r="AO70" s="35"/>
      <c r="AP70" s="35"/>
      <c r="AQ70" s="35"/>
      <c r="AR70" s="35"/>
    </row>
    <row r="71" spans="1:44" ht="16.5" thickBot="1">
      <c r="A71" s="35"/>
      <c r="B71" s="336" t="s">
        <v>240</v>
      </c>
      <c r="C71" s="35"/>
      <c r="D71" s="35"/>
      <c r="E71" s="35"/>
      <c r="F71" s="35"/>
      <c r="G71" s="35"/>
      <c r="H71" s="35"/>
      <c r="I71" s="35"/>
      <c r="J71" s="35"/>
      <c r="K71" s="35"/>
      <c r="L71" s="35"/>
      <c r="M71" s="35"/>
      <c r="N71" s="35"/>
      <c r="O71" s="35"/>
      <c r="P71" s="35"/>
      <c r="Q71" s="35"/>
      <c r="R71" s="35"/>
      <c r="S71" s="35"/>
      <c r="T71" s="35"/>
      <c r="U71" s="35"/>
      <c r="V71" s="35"/>
      <c r="W71" s="35"/>
      <c r="X71" s="35"/>
      <c r="Y71" s="35"/>
      <c r="Z71" s="35"/>
      <c r="AA71" s="53"/>
      <c r="AB71" s="53"/>
      <c r="AC71" s="53"/>
      <c r="AD71" s="53"/>
      <c r="AE71" s="53"/>
      <c r="AF71" s="53"/>
      <c r="AG71" s="53"/>
      <c r="AH71" s="53"/>
      <c r="AI71" s="53"/>
      <c r="AJ71" s="53"/>
      <c r="AK71" s="53"/>
      <c r="AL71" s="53"/>
      <c r="AM71" s="53"/>
      <c r="AN71" s="53"/>
      <c r="AO71" s="35"/>
      <c r="AP71" s="35"/>
      <c r="AQ71" s="35"/>
      <c r="AR71" s="35"/>
    </row>
    <row r="72" spans="1:44" ht="32.25" thickBot="1">
      <c r="A72" s="35"/>
      <c r="B72" s="794" t="s">
        <v>508</v>
      </c>
      <c r="C72" s="1366">
        <v>2011</v>
      </c>
      <c r="D72" s="1367"/>
      <c r="E72" s="1367"/>
      <c r="F72" s="1367"/>
      <c r="G72" s="1367"/>
      <c r="H72" s="1367"/>
      <c r="I72" s="1366">
        <v>2012</v>
      </c>
      <c r="J72" s="1367"/>
      <c r="K72" s="1367"/>
      <c r="L72" s="1367"/>
      <c r="M72" s="1367"/>
      <c r="N72" s="1368"/>
      <c r="O72" s="1367">
        <v>2013</v>
      </c>
      <c r="P72" s="1367"/>
      <c r="Q72" s="1367"/>
      <c r="R72" s="1367"/>
      <c r="S72" s="1367"/>
      <c r="T72" s="1367"/>
      <c r="U72" s="1366">
        <v>2014</v>
      </c>
      <c r="V72" s="1367"/>
      <c r="W72" s="1367"/>
      <c r="X72" s="1367"/>
      <c r="Y72" s="1367"/>
      <c r="Z72" s="1368"/>
      <c r="AA72" s="1367">
        <v>2015</v>
      </c>
      <c r="AB72" s="1367"/>
      <c r="AC72" s="1367"/>
      <c r="AD72" s="1367"/>
      <c r="AE72" s="1367"/>
      <c r="AF72" s="1367"/>
      <c r="AG72" s="385"/>
      <c r="AH72" s="53"/>
      <c r="AI72" s="53"/>
      <c r="AJ72" s="53"/>
      <c r="AK72" s="53"/>
      <c r="AL72" s="53"/>
      <c r="AM72" s="53"/>
      <c r="AN72" s="53"/>
      <c r="AO72" s="35"/>
      <c r="AP72" s="35"/>
      <c r="AQ72" s="35"/>
      <c r="AR72" s="35"/>
    </row>
    <row r="73" spans="1:44" ht="13.5" thickBot="1">
      <c r="A73" s="35"/>
      <c r="B73" s="283"/>
      <c r="C73" s="1372" t="s">
        <v>234</v>
      </c>
      <c r="D73" s="1372"/>
      <c r="E73" s="1372"/>
      <c r="F73" s="1372"/>
      <c r="G73" s="1372"/>
      <c r="H73" s="1372"/>
      <c r="I73" s="1375" t="s">
        <v>235</v>
      </c>
      <c r="J73" s="1372"/>
      <c r="K73" s="1372"/>
      <c r="L73" s="1372"/>
      <c r="M73" s="1372"/>
      <c r="N73" s="1376"/>
      <c r="O73" s="1372" t="s">
        <v>236</v>
      </c>
      <c r="P73" s="1372"/>
      <c r="Q73" s="1372"/>
      <c r="R73" s="1372"/>
      <c r="S73" s="1372"/>
      <c r="T73" s="1372"/>
      <c r="U73" s="1375" t="s">
        <v>223</v>
      </c>
      <c r="V73" s="1372"/>
      <c r="W73" s="1372"/>
      <c r="X73" s="1372"/>
      <c r="Y73" s="1372"/>
      <c r="Z73" s="1376"/>
      <c r="AA73" s="1367" t="s">
        <v>84</v>
      </c>
      <c r="AB73" s="1367"/>
      <c r="AC73" s="1367"/>
      <c r="AD73" s="1367"/>
      <c r="AE73" s="1367"/>
      <c r="AF73" s="1367"/>
      <c r="AG73" s="385"/>
      <c r="AH73" s="53"/>
      <c r="AI73" s="53"/>
      <c r="AJ73" s="53"/>
      <c r="AK73" s="53"/>
      <c r="AL73" s="53"/>
      <c r="AM73" s="53"/>
      <c r="AN73" s="53"/>
      <c r="AO73" s="35"/>
      <c r="AP73" s="35"/>
      <c r="AQ73" s="35"/>
      <c r="AR73" s="35"/>
    </row>
    <row r="74" spans="1:44" ht="26.25" thickBot="1">
      <c r="A74" s="35"/>
      <c r="B74" s="283"/>
      <c r="C74" s="278" t="s">
        <v>229</v>
      </c>
      <c r="D74" s="279" t="s">
        <v>230</v>
      </c>
      <c r="E74" s="279" t="s">
        <v>231</v>
      </c>
      <c r="F74" s="279" t="s">
        <v>237</v>
      </c>
      <c r="G74" s="279" t="s">
        <v>238</v>
      </c>
      <c r="H74" s="282" t="s">
        <v>0</v>
      </c>
      <c r="I74" s="278" t="s">
        <v>229</v>
      </c>
      <c r="J74" s="279" t="s">
        <v>230</v>
      </c>
      <c r="K74" s="279" t="s">
        <v>231</v>
      </c>
      <c r="L74" s="279" t="s">
        <v>237</v>
      </c>
      <c r="M74" s="279" t="s">
        <v>238</v>
      </c>
      <c r="N74" s="280" t="s">
        <v>0</v>
      </c>
      <c r="O74" s="281" t="s">
        <v>229</v>
      </c>
      <c r="P74" s="279" t="s">
        <v>230</v>
      </c>
      <c r="Q74" s="279" t="s">
        <v>231</v>
      </c>
      <c r="R74" s="279" t="s">
        <v>237</v>
      </c>
      <c r="S74" s="279" t="s">
        <v>238</v>
      </c>
      <c r="T74" s="280" t="s">
        <v>0</v>
      </c>
      <c r="U74" s="278" t="s">
        <v>229</v>
      </c>
      <c r="V74" s="279" t="s">
        <v>230</v>
      </c>
      <c r="W74" s="279" t="s">
        <v>231</v>
      </c>
      <c r="X74" s="279" t="s">
        <v>237</v>
      </c>
      <c r="Y74" s="279" t="s">
        <v>238</v>
      </c>
      <c r="Z74" s="280" t="s">
        <v>0</v>
      </c>
      <c r="AA74" s="278" t="s">
        <v>229</v>
      </c>
      <c r="AB74" s="279" t="s">
        <v>230</v>
      </c>
      <c r="AC74" s="279" t="s">
        <v>231</v>
      </c>
      <c r="AD74" s="279" t="s">
        <v>237</v>
      </c>
      <c r="AE74" s="279" t="s">
        <v>238</v>
      </c>
      <c r="AF74" s="282" t="s">
        <v>0</v>
      </c>
      <c r="AG74" s="385"/>
      <c r="AH74" s="53"/>
      <c r="AI74" s="53"/>
      <c r="AJ74" s="53"/>
      <c r="AK74" s="53"/>
      <c r="AL74" s="53"/>
      <c r="AM74" s="53"/>
      <c r="AN74" s="53"/>
      <c r="AO74" s="35"/>
      <c r="AP74" s="35"/>
      <c r="AQ74" s="35"/>
      <c r="AR74" s="35"/>
    </row>
    <row r="75" spans="1:44">
      <c r="A75" s="35"/>
      <c r="B75" s="285" t="s">
        <v>57</v>
      </c>
      <c r="C75" s="950"/>
      <c r="D75" s="92"/>
      <c r="E75" s="92"/>
      <c r="F75" s="92"/>
      <c r="G75" s="92"/>
      <c r="H75" s="951">
        <v>88030.799999999886</v>
      </c>
      <c r="I75" s="950"/>
      <c r="J75" s="92"/>
      <c r="K75" s="92"/>
      <c r="L75" s="92"/>
      <c r="M75" s="92"/>
      <c r="N75" s="951">
        <v>59982.239999999998</v>
      </c>
      <c r="O75" s="950"/>
      <c r="P75" s="92"/>
      <c r="Q75" s="92"/>
      <c r="R75" s="92"/>
      <c r="S75" s="92"/>
      <c r="T75" s="951">
        <v>29271.120000000003</v>
      </c>
      <c r="U75" s="950"/>
      <c r="V75" s="92"/>
      <c r="W75" s="92"/>
      <c r="X75" s="92"/>
      <c r="Y75" s="92"/>
      <c r="Z75" s="951">
        <v>21488.400000000023</v>
      </c>
      <c r="AA75" s="950"/>
      <c r="AB75" s="92"/>
      <c r="AC75" s="92"/>
      <c r="AD75" s="92"/>
      <c r="AE75" s="92"/>
      <c r="AF75" s="952"/>
      <c r="AG75" s="385"/>
      <c r="AH75" s="53"/>
      <c r="AI75" s="53"/>
      <c r="AJ75" s="53"/>
      <c r="AK75" s="53"/>
      <c r="AL75" s="53"/>
      <c r="AM75" s="53"/>
      <c r="AN75" s="53"/>
      <c r="AO75" s="35"/>
      <c r="AP75" s="35"/>
      <c r="AQ75" s="35"/>
      <c r="AR75" s="35"/>
    </row>
    <row r="76" spans="1:44">
      <c r="A76" s="35"/>
      <c r="B76" s="285" t="s">
        <v>58</v>
      </c>
      <c r="C76" s="950"/>
      <c r="D76" s="92"/>
      <c r="E76" s="92"/>
      <c r="F76" s="92"/>
      <c r="G76" s="92"/>
      <c r="H76" s="951"/>
      <c r="I76" s="950"/>
      <c r="J76" s="92"/>
      <c r="K76" s="92"/>
      <c r="L76" s="92"/>
      <c r="M76" s="92"/>
      <c r="N76" s="951"/>
      <c r="O76" s="950"/>
      <c r="P76" s="92"/>
      <c r="Q76" s="92"/>
      <c r="R76" s="92"/>
      <c r="S76" s="92"/>
      <c r="T76" s="951"/>
      <c r="U76" s="950"/>
      <c r="V76" s="92"/>
      <c r="W76" s="92"/>
      <c r="X76" s="92"/>
      <c r="Y76" s="92"/>
      <c r="Z76" s="951"/>
      <c r="AA76" s="950"/>
      <c r="AB76" s="92"/>
      <c r="AC76" s="92"/>
      <c r="AD76" s="92"/>
      <c r="AE76" s="92"/>
      <c r="AF76" s="952"/>
      <c r="AG76" s="385"/>
      <c r="AH76" s="53"/>
      <c r="AI76" s="53"/>
      <c r="AJ76" s="53"/>
      <c r="AK76" s="53"/>
      <c r="AL76" s="53"/>
      <c r="AM76" s="53"/>
      <c r="AN76" s="53"/>
      <c r="AO76" s="35"/>
      <c r="AP76" s="35"/>
      <c r="AQ76" s="35"/>
      <c r="AR76" s="35"/>
    </row>
    <row r="77" spans="1:44">
      <c r="A77" s="35"/>
      <c r="B77" s="285" t="s">
        <v>49</v>
      </c>
      <c r="C77" s="950"/>
      <c r="D77" s="92"/>
      <c r="E77" s="92"/>
      <c r="F77" s="92"/>
      <c r="G77" s="92"/>
      <c r="H77" s="951">
        <v>65328.369999999995</v>
      </c>
      <c r="I77" s="950"/>
      <c r="J77" s="92"/>
      <c r="K77" s="92"/>
      <c r="L77" s="92"/>
      <c r="M77" s="92"/>
      <c r="N77" s="951">
        <v>63154.100000000006</v>
      </c>
      <c r="O77" s="950"/>
      <c r="P77" s="92"/>
      <c r="Q77" s="92"/>
      <c r="R77" s="92"/>
      <c r="S77" s="92"/>
      <c r="T77" s="951">
        <v>32472.75</v>
      </c>
      <c r="U77" s="950"/>
      <c r="V77" s="92"/>
      <c r="W77" s="92"/>
      <c r="X77" s="92"/>
      <c r="Y77" s="92"/>
      <c r="Z77" s="951">
        <v>17184.960000000003</v>
      </c>
      <c r="AA77" s="950"/>
      <c r="AB77" s="92"/>
      <c r="AC77" s="92"/>
      <c r="AD77" s="92"/>
      <c r="AE77" s="92"/>
      <c r="AF77" s="952"/>
      <c r="AG77" s="385"/>
      <c r="AH77" s="53"/>
      <c r="AI77" s="53"/>
      <c r="AJ77" s="53"/>
      <c r="AK77" s="53"/>
      <c r="AL77" s="53"/>
      <c r="AM77" s="53"/>
      <c r="AN77" s="53"/>
      <c r="AO77" s="35"/>
      <c r="AP77" s="35"/>
      <c r="AQ77" s="35"/>
      <c r="AR77" s="35"/>
    </row>
    <row r="78" spans="1:44">
      <c r="A78" s="35"/>
      <c r="B78" s="285" t="s">
        <v>50</v>
      </c>
      <c r="C78" s="950"/>
      <c r="D78" s="92"/>
      <c r="E78" s="92"/>
      <c r="F78" s="92"/>
      <c r="G78" s="92"/>
      <c r="H78" s="951">
        <v>0</v>
      </c>
      <c r="I78" s="950"/>
      <c r="J78" s="92"/>
      <c r="K78" s="92"/>
      <c r="L78" s="92"/>
      <c r="M78" s="92"/>
      <c r="N78" s="951">
        <v>722.56</v>
      </c>
      <c r="O78" s="950"/>
      <c r="P78" s="92"/>
      <c r="Q78" s="92"/>
      <c r="R78" s="92"/>
      <c r="S78" s="92"/>
      <c r="T78" s="951">
        <v>0</v>
      </c>
      <c r="U78" s="950"/>
      <c r="V78" s="92"/>
      <c r="W78" s="92"/>
      <c r="X78" s="92"/>
      <c r="Y78" s="92"/>
      <c r="Z78" s="951">
        <v>0</v>
      </c>
      <c r="AA78" s="950"/>
      <c r="AB78" s="92"/>
      <c r="AC78" s="92"/>
      <c r="AD78" s="92"/>
      <c r="AE78" s="92"/>
      <c r="AF78" s="952"/>
      <c r="AG78" s="385"/>
      <c r="AH78" s="331"/>
      <c r="AI78" s="53"/>
      <c r="AJ78" s="53"/>
      <c r="AK78" s="53"/>
      <c r="AL78" s="53"/>
      <c r="AM78" s="53"/>
      <c r="AN78" s="53"/>
      <c r="AO78" s="35"/>
      <c r="AP78" s="35"/>
      <c r="AQ78" s="35"/>
      <c r="AR78" s="35"/>
    </row>
    <row r="79" spans="1:44">
      <c r="A79" s="35"/>
      <c r="B79" s="285" t="s">
        <v>51</v>
      </c>
      <c r="C79" s="950"/>
      <c r="D79" s="92"/>
      <c r="E79" s="92"/>
      <c r="F79" s="92"/>
      <c r="G79" s="92"/>
      <c r="H79" s="951">
        <v>1354.5</v>
      </c>
      <c r="I79" s="950"/>
      <c r="J79" s="92"/>
      <c r="K79" s="92"/>
      <c r="L79" s="92"/>
      <c r="M79" s="92"/>
      <c r="N79" s="953">
        <v>147.16</v>
      </c>
      <c r="O79" s="950"/>
      <c r="P79" s="92"/>
      <c r="Q79" s="92"/>
      <c r="R79" s="92"/>
      <c r="S79" s="92"/>
      <c r="T79" s="951">
        <v>916.74</v>
      </c>
      <c r="U79" s="950"/>
      <c r="V79" s="92"/>
      <c r="W79" s="92"/>
      <c r="X79" s="92"/>
      <c r="Y79" s="92"/>
      <c r="Z79" s="951">
        <v>0</v>
      </c>
      <c r="AA79" s="950"/>
      <c r="AB79" s="92"/>
      <c r="AC79" s="92"/>
      <c r="AD79" s="92"/>
      <c r="AE79" s="92"/>
      <c r="AF79" s="952"/>
      <c r="AG79" s="385"/>
      <c r="AH79" s="53"/>
      <c r="AI79" s="53"/>
      <c r="AJ79" s="53"/>
      <c r="AK79" s="53"/>
      <c r="AL79" s="53"/>
      <c r="AM79" s="53"/>
      <c r="AN79" s="53"/>
      <c r="AO79" s="35"/>
      <c r="AP79" s="35"/>
      <c r="AQ79" s="35"/>
      <c r="AR79" s="35"/>
    </row>
    <row r="80" spans="1:44">
      <c r="A80" s="35"/>
      <c r="B80" s="285" t="s">
        <v>52</v>
      </c>
      <c r="C80" s="950"/>
      <c r="D80" s="92"/>
      <c r="E80" s="92"/>
      <c r="F80" s="92"/>
      <c r="G80" s="92"/>
      <c r="H80" s="951">
        <v>30094.82</v>
      </c>
      <c r="I80" s="950"/>
      <c r="J80" s="92"/>
      <c r="K80" s="92"/>
      <c r="L80" s="92"/>
      <c r="M80" s="92"/>
      <c r="N80" s="951">
        <v>29416.95</v>
      </c>
      <c r="O80" s="950"/>
      <c r="P80" s="92"/>
      <c r="Q80" s="92"/>
      <c r="R80" s="92"/>
      <c r="S80" s="92"/>
      <c r="T80" s="951">
        <v>20150.099999999999</v>
      </c>
      <c r="U80" s="950"/>
      <c r="V80" s="92"/>
      <c r="W80" s="92"/>
      <c r="X80" s="92"/>
      <c r="Y80" s="92"/>
      <c r="Z80" s="951">
        <v>7984.4099999999989</v>
      </c>
      <c r="AA80" s="950"/>
      <c r="AB80" s="92"/>
      <c r="AC80" s="92"/>
      <c r="AD80" s="92"/>
      <c r="AE80" s="92"/>
      <c r="AF80" s="952"/>
      <c r="AG80" s="385"/>
      <c r="AH80" s="53"/>
      <c r="AI80" s="53"/>
      <c r="AJ80" s="53"/>
      <c r="AK80" s="53"/>
      <c r="AL80" s="53"/>
      <c r="AM80" s="53"/>
      <c r="AN80" s="53"/>
      <c r="AO80" s="35"/>
      <c r="AP80" s="35"/>
      <c r="AQ80" s="35"/>
      <c r="AR80" s="35"/>
    </row>
    <row r="81" spans="1:44">
      <c r="A81" s="35"/>
      <c r="B81" s="285" t="s">
        <v>53</v>
      </c>
      <c r="C81" s="950"/>
      <c r="D81" s="92"/>
      <c r="E81" s="92"/>
      <c r="F81" s="92"/>
      <c r="G81" s="92"/>
      <c r="H81" s="951">
        <v>0</v>
      </c>
      <c r="I81" s="950"/>
      <c r="J81" s="92"/>
      <c r="K81" s="92"/>
      <c r="L81" s="92"/>
      <c r="M81" s="92"/>
      <c r="N81" s="951">
        <v>473.92</v>
      </c>
      <c r="O81" s="950"/>
      <c r="P81" s="92"/>
      <c r="Q81" s="92"/>
      <c r="R81" s="92"/>
      <c r="S81" s="92"/>
      <c r="T81" s="951">
        <v>0</v>
      </c>
      <c r="U81" s="950"/>
      <c r="V81" s="92"/>
      <c r="W81" s="92"/>
      <c r="X81" s="92"/>
      <c r="Y81" s="92"/>
      <c r="Z81" s="951">
        <v>0</v>
      </c>
      <c r="AA81" s="950"/>
      <c r="AB81" s="92"/>
      <c r="AC81" s="92"/>
      <c r="AD81" s="92"/>
      <c r="AE81" s="92"/>
      <c r="AF81" s="952"/>
      <c r="AG81" s="385"/>
      <c r="AH81" s="53"/>
      <c r="AI81" s="53"/>
      <c r="AJ81" s="53"/>
      <c r="AK81" s="53"/>
      <c r="AL81" s="53"/>
      <c r="AM81" s="53"/>
      <c r="AN81" s="53"/>
      <c r="AO81" s="35"/>
      <c r="AP81" s="35"/>
      <c r="AQ81" s="35"/>
      <c r="AR81" s="35"/>
    </row>
    <row r="82" spans="1:44">
      <c r="A82" s="35"/>
      <c r="B82" s="285" t="s">
        <v>54</v>
      </c>
      <c r="C82" s="950"/>
      <c r="D82" s="92"/>
      <c r="E82" s="92"/>
      <c r="F82" s="92"/>
      <c r="G82" s="92"/>
      <c r="H82" s="951">
        <v>159.77000000000001</v>
      </c>
      <c r="I82" s="950"/>
      <c r="J82" s="92"/>
      <c r="K82" s="92"/>
      <c r="L82" s="92"/>
      <c r="M82" s="92"/>
      <c r="N82" s="951">
        <v>1257.1699999999998</v>
      </c>
      <c r="O82" s="950"/>
      <c r="P82" s="92"/>
      <c r="Q82" s="92"/>
      <c r="R82" s="92"/>
      <c r="S82" s="92"/>
      <c r="T82" s="951">
        <v>1052.48</v>
      </c>
      <c r="U82" s="950"/>
      <c r="V82" s="92"/>
      <c r="W82" s="92"/>
      <c r="X82" s="92"/>
      <c r="Y82" s="92"/>
      <c r="Z82" s="951">
        <v>833.09999999999991</v>
      </c>
      <c r="AA82" s="950"/>
      <c r="AB82" s="92"/>
      <c r="AC82" s="92"/>
      <c r="AD82" s="92"/>
      <c r="AE82" s="92"/>
      <c r="AF82" s="952"/>
      <c r="AG82" s="385"/>
      <c r="AH82" s="53"/>
      <c r="AI82" s="53"/>
      <c r="AJ82" s="53"/>
      <c r="AK82" s="53"/>
      <c r="AL82" s="53"/>
      <c r="AM82" s="53"/>
      <c r="AN82" s="53"/>
      <c r="AO82" s="35"/>
      <c r="AP82" s="35"/>
      <c r="AQ82" s="35"/>
      <c r="AR82" s="35"/>
    </row>
    <row r="83" spans="1:44">
      <c r="A83" s="35"/>
      <c r="B83" s="285" t="s">
        <v>55</v>
      </c>
      <c r="C83" s="950"/>
      <c r="D83" s="92"/>
      <c r="E83" s="92"/>
      <c r="F83" s="92"/>
      <c r="G83" s="92"/>
      <c r="H83" s="951">
        <v>0</v>
      </c>
      <c r="I83" s="950"/>
      <c r="J83" s="92"/>
      <c r="K83" s="92"/>
      <c r="L83" s="92"/>
      <c r="M83" s="92"/>
      <c r="N83" s="951">
        <v>1263.93</v>
      </c>
      <c r="O83" s="950"/>
      <c r="P83" s="92"/>
      <c r="Q83" s="92"/>
      <c r="R83" s="92"/>
      <c r="S83" s="92"/>
      <c r="T83" s="951">
        <v>437.44</v>
      </c>
      <c r="U83" s="950"/>
      <c r="V83" s="92"/>
      <c r="W83" s="92"/>
      <c r="X83" s="92"/>
      <c r="Y83" s="92"/>
      <c r="Z83" s="951">
        <v>2284.16</v>
      </c>
      <c r="AA83" s="950"/>
      <c r="AB83" s="92"/>
      <c r="AC83" s="92"/>
      <c r="AD83" s="92"/>
      <c r="AE83" s="92"/>
      <c r="AF83" s="952"/>
      <c r="AG83" s="385"/>
      <c r="AH83" s="53"/>
      <c r="AI83" s="53"/>
      <c r="AJ83" s="53"/>
      <c r="AK83" s="53"/>
      <c r="AL83" s="53"/>
      <c r="AM83" s="53"/>
      <c r="AN83" s="53"/>
      <c r="AO83" s="35"/>
      <c r="AP83" s="35"/>
      <c r="AQ83" s="35"/>
      <c r="AR83" s="35"/>
    </row>
    <row r="84" spans="1:44">
      <c r="A84" s="35"/>
      <c r="B84" s="285" t="s">
        <v>56</v>
      </c>
      <c r="C84" s="950"/>
      <c r="D84" s="92"/>
      <c r="E84" s="92"/>
      <c r="F84" s="92"/>
      <c r="G84" s="92"/>
      <c r="H84" s="951"/>
      <c r="I84" s="950"/>
      <c r="J84" s="92"/>
      <c r="K84" s="92"/>
      <c r="L84" s="92"/>
      <c r="M84" s="92"/>
      <c r="N84" s="951"/>
      <c r="O84" s="950"/>
      <c r="P84" s="92"/>
      <c r="Q84" s="92"/>
      <c r="R84" s="92"/>
      <c r="S84" s="92"/>
      <c r="T84" s="951"/>
      <c r="U84" s="950"/>
      <c r="V84" s="92"/>
      <c r="W84" s="92"/>
      <c r="X84" s="92"/>
      <c r="Y84" s="92"/>
      <c r="Z84" s="951"/>
      <c r="AA84" s="950"/>
      <c r="AB84" s="92"/>
      <c r="AC84" s="92"/>
      <c r="AD84" s="92"/>
      <c r="AE84" s="92"/>
      <c r="AF84" s="952"/>
      <c r="AG84" s="386"/>
      <c r="AH84" s="77"/>
      <c r="AI84" s="77"/>
      <c r="AJ84" s="77"/>
      <c r="AK84" s="77"/>
      <c r="AL84" s="77"/>
      <c r="AM84" s="77"/>
      <c r="AN84" s="77"/>
      <c r="AO84" s="35"/>
      <c r="AP84" s="35"/>
      <c r="AQ84" s="35"/>
      <c r="AR84" s="35"/>
    </row>
    <row r="85" spans="1:44">
      <c r="A85" s="35"/>
      <c r="B85" s="285"/>
      <c r="C85" s="103"/>
      <c r="D85" s="92"/>
      <c r="E85" s="92"/>
      <c r="F85" s="92"/>
      <c r="G85" s="92"/>
      <c r="H85" s="951"/>
      <c r="I85" s="103"/>
      <c r="J85" s="92"/>
      <c r="K85" s="92"/>
      <c r="L85" s="92"/>
      <c r="M85" s="92"/>
      <c r="N85" s="951"/>
      <c r="O85" s="103"/>
      <c r="P85" s="92"/>
      <c r="Q85" s="92"/>
      <c r="R85" s="92"/>
      <c r="S85" s="92"/>
      <c r="T85" s="951"/>
      <c r="U85" s="103"/>
      <c r="V85" s="92"/>
      <c r="W85" s="92"/>
      <c r="X85" s="92"/>
      <c r="Y85" s="92"/>
      <c r="Z85" s="951"/>
      <c r="AA85" s="103"/>
      <c r="AB85" s="92"/>
      <c r="AC85" s="92"/>
      <c r="AD85" s="92"/>
      <c r="AE85" s="92"/>
      <c r="AF85" s="952"/>
      <c r="AG85" s="389"/>
      <c r="AH85" s="79"/>
      <c r="AI85" s="79"/>
      <c r="AJ85" s="79"/>
      <c r="AK85" s="79"/>
      <c r="AL85" s="79"/>
      <c r="AM85" s="79"/>
      <c r="AN85" s="79"/>
      <c r="AO85" s="35"/>
      <c r="AP85" s="35"/>
      <c r="AQ85" s="35"/>
      <c r="AR85" s="35"/>
    </row>
    <row r="86" spans="1:44">
      <c r="A86" s="35"/>
      <c r="B86" s="287" t="s">
        <v>79</v>
      </c>
      <c r="C86" s="941"/>
      <c r="D86" s="939"/>
      <c r="E86" s="942"/>
      <c r="F86" s="939"/>
      <c r="G86" s="939"/>
      <c r="H86" s="953">
        <v>557370.83802790858</v>
      </c>
      <c r="I86" s="941"/>
      <c r="J86" s="939"/>
      <c r="K86" s="942"/>
      <c r="L86" s="939"/>
      <c r="M86" s="939"/>
      <c r="N86" s="953">
        <v>673392.59</v>
      </c>
      <c r="O86" s="941"/>
      <c r="P86" s="939"/>
      <c r="Q86" s="942"/>
      <c r="R86" s="939"/>
      <c r="S86" s="939"/>
      <c r="T86" s="953">
        <v>656261.97348634829</v>
      </c>
      <c r="U86" s="941"/>
      <c r="V86" s="939"/>
      <c r="W86" s="942"/>
      <c r="X86" s="939"/>
      <c r="Y86" s="939"/>
      <c r="Z86" s="953">
        <v>490405.9219792271</v>
      </c>
      <c r="AA86" s="941"/>
      <c r="AB86" s="939"/>
      <c r="AC86" s="942"/>
      <c r="AD86" s="939"/>
      <c r="AE86" s="939"/>
      <c r="AF86" s="952"/>
      <c r="AG86" s="385"/>
      <c r="AH86" s="53"/>
      <c r="AI86" s="65"/>
      <c r="AJ86" s="65"/>
      <c r="AK86" s="65"/>
      <c r="AL86" s="65"/>
      <c r="AM86" s="65"/>
      <c r="AN86" s="65"/>
      <c r="AO86" s="60"/>
      <c r="AP86" s="60"/>
      <c r="AQ86" s="35"/>
      <c r="AR86" s="35"/>
    </row>
    <row r="87" spans="1:44">
      <c r="A87" s="35"/>
      <c r="B87" s="287" t="s">
        <v>80</v>
      </c>
      <c r="C87" s="267"/>
      <c r="D87" s="939"/>
      <c r="E87" s="939"/>
      <c r="F87" s="939"/>
      <c r="G87" s="939"/>
      <c r="H87" s="953"/>
      <c r="I87" s="267"/>
      <c r="J87" s="939"/>
      <c r="K87" s="939"/>
      <c r="L87" s="939"/>
      <c r="M87" s="939"/>
      <c r="N87" s="953"/>
      <c r="O87" s="267"/>
      <c r="P87" s="939"/>
      <c r="Q87" s="939"/>
      <c r="R87" s="939"/>
      <c r="S87" s="939"/>
      <c r="T87" s="953"/>
      <c r="U87" s="267"/>
      <c r="V87" s="939"/>
      <c r="W87" s="939"/>
      <c r="X87" s="939"/>
      <c r="Y87" s="939"/>
      <c r="Z87" s="953"/>
      <c r="AA87" s="267"/>
      <c r="AB87" s="939"/>
      <c r="AC87" s="939"/>
      <c r="AD87" s="939"/>
      <c r="AE87" s="939"/>
      <c r="AF87" s="952"/>
      <c r="AG87" s="385"/>
      <c r="AH87" s="53"/>
      <c r="AI87" s="53"/>
      <c r="AJ87" s="53"/>
      <c r="AK87" s="53"/>
      <c r="AL87" s="53"/>
      <c r="AM87" s="53"/>
      <c r="AN87" s="53"/>
      <c r="AO87" s="60"/>
      <c r="AP87" s="60"/>
      <c r="AQ87" s="35"/>
      <c r="AR87" s="35"/>
    </row>
    <row r="88" spans="1:44">
      <c r="A88" s="35"/>
      <c r="B88" s="287" t="s">
        <v>81</v>
      </c>
      <c r="C88" s="941"/>
      <c r="D88" s="939"/>
      <c r="E88" s="942"/>
      <c r="F88" s="939"/>
      <c r="G88" s="939"/>
      <c r="H88" s="953">
        <v>71287.175755144577</v>
      </c>
      <c r="I88" s="941"/>
      <c r="J88" s="939"/>
      <c r="K88" s="942"/>
      <c r="L88" s="939"/>
      <c r="M88" s="939"/>
      <c r="N88" s="953">
        <v>81688.38</v>
      </c>
      <c r="O88" s="941"/>
      <c r="P88" s="939"/>
      <c r="Q88" s="942"/>
      <c r="R88" s="939"/>
      <c r="S88" s="939"/>
      <c r="T88" s="953">
        <v>65697.588176498728</v>
      </c>
      <c r="U88" s="941"/>
      <c r="V88" s="939"/>
      <c r="W88" s="942"/>
      <c r="X88" s="939"/>
      <c r="Y88" s="939"/>
      <c r="Z88" s="953">
        <v>47615.370937633714</v>
      </c>
      <c r="AA88" s="941"/>
      <c r="AB88" s="939"/>
      <c r="AC88" s="942"/>
      <c r="AD88" s="939"/>
      <c r="AE88" s="939"/>
      <c r="AF88" s="952"/>
      <c r="AG88" s="385"/>
      <c r="AH88" s="53"/>
      <c r="AI88" s="53"/>
      <c r="AJ88" s="53"/>
      <c r="AK88" s="53"/>
      <c r="AL88" s="53"/>
      <c r="AM88" s="53"/>
      <c r="AN88" s="53"/>
      <c r="AO88" s="60"/>
      <c r="AP88" s="60"/>
      <c r="AQ88" s="35"/>
      <c r="AR88" s="35"/>
    </row>
    <row r="89" spans="1:44">
      <c r="A89" s="35"/>
      <c r="B89" s="288" t="s">
        <v>76</v>
      </c>
      <c r="C89" s="954"/>
      <c r="D89" s="943"/>
      <c r="E89" s="943"/>
      <c r="F89" s="945"/>
      <c r="G89" s="945"/>
      <c r="H89" s="953">
        <v>967488.2148682893</v>
      </c>
      <c r="I89" s="954"/>
      <c r="J89" s="943"/>
      <c r="K89" s="943"/>
      <c r="L89" s="945"/>
      <c r="M89" s="945"/>
      <c r="N89" s="953">
        <v>1017549.62</v>
      </c>
      <c r="O89" s="954"/>
      <c r="P89" s="943"/>
      <c r="Q89" s="943"/>
      <c r="R89" s="945"/>
      <c r="S89" s="945"/>
      <c r="T89" s="953">
        <v>916384.84974301851</v>
      </c>
      <c r="U89" s="954"/>
      <c r="V89" s="943"/>
      <c r="W89" s="943"/>
      <c r="X89" s="945"/>
      <c r="Y89" s="945"/>
      <c r="Z89" s="953">
        <v>729297.78284730413</v>
      </c>
      <c r="AA89" s="954"/>
      <c r="AB89" s="943"/>
      <c r="AC89" s="943"/>
      <c r="AD89" s="945"/>
      <c r="AE89" s="945"/>
      <c r="AF89" s="952"/>
      <c r="AG89" s="385"/>
      <c r="AH89" s="53"/>
      <c r="AI89" s="53"/>
      <c r="AJ89" s="53"/>
      <c r="AK89" s="53"/>
      <c r="AL89" s="53"/>
      <c r="AM89" s="53"/>
      <c r="AN89" s="53"/>
      <c r="AO89" s="60"/>
      <c r="AP89" s="60"/>
      <c r="AQ89" s="35"/>
      <c r="AR89" s="35"/>
    </row>
    <row r="90" spans="1:44">
      <c r="A90" s="35"/>
      <c r="B90" s="288" t="s">
        <v>77</v>
      </c>
      <c r="C90" s="954"/>
      <c r="D90" s="945"/>
      <c r="E90" s="943"/>
      <c r="F90" s="945"/>
      <c r="G90" s="945"/>
      <c r="H90" s="953">
        <v>46036.136970576685</v>
      </c>
      <c r="I90" s="954"/>
      <c r="J90" s="945"/>
      <c r="K90" s="943"/>
      <c r="L90" s="945"/>
      <c r="M90" s="945"/>
      <c r="N90" s="953">
        <v>209315.33</v>
      </c>
      <c r="O90" s="954"/>
      <c r="P90" s="945"/>
      <c r="Q90" s="943"/>
      <c r="R90" s="945"/>
      <c r="S90" s="945"/>
      <c r="T90" s="953">
        <v>206202.56628742567</v>
      </c>
      <c r="U90" s="954"/>
      <c r="V90" s="945"/>
      <c r="W90" s="943"/>
      <c r="X90" s="945"/>
      <c r="Y90" s="945"/>
      <c r="Z90" s="953">
        <v>124473.59885559983</v>
      </c>
      <c r="AA90" s="954"/>
      <c r="AB90" s="945"/>
      <c r="AC90" s="943"/>
      <c r="AD90" s="945"/>
      <c r="AE90" s="945"/>
      <c r="AF90" s="952"/>
      <c r="AG90" s="391"/>
      <c r="AH90" s="64"/>
      <c r="AI90" s="64"/>
      <c r="AJ90" s="64"/>
      <c r="AK90" s="64"/>
      <c r="AL90" s="64"/>
      <c r="AM90" s="64"/>
      <c r="AN90" s="64"/>
      <c r="AO90" s="60"/>
      <c r="AP90" s="60"/>
      <c r="AQ90" s="35"/>
      <c r="AR90" s="35"/>
    </row>
    <row r="91" spans="1:44" s="13" customFormat="1">
      <c r="A91" s="76"/>
      <c r="B91" s="288" t="s">
        <v>78</v>
      </c>
      <c r="C91" s="954"/>
      <c r="D91" s="943"/>
      <c r="E91" s="943"/>
      <c r="F91" s="945"/>
      <c r="G91" s="945"/>
      <c r="H91" s="953">
        <v>355969.04037617985</v>
      </c>
      <c r="I91" s="954"/>
      <c r="J91" s="943"/>
      <c r="K91" s="943"/>
      <c r="L91" s="945"/>
      <c r="M91" s="945"/>
      <c r="N91" s="953">
        <v>0</v>
      </c>
      <c r="O91" s="954"/>
      <c r="P91" s="943"/>
      <c r="Q91" s="943"/>
      <c r="R91" s="945"/>
      <c r="S91" s="945"/>
      <c r="T91" s="953">
        <v>102.10809836129597</v>
      </c>
      <c r="U91" s="954"/>
      <c r="V91" s="943"/>
      <c r="W91" s="943"/>
      <c r="X91" s="945"/>
      <c r="Y91" s="945"/>
      <c r="Z91" s="953">
        <v>0</v>
      </c>
      <c r="AA91" s="954"/>
      <c r="AB91" s="943"/>
      <c r="AC91" s="943"/>
      <c r="AD91" s="945"/>
      <c r="AE91" s="945"/>
      <c r="AF91" s="952"/>
      <c r="AG91" s="386"/>
      <c r="AH91" s="77"/>
      <c r="AI91" s="77"/>
      <c r="AJ91" s="77"/>
      <c r="AK91" s="77"/>
      <c r="AL91" s="77"/>
      <c r="AM91" s="77"/>
      <c r="AN91" s="77"/>
      <c r="AO91" s="86"/>
      <c r="AP91" s="86"/>
      <c r="AQ91" s="76"/>
      <c r="AR91" s="76"/>
    </row>
    <row r="92" spans="1:44">
      <c r="A92" s="35"/>
      <c r="B92" s="288" t="s">
        <v>82</v>
      </c>
      <c r="C92" s="954"/>
      <c r="D92" s="945"/>
      <c r="E92" s="943"/>
      <c r="F92" s="945"/>
      <c r="G92" s="945"/>
      <c r="H92" s="951">
        <v>75950.384001901373</v>
      </c>
      <c r="I92" s="954"/>
      <c r="J92" s="945"/>
      <c r="K92" s="943"/>
      <c r="L92" s="945"/>
      <c r="M92" s="945"/>
      <c r="N92" s="951">
        <v>111637.04</v>
      </c>
      <c r="O92" s="954"/>
      <c r="P92" s="945"/>
      <c r="Q92" s="943"/>
      <c r="R92" s="945"/>
      <c r="S92" s="945"/>
      <c r="T92" s="951">
        <v>58460.913516001936</v>
      </c>
      <c r="U92" s="954"/>
      <c r="V92" s="945"/>
      <c r="W92" s="943"/>
      <c r="X92" s="945"/>
      <c r="Y92" s="945"/>
      <c r="Z92" s="953">
        <v>17881.937933499659</v>
      </c>
      <c r="AA92" s="954"/>
      <c r="AB92" s="945"/>
      <c r="AC92" s="943"/>
      <c r="AD92" s="945"/>
      <c r="AE92" s="945"/>
      <c r="AF92" s="952"/>
      <c r="AG92" s="385"/>
      <c r="AH92" s="53"/>
      <c r="AI92" s="79"/>
      <c r="AJ92" s="79"/>
      <c r="AK92" s="79"/>
      <c r="AL92" s="79"/>
      <c r="AM92" s="79"/>
      <c r="AN92" s="79"/>
      <c r="AO92" s="60"/>
      <c r="AP92" s="60"/>
      <c r="AQ92" s="35"/>
      <c r="AR92" s="35"/>
    </row>
    <row r="93" spans="1:44">
      <c r="A93" s="35"/>
      <c r="B93" s="285" t="s">
        <v>83</v>
      </c>
      <c r="C93" s="103"/>
      <c r="D93" s="92"/>
      <c r="E93" s="92"/>
      <c r="F93" s="92"/>
      <c r="G93" s="92"/>
      <c r="H93" s="951"/>
      <c r="I93" s="103"/>
      <c r="J93" s="92"/>
      <c r="K93" s="92"/>
      <c r="L93" s="92"/>
      <c r="M93" s="92"/>
      <c r="N93" s="951"/>
      <c r="O93" s="103"/>
      <c r="P93" s="92"/>
      <c r="Q93" s="92"/>
      <c r="R93" s="92"/>
      <c r="S93" s="92"/>
      <c r="T93" s="951"/>
      <c r="U93" s="103"/>
      <c r="V93" s="92"/>
      <c r="W93" s="92"/>
      <c r="X93" s="92"/>
      <c r="Y93" s="92"/>
      <c r="Z93" s="951"/>
      <c r="AA93" s="103"/>
      <c r="AB93" s="92"/>
      <c r="AC93" s="92"/>
      <c r="AD93" s="92"/>
      <c r="AE93" s="92"/>
      <c r="AF93" s="952"/>
      <c r="AG93" s="384"/>
      <c r="AH93" s="60"/>
      <c r="AI93" s="60"/>
      <c r="AJ93" s="60"/>
      <c r="AK93" s="60"/>
      <c r="AL93" s="60"/>
      <c r="AM93" s="60"/>
      <c r="AN93" s="60"/>
      <c r="AO93" s="60"/>
      <c r="AP93" s="60"/>
      <c r="AQ93" s="35"/>
      <c r="AR93" s="35"/>
    </row>
    <row r="94" spans="1:44">
      <c r="A94" s="35"/>
      <c r="B94" s="285" t="s">
        <v>355</v>
      </c>
      <c r="C94" s="324"/>
      <c r="D94" s="519"/>
      <c r="E94" s="519"/>
      <c r="F94" s="519"/>
      <c r="G94" s="519"/>
      <c r="H94" s="633"/>
      <c r="I94" s="324"/>
      <c r="J94" s="519"/>
      <c r="K94" s="519"/>
      <c r="L94" s="519"/>
      <c r="M94" s="519"/>
      <c r="N94" s="633"/>
      <c r="O94" s="324"/>
      <c r="P94" s="519"/>
      <c r="Q94" s="519"/>
      <c r="R94" s="519"/>
      <c r="S94" s="519"/>
      <c r="T94" s="634"/>
      <c r="U94" s="324"/>
      <c r="V94" s="519"/>
      <c r="W94" s="519"/>
      <c r="X94" s="519"/>
      <c r="Y94" s="519"/>
      <c r="Z94" s="533"/>
      <c r="AA94" s="324"/>
      <c r="AB94" s="519"/>
      <c r="AC94" s="519"/>
      <c r="AD94" s="519"/>
      <c r="AE94" s="519"/>
      <c r="AF94" s="627"/>
      <c r="AG94" s="384"/>
      <c r="AH94" s="60"/>
      <c r="AI94" s="60"/>
      <c r="AJ94" s="60"/>
      <c r="AK94" s="60"/>
      <c r="AL94" s="60"/>
      <c r="AM94" s="60"/>
      <c r="AN94" s="60"/>
      <c r="AO94" s="60"/>
      <c r="AP94" s="60"/>
      <c r="AQ94" s="35"/>
      <c r="AR94" s="35"/>
    </row>
    <row r="95" spans="1:44">
      <c r="A95" s="35"/>
      <c r="B95" s="285" t="s">
        <v>357</v>
      </c>
      <c r="C95" s="324"/>
      <c r="D95" s="519"/>
      <c r="E95" s="519"/>
      <c r="F95" s="519"/>
      <c r="G95" s="519"/>
      <c r="H95" s="633"/>
      <c r="I95" s="324"/>
      <c r="J95" s="519"/>
      <c r="K95" s="519"/>
      <c r="L95" s="519"/>
      <c r="M95" s="519"/>
      <c r="N95" s="633"/>
      <c r="O95" s="324"/>
      <c r="P95" s="519"/>
      <c r="Q95" s="519"/>
      <c r="R95" s="519"/>
      <c r="S95" s="519"/>
      <c r="T95" s="634"/>
      <c r="U95" s="324"/>
      <c r="V95" s="519"/>
      <c r="W95" s="519"/>
      <c r="X95" s="519"/>
      <c r="Y95" s="519"/>
      <c r="Z95" s="533"/>
      <c r="AA95" s="324"/>
      <c r="AB95" s="519"/>
      <c r="AC95" s="519"/>
      <c r="AD95" s="519"/>
      <c r="AE95" s="519"/>
      <c r="AF95" s="627"/>
      <c r="AG95" s="384"/>
      <c r="AH95" s="60"/>
      <c r="AI95" s="60"/>
      <c r="AJ95" s="60"/>
      <c r="AK95" s="60"/>
      <c r="AL95" s="60"/>
      <c r="AM95" s="60"/>
      <c r="AN95" s="60"/>
      <c r="AO95" s="60"/>
      <c r="AP95" s="60"/>
      <c r="AQ95" s="35"/>
      <c r="AR95" s="35"/>
    </row>
    <row r="96" spans="1:44">
      <c r="A96" s="35"/>
      <c r="B96" s="285"/>
      <c r="C96" s="324"/>
      <c r="D96" s="253"/>
      <c r="E96" s="253"/>
      <c r="F96" s="253"/>
      <c r="G96" s="253"/>
      <c r="H96" s="506"/>
      <c r="I96" s="324"/>
      <c r="J96" s="253"/>
      <c r="K96" s="253"/>
      <c r="L96" s="253"/>
      <c r="M96" s="253"/>
      <c r="N96" s="506"/>
      <c r="O96" s="324"/>
      <c r="P96" s="253"/>
      <c r="Q96" s="253"/>
      <c r="R96" s="253"/>
      <c r="S96" s="253"/>
      <c r="T96" s="507"/>
      <c r="U96" s="324"/>
      <c r="V96" s="519"/>
      <c r="W96" s="519"/>
      <c r="X96" s="519"/>
      <c r="Y96" s="519"/>
      <c r="Z96" s="533"/>
      <c r="AA96" s="324"/>
      <c r="AB96" s="253"/>
      <c r="AC96" s="253"/>
      <c r="AD96" s="253"/>
      <c r="AE96" s="253"/>
      <c r="AF96" s="325"/>
      <c r="AG96" s="384"/>
      <c r="AH96" s="60"/>
      <c r="AI96" s="60"/>
      <c r="AJ96" s="60"/>
      <c r="AK96" s="60"/>
      <c r="AL96" s="60"/>
      <c r="AM96" s="60"/>
      <c r="AN96" s="60"/>
      <c r="AO96" s="60"/>
      <c r="AP96" s="60"/>
      <c r="AQ96" s="35"/>
      <c r="AR96" s="35"/>
    </row>
    <row r="97" spans="1:44">
      <c r="A97" s="35"/>
      <c r="B97" s="285" t="s">
        <v>59</v>
      </c>
      <c r="C97" s="950"/>
      <c r="D97" s="92"/>
      <c r="E97" s="92"/>
      <c r="F97" s="92"/>
      <c r="G97" s="92"/>
      <c r="H97" s="951">
        <v>1070041.3799999657</v>
      </c>
      <c r="I97" s="950"/>
      <c r="J97" s="92"/>
      <c r="K97" s="92"/>
      <c r="L97" s="92"/>
      <c r="M97" s="92"/>
      <c r="N97" s="951">
        <v>845362.29999999364</v>
      </c>
      <c r="O97" s="950"/>
      <c r="P97" s="92"/>
      <c r="Q97" s="92"/>
      <c r="R97" s="92"/>
      <c r="S97" s="92"/>
      <c r="T97" s="951">
        <v>914064.9999999943</v>
      </c>
      <c r="U97" s="950"/>
      <c r="V97" s="92"/>
      <c r="W97" s="92"/>
      <c r="X97" s="92"/>
      <c r="Y97" s="92"/>
      <c r="Z97" s="951">
        <v>918749.09000000707</v>
      </c>
      <c r="AA97" s="950"/>
      <c r="AB97" s="92"/>
      <c r="AC97" s="92"/>
      <c r="AD97" s="92"/>
      <c r="AE97" s="92"/>
      <c r="AF97" s="952"/>
      <c r="AG97" s="385"/>
      <c r="AH97" s="53"/>
      <c r="AI97" s="53"/>
      <c r="AJ97" s="53"/>
      <c r="AK97" s="53"/>
      <c r="AL97" s="53"/>
      <c r="AM97" s="53"/>
      <c r="AN97" s="53"/>
      <c r="AO97" s="60"/>
      <c r="AP97" s="60"/>
      <c r="AQ97" s="35"/>
      <c r="AR97" s="35"/>
    </row>
    <row r="98" spans="1:44">
      <c r="A98" s="35"/>
      <c r="B98" s="285" t="s">
        <v>60</v>
      </c>
      <c r="C98" s="950"/>
      <c r="D98" s="92"/>
      <c r="E98" s="92"/>
      <c r="F98" s="92"/>
      <c r="G98" s="92"/>
      <c r="H98" s="951">
        <v>86580.539999999921</v>
      </c>
      <c r="I98" s="950"/>
      <c r="J98" s="92"/>
      <c r="K98" s="92"/>
      <c r="L98" s="92"/>
      <c r="M98" s="92"/>
      <c r="N98" s="951">
        <v>94771.180000000051</v>
      </c>
      <c r="O98" s="950"/>
      <c r="P98" s="92"/>
      <c r="Q98" s="92"/>
      <c r="R98" s="92"/>
      <c r="S98" s="92"/>
      <c r="T98" s="951">
        <v>85538.900000000125</v>
      </c>
      <c r="U98" s="950"/>
      <c r="V98" s="92"/>
      <c r="W98" s="92"/>
      <c r="X98" s="92"/>
      <c r="Y98" s="92"/>
      <c r="Z98" s="951">
        <v>179620.3799999989</v>
      </c>
      <c r="AA98" s="950"/>
      <c r="AB98" s="92"/>
      <c r="AC98" s="92"/>
      <c r="AD98" s="92"/>
      <c r="AE98" s="92"/>
      <c r="AF98" s="952"/>
      <c r="AG98" s="390"/>
      <c r="AH98" s="65"/>
      <c r="AI98" s="65"/>
      <c r="AJ98" s="65"/>
      <c r="AK98" s="65"/>
      <c r="AL98" s="65"/>
      <c r="AM98" s="65"/>
      <c r="AN98" s="65"/>
      <c r="AO98" s="60"/>
      <c r="AP98" s="60"/>
      <c r="AQ98" s="35"/>
      <c r="AR98" s="35"/>
    </row>
    <row r="99" spans="1:44">
      <c r="A99" s="35"/>
      <c r="B99" s="285" t="s">
        <v>61</v>
      </c>
      <c r="C99" s="950"/>
      <c r="D99" s="92"/>
      <c r="E99" s="92"/>
      <c r="F99" s="92"/>
      <c r="G99" s="92"/>
      <c r="H99" s="951">
        <v>14164.389999999978</v>
      </c>
      <c r="I99" s="950"/>
      <c r="J99" s="92"/>
      <c r="K99" s="92"/>
      <c r="L99" s="92"/>
      <c r="M99" s="92"/>
      <c r="N99" s="951">
        <v>71196.139999999839</v>
      </c>
      <c r="O99" s="950"/>
      <c r="P99" s="92"/>
      <c r="Q99" s="92"/>
      <c r="R99" s="92"/>
      <c r="S99" s="92"/>
      <c r="T99" s="951">
        <v>10653</v>
      </c>
      <c r="U99" s="950"/>
      <c r="V99" s="92"/>
      <c r="W99" s="92"/>
      <c r="X99" s="92"/>
      <c r="Y99" s="92"/>
      <c r="Z99" s="951">
        <v>26218.170000000027</v>
      </c>
      <c r="AA99" s="950"/>
      <c r="AB99" s="92"/>
      <c r="AC99" s="92"/>
      <c r="AD99" s="92"/>
      <c r="AE99" s="92"/>
      <c r="AF99" s="952"/>
      <c r="AG99" s="385"/>
      <c r="AH99" s="53"/>
      <c r="AI99" s="65"/>
      <c r="AJ99" s="65"/>
      <c r="AK99" s="65"/>
      <c r="AL99" s="65"/>
      <c r="AM99" s="65"/>
      <c r="AN99" s="65"/>
      <c r="AO99" s="60"/>
      <c r="AP99" s="60"/>
      <c r="AQ99" s="35"/>
      <c r="AR99" s="35"/>
    </row>
    <row r="100" spans="1:44">
      <c r="A100" s="35"/>
      <c r="B100" s="285" t="s">
        <v>62</v>
      </c>
      <c r="C100" s="950"/>
      <c r="D100" s="92"/>
      <c r="E100" s="92"/>
      <c r="F100" s="92"/>
      <c r="G100" s="92"/>
      <c r="H100" s="951">
        <v>255.86</v>
      </c>
      <c r="I100" s="950"/>
      <c r="J100" s="92"/>
      <c r="K100" s="92"/>
      <c r="L100" s="92"/>
      <c r="M100" s="92"/>
      <c r="N100" s="951"/>
      <c r="O100" s="950"/>
      <c r="P100" s="92"/>
      <c r="Q100" s="92"/>
      <c r="R100" s="92"/>
      <c r="S100" s="92"/>
      <c r="T100" s="951"/>
      <c r="U100" s="950"/>
      <c r="V100" s="92"/>
      <c r="W100" s="92"/>
      <c r="X100" s="92"/>
      <c r="Y100" s="92"/>
      <c r="Z100" s="951">
        <v>1931.7</v>
      </c>
      <c r="AA100" s="950"/>
      <c r="AB100" s="92"/>
      <c r="AC100" s="92"/>
      <c r="AD100" s="92"/>
      <c r="AE100" s="92"/>
      <c r="AF100" s="952"/>
      <c r="AG100" s="390"/>
      <c r="AH100" s="65"/>
      <c r="AI100" s="65"/>
      <c r="AJ100" s="65"/>
      <c r="AK100" s="65"/>
      <c r="AL100" s="65"/>
      <c r="AM100" s="65"/>
      <c r="AN100" s="65"/>
      <c r="AO100" s="60"/>
      <c r="AP100" s="60"/>
      <c r="AQ100" s="35"/>
      <c r="AR100" s="35"/>
    </row>
    <row r="101" spans="1:44">
      <c r="A101" s="35"/>
      <c r="B101" s="289"/>
      <c r="C101" s="270"/>
      <c r="D101" s="99"/>
      <c r="E101" s="99"/>
      <c r="F101" s="99"/>
      <c r="G101" s="99"/>
      <c r="H101" s="951"/>
      <c r="I101" s="270"/>
      <c r="J101" s="99"/>
      <c r="K101" s="99"/>
      <c r="L101" s="99"/>
      <c r="M101" s="99"/>
      <c r="N101" s="951"/>
      <c r="O101" s="270"/>
      <c r="P101" s="99"/>
      <c r="Q101" s="99"/>
      <c r="R101" s="99"/>
      <c r="S101" s="99"/>
      <c r="T101" s="951"/>
      <c r="U101" s="270"/>
      <c r="V101" s="99"/>
      <c r="W101" s="99"/>
      <c r="X101" s="99"/>
      <c r="Y101" s="99"/>
      <c r="Z101" s="951"/>
      <c r="AA101" s="270"/>
      <c r="AB101" s="99"/>
      <c r="AC101" s="99"/>
      <c r="AD101" s="99"/>
      <c r="AE101" s="99"/>
      <c r="AF101" s="952"/>
      <c r="AG101" s="385"/>
      <c r="AH101" s="53"/>
      <c r="AI101" s="53"/>
      <c r="AJ101" s="53"/>
      <c r="AK101" s="53"/>
      <c r="AL101" s="53"/>
      <c r="AM101" s="53"/>
      <c r="AN101" s="53"/>
      <c r="AO101" s="60"/>
      <c r="AP101" s="60"/>
      <c r="AQ101" s="35"/>
      <c r="AR101" s="35"/>
    </row>
    <row r="102" spans="1:44">
      <c r="A102" s="35"/>
      <c r="B102" s="285" t="s">
        <v>63</v>
      </c>
      <c r="C102" s="270"/>
      <c r="D102" s="99"/>
      <c r="E102" s="99"/>
      <c r="F102" s="99"/>
      <c r="G102" s="99"/>
      <c r="H102" s="951">
        <v>58611.106573165664</v>
      </c>
      <c r="I102" s="270"/>
      <c r="J102" s="99"/>
      <c r="K102" s="99"/>
      <c r="L102" s="99"/>
      <c r="M102" s="99"/>
      <c r="N102" s="951">
        <v>57545.977415447262</v>
      </c>
      <c r="O102" s="270"/>
      <c r="P102" s="99"/>
      <c r="Q102" s="99"/>
      <c r="R102" s="99"/>
      <c r="S102" s="99"/>
      <c r="T102" s="951">
        <v>57731.341427682572</v>
      </c>
      <c r="U102" s="270"/>
      <c r="V102" s="99"/>
      <c r="W102" s="99"/>
      <c r="X102" s="99"/>
      <c r="Y102" s="99"/>
      <c r="Z102" s="951">
        <v>0</v>
      </c>
      <c r="AA102" s="270"/>
      <c r="AB102" s="99"/>
      <c r="AC102" s="99"/>
      <c r="AD102" s="99"/>
      <c r="AE102" s="99"/>
      <c r="AF102" s="952"/>
      <c r="AG102" s="385"/>
      <c r="AH102" s="53"/>
      <c r="AI102" s="65"/>
      <c r="AJ102" s="53"/>
      <c r="AK102" s="53"/>
      <c r="AL102" s="53"/>
      <c r="AM102" s="53"/>
      <c r="AN102" s="53"/>
      <c r="AO102" s="60"/>
      <c r="AP102" s="60"/>
      <c r="AQ102" s="35"/>
      <c r="AR102" s="35"/>
    </row>
    <row r="103" spans="1:44">
      <c r="A103" s="35"/>
      <c r="B103" s="285" t="s">
        <v>64</v>
      </c>
      <c r="C103" s="270"/>
      <c r="D103" s="99"/>
      <c r="E103" s="99"/>
      <c r="F103" s="99"/>
      <c r="G103" s="99"/>
      <c r="H103" s="951">
        <v>110679.36147301937</v>
      </c>
      <c r="I103" s="270"/>
      <c r="J103" s="99"/>
      <c r="K103" s="99"/>
      <c r="L103" s="99"/>
      <c r="M103" s="99"/>
      <c r="N103" s="951">
        <v>108668.00523091522</v>
      </c>
      <c r="O103" s="270"/>
      <c r="P103" s="99"/>
      <c r="Q103" s="99"/>
      <c r="R103" s="99"/>
      <c r="S103" s="99"/>
      <c r="T103" s="951">
        <v>109018.04077390008</v>
      </c>
      <c r="U103" s="270"/>
      <c r="V103" s="99"/>
      <c r="W103" s="99"/>
      <c r="X103" s="99"/>
      <c r="Y103" s="99"/>
      <c r="Z103" s="951">
        <v>195885.31</v>
      </c>
      <c r="AA103" s="270"/>
      <c r="AB103" s="99"/>
      <c r="AC103" s="99"/>
      <c r="AD103" s="99"/>
      <c r="AE103" s="99"/>
      <c r="AF103" s="952"/>
      <c r="AG103" s="385"/>
      <c r="AH103" s="53"/>
      <c r="AI103" s="53"/>
      <c r="AJ103" s="53"/>
      <c r="AK103" s="53"/>
      <c r="AL103" s="53"/>
      <c r="AM103" s="53"/>
      <c r="AN103" s="53"/>
      <c r="AO103" s="60"/>
      <c r="AP103" s="60"/>
      <c r="AQ103" s="35"/>
      <c r="AR103" s="35"/>
    </row>
    <row r="104" spans="1:44">
      <c r="A104" s="35"/>
      <c r="B104" s="285" t="s">
        <v>65</v>
      </c>
      <c r="C104" s="270"/>
      <c r="D104" s="99"/>
      <c r="E104" s="99"/>
      <c r="F104" s="99"/>
      <c r="G104" s="99"/>
      <c r="H104" s="951">
        <v>15841.491953814968</v>
      </c>
      <c r="I104" s="270"/>
      <c r="J104" s="99"/>
      <c r="K104" s="99"/>
      <c r="L104" s="99"/>
      <c r="M104" s="99"/>
      <c r="N104" s="951">
        <v>15553.607353637584</v>
      </c>
      <c r="O104" s="270"/>
      <c r="P104" s="99"/>
      <c r="Q104" s="99"/>
      <c r="R104" s="99"/>
      <c r="S104" s="99"/>
      <c r="T104" s="951">
        <v>15603.707798417396</v>
      </c>
      <c r="U104" s="270"/>
      <c r="V104" s="99"/>
      <c r="W104" s="99"/>
      <c r="X104" s="99"/>
      <c r="Y104" s="99"/>
      <c r="Z104" s="951">
        <v>0</v>
      </c>
      <c r="AA104" s="270"/>
      <c r="AB104" s="99"/>
      <c r="AC104" s="99"/>
      <c r="AD104" s="99"/>
      <c r="AE104" s="99"/>
      <c r="AF104" s="952"/>
      <c r="AG104" s="385"/>
      <c r="AH104" s="53"/>
      <c r="AI104" s="53"/>
      <c r="AJ104" s="53"/>
      <c r="AK104" s="53"/>
      <c r="AL104" s="53"/>
      <c r="AM104" s="53"/>
      <c r="AN104" s="53"/>
      <c r="AO104" s="60"/>
      <c r="AP104" s="60"/>
      <c r="AQ104" s="35"/>
      <c r="AR104" s="35"/>
    </row>
    <row r="105" spans="1:44">
      <c r="A105" s="35"/>
      <c r="B105" s="289"/>
      <c r="C105" s="270"/>
      <c r="D105" s="99"/>
      <c r="E105" s="99"/>
      <c r="F105" s="99"/>
      <c r="G105" s="99"/>
      <c r="H105" s="951"/>
      <c r="I105" s="270"/>
      <c r="J105" s="99"/>
      <c r="K105" s="99"/>
      <c r="L105" s="99"/>
      <c r="M105" s="99"/>
      <c r="N105" s="951"/>
      <c r="O105" s="270"/>
      <c r="P105" s="99"/>
      <c r="Q105" s="99"/>
      <c r="R105" s="99"/>
      <c r="S105" s="99"/>
      <c r="T105" s="951"/>
      <c r="U105" s="270"/>
      <c r="V105" s="99"/>
      <c r="W105" s="99"/>
      <c r="X105" s="99"/>
      <c r="Y105" s="99"/>
      <c r="Z105" s="951"/>
      <c r="AA105" s="270"/>
      <c r="AB105" s="99"/>
      <c r="AC105" s="99"/>
      <c r="AD105" s="99"/>
      <c r="AE105" s="99"/>
      <c r="AF105" s="952"/>
      <c r="AG105" s="386"/>
      <c r="AH105" s="77"/>
      <c r="AI105" s="77"/>
      <c r="AJ105" s="77"/>
      <c r="AK105" s="77"/>
      <c r="AL105" s="77"/>
      <c r="AM105" s="77"/>
      <c r="AN105" s="77"/>
      <c r="AO105" s="60"/>
      <c r="AP105" s="60"/>
      <c r="AQ105" s="35"/>
      <c r="AR105" s="35"/>
    </row>
    <row r="106" spans="1:44">
      <c r="A106" s="35"/>
      <c r="B106" s="289" t="s">
        <v>74</v>
      </c>
      <c r="C106" s="270"/>
      <c r="D106" s="99"/>
      <c r="E106" s="99"/>
      <c r="F106" s="99"/>
      <c r="G106" s="99"/>
      <c r="H106" s="951">
        <v>393447.99999999988</v>
      </c>
      <c r="I106" s="270"/>
      <c r="J106" s="99"/>
      <c r="K106" s="99"/>
      <c r="L106" s="99"/>
      <c r="M106" s="99"/>
      <c r="N106" s="951">
        <v>308349.34000000003</v>
      </c>
      <c r="O106" s="270"/>
      <c r="P106" s="99"/>
      <c r="Q106" s="99"/>
      <c r="R106" s="99"/>
      <c r="S106" s="99"/>
      <c r="T106" s="951">
        <v>197729.91</v>
      </c>
      <c r="U106" s="270"/>
      <c r="V106" s="99"/>
      <c r="W106" s="99"/>
      <c r="X106" s="99"/>
      <c r="Y106" s="99"/>
      <c r="Z106" s="951">
        <v>263537.55</v>
      </c>
      <c r="AA106" s="270"/>
      <c r="AB106" s="99"/>
      <c r="AC106" s="99"/>
      <c r="AD106" s="99"/>
      <c r="AE106" s="99"/>
      <c r="AF106" s="952"/>
      <c r="AG106" s="385"/>
      <c r="AH106" s="53"/>
      <c r="AI106" s="79"/>
      <c r="AJ106" s="79"/>
      <c r="AK106" s="79"/>
      <c r="AL106" s="79"/>
      <c r="AM106" s="79"/>
      <c r="AN106" s="79"/>
      <c r="AO106" s="60"/>
      <c r="AP106" s="60"/>
      <c r="AQ106" s="35"/>
      <c r="AR106" s="35"/>
    </row>
    <row r="107" spans="1:44">
      <c r="A107" s="35"/>
      <c r="B107" s="289" t="s">
        <v>75</v>
      </c>
      <c r="C107" s="270"/>
      <c r="D107" s="99"/>
      <c r="E107" s="99"/>
      <c r="F107" s="99"/>
      <c r="G107" s="99"/>
      <c r="H107" s="951">
        <v>1436.76</v>
      </c>
      <c r="I107" s="270"/>
      <c r="J107" s="99"/>
      <c r="K107" s="99"/>
      <c r="L107" s="99"/>
      <c r="M107" s="99"/>
      <c r="N107" s="951">
        <v>0</v>
      </c>
      <c r="O107" s="270"/>
      <c r="P107" s="99"/>
      <c r="Q107" s="99"/>
      <c r="R107" s="99"/>
      <c r="S107" s="99"/>
      <c r="T107" s="951">
        <v>0</v>
      </c>
      <c r="U107" s="270"/>
      <c r="V107" s="99"/>
      <c r="W107" s="99"/>
      <c r="X107" s="99"/>
      <c r="Y107" s="99"/>
      <c r="Z107" s="951">
        <v>0</v>
      </c>
      <c r="AA107" s="270"/>
      <c r="AB107" s="99"/>
      <c r="AC107" s="99"/>
      <c r="AD107" s="99"/>
      <c r="AE107" s="99"/>
      <c r="AF107" s="952"/>
      <c r="AG107" s="384"/>
      <c r="AH107" s="60"/>
      <c r="AI107" s="60"/>
      <c r="AJ107" s="60"/>
      <c r="AK107" s="60"/>
      <c r="AL107" s="60"/>
      <c r="AM107" s="60"/>
      <c r="AN107" s="60"/>
      <c r="AO107" s="35"/>
      <c r="AP107" s="35"/>
      <c r="AQ107" s="35"/>
      <c r="AR107" s="35"/>
    </row>
    <row r="108" spans="1:44">
      <c r="A108" s="35"/>
      <c r="B108" s="286"/>
      <c r="C108" s="269"/>
      <c r="D108" s="955"/>
      <c r="E108" s="955"/>
      <c r="F108" s="955"/>
      <c r="G108" s="955"/>
      <c r="H108" s="956"/>
      <c r="I108" s="269"/>
      <c r="J108" s="955"/>
      <c r="K108" s="955"/>
      <c r="L108" s="955"/>
      <c r="M108" s="955"/>
      <c r="N108" s="956"/>
      <c r="O108" s="269"/>
      <c r="P108" s="955"/>
      <c r="Q108" s="955"/>
      <c r="R108" s="955"/>
      <c r="S108" s="955"/>
      <c r="T108" s="956"/>
      <c r="U108" s="269"/>
      <c r="V108" s="955"/>
      <c r="W108" s="955"/>
      <c r="X108" s="955"/>
      <c r="Y108" s="955"/>
      <c r="Z108" s="956"/>
      <c r="AA108" s="269"/>
      <c r="AB108" s="955"/>
      <c r="AC108" s="955"/>
      <c r="AD108" s="955"/>
      <c r="AE108" s="955"/>
      <c r="AF108" s="952"/>
      <c r="AG108" s="384"/>
      <c r="AH108" s="60"/>
      <c r="AI108" s="60"/>
      <c r="AJ108" s="60"/>
      <c r="AK108" s="60"/>
      <c r="AL108" s="60"/>
      <c r="AM108" s="60"/>
      <c r="AN108" s="60"/>
      <c r="AO108" s="35"/>
      <c r="AP108" s="35"/>
      <c r="AQ108" s="35"/>
      <c r="AR108" s="35"/>
    </row>
    <row r="109" spans="1:44">
      <c r="A109" s="76"/>
      <c r="B109" s="285" t="s">
        <v>66</v>
      </c>
      <c r="C109" s="103"/>
      <c r="D109" s="92"/>
      <c r="E109" s="92"/>
      <c r="F109" s="92"/>
      <c r="G109" s="92"/>
      <c r="H109" s="956"/>
      <c r="I109" s="103"/>
      <c r="J109" s="92"/>
      <c r="K109" s="92"/>
      <c r="L109" s="92"/>
      <c r="M109" s="92"/>
      <c r="N109" s="956"/>
      <c r="O109" s="103"/>
      <c r="P109" s="92"/>
      <c r="Q109" s="92"/>
      <c r="R109" s="92"/>
      <c r="S109" s="92"/>
      <c r="T109" s="956"/>
      <c r="U109" s="103"/>
      <c r="V109" s="92"/>
      <c r="W109" s="92"/>
      <c r="X109" s="92"/>
      <c r="Y109" s="92"/>
      <c r="Z109" s="956"/>
      <c r="AA109" s="103"/>
      <c r="AB109" s="92"/>
      <c r="AC109" s="92"/>
      <c r="AD109" s="92"/>
      <c r="AE109" s="92"/>
      <c r="AF109" s="952"/>
      <c r="AG109" s="384"/>
      <c r="AH109" s="60"/>
      <c r="AI109" s="60"/>
      <c r="AJ109" s="60"/>
      <c r="AK109" s="60"/>
      <c r="AL109" s="60"/>
      <c r="AM109" s="60"/>
      <c r="AN109" s="60"/>
      <c r="AO109" s="35"/>
      <c r="AP109" s="35"/>
      <c r="AQ109" s="35"/>
      <c r="AR109" s="35"/>
    </row>
    <row r="110" spans="1:44">
      <c r="A110" s="35"/>
      <c r="B110" s="290" t="s">
        <v>67</v>
      </c>
      <c r="C110" s="950"/>
      <c r="D110" s="957"/>
      <c r="E110" s="92"/>
      <c r="F110" s="92"/>
      <c r="G110" s="92"/>
      <c r="H110" s="951">
        <v>1678879.37</v>
      </c>
      <c r="I110" s="950"/>
      <c r="J110" s="957"/>
      <c r="K110" s="92"/>
      <c r="L110" s="92"/>
      <c r="M110" s="92"/>
      <c r="N110" s="951">
        <v>1980571.5200000016</v>
      </c>
      <c r="O110" s="950"/>
      <c r="P110" s="957"/>
      <c r="Q110" s="92"/>
      <c r="R110" s="92"/>
      <c r="S110" s="92"/>
      <c r="T110" s="951">
        <v>1787808.0600000017</v>
      </c>
      <c r="U110" s="950"/>
      <c r="V110" s="957"/>
      <c r="W110" s="92"/>
      <c r="X110" s="92"/>
      <c r="Y110" s="92"/>
      <c r="Z110" s="951">
        <v>1557895.860000001</v>
      </c>
      <c r="AA110" s="950"/>
      <c r="AB110" s="957"/>
      <c r="AC110" s="92"/>
      <c r="AD110" s="92"/>
      <c r="AE110" s="92"/>
      <c r="AF110" s="952"/>
      <c r="AG110" s="385"/>
      <c r="AH110" s="53"/>
      <c r="AI110" s="60"/>
      <c r="AJ110" s="60"/>
      <c r="AK110" s="60"/>
      <c r="AL110" s="60"/>
      <c r="AM110" s="60"/>
      <c r="AN110" s="60"/>
      <c r="AO110" s="35"/>
      <c r="AP110" s="35"/>
      <c r="AQ110" s="35"/>
      <c r="AR110" s="35"/>
    </row>
    <row r="111" spans="1:44">
      <c r="A111" s="76"/>
      <c r="B111" s="290" t="s">
        <v>68</v>
      </c>
      <c r="C111" s="950"/>
      <c r="D111" s="957"/>
      <c r="E111" s="92"/>
      <c r="F111" s="92"/>
      <c r="G111" s="92"/>
      <c r="H111" s="951">
        <v>2770.1499999999996</v>
      </c>
      <c r="I111" s="950"/>
      <c r="J111" s="957"/>
      <c r="K111" s="92"/>
      <c r="L111" s="92"/>
      <c r="M111" s="92"/>
      <c r="N111" s="951">
        <v>5301.0099999999993</v>
      </c>
      <c r="O111" s="950"/>
      <c r="P111" s="957"/>
      <c r="Q111" s="92"/>
      <c r="R111" s="92"/>
      <c r="S111" s="92"/>
      <c r="T111" s="951">
        <v>3402.6500000000005</v>
      </c>
      <c r="U111" s="950"/>
      <c r="V111" s="957"/>
      <c r="W111" s="92"/>
      <c r="X111" s="92"/>
      <c r="Y111" s="92"/>
      <c r="Z111" s="951">
        <v>11641.3</v>
      </c>
      <c r="AA111" s="950"/>
      <c r="AB111" s="957"/>
      <c r="AC111" s="92"/>
      <c r="AD111" s="92"/>
      <c r="AE111" s="92"/>
      <c r="AF111" s="952"/>
      <c r="AG111" s="384"/>
      <c r="AH111" s="60"/>
      <c r="AI111" s="60"/>
      <c r="AJ111" s="60"/>
      <c r="AK111" s="60"/>
      <c r="AL111" s="60"/>
      <c r="AM111" s="60"/>
      <c r="AN111" s="60"/>
      <c r="AO111" s="35"/>
      <c r="AP111" s="35"/>
      <c r="AQ111" s="35"/>
      <c r="AR111" s="35"/>
    </row>
    <row r="112" spans="1:44">
      <c r="A112" s="35"/>
      <c r="B112" s="290" t="s">
        <v>69</v>
      </c>
      <c r="C112" s="950"/>
      <c r="D112" s="957"/>
      <c r="E112" s="92"/>
      <c r="F112" s="92"/>
      <c r="G112" s="92"/>
      <c r="H112" s="951">
        <v>521627.58999999997</v>
      </c>
      <c r="I112" s="950"/>
      <c r="J112" s="957"/>
      <c r="K112" s="92"/>
      <c r="L112" s="92"/>
      <c r="M112" s="92"/>
      <c r="N112" s="951">
        <v>689928.91999999899</v>
      </c>
      <c r="O112" s="950"/>
      <c r="P112" s="957"/>
      <c r="Q112" s="92"/>
      <c r="R112" s="92"/>
      <c r="S112" s="92"/>
      <c r="T112" s="951">
        <v>716976.4299999997</v>
      </c>
      <c r="U112" s="950"/>
      <c r="V112" s="957"/>
      <c r="W112" s="92"/>
      <c r="X112" s="92"/>
      <c r="Y112" s="92"/>
      <c r="Z112" s="951">
        <v>618411.18999999994</v>
      </c>
      <c r="AA112" s="950"/>
      <c r="AB112" s="957"/>
      <c r="AC112" s="92"/>
      <c r="AD112" s="92"/>
      <c r="AE112" s="92"/>
      <c r="AF112" s="952"/>
      <c r="AG112" s="385"/>
      <c r="AH112" s="53"/>
      <c r="AI112" s="53"/>
      <c r="AJ112" s="53"/>
      <c r="AK112" s="53"/>
      <c r="AL112" s="53"/>
      <c r="AM112" s="53"/>
      <c r="AN112" s="53"/>
      <c r="AO112" s="35"/>
      <c r="AP112" s="35"/>
      <c r="AQ112" s="35"/>
      <c r="AR112" s="35"/>
    </row>
    <row r="113" spans="1:44">
      <c r="A113" s="33"/>
      <c r="B113" s="290" t="s">
        <v>70</v>
      </c>
      <c r="C113" s="950"/>
      <c r="D113" s="957"/>
      <c r="E113" s="92"/>
      <c r="F113" s="92"/>
      <c r="G113" s="92"/>
      <c r="H113" s="951">
        <v>10637.33</v>
      </c>
      <c r="I113" s="950"/>
      <c r="J113" s="957"/>
      <c r="K113" s="92"/>
      <c r="L113" s="92"/>
      <c r="M113" s="92"/>
      <c r="N113" s="951">
        <v>5971.8</v>
      </c>
      <c r="O113" s="950"/>
      <c r="P113" s="957"/>
      <c r="Q113" s="92"/>
      <c r="R113" s="92"/>
      <c r="S113" s="92"/>
      <c r="T113" s="951">
        <v>16553.45</v>
      </c>
      <c r="U113" s="950"/>
      <c r="V113" s="957"/>
      <c r="W113" s="92"/>
      <c r="X113" s="92"/>
      <c r="Y113" s="92"/>
      <c r="Z113" s="951">
        <v>17928.300000000003</v>
      </c>
      <c r="AA113" s="950"/>
      <c r="AB113" s="957"/>
      <c r="AC113" s="92"/>
      <c r="AD113" s="92"/>
      <c r="AE113" s="92"/>
      <c r="AF113" s="952"/>
      <c r="AG113" s="385"/>
      <c r="AH113" s="53"/>
      <c r="AI113" s="53"/>
      <c r="AJ113" s="53"/>
      <c r="AK113" s="53"/>
      <c r="AL113" s="53"/>
      <c r="AM113" s="53"/>
      <c r="AN113" s="53"/>
      <c r="AO113" s="35"/>
      <c r="AP113" s="35"/>
      <c r="AQ113" s="35"/>
      <c r="AR113" s="35"/>
    </row>
    <row r="114" spans="1:44">
      <c r="A114" s="35"/>
      <c r="B114" s="290" t="s">
        <v>71</v>
      </c>
      <c r="C114" s="950"/>
      <c r="D114" s="957"/>
      <c r="E114" s="92"/>
      <c r="F114" s="92"/>
      <c r="G114" s="92"/>
      <c r="H114" s="951">
        <v>192414.84</v>
      </c>
      <c r="I114" s="950"/>
      <c r="J114" s="957"/>
      <c r="K114" s="92"/>
      <c r="L114" s="92"/>
      <c r="M114" s="92"/>
      <c r="N114" s="951">
        <v>263768.55999999982</v>
      </c>
      <c r="O114" s="950"/>
      <c r="P114" s="957"/>
      <c r="Q114" s="92"/>
      <c r="R114" s="92"/>
      <c r="S114" s="92"/>
      <c r="T114" s="951">
        <v>292918.41999999981</v>
      </c>
      <c r="U114" s="950"/>
      <c r="V114" s="957"/>
      <c r="W114" s="92"/>
      <c r="X114" s="92"/>
      <c r="Y114" s="92"/>
      <c r="Z114" s="951">
        <v>374425.44000000041</v>
      </c>
      <c r="AA114" s="950"/>
      <c r="AB114" s="957"/>
      <c r="AC114" s="92"/>
      <c r="AD114" s="92"/>
      <c r="AE114" s="92"/>
      <c r="AF114" s="952"/>
      <c r="AG114" s="385"/>
      <c r="AH114" s="53"/>
      <c r="AI114" s="53"/>
      <c r="AJ114" s="53"/>
      <c r="AK114" s="53"/>
      <c r="AL114" s="53"/>
      <c r="AM114" s="53"/>
      <c r="AN114" s="53"/>
      <c r="AO114" s="35"/>
      <c r="AP114" s="35"/>
      <c r="AQ114" s="35"/>
      <c r="AR114" s="35"/>
    </row>
    <row r="115" spans="1:44">
      <c r="A115" s="35"/>
      <c r="B115" s="290" t="s">
        <v>72</v>
      </c>
      <c r="C115" s="950"/>
      <c r="D115" s="957"/>
      <c r="E115" s="92"/>
      <c r="F115" s="92"/>
      <c r="G115" s="92"/>
      <c r="H115" s="951">
        <v>15115.24</v>
      </c>
      <c r="I115" s="950"/>
      <c r="J115" s="957"/>
      <c r="K115" s="92"/>
      <c r="L115" s="92"/>
      <c r="M115" s="92"/>
      <c r="N115" s="951">
        <v>15731.73</v>
      </c>
      <c r="O115" s="950"/>
      <c r="P115" s="957"/>
      <c r="Q115" s="92"/>
      <c r="R115" s="92"/>
      <c r="S115" s="92"/>
      <c r="T115" s="951">
        <v>2333.46</v>
      </c>
      <c r="U115" s="950"/>
      <c r="V115" s="957"/>
      <c r="W115" s="92"/>
      <c r="X115" s="92"/>
      <c r="Y115" s="92"/>
      <c r="Z115" s="951">
        <v>22165.11</v>
      </c>
      <c r="AA115" s="950"/>
      <c r="AB115" s="957"/>
      <c r="AC115" s="92"/>
      <c r="AD115" s="92"/>
      <c r="AE115" s="92"/>
      <c r="AF115" s="952"/>
      <c r="AG115" s="385"/>
      <c r="AH115" s="53"/>
      <c r="AI115" s="53"/>
      <c r="AJ115" s="53"/>
      <c r="AK115" s="53"/>
      <c r="AL115" s="53"/>
      <c r="AM115" s="53"/>
      <c r="AN115" s="53"/>
      <c r="AO115" s="35"/>
      <c r="AP115" s="35"/>
      <c r="AQ115" s="35"/>
      <c r="AR115" s="35"/>
    </row>
    <row r="116" spans="1:44">
      <c r="A116" s="35"/>
      <c r="B116" s="290"/>
      <c r="C116" s="103"/>
      <c r="D116" s="92"/>
      <c r="E116" s="92"/>
      <c r="F116" s="92"/>
      <c r="G116" s="92"/>
      <c r="H116" s="951"/>
      <c r="I116" s="103"/>
      <c r="J116" s="92"/>
      <c r="K116" s="92"/>
      <c r="L116" s="92"/>
      <c r="M116" s="92"/>
      <c r="N116" s="951"/>
      <c r="O116" s="103"/>
      <c r="P116" s="92"/>
      <c r="Q116" s="92"/>
      <c r="R116" s="92"/>
      <c r="S116" s="92"/>
      <c r="T116" s="951"/>
      <c r="U116" s="103"/>
      <c r="V116" s="92"/>
      <c r="W116" s="92"/>
      <c r="X116" s="92"/>
      <c r="Y116" s="92"/>
      <c r="Z116" s="951"/>
      <c r="AA116" s="103"/>
      <c r="AB116" s="92"/>
      <c r="AC116" s="92"/>
      <c r="AD116" s="92"/>
      <c r="AE116" s="92"/>
      <c r="AF116" s="952"/>
      <c r="AG116" s="385"/>
      <c r="AH116" s="53"/>
      <c r="AI116" s="53"/>
      <c r="AJ116" s="53"/>
      <c r="AK116" s="53"/>
      <c r="AL116" s="53"/>
      <c r="AM116" s="53"/>
      <c r="AN116" s="53"/>
      <c r="AO116" s="35"/>
      <c r="AP116" s="35"/>
      <c r="AQ116" s="35"/>
      <c r="AR116" s="35"/>
    </row>
    <row r="117" spans="1:44">
      <c r="A117" s="35"/>
      <c r="B117" s="285" t="s">
        <v>73</v>
      </c>
      <c r="C117" s="103"/>
      <c r="D117" s="92"/>
      <c r="E117" s="92"/>
      <c r="F117" s="92"/>
      <c r="G117" s="92"/>
      <c r="H117" s="951"/>
      <c r="I117" s="103"/>
      <c r="J117" s="92"/>
      <c r="K117" s="92"/>
      <c r="L117" s="92"/>
      <c r="M117" s="92"/>
      <c r="N117" s="951"/>
      <c r="O117" s="103"/>
      <c r="P117" s="92"/>
      <c r="Q117" s="92"/>
      <c r="R117" s="92"/>
      <c r="S117" s="92"/>
      <c r="T117" s="951"/>
      <c r="U117" s="103"/>
      <c r="V117" s="92"/>
      <c r="W117" s="92"/>
      <c r="X117" s="92"/>
      <c r="Y117" s="92"/>
      <c r="Z117" s="951"/>
      <c r="AA117" s="103"/>
      <c r="AB117" s="92"/>
      <c r="AC117" s="92"/>
      <c r="AD117" s="92"/>
      <c r="AE117" s="92"/>
      <c r="AF117" s="952"/>
      <c r="AG117" s="385"/>
      <c r="AH117" s="53"/>
      <c r="AI117" s="53"/>
      <c r="AJ117" s="53"/>
      <c r="AK117" s="53"/>
      <c r="AL117" s="53"/>
      <c r="AM117" s="53"/>
      <c r="AN117" s="53"/>
      <c r="AO117" s="35"/>
      <c r="AP117" s="35"/>
      <c r="AQ117" s="35"/>
      <c r="AR117" s="35"/>
    </row>
    <row r="118" spans="1:44">
      <c r="A118" s="35"/>
      <c r="B118" s="290" t="s">
        <v>67</v>
      </c>
      <c r="C118" s="950"/>
      <c r="D118" s="957"/>
      <c r="E118" s="92"/>
      <c r="F118" s="92"/>
      <c r="G118" s="92"/>
      <c r="H118" s="951">
        <v>308.37</v>
      </c>
      <c r="I118" s="950"/>
      <c r="J118" s="957"/>
      <c r="K118" s="92"/>
      <c r="L118" s="92"/>
      <c r="M118" s="92"/>
      <c r="N118" s="951">
        <v>1925.64</v>
      </c>
      <c r="O118" s="950"/>
      <c r="P118" s="957"/>
      <c r="Q118" s="92"/>
      <c r="R118" s="92"/>
      <c r="S118" s="92"/>
      <c r="T118" s="951">
        <v>3986.4700000000003</v>
      </c>
      <c r="U118" s="950"/>
      <c r="V118" s="957"/>
      <c r="W118" s="92"/>
      <c r="X118" s="92"/>
      <c r="Y118" s="92"/>
      <c r="Z118" s="951">
        <v>703.38</v>
      </c>
      <c r="AA118" s="950"/>
      <c r="AB118" s="957"/>
      <c r="AC118" s="92"/>
      <c r="AD118" s="92"/>
      <c r="AE118" s="92"/>
      <c r="AF118" s="952"/>
      <c r="AG118" s="385"/>
      <c r="AH118" s="53"/>
      <c r="AI118" s="53"/>
      <c r="AJ118" s="53"/>
      <c r="AK118" s="53"/>
      <c r="AL118" s="53"/>
      <c r="AM118" s="53"/>
      <c r="AN118" s="53"/>
      <c r="AO118" s="35"/>
      <c r="AP118" s="35"/>
      <c r="AQ118" s="35"/>
      <c r="AR118" s="35"/>
    </row>
    <row r="119" spans="1:44">
      <c r="A119" s="35"/>
      <c r="B119" s="290" t="s">
        <v>68</v>
      </c>
      <c r="C119" s="950"/>
      <c r="D119" s="957"/>
      <c r="E119" s="92"/>
      <c r="F119" s="92"/>
      <c r="G119" s="92"/>
      <c r="H119" s="951"/>
      <c r="I119" s="950"/>
      <c r="J119" s="957"/>
      <c r="K119" s="92"/>
      <c r="L119" s="92"/>
      <c r="M119" s="92"/>
      <c r="N119" s="951">
        <v>0</v>
      </c>
      <c r="O119" s="950"/>
      <c r="P119" s="957"/>
      <c r="Q119" s="92"/>
      <c r="R119" s="92"/>
      <c r="S119" s="92"/>
      <c r="T119" s="951">
        <v>0</v>
      </c>
      <c r="U119" s="950"/>
      <c r="V119" s="957"/>
      <c r="W119" s="92"/>
      <c r="X119" s="92"/>
      <c r="Y119" s="92"/>
      <c r="Z119" s="951">
        <v>0</v>
      </c>
      <c r="AA119" s="950"/>
      <c r="AB119" s="957"/>
      <c r="AC119" s="92"/>
      <c r="AD119" s="92"/>
      <c r="AE119" s="92"/>
      <c r="AF119" s="952"/>
      <c r="AG119" s="385"/>
      <c r="AH119" s="53"/>
      <c r="AI119" s="53"/>
      <c r="AJ119" s="53"/>
      <c r="AK119" s="53"/>
      <c r="AL119" s="53"/>
      <c r="AM119" s="53"/>
      <c r="AN119" s="53"/>
      <c r="AO119" s="35"/>
      <c r="AP119" s="35"/>
      <c r="AQ119" s="35"/>
      <c r="AR119" s="35"/>
    </row>
    <row r="120" spans="1:44">
      <c r="A120" s="35"/>
      <c r="B120" s="290" t="s">
        <v>69</v>
      </c>
      <c r="C120" s="950"/>
      <c r="D120" s="957"/>
      <c r="E120" s="92"/>
      <c r="F120" s="92"/>
      <c r="G120" s="92"/>
      <c r="H120" s="951">
        <v>394.73</v>
      </c>
      <c r="I120" s="950"/>
      <c r="J120" s="957"/>
      <c r="K120" s="92"/>
      <c r="L120" s="92"/>
      <c r="M120" s="92"/>
      <c r="N120" s="951">
        <v>821.66</v>
      </c>
      <c r="O120" s="950"/>
      <c r="P120" s="957"/>
      <c r="Q120" s="92"/>
      <c r="R120" s="92"/>
      <c r="S120" s="92"/>
      <c r="T120" s="951">
        <v>5971.84</v>
      </c>
      <c r="U120" s="950"/>
      <c r="V120" s="957"/>
      <c r="W120" s="92"/>
      <c r="X120" s="92"/>
      <c r="Y120" s="92"/>
      <c r="Z120" s="951">
        <v>1800.8</v>
      </c>
      <c r="AA120" s="950"/>
      <c r="AB120" s="957"/>
      <c r="AC120" s="92"/>
      <c r="AD120" s="92"/>
      <c r="AE120" s="92"/>
      <c r="AF120" s="952"/>
      <c r="AG120" s="385"/>
      <c r="AH120" s="53"/>
      <c r="AI120" s="53"/>
      <c r="AJ120" s="53"/>
      <c r="AK120" s="53"/>
      <c r="AL120" s="53"/>
      <c r="AM120" s="53"/>
      <c r="AN120" s="53"/>
      <c r="AO120" s="35"/>
      <c r="AP120" s="35"/>
      <c r="AQ120" s="35"/>
      <c r="AR120" s="35"/>
    </row>
    <row r="121" spans="1:44">
      <c r="A121" s="35"/>
      <c r="B121" s="290" t="s">
        <v>70</v>
      </c>
      <c r="C121" s="950"/>
      <c r="D121" s="957"/>
      <c r="E121" s="92"/>
      <c r="F121" s="92"/>
      <c r="G121" s="92"/>
      <c r="H121" s="951"/>
      <c r="I121" s="950"/>
      <c r="J121" s="957"/>
      <c r="K121" s="92"/>
      <c r="L121" s="92"/>
      <c r="M121" s="92"/>
      <c r="N121" s="951">
        <v>0</v>
      </c>
      <c r="O121" s="950"/>
      <c r="P121" s="957"/>
      <c r="Q121" s="92"/>
      <c r="R121" s="92"/>
      <c r="S121" s="92"/>
      <c r="T121" s="951">
        <v>0</v>
      </c>
      <c r="U121" s="950"/>
      <c r="V121" s="957"/>
      <c r="W121" s="92"/>
      <c r="X121" s="92"/>
      <c r="Y121" s="92"/>
      <c r="Z121" s="951">
        <v>0</v>
      </c>
      <c r="AA121" s="950"/>
      <c r="AB121" s="957"/>
      <c r="AC121" s="92"/>
      <c r="AD121" s="92"/>
      <c r="AE121" s="92"/>
      <c r="AF121" s="952"/>
      <c r="AG121" s="385"/>
      <c r="AH121" s="53"/>
      <c r="AI121" s="53"/>
      <c r="AJ121" s="53"/>
      <c r="AK121" s="53"/>
      <c r="AL121" s="53"/>
      <c r="AM121" s="53"/>
      <c r="AN121" s="53"/>
      <c r="AO121" s="35"/>
      <c r="AP121" s="35"/>
      <c r="AQ121" s="35"/>
      <c r="AR121" s="35"/>
    </row>
    <row r="122" spans="1:44">
      <c r="A122" s="35"/>
      <c r="B122" s="290" t="s">
        <v>71</v>
      </c>
      <c r="C122" s="950"/>
      <c r="D122" s="957"/>
      <c r="E122" s="92"/>
      <c r="F122" s="92"/>
      <c r="G122" s="92"/>
      <c r="H122" s="951">
        <v>182867.99</v>
      </c>
      <c r="I122" s="950"/>
      <c r="J122" s="957"/>
      <c r="K122" s="92"/>
      <c r="L122" s="92"/>
      <c r="M122" s="92"/>
      <c r="N122" s="951">
        <v>233762.62999999977</v>
      </c>
      <c r="O122" s="950"/>
      <c r="P122" s="957"/>
      <c r="Q122" s="92"/>
      <c r="R122" s="92"/>
      <c r="S122" s="92"/>
      <c r="T122" s="951">
        <v>257575.23000000024</v>
      </c>
      <c r="U122" s="950"/>
      <c r="V122" s="957"/>
      <c r="W122" s="92"/>
      <c r="X122" s="92"/>
      <c r="Y122" s="92"/>
      <c r="Z122" s="951">
        <v>250060.23999999982</v>
      </c>
      <c r="AA122" s="950"/>
      <c r="AB122" s="957"/>
      <c r="AC122" s="92"/>
      <c r="AD122" s="92"/>
      <c r="AE122" s="92"/>
      <c r="AF122" s="952"/>
      <c r="AG122" s="385"/>
      <c r="AH122" s="53"/>
      <c r="AI122" s="53"/>
      <c r="AJ122" s="53"/>
      <c r="AK122" s="53"/>
      <c r="AL122" s="53"/>
      <c r="AM122" s="53"/>
      <c r="AN122" s="53"/>
      <c r="AO122" s="35"/>
      <c r="AP122" s="35"/>
      <c r="AQ122" s="35"/>
      <c r="AR122" s="35"/>
    </row>
    <row r="123" spans="1:44">
      <c r="A123" s="35"/>
      <c r="B123" s="290" t="s">
        <v>72</v>
      </c>
      <c r="C123" s="950"/>
      <c r="D123" s="957"/>
      <c r="E123" s="92"/>
      <c r="F123" s="92"/>
      <c r="G123" s="92"/>
      <c r="H123" s="951">
        <v>20809.78</v>
      </c>
      <c r="I123" s="950"/>
      <c r="J123" s="957"/>
      <c r="K123" s="92"/>
      <c r="L123" s="92"/>
      <c r="M123" s="92"/>
      <c r="N123" s="951">
        <v>10928.65</v>
      </c>
      <c r="O123" s="950"/>
      <c r="P123" s="957"/>
      <c r="Q123" s="92"/>
      <c r="R123" s="92"/>
      <c r="S123" s="92"/>
      <c r="T123" s="951">
        <v>38580.480000000003</v>
      </c>
      <c r="U123" s="950"/>
      <c r="V123" s="957"/>
      <c r="W123" s="92"/>
      <c r="X123" s="92"/>
      <c r="Y123" s="92"/>
      <c r="Z123" s="951">
        <v>71856.600000000006</v>
      </c>
      <c r="AA123" s="950"/>
      <c r="AB123" s="957"/>
      <c r="AC123" s="92"/>
      <c r="AD123" s="92"/>
      <c r="AE123" s="92"/>
      <c r="AF123" s="952"/>
      <c r="AG123" s="385"/>
      <c r="AH123" s="53"/>
      <c r="AI123" s="53"/>
      <c r="AJ123" s="53"/>
      <c r="AK123" s="53"/>
      <c r="AL123" s="53"/>
      <c r="AM123" s="53"/>
      <c r="AN123" s="53"/>
      <c r="AO123" s="35"/>
      <c r="AP123" s="35"/>
      <c r="AQ123" s="35"/>
      <c r="AR123" s="35"/>
    </row>
    <row r="124" spans="1:44">
      <c r="A124" s="35"/>
      <c r="B124" s="290"/>
      <c r="C124" s="324"/>
      <c r="D124" s="326"/>
      <c r="E124" s="253"/>
      <c r="F124" s="253"/>
      <c r="G124" s="253"/>
      <c r="H124" s="506"/>
      <c r="I124" s="324"/>
      <c r="J124" s="326"/>
      <c r="K124" s="253"/>
      <c r="L124" s="253"/>
      <c r="M124" s="253"/>
      <c r="N124" s="506"/>
      <c r="O124" s="324"/>
      <c r="P124" s="326"/>
      <c r="Q124" s="253"/>
      <c r="R124" s="253"/>
      <c r="S124" s="253"/>
      <c r="T124" s="506"/>
      <c r="U124" s="324"/>
      <c r="V124" s="326"/>
      <c r="W124" s="253"/>
      <c r="X124" s="253"/>
      <c r="Y124" s="253"/>
      <c r="Z124" s="532"/>
      <c r="AA124" s="324"/>
      <c r="AB124" s="326"/>
      <c r="AC124" s="253"/>
      <c r="AD124" s="253"/>
      <c r="AE124" s="253"/>
      <c r="AF124" s="325"/>
      <c r="AG124" s="385"/>
      <c r="AH124" s="53"/>
      <c r="AI124" s="53"/>
      <c r="AJ124" s="53"/>
      <c r="AK124" s="53"/>
      <c r="AL124" s="53"/>
      <c r="AM124" s="53"/>
      <c r="AN124" s="53"/>
      <c r="AO124" s="35"/>
      <c r="AP124" s="35"/>
      <c r="AQ124" s="35"/>
      <c r="AR124" s="35"/>
    </row>
    <row r="125" spans="1:44" ht="25.5">
      <c r="A125" s="35"/>
      <c r="B125" s="854" t="s">
        <v>285</v>
      </c>
      <c r="C125" s="324"/>
      <c r="D125" s="326"/>
      <c r="E125" s="253"/>
      <c r="F125" s="253"/>
      <c r="G125" s="253"/>
      <c r="H125" s="506"/>
      <c r="I125" s="324"/>
      <c r="J125" s="326"/>
      <c r="K125" s="253"/>
      <c r="L125" s="253"/>
      <c r="M125" s="253"/>
      <c r="N125" s="506"/>
      <c r="O125" s="324"/>
      <c r="P125" s="326"/>
      <c r="Q125" s="253"/>
      <c r="R125" s="253"/>
      <c r="S125" s="253"/>
      <c r="T125" s="506"/>
      <c r="U125" s="324"/>
      <c r="V125" s="326"/>
      <c r="W125" s="253"/>
      <c r="X125" s="253"/>
      <c r="Y125" s="253"/>
      <c r="Z125" s="532"/>
      <c r="AA125" s="324"/>
      <c r="AB125" s="326"/>
      <c r="AC125" s="253"/>
      <c r="AD125" s="253"/>
      <c r="AE125" s="253"/>
      <c r="AF125" s="325"/>
      <c r="AG125" s="385"/>
      <c r="AH125" s="53"/>
      <c r="AI125" s="53"/>
      <c r="AJ125" s="53"/>
      <c r="AK125" s="53"/>
      <c r="AL125" s="53"/>
      <c r="AM125" s="53"/>
      <c r="AN125" s="53"/>
      <c r="AO125" s="35"/>
      <c r="AP125" s="35"/>
      <c r="AQ125" s="35"/>
      <c r="AR125" s="35"/>
    </row>
    <row r="126" spans="1:44" ht="25.5">
      <c r="A126" s="35"/>
      <c r="B126" s="854" t="s">
        <v>286</v>
      </c>
      <c r="C126" s="324"/>
      <c r="D126" s="326"/>
      <c r="E126" s="253"/>
      <c r="F126" s="253"/>
      <c r="G126" s="253"/>
      <c r="H126" s="506"/>
      <c r="I126" s="324"/>
      <c r="J126" s="326"/>
      <c r="K126" s="253"/>
      <c r="L126" s="253"/>
      <c r="M126" s="253"/>
      <c r="N126" s="506"/>
      <c r="O126" s="324"/>
      <c r="P126" s="326"/>
      <c r="Q126" s="253"/>
      <c r="R126" s="253"/>
      <c r="S126" s="253"/>
      <c r="T126" s="506"/>
      <c r="U126" s="324"/>
      <c r="V126" s="326"/>
      <c r="W126" s="253"/>
      <c r="X126" s="253"/>
      <c r="Y126" s="253"/>
      <c r="Z126" s="532"/>
      <c r="AA126" s="324"/>
      <c r="AB126" s="326"/>
      <c r="AC126" s="253"/>
      <c r="AD126" s="253"/>
      <c r="AE126" s="253"/>
      <c r="AF126" s="325"/>
      <c r="AG126" s="385"/>
      <c r="AH126" s="53"/>
      <c r="AI126" s="53"/>
      <c r="AJ126" s="53"/>
      <c r="AK126" s="53"/>
      <c r="AL126" s="53"/>
      <c r="AM126" s="53"/>
      <c r="AN126" s="53"/>
      <c r="AO126" s="35"/>
      <c r="AP126" s="35"/>
      <c r="AQ126" s="35"/>
      <c r="AR126" s="35"/>
    </row>
    <row r="127" spans="1:44">
      <c r="A127" s="35"/>
      <c r="B127" s="290"/>
      <c r="C127" s="324"/>
      <c r="D127" s="326"/>
      <c r="E127" s="253"/>
      <c r="F127" s="253"/>
      <c r="G127" s="253"/>
      <c r="H127" s="506"/>
      <c r="I127" s="324"/>
      <c r="J127" s="326"/>
      <c r="K127" s="253"/>
      <c r="L127" s="253"/>
      <c r="M127" s="253"/>
      <c r="N127" s="506"/>
      <c r="O127" s="324"/>
      <c r="P127" s="326"/>
      <c r="Q127" s="253"/>
      <c r="R127" s="253"/>
      <c r="S127" s="253"/>
      <c r="T127" s="506"/>
      <c r="U127" s="324"/>
      <c r="V127" s="326"/>
      <c r="W127" s="253"/>
      <c r="X127" s="253"/>
      <c r="Y127" s="253"/>
      <c r="Z127" s="532"/>
      <c r="AA127" s="324"/>
      <c r="AB127" s="326"/>
      <c r="AC127" s="253"/>
      <c r="AD127" s="253"/>
      <c r="AE127" s="253"/>
      <c r="AF127" s="325"/>
      <c r="AG127" s="385"/>
      <c r="AH127" s="53"/>
      <c r="AI127" s="53"/>
      <c r="AJ127" s="53"/>
      <c r="AK127" s="53"/>
      <c r="AL127" s="53"/>
      <c r="AM127" s="53"/>
      <c r="AN127" s="53"/>
      <c r="AO127" s="35"/>
      <c r="AP127" s="35"/>
      <c r="AQ127" s="35"/>
      <c r="AR127" s="35"/>
    </row>
    <row r="128" spans="1:44">
      <c r="A128" s="35"/>
      <c r="B128" s="304" t="s">
        <v>267</v>
      </c>
      <c r="C128" s="324"/>
      <c r="D128" s="326"/>
      <c r="E128" s="253"/>
      <c r="F128" s="253"/>
      <c r="G128" s="253"/>
      <c r="H128" s="506"/>
      <c r="I128" s="324"/>
      <c r="J128" s="326"/>
      <c r="K128" s="253"/>
      <c r="L128" s="253"/>
      <c r="M128" s="253"/>
      <c r="N128" s="506">
        <v>30415.940000000017</v>
      </c>
      <c r="O128" s="324"/>
      <c r="P128" s="326"/>
      <c r="Q128" s="253"/>
      <c r="R128" s="253"/>
      <c r="S128" s="253"/>
      <c r="T128" s="506">
        <v>23856.754254164971</v>
      </c>
      <c r="U128" s="324"/>
      <c r="V128" s="326"/>
      <c r="W128" s="253"/>
      <c r="X128" s="253"/>
      <c r="Y128" s="253"/>
      <c r="Z128" s="532">
        <v>33382.145179791711</v>
      </c>
      <c r="AA128" s="324"/>
      <c r="AB128" s="326"/>
      <c r="AC128" s="253"/>
      <c r="AD128" s="253"/>
      <c r="AE128" s="253"/>
      <c r="AF128" s="325"/>
      <c r="AG128" s="385"/>
      <c r="AH128" s="53"/>
      <c r="AI128" s="53"/>
      <c r="AJ128" s="53"/>
      <c r="AK128" s="53"/>
      <c r="AL128" s="53"/>
      <c r="AM128" s="53"/>
      <c r="AN128" s="53"/>
      <c r="AO128" s="35"/>
      <c r="AP128" s="35"/>
      <c r="AQ128" s="35"/>
      <c r="AR128" s="35"/>
    </row>
    <row r="129" spans="1:44">
      <c r="A129" s="35"/>
      <c r="B129" s="304" t="s">
        <v>287</v>
      </c>
      <c r="C129" s="324"/>
      <c r="D129" s="326"/>
      <c r="E129" s="253"/>
      <c r="F129" s="253"/>
      <c r="G129" s="253"/>
      <c r="H129" s="506"/>
      <c r="I129" s="324"/>
      <c r="J129" s="326"/>
      <c r="K129" s="253"/>
      <c r="L129" s="253"/>
      <c r="M129" s="253"/>
      <c r="N129" s="506">
        <v>9795.0600000000049</v>
      </c>
      <c r="O129" s="324"/>
      <c r="P129" s="326"/>
      <c r="Q129" s="253"/>
      <c r="R129" s="253"/>
      <c r="S129" s="253"/>
      <c r="T129" s="506">
        <v>80746.615551564566</v>
      </c>
      <c r="U129" s="324"/>
      <c r="V129" s="326"/>
      <c r="W129" s="253"/>
      <c r="X129" s="253"/>
      <c r="Y129" s="253"/>
      <c r="Z129" s="532">
        <v>130283.22025569312</v>
      </c>
      <c r="AA129" s="324"/>
      <c r="AB129" s="326"/>
      <c r="AC129" s="253"/>
      <c r="AD129" s="253"/>
      <c r="AE129" s="253"/>
      <c r="AF129" s="325"/>
      <c r="AG129" s="385"/>
      <c r="AH129" s="53"/>
      <c r="AI129" s="53"/>
      <c r="AJ129" s="53"/>
      <c r="AK129" s="53"/>
      <c r="AL129" s="53"/>
      <c r="AM129" s="53"/>
      <c r="AN129" s="53"/>
      <c r="AO129" s="35"/>
      <c r="AP129" s="35"/>
      <c r="AQ129" s="35"/>
      <c r="AR129" s="35"/>
    </row>
    <row r="130" spans="1:44">
      <c r="A130" s="35"/>
      <c r="B130" s="304" t="s">
        <v>288</v>
      </c>
      <c r="C130" s="324"/>
      <c r="D130" s="326"/>
      <c r="E130" s="253"/>
      <c r="F130" s="253"/>
      <c r="G130" s="253"/>
      <c r="H130" s="506"/>
      <c r="I130" s="324"/>
      <c r="J130" s="326"/>
      <c r="K130" s="253"/>
      <c r="L130" s="253"/>
      <c r="M130" s="253"/>
      <c r="N130" s="506">
        <v>27258.990000000005</v>
      </c>
      <c r="O130" s="324"/>
      <c r="P130" s="326"/>
      <c r="Q130" s="253"/>
      <c r="R130" s="253"/>
      <c r="S130" s="253"/>
      <c r="T130" s="506">
        <v>143778.66088661534</v>
      </c>
      <c r="U130" s="324"/>
      <c r="V130" s="326"/>
      <c r="W130" s="253"/>
      <c r="X130" s="253"/>
      <c r="Y130" s="253"/>
      <c r="Z130" s="532">
        <v>187126.40201125131</v>
      </c>
      <c r="AA130" s="324"/>
      <c r="AB130" s="326"/>
      <c r="AC130" s="253"/>
      <c r="AD130" s="253"/>
      <c r="AE130" s="253"/>
      <c r="AF130" s="325"/>
      <c r="AG130" s="385"/>
      <c r="AH130" s="53"/>
      <c r="AI130" s="53"/>
      <c r="AJ130" s="53"/>
      <c r="AK130" s="53"/>
      <c r="AL130" s="53"/>
      <c r="AM130" s="53"/>
      <c r="AN130" s="53"/>
      <c r="AO130" s="35"/>
      <c r="AP130" s="35"/>
      <c r="AQ130" s="35"/>
      <c r="AR130" s="35"/>
    </row>
    <row r="131" spans="1:44">
      <c r="A131" s="35"/>
      <c r="B131" s="304"/>
      <c r="C131" s="324"/>
      <c r="D131" s="1245"/>
      <c r="E131" s="519"/>
      <c r="F131" s="519"/>
      <c r="G131" s="519"/>
      <c r="H131" s="633"/>
      <c r="I131" s="324"/>
      <c r="J131" s="1245"/>
      <c r="K131" s="519"/>
      <c r="L131" s="519"/>
      <c r="M131" s="519"/>
      <c r="N131" s="633"/>
      <c r="O131" s="324"/>
      <c r="P131" s="1245"/>
      <c r="Q131" s="519"/>
      <c r="R131" s="519"/>
      <c r="S131" s="519"/>
      <c r="T131" s="633"/>
      <c r="U131" s="324"/>
      <c r="V131" s="1245"/>
      <c r="W131" s="519"/>
      <c r="X131" s="519"/>
      <c r="Y131" s="519"/>
      <c r="Z131" s="532"/>
      <c r="AA131" s="324"/>
      <c r="AB131" s="1245"/>
      <c r="AC131" s="519"/>
      <c r="AD131" s="519"/>
      <c r="AE131" s="519"/>
      <c r="AF131" s="627"/>
      <c r="AG131" s="385"/>
      <c r="AH131" s="53"/>
      <c r="AI131" s="53"/>
      <c r="AJ131" s="53"/>
      <c r="AK131" s="53"/>
      <c r="AL131" s="53"/>
      <c r="AM131" s="53"/>
      <c r="AN131" s="53"/>
      <c r="AO131" s="35"/>
      <c r="AP131" s="35"/>
      <c r="AQ131" s="35"/>
      <c r="AR131" s="35"/>
    </row>
    <row r="132" spans="1:44">
      <c r="A132" s="35"/>
      <c r="B132" s="304" t="s">
        <v>599</v>
      </c>
      <c r="C132" s="324"/>
      <c r="D132" s="1245"/>
      <c r="E132" s="519"/>
      <c r="F132" s="519"/>
      <c r="G132" s="519"/>
      <c r="H132" s="633">
        <f>Inputs!H145*Inputs!H146</f>
        <v>75527.623000000007</v>
      </c>
      <c r="I132" s="324"/>
      <c r="J132" s="1245"/>
      <c r="K132" s="519"/>
      <c r="L132" s="519"/>
      <c r="M132" s="519"/>
      <c r="N132" s="633">
        <f>Inputs!I145*Inputs!I146</f>
        <v>78022.207999999999</v>
      </c>
      <c r="O132" s="324"/>
      <c r="P132" s="1245"/>
      <c r="Q132" s="519"/>
      <c r="R132" s="519"/>
      <c r="S132" s="519"/>
      <c r="T132" s="633">
        <f>Inputs!J145*Inputs!J146</f>
        <v>79683.539999999994</v>
      </c>
      <c r="U132" s="324"/>
      <c r="V132" s="1245"/>
      <c r="W132" s="519"/>
      <c r="X132" s="519"/>
      <c r="Y132" s="519"/>
      <c r="Z132" s="532">
        <f>Inputs!K145*Inputs!K146</f>
        <v>83090.235000000001</v>
      </c>
      <c r="AA132" s="324"/>
      <c r="AB132" s="1245"/>
      <c r="AC132" s="519"/>
      <c r="AD132" s="519"/>
      <c r="AE132" s="519"/>
      <c r="AF132" s="627"/>
      <c r="AG132" s="385"/>
      <c r="AH132" s="53"/>
      <c r="AI132" s="53"/>
      <c r="AJ132" s="53"/>
      <c r="AK132" s="53"/>
      <c r="AL132" s="53"/>
      <c r="AM132" s="53"/>
      <c r="AN132" s="53"/>
      <c r="AO132" s="35"/>
      <c r="AP132" s="35"/>
      <c r="AQ132" s="35"/>
      <c r="AR132" s="35"/>
    </row>
    <row r="133" spans="1:44" ht="13.5" thickBot="1">
      <c r="A133" s="35"/>
      <c r="B133" s="291"/>
      <c r="C133" s="293"/>
      <c r="D133" s="294"/>
      <c r="E133" s="294"/>
      <c r="F133" s="294"/>
      <c r="G133" s="294"/>
      <c r="H133" s="297"/>
      <c r="I133" s="293"/>
      <c r="J133" s="294"/>
      <c r="K133" s="294"/>
      <c r="L133" s="294"/>
      <c r="M133" s="294"/>
      <c r="N133" s="295"/>
      <c r="O133" s="293"/>
      <c r="P133" s="294"/>
      <c r="Q133" s="294"/>
      <c r="R133" s="294"/>
      <c r="S133" s="294"/>
      <c r="T133" s="295"/>
      <c r="U133" s="293"/>
      <c r="V133" s="294"/>
      <c r="W133" s="294"/>
      <c r="X133" s="294"/>
      <c r="Y133" s="294"/>
      <c r="Z133" s="520"/>
      <c r="AA133" s="293"/>
      <c r="AB133" s="294"/>
      <c r="AC133" s="294"/>
      <c r="AD133" s="294"/>
      <c r="AE133" s="294"/>
      <c r="AF133" s="328"/>
      <c r="AG133" s="385"/>
      <c r="AH133" s="53"/>
      <c r="AI133" s="53"/>
      <c r="AJ133" s="53"/>
      <c r="AK133" s="53"/>
      <c r="AL133" s="53"/>
      <c r="AM133" s="53"/>
      <c r="AN133" s="53"/>
      <c r="AO133" s="35"/>
      <c r="AP133" s="35"/>
      <c r="AQ133" s="35"/>
      <c r="AR133" s="35"/>
    </row>
    <row r="134" spans="1:44" s="529" customFormat="1" ht="12">
      <c r="A134" s="523"/>
      <c r="B134" s="524" t="s">
        <v>39</v>
      </c>
      <c r="C134" s="523"/>
      <c r="D134" s="523"/>
      <c r="E134" s="523"/>
      <c r="F134" s="523"/>
      <c r="G134" s="523"/>
      <c r="H134" s="525">
        <v>0</v>
      </c>
      <c r="I134" s="526"/>
      <c r="J134" s="526"/>
      <c r="K134" s="526"/>
      <c r="L134" s="526"/>
      <c r="M134" s="526"/>
      <c r="N134" s="527">
        <v>0</v>
      </c>
      <c r="O134" s="523"/>
      <c r="P134" s="523"/>
      <c r="Q134" s="523"/>
      <c r="R134" s="523"/>
      <c r="S134" s="523"/>
      <c r="T134" s="525">
        <v>0</v>
      </c>
      <c r="U134" s="523"/>
      <c r="V134" s="523"/>
      <c r="W134" s="523"/>
      <c r="X134" s="523"/>
      <c r="Y134" s="523"/>
      <c r="Z134" s="531">
        <v>0</v>
      </c>
      <c r="AA134" s="528"/>
      <c r="AB134" s="528"/>
      <c r="AC134" s="528"/>
      <c r="AD134" s="528"/>
      <c r="AE134" s="528"/>
      <c r="AF134" s="528"/>
      <c r="AG134" s="528"/>
      <c r="AH134" s="525">
        <f>SUM(H134:AF134)</f>
        <v>0</v>
      </c>
      <c r="AI134" s="528"/>
      <c r="AJ134" s="528"/>
      <c r="AK134" s="528"/>
      <c r="AL134" s="528"/>
      <c r="AM134" s="528"/>
      <c r="AN134" s="528"/>
      <c r="AO134" s="523"/>
      <c r="AP134" s="523"/>
      <c r="AQ134" s="523"/>
      <c r="AR134" s="523"/>
    </row>
    <row r="135" spans="1:44">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53"/>
      <c r="AB135" s="53"/>
      <c r="AC135" s="53"/>
      <c r="AD135" s="53"/>
      <c r="AE135" s="53"/>
      <c r="AF135" s="53"/>
      <c r="AG135" s="53"/>
      <c r="AH135" s="53"/>
      <c r="AI135" s="53"/>
      <c r="AJ135" s="53"/>
      <c r="AK135" s="53"/>
      <c r="AL135" s="53"/>
      <c r="AM135" s="53"/>
      <c r="AN135" s="53"/>
      <c r="AO135" s="35"/>
      <c r="AP135" s="35"/>
      <c r="AQ135" s="35"/>
      <c r="AR135" s="35"/>
    </row>
    <row r="136" spans="1:44">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521"/>
      <c r="AA136" s="53"/>
      <c r="AB136" s="53"/>
      <c r="AC136" s="53"/>
      <c r="AD136" s="53"/>
      <c r="AE136" s="53"/>
      <c r="AF136" s="53"/>
      <c r="AG136" s="53"/>
      <c r="AH136" s="53"/>
      <c r="AI136" s="53"/>
      <c r="AJ136" s="53"/>
      <c r="AK136" s="53"/>
      <c r="AL136" s="53"/>
      <c r="AM136" s="53"/>
      <c r="AN136" s="53"/>
      <c r="AO136" s="35"/>
      <c r="AP136" s="35"/>
      <c r="AQ136" s="35"/>
      <c r="AR136" s="35"/>
    </row>
    <row r="137" spans="1:44">
      <c r="AG137" s="60"/>
      <c r="AH137" s="60"/>
      <c r="AI137" s="60"/>
      <c r="AJ137" s="60"/>
      <c r="AK137" s="60"/>
      <c r="AL137" s="60"/>
      <c r="AM137" s="60"/>
      <c r="AN137" s="60"/>
      <c r="AO137" s="35"/>
      <c r="AP137" s="35"/>
      <c r="AQ137" s="35"/>
      <c r="AR137" s="35"/>
    </row>
    <row r="138" spans="1:44">
      <c r="Z138" s="383"/>
      <c r="AG138" s="60"/>
      <c r="AH138" s="60"/>
      <c r="AI138" s="60"/>
      <c r="AJ138" s="60"/>
      <c r="AK138" s="60"/>
      <c r="AL138" s="60"/>
      <c r="AM138" s="60"/>
      <c r="AN138" s="60"/>
      <c r="AO138" s="35"/>
      <c r="AP138" s="35"/>
      <c r="AQ138" s="35"/>
      <c r="AR138" s="35"/>
    </row>
  </sheetData>
  <mergeCells count="20">
    <mergeCell ref="C6:H6"/>
    <mergeCell ref="I6:N6"/>
    <mergeCell ref="O6:T6"/>
    <mergeCell ref="U6:Z6"/>
    <mergeCell ref="AA6:AF6"/>
    <mergeCell ref="C7:H7"/>
    <mergeCell ref="I7:N7"/>
    <mergeCell ref="O7:T7"/>
    <mergeCell ref="U7:Z7"/>
    <mergeCell ref="AA7:AF7"/>
    <mergeCell ref="C72:H72"/>
    <mergeCell ref="I72:N72"/>
    <mergeCell ref="O72:T72"/>
    <mergeCell ref="U72:Z72"/>
    <mergeCell ref="AA72:AF72"/>
    <mergeCell ref="C73:H73"/>
    <mergeCell ref="I73:N73"/>
    <mergeCell ref="O73:T73"/>
    <mergeCell ref="U73:Z73"/>
    <mergeCell ref="AA73:AF73"/>
  </mergeCells>
  <hyperlinks>
    <hyperlink ref="A3" location="Menu!A4" display="Menu"/>
  </hyperlinks>
  <pageMargins left="0.75" right="0.75" top="1" bottom="1" header="0.5" footer="0.5"/>
  <pageSetup paperSize="9" orientation="landscape" r:id="rId1"/>
  <headerFooter alignWithMargins="0"/>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pageSetUpPr fitToPage="1"/>
  </sheetPr>
  <dimension ref="A1:S47"/>
  <sheetViews>
    <sheetView showGridLines="0" zoomScale="85" zoomScaleNormal="85" workbookViewId="0">
      <pane xSplit="3" ySplit="5" topLeftCell="D6" activePane="bottomRight" state="frozen"/>
      <selection activeCell="B146" sqref="B146"/>
      <selection pane="topRight" activeCell="B146" sqref="B146"/>
      <selection pane="bottomLeft" activeCell="B146" sqref="B146"/>
      <selection pane="bottomRight" activeCell="D6" sqref="D6"/>
    </sheetView>
  </sheetViews>
  <sheetFormatPr defaultRowHeight="12.75" outlineLevelCol="1"/>
  <cols>
    <col min="1" max="1" width="9.140625" style="102"/>
    <col min="2" max="2" width="59.5703125" style="102" bestFit="1" customWidth="1"/>
    <col min="3" max="3" width="8.7109375" style="102" bestFit="1" customWidth="1"/>
    <col min="4" max="4" width="11.85546875" style="102" bestFit="1" customWidth="1"/>
    <col min="5" max="5" width="6.85546875" style="102" bestFit="1" customWidth="1"/>
    <col min="6" max="6" width="9.140625" style="157"/>
    <col min="7" max="7" width="1.28515625" style="158" customWidth="1"/>
    <col min="8" max="8" width="10.42578125" style="108" customWidth="1" outlineLevel="1"/>
    <col min="9" max="9" width="10.5703125" style="158" customWidth="1" outlineLevel="1"/>
    <col min="10" max="13" width="9.42578125" style="158" customWidth="1" outlineLevel="1"/>
    <col min="14" max="14" width="10.28515625" style="158" bestFit="1" customWidth="1"/>
    <col min="15" max="15" width="10.42578125" style="88" customWidth="1"/>
    <col min="16" max="16" width="11.7109375" style="88" customWidth="1"/>
    <col min="17" max="17" width="11" style="88" customWidth="1"/>
    <col min="18" max="18" width="10.85546875" style="88" customWidth="1"/>
    <col min="19" max="19" width="11.42578125" style="88" customWidth="1"/>
    <col min="20" max="257" width="9.140625" style="102"/>
    <col min="258" max="258" width="59.5703125" style="102" bestFit="1" customWidth="1"/>
    <col min="259" max="259" width="9.140625" style="102"/>
    <col min="260" max="260" width="10.7109375" style="102" bestFit="1" customWidth="1"/>
    <col min="261" max="261" width="6.85546875" style="102" bestFit="1" customWidth="1"/>
    <col min="262" max="262" width="9.140625" style="102"/>
    <col min="263" max="263" width="1.28515625" style="102" customWidth="1"/>
    <col min="264" max="264" width="10.42578125" style="102" customWidth="1"/>
    <col min="265" max="265" width="10.5703125" style="102" customWidth="1"/>
    <col min="266" max="269" width="9.42578125" style="102" customWidth="1"/>
    <col min="270" max="270" width="10.28515625" style="102" bestFit="1" customWidth="1"/>
    <col min="271" max="271" width="10.42578125" style="102" customWidth="1"/>
    <col min="272" max="272" width="11.7109375" style="102" customWidth="1"/>
    <col min="273" max="273" width="11" style="102" customWidth="1"/>
    <col min="274" max="274" width="10.85546875" style="102" customWidth="1"/>
    <col min="275" max="275" width="11.42578125" style="102" customWidth="1"/>
    <col min="276" max="513" width="9.140625" style="102"/>
    <col min="514" max="514" width="59.5703125" style="102" bestFit="1" customWidth="1"/>
    <col min="515" max="515" width="9.140625" style="102"/>
    <col min="516" max="516" width="10.7109375" style="102" bestFit="1" customWidth="1"/>
    <col min="517" max="517" width="6.85546875" style="102" bestFit="1" customWidth="1"/>
    <col min="518" max="518" width="9.140625" style="102"/>
    <col min="519" max="519" width="1.28515625" style="102" customWidth="1"/>
    <col min="520" max="520" width="10.42578125" style="102" customWidth="1"/>
    <col min="521" max="521" width="10.5703125" style="102" customWidth="1"/>
    <col min="522" max="525" width="9.42578125" style="102" customWidth="1"/>
    <col min="526" max="526" width="10.28515625" style="102" bestFit="1" customWidth="1"/>
    <col min="527" max="527" width="10.42578125" style="102" customWidth="1"/>
    <col min="528" max="528" width="11.7109375" style="102" customWidth="1"/>
    <col min="529" max="529" width="11" style="102" customWidth="1"/>
    <col min="530" max="530" width="10.85546875" style="102" customWidth="1"/>
    <col min="531" max="531" width="11.42578125" style="102" customWidth="1"/>
    <col min="532" max="769" width="9.140625" style="102"/>
    <col min="770" max="770" width="59.5703125" style="102" bestFit="1" customWidth="1"/>
    <col min="771" max="771" width="9.140625" style="102"/>
    <col min="772" max="772" width="10.7109375" style="102" bestFit="1" customWidth="1"/>
    <col min="773" max="773" width="6.85546875" style="102" bestFit="1" customWidth="1"/>
    <col min="774" max="774" width="9.140625" style="102"/>
    <col min="775" max="775" width="1.28515625" style="102" customWidth="1"/>
    <col min="776" max="776" width="10.42578125" style="102" customWidth="1"/>
    <col min="777" max="777" width="10.5703125" style="102" customWidth="1"/>
    <col min="778" max="781" width="9.42578125" style="102" customWidth="1"/>
    <col min="782" max="782" width="10.28515625" style="102" bestFit="1" customWidth="1"/>
    <col min="783" max="783" width="10.42578125" style="102" customWidth="1"/>
    <col min="784" max="784" width="11.7109375" style="102" customWidth="1"/>
    <col min="785" max="785" width="11" style="102" customWidth="1"/>
    <col min="786" max="786" width="10.85546875" style="102" customWidth="1"/>
    <col min="787" max="787" width="11.42578125" style="102" customWidth="1"/>
    <col min="788" max="1025" width="9.140625" style="102"/>
    <col min="1026" max="1026" width="59.5703125" style="102" bestFit="1" customWidth="1"/>
    <col min="1027" max="1027" width="9.140625" style="102"/>
    <col min="1028" max="1028" width="10.7109375" style="102" bestFit="1" customWidth="1"/>
    <col min="1029" max="1029" width="6.85546875" style="102" bestFit="1" customWidth="1"/>
    <col min="1030" max="1030" width="9.140625" style="102"/>
    <col min="1031" max="1031" width="1.28515625" style="102" customWidth="1"/>
    <col min="1032" max="1032" width="10.42578125" style="102" customWidth="1"/>
    <col min="1033" max="1033" width="10.5703125" style="102" customWidth="1"/>
    <col min="1034" max="1037" width="9.42578125" style="102" customWidth="1"/>
    <col min="1038" max="1038" width="10.28515625" style="102" bestFit="1" customWidth="1"/>
    <col min="1039" max="1039" width="10.42578125" style="102" customWidth="1"/>
    <col min="1040" max="1040" width="11.7109375" style="102" customWidth="1"/>
    <col min="1041" max="1041" width="11" style="102" customWidth="1"/>
    <col min="1042" max="1042" width="10.85546875" style="102" customWidth="1"/>
    <col min="1043" max="1043" width="11.42578125" style="102" customWidth="1"/>
    <col min="1044" max="1281" width="9.140625" style="102"/>
    <col min="1282" max="1282" width="59.5703125" style="102" bestFit="1" customWidth="1"/>
    <col min="1283" max="1283" width="9.140625" style="102"/>
    <col min="1284" max="1284" width="10.7109375" style="102" bestFit="1" customWidth="1"/>
    <col min="1285" max="1285" width="6.85546875" style="102" bestFit="1" customWidth="1"/>
    <col min="1286" max="1286" width="9.140625" style="102"/>
    <col min="1287" max="1287" width="1.28515625" style="102" customWidth="1"/>
    <col min="1288" max="1288" width="10.42578125" style="102" customWidth="1"/>
    <col min="1289" max="1289" width="10.5703125" style="102" customWidth="1"/>
    <col min="1290" max="1293" width="9.42578125" style="102" customWidth="1"/>
    <col min="1294" max="1294" width="10.28515625" style="102" bestFit="1" customWidth="1"/>
    <col min="1295" max="1295" width="10.42578125" style="102" customWidth="1"/>
    <col min="1296" max="1296" width="11.7109375" style="102" customWidth="1"/>
    <col min="1297" max="1297" width="11" style="102" customWidth="1"/>
    <col min="1298" max="1298" width="10.85546875" style="102" customWidth="1"/>
    <col min="1299" max="1299" width="11.42578125" style="102" customWidth="1"/>
    <col min="1300" max="1537" width="9.140625" style="102"/>
    <col min="1538" max="1538" width="59.5703125" style="102" bestFit="1" customWidth="1"/>
    <col min="1539" max="1539" width="9.140625" style="102"/>
    <col min="1540" max="1540" width="10.7109375" style="102" bestFit="1" customWidth="1"/>
    <col min="1541" max="1541" width="6.85546875" style="102" bestFit="1" customWidth="1"/>
    <col min="1542" max="1542" width="9.140625" style="102"/>
    <col min="1543" max="1543" width="1.28515625" style="102" customWidth="1"/>
    <col min="1544" max="1544" width="10.42578125" style="102" customWidth="1"/>
    <col min="1545" max="1545" width="10.5703125" style="102" customWidth="1"/>
    <col min="1546" max="1549" width="9.42578125" style="102" customWidth="1"/>
    <col min="1550" max="1550" width="10.28515625" style="102" bestFit="1" customWidth="1"/>
    <col min="1551" max="1551" width="10.42578125" style="102" customWidth="1"/>
    <col min="1552" max="1552" width="11.7109375" style="102" customWidth="1"/>
    <col min="1553" max="1553" width="11" style="102" customWidth="1"/>
    <col min="1554" max="1554" width="10.85546875" style="102" customWidth="1"/>
    <col min="1555" max="1555" width="11.42578125" style="102" customWidth="1"/>
    <col min="1556" max="1793" width="9.140625" style="102"/>
    <col min="1794" max="1794" width="59.5703125" style="102" bestFit="1" customWidth="1"/>
    <col min="1795" max="1795" width="9.140625" style="102"/>
    <col min="1796" max="1796" width="10.7109375" style="102" bestFit="1" customWidth="1"/>
    <col min="1797" max="1797" width="6.85546875" style="102" bestFit="1" customWidth="1"/>
    <col min="1798" max="1798" width="9.140625" style="102"/>
    <col min="1799" max="1799" width="1.28515625" style="102" customWidth="1"/>
    <col min="1800" max="1800" width="10.42578125" style="102" customWidth="1"/>
    <col min="1801" max="1801" width="10.5703125" style="102" customWidth="1"/>
    <col min="1802" max="1805" width="9.42578125" style="102" customWidth="1"/>
    <col min="1806" max="1806" width="10.28515625" style="102" bestFit="1" customWidth="1"/>
    <col min="1807" max="1807" width="10.42578125" style="102" customWidth="1"/>
    <col min="1808" max="1808" width="11.7109375" style="102" customWidth="1"/>
    <col min="1809" max="1809" width="11" style="102" customWidth="1"/>
    <col min="1810" max="1810" width="10.85546875" style="102" customWidth="1"/>
    <col min="1811" max="1811" width="11.42578125" style="102" customWidth="1"/>
    <col min="1812" max="2049" width="9.140625" style="102"/>
    <col min="2050" max="2050" width="59.5703125" style="102" bestFit="1" customWidth="1"/>
    <col min="2051" max="2051" width="9.140625" style="102"/>
    <col min="2052" max="2052" width="10.7109375" style="102" bestFit="1" customWidth="1"/>
    <col min="2053" max="2053" width="6.85546875" style="102" bestFit="1" customWidth="1"/>
    <col min="2054" max="2054" width="9.140625" style="102"/>
    <col min="2055" max="2055" width="1.28515625" style="102" customWidth="1"/>
    <col min="2056" max="2056" width="10.42578125" style="102" customWidth="1"/>
    <col min="2057" max="2057" width="10.5703125" style="102" customWidth="1"/>
    <col min="2058" max="2061" width="9.42578125" style="102" customWidth="1"/>
    <col min="2062" max="2062" width="10.28515625" style="102" bestFit="1" customWidth="1"/>
    <col min="2063" max="2063" width="10.42578125" style="102" customWidth="1"/>
    <col min="2064" max="2064" width="11.7109375" style="102" customWidth="1"/>
    <col min="2065" max="2065" width="11" style="102" customWidth="1"/>
    <col min="2066" max="2066" width="10.85546875" style="102" customWidth="1"/>
    <col min="2067" max="2067" width="11.42578125" style="102" customWidth="1"/>
    <col min="2068" max="2305" width="9.140625" style="102"/>
    <col min="2306" max="2306" width="59.5703125" style="102" bestFit="1" customWidth="1"/>
    <col min="2307" max="2307" width="9.140625" style="102"/>
    <col min="2308" max="2308" width="10.7109375" style="102" bestFit="1" customWidth="1"/>
    <col min="2309" max="2309" width="6.85546875" style="102" bestFit="1" customWidth="1"/>
    <col min="2310" max="2310" width="9.140625" style="102"/>
    <col min="2311" max="2311" width="1.28515625" style="102" customWidth="1"/>
    <col min="2312" max="2312" width="10.42578125" style="102" customWidth="1"/>
    <col min="2313" max="2313" width="10.5703125" style="102" customWidth="1"/>
    <col min="2314" max="2317" width="9.42578125" style="102" customWidth="1"/>
    <col min="2318" max="2318" width="10.28515625" style="102" bestFit="1" customWidth="1"/>
    <col min="2319" max="2319" width="10.42578125" style="102" customWidth="1"/>
    <col min="2320" max="2320" width="11.7109375" style="102" customWidth="1"/>
    <col min="2321" max="2321" width="11" style="102" customWidth="1"/>
    <col min="2322" max="2322" width="10.85546875" style="102" customWidth="1"/>
    <col min="2323" max="2323" width="11.42578125" style="102" customWidth="1"/>
    <col min="2324" max="2561" width="9.140625" style="102"/>
    <col min="2562" max="2562" width="59.5703125" style="102" bestFit="1" customWidth="1"/>
    <col min="2563" max="2563" width="9.140625" style="102"/>
    <col min="2564" max="2564" width="10.7109375" style="102" bestFit="1" customWidth="1"/>
    <col min="2565" max="2565" width="6.85546875" style="102" bestFit="1" customWidth="1"/>
    <col min="2566" max="2566" width="9.140625" style="102"/>
    <col min="2567" max="2567" width="1.28515625" style="102" customWidth="1"/>
    <col min="2568" max="2568" width="10.42578125" style="102" customWidth="1"/>
    <col min="2569" max="2569" width="10.5703125" style="102" customWidth="1"/>
    <col min="2570" max="2573" width="9.42578125" style="102" customWidth="1"/>
    <col min="2574" max="2574" width="10.28515625" style="102" bestFit="1" customWidth="1"/>
    <col min="2575" max="2575" width="10.42578125" style="102" customWidth="1"/>
    <col min="2576" max="2576" width="11.7109375" style="102" customWidth="1"/>
    <col min="2577" max="2577" width="11" style="102" customWidth="1"/>
    <col min="2578" max="2578" width="10.85546875" style="102" customWidth="1"/>
    <col min="2579" max="2579" width="11.42578125" style="102" customWidth="1"/>
    <col min="2580" max="2817" width="9.140625" style="102"/>
    <col min="2818" max="2818" width="59.5703125" style="102" bestFit="1" customWidth="1"/>
    <col min="2819" max="2819" width="9.140625" style="102"/>
    <col min="2820" max="2820" width="10.7109375" style="102" bestFit="1" customWidth="1"/>
    <col min="2821" max="2821" width="6.85546875" style="102" bestFit="1" customWidth="1"/>
    <col min="2822" max="2822" width="9.140625" style="102"/>
    <col min="2823" max="2823" width="1.28515625" style="102" customWidth="1"/>
    <col min="2824" max="2824" width="10.42578125" style="102" customWidth="1"/>
    <col min="2825" max="2825" width="10.5703125" style="102" customWidth="1"/>
    <col min="2826" max="2829" width="9.42578125" style="102" customWidth="1"/>
    <col min="2830" max="2830" width="10.28515625" style="102" bestFit="1" customWidth="1"/>
    <col min="2831" max="2831" width="10.42578125" style="102" customWidth="1"/>
    <col min="2832" max="2832" width="11.7109375" style="102" customWidth="1"/>
    <col min="2833" max="2833" width="11" style="102" customWidth="1"/>
    <col min="2834" max="2834" width="10.85546875" style="102" customWidth="1"/>
    <col min="2835" max="2835" width="11.42578125" style="102" customWidth="1"/>
    <col min="2836" max="3073" width="9.140625" style="102"/>
    <col min="3074" max="3074" width="59.5703125" style="102" bestFit="1" customWidth="1"/>
    <col min="3075" max="3075" width="9.140625" style="102"/>
    <col min="3076" max="3076" width="10.7109375" style="102" bestFit="1" customWidth="1"/>
    <col min="3077" max="3077" width="6.85546875" style="102" bestFit="1" customWidth="1"/>
    <col min="3078" max="3078" width="9.140625" style="102"/>
    <col min="3079" max="3079" width="1.28515625" style="102" customWidth="1"/>
    <col min="3080" max="3080" width="10.42578125" style="102" customWidth="1"/>
    <col min="3081" max="3081" width="10.5703125" style="102" customWidth="1"/>
    <col min="3082" max="3085" width="9.42578125" style="102" customWidth="1"/>
    <col min="3086" max="3086" width="10.28515625" style="102" bestFit="1" customWidth="1"/>
    <col min="3087" max="3087" width="10.42578125" style="102" customWidth="1"/>
    <col min="3088" max="3088" width="11.7109375" style="102" customWidth="1"/>
    <col min="3089" max="3089" width="11" style="102" customWidth="1"/>
    <col min="3090" max="3090" width="10.85546875" style="102" customWidth="1"/>
    <col min="3091" max="3091" width="11.42578125" style="102" customWidth="1"/>
    <col min="3092" max="3329" width="9.140625" style="102"/>
    <col min="3330" max="3330" width="59.5703125" style="102" bestFit="1" customWidth="1"/>
    <col min="3331" max="3331" width="9.140625" style="102"/>
    <col min="3332" max="3332" width="10.7109375" style="102" bestFit="1" customWidth="1"/>
    <col min="3333" max="3333" width="6.85546875" style="102" bestFit="1" customWidth="1"/>
    <col min="3334" max="3334" width="9.140625" style="102"/>
    <col min="3335" max="3335" width="1.28515625" style="102" customWidth="1"/>
    <col min="3336" max="3336" width="10.42578125" style="102" customWidth="1"/>
    <col min="3337" max="3337" width="10.5703125" style="102" customWidth="1"/>
    <col min="3338" max="3341" width="9.42578125" style="102" customWidth="1"/>
    <col min="3342" max="3342" width="10.28515625" style="102" bestFit="1" customWidth="1"/>
    <col min="3343" max="3343" width="10.42578125" style="102" customWidth="1"/>
    <col min="3344" max="3344" width="11.7109375" style="102" customWidth="1"/>
    <col min="3345" max="3345" width="11" style="102" customWidth="1"/>
    <col min="3346" max="3346" width="10.85546875" style="102" customWidth="1"/>
    <col min="3347" max="3347" width="11.42578125" style="102" customWidth="1"/>
    <col min="3348" max="3585" width="9.140625" style="102"/>
    <col min="3586" max="3586" width="59.5703125" style="102" bestFit="1" customWidth="1"/>
    <col min="3587" max="3587" width="9.140625" style="102"/>
    <col min="3588" max="3588" width="10.7109375" style="102" bestFit="1" customWidth="1"/>
    <col min="3589" max="3589" width="6.85546875" style="102" bestFit="1" customWidth="1"/>
    <col min="3590" max="3590" width="9.140625" style="102"/>
    <col min="3591" max="3591" width="1.28515625" style="102" customWidth="1"/>
    <col min="3592" max="3592" width="10.42578125" style="102" customWidth="1"/>
    <col min="3593" max="3593" width="10.5703125" style="102" customWidth="1"/>
    <col min="3594" max="3597" width="9.42578125" style="102" customWidth="1"/>
    <col min="3598" max="3598" width="10.28515625" style="102" bestFit="1" customWidth="1"/>
    <col min="3599" max="3599" width="10.42578125" style="102" customWidth="1"/>
    <col min="3600" max="3600" width="11.7109375" style="102" customWidth="1"/>
    <col min="3601" max="3601" width="11" style="102" customWidth="1"/>
    <col min="3602" max="3602" width="10.85546875" style="102" customWidth="1"/>
    <col min="3603" max="3603" width="11.42578125" style="102" customWidth="1"/>
    <col min="3604" max="3841" width="9.140625" style="102"/>
    <col min="3842" max="3842" width="59.5703125" style="102" bestFit="1" customWidth="1"/>
    <col min="3843" max="3843" width="9.140625" style="102"/>
    <col min="3844" max="3844" width="10.7109375" style="102" bestFit="1" customWidth="1"/>
    <col min="3845" max="3845" width="6.85546875" style="102" bestFit="1" customWidth="1"/>
    <col min="3846" max="3846" width="9.140625" style="102"/>
    <col min="3847" max="3847" width="1.28515625" style="102" customWidth="1"/>
    <col min="3848" max="3848" width="10.42578125" style="102" customWidth="1"/>
    <col min="3849" max="3849" width="10.5703125" style="102" customWidth="1"/>
    <col min="3850" max="3853" width="9.42578125" style="102" customWidth="1"/>
    <col min="3854" max="3854" width="10.28515625" style="102" bestFit="1" customWidth="1"/>
    <col min="3855" max="3855" width="10.42578125" style="102" customWidth="1"/>
    <col min="3856" max="3856" width="11.7109375" style="102" customWidth="1"/>
    <col min="3857" max="3857" width="11" style="102" customWidth="1"/>
    <col min="3858" max="3858" width="10.85546875" style="102" customWidth="1"/>
    <col min="3859" max="3859" width="11.42578125" style="102" customWidth="1"/>
    <col min="3860" max="4097" width="9.140625" style="102"/>
    <col min="4098" max="4098" width="59.5703125" style="102" bestFit="1" customWidth="1"/>
    <col min="4099" max="4099" width="9.140625" style="102"/>
    <col min="4100" max="4100" width="10.7109375" style="102" bestFit="1" customWidth="1"/>
    <col min="4101" max="4101" width="6.85546875" style="102" bestFit="1" customWidth="1"/>
    <col min="4102" max="4102" width="9.140625" style="102"/>
    <col min="4103" max="4103" width="1.28515625" style="102" customWidth="1"/>
    <col min="4104" max="4104" width="10.42578125" style="102" customWidth="1"/>
    <col min="4105" max="4105" width="10.5703125" style="102" customWidth="1"/>
    <col min="4106" max="4109" width="9.42578125" style="102" customWidth="1"/>
    <col min="4110" max="4110" width="10.28515625" style="102" bestFit="1" customWidth="1"/>
    <col min="4111" max="4111" width="10.42578125" style="102" customWidth="1"/>
    <col min="4112" max="4112" width="11.7109375" style="102" customWidth="1"/>
    <col min="4113" max="4113" width="11" style="102" customWidth="1"/>
    <col min="4114" max="4114" width="10.85546875" style="102" customWidth="1"/>
    <col min="4115" max="4115" width="11.42578125" style="102" customWidth="1"/>
    <col min="4116" max="4353" width="9.140625" style="102"/>
    <col min="4354" max="4354" width="59.5703125" style="102" bestFit="1" customWidth="1"/>
    <col min="4355" max="4355" width="9.140625" style="102"/>
    <col min="4356" max="4356" width="10.7109375" style="102" bestFit="1" customWidth="1"/>
    <col min="4357" max="4357" width="6.85546875" style="102" bestFit="1" customWidth="1"/>
    <col min="4358" max="4358" width="9.140625" style="102"/>
    <col min="4359" max="4359" width="1.28515625" style="102" customWidth="1"/>
    <col min="4360" max="4360" width="10.42578125" style="102" customWidth="1"/>
    <col min="4361" max="4361" width="10.5703125" style="102" customWidth="1"/>
    <col min="4362" max="4365" width="9.42578125" style="102" customWidth="1"/>
    <col min="4366" max="4366" width="10.28515625" style="102" bestFit="1" customWidth="1"/>
    <col min="4367" max="4367" width="10.42578125" style="102" customWidth="1"/>
    <col min="4368" max="4368" width="11.7109375" style="102" customWidth="1"/>
    <col min="4369" max="4369" width="11" style="102" customWidth="1"/>
    <col min="4370" max="4370" width="10.85546875" style="102" customWidth="1"/>
    <col min="4371" max="4371" width="11.42578125" style="102" customWidth="1"/>
    <col min="4372" max="4609" width="9.140625" style="102"/>
    <col min="4610" max="4610" width="59.5703125" style="102" bestFit="1" customWidth="1"/>
    <col min="4611" max="4611" width="9.140625" style="102"/>
    <col min="4612" max="4612" width="10.7109375" style="102" bestFit="1" customWidth="1"/>
    <col min="4613" max="4613" width="6.85546875" style="102" bestFit="1" customWidth="1"/>
    <col min="4614" max="4614" width="9.140625" style="102"/>
    <col min="4615" max="4615" width="1.28515625" style="102" customWidth="1"/>
    <col min="4616" max="4616" width="10.42578125" style="102" customWidth="1"/>
    <col min="4617" max="4617" width="10.5703125" style="102" customWidth="1"/>
    <col min="4618" max="4621" width="9.42578125" style="102" customWidth="1"/>
    <col min="4622" max="4622" width="10.28515625" style="102" bestFit="1" customWidth="1"/>
    <col min="4623" max="4623" width="10.42578125" style="102" customWidth="1"/>
    <col min="4624" max="4624" width="11.7109375" style="102" customWidth="1"/>
    <col min="4625" max="4625" width="11" style="102" customWidth="1"/>
    <col min="4626" max="4626" width="10.85546875" style="102" customWidth="1"/>
    <col min="4627" max="4627" width="11.42578125" style="102" customWidth="1"/>
    <col min="4628" max="4865" width="9.140625" style="102"/>
    <col min="4866" max="4866" width="59.5703125" style="102" bestFit="1" customWidth="1"/>
    <col min="4867" max="4867" width="9.140625" style="102"/>
    <col min="4868" max="4868" width="10.7109375" style="102" bestFit="1" customWidth="1"/>
    <col min="4869" max="4869" width="6.85546875" style="102" bestFit="1" customWidth="1"/>
    <col min="4870" max="4870" width="9.140625" style="102"/>
    <col min="4871" max="4871" width="1.28515625" style="102" customWidth="1"/>
    <col min="4872" max="4872" width="10.42578125" style="102" customWidth="1"/>
    <col min="4873" max="4873" width="10.5703125" style="102" customWidth="1"/>
    <col min="4874" max="4877" width="9.42578125" style="102" customWidth="1"/>
    <col min="4878" max="4878" width="10.28515625" style="102" bestFit="1" customWidth="1"/>
    <col min="4879" max="4879" width="10.42578125" style="102" customWidth="1"/>
    <col min="4880" max="4880" width="11.7109375" style="102" customWidth="1"/>
    <col min="4881" max="4881" width="11" style="102" customWidth="1"/>
    <col min="4882" max="4882" width="10.85546875" style="102" customWidth="1"/>
    <col min="4883" max="4883" width="11.42578125" style="102" customWidth="1"/>
    <col min="4884" max="5121" width="9.140625" style="102"/>
    <col min="5122" max="5122" width="59.5703125" style="102" bestFit="1" customWidth="1"/>
    <col min="5123" max="5123" width="9.140625" style="102"/>
    <col min="5124" max="5124" width="10.7109375" style="102" bestFit="1" customWidth="1"/>
    <col min="5125" max="5125" width="6.85546875" style="102" bestFit="1" customWidth="1"/>
    <col min="5126" max="5126" width="9.140625" style="102"/>
    <col min="5127" max="5127" width="1.28515625" style="102" customWidth="1"/>
    <col min="5128" max="5128" width="10.42578125" style="102" customWidth="1"/>
    <col min="5129" max="5129" width="10.5703125" style="102" customWidth="1"/>
    <col min="5130" max="5133" width="9.42578125" style="102" customWidth="1"/>
    <col min="5134" max="5134" width="10.28515625" style="102" bestFit="1" customWidth="1"/>
    <col min="5135" max="5135" width="10.42578125" style="102" customWidth="1"/>
    <col min="5136" max="5136" width="11.7109375" style="102" customWidth="1"/>
    <col min="5137" max="5137" width="11" style="102" customWidth="1"/>
    <col min="5138" max="5138" width="10.85546875" style="102" customWidth="1"/>
    <col min="5139" max="5139" width="11.42578125" style="102" customWidth="1"/>
    <col min="5140" max="5377" width="9.140625" style="102"/>
    <col min="5378" max="5378" width="59.5703125" style="102" bestFit="1" customWidth="1"/>
    <col min="5379" max="5379" width="9.140625" style="102"/>
    <col min="5380" max="5380" width="10.7109375" style="102" bestFit="1" customWidth="1"/>
    <col min="5381" max="5381" width="6.85546875" style="102" bestFit="1" customWidth="1"/>
    <col min="5382" max="5382" width="9.140625" style="102"/>
    <col min="5383" max="5383" width="1.28515625" style="102" customWidth="1"/>
    <col min="5384" max="5384" width="10.42578125" style="102" customWidth="1"/>
    <col min="5385" max="5385" width="10.5703125" style="102" customWidth="1"/>
    <col min="5386" max="5389" width="9.42578125" style="102" customWidth="1"/>
    <col min="5390" max="5390" width="10.28515625" style="102" bestFit="1" customWidth="1"/>
    <col min="5391" max="5391" width="10.42578125" style="102" customWidth="1"/>
    <col min="5392" max="5392" width="11.7109375" style="102" customWidth="1"/>
    <col min="5393" max="5393" width="11" style="102" customWidth="1"/>
    <col min="5394" max="5394" width="10.85546875" style="102" customWidth="1"/>
    <col min="5395" max="5395" width="11.42578125" style="102" customWidth="1"/>
    <col min="5396" max="5633" width="9.140625" style="102"/>
    <col min="5634" max="5634" width="59.5703125" style="102" bestFit="1" customWidth="1"/>
    <col min="5635" max="5635" width="9.140625" style="102"/>
    <col min="5636" max="5636" width="10.7109375" style="102" bestFit="1" customWidth="1"/>
    <col min="5637" max="5637" width="6.85546875" style="102" bestFit="1" customWidth="1"/>
    <col min="5638" max="5638" width="9.140625" style="102"/>
    <col min="5639" max="5639" width="1.28515625" style="102" customWidth="1"/>
    <col min="5640" max="5640" width="10.42578125" style="102" customWidth="1"/>
    <col min="5641" max="5641" width="10.5703125" style="102" customWidth="1"/>
    <col min="5642" max="5645" width="9.42578125" style="102" customWidth="1"/>
    <col min="5646" max="5646" width="10.28515625" style="102" bestFit="1" customWidth="1"/>
    <col min="5647" max="5647" width="10.42578125" style="102" customWidth="1"/>
    <col min="5648" max="5648" width="11.7109375" style="102" customWidth="1"/>
    <col min="5649" max="5649" width="11" style="102" customWidth="1"/>
    <col min="5650" max="5650" width="10.85546875" style="102" customWidth="1"/>
    <col min="5651" max="5651" width="11.42578125" style="102" customWidth="1"/>
    <col min="5652" max="5889" width="9.140625" style="102"/>
    <col min="5890" max="5890" width="59.5703125" style="102" bestFit="1" customWidth="1"/>
    <col min="5891" max="5891" width="9.140625" style="102"/>
    <col min="5892" max="5892" width="10.7109375" style="102" bestFit="1" customWidth="1"/>
    <col min="5893" max="5893" width="6.85546875" style="102" bestFit="1" customWidth="1"/>
    <col min="5894" max="5894" width="9.140625" style="102"/>
    <col min="5895" max="5895" width="1.28515625" style="102" customWidth="1"/>
    <col min="5896" max="5896" width="10.42578125" style="102" customWidth="1"/>
    <col min="5897" max="5897" width="10.5703125" style="102" customWidth="1"/>
    <col min="5898" max="5901" width="9.42578125" style="102" customWidth="1"/>
    <col min="5902" max="5902" width="10.28515625" style="102" bestFit="1" customWidth="1"/>
    <col min="5903" max="5903" width="10.42578125" style="102" customWidth="1"/>
    <col min="5904" max="5904" width="11.7109375" style="102" customWidth="1"/>
    <col min="5905" max="5905" width="11" style="102" customWidth="1"/>
    <col min="5906" max="5906" width="10.85546875" style="102" customWidth="1"/>
    <col min="5907" max="5907" width="11.42578125" style="102" customWidth="1"/>
    <col min="5908" max="6145" width="9.140625" style="102"/>
    <col min="6146" max="6146" width="59.5703125" style="102" bestFit="1" customWidth="1"/>
    <col min="6147" max="6147" width="9.140625" style="102"/>
    <col min="6148" max="6148" width="10.7109375" style="102" bestFit="1" customWidth="1"/>
    <col min="6149" max="6149" width="6.85546875" style="102" bestFit="1" customWidth="1"/>
    <col min="6150" max="6150" width="9.140625" style="102"/>
    <col min="6151" max="6151" width="1.28515625" style="102" customWidth="1"/>
    <col min="6152" max="6152" width="10.42578125" style="102" customWidth="1"/>
    <col min="6153" max="6153" width="10.5703125" style="102" customWidth="1"/>
    <col min="6154" max="6157" width="9.42578125" style="102" customWidth="1"/>
    <col min="6158" max="6158" width="10.28515625" style="102" bestFit="1" customWidth="1"/>
    <col min="6159" max="6159" width="10.42578125" style="102" customWidth="1"/>
    <col min="6160" max="6160" width="11.7109375" style="102" customWidth="1"/>
    <col min="6161" max="6161" width="11" style="102" customWidth="1"/>
    <col min="6162" max="6162" width="10.85546875" style="102" customWidth="1"/>
    <col min="6163" max="6163" width="11.42578125" style="102" customWidth="1"/>
    <col min="6164" max="6401" width="9.140625" style="102"/>
    <col min="6402" max="6402" width="59.5703125" style="102" bestFit="1" customWidth="1"/>
    <col min="6403" max="6403" width="9.140625" style="102"/>
    <col min="6404" max="6404" width="10.7109375" style="102" bestFit="1" customWidth="1"/>
    <col min="6405" max="6405" width="6.85546875" style="102" bestFit="1" customWidth="1"/>
    <col min="6406" max="6406" width="9.140625" style="102"/>
    <col min="6407" max="6407" width="1.28515625" style="102" customWidth="1"/>
    <col min="6408" max="6408" width="10.42578125" style="102" customWidth="1"/>
    <col min="6409" max="6409" width="10.5703125" style="102" customWidth="1"/>
    <col min="6410" max="6413" width="9.42578125" style="102" customWidth="1"/>
    <col min="6414" max="6414" width="10.28515625" style="102" bestFit="1" customWidth="1"/>
    <col min="6415" max="6415" width="10.42578125" style="102" customWidth="1"/>
    <col min="6416" max="6416" width="11.7109375" style="102" customWidth="1"/>
    <col min="6417" max="6417" width="11" style="102" customWidth="1"/>
    <col min="6418" max="6418" width="10.85546875" style="102" customWidth="1"/>
    <col min="6419" max="6419" width="11.42578125" style="102" customWidth="1"/>
    <col min="6420" max="6657" width="9.140625" style="102"/>
    <col min="6658" max="6658" width="59.5703125" style="102" bestFit="1" customWidth="1"/>
    <col min="6659" max="6659" width="9.140625" style="102"/>
    <col min="6660" max="6660" width="10.7109375" style="102" bestFit="1" customWidth="1"/>
    <col min="6661" max="6661" width="6.85546875" style="102" bestFit="1" customWidth="1"/>
    <col min="6662" max="6662" width="9.140625" style="102"/>
    <col min="6663" max="6663" width="1.28515625" style="102" customWidth="1"/>
    <col min="6664" max="6664" width="10.42578125" style="102" customWidth="1"/>
    <col min="6665" max="6665" width="10.5703125" style="102" customWidth="1"/>
    <col min="6666" max="6669" width="9.42578125" style="102" customWidth="1"/>
    <col min="6670" max="6670" width="10.28515625" style="102" bestFit="1" customWidth="1"/>
    <col min="6671" max="6671" width="10.42578125" style="102" customWidth="1"/>
    <col min="6672" max="6672" width="11.7109375" style="102" customWidth="1"/>
    <col min="6673" max="6673" width="11" style="102" customWidth="1"/>
    <col min="6674" max="6674" width="10.85546875" style="102" customWidth="1"/>
    <col min="6675" max="6675" width="11.42578125" style="102" customWidth="1"/>
    <col min="6676" max="6913" width="9.140625" style="102"/>
    <col min="6914" max="6914" width="59.5703125" style="102" bestFit="1" customWidth="1"/>
    <col min="6915" max="6915" width="9.140625" style="102"/>
    <col min="6916" max="6916" width="10.7109375" style="102" bestFit="1" customWidth="1"/>
    <col min="6917" max="6917" width="6.85546875" style="102" bestFit="1" customWidth="1"/>
    <col min="6918" max="6918" width="9.140625" style="102"/>
    <col min="6919" max="6919" width="1.28515625" style="102" customWidth="1"/>
    <col min="6920" max="6920" width="10.42578125" style="102" customWidth="1"/>
    <col min="6921" max="6921" width="10.5703125" style="102" customWidth="1"/>
    <col min="6922" max="6925" width="9.42578125" style="102" customWidth="1"/>
    <col min="6926" max="6926" width="10.28515625" style="102" bestFit="1" customWidth="1"/>
    <col min="6927" max="6927" width="10.42578125" style="102" customWidth="1"/>
    <col min="6928" max="6928" width="11.7109375" style="102" customWidth="1"/>
    <col min="6929" max="6929" width="11" style="102" customWidth="1"/>
    <col min="6930" max="6930" width="10.85546875" style="102" customWidth="1"/>
    <col min="6931" max="6931" width="11.42578125" style="102" customWidth="1"/>
    <col min="6932" max="7169" width="9.140625" style="102"/>
    <col min="7170" max="7170" width="59.5703125" style="102" bestFit="1" customWidth="1"/>
    <col min="7171" max="7171" width="9.140625" style="102"/>
    <col min="7172" max="7172" width="10.7109375" style="102" bestFit="1" customWidth="1"/>
    <col min="7173" max="7173" width="6.85546875" style="102" bestFit="1" customWidth="1"/>
    <col min="7174" max="7174" width="9.140625" style="102"/>
    <col min="7175" max="7175" width="1.28515625" style="102" customWidth="1"/>
    <col min="7176" max="7176" width="10.42578125" style="102" customWidth="1"/>
    <col min="7177" max="7177" width="10.5703125" style="102" customWidth="1"/>
    <col min="7178" max="7181" width="9.42578125" style="102" customWidth="1"/>
    <col min="7182" max="7182" width="10.28515625" style="102" bestFit="1" customWidth="1"/>
    <col min="7183" max="7183" width="10.42578125" style="102" customWidth="1"/>
    <col min="7184" max="7184" width="11.7109375" style="102" customWidth="1"/>
    <col min="7185" max="7185" width="11" style="102" customWidth="1"/>
    <col min="7186" max="7186" width="10.85546875" style="102" customWidth="1"/>
    <col min="7187" max="7187" width="11.42578125" style="102" customWidth="1"/>
    <col min="7188" max="7425" width="9.140625" style="102"/>
    <col min="7426" max="7426" width="59.5703125" style="102" bestFit="1" customWidth="1"/>
    <col min="7427" max="7427" width="9.140625" style="102"/>
    <col min="7428" max="7428" width="10.7109375" style="102" bestFit="1" customWidth="1"/>
    <col min="7429" max="7429" width="6.85546875" style="102" bestFit="1" customWidth="1"/>
    <col min="7430" max="7430" width="9.140625" style="102"/>
    <col min="7431" max="7431" width="1.28515625" style="102" customWidth="1"/>
    <col min="7432" max="7432" width="10.42578125" style="102" customWidth="1"/>
    <col min="7433" max="7433" width="10.5703125" style="102" customWidth="1"/>
    <col min="7434" max="7437" width="9.42578125" style="102" customWidth="1"/>
    <col min="7438" max="7438" width="10.28515625" style="102" bestFit="1" customWidth="1"/>
    <col min="7439" max="7439" width="10.42578125" style="102" customWidth="1"/>
    <col min="7440" max="7440" width="11.7109375" style="102" customWidth="1"/>
    <col min="7441" max="7441" width="11" style="102" customWidth="1"/>
    <col min="7442" max="7442" width="10.85546875" style="102" customWidth="1"/>
    <col min="7443" max="7443" width="11.42578125" style="102" customWidth="1"/>
    <col min="7444" max="7681" width="9.140625" style="102"/>
    <col min="7682" max="7682" width="59.5703125" style="102" bestFit="1" customWidth="1"/>
    <col min="7683" max="7683" width="9.140625" style="102"/>
    <col min="7684" max="7684" width="10.7109375" style="102" bestFit="1" customWidth="1"/>
    <col min="7685" max="7685" width="6.85546875" style="102" bestFit="1" customWidth="1"/>
    <col min="7686" max="7686" width="9.140625" style="102"/>
    <col min="7687" max="7687" width="1.28515625" style="102" customWidth="1"/>
    <col min="7688" max="7688" width="10.42578125" style="102" customWidth="1"/>
    <col min="7689" max="7689" width="10.5703125" style="102" customWidth="1"/>
    <col min="7690" max="7693" width="9.42578125" style="102" customWidth="1"/>
    <col min="7694" max="7694" width="10.28515625" style="102" bestFit="1" customWidth="1"/>
    <col min="7695" max="7695" width="10.42578125" style="102" customWidth="1"/>
    <col min="7696" max="7696" width="11.7109375" style="102" customWidth="1"/>
    <col min="7697" max="7697" width="11" style="102" customWidth="1"/>
    <col min="7698" max="7698" width="10.85546875" style="102" customWidth="1"/>
    <col min="7699" max="7699" width="11.42578125" style="102" customWidth="1"/>
    <col min="7700" max="7937" width="9.140625" style="102"/>
    <col min="7938" max="7938" width="59.5703125" style="102" bestFit="1" customWidth="1"/>
    <col min="7939" max="7939" width="9.140625" style="102"/>
    <col min="7940" max="7940" width="10.7109375" style="102" bestFit="1" customWidth="1"/>
    <col min="7941" max="7941" width="6.85546875" style="102" bestFit="1" customWidth="1"/>
    <col min="7942" max="7942" width="9.140625" style="102"/>
    <col min="7943" max="7943" width="1.28515625" style="102" customWidth="1"/>
    <col min="7944" max="7944" width="10.42578125" style="102" customWidth="1"/>
    <col min="7945" max="7945" width="10.5703125" style="102" customWidth="1"/>
    <col min="7946" max="7949" width="9.42578125" style="102" customWidth="1"/>
    <col min="7950" max="7950" width="10.28515625" style="102" bestFit="1" customWidth="1"/>
    <col min="7951" max="7951" width="10.42578125" style="102" customWidth="1"/>
    <col min="7952" max="7952" width="11.7109375" style="102" customWidth="1"/>
    <col min="7953" max="7953" width="11" style="102" customWidth="1"/>
    <col min="7954" max="7954" width="10.85546875" style="102" customWidth="1"/>
    <col min="7955" max="7955" width="11.42578125" style="102" customWidth="1"/>
    <col min="7956" max="8193" width="9.140625" style="102"/>
    <col min="8194" max="8194" width="59.5703125" style="102" bestFit="1" customWidth="1"/>
    <col min="8195" max="8195" width="9.140625" style="102"/>
    <col min="8196" max="8196" width="10.7109375" style="102" bestFit="1" customWidth="1"/>
    <col min="8197" max="8197" width="6.85546875" style="102" bestFit="1" customWidth="1"/>
    <col min="8198" max="8198" width="9.140625" style="102"/>
    <col min="8199" max="8199" width="1.28515625" style="102" customWidth="1"/>
    <col min="8200" max="8200" width="10.42578125" style="102" customWidth="1"/>
    <col min="8201" max="8201" width="10.5703125" style="102" customWidth="1"/>
    <col min="8202" max="8205" width="9.42578125" style="102" customWidth="1"/>
    <col min="8206" max="8206" width="10.28515625" style="102" bestFit="1" customWidth="1"/>
    <col min="8207" max="8207" width="10.42578125" style="102" customWidth="1"/>
    <col min="8208" max="8208" width="11.7109375" style="102" customWidth="1"/>
    <col min="8209" max="8209" width="11" style="102" customWidth="1"/>
    <col min="8210" max="8210" width="10.85546875" style="102" customWidth="1"/>
    <col min="8211" max="8211" width="11.42578125" style="102" customWidth="1"/>
    <col min="8212" max="8449" width="9.140625" style="102"/>
    <col min="8450" max="8450" width="59.5703125" style="102" bestFit="1" customWidth="1"/>
    <col min="8451" max="8451" width="9.140625" style="102"/>
    <col min="8452" max="8452" width="10.7109375" style="102" bestFit="1" customWidth="1"/>
    <col min="8453" max="8453" width="6.85546875" style="102" bestFit="1" customWidth="1"/>
    <col min="8454" max="8454" width="9.140625" style="102"/>
    <col min="8455" max="8455" width="1.28515625" style="102" customWidth="1"/>
    <col min="8456" max="8456" width="10.42578125" style="102" customWidth="1"/>
    <col min="8457" max="8457" width="10.5703125" style="102" customWidth="1"/>
    <col min="8458" max="8461" width="9.42578125" style="102" customWidth="1"/>
    <col min="8462" max="8462" width="10.28515625" style="102" bestFit="1" customWidth="1"/>
    <col min="8463" max="8463" width="10.42578125" style="102" customWidth="1"/>
    <col min="8464" max="8464" width="11.7109375" style="102" customWidth="1"/>
    <col min="8465" max="8465" width="11" style="102" customWidth="1"/>
    <col min="8466" max="8466" width="10.85546875" style="102" customWidth="1"/>
    <col min="8467" max="8467" width="11.42578125" style="102" customWidth="1"/>
    <col min="8468" max="8705" width="9.140625" style="102"/>
    <col min="8706" max="8706" width="59.5703125" style="102" bestFit="1" customWidth="1"/>
    <col min="8707" max="8707" width="9.140625" style="102"/>
    <col min="8708" max="8708" width="10.7109375" style="102" bestFit="1" customWidth="1"/>
    <col min="8709" max="8709" width="6.85546875" style="102" bestFit="1" customWidth="1"/>
    <col min="8710" max="8710" width="9.140625" style="102"/>
    <col min="8711" max="8711" width="1.28515625" style="102" customWidth="1"/>
    <col min="8712" max="8712" width="10.42578125" style="102" customWidth="1"/>
    <col min="8713" max="8713" width="10.5703125" style="102" customWidth="1"/>
    <col min="8714" max="8717" width="9.42578125" style="102" customWidth="1"/>
    <col min="8718" max="8718" width="10.28515625" style="102" bestFit="1" customWidth="1"/>
    <col min="8719" max="8719" width="10.42578125" style="102" customWidth="1"/>
    <col min="8720" max="8720" width="11.7109375" style="102" customWidth="1"/>
    <col min="8721" max="8721" width="11" style="102" customWidth="1"/>
    <col min="8722" max="8722" width="10.85546875" style="102" customWidth="1"/>
    <col min="8723" max="8723" width="11.42578125" style="102" customWidth="1"/>
    <col min="8724" max="8961" width="9.140625" style="102"/>
    <col min="8962" max="8962" width="59.5703125" style="102" bestFit="1" customWidth="1"/>
    <col min="8963" max="8963" width="9.140625" style="102"/>
    <col min="8964" max="8964" width="10.7109375" style="102" bestFit="1" customWidth="1"/>
    <col min="8965" max="8965" width="6.85546875" style="102" bestFit="1" customWidth="1"/>
    <col min="8966" max="8966" width="9.140625" style="102"/>
    <col min="8967" max="8967" width="1.28515625" style="102" customWidth="1"/>
    <col min="8968" max="8968" width="10.42578125" style="102" customWidth="1"/>
    <col min="8969" max="8969" width="10.5703125" style="102" customWidth="1"/>
    <col min="8970" max="8973" width="9.42578125" style="102" customWidth="1"/>
    <col min="8974" max="8974" width="10.28515625" style="102" bestFit="1" customWidth="1"/>
    <col min="8975" max="8975" width="10.42578125" style="102" customWidth="1"/>
    <col min="8976" max="8976" width="11.7109375" style="102" customWidth="1"/>
    <col min="8977" max="8977" width="11" style="102" customWidth="1"/>
    <col min="8978" max="8978" width="10.85546875" style="102" customWidth="1"/>
    <col min="8979" max="8979" width="11.42578125" style="102" customWidth="1"/>
    <col min="8980" max="9217" width="9.140625" style="102"/>
    <col min="9218" max="9218" width="59.5703125" style="102" bestFit="1" customWidth="1"/>
    <col min="9219" max="9219" width="9.140625" style="102"/>
    <col min="9220" max="9220" width="10.7109375" style="102" bestFit="1" customWidth="1"/>
    <col min="9221" max="9221" width="6.85546875" style="102" bestFit="1" customWidth="1"/>
    <col min="9222" max="9222" width="9.140625" style="102"/>
    <col min="9223" max="9223" width="1.28515625" style="102" customWidth="1"/>
    <col min="9224" max="9224" width="10.42578125" style="102" customWidth="1"/>
    <col min="9225" max="9225" width="10.5703125" style="102" customWidth="1"/>
    <col min="9226" max="9229" width="9.42578125" style="102" customWidth="1"/>
    <col min="9230" max="9230" width="10.28515625" style="102" bestFit="1" customWidth="1"/>
    <col min="9231" max="9231" width="10.42578125" style="102" customWidth="1"/>
    <col min="9232" max="9232" width="11.7109375" style="102" customWidth="1"/>
    <col min="9233" max="9233" width="11" style="102" customWidth="1"/>
    <col min="9234" max="9234" width="10.85546875" style="102" customWidth="1"/>
    <col min="9235" max="9235" width="11.42578125" style="102" customWidth="1"/>
    <col min="9236" max="9473" width="9.140625" style="102"/>
    <col min="9474" max="9474" width="59.5703125" style="102" bestFit="1" customWidth="1"/>
    <col min="9475" max="9475" width="9.140625" style="102"/>
    <col min="9476" max="9476" width="10.7109375" style="102" bestFit="1" customWidth="1"/>
    <col min="9477" max="9477" width="6.85546875" style="102" bestFit="1" customWidth="1"/>
    <col min="9478" max="9478" width="9.140625" style="102"/>
    <col min="9479" max="9479" width="1.28515625" style="102" customWidth="1"/>
    <col min="9480" max="9480" width="10.42578125" style="102" customWidth="1"/>
    <col min="9481" max="9481" width="10.5703125" style="102" customWidth="1"/>
    <col min="9482" max="9485" width="9.42578125" style="102" customWidth="1"/>
    <col min="9486" max="9486" width="10.28515625" style="102" bestFit="1" customWidth="1"/>
    <col min="9487" max="9487" width="10.42578125" style="102" customWidth="1"/>
    <col min="9488" max="9488" width="11.7109375" style="102" customWidth="1"/>
    <col min="9489" max="9489" width="11" style="102" customWidth="1"/>
    <col min="9490" max="9490" width="10.85546875" style="102" customWidth="1"/>
    <col min="9491" max="9491" width="11.42578125" style="102" customWidth="1"/>
    <col min="9492" max="9729" width="9.140625" style="102"/>
    <col min="9730" max="9730" width="59.5703125" style="102" bestFit="1" customWidth="1"/>
    <col min="9731" max="9731" width="9.140625" style="102"/>
    <col min="9732" max="9732" width="10.7109375" style="102" bestFit="1" customWidth="1"/>
    <col min="9733" max="9733" width="6.85546875" style="102" bestFit="1" customWidth="1"/>
    <col min="9734" max="9734" width="9.140625" style="102"/>
    <col min="9735" max="9735" width="1.28515625" style="102" customWidth="1"/>
    <col min="9736" max="9736" width="10.42578125" style="102" customWidth="1"/>
    <col min="9737" max="9737" width="10.5703125" style="102" customWidth="1"/>
    <col min="9738" max="9741" width="9.42578125" style="102" customWidth="1"/>
    <col min="9742" max="9742" width="10.28515625" style="102" bestFit="1" customWidth="1"/>
    <col min="9743" max="9743" width="10.42578125" style="102" customWidth="1"/>
    <col min="9744" max="9744" width="11.7109375" style="102" customWidth="1"/>
    <col min="9745" max="9745" width="11" style="102" customWidth="1"/>
    <col min="9746" max="9746" width="10.85546875" style="102" customWidth="1"/>
    <col min="9747" max="9747" width="11.42578125" style="102" customWidth="1"/>
    <col min="9748" max="9985" width="9.140625" style="102"/>
    <col min="9986" max="9986" width="59.5703125" style="102" bestFit="1" customWidth="1"/>
    <col min="9987" max="9987" width="9.140625" style="102"/>
    <col min="9988" max="9988" width="10.7109375" style="102" bestFit="1" customWidth="1"/>
    <col min="9989" max="9989" width="6.85546875" style="102" bestFit="1" customWidth="1"/>
    <col min="9990" max="9990" width="9.140625" style="102"/>
    <col min="9991" max="9991" width="1.28515625" style="102" customWidth="1"/>
    <col min="9992" max="9992" width="10.42578125" style="102" customWidth="1"/>
    <col min="9993" max="9993" width="10.5703125" style="102" customWidth="1"/>
    <col min="9994" max="9997" width="9.42578125" style="102" customWidth="1"/>
    <col min="9998" max="9998" width="10.28515625" style="102" bestFit="1" customWidth="1"/>
    <col min="9999" max="9999" width="10.42578125" style="102" customWidth="1"/>
    <col min="10000" max="10000" width="11.7109375" style="102" customWidth="1"/>
    <col min="10001" max="10001" width="11" style="102" customWidth="1"/>
    <col min="10002" max="10002" width="10.85546875" style="102" customWidth="1"/>
    <col min="10003" max="10003" width="11.42578125" style="102" customWidth="1"/>
    <col min="10004" max="10241" width="9.140625" style="102"/>
    <col min="10242" max="10242" width="59.5703125" style="102" bestFit="1" customWidth="1"/>
    <col min="10243" max="10243" width="9.140625" style="102"/>
    <col min="10244" max="10244" width="10.7109375" style="102" bestFit="1" customWidth="1"/>
    <col min="10245" max="10245" width="6.85546875" style="102" bestFit="1" customWidth="1"/>
    <col min="10246" max="10246" width="9.140625" style="102"/>
    <col min="10247" max="10247" width="1.28515625" style="102" customWidth="1"/>
    <col min="10248" max="10248" width="10.42578125" style="102" customWidth="1"/>
    <col min="10249" max="10249" width="10.5703125" style="102" customWidth="1"/>
    <col min="10250" max="10253" width="9.42578125" style="102" customWidth="1"/>
    <col min="10254" max="10254" width="10.28515625" style="102" bestFit="1" customWidth="1"/>
    <col min="10255" max="10255" width="10.42578125" style="102" customWidth="1"/>
    <col min="10256" max="10256" width="11.7109375" style="102" customWidth="1"/>
    <col min="10257" max="10257" width="11" style="102" customWidth="1"/>
    <col min="10258" max="10258" width="10.85546875" style="102" customWidth="1"/>
    <col min="10259" max="10259" width="11.42578125" style="102" customWidth="1"/>
    <col min="10260" max="10497" width="9.140625" style="102"/>
    <col min="10498" max="10498" width="59.5703125" style="102" bestFit="1" customWidth="1"/>
    <col min="10499" max="10499" width="9.140625" style="102"/>
    <col min="10500" max="10500" width="10.7109375" style="102" bestFit="1" customWidth="1"/>
    <col min="10501" max="10501" width="6.85546875" style="102" bestFit="1" customWidth="1"/>
    <col min="10502" max="10502" width="9.140625" style="102"/>
    <col min="10503" max="10503" width="1.28515625" style="102" customWidth="1"/>
    <col min="10504" max="10504" width="10.42578125" style="102" customWidth="1"/>
    <col min="10505" max="10505" width="10.5703125" style="102" customWidth="1"/>
    <col min="10506" max="10509" width="9.42578125" style="102" customWidth="1"/>
    <col min="10510" max="10510" width="10.28515625" style="102" bestFit="1" customWidth="1"/>
    <col min="10511" max="10511" width="10.42578125" style="102" customWidth="1"/>
    <col min="10512" max="10512" width="11.7109375" style="102" customWidth="1"/>
    <col min="10513" max="10513" width="11" style="102" customWidth="1"/>
    <col min="10514" max="10514" width="10.85546875" style="102" customWidth="1"/>
    <col min="10515" max="10515" width="11.42578125" style="102" customWidth="1"/>
    <col min="10516" max="10753" width="9.140625" style="102"/>
    <col min="10754" max="10754" width="59.5703125" style="102" bestFit="1" customWidth="1"/>
    <col min="10755" max="10755" width="9.140625" style="102"/>
    <col min="10756" max="10756" width="10.7109375" style="102" bestFit="1" customWidth="1"/>
    <col min="10757" max="10757" width="6.85546875" style="102" bestFit="1" customWidth="1"/>
    <col min="10758" max="10758" width="9.140625" style="102"/>
    <col min="10759" max="10759" width="1.28515625" style="102" customWidth="1"/>
    <col min="10760" max="10760" width="10.42578125" style="102" customWidth="1"/>
    <col min="10761" max="10761" width="10.5703125" style="102" customWidth="1"/>
    <col min="10762" max="10765" width="9.42578125" style="102" customWidth="1"/>
    <col min="10766" max="10766" width="10.28515625" style="102" bestFit="1" customWidth="1"/>
    <col min="10767" max="10767" width="10.42578125" style="102" customWidth="1"/>
    <col min="10768" max="10768" width="11.7109375" style="102" customWidth="1"/>
    <col min="10769" max="10769" width="11" style="102" customWidth="1"/>
    <col min="10770" max="10770" width="10.85546875" style="102" customWidth="1"/>
    <col min="10771" max="10771" width="11.42578125" style="102" customWidth="1"/>
    <col min="10772" max="11009" width="9.140625" style="102"/>
    <col min="11010" max="11010" width="59.5703125" style="102" bestFit="1" customWidth="1"/>
    <col min="11011" max="11011" width="9.140625" style="102"/>
    <col min="11012" max="11012" width="10.7109375" style="102" bestFit="1" customWidth="1"/>
    <col min="11013" max="11013" width="6.85546875" style="102" bestFit="1" customWidth="1"/>
    <col min="11014" max="11014" width="9.140625" style="102"/>
    <col min="11015" max="11015" width="1.28515625" style="102" customWidth="1"/>
    <col min="11016" max="11016" width="10.42578125" style="102" customWidth="1"/>
    <col min="11017" max="11017" width="10.5703125" style="102" customWidth="1"/>
    <col min="11018" max="11021" width="9.42578125" style="102" customWidth="1"/>
    <col min="11022" max="11022" width="10.28515625" style="102" bestFit="1" customWidth="1"/>
    <col min="11023" max="11023" width="10.42578125" style="102" customWidth="1"/>
    <col min="11024" max="11024" width="11.7109375" style="102" customWidth="1"/>
    <col min="11025" max="11025" width="11" style="102" customWidth="1"/>
    <col min="11026" max="11026" width="10.85546875" style="102" customWidth="1"/>
    <col min="11027" max="11027" width="11.42578125" style="102" customWidth="1"/>
    <col min="11028" max="11265" width="9.140625" style="102"/>
    <col min="11266" max="11266" width="59.5703125" style="102" bestFit="1" customWidth="1"/>
    <col min="11267" max="11267" width="9.140625" style="102"/>
    <col min="11268" max="11268" width="10.7109375" style="102" bestFit="1" customWidth="1"/>
    <col min="11269" max="11269" width="6.85546875" style="102" bestFit="1" customWidth="1"/>
    <col min="11270" max="11270" width="9.140625" style="102"/>
    <col min="11271" max="11271" width="1.28515625" style="102" customWidth="1"/>
    <col min="11272" max="11272" width="10.42578125" style="102" customWidth="1"/>
    <col min="11273" max="11273" width="10.5703125" style="102" customWidth="1"/>
    <col min="11274" max="11277" width="9.42578125" style="102" customWidth="1"/>
    <col min="11278" max="11278" width="10.28515625" style="102" bestFit="1" customWidth="1"/>
    <col min="11279" max="11279" width="10.42578125" style="102" customWidth="1"/>
    <col min="11280" max="11280" width="11.7109375" style="102" customWidth="1"/>
    <col min="11281" max="11281" width="11" style="102" customWidth="1"/>
    <col min="11282" max="11282" width="10.85546875" style="102" customWidth="1"/>
    <col min="11283" max="11283" width="11.42578125" style="102" customWidth="1"/>
    <col min="11284" max="11521" width="9.140625" style="102"/>
    <col min="11522" max="11522" width="59.5703125" style="102" bestFit="1" customWidth="1"/>
    <col min="11523" max="11523" width="9.140625" style="102"/>
    <col min="11524" max="11524" width="10.7109375" style="102" bestFit="1" customWidth="1"/>
    <col min="11525" max="11525" width="6.85546875" style="102" bestFit="1" customWidth="1"/>
    <col min="11526" max="11526" width="9.140625" style="102"/>
    <col min="11527" max="11527" width="1.28515625" style="102" customWidth="1"/>
    <col min="11528" max="11528" width="10.42578125" style="102" customWidth="1"/>
    <col min="11529" max="11529" width="10.5703125" style="102" customWidth="1"/>
    <col min="11530" max="11533" width="9.42578125" style="102" customWidth="1"/>
    <col min="11534" max="11534" width="10.28515625" style="102" bestFit="1" customWidth="1"/>
    <col min="11535" max="11535" width="10.42578125" style="102" customWidth="1"/>
    <col min="11536" max="11536" width="11.7109375" style="102" customWidth="1"/>
    <col min="11537" max="11537" width="11" style="102" customWidth="1"/>
    <col min="11538" max="11538" width="10.85546875" style="102" customWidth="1"/>
    <col min="11539" max="11539" width="11.42578125" style="102" customWidth="1"/>
    <col min="11540" max="11777" width="9.140625" style="102"/>
    <col min="11778" max="11778" width="59.5703125" style="102" bestFit="1" customWidth="1"/>
    <col min="11779" max="11779" width="9.140625" style="102"/>
    <col min="11780" max="11780" width="10.7109375" style="102" bestFit="1" customWidth="1"/>
    <col min="11781" max="11781" width="6.85546875" style="102" bestFit="1" customWidth="1"/>
    <col min="11782" max="11782" width="9.140625" style="102"/>
    <col min="11783" max="11783" width="1.28515625" style="102" customWidth="1"/>
    <col min="11784" max="11784" width="10.42578125" style="102" customWidth="1"/>
    <col min="11785" max="11785" width="10.5703125" style="102" customWidth="1"/>
    <col min="11786" max="11789" width="9.42578125" style="102" customWidth="1"/>
    <col min="11790" max="11790" width="10.28515625" style="102" bestFit="1" customWidth="1"/>
    <col min="11791" max="11791" width="10.42578125" style="102" customWidth="1"/>
    <col min="11792" max="11792" width="11.7109375" style="102" customWidth="1"/>
    <col min="11793" max="11793" width="11" style="102" customWidth="1"/>
    <col min="11794" max="11794" width="10.85546875" style="102" customWidth="1"/>
    <col min="11795" max="11795" width="11.42578125" style="102" customWidth="1"/>
    <col min="11796" max="12033" width="9.140625" style="102"/>
    <col min="12034" max="12034" width="59.5703125" style="102" bestFit="1" customWidth="1"/>
    <col min="12035" max="12035" width="9.140625" style="102"/>
    <col min="12036" max="12036" width="10.7109375" style="102" bestFit="1" customWidth="1"/>
    <col min="12037" max="12037" width="6.85546875" style="102" bestFit="1" customWidth="1"/>
    <col min="12038" max="12038" width="9.140625" style="102"/>
    <col min="12039" max="12039" width="1.28515625" style="102" customWidth="1"/>
    <col min="12040" max="12040" width="10.42578125" style="102" customWidth="1"/>
    <col min="12041" max="12041" width="10.5703125" style="102" customWidth="1"/>
    <col min="12042" max="12045" width="9.42578125" style="102" customWidth="1"/>
    <col min="12046" max="12046" width="10.28515625" style="102" bestFit="1" customWidth="1"/>
    <col min="12047" max="12047" width="10.42578125" style="102" customWidth="1"/>
    <col min="12048" max="12048" width="11.7109375" style="102" customWidth="1"/>
    <col min="12049" max="12049" width="11" style="102" customWidth="1"/>
    <col min="12050" max="12050" width="10.85546875" style="102" customWidth="1"/>
    <col min="12051" max="12051" width="11.42578125" style="102" customWidth="1"/>
    <col min="12052" max="12289" width="9.140625" style="102"/>
    <col min="12290" max="12290" width="59.5703125" style="102" bestFit="1" customWidth="1"/>
    <col min="12291" max="12291" width="9.140625" style="102"/>
    <col min="12292" max="12292" width="10.7109375" style="102" bestFit="1" customWidth="1"/>
    <col min="12293" max="12293" width="6.85546875" style="102" bestFit="1" customWidth="1"/>
    <col min="12294" max="12294" width="9.140625" style="102"/>
    <col min="12295" max="12295" width="1.28515625" style="102" customWidth="1"/>
    <col min="12296" max="12296" width="10.42578125" style="102" customWidth="1"/>
    <col min="12297" max="12297" width="10.5703125" style="102" customWidth="1"/>
    <col min="12298" max="12301" width="9.42578125" style="102" customWidth="1"/>
    <col min="12302" max="12302" width="10.28515625" style="102" bestFit="1" customWidth="1"/>
    <col min="12303" max="12303" width="10.42578125" style="102" customWidth="1"/>
    <col min="12304" max="12304" width="11.7109375" style="102" customWidth="1"/>
    <col min="12305" max="12305" width="11" style="102" customWidth="1"/>
    <col min="12306" max="12306" width="10.85546875" style="102" customWidth="1"/>
    <col min="12307" max="12307" width="11.42578125" style="102" customWidth="1"/>
    <col min="12308" max="12545" width="9.140625" style="102"/>
    <col min="12546" max="12546" width="59.5703125" style="102" bestFit="1" customWidth="1"/>
    <col min="12547" max="12547" width="9.140625" style="102"/>
    <col min="12548" max="12548" width="10.7109375" style="102" bestFit="1" customWidth="1"/>
    <col min="12549" max="12549" width="6.85546875" style="102" bestFit="1" customWidth="1"/>
    <col min="12550" max="12550" width="9.140625" style="102"/>
    <col min="12551" max="12551" width="1.28515625" style="102" customWidth="1"/>
    <col min="12552" max="12552" width="10.42578125" style="102" customWidth="1"/>
    <col min="12553" max="12553" width="10.5703125" style="102" customWidth="1"/>
    <col min="12554" max="12557" width="9.42578125" style="102" customWidth="1"/>
    <col min="12558" max="12558" width="10.28515625" style="102" bestFit="1" customWidth="1"/>
    <col min="12559" max="12559" width="10.42578125" style="102" customWidth="1"/>
    <col min="12560" max="12560" width="11.7109375" style="102" customWidth="1"/>
    <col min="12561" max="12561" width="11" style="102" customWidth="1"/>
    <col min="12562" max="12562" width="10.85546875" style="102" customWidth="1"/>
    <col min="12563" max="12563" width="11.42578125" style="102" customWidth="1"/>
    <col min="12564" max="12801" width="9.140625" style="102"/>
    <col min="12802" max="12802" width="59.5703125" style="102" bestFit="1" customWidth="1"/>
    <col min="12803" max="12803" width="9.140625" style="102"/>
    <col min="12804" max="12804" width="10.7109375" style="102" bestFit="1" customWidth="1"/>
    <col min="12805" max="12805" width="6.85546875" style="102" bestFit="1" customWidth="1"/>
    <col min="12806" max="12806" width="9.140625" style="102"/>
    <col min="12807" max="12807" width="1.28515625" style="102" customWidth="1"/>
    <col min="12808" max="12808" width="10.42578125" style="102" customWidth="1"/>
    <col min="12809" max="12809" width="10.5703125" style="102" customWidth="1"/>
    <col min="12810" max="12813" width="9.42578125" style="102" customWidth="1"/>
    <col min="12814" max="12814" width="10.28515625" style="102" bestFit="1" customWidth="1"/>
    <col min="12815" max="12815" width="10.42578125" style="102" customWidth="1"/>
    <col min="12816" max="12816" width="11.7109375" style="102" customWidth="1"/>
    <col min="12817" max="12817" width="11" style="102" customWidth="1"/>
    <col min="12818" max="12818" width="10.85546875" style="102" customWidth="1"/>
    <col min="12819" max="12819" width="11.42578125" style="102" customWidth="1"/>
    <col min="12820" max="13057" width="9.140625" style="102"/>
    <col min="13058" max="13058" width="59.5703125" style="102" bestFit="1" customWidth="1"/>
    <col min="13059" max="13059" width="9.140625" style="102"/>
    <col min="13060" max="13060" width="10.7109375" style="102" bestFit="1" customWidth="1"/>
    <col min="13061" max="13061" width="6.85546875" style="102" bestFit="1" customWidth="1"/>
    <col min="13062" max="13062" width="9.140625" style="102"/>
    <col min="13063" max="13063" width="1.28515625" style="102" customWidth="1"/>
    <col min="13064" max="13064" width="10.42578125" style="102" customWidth="1"/>
    <col min="13065" max="13065" width="10.5703125" style="102" customWidth="1"/>
    <col min="13066" max="13069" width="9.42578125" style="102" customWidth="1"/>
    <col min="13070" max="13070" width="10.28515625" style="102" bestFit="1" customWidth="1"/>
    <col min="13071" max="13071" width="10.42578125" style="102" customWidth="1"/>
    <col min="13072" max="13072" width="11.7109375" style="102" customWidth="1"/>
    <col min="13073" max="13073" width="11" style="102" customWidth="1"/>
    <col min="13074" max="13074" width="10.85546875" style="102" customWidth="1"/>
    <col min="13075" max="13075" width="11.42578125" style="102" customWidth="1"/>
    <col min="13076" max="13313" width="9.140625" style="102"/>
    <col min="13314" max="13314" width="59.5703125" style="102" bestFit="1" customWidth="1"/>
    <col min="13315" max="13315" width="9.140625" style="102"/>
    <col min="13316" max="13316" width="10.7109375" style="102" bestFit="1" customWidth="1"/>
    <col min="13317" max="13317" width="6.85546875" style="102" bestFit="1" customWidth="1"/>
    <col min="13318" max="13318" width="9.140625" style="102"/>
    <col min="13319" max="13319" width="1.28515625" style="102" customWidth="1"/>
    <col min="13320" max="13320" width="10.42578125" style="102" customWidth="1"/>
    <col min="13321" max="13321" width="10.5703125" style="102" customWidth="1"/>
    <col min="13322" max="13325" width="9.42578125" style="102" customWidth="1"/>
    <col min="13326" max="13326" width="10.28515625" style="102" bestFit="1" customWidth="1"/>
    <col min="13327" max="13327" width="10.42578125" style="102" customWidth="1"/>
    <col min="13328" max="13328" width="11.7109375" style="102" customWidth="1"/>
    <col min="13329" max="13329" width="11" style="102" customWidth="1"/>
    <col min="13330" max="13330" width="10.85546875" style="102" customWidth="1"/>
    <col min="13331" max="13331" width="11.42578125" style="102" customWidth="1"/>
    <col min="13332" max="13569" width="9.140625" style="102"/>
    <col min="13570" max="13570" width="59.5703125" style="102" bestFit="1" customWidth="1"/>
    <col min="13571" max="13571" width="9.140625" style="102"/>
    <col min="13572" max="13572" width="10.7109375" style="102" bestFit="1" customWidth="1"/>
    <col min="13573" max="13573" width="6.85546875" style="102" bestFit="1" customWidth="1"/>
    <col min="13574" max="13574" width="9.140625" style="102"/>
    <col min="13575" max="13575" width="1.28515625" style="102" customWidth="1"/>
    <col min="13576" max="13576" width="10.42578125" style="102" customWidth="1"/>
    <col min="13577" max="13577" width="10.5703125" style="102" customWidth="1"/>
    <col min="13578" max="13581" width="9.42578125" style="102" customWidth="1"/>
    <col min="13582" max="13582" width="10.28515625" style="102" bestFit="1" customWidth="1"/>
    <col min="13583" max="13583" width="10.42578125" style="102" customWidth="1"/>
    <col min="13584" max="13584" width="11.7109375" style="102" customWidth="1"/>
    <col min="13585" max="13585" width="11" style="102" customWidth="1"/>
    <col min="13586" max="13586" width="10.85546875" style="102" customWidth="1"/>
    <col min="13587" max="13587" width="11.42578125" style="102" customWidth="1"/>
    <col min="13588" max="13825" width="9.140625" style="102"/>
    <col min="13826" max="13826" width="59.5703125" style="102" bestFit="1" customWidth="1"/>
    <col min="13827" max="13827" width="9.140625" style="102"/>
    <col min="13828" max="13828" width="10.7109375" style="102" bestFit="1" customWidth="1"/>
    <col min="13829" max="13829" width="6.85546875" style="102" bestFit="1" customWidth="1"/>
    <col min="13830" max="13830" width="9.140625" style="102"/>
    <col min="13831" max="13831" width="1.28515625" style="102" customWidth="1"/>
    <col min="13832" max="13832" width="10.42578125" style="102" customWidth="1"/>
    <col min="13833" max="13833" width="10.5703125" style="102" customWidth="1"/>
    <col min="13834" max="13837" width="9.42578125" style="102" customWidth="1"/>
    <col min="13838" max="13838" width="10.28515625" style="102" bestFit="1" customWidth="1"/>
    <col min="13839" max="13839" width="10.42578125" style="102" customWidth="1"/>
    <col min="13840" max="13840" width="11.7109375" style="102" customWidth="1"/>
    <col min="13841" max="13841" width="11" style="102" customWidth="1"/>
    <col min="13842" max="13842" width="10.85546875" style="102" customWidth="1"/>
    <col min="13843" max="13843" width="11.42578125" style="102" customWidth="1"/>
    <col min="13844" max="14081" width="9.140625" style="102"/>
    <col min="14082" max="14082" width="59.5703125" style="102" bestFit="1" customWidth="1"/>
    <col min="14083" max="14083" width="9.140625" style="102"/>
    <col min="14084" max="14084" width="10.7109375" style="102" bestFit="1" customWidth="1"/>
    <col min="14085" max="14085" width="6.85546875" style="102" bestFit="1" customWidth="1"/>
    <col min="14086" max="14086" width="9.140625" style="102"/>
    <col min="14087" max="14087" width="1.28515625" style="102" customWidth="1"/>
    <col min="14088" max="14088" width="10.42578125" style="102" customWidth="1"/>
    <col min="14089" max="14089" width="10.5703125" style="102" customWidth="1"/>
    <col min="14090" max="14093" width="9.42578125" style="102" customWidth="1"/>
    <col min="14094" max="14094" width="10.28515625" style="102" bestFit="1" customWidth="1"/>
    <col min="14095" max="14095" width="10.42578125" style="102" customWidth="1"/>
    <col min="14096" max="14096" width="11.7109375" style="102" customWidth="1"/>
    <col min="14097" max="14097" width="11" style="102" customWidth="1"/>
    <col min="14098" max="14098" width="10.85546875" style="102" customWidth="1"/>
    <col min="14099" max="14099" width="11.42578125" style="102" customWidth="1"/>
    <col min="14100" max="14337" width="9.140625" style="102"/>
    <col min="14338" max="14338" width="59.5703125" style="102" bestFit="1" customWidth="1"/>
    <col min="14339" max="14339" width="9.140625" style="102"/>
    <col min="14340" max="14340" width="10.7109375" style="102" bestFit="1" customWidth="1"/>
    <col min="14341" max="14341" width="6.85546875" style="102" bestFit="1" customWidth="1"/>
    <col min="14342" max="14342" width="9.140625" style="102"/>
    <col min="14343" max="14343" width="1.28515625" style="102" customWidth="1"/>
    <col min="14344" max="14344" width="10.42578125" style="102" customWidth="1"/>
    <col min="14345" max="14345" width="10.5703125" style="102" customWidth="1"/>
    <col min="14346" max="14349" width="9.42578125" style="102" customWidth="1"/>
    <col min="14350" max="14350" width="10.28515625" style="102" bestFit="1" customWidth="1"/>
    <col min="14351" max="14351" width="10.42578125" style="102" customWidth="1"/>
    <col min="14352" max="14352" width="11.7109375" style="102" customWidth="1"/>
    <col min="14353" max="14353" width="11" style="102" customWidth="1"/>
    <col min="14354" max="14354" width="10.85546875" style="102" customWidth="1"/>
    <col min="14355" max="14355" width="11.42578125" style="102" customWidth="1"/>
    <col min="14356" max="14593" width="9.140625" style="102"/>
    <col min="14594" max="14594" width="59.5703125" style="102" bestFit="1" customWidth="1"/>
    <col min="14595" max="14595" width="9.140625" style="102"/>
    <col min="14596" max="14596" width="10.7109375" style="102" bestFit="1" customWidth="1"/>
    <col min="14597" max="14597" width="6.85546875" style="102" bestFit="1" customWidth="1"/>
    <col min="14598" max="14598" width="9.140625" style="102"/>
    <col min="14599" max="14599" width="1.28515625" style="102" customWidth="1"/>
    <col min="14600" max="14600" width="10.42578125" style="102" customWidth="1"/>
    <col min="14601" max="14601" width="10.5703125" style="102" customWidth="1"/>
    <col min="14602" max="14605" width="9.42578125" style="102" customWidth="1"/>
    <col min="14606" max="14606" width="10.28515625" style="102" bestFit="1" customWidth="1"/>
    <col min="14607" max="14607" width="10.42578125" style="102" customWidth="1"/>
    <col min="14608" max="14608" width="11.7109375" style="102" customWidth="1"/>
    <col min="14609" max="14609" width="11" style="102" customWidth="1"/>
    <col min="14610" max="14610" width="10.85546875" style="102" customWidth="1"/>
    <col min="14611" max="14611" width="11.42578125" style="102" customWidth="1"/>
    <col min="14612" max="14849" width="9.140625" style="102"/>
    <col min="14850" max="14850" width="59.5703125" style="102" bestFit="1" customWidth="1"/>
    <col min="14851" max="14851" width="9.140625" style="102"/>
    <col min="14852" max="14852" width="10.7109375" style="102" bestFit="1" customWidth="1"/>
    <col min="14853" max="14853" width="6.85546875" style="102" bestFit="1" customWidth="1"/>
    <col min="14854" max="14854" width="9.140625" style="102"/>
    <col min="14855" max="14855" width="1.28515625" style="102" customWidth="1"/>
    <col min="14856" max="14856" width="10.42578125" style="102" customWidth="1"/>
    <col min="14857" max="14857" width="10.5703125" style="102" customWidth="1"/>
    <col min="14858" max="14861" width="9.42578125" style="102" customWidth="1"/>
    <col min="14862" max="14862" width="10.28515625" style="102" bestFit="1" customWidth="1"/>
    <col min="14863" max="14863" width="10.42578125" style="102" customWidth="1"/>
    <col min="14864" max="14864" width="11.7109375" style="102" customWidth="1"/>
    <col min="14865" max="14865" width="11" style="102" customWidth="1"/>
    <col min="14866" max="14866" width="10.85546875" style="102" customWidth="1"/>
    <col min="14867" max="14867" width="11.42578125" style="102" customWidth="1"/>
    <col min="14868" max="15105" width="9.140625" style="102"/>
    <col min="15106" max="15106" width="59.5703125" style="102" bestFit="1" customWidth="1"/>
    <col min="15107" max="15107" width="9.140625" style="102"/>
    <col min="15108" max="15108" width="10.7109375" style="102" bestFit="1" customWidth="1"/>
    <col min="15109" max="15109" width="6.85546875" style="102" bestFit="1" customWidth="1"/>
    <col min="15110" max="15110" width="9.140625" style="102"/>
    <col min="15111" max="15111" width="1.28515625" style="102" customWidth="1"/>
    <col min="15112" max="15112" width="10.42578125" style="102" customWidth="1"/>
    <col min="15113" max="15113" width="10.5703125" style="102" customWidth="1"/>
    <col min="15114" max="15117" width="9.42578125" style="102" customWidth="1"/>
    <col min="15118" max="15118" width="10.28515625" style="102" bestFit="1" customWidth="1"/>
    <col min="15119" max="15119" width="10.42578125" style="102" customWidth="1"/>
    <col min="15120" max="15120" width="11.7109375" style="102" customWidth="1"/>
    <col min="15121" max="15121" width="11" style="102" customWidth="1"/>
    <col min="15122" max="15122" width="10.85546875" style="102" customWidth="1"/>
    <col min="15123" max="15123" width="11.42578125" style="102" customWidth="1"/>
    <col min="15124" max="15361" width="9.140625" style="102"/>
    <col min="15362" max="15362" width="59.5703125" style="102" bestFit="1" customWidth="1"/>
    <col min="15363" max="15363" width="9.140625" style="102"/>
    <col min="15364" max="15364" width="10.7109375" style="102" bestFit="1" customWidth="1"/>
    <col min="15365" max="15365" width="6.85546875" style="102" bestFit="1" customWidth="1"/>
    <col min="15366" max="15366" width="9.140625" style="102"/>
    <col min="15367" max="15367" width="1.28515625" style="102" customWidth="1"/>
    <col min="15368" max="15368" width="10.42578125" style="102" customWidth="1"/>
    <col min="15369" max="15369" width="10.5703125" style="102" customWidth="1"/>
    <col min="15370" max="15373" width="9.42578125" style="102" customWidth="1"/>
    <col min="15374" max="15374" width="10.28515625" style="102" bestFit="1" customWidth="1"/>
    <col min="15375" max="15375" width="10.42578125" style="102" customWidth="1"/>
    <col min="15376" max="15376" width="11.7109375" style="102" customWidth="1"/>
    <col min="15377" max="15377" width="11" style="102" customWidth="1"/>
    <col min="15378" max="15378" width="10.85546875" style="102" customWidth="1"/>
    <col min="15379" max="15379" width="11.42578125" style="102" customWidth="1"/>
    <col min="15380" max="15617" width="9.140625" style="102"/>
    <col min="15618" max="15618" width="59.5703125" style="102" bestFit="1" customWidth="1"/>
    <col min="15619" max="15619" width="9.140625" style="102"/>
    <col min="15620" max="15620" width="10.7109375" style="102" bestFit="1" customWidth="1"/>
    <col min="15621" max="15621" width="6.85546875" style="102" bestFit="1" customWidth="1"/>
    <col min="15622" max="15622" width="9.140625" style="102"/>
    <col min="15623" max="15623" width="1.28515625" style="102" customWidth="1"/>
    <col min="15624" max="15624" width="10.42578125" style="102" customWidth="1"/>
    <col min="15625" max="15625" width="10.5703125" style="102" customWidth="1"/>
    <col min="15626" max="15629" width="9.42578125" style="102" customWidth="1"/>
    <col min="15630" max="15630" width="10.28515625" style="102" bestFit="1" customWidth="1"/>
    <col min="15631" max="15631" width="10.42578125" style="102" customWidth="1"/>
    <col min="15632" max="15632" width="11.7109375" style="102" customWidth="1"/>
    <col min="15633" max="15633" width="11" style="102" customWidth="1"/>
    <col min="15634" max="15634" width="10.85546875" style="102" customWidth="1"/>
    <col min="15635" max="15635" width="11.42578125" style="102" customWidth="1"/>
    <col min="15636" max="15873" width="9.140625" style="102"/>
    <col min="15874" max="15874" width="59.5703125" style="102" bestFit="1" customWidth="1"/>
    <col min="15875" max="15875" width="9.140625" style="102"/>
    <col min="15876" max="15876" width="10.7109375" style="102" bestFit="1" customWidth="1"/>
    <col min="15877" max="15877" width="6.85546875" style="102" bestFit="1" customWidth="1"/>
    <col min="15878" max="15878" width="9.140625" style="102"/>
    <col min="15879" max="15879" width="1.28515625" style="102" customWidth="1"/>
    <col min="15880" max="15880" width="10.42578125" style="102" customWidth="1"/>
    <col min="15881" max="15881" width="10.5703125" style="102" customWidth="1"/>
    <col min="15882" max="15885" width="9.42578125" style="102" customWidth="1"/>
    <col min="15886" max="15886" width="10.28515625" style="102" bestFit="1" customWidth="1"/>
    <col min="15887" max="15887" width="10.42578125" style="102" customWidth="1"/>
    <col min="15888" max="15888" width="11.7109375" style="102" customWidth="1"/>
    <col min="15889" max="15889" width="11" style="102" customWidth="1"/>
    <col min="15890" max="15890" width="10.85546875" style="102" customWidth="1"/>
    <col min="15891" max="15891" width="11.42578125" style="102" customWidth="1"/>
    <col min="15892" max="16129" width="9.140625" style="102"/>
    <col min="16130" max="16130" width="59.5703125" style="102" bestFit="1" customWidth="1"/>
    <col min="16131" max="16131" width="9.140625" style="102"/>
    <col min="16132" max="16132" width="10.7109375" style="102" bestFit="1" customWidth="1"/>
    <col min="16133" max="16133" width="6.85546875" style="102" bestFit="1" customWidth="1"/>
    <col min="16134" max="16134" width="9.140625" style="102"/>
    <col min="16135" max="16135" width="1.28515625" style="102" customWidth="1"/>
    <col min="16136" max="16136" width="10.42578125" style="102" customWidth="1"/>
    <col min="16137" max="16137" width="10.5703125" style="102" customWidth="1"/>
    <col min="16138" max="16141" width="9.42578125" style="102" customWidth="1"/>
    <col min="16142" max="16142" width="10.28515625" style="102" bestFit="1" customWidth="1"/>
    <col min="16143" max="16143" width="10.42578125" style="102" customWidth="1"/>
    <col min="16144" max="16144" width="11.7109375" style="102" customWidth="1"/>
    <col min="16145" max="16145" width="11" style="102" customWidth="1"/>
    <col min="16146" max="16146" width="10.85546875" style="102" customWidth="1"/>
    <col min="16147" max="16147" width="11.42578125" style="102" customWidth="1"/>
    <col min="16148" max="16384" width="9.140625" style="102"/>
  </cols>
  <sheetData>
    <row r="1" spans="1:19" ht="15.75">
      <c r="A1" s="1387" t="s">
        <v>492</v>
      </c>
      <c r="B1" s="1388"/>
      <c r="C1" s="1388"/>
      <c r="D1" s="1388"/>
      <c r="E1" s="1388"/>
      <c r="F1" s="1388"/>
      <c r="G1" s="1388"/>
      <c r="H1" s="1388"/>
      <c r="I1" s="1388"/>
      <c r="J1" s="1388"/>
      <c r="K1" s="1388"/>
      <c r="L1" s="1388"/>
      <c r="M1" s="1388"/>
      <c r="N1" s="1388"/>
      <c r="O1" s="1388"/>
      <c r="P1" s="1388"/>
      <c r="Q1" s="1388"/>
      <c r="R1" s="1388"/>
      <c r="S1" s="1389"/>
    </row>
    <row r="2" spans="1:19">
      <c r="A2" s="394"/>
      <c r="B2" s="106"/>
      <c r="C2" s="106"/>
      <c r="D2" s="106"/>
      <c r="E2" s="106"/>
      <c r="F2" s="107"/>
      <c r="G2" s="108"/>
      <c r="I2" s="108"/>
      <c r="J2" s="108"/>
      <c r="K2" s="108"/>
      <c r="L2" s="108"/>
      <c r="M2" s="108"/>
      <c r="N2" s="108"/>
    </row>
    <row r="3" spans="1:19">
      <c r="A3" s="109"/>
      <c r="B3" s="110"/>
      <c r="C3" s="111" t="s">
        <v>87</v>
      </c>
      <c r="D3" s="112"/>
      <c r="E3" s="112"/>
      <c r="F3" s="113"/>
      <c r="G3" s="114"/>
      <c r="H3" s="1390" t="s">
        <v>225</v>
      </c>
      <c r="I3" s="1390"/>
      <c r="J3" s="1390"/>
      <c r="K3" s="1390"/>
      <c r="L3" s="1390"/>
      <c r="M3" s="1390"/>
      <c r="N3" s="1391" t="s">
        <v>226</v>
      </c>
      <c r="O3" s="1391"/>
      <c r="P3" s="1391"/>
      <c r="Q3" s="1391"/>
      <c r="R3" s="1391"/>
      <c r="S3" s="1391"/>
    </row>
    <row r="4" spans="1:19">
      <c r="A4" s="115" t="s">
        <v>88</v>
      </c>
      <c r="B4" s="116" t="s">
        <v>89</v>
      </c>
      <c r="C4" s="117" t="s">
        <v>90</v>
      </c>
      <c r="D4" s="117" t="s">
        <v>91</v>
      </c>
      <c r="E4" s="117" t="s">
        <v>92</v>
      </c>
      <c r="F4" s="118" t="s">
        <v>0</v>
      </c>
      <c r="G4" s="119"/>
      <c r="H4" s="120">
        <v>2015</v>
      </c>
      <c r="I4" s="120">
        <v>2016</v>
      </c>
      <c r="J4" s="120">
        <v>2017</v>
      </c>
      <c r="K4" s="120">
        <v>2018</v>
      </c>
      <c r="L4" s="120">
        <v>2019</v>
      </c>
      <c r="M4" s="120">
        <v>2020</v>
      </c>
      <c r="N4" s="120">
        <v>2015</v>
      </c>
      <c r="O4" s="120">
        <v>2016</v>
      </c>
      <c r="P4" s="120">
        <v>2017</v>
      </c>
      <c r="Q4" s="120">
        <v>2018</v>
      </c>
      <c r="R4" s="120">
        <v>2019</v>
      </c>
      <c r="S4" s="120">
        <v>2020</v>
      </c>
    </row>
    <row r="5" spans="1:19">
      <c r="A5" s="121" t="s">
        <v>93</v>
      </c>
      <c r="B5" s="122" t="s">
        <v>94</v>
      </c>
      <c r="C5" s="123" t="s">
        <v>95</v>
      </c>
      <c r="D5" s="123" t="s">
        <v>96</v>
      </c>
      <c r="E5" s="123" t="s">
        <v>97</v>
      </c>
      <c r="F5" s="125" t="s">
        <v>98</v>
      </c>
      <c r="G5" s="126"/>
      <c r="H5" s="127"/>
      <c r="I5" s="127"/>
      <c r="J5" s="127"/>
      <c r="K5" s="127"/>
      <c r="L5" s="127"/>
      <c r="M5" s="127"/>
      <c r="N5" s="127"/>
      <c r="O5" s="127"/>
      <c r="P5" s="128"/>
      <c r="Q5" s="128"/>
      <c r="R5" s="128"/>
      <c r="S5" s="128"/>
    </row>
    <row r="6" spans="1:19">
      <c r="A6" s="115"/>
      <c r="B6" s="129" t="s">
        <v>99</v>
      </c>
      <c r="C6" s="130"/>
      <c r="D6" s="116"/>
      <c r="E6" s="116"/>
      <c r="F6" s="131"/>
      <c r="G6" s="132"/>
      <c r="H6" s="133"/>
      <c r="I6" s="133"/>
      <c r="J6" s="133"/>
      <c r="K6" s="133"/>
      <c r="L6" s="133"/>
      <c r="M6" s="133"/>
      <c r="N6" s="91"/>
      <c r="O6" s="91"/>
      <c r="P6" s="91"/>
      <c r="Q6" s="91"/>
      <c r="R6" s="91"/>
      <c r="S6" s="91"/>
    </row>
    <row r="7" spans="1:19">
      <c r="A7" s="99"/>
      <c r="B7" s="134"/>
      <c r="C7" s="130"/>
      <c r="D7" s="134"/>
      <c r="E7" s="134"/>
      <c r="F7" s="130"/>
      <c r="G7" s="135"/>
      <c r="H7" s="136"/>
      <c r="I7" s="136"/>
      <c r="J7" s="136"/>
      <c r="K7" s="136"/>
      <c r="L7" s="136"/>
      <c r="M7" s="136"/>
      <c r="N7" s="92"/>
      <c r="O7" s="92"/>
      <c r="P7" s="92"/>
      <c r="Q7" s="92"/>
      <c r="R7" s="92"/>
      <c r="S7" s="92"/>
    </row>
    <row r="8" spans="1:19">
      <c r="A8" s="137">
        <v>1.1000000000000001</v>
      </c>
      <c r="B8" s="138" t="s">
        <v>100</v>
      </c>
      <c r="C8" s="510">
        <v>1.3636363636363637E-2</v>
      </c>
      <c r="D8" s="134" t="str">
        <f>Inputs!$D$82</f>
        <v>Support staff</v>
      </c>
      <c r="E8" s="134">
        <v>1</v>
      </c>
      <c r="F8" s="130">
        <f>E8*C8</f>
        <v>1.3636363636363637E-2</v>
      </c>
      <c r="G8" s="135"/>
      <c r="H8" s="971">
        <f>Inputs!L$82</f>
        <v>68.441017362959727</v>
      </c>
      <c r="I8" s="971">
        <f>Inputs!M$82</f>
        <v>69.791189569063036</v>
      </c>
      <c r="J8" s="971">
        <f>Inputs!N$82</f>
        <v>71.02222509185215</v>
      </c>
      <c r="K8" s="971">
        <f>Inputs!O$82</f>
        <v>72.274974651437702</v>
      </c>
      <c r="L8" s="971">
        <f>Inputs!P$82</f>
        <v>73.549821258208297</v>
      </c>
      <c r="M8" s="971">
        <f>Inputs!Q$82</f>
        <v>74.847154678410959</v>
      </c>
      <c r="N8" s="971">
        <f t="shared" ref="N8:S8" si="0">H8*$F8</f>
        <v>0.93328660040399636</v>
      </c>
      <c r="O8" s="971">
        <f t="shared" si="0"/>
        <v>0.95169803957813237</v>
      </c>
      <c r="P8" s="971">
        <f t="shared" si="0"/>
        <v>0.9684848876161658</v>
      </c>
      <c r="Q8" s="971">
        <f t="shared" si="0"/>
        <v>0.98556783615596877</v>
      </c>
      <c r="R8" s="971">
        <f t="shared" si="0"/>
        <v>1.0029521080664769</v>
      </c>
      <c r="S8" s="971">
        <f t="shared" si="0"/>
        <v>1.0206430183419677</v>
      </c>
    </row>
    <row r="9" spans="1:19">
      <c r="A9" s="137"/>
      <c r="B9" s="134" t="s">
        <v>101</v>
      </c>
      <c r="C9" s="511"/>
      <c r="D9" s="134"/>
      <c r="E9" s="134"/>
      <c r="F9" s="130"/>
      <c r="G9" s="135"/>
      <c r="H9" s="982"/>
      <c r="I9" s="982"/>
      <c r="J9" s="982"/>
      <c r="K9" s="982"/>
      <c r="L9" s="982"/>
      <c r="M9" s="982"/>
      <c r="N9" s="971"/>
      <c r="O9" s="971"/>
      <c r="P9" s="971"/>
      <c r="Q9" s="971"/>
      <c r="R9" s="971"/>
      <c r="S9" s="971"/>
    </row>
    <row r="10" spans="1:19">
      <c r="A10" s="137"/>
      <c r="B10" s="134"/>
      <c r="C10" s="511"/>
      <c r="D10" s="134"/>
      <c r="E10" s="134"/>
      <c r="F10" s="130"/>
      <c r="G10" s="135"/>
      <c r="H10" s="982"/>
      <c r="I10" s="982"/>
      <c r="J10" s="982"/>
      <c r="K10" s="982"/>
      <c r="L10" s="982"/>
      <c r="M10" s="982"/>
      <c r="N10" s="971"/>
      <c r="O10" s="971"/>
      <c r="P10" s="971"/>
      <c r="Q10" s="971"/>
      <c r="R10" s="971"/>
      <c r="S10" s="971"/>
    </row>
    <row r="11" spans="1:19">
      <c r="A11" s="137"/>
      <c r="B11" s="134"/>
      <c r="C11" s="511"/>
      <c r="D11" s="134"/>
      <c r="E11" s="134"/>
      <c r="F11" s="130"/>
      <c r="G11" s="135"/>
      <c r="H11" s="971"/>
      <c r="I11" s="971"/>
      <c r="J11" s="971"/>
      <c r="K11" s="971"/>
      <c r="L11" s="971"/>
      <c r="M11" s="971"/>
      <c r="N11" s="971"/>
      <c r="O11" s="971"/>
      <c r="P11" s="971"/>
      <c r="Q11" s="971"/>
      <c r="R11" s="971"/>
      <c r="S11" s="971"/>
    </row>
    <row r="12" spans="1:19">
      <c r="A12" s="137">
        <v>1.2</v>
      </c>
      <c r="B12" s="134" t="s">
        <v>102</v>
      </c>
      <c r="C12" s="510">
        <v>1.5000000000000001E-2</v>
      </c>
      <c r="D12" s="134" t="str">
        <f>Inputs!$D$82</f>
        <v>Support staff</v>
      </c>
      <c r="E12" s="134">
        <v>1</v>
      </c>
      <c r="F12" s="130">
        <f>E12*C12</f>
        <v>1.5000000000000001E-2</v>
      </c>
      <c r="G12" s="135"/>
      <c r="H12" s="971">
        <f>Inputs!L$82</f>
        <v>68.441017362959727</v>
      </c>
      <c r="I12" s="971">
        <f>Inputs!M$82</f>
        <v>69.791189569063036</v>
      </c>
      <c r="J12" s="971">
        <f>Inputs!N$82</f>
        <v>71.02222509185215</v>
      </c>
      <c r="K12" s="971">
        <f>Inputs!O$82</f>
        <v>72.274974651437702</v>
      </c>
      <c r="L12" s="971">
        <f>Inputs!P$82</f>
        <v>73.549821258208297</v>
      </c>
      <c r="M12" s="971">
        <f>Inputs!Q$82</f>
        <v>74.847154678410959</v>
      </c>
      <c r="N12" s="971">
        <f t="shared" ref="N12:S12" si="1">H12*$F12</f>
        <v>1.0266152604443959</v>
      </c>
      <c r="O12" s="971">
        <f t="shared" si="1"/>
        <v>1.0468678435359455</v>
      </c>
      <c r="P12" s="971">
        <f t="shared" si="1"/>
        <v>1.0653333763777824</v>
      </c>
      <c r="Q12" s="971">
        <f t="shared" si="1"/>
        <v>1.0841246197715657</v>
      </c>
      <c r="R12" s="971">
        <f t="shared" si="1"/>
        <v>1.1032473188731244</v>
      </c>
      <c r="S12" s="971">
        <f t="shared" si="1"/>
        <v>1.1227073201761644</v>
      </c>
    </row>
    <row r="13" spans="1:19">
      <c r="A13" s="137"/>
      <c r="B13" s="134"/>
      <c r="C13" s="488"/>
      <c r="D13" s="134"/>
      <c r="E13" s="134"/>
      <c r="F13" s="130"/>
      <c r="G13" s="241"/>
      <c r="H13" s="982"/>
      <c r="I13" s="982"/>
      <c r="J13" s="982"/>
      <c r="K13" s="982"/>
      <c r="L13" s="982"/>
      <c r="M13" s="982"/>
      <c r="N13" s="982"/>
      <c r="O13" s="1000"/>
      <c r="P13" s="1000"/>
      <c r="Q13" s="1000"/>
      <c r="R13" s="1000"/>
      <c r="S13" s="1000"/>
    </row>
    <row r="14" spans="1:19">
      <c r="A14" s="140"/>
      <c r="B14" s="141" t="s">
        <v>44</v>
      </c>
      <c r="C14" s="492">
        <f>SUM(C8:C13)</f>
        <v>2.863636363636364E-2</v>
      </c>
      <c r="D14" s="143"/>
      <c r="E14" s="143"/>
      <c r="F14" s="142">
        <f>SUM(F6:F13)</f>
        <v>2.863636363636364E-2</v>
      </c>
      <c r="G14" s="144"/>
      <c r="H14" s="992"/>
      <c r="I14" s="992"/>
      <c r="J14" s="992"/>
      <c r="K14" s="992"/>
      <c r="L14" s="992"/>
      <c r="M14" s="992"/>
      <c r="N14" s="992">
        <f t="shared" ref="N14:S14" si="2">SUM(N8:N12)</f>
        <v>1.9599018608483922</v>
      </c>
      <c r="O14" s="992">
        <f t="shared" si="2"/>
        <v>1.998565883114078</v>
      </c>
      <c r="P14" s="992">
        <f t="shared" si="2"/>
        <v>2.0338182639939482</v>
      </c>
      <c r="Q14" s="992">
        <f t="shared" si="2"/>
        <v>2.0696924559275347</v>
      </c>
      <c r="R14" s="992">
        <f t="shared" si="2"/>
        <v>2.1061994269396012</v>
      </c>
      <c r="S14" s="992">
        <f t="shared" si="2"/>
        <v>2.1433503385181321</v>
      </c>
    </row>
    <row r="15" spans="1:19">
      <c r="A15" s="99"/>
      <c r="B15" s="146" t="s">
        <v>103</v>
      </c>
      <c r="C15" s="488"/>
      <c r="D15" s="109"/>
      <c r="E15" s="134"/>
      <c r="F15" s="130"/>
      <c r="G15" s="135"/>
      <c r="H15" s="971"/>
      <c r="I15" s="971"/>
      <c r="J15" s="971"/>
      <c r="K15" s="971"/>
      <c r="L15" s="971"/>
      <c r="M15" s="971"/>
      <c r="N15" s="971"/>
      <c r="O15" s="971"/>
      <c r="P15" s="971"/>
      <c r="Q15" s="971"/>
      <c r="R15" s="971"/>
      <c r="S15" s="971"/>
    </row>
    <row r="16" spans="1:19">
      <c r="A16" s="99"/>
      <c r="B16" s="134"/>
      <c r="C16" s="488"/>
      <c r="D16" s="99"/>
      <c r="E16" s="134"/>
      <c r="F16" s="130"/>
      <c r="G16" s="135"/>
      <c r="H16" s="971"/>
      <c r="I16" s="971"/>
      <c r="J16" s="971"/>
      <c r="K16" s="971"/>
      <c r="L16" s="971"/>
      <c r="M16" s="971"/>
      <c r="N16" s="971"/>
      <c r="O16" s="971"/>
      <c r="P16" s="971"/>
      <c r="Q16" s="971"/>
      <c r="R16" s="971"/>
      <c r="S16" s="971"/>
    </row>
    <row r="17" spans="1:19">
      <c r="A17" s="137">
        <v>2.1</v>
      </c>
      <c r="B17" s="134"/>
      <c r="C17" s="488"/>
      <c r="D17" s="147"/>
      <c r="E17" s="134"/>
      <c r="F17" s="130"/>
      <c r="G17" s="135"/>
      <c r="H17" s="971"/>
      <c r="I17" s="971"/>
      <c r="J17" s="971"/>
      <c r="K17" s="971"/>
      <c r="L17" s="971"/>
      <c r="M17" s="971"/>
      <c r="N17" s="971">
        <f t="shared" ref="N17:S17" si="3">H17*$F17</f>
        <v>0</v>
      </c>
      <c r="O17" s="971">
        <f t="shared" si="3"/>
        <v>0</v>
      </c>
      <c r="P17" s="971">
        <f t="shared" si="3"/>
        <v>0</v>
      </c>
      <c r="Q17" s="971">
        <f t="shared" si="3"/>
        <v>0</v>
      </c>
      <c r="R17" s="971">
        <f t="shared" si="3"/>
        <v>0</v>
      </c>
      <c r="S17" s="971">
        <f t="shared" si="3"/>
        <v>0</v>
      </c>
    </row>
    <row r="18" spans="1:19">
      <c r="A18" s="148"/>
      <c r="B18" s="141" t="s">
        <v>44</v>
      </c>
      <c r="C18" s="142">
        <f>SUM(C15:C17)</f>
        <v>0</v>
      </c>
      <c r="D18" s="143"/>
      <c r="E18" s="143"/>
      <c r="F18" s="142">
        <f>SUM(F15:F17)</f>
        <v>0</v>
      </c>
      <c r="G18" s="144"/>
      <c r="H18" s="992"/>
      <c r="I18" s="992"/>
      <c r="J18" s="992"/>
      <c r="K18" s="992"/>
      <c r="L18" s="992"/>
      <c r="M18" s="992"/>
      <c r="N18" s="992">
        <f t="shared" ref="N18:S18" si="4">SUM(N17)</f>
        <v>0</v>
      </c>
      <c r="O18" s="992">
        <f t="shared" si="4"/>
        <v>0</v>
      </c>
      <c r="P18" s="992">
        <f t="shared" si="4"/>
        <v>0</v>
      </c>
      <c r="Q18" s="992">
        <f t="shared" si="4"/>
        <v>0</v>
      </c>
      <c r="R18" s="992">
        <f t="shared" si="4"/>
        <v>0</v>
      </c>
      <c r="S18" s="992">
        <f t="shared" si="4"/>
        <v>0</v>
      </c>
    </row>
    <row r="19" spans="1:19">
      <c r="A19" s="137"/>
      <c r="B19" s="129" t="s">
        <v>104</v>
      </c>
      <c r="C19" s="488"/>
      <c r="D19" s="134"/>
      <c r="E19" s="134"/>
      <c r="F19" s="130"/>
      <c r="G19" s="237"/>
      <c r="H19" s="971"/>
      <c r="I19" s="971"/>
      <c r="J19" s="971"/>
      <c r="K19" s="971"/>
      <c r="L19" s="971"/>
      <c r="M19" s="971"/>
      <c r="N19" s="971"/>
      <c r="O19" s="971"/>
      <c r="P19" s="971"/>
      <c r="Q19" s="971"/>
      <c r="R19" s="971"/>
      <c r="S19" s="971"/>
    </row>
    <row r="20" spans="1:19">
      <c r="A20" s="99"/>
      <c r="B20" s="134"/>
      <c r="C20" s="488"/>
      <c r="D20" s="134"/>
      <c r="E20" s="134"/>
      <c r="F20" s="130"/>
      <c r="G20" s="135"/>
      <c r="H20" s="971"/>
      <c r="I20" s="971"/>
      <c r="J20" s="971"/>
      <c r="K20" s="971"/>
      <c r="L20" s="971"/>
      <c r="M20" s="971"/>
      <c r="N20" s="971"/>
      <c r="O20" s="971"/>
      <c r="P20" s="971"/>
      <c r="Q20" s="971"/>
      <c r="R20" s="971"/>
      <c r="S20" s="971"/>
    </row>
    <row r="21" spans="1:19">
      <c r="A21" s="137">
        <v>3.1</v>
      </c>
      <c r="B21" s="134" t="str">
        <f>Inputs!$C$99</f>
        <v>Contract rates 2014/2015</v>
      </c>
      <c r="C21" s="488"/>
      <c r="D21" s="134"/>
      <c r="E21" s="134"/>
      <c r="F21" s="130"/>
      <c r="G21" s="149"/>
      <c r="H21" s="1022"/>
      <c r="I21" s="1022"/>
      <c r="J21" s="1022"/>
      <c r="K21" s="1022"/>
      <c r="L21" s="1022"/>
      <c r="M21" s="1022"/>
      <c r="N21" s="1022">
        <f>Inputs!L$104</f>
        <v>18.307380367308582</v>
      </c>
      <c r="O21" s="1022">
        <f>Inputs!M$104</f>
        <v>18.468128097363</v>
      </c>
      <c r="P21" s="1022">
        <f>Inputs!N$104</f>
        <v>18.70235801469541</v>
      </c>
      <c r="Q21" s="1022">
        <f>Inputs!O$104</f>
        <v>18.934084792048225</v>
      </c>
      <c r="R21" s="1022">
        <f>Inputs!P$104</f>
        <v>19.148363215060673</v>
      </c>
      <c r="S21" s="1022">
        <f>Inputs!Q$104</f>
        <v>19.359462243675488</v>
      </c>
    </row>
    <row r="22" spans="1:19">
      <c r="A22" s="148"/>
      <c r="B22" s="141" t="s">
        <v>44</v>
      </c>
      <c r="C22" s="142">
        <f>SUM(C19:C21)</f>
        <v>0</v>
      </c>
      <c r="D22" s="143" t="s">
        <v>105</v>
      </c>
      <c r="E22" s="143"/>
      <c r="F22" s="142">
        <f>SUM(F19:F21)</f>
        <v>0</v>
      </c>
      <c r="G22" s="144"/>
      <c r="H22" s="992"/>
      <c r="I22" s="992"/>
      <c r="J22" s="992"/>
      <c r="K22" s="992"/>
      <c r="L22" s="992"/>
      <c r="M22" s="992"/>
      <c r="N22" s="992">
        <f t="shared" ref="N22:S22" si="5">SUM(N20:N21)</f>
        <v>18.307380367308582</v>
      </c>
      <c r="O22" s="992">
        <f t="shared" si="5"/>
        <v>18.468128097363</v>
      </c>
      <c r="P22" s="992">
        <f t="shared" si="5"/>
        <v>18.70235801469541</v>
      </c>
      <c r="Q22" s="992">
        <f t="shared" si="5"/>
        <v>18.934084792048225</v>
      </c>
      <c r="R22" s="992">
        <f t="shared" si="5"/>
        <v>19.148363215060673</v>
      </c>
      <c r="S22" s="992">
        <f t="shared" si="5"/>
        <v>19.359462243675488</v>
      </c>
    </row>
    <row r="23" spans="1:19">
      <c r="A23" s="99"/>
      <c r="B23" s="129" t="s">
        <v>106</v>
      </c>
      <c r="C23" s="488"/>
      <c r="D23" s="134"/>
      <c r="E23" s="134"/>
      <c r="F23" s="130"/>
      <c r="G23" s="237"/>
      <c r="H23" s="982"/>
      <c r="I23" s="982"/>
      <c r="J23" s="982"/>
      <c r="K23" s="982"/>
      <c r="L23" s="982"/>
      <c r="M23" s="982"/>
      <c r="N23" s="982"/>
      <c r="O23" s="1000"/>
      <c r="P23" s="1000"/>
      <c r="Q23" s="1000"/>
      <c r="R23" s="1000"/>
      <c r="S23" s="1000"/>
    </row>
    <row r="24" spans="1:19">
      <c r="A24" s="99"/>
      <c r="B24" s="134"/>
      <c r="C24" s="488"/>
      <c r="D24" s="134"/>
      <c r="E24" s="134"/>
      <c r="F24" s="130"/>
      <c r="G24" s="149"/>
      <c r="H24" s="971"/>
      <c r="I24" s="971"/>
      <c r="J24" s="971"/>
      <c r="K24" s="971"/>
      <c r="L24" s="971"/>
      <c r="M24" s="971"/>
      <c r="N24" s="971"/>
      <c r="O24" s="971"/>
      <c r="P24" s="971"/>
      <c r="Q24" s="971"/>
      <c r="R24" s="971"/>
      <c r="S24" s="971"/>
    </row>
    <row r="25" spans="1:19">
      <c r="A25" s="137">
        <v>4.0999999999999996</v>
      </c>
      <c r="B25" s="134" t="s">
        <v>107</v>
      </c>
      <c r="C25" s="510">
        <v>8.1818181818181807E-3</v>
      </c>
      <c r="D25" s="134" t="str">
        <f>Inputs!$D$82</f>
        <v>Support staff</v>
      </c>
      <c r="E25" s="134">
        <v>1</v>
      </c>
      <c r="F25" s="130">
        <f>E25*C25</f>
        <v>8.1818181818181807E-3</v>
      </c>
      <c r="G25" s="149"/>
      <c r="H25" s="971">
        <f>Inputs!L$82</f>
        <v>68.441017362959727</v>
      </c>
      <c r="I25" s="971">
        <f>Inputs!M$82</f>
        <v>69.791189569063036</v>
      </c>
      <c r="J25" s="971">
        <f>Inputs!N$82</f>
        <v>71.02222509185215</v>
      </c>
      <c r="K25" s="971">
        <f>Inputs!O$82</f>
        <v>72.274974651437702</v>
      </c>
      <c r="L25" s="971">
        <f>Inputs!P$82</f>
        <v>73.549821258208297</v>
      </c>
      <c r="M25" s="971">
        <f>Inputs!Q$82</f>
        <v>74.847154678410959</v>
      </c>
      <c r="N25" s="971">
        <f t="shared" ref="N25:S25" si="6">H25*$F25</f>
        <v>0.5599719602423977</v>
      </c>
      <c r="O25" s="971">
        <f t="shared" si="6"/>
        <v>0.57101882374687929</v>
      </c>
      <c r="P25" s="971">
        <f t="shared" si="6"/>
        <v>0.58109093256969935</v>
      </c>
      <c r="Q25" s="971">
        <f t="shared" si="6"/>
        <v>0.59134070169358111</v>
      </c>
      <c r="R25" s="971">
        <f t="shared" si="6"/>
        <v>0.60177126483988597</v>
      </c>
      <c r="S25" s="971">
        <f t="shared" si="6"/>
        <v>0.61238581100518052</v>
      </c>
    </row>
    <row r="26" spans="1:19">
      <c r="A26" s="137"/>
      <c r="B26" s="134"/>
      <c r="C26" s="511"/>
      <c r="D26" s="134"/>
      <c r="E26" s="134"/>
      <c r="F26" s="130"/>
      <c r="G26" s="149"/>
      <c r="H26" s="971"/>
      <c r="I26" s="971"/>
      <c r="J26" s="971"/>
      <c r="K26" s="971"/>
      <c r="L26" s="971"/>
      <c r="M26" s="971"/>
      <c r="N26" s="971"/>
      <c r="O26" s="971"/>
      <c r="P26" s="971"/>
      <c r="Q26" s="971"/>
      <c r="R26" s="971"/>
      <c r="S26" s="971"/>
    </row>
    <row r="27" spans="1:19">
      <c r="A27" s="137">
        <v>4.2</v>
      </c>
      <c r="B27" s="134" t="s">
        <v>108</v>
      </c>
      <c r="C27" s="510">
        <v>5.4545454545454541E-3</v>
      </c>
      <c r="D27" s="134" t="str">
        <f>Inputs!$D$82</f>
        <v>Support staff</v>
      </c>
      <c r="E27" s="134">
        <v>1</v>
      </c>
      <c r="F27" s="130">
        <f>E27*C27</f>
        <v>5.4545454545454541E-3</v>
      </c>
      <c r="G27" s="135"/>
      <c r="H27" s="971">
        <f>Inputs!L$82</f>
        <v>68.441017362959727</v>
      </c>
      <c r="I27" s="971">
        <f>Inputs!M$82</f>
        <v>69.791189569063036</v>
      </c>
      <c r="J27" s="971">
        <f>Inputs!N$82</f>
        <v>71.02222509185215</v>
      </c>
      <c r="K27" s="971">
        <f>Inputs!O$82</f>
        <v>72.274974651437702</v>
      </c>
      <c r="L27" s="971">
        <f>Inputs!P$82</f>
        <v>73.549821258208297</v>
      </c>
      <c r="M27" s="971">
        <f>Inputs!Q$82</f>
        <v>74.847154678410959</v>
      </c>
      <c r="N27" s="971">
        <f t="shared" ref="N27:S27" si="7">H27*$F27</f>
        <v>0.37331464016159849</v>
      </c>
      <c r="O27" s="971">
        <f t="shared" si="7"/>
        <v>0.38067921583125292</v>
      </c>
      <c r="P27" s="971">
        <f t="shared" si="7"/>
        <v>0.38739395504646623</v>
      </c>
      <c r="Q27" s="971">
        <f t="shared" si="7"/>
        <v>0.39422713446238744</v>
      </c>
      <c r="R27" s="971">
        <f t="shared" si="7"/>
        <v>0.4011808432265907</v>
      </c>
      <c r="S27" s="971">
        <f t="shared" si="7"/>
        <v>0.408257207336787</v>
      </c>
    </row>
    <row r="28" spans="1:19">
      <c r="A28" s="137"/>
      <c r="B28" s="134"/>
      <c r="C28" s="511"/>
      <c r="D28" s="134"/>
      <c r="E28" s="134"/>
      <c r="F28" s="130"/>
      <c r="G28" s="135"/>
      <c r="H28" s="971"/>
      <c r="I28" s="971"/>
      <c r="J28" s="971"/>
      <c r="K28" s="971"/>
      <c r="L28" s="971"/>
      <c r="M28" s="971"/>
      <c r="N28" s="971"/>
      <c r="O28" s="971"/>
      <c r="P28" s="971"/>
      <c r="Q28" s="971"/>
      <c r="R28" s="971"/>
      <c r="S28" s="971"/>
    </row>
    <row r="29" spans="1:19">
      <c r="A29" s="137"/>
      <c r="B29" s="134" t="s">
        <v>266</v>
      </c>
      <c r="C29" s="510"/>
      <c r="D29" s="134"/>
      <c r="E29" s="134"/>
      <c r="F29" s="130"/>
      <c r="G29" s="149"/>
      <c r="H29" s="971">
        <f>Inputs!L$82</f>
        <v>68.441017362959727</v>
      </c>
      <c r="I29" s="971">
        <f>Inputs!M$82</f>
        <v>69.791189569063036</v>
      </c>
      <c r="J29" s="971">
        <f>Inputs!N$82</f>
        <v>71.02222509185215</v>
      </c>
      <c r="K29" s="971">
        <f>Inputs!O$82</f>
        <v>72.274974651437702</v>
      </c>
      <c r="L29" s="971">
        <f>Inputs!P$82</f>
        <v>73.549821258208297</v>
      </c>
      <c r="M29" s="971">
        <f>Inputs!Q$82</f>
        <v>74.847154678410959</v>
      </c>
      <c r="N29" s="971">
        <f t="shared" ref="N29:S29" si="8">H29*$F29</f>
        <v>0</v>
      </c>
      <c r="O29" s="971">
        <f t="shared" si="8"/>
        <v>0</v>
      </c>
      <c r="P29" s="971">
        <f t="shared" si="8"/>
        <v>0</v>
      </c>
      <c r="Q29" s="971">
        <f t="shared" si="8"/>
        <v>0</v>
      </c>
      <c r="R29" s="971">
        <f t="shared" si="8"/>
        <v>0</v>
      </c>
      <c r="S29" s="971">
        <f t="shared" si="8"/>
        <v>0</v>
      </c>
    </row>
    <row r="30" spans="1:19">
      <c r="A30" s="34"/>
      <c r="B30" s="375"/>
      <c r="C30" s="2"/>
      <c r="D30" s="134"/>
      <c r="E30" s="134"/>
      <c r="F30" s="130"/>
      <c r="G30" s="149"/>
      <c r="H30" s="971"/>
      <c r="I30" s="971"/>
      <c r="J30" s="971"/>
      <c r="K30" s="971"/>
      <c r="L30" s="971"/>
      <c r="M30" s="971"/>
      <c r="N30" s="971"/>
      <c r="O30" s="971"/>
      <c r="P30" s="971"/>
      <c r="Q30" s="971"/>
      <c r="R30" s="971"/>
      <c r="S30" s="971"/>
    </row>
    <row r="31" spans="1:19">
      <c r="A31" s="148"/>
      <c r="B31" s="141" t="s">
        <v>44</v>
      </c>
      <c r="C31" s="142">
        <f>SUM(C25:C30)</f>
        <v>1.3636363636363634E-2</v>
      </c>
      <c r="D31" s="143"/>
      <c r="E31" s="143"/>
      <c r="F31" s="142">
        <f>SUM(F23:F29)</f>
        <v>1.3636363636363634E-2</v>
      </c>
      <c r="G31" s="144"/>
      <c r="H31" s="995"/>
      <c r="I31" s="995"/>
      <c r="J31" s="995"/>
      <c r="K31" s="995"/>
      <c r="L31" s="995"/>
      <c r="M31" s="995"/>
      <c r="N31" s="1003">
        <f t="shared" ref="N31:S31" si="9">SUM(N25:N29)</f>
        <v>0.93328660040399614</v>
      </c>
      <c r="O31" s="1003">
        <f t="shared" si="9"/>
        <v>0.95169803957813226</v>
      </c>
      <c r="P31" s="1003">
        <f t="shared" si="9"/>
        <v>0.96848488761616558</v>
      </c>
      <c r="Q31" s="1003">
        <f t="shared" si="9"/>
        <v>0.98556783615596855</v>
      </c>
      <c r="R31" s="1003">
        <f t="shared" si="9"/>
        <v>1.0029521080664767</v>
      </c>
      <c r="S31" s="1003">
        <f t="shared" si="9"/>
        <v>1.0206430183419675</v>
      </c>
    </row>
    <row r="32" spans="1:19">
      <c r="A32" s="151"/>
      <c r="B32" s="152"/>
      <c r="C32" s="153"/>
      <c r="D32" s="110"/>
      <c r="E32" s="110"/>
      <c r="F32" s="154"/>
      <c r="G32" s="149"/>
      <c r="H32" s="971"/>
      <c r="I32" s="971"/>
      <c r="J32" s="971"/>
      <c r="K32" s="971"/>
      <c r="L32" s="971"/>
      <c r="M32" s="971"/>
      <c r="N32" s="971"/>
      <c r="O32" s="971"/>
      <c r="P32" s="971"/>
      <c r="Q32" s="971"/>
      <c r="R32" s="971"/>
      <c r="S32" s="971"/>
    </row>
    <row r="33" spans="1:19">
      <c r="A33" s="151"/>
      <c r="B33" s="152" t="s">
        <v>184</v>
      </c>
      <c r="C33" s="490">
        <f>SUM(C6:C31)/2</f>
        <v>4.2272727272727267E-2</v>
      </c>
      <c r="D33" s="155"/>
      <c r="E33" s="155"/>
      <c r="F33" s="490">
        <f>SUM(F6:F31)/2</f>
        <v>4.2272727272727267E-2</v>
      </c>
      <c r="G33" s="156"/>
      <c r="H33" s="992"/>
      <c r="I33" s="992"/>
      <c r="J33" s="992"/>
      <c r="K33" s="992"/>
      <c r="L33" s="992"/>
      <c r="M33" s="992"/>
      <c r="N33" s="1023">
        <f t="shared" ref="N33:S33" si="10">N14+N18+N22+N31</f>
        <v>21.200568828560971</v>
      </c>
      <c r="O33" s="1023">
        <f t="shared" si="10"/>
        <v>21.418392020055212</v>
      </c>
      <c r="P33" s="1023">
        <f t="shared" si="10"/>
        <v>21.70466116630552</v>
      </c>
      <c r="Q33" s="1023">
        <f t="shared" si="10"/>
        <v>21.989345084131728</v>
      </c>
      <c r="R33" s="1023">
        <f t="shared" si="10"/>
        <v>22.257514750066751</v>
      </c>
      <c r="S33" s="1023">
        <f t="shared" si="10"/>
        <v>22.523455600535588</v>
      </c>
    </row>
    <row r="34" spans="1:19">
      <c r="G34" s="160"/>
      <c r="H34" s="979"/>
      <c r="I34" s="980"/>
      <c r="J34" s="980"/>
      <c r="K34" s="980"/>
      <c r="L34" s="980"/>
      <c r="M34" s="980"/>
      <c r="N34" s="980"/>
    </row>
    <row r="35" spans="1:19">
      <c r="B35" s="152"/>
      <c r="G35" s="107"/>
      <c r="H35" s="979"/>
      <c r="I35" s="980"/>
      <c r="J35" s="980"/>
      <c r="K35" s="980"/>
      <c r="L35" s="980"/>
      <c r="M35" s="980"/>
      <c r="N35" s="980"/>
      <c r="O35" s="980"/>
      <c r="P35" s="980"/>
      <c r="Q35" s="980"/>
      <c r="R35" s="980"/>
      <c r="S35" s="980"/>
    </row>
    <row r="36" spans="1:19">
      <c r="G36" s="107"/>
      <c r="H36" s="979"/>
      <c r="I36" s="980"/>
      <c r="J36" s="980"/>
      <c r="K36" s="980"/>
      <c r="L36" s="980"/>
      <c r="M36" s="980"/>
      <c r="N36" s="980"/>
      <c r="O36" s="980"/>
      <c r="P36" s="980"/>
      <c r="Q36" s="980"/>
      <c r="R36" s="980"/>
      <c r="S36" s="980"/>
    </row>
    <row r="37" spans="1:19">
      <c r="B37" s="152"/>
      <c r="G37" s="107"/>
      <c r="H37" s="979"/>
      <c r="I37" s="980"/>
      <c r="J37" s="980"/>
      <c r="K37" s="980"/>
      <c r="L37" s="980"/>
      <c r="M37" s="980"/>
      <c r="N37" s="980"/>
      <c r="O37" s="980"/>
      <c r="P37" s="980"/>
      <c r="Q37" s="980"/>
      <c r="R37" s="980"/>
      <c r="S37" s="980"/>
    </row>
    <row r="38" spans="1:19">
      <c r="B38" s="152"/>
      <c r="G38" s="107"/>
      <c r="H38" s="1001"/>
      <c r="I38" s="1002"/>
      <c r="J38" s="1002"/>
      <c r="K38" s="1002"/>
      <c r="L38" s="1002"/>
      <c r="M38" s="1024"/>
      <c r="N38" s="255"/>
      <c r="O38" s="255"/>
      <c r="P38" s="255"/>
      <c r="Q38" s="255"/>
      <c r="R38" s="255"/>
      <c r="S38" s="255"/>
    </row>
    <row r="39" spans="1:19">
      <c r="B39" s="354" t="s">
        <v>229</v>
      </c>
      <c r="G39" s="160"/>
      <c r="H39" s="979"/>
      <c r="I39" s="979"/>
      <c r="J39" s="979"/>
      <c r="K39" s="979"/>
      <c r="L39" s="979"/>
      <c r="M39" s="979"/>
      <c r="N39" s="979">
        <f>N33-N22</f>
        <v>2.8931884612523895</v>
      </c>
      <c r="O39" s="979">
        <f t="shared" ref="O39:S39" si="11">O33-O22</f>
        <v>2.950263922692212</v>
      </c>
      <c r="P39" s="979">
        <f t="shared" si="11"/>
        <v>3.0023031516101106</v>
      </c>
      <c r="Q39" s="979">
        <f t="shared" si="11"/>
        <v>3.0552602920835028</v>
      </c>
      <c r="R39" s="979">
        <f t="shared" si="11"/>
        <v>3.1091515350060774</v>
      </c>
      <c r="S39" s="979">
        <f t="shared" si="11"/>
        <v>3.1639933568601002</v>
      </c>
    </row>
    <row r="40" spans="1:19">
      <c r="B40" s="354" t="s">
        <v>43</v>
      </c>
      <c r="G40" s="160"/>
      <c r="H40" s="979"/>
      <c r="I40" s="979"/>
      <c r="J40" s="979"/>
      <c r="K40" s="979"/>
      <c r="L40" s="979"/>
      <c r="M40" s="979"/>
      <c r="N40" s="979"/>
      <c r="O40" s="979"/>
      <c r="P40" s="979"/>
      <c r="Q40" s="979"/>
      <c r="R40" s="979"/>
      <c r="S40" s="979"/>
    </row>
    <row r="41" spans="1:19">
      <c r="B41" s="354" t="s">
        <v>232</v>
      </c>
      <c r="G41" s="160"/>
      <c r="H41" s="979"/>
      <c r="I41" s="979"/>
      <c r="J41" s="979"/>
      <c r="K41" s="979"/>
      <c r="L41" s="979"/>
      <c r="M41" s="979"/>
      <c r="N41" s="980">
        <f>N22</f>
        <v>18.307380367308582</v>
      </c>
      <c r="O41" s="980">
        <f t="shared" ref="O41:S41" si="12">O22</f>
        <v>18.468128097363</v>
      </c>
      <c r="P41" s="980">
        <f t="shared" si="12"/>
        <v>18.70235801469541</v>
      </c>
      <c r="Q41" s="980">
        <f t="shared" si="12"/>
        <v>18.934084792048225</v>
      </c>
      <c r="R41" s="980">
        <f t="shared" si="12"/>
        <v>19.148363215060673</v>
      </c>
      <c r="S41" s="980">
        <f t="shared" si="12"/>
        <v>19.359462243675488</v>
      </c>
    </row>
    <row r="42" spans="1:19">
      <c r="B42" s="354" t="s">
        <v>238</v>
      </c>
      <c r="G42" s="160"/>
      <c r="H42" s="979"/>
      <c r="I42" s="979"/>
      <c r="J42" s="979"/>
      <c r="K42" s="979"/>
      <c r="L42" s="979"/>
      <c r="M42" s="979"/>
      <c r="N42" s="979">
        <f>SUM(N43,N39:N41)*(Inputs!$M$27)</f>
        <v>2.7961430227989061</v>
      </c>
      <c r="O42" s="979">
        <f>SUM(O43,O39:O41)*(Inputs!$M$27)</f>
        <v>2.824871723525082</v>
      </c>
      <c r="P42" s="979">
        <f>SUM(P43,P39:P41)*(Inputs!$M$27)</f>
        <v>2.8626277612240347</v>
      </c>
      <c r="Q42" s="979">
        <f>SUM(Q43,Q39:Q41)*(Inputs!$M$27)</f>
        <v>2.9001747231461334</v>
      </c>
      <c r="R42" s="979">
        <f>SUM(R43,R39:R41)*(Inputs!$M$27)</f>
        <v>2.9355436203863037</v>
      </c>
      <c r="S42" s="979">
        <f>SUM(S43,S39:S41)*(Inputs!$M$27)</f>
        <v>2.970618559154639</v>
      </c>
    </row>
    <row r="43" spans="1:19">
      <c r="B43" s="354" t="s">
        <v>237</v>
      </c>
      <c r="G43" s="160"/>
      <c r="H43" s="979"/>
      <c r="I43" s="979"/>
      <c r="J43" s="979"/>
      <c r="K43" s="979"/>
      <c r="L43" s="979"/>
      <c r="M43" s="979"/>
      <c r="N43" s="979">
        <f>SUM(N39:N41)*(Inputs!$M$26)</f>
        <v>1.9080511945704874</v>
      </c>
      <c r="O43" s="979">
        <f>SUM(O39:O41)*(Inputs!$M$26)</f>
        <v>1.927655281804969</v>
      </c>
      <c r="P43" s="979">
        <f>SUM(P39:P41)*(Inputs!$M$26)</f>
        <v>1.9534195049674967</v>
      </c>
      <c r="Q43" s="979">
        <f>SUM(Q39:Q41)*(Inputs!$M$26)</f>
        <v>1.9790410575718553</v>
      </c>
      <c r="R43" s="979">
        <f>SUM(R39:R41)*(Inputs!$M$26)</f>
        <v>2.0031763275060075</v>
      </c>
      <c r="S43" s="979">
        <f>SUM(S39:S41)*(Inputs!$M$26)</f>
        <v>2.0271110040482028</v>
      </c>
    </row>
    <row r="44" spans="1:19">
      <c r="B44" s="989" t="s">
        <v>85</v>
      </c>
      <c r="G44" s="108"/>
      <c r="H44" s="396"/>
      <c r="I44" s="396"/>
      <c r="J44" s="396"/>
      <c r="K44" s="396"/>
      <c r="L44" s="396"/>
      <c r="M44" s="396"/>
      <c r="N44" s="979">
        <f>SUM(N39:N43)*Inputs!$M$28</f>
        <v>1.8133334132151255</v>
      </c>
      <c r="O44" s="979">
        <f>SUM(O39:O43)*Inputs!$M$28</f>
        <v>1.8319643317769687</v>
      </c>
      <c r="P44" s="979">
        <f>SUM(P39:P43)*Inputs!$M$28</f>
        <v>1.8564495902747935</v>
      </c>
      <c r="Q44" s="979">
        <f>SUM(Q39:Q43)*Inputs!$M$28</f>
        <v>1.8807992605394803</v>
      </c>
      <c r="R44" s="979">
        <f>SUM(R39:R43)*Inputs!$M$28</f>
        <v>1.9037364288571346</v>
      </c>
      <c r="S44" s="979">
        <f>SUM(S39:S43)*Inputs!$M$28</f>
        <v>1.9264829614616903</v>
      </c>
    </row>
    <row r="45" spans="1:19">
      <c r="B45" s="989"/>
      <c r="G45" s="108"/>
      <c r="H45" s="396"/>
      <c r="I45" s="396"/>
      <c r="J45" s="396"/>
      <c r="K45" s="396"/>
      <c r="L45" s="396"/>
      <c r="M45" s="396"/>
      <c r="N45" s="606"/>
      <c r="O45" s="606"/>
      <c r="P45" s="606"/>
      <c r="Q45" s="606"/>
      <c r="R45" s="606"/>
      <c r="S45" s="606"/>
    </row>
    <row r="46" spans="1:19">
      <c r="B46" s="988" t="s">
        <v>527</v>
      </c>
      <c r="H46" s="396"/>
      <c r="I46" s="396"/>
      <c r="J46" s="396"/>
      <c r="K46" s="396"/>
      <c r="L46" s="396"/>
      <c r="M46" s="396"/>
      <c r="N46" s="448">
        <f>SUM(N39:N45)</f>
        <v>27.718096459145489</v>
      </c>
      <c r="O46" s="448">
        <f t="shared" ref="O46:S46" si="13">SUM(O39:O45)</f>
        <v>28.002883357162233</v>
      </c>
      <c r="P46" s="448">
        <f t="shared" si="13"/>
        <v>28.377158022771841</v>
      </c>
      <c r="Q46" s="448">
        <f t="shared" si="13"/>
        <v>28.749360125389195</v>
      </c>
      <c r="R46" s="448">
        <f t="shared" si="13"/>
        <v>29.099971126816197</v>
      </c>
      <c r="S46" s="448">
        <f t="shared" si="13"/>
        <v>29.447668125200121</v>
      </c>
    </row>
    <row r="47" spans="1:19">
      <c r="B47" s="990" t="s">
        <v>39</v>
      </c>
      <c r="H47" s="979"/>
      <c r="I47" s="980"/>
      <c r="J47" s="980"/>
      <c r="K47" s="980"/>
      <c r="L47" s="980"/>
      <c r="M47" s="980"/>
      <c r="N47" s="981">
        <f>(N33*(1+Inputs!$M$29))-N46</f>
        <v>0</v>
      </c>
      <c r="O47" s="981">
        <f>(O33*(1+Inputs!$M$29))-O46</f>
        <v>0</v>
      </c>
      <c r="P47" s="981">
        <f>(P33*(1+Inputs!$M$29))-P46</f>
        <v>0</v>
      </c>
      <c r="Q47" s="981">
        <f>(Q33*(1+Inputs!$M$29))-Q46</f>
        <v>0</v>
      </c>
      <c r="R47" s="981">
        <f>(R33*(1+Inputs!$M$29))-R46</f>
        <v>0</v>
      </c>
      <c r="S47" s="981">
        <f>(S33*(1+Inputs!$M$29))-S46</f>
        <v>0</v>
      </c>
    </row>
  </sheetData>
  <mergeCells count="3">
    <mergeCell ref="A1:S1"/>
    <mergeCell ref="H3:M3"/>
    <mergeCell ref="N3:S3"/>
  </mergeCells>
  <pageMargins left="0.39370078740157483" right="0.39370078740157483" top="0.39370078740157483" bottom="0.98425196850393704" header="0.51181102362204722" footer="0.51181102362204722"/>
  <pageSetup paperSize="9" scale="61" orientation="landscape" r:id="rId1"/>
  <headerFooter alignWithMargins="0">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1"/>
    <pageSetUpPr fitToPage="1"/>
  </sheetPr>
  <dimension ref="A1:S47"/>
  <sheetViews>
    <sheetView showGridLines="0" zoomScale="85" zoomScaleNormal="85" workbookViewId="0">
      <pane xSplit="3" ySplit="5" topLeftCell="D6" activePane="bottomRight" state="frozen"/>
      <selection activeCell="B146" sqref="B146"/>
      <selection pane="topRight" activeCell="B146" sqref="B146"/>
      <selection pane="bottomLeft" activeCell="B146" sqref="B146"/>
      <selection pane="bottomRight" activeCell="D6" sqref="D6"/>
    </sheetView>
  </sheetViews>
  <sheetFormatPr defaultRowHeight="12.75" outlineLevelCol="1"/>
  <cols>
    <col min="1" max="1" width="9.140625" style="102"/>
    <col min="2" max="2" width="59.5703125" style="102" bestFit="1" customWidth="1"/>
    <col min="3" max="3" width="9.140625" style="102"/>
    <col min="4" max="4" width="11.85546875" style="102" bestFit="1" customWidth="1"/>
    <col min="5" max="5" width="6.85546875" style="102" bestFit="1" customWidth="1"/>
    <col min="6" max="6" width="9.140625" style="157"/>
    <col min="7" max="7" width="1.28515625" style="158" customWidth="1"/>
    <col min="8" max="8" width="10.42578125" style="108" customWidth="1" outlineLevel="1"/>
    <col min="9" max="9" width="10.5703125" style="158" customWidth="1" outlineLevel="1"/>
    <col min="10" max="13" width="9.42578125" style="158" customWidth="1" outlineLevel="1"/>
    <col min="14" max="14" width="10.28515625" style="158" bestFit="1" customWidth="1"/>
    <col min="15" max="15" width="10.42578125" style="88" customWidth="1"/>
    <col min="16" max="16" width="11.7109375" style="88" customWidth="1"/>
    <col min="17" max="17" width="11" style="88" customWidth="1"/>
    <col min="18" max="18" width="10.85546875" style="88" customWidth="1"/>
    <col min="19" max="19" width="11.42578125" style="88" customWidth="1"/>
    <col min="20" max="257" width="9.140625" style="102"/>
    <col min="258" max="258" width="59.5703125" style="102" bestFit="1" customWidth="1"/>
    <col min="259" max="259" width="9.140625" style="102"/>
    <col min="260" max="260" width="10.7109375" style="102" bestFit="1" customWidth="1"/>
    <col min="261" max="261" width="6.85546875" style="102" bestFit="1" customWidth="1"/>
    <col min="262" max="262" width="9.140625" style="102"/>
    <col min="263" max="263" width="1.28515625" style="102" customWidth="1"/>
    <col min="264" max="264" width="10.42578125" style="102" customWidth="1"/>
    <col min="265" max="265" width="10.5703125" style="102" customWidth="1"/>
    <col min="266" max="269" width="9.42578125" style="102" customWidth="1"/>
    <col min="270" max="270" width="10.28515625" style="102" bestFit="1" customWidth="1"/>
    <col min="271" max="271" width="10.42578125" style="102" customWidth="1"/>
    <col min="272" max="272" width="11.7109375" style="102" customWidth="1"/>
    <col min="273" max="273" width="11" style="102" customWidth="1"/>
    <col min="274" max="274" width="10.85546875" style="102" customWidth="1"/>
    <col min="275" max="275" width="11.42578125" style="102" customWidth="1"/>
    <col min="276" max="513" width="9.140625" style="102"/>
    <col min="514" max="514" width="59.5703125" style="102" bestFit="1" customWidth="1"/>
    <col min="515" max="515" width="9.140625" style="102"/>
    <col min="516" max="516" width="10.7109375" style="102" bestFit="1" customWidth="1"/>
    <col min="517" max="517" width="6.85546875" style="102" bestFit="1" customWidth="1"/>
    <col min="518" max="518" width="9.140625" style="102"/>
    <col min="519" max="519" width="1.28515625" style="102" customWidth="1"/>
    <col min="520" max="520" width="10.42578125" style="102" customWidth="1"/>
    <col min="521" max="521" width="10.5703125" style="102" customWidth="1"/>
    <col min="522" max="525" width="9.42578125" style="102" customWidth="1"/>
    <col min="526" max="526" width="10.28515625" style="102" bestFit="1" customWidth="1"/>
    <col min="527" max="527" width="10.42578125" style="102" customWidth="1"/>
    <col min="528" max="528" width="11.7109375" style="102" customWidth="1"/>
    <col min="529" max="529" width="11" style="102" customWidth="1"/>
    <col min="530" max="530" width="10.85546875" style="102" customWidth="1"/>
    <col min="531" max="531" width="11.42578125" style="102" customWidth="1"/>
    <col min="532" max="769" width="9.140625" style="102"/>
    <col min="770" max="770" width="59.5703125" style="102" bestFit="1" customWidth="1"/>
    <col min="771" max="771" width="9.140625" style="102"/>
    <col min="772" max="772" width="10.7109375" style="102" bestFit="1" customWidth="1"/>
    <col min="773" max="773" width="6.85546875" style="102" bestFit="1" customWidth="1"/>
    <col min="774" max="774" width="9.140625" style="102"/>
    <col min="775" max="775" width="1.28515625" style="102" customWidth="1"/>
    <col min="776" max="776" width="10.42578125" style="102" customWidth="1"/>
    <col min="777" max="777" width="10.5703125" style="102" customWidth="1"/>
    <col min="778" max="781" width="9.42578125" style="102" customWidth="1"/>
    <col min="782" max="782" width="10.28515625" style="102" bestFit="1" customWidth="1"/>
    <col min="783" max="783" width="10.42578125" style="102" customWidth="1"/>
    <col min="784" max="784" width="11.7109375" style="102" customWidth="1"/>
    <col min="785" max="785" width="11" style="102" customWidth="1"/>
    <col min="786" max="786" width="10.85546875" style="102" customWidth="1"/>
    <col min="787" max="787" width="11.42578125" style="102" customWidth="1"/>
    <col min="788" max="1025" width="9.140625" style="102"/>
    <col min="1026" max="1026" width="59.5703125" style="102" bestFit="1" customWidth="1"/>
    <col min="1027" max="1027" width="9.140625" style="102"/>
    <col min="1028" max="1028" width="10.7109375" style="102" bestFit="1" customWidth="1"/>
    <col min="1029" max="1029" width="6.85546875" style="102" bestFit="1" customWidth="1"/>
    <col min="1030" max="1030" width="9.140625" style="102"/>
    <col min="1031" max="1031" width="1.28515625" style="102" customWidth="1"/>
    <col min="1032" max="1032" width="10.42578125" style="102" customWidth="1"/>
    <col min="1033" max="1033" width="10.5703125" style="102" customWidth="1"/>
    <col min="1034" max="1037" width="9.42578125" style="102" customWidth="1"/>
    <col min="1038" max="1038" width="10.28515625" style="102" bestFit="1" customWidth="1"/>
    <col min="1039" max="1039" width="10.42578125" style="102" customWidth="1"/>
    <col min="1040" max="1040" width="11.7109375" style="102" customWidth="1"/>
    <col min="1041" max="1041" width="11" style="102" customWidth="1"/>
    <col min="1042" max="1042" width="10.85546875" style="102" customWidth="1"/>
    <col min="1043" max="1043" width="11.42578125" style="102" customWidth="1"/>
    <col min="1044" max="1281" width="9.140625" style="102"/>
    <col min="1282" max="1282" width="59.5703125" style="102" bestFit="1" customWidth="1"/>
    <col min="1283" max="1283" width="9.140625" style="102"/>
    <col min="1284" max="1284" width="10.7109375" style="102" bestFit="1" customWidth="1"/>
    <col min="1285" max="1285" width="6.85546875" style="102" bestFit="1" customWidth="1"/>
    <col min="1286" max="1286" width="9.140625" style="102"/>
    <col min="1287" max="1287" width="1.28515625" style="102" customWidth="1"/>
    <col min="1288" max="1288" width="10.42578125" style="102" customWidth="1"/>
    <col min="1289" max="1289" width="10.5703125" style="102" customWidth="1"/>
    <col min="1290" max="1293" width="9.42578125" style="102" customWidth="1"/>
    <col min="1294" max="1294" width="10.28515625" style="102" bestFit="1" customWidth="1"/>
    <col min="1295" max="1295" width="10.42578125" style="102" customWidth="1"/>
    <col min="1296" max="1296" width="11.7109375" style="102" customWidth="1"/>
    <col min="1297" max="1297" width="11" style="102" customWidth="1"/>
    <col min="1298" max="1298" width="10.85546875" style="102" customWidth="1"/>
    <col min="1299" max="1299" width="11.42578125" style="102" customWidth="1"/>
    <col min="1300" max="1537" width="9.140625" style="102"/>
    <col min="1538" max="1538" width="59.5703125" style="102" bestFit="1" customWidth="1"/>
    <col min="1539" max="1539" width="9.140625" style="102"/>
    <col min="1540" max="1540" width="10.7109375" style="102" bestFit="1" customWidth="1"/>
    <col min="1541" max="1541" width="6.85546875" style="102" bestFit="1" customWidth="1"/>
    <col min="1542" max="1542" width="9.140625" style="102"/>
    <col min="1543" max="1543" width="1.28515625" style="102" customWidth="1"/>
    <col min="1544" max="1544" width="10.42578125" style="102" customWidth="1"/>
    <col min="1545" max="1545" width="10.5703125" style="102" customWidth="1"/>
    <col min="1546" max="1549" width="9.42578125" style="102" customWidth="1"/>
    <col min="1550" max="1550" width="10.28515625" style="102" bestFit="1" customWidth="1"/>
    <col min="1551" max="1551" width="10.42578125" style="102" customWidth="1"/>
    <col min="1552" max="1552" width="11.7109375" style="102" customWidth="1"/>
    <col min="1553" max="1553" width="11" style="102" customWidth="1"/>
    <col min="1554" max="1554" width="10.85546875" style="102" customWidth="1"/>
    <col min="1555" max="1555" width="11.42578125" style="102" customWidth="1"/>
    <col min="1556" max="1793" width="9.140625" style="102"/>
    <col min="1794" max="1794" width="59.5703125" style="102" bestFit="1" customWidth="1"/>
    <col min="1795" max="1795" width="9.140625" style="102"/>
    <col min="1796" max="1796" width="10.7109375" style="102" bestFit="1" customWidth="1"/>
    <col min="1797" max="1797" width="6.85546875" style="102" bestFit="1" customWidth="1"/>
    <col min="1798" max="1798" width="9.140625" style="102"/>
    <col min="1799" max="1799" width="1.28515625" style="102" customWidth="1"/>
    <col min="1800" max="1800" width="10.42578125" style="102" customWidth="1"/>
    <col min="1801" max="1801" width="10.5703125" style="102" customWidth="1"/>
    <col min="1802" max="1805" width="9.42578125" style="102" customWidth="1"/>
    <col min="1806" max="1806" width="10.28515625" style="102" bestFit="1" customWidth="1"/>
    <col min="1807" max="1807" width="10.42578125" style="102" customWidth="1"/>
    <col min="1808" max="1808" width="11.7109375" style="102" customWidth="1"/>
    <col min="1809" max="1809" width="11" style="102" customWidth="1"/>
    <col min="1810" max="1810" width="10.85546875" style="102" customWidth="1"/>
    <col min="1811" max="1811" width="11.42578125" style="102" customWidth="1"/>
    <col min="1812" max="2049" width="9.140625" style="102"/>
    <col min="2050" max="2050" width="59.5703125" style="102" bestFit="1" customWidth="1"/>
    <col min="2051" max="2051" width="9.140625" style="102"/>
    <col min="2052" max="2052" width="10.7109375" style="102" bestFit="1" customWidth="1"/>
    <col min="2053" max="2053" width="6.85546875" style="102" bestFit="1" customWidth="1"/>
    <col min="2054" max="2054" width="9.140625" style="102"/>
    <col min="2055" max="2055" width="1.28515625" style="102" customWidth="1"/>
    <col min="2056" max="2056" width="10.42578125" style="102" customWidth="1"/>
    <col min="2057" max="2057" width="10.5703125" style="102" customWidth="1"/>
    <col min="2058" max="2061" width="9.42578125" style="102" customWidth="1"/>
    <col min="2062" max="2062" width="10.28515625" style="102" bestFit="1" customWidth="1"/>
    <col min="2063" max="2063" width="10.42578125" style="102" customWidth="1"/>
    <col min="2064" max="2064" width="11.7109375" style="102" customWidth="1"/>
    <col min="2065" max="2065" width="11" style="102" customWidth="1"/>
    <col min="2066" max="2066" width="10.85546875" style="102" customWidth="1"/>
    <col min="2067" max="2067" width="11.42578125" style="102" customWidth="1"/>
    <col min="2068" max="2305" width="9.140625" style="102"/>
    <col min="2306" max="2306" width="59.5703125" style="102" bestFit="1" customWidth="1"/>
    <col min="2307" max="2307" width="9.140625" style="102"/>
    <col min="2308" max="2308" width="10.7109375" style="102" bestFit="1" customWidth="1"/>
    <col min="2309" max="2309" width="6.85546875" style="102" bestFit="1" customWidth="1"/>
    <col min="2310" max="2310" width="9.140625" style="102"/>
    <col min="2311" max="2311" width="1.28515625" style="102" customWidth="1"/>
    <col min="2312" max="2312" width="10.42578125" style="102" customWidth="1"/>
    <col min="2313" max="2313" width="10.5703125" style="102" customWidth="1"/>
    <col min="2314" max="2317" width="9.42578125" style="102" customWidth="1"/>
    <col min="2318" max="2318" width="10.28515625" style="102" bestFit="1" customWidth="1"/>
    <col min="2319" max="2319" width="10.42578125" style="102" customWidth="1"/>
    <col min="2320" max="2320" width="11.7109375" style="102" customWidth="1"/>
    <col min="2321" max="2321" width="11" style="102" customWidth="1"/>
    <col min="2322" max="2322" width="10.85546875" style="102" customWidth="1"/>
    <col min="2323" max="2323" width="11.42578125" style="102" customWidth="1"/>
    <col min="2324" max="2561" width="9.140625" style="102"/>
    <col min="2562" max="2562" width="59.5703125" style="102" bestFit="1" customWidth="1"/>
    <col min="2563" max="2563" width="9.140625" style="102"/>
    <col min="2564" max="2564" width="10.7109375" style="102" bestFit="1" customWidth="1"/>
    <col min="2565" max="2565" width="6.85546875" style="102" bestFit="1" customWidth="1"/>
    <col min="2566" max="2566" width="9.140625" style="102"/>
    <col min="2567" max="2567" width="1.28515625" style="102" customWidth="1"/>
    <col min="2568" max="2568" width="10.42578125" style="102" customWidth="1"/>
    <col min="2569" max="2569" width="10.5703125" style="102" customWidth="1"/>
    <col min="2570" max="2573" width="9.42578125" style="102" customWidth="1"/>
    <col min="2574" max="2574" width="10.28515625" style="102" bestFit="1" customWidth="1"/>
    <col min="2575" max="2575" width="10.42578125" style="102" customWidth="1"/>
    <col min="2576" max="2576" width="11.7109375" style="102" customWidth="1"/>
    <col min="2577" max="2577" width="11" style="102" customWidth="1"/>
    <col min="2578" max="2578" width="10.85546875" style="102" customWidth="1"/>
    <col min="2579" max="2579" width="11.42578125" style="102" customWidth="1"/>
    <col min="2580" max="2817" width="9.140625" style="102"/>
    <col min="2818" max="2818" width="59.5703125" style="102" bestFit="1" customWidth="1"/>
    <col min="2819" max="2819" width="9.140625" style="102"/>
    <col min="2820" max="2820" width="10.7109375" style="102" bestFit="1" customWidth="1"/>
    <col min="2821" max="2821" width="6.85546875" style="102" bestFit="1" customWidth="1"/>
    <col min="2822" max="2822" width="9.140625" style="102"/>
    <col min="2823" max="2823" width="1.28515625" style="102" customWidth="1"/>
    <col min="2824" max="2824" width="10.42578125" style="102" customWidth="1"/>
    <col min="2825" max="2825" width="10.5703125" style="102" customWidth="1"/>
    <col min="2826" max="2829" width="9.42578125" style="102" customWidth="1"/>
    <col min="2830" max="2830" width="10.28515625" style="102" bestFit="1" customWidth="1"/>
    <col min="2831" max="2831" width="10.42578125" style="102" customWidth="1"/>
    <col min="2832" max="2832" width="11.7109375" style="102" customWidth="1"/>
    <col min="2833" max="2833" width="11" style="102" customWidth="1"/>
    <col min="2834" max="2834" width="10.85546875" style="102" customWidth="1"/>
    <col min="2835" max="2835" width="11.42578125" style="102" customWidth="1"/>
    <col min="2836" max="3073" width="9.140625" style="102"/>
    <col min="3074" max="3074" width="59.5703125" style="102" bestFit="1" customWidth="1"/>
    <col min="3075" max="3075" width="9.140625" style="102"/>
    <col min="3076" max="3076" width="10.7109375" style="102" bestFit="1" customWidth="1"/>
    <col min="3077" max="3077" width="6.85546875" style="102" bestFit="1" customWidth="1"/>
    <col min="3078" max="3078" width="9.140625" style="102"/>
    <col min="3079" max="3079" width="1.28515625" style="102" customWidth="1"/>
    <col min="3080" max="3080" width="10.42578125" style="102" customWidth="1"/>
    <col min="3081" max="3081" width="10.5703125" style="102" customWidth="1"/>
    <col min="3082" max="3085" width="9.42578125" style="102" customWidth="1"/>
    <col min="3086" max="3086" width="10.28515625" style="102" bestFit="1" customWidth="1"/>
    <col min="3087" max="3087" width="10.42578125" style="102" customWidth="1"/>
    <col min="3088" max="3088" width="11.7109375" style="102" customWidth="1"/>
    <col min="3089" max="3089" width="11" style="102" customWidth="1"/>
    <col min="3090" max="3090" width="10.85546875" style="102" customWidth="1"/>
    <col min="3091" max="3091" width="11.42578125" style="102" customWidth="1"/>
    <col min="3092" max="3329" width="9.140625" style="102"/>
    <col min="3330" max="3330" width="59.5703125" style="102" bestFit="1" customWidth="1"/>
    <col min="3331" max="3331" width="9.140625" style="102"/>
    <col min="3332" max="3332" width="10.7109375" style="102" bestFit="1" customWidth="1"/>
    <col min="3333" max="3333" width="6.85546875" style="102" bestFit="1" customWidth="1"/>
    <col min="3334" max="3334" width="9.140625" style="102"/>
    <col min="3335" max="3335" width="1.28515625" style="102" customWidth="1"/>
    <col min="3336" max="3336" width="10.42578125" style="102" customWidth="1"/>
    <col min="3337" max="3337" width="10.5703125" style="102" customWidth="1"/>
    <col min="3338" max="3341" width="9.42578125" style="102" customWidth="1"/>
    <col min="3342" max="3342" width="10.28515625" style="102" bestFit="1" customWidth="1"/>
    <col min="3343" max="3343" width="10.42578125" style="102" customWidth="1"/>
    <col min="3344" max="3344" width="11.7109375" style="102" customWidth="1"/>
    <col min="3345" max="3345" width="11" style="102" customWidth="1"/>
    <col min="3346" max="3346" width="10.85546875" style="102" customWidth="1"/>
    <col min="3347" max="3347" width="11.42578125" style="102" customWidth="1"/>
    <col min="3348" max="3585" width="9.140625" style="102"/>
    <col min="3586" max="3586" width="59.5703125" style="102" bestFit="1" customWidth="1"/>
    <col min="3587" max="3587" width="9.140625" style="102"/>
    <col min="3588" max="3588" width="10.7109375" style="102" bestFit="1" customWidth="1"/>
    <col min="3589" max="3589" width="6.85546875" style="102" bestFit="1" customWidth="1"/>
    <col min="3590" max="3590" width="9.140625" style="102"/>
    <col min="3591" max="3591" width="1.28515625" style="102" customWidth="1"/>
    <col min="3592" max="3592" width="10.42578125" style="102" customWidth="1"/>
    <col min="3593" max="3593" width="10.5703125" style="102" customWidth="1"/>
    <col min="3594" max="3597" width="9.42578125" style="102" customWidth="1"/>
    <col min="3598" max="3598" width="10.28515625" style="102" bestFit="1" customWidth="1"/>
    <col min="3599" max="3599" width="10.42578125" style="102" customWidth="1"/>
    <col min="3600" max="3600" width="11.7109375" style="102" customWidth="1"/>
    <col min="3601" max="3601" width="11" style="102" customWidth="1"/>
    <col min="3602" max="3602" width="10.85546875" style="102" customWidth="1"/>
    <col min="3603" max="3603" width="11.42578125" style="102" customWidth="1"/>
    <col min="3604" max="3841" width="9.140625" style="102"/>
    <col min="3842" max="3842" width="59.5703125" style="102" bestFit="1" customWidth="1"/>
    <col min="3843" max="3843" width="9.140625" style="102"/>
    <col min="3844" max="3844" width="10.7109375" style="102" bestFit="1" customWidth="1"/>
    <col min="3845" max="3845" width="6.85546875" style="102" bestFit="1" customWidth="1"/>
    <col min="3846" max="3846" width="9.140625" style="102"/>
    <col min="3847" max="3847" width="1.28515625" style="102" customWidth="1"/>
    <col min="3848" max="3848" width="10.42578125" style="102" customWidth="1"/>
    <col min="3849" max="3849" width="10.5703125" style="102" customWidth="1"/>
    <col min="3850" max="3853" width="9.42578125" style="102" customWidth="1"/>
    <col min="3854" max="3854" width="10.28515625" style="102" bestFit="1" customWidth="1"/>
    <col min="3855" max="3855" width="10.42578125" style="102" customWidth="1"/>
    <col min="3856" max="3856" width="11.7109375" style="102" customWidth="1"/>
    <col min="3857" max="3857" width="11" style="102" customWidth="1"/>
    <col min="3858" max="3858" width="10.85546875" style="102" customWidth="1"/>
    <col min="3859" max="3859" width="11.42578125" style="102" customWidth="1"/>
    <col min="3860" max="4097" width="9.140625" style="102"/>
    <col min="4098" max="4098" width="59.5703125" style="102" bestFit="1" customWidth="1"/>
    <col min="4099" max="4099" width="9.140625" style="102"/>
    <col min="4100" max="4100" width="10.7109375" style="102" bestFit="1" customWidth="1"/>
    <col min="4101" max="4101" width="6.85546875" style="102" bestFit="1" customWidth="1"/>
    <col min="4102" max="4102" width="9.140625" style="102"/>
    <col min="4103" max="4103" width="1.28515625" style="102" customWidth="1"/>
    <col min="4104" max="4104" width="10.42578125" style="102" customWidth="1"/>
    <col min="4105" max="4105" width="10.5703125" style="102" customWidth="1"/>
    <col min="4106" max="4109" width="9.42578125" style="102" customWidth="1"/>
    <col min="4110" max="4110" width="10.28515625" style="102" bestFit="1" customWidth="1"/>
    <col min="4111" max="4111" width="10.42578125" style="102" customWidth="1"/>
    <col min="4112" max="4112" width="11.7109375" style="102" customWidth="1"/>
    <col min="4113" max="4113" width="11" style="102" customWidth="1"/>
    <col min="4114" max="4114" width="10.85546875" style="102" customWidth="1"/>
    <col min="4115" max="4115" width="11.42578125" style="102" customWidth="1"/>
    <col min="4116" max="4353" width="9.140625" style="102"/>
    <col min="4354" max="4354" width="59.5703125" style="102" bestFit="1" customWidth="1"/>
    <col min="4355" max="4355" width="9.140625" style="102"/>
    <col min="4356" max="4356" width="10.7109375" style="102" bestFit="1" customWidth="1"/>
    <col min="4357" max="4357" width="6.85546875" style="102" bestFit="1" customWidth="1"/>
    <col min="4358" max="4358" width="9.140625" style="102"/>
    <col min="4359" max="4359" width="1.28515625" style="102" customWidth="1"/>
    <col min="4360" max="4360" width="10.42578125" style="102" customWidth="1"/>
    <col min="4361" max="4361" width="10.5703125" style="102" customWidth="1"/>
    <col min="4362" max="4365" width="9.42578125" style="102" customWidth="1"/>
    <col min="4366" max="4366" width="10.28515625" style="102" bestFit="1" customWidth="1"/>
    <col min="4367" max="4367" width="10.42578125" style="102" customWidth="1"/>
    <col min="4368" max="4368" width="11.7109375" style="102" customWidth="1"/>
    <col min="4369" max="4369" width="11" style="102" customWidth="1"/>
    <col min="4370" max="4370" width="10.85546875" style="102" customWidth="1"/>
    <col min="4371" max="4371" width="11.42578125" style="102" customWidth="1"/>
    <col min="4372" max="4609" width="9.140625" style="102"/>
    <col min="4610" max="4610" width="59.5703125" style="102" bestFit="1" customWidth="1"/>
    <col min="4611" max="4611" width="9.140625" style="102"/>
    <col min="4612" max="4612" width="10.7109375" style="102" bestFit="1" customWidth="1"/>
    <col min="4613" max="4613" width="6.85546875" style="102" bestFit="1" customWidth="1"/>
    <col min="4614" max="4614" width="9.140625" style="102"/>
    <col min="4615" max="4615" width="1.28515625" style="102" customWidth="1"/>
    <col min="4616" max="4616" width="10.42578125" style="102" customWidth="1"/>
    <col min="4617" max="4617" width="10.5703125" style="102" customWidth="1"/>
    <col min="4618" max="4621" width="9.42578125" style="102" customWidth="1"/>
    <col min="4622" max="4622" width="10.28515625" style="102" bestFit="1" customWidth="1"/>
    <col min="4623" max="4623" width="10.42578125" style="102" customWidth="1"/>
    <col min="4624" max="4624" width="11.7109375" style="102" customWidth="1"/>
    <col min="4625" max="4625" width="11" style="102" customWidth="1"/>
    <col min="4626" max="4626" width="10.85546875" style="102" customWidth="1"/>
    <col min="4627" max="4627" width="11.42578125" style="102" customWidth="1"/>
    <col min="4628" max="4865" width="9.140625" style="102"/>
    <col min="4866" max="4866" width="59.5703125" style="102" bestFit="1" customWidth="1"/>
    <col min="4867" max="4867" width="9.140625" style="102"/>
    <col min="4868" max="4868" width="10.7109375" style="102" bestFit="1" customWidth="1"/>
    <col min="4869" max="4869" width="6.85546875" style="102" bestFit="1" customWidth="1"/>
    <col min="4870" max="4870" width="9.140625" style="102"/>
    <col min="4871" max="4871" width="1.28515625" style="102" customWidth="1"/>
    <col min="4872" max="4872" width="10.42578125" style="102" customWidth="1"/>
    <col min="4873" max="4873" width="10.5703125" style="102" customWidth="1"/>
    <col min="4874" max="4877" width="9.42578125" style="102" customWidth="1"/>
    <col min="4878" max="4878" width="10.28515625" style="102" bestFit="1" customWidth="1"/>
    <col min="4879" max="4879" width="10.42578125" style="102" customWidth="1"/>
    <col min="4880" max="4880" width="11.7109375" style="102" customWidth="1"/>
    <col min="4881" max="4881" width="11" style="102" customWidth="1"/>
    <col min="4882" max="4882" width="10.85546875" style="102" customWidth="1"/>
    <col min="4883" max="4883" width="11.42578125" style="102" customWidth="1"/>
    <col min="4884" max="5121" width="9.140625" style="102"/>
    <col min="5122" max="5122" width="59.5703125" style="102" bestFit="1" customWidth="1"/>
    <col min="5123" max="5123" width="9.140625" style="102"/>
    <col min="5124" max="5124" width="10.7109375" style="102" bestFit="1" customWidth="1"/>
    <col min="5125" max="5125" width="6.85546875" style="102" bestFit="1" customWidth="1"/>
    <col min="5126" max="5126" width="9.140625" style="102"/>
    <col min="5127" max="5127" width="1.28515625" style="102" customWidth="1"/>
    <col min="5128" max="5128" width="10.42578125" style="102" customWidth="1"/>
    <col min="5129" max="5129" width="10.5703125" style="102" customWidth="1"/>
    <col min="5130" max="5133" width="9.42578125" style="102" customWidth="1"/>
    <col min="5134" max="5134" width="10.28515625" style="102" bestFit="1" customWidth="1"/>
    <col min="5135" max="5135" width="10.42578125" style="102" customWidth="1"/>
    <col min="5136" max="5136" width="11.7109375" style="102" customWidth="1"/>
    <col min="5137" max="5137" width="11" style="102" customWidth="1"/>
    <col min="5138" max="5138" width="10.85546875" style="102" customWidth="1"/>
    <col min="5139" max="5139" width="11.42578125" style="102" customWidth="1"/>
    <col min="5140" max="5377" width="9.140625" style="102"/>
    <col min="5378" max="5378" width="59.5703125" style="102" bestFit="1" customWidth="1"/>
    <col min="5379" max="5379" width="9.140625" style="102"/>
    <col min="5380" max="5380" width="10.7109375" style="102" bestFit="1" customWidth="1"/>
    <col min="5381" max="5381" width="6.85546875" style="102" bestFit="1" customWidth="1"/>
    <col min="5382" max="5382" width="9.140625" style="102"/>
    <col min="5383" max="5383" width="1.28515625" style="102" customWidth="1"/>
    <col min="5384" max="5384" width="10.42578125" style="102" customWidth="1"/>
    <col min="5385" max="5385" width="10.5703125" style="102" customWidth="1"/>
    <col min="5386" max="5389" width="9.42578125" style="102" customWidth="1"/>
    <col min="5390" max="5390" width="10.28515625" style="102" bestFit="1" customWidth="1"/>
    <col min="5391" max="5391" width="10.42578125" style="102" customWidth="1"/>
    <col min="5392" max="5392" width="11.7109375" style="102" customWidth="1"/>
    <col min="5393" max="5393" width="11" style="102" customWidth="1"/>
    <col min="5394" max="5394" width="10.85546875" style="102" customWidth="1"/>
    <col min="5395" max="5395" width="11.42578125" style="102" customWidth="1"/>
    <col min="5396" max="5633" width="9.140625" style="102"/>
    <col min="5634" max="5634" width="59.5703125" style="102" bestFit="1" customWidth="1"/>
    <col min="5635" max="5635" width="9.140625" style="102"/>
    <col min="5636" max="5636" width="10.7109375" style="102" bestFit="1" customWidth="1"/>
    <col min="5637" max="5637" width="6.85546875" style="102" bestFit="1" customWidth="1"/>
    <col min="5638" max="5638" width="9.140625" style="102"/>
    <col min="5639" max="5639" width="1.28515625" style="102" customWidth="1"/>
    <col min="5640" max="5640" width="10.42578125" style="102" customWidth="1"/>
    <col min="5641" max="5641" width="10.5703125" style="102" customWidth="1"/>
    <col min="5642" max="5645" width="9.42578125" style="102" customWidth="1"/>
    <col min="5646" max="5646" width="10.28515625" style="102" bestFit="1" customWidth="1"/>
    <col min="5647" max="5647" width="10.42578125" style="102" customWidth="1"/>
    <col min="5648" max="5648" width="11.7109375" style="102" customWidth="1"/>
    <col min="5649" max="5649" width="11" style="102" customWidth="1"/>
    <col min="5650" max="5650" width="10.85546875" style="102" customWidth="1"/>
    <col min="5651" max="5651" width="11.42578125" style="102" customWidth="1"/>
    <col min="5652" max="5889" width="9.140625" style="102"/>
    <col min="5890" max="5890" width="59.5703125" style="102" bestFit="1" customWidth="1"/>
    <col min="5891" max="5891" width="9.140625" style="102"/>
    <col min="5892" max="5892" width="10.7109375" style="102" bestFit="1" customWidth="1"/>
    <col min="5893" max="5893" width="6.85546875" style="102" bestFit="1" customWidth="1"/>
    <col min="5894" max="5894" width="9.140625" style="102"/>
    <col min="5895" max="5895" width="1.28515625" style="102" customWidth="1"/>
    <col min="5896" max="5896" width="10.42578125" style="102" customWidth="1"/>
    <col min="5897" max="5897" width="10.5703125" style="102" customWidth="1"/>
    <col min="5898" max="5901" width="9.42578125" style="102" customWidth="1"/>
    <col min="5902" max="5902" width="10.28515625" style="102" bestFit="1" customWidth="1"/>
    <col min="5903" max="5903" width="10.42578125" style="102" customWidth="1"/>
    <col min="5904" max="5904" width="11.7109375" style="102" customWidth="1"/>
    <col min="5905" max="5905" width="11" style="102" customWidth="1"/>
    <col min="5906" max="5906" width="10.85546875" style="102" customWidth="1"/>
    <col min="5907" max="5907" width="11.42578125" style="102" customWidth="1"/>
    <col min="5908" max="6145" width="9.140625" style="102"/>
    <col min="6146" max="6146" width="59.5703125" style="102" bestFit="1" customWidth="1"/>
    <col min="6147" max="6147" width="9.140625" style="102"/>
    <col min="6148" max="6148" width="10.7109375" style="102" bestFit="1" customWidth="1"/>
    <col min="6149" max="6149" width="6.85546875" style="102" bestFit="1" customWidth="1"/>
    <col min="6150" max="6150" width="9.140625" style="102"/>
    <col min="6151" max="6151" width="1.28515625" style="102" customWidth="1"/>
    <col min="6152" max="6152" width="10.42578125" style="102" customWidth="1"/>
    <col min="6153" max="6153" width="10.5703125" style="102" customWidth="1"/>
    <col min="6154" max="6157" width="9.42578125" style="102" customWidth="1"/>
    <col min="6158" max="6158" width="10.28515625" style="102" bestFit="1" customWidth="1"/>
    <col min="6159" max="6159" width="10.42578125" style="102" customWidth="1"/>
    <col min="6160" max="6160" width="11.7109375" style="102" customWidth="1"/>
    <col min="6161" max="6161" width="11" style="102" customWidth="1"/>
    <col min="6162" max="6162" width="10.85546875" style="102" customWidth="1"/>
    <col min="6163" max="6163" width="11.42578125" style="102" customWidth="1"/>
    <col min="6164" max="6401" width="9.140625" style="102"/>
    <col min="6402" max="6402" width="59.5703125" style="102" bestFit="1" customWidth="1"/>
    <col min="6403" max="6403" width="9.140625" style="102"/>
    <col min="6404" max="6404" width="10.7109375" style="102" bestFit="1" customWidth="1"/>
    <col min="6405" max="6405" width="6.85546875" style="102" bestFit="1" customWidth="1"/>
    <col min="6406" max="6406" width="9.140625" style="102"/>
    <col min="6407" max="6407" width="1.28515625" style="102" customWidth="1"/>
    <col min="6408" max="6408" width="10.42578125" style="102" customWidth="1"/>
    <col min="6409" max="6409" width="10.5703125" style="102" customWidth="1"/>
    <col min="6410" max="6413" width="9.42578125" style="102" customWidth="1"/>
    <col min="6414" max="6414" width="10.28515625" style="102" bestFit="1" customWidth="1"/>
    <col min="6415" max="6415" width="10.42578125" style="102" customWidth="1"/>
    <col min="6416" max="6416" width="11.7109375" style="102" customWidth="1"/>
    <col min="6417" max="6417" width="11" style="102" customWidth="1"/>
    <col min="6418" max="6418" width="10.85546875" style="102" customWidth="1"/>
    <col min="6419" max="6419" width="11.42578125" style="102" customWidth="1"/>
    <col min="6420" max="6657" width="9.140625" style="102"/>
    <col min="6658" max="6658" width="59.5703125" style="102" bestFit="1" customWidth="1"/>
    <col min="6659" max="6659" width="9.140625" style="102"/>
    <col min="6660" max="6660" width="10.7109375" style="102" bestFit="1" customWidth="1"/>
    <col min="6661" max="6661" width="6.85546875" style="102" bestFit="1" customWidth="1"/>
    <col min="6662" max="6662" width="9.140625" style="102"/>
    <col min="6663" max="6663" width="1.28515625" style="102" customWidth="1"/>
    <col min="6664" max="6664" width="10.42578125" style="102" customWidth="1"/>
    <col min="6665" max="6665" width="10.5703125" style="102" customWidth="1"/>
    <col min="6666" max="6669" width="9.42578125" style="102" customWidth="1"/>
    <col min="6670" max="6670" width="10.28515625" style="102" bestFit="1" customWidth="1"/>
    <col min="6671" max="6671" width="10.42578125" style="102" customWidth="1"/>
    <col min="6672" max="6672" width="11.7109375" style="102" customWidth="1"/>
    <col min="6673" max="6673" width="11" style="102" customWidth="1"/>
    <col min="6674" max="6674" width="10.85546875" style="102" customWidth="1"/>
    <col min="6675" max="6675" width="11.42578125" style="102" customWidth="1"/>
    <col min="6676" max="6913" width="9.140625" style="102"/>
    <col min="6914" max="6914" width="59.5703125" style="102" bestFit="1" customWidth="1"/>
    <col min="6915" max="6915" width="9.140625" style="102"/>
    <col min="6916" max="6916" width="10.7109375" style="102" bestFit="1" customWidth="1"/>
    <col min="6917" max="6917" width="6.85546875" style="102" bestFit="1" customWidth="1"/>
    <col min="6918" max="6918" width="9.140625" style="102"/>
    <col min="6919" max="6919" width="1.28515625" style="102" customWidth="1"/>
    <col min="6920" max="6920" width="10.42578125" style="102" customWidth="1"/>
    <col min="6921" max="6921" width="10.5703125" style="102" customWidth="1"/>
    <col min="6922" max="6925" width="9.42578125" style="102" customWidth="1"/>
    <col min="6926" max="6926" width="10.28515625" style="102" bestFit="1" customWidth="1"/>
    <col min="6927" max="6927" width="10.42578125" style="102" customWidth="1"/>
    <col min="6928" max="6928" width="11.7109375" style="102" customWidth="1"/>
    <col min="6929" max="6929" width="11" style="102" customWidth="1"/>
    <col min="6930" max="6930" width="10.85546875" style="102" customWidth="1"/>
    <col min="6931" max="6931" width="11.42578125" style="102" customWidth="1"/>
    <col min="6932" max="7169" width="9.140625" style="102"/>
    <col min="7170" max="7170" width="59.5703125" style="102" bestFit="1" customWidth="1"/>
    <col min="7171" max="7171" width="9.140625" style="102"/>
    <col min="7172" max="7172" width="10.7109375" style="102" bestFit="1" customWidth="1"/>
    <col min="7173" max="7173" width="6.85546875" style="102" bestFit="1" customWidth="1"/>
    <col min="7174" max="7174" width="9.140625" style="102"/>
    <col min="7175" max="7175" width="1.28515625" style="102" customWidth="1"/>
    <col min="7176" max="7176" width="10.42578125" style="102" customWidth="1"/>
    <col min="7177" max="7177" width="10.5703125" style="102" customWidth="1"/>
    <col min="7178" max="7181" width="9.42578125" style="102" customWidth="1"/>
    <col min="7182" max="7182" width="10.28515625" style="102" bestFit="1" customWidth="1"/>
    <col min="7183" max="7183" width="10.42578125" style="102" customWidth="1"/>
    <col min="7184" max="7184" width="11.7109375" style="102" customWidth="1"/>
    <col min="7185" max="7185" width="11" style="102" customWidth="1"/>
    <col min="7186" max="7186" width="10.85546875" style="102" customWidth="1"/>
    <col min="7187" max="7187" width="11.42578125" style="102" customWidth="1"/>
    <col min="7188" max="7425" width="9.140625" style="102"/>
    <col min="7426" max="7426" width="59.5703125" style="102" bestFit="1" customWidth="1"/>
    <col min="7427" max="7427" width="9.140625" style="102"/>
    <col min="7428" max="7428" width="10.7109375" style="102" bestFit="1" customWidth="1"/>
    <col min="7429" max="7429" width="6.85546875" style="102" bestFit="1" customWidth="1"/>
    <col min="7430" max="7430" width="9.140625" style="102"/>
    <col min="7431" max="7431" width="1.28515625" style="102" customWidth="1"/>
    <col min="7432" max="7432" width="10.42578125" style="102" customWidth="1"/>
    <col min="7433" max="7433" width="10.5703125" style="102" customWidth="1"/>
    <col min="7434" max="7437" width="9.42578125" style="102" customWidth="1"/>
    <col min="7438" max="7438" width="10.28515625" style="102" bestFit="1" customWidth="1"/>
    <col min="7439" max="7439" width="10.42578125" style="102" customWidth="1"/>
    <col min="7440" max="7440" width="11.7109375" style="102" customWidth="1"/>
    <col min="7441" max="7441" width="11" style="102" customWidth="1"/>
    <col min="7442" max="7442" width="10.85546875" style="102" customWidth="1"/>
    <col min="7443" max="7443" width="11.42578125" style="102" customWidth="1"/>
    <col min="7444" max="7681" width="9.140625" style="102"/>
    <col min="7682" max="7682" width="59.5703125" style="102" bestFit="1" customWidth="1"/>
    <col min="7683" max="7683" width="9.140625" style="102"/>
    <col min="7684" max="7684" width="10.7109375" style="102" bestFit="1" customWidth="1"/>
    <col min="7685" max="7685" width="6.85546875" style="102" bestFit="1" customWidth="1"/>
    <col min="7686" max="7686" width="9.140625" style="102"/>
    <col min="7687" max="7687" width="1.28515625" style="102" customWidth="1"/>
    <col min="7688" max="7688" width="10.42578125" style="102" customWidth="1"/>
    <col min="7689" max="7689" width="10.5703125" style="102" customWidth="1"/>
    <col min="7690" max="7693" width="9.42578125" style="102" customWidth="1"/>
    <col min="7694" max="7694" width="10.28515625" style="102" bestFit="1" customWidth="1"/>
    <col min="7695" max="7695" width="10.42578125" style="102" customWidth="1"/>
    <col min="7696" max="7696" width="11.7109375" style="102" customWidth="1"/>
    <col min="7697" max="7697" width="11" style="102" customWidth="1"/>
    <col min="7698" max="7698" width="10.85546875" style="102" customWidth="1"/>
    <col min="7699" max="7699" width="11.42578125" style="102" customWidth="1"/>
    <col min="7700" max="7937" width="9.140625" style="102"/>
    <col min="7938" max="7938" width="59.5703125" style="102" bestFit="1" customWidth="1"/>
    <col min="7939" max="7939" width="9.140625" style="102"/>
    <col min="7940" max="7940" width="10.7109375" style="102" bestFit="1" customWidth="1"/>
    <col min="7941" max="7941" width="6.85546875" style="102" bestFit="1" customWidth="1"/>
    <col min="7942" max="7942" width="9.140625" style="102"/>
    <col min="7943" max="7943" width="1.28515625" style="102" customWidth="1"/>
    <col min="7944" max="7944" width="10.42578125" style="102" customWidth="1"/>
    <col min="7945" max="7945" width="10.5703125" style="102" customWidth="1"/>
    <col min="7946" max="7949" width="9.42578125" style="102" customWidth="1"/>
    <col min="7950" max="7950" width="10.28515625" style="102" bestFit="1" customWidth="1"/>
    <col min="7951" max="7951" width="10.42578125" style="102" customWidth="1"/>
    <col min="7952" max="7952" width="11.7109375" style="102" customWidth="1"/>
    <col min="7953" max="7953" width="11" style="102" customWidth="1"/>
    <col min="7954" max="7954" width="10.85546875" style="102" customWidth="1"/>
    <col min="7955" max="7955" width="11.42578125" style="102" customWidth="1"/>
    <col min="7956" max="8193" width="9.140625" style="102"/>
    <col min="8194" max="8194" width="59.5703125" style="102" bestFit="1" customWidth="1"/>
    <col min="8195" max="8195" width="9.140625" style="102"/>
    <col min="8196" max="8196" width="10.7109375" style="102" bestFit="1" customWidth="1"/>
    <col min="8197" max="8197" width="6.85546875" style="102" bestFit="1" customWidth="1"/>
    <col min="8198" max="8198" width="9.140625" style="102"/>
    <col min="8199" max="8199" width="1.28515625" style="102" customWidth="1"/>
    <col min="8200" max="8200" width="10.42578125" style="102" customWidth="1"/>
    <col min="8201" max="8201" width="10.5703125" style="102" customWidth="1"/>
    <col min="8202" max="8205" width="9.42578125" style="102" customWidth="1"/>
    <col min="8206" max="8206" width="10.28515625" style="102" bestFit="1" customWidth="1"/>
    <col min="8207" max="8207" width="10.42578125" style="102" customWidth="1"/>
    <col min="8208" max="8208" width="11.7109375" style="102" customWidth="1"/>
    <col min="8209" max="8209" width="11" style="102" customWidth="1"/>
    <col min="8210" max="8210" width="10.85546875" style="102" customWidth="1"/>
    <col min="8211" max="8211" width="11.42578125" style="102" customWidth="1"/>
    <col min="8212" max="8449" width="9.140625" style="102"/>
    <col min="8450" max="8450" width="59.5703125" style="102" bestFit="1" customWidth="1"/>
    <col min="8451" max="8451" width="9.140625" style="102"/>
    <col min="8452" max="8452" width="10.7109375" style="102" bestFit="1" customWidth="1"/>
    <col min="8453" max="8453" width="6.85546875" style="102" bestFit="1" customWidth="1"/>
    <col min="8454" max="8454" width="9.140625" style="102"/>
    <col min="8455" max="8455" width="1.28515625" style="102" customWidth="1"/>
    <col min="8456" max="8456" width="10.42578125" style="102" customWidth="1"/>
    <col min="8457" max="8457" width="10.5703125" style="102" customWidth="1"/>
    <col min="8458" max="8461" width="9.42578125" style="102" customWidth="1"/>
    <col min="8462" max="8462" width="10.28515625" style="102" bestFit="1" customWidth="1"/>
    <col min="8463" max="8463" width="10.42578125" style="102" customWidth="1"/>
    <col min="8464" max="8464" width="11.7109375" style="102" customWidth="1"/>
    <col min="8465" max="8465" width="11" style="102" customWidth="1"/>
    <col min="8466" max="8466" width="10.85546875" style="102" customWidth="1"/>
    <col min="8467" max="8467" width="11.42578125" style="102" customWidth="1"/>
    <col min="8468" max="8705" width="9.140625" style="102"/>
    <col min="8706" max="8706" width="59.5703125" style="102" bestFit="1" customWidth="1"/>
    <col min="8707" max="8707" width="9.140625" style="102"/>
    <col min="8708" max="8708" width="10.7109375" style="102" bestFit="1" customWidth="1"/>
    <col min="8709" max="8709" width="6.85546875" style="102" bestFit="1" customWidth="1"/>
    <col min="8710" max="8710" width="9.140625" style="102"/>
    <col min="8711" max="8711" width="1.28515625" style="102" customWidth="1"/>
    <col min="8712" max="8712" width="10.42578125" style="102" customWidth="1"/>
    <col min="8713" max="8713" width="10.5703125" style="102" customWidth="1"/>
    <col min="8714" max="8717" width="9.42578125" style="102" customWidth="1"/>
    <col min="8718" max="8718" width="10.28515625" style="102" bestFit="1" customWidth="1"/>
    <col min="8719" max="8719" width="10.42578125" style="102" customWidth="1"/>
    <col min="8720" max="8720" width="11.7109375" style="102" customWidth="1"/>
    <col min="8721" max="8721" width="11" style="102" customWidth="1"/>
    <col min="8722" max="8722" width="10.85546875" style="102" customWidth="1"/>
    <col min="8723" max="8723" width="11.42578125" style="102" customWidth="1"/>
    <col min="8724" max="8961" width="9.140625" style="102"/>
    <col min="8962" max="8962" width="59.5703125" style="102" bestFit="1" customWidth="1"/>
    <col min="8963" max="8963" width="9.140625" style="102"/>
    <col min="8964" max="8964" width="10.7109375" style="102" bestFit="1" customWidth="1"/>
    <col min="8965" max="8965" width="6.85546875" style="102" bestFit="1" customWidth="1"/>
    <col min="8966" max="8966" width="9.140625" style="102"/>
    <col min="8967" max="8967" width="1.28515625" style="102" customWidth="1"/>
    <col min="8968" max="8968" width="10.42578125" style="102" customWidth="1"/>
    <col min="8969" max="8969" width="10.5703125" style="102" customWidth="1"/>
    <col min="8970" max="8973" width="9.42578125" style="102" customWidth="1"/>
    <col min="8974" max="8974" width="10.28515625" style="102" bestFit="1" customWidth="1"/>
    <col min="8975" max="8975" width="10.42578125" style="102" customWidth="1"/>
    <col min="8976" max="8976" width="11.7109375" style="102" customWidth="1"/>
    <col min="8977" max="8977" width="11" style="102" customWidth="1"/>
    <col min="8978" max="8978" width="10.85546875" style="102" customWidth="1"/>
    <col min="8979" max="8979" width="11.42578125" style="102" customWidth="1"/>
    <col min="8980" max="9217" width="9.140625" style="102"/>
    <col min="9218" max="9218" width="59.5703125" style="102" bestFit="1" customWidth="1"/>
    <col min="9219" max="9219" width="9.140625" style="102"/>
    <col min="9220" max="9220" width="10.7109375" style="102" bestFit="1" customWidth="1"/>
    <col min="9221" max="9221" width="6.85546875" style="102" bestFit="1" customWidth="1"/>
    <col min="9222" max="9222" width="9.140625" style="102"/>
    <col min="9223" max="9223" width="1.28515625" style="102" customWidth="1"/>
    <col min="9224" max="9224" width="10.42578125" style="102" customWidth="1"/>
    <col min="9225" max="9225" width="10.5703125" style="102" customWidth="1"/>
    <col min="9226" max="9229" width="9.42578125" style="102" customWidth="1"/>
    <col min="9230" max="9230" width="10.28515625" style="102" bestFit="1" customWidth="1"/>
    <col min="9231" max="9231" width="10.42578125" style="102" customWidth="1"/>
    <col min="9232" max="9232" width="11.7109375" style="102" customWidth="1"/>
    <col min="9233" max="9233" width="11" style="102" customWidth="1"/>
    <col min="9234" max="9234" width="10.85546875" style="102" customWidth="1"/>
    <col min="9235" max="9235" width="11.42578125" style="102" customWidth="1"/>
    <col min="9236" max="9473" width="9.140625" style="102"/>
    <col min="9474" max="9474" width="59.5703125" style="102" bestFit="1" customWidth="1"/>
    <col min="9475" max="9475" width="9.140625" style="102"/>
    <col min="9476" max="9476" width="10.7109375" style="102" bestFit="1" customWidth="1"/>
    <col min="9477" max="9477" width="6.85546875" style="102" bestFit="1" customWidth="1"/>
    <col min="9478" max="9478" width="9.140625" style="102"/>
    <col min="9479" max="9479" width="1.28515625" style="102" customWidth="1"/>
    <col min="9480" max="9480" width="10.42578125" style="102" customWidth="1"/>
    <col min="9481" max="9481" width="10.5703125" style="102" customWidth="1"/>
    <col min="9482" max="9485" width="9.42578125" style="102" customWidth="1"/>
    <col min="9486" max="9486" width="10.28515625" style="102" bestFit="1" customWidth="1"/>
    <col min="9487" max="9487" width="10.42578125" style="102" customWidth="1"/>
    <col min="9488" max="9488" width="11.7109375" style="102" customWidth="1"/>
    <col min="9489" max="9489" width="11" style="102" customWidth="1"/>
    <col min="9490" max="9490" width="10.85546875" style="102" customWidth="1"/>
    <col min="9491" max="9491" width="11.42578125" style="102" customWidth="1"/>
    <col min="9492" max="9729" width="9.140625" style="102"/>
    <col min="9730" max="9730" width="59.5703125" style="102" bestFit="1" customWidth="1"/>
    <col min="9731" max="9731" width="9.140625" style="102"/>
    <col min="9732" max="9732" width="10.7109375" style="102" bestFit="1" customWidth="1"/>
    <col min="9733" max="9733" width="6.85546875" style="102" bestFit="1" customWidth="1"/>
    <col min="9734" max="9734" width="9.140625" style="102"/>
    <col min="9735" max="9735" width="1.28515625" style="102" customWidth="1"/>
    <col min="9736" max="9736" width="10.42578125" style="102" customWidth="1"/>
    <col min="9737" max="9737" width="10.5703125" style="102" customWidth="1"/>
    <col min="9738" max="9741" width="9.42578125" style="102" customWidth="1"/>
    <col min="9742" max="9742" width="10.28515625" style="102" bestFit="1" customWidth="1"/>
    <col min="9743" max="9743" width="10.42578125" style="102" customWidth="1"/>
    <col min="9744" max="9744" width="11.7109375" style="102" customWidth="1"/>
    <col min="9745" max="9745" width="11" style="102" customWidth="1"/>
    <col min="9746" max="9746" width="10.85546875" style="102" customWidth="1"/>
    <col min="9747" max="9747" width="11.42578125" style="102" customWidth="1"/>
    <col min="9748" max="9985" width="9.140625" style="102"/>
    <col min="9986" max="9986" width="59.5703125" style="102" bestFit="1" customWidth="1"/>
    <col min="9987" max="9987" width="9.140625" style="102"/>
    <col min="9988" max="9988" width="10.7109375" style="102" bestFit="1" customWidth="1"/>
    <col min="9989" max="9989" width="6.85546875" style="102" bestFit="1" customWidth="1"/>
    <col min="9990" max="9990" width="9.140625" style="102"/>
    <col min="9991" max="9991" width="1.28515625" style="102" customWidth="1"/>
    <col min="9992" max="9992" width="10.42578125" style="102" customWidth="1"/>
    <col min="9993" max="9993" width="10.5703125" style="102" customWidth="1"/>
    <col min="9994" max="9997" width="9.42578125" style="102" customWidth="1"/>
    <col min="9998" max="9998" width="10.28515625" style="102" bestFit="1" customWidth="1"/>
    <col min="9999" max="9999" width="10.42578125" style="102" customWidth="1"/>
    <col min="10000" max="10000" width="11.7109375" style="102" customWidth="1"/>
    <col min="10001" max="10001" width="11" style="102" customWidth="1"/>
    <col min="10002" max="10002" width="10.85546875" style="102" customWidth="1"/>
    <col min="10003" max="10003" width="11.42578125" style="102" customWidth="1"/>
    <col min="10004" max="10241" width="9.140625" style="102"/>
    <col min="10242" max="10242" width="59.5703125" style="102" bestFit="1" customWidth="1"/>
    <col min="10243" max="10243" width="9.140625" style="102"/>
    <col min="10244" max="10244" width="10.7109375" style="102" bestFit="1" customWidth="1"/>
    <col min="10245" max="10245" width="6.85546875" style="102" bestFit="1" customWidth="1"/>
    <col min="10246" max="10246" width="9.140625" style="102"/>
    <col min="10247" max="10247" width="1.28515625" style="102" customWidth="1"/>
    <col min="10248" max="10248" width="10.42578125" style="102" customWidth="1"/>
    <col min="10249" max="10249" width="10.5703125" style="102" customWidth="1"/>
    <col min="10250" max="10253" width="9.42578125" style="102" customWidth="1"/>
    <col min="10254" max="10254" width="10.28515625" style="102" bestFit="1" customWidth="1"/>
    <col min="10255" max="10255" width="10.42578125" style="102" customWidth="1"/>
    <col min="10256" max="10256" width="11.7109375" style="102" customWidth="1"/>
    <col min="10257" max="10257" width="11" style="102" customWidth="1"/>
    <col min="10258" max="10258" width="10.85546875" style="102" customWidth="1"/>
    <col min="10259" max="10259" width="11.42578125" style="102" customWidth="1"/>
    <col min="10260" max="10497" width="9.140625" style="102"/>
    <col min="10498" max="10498" width="59.5703125" style="102" bestFit="1" customWidth="1"/>
    <col min="10499" max="10499" width="9.140625" style="102"/>
    <col min="10500" max="10500" width="10.7109375" style="102" bestFit="1" customWidth="1"/>
    <col min="10501" max="10501" width="6.85546875" style="102" bestFit="1" customWidth="1"/>
    <col min="10502" max="10502" width="9.140625" style="102"/>
    <col min="10503" max="10503" width="1.28515625" style="102" customWidth="1"/>
    <col min="10504" max="10504" width="10.42578125" style="102" customWidth="1"/>
    <col min="10505" max="10505" width="10.5703125" style="102" customWidth="1"/>
    <col min="10506" max="10509" width="9.42578125" style="102" customWidth="1"/>
    <col min="10510" max="10510" width="10.28515625" style="102" bestFit="1" customWidth="1"/>
    <col min="10511" max="10511" width="10.42578125" style="102" customWidth="1"/>
    <col min="10512" max="10512" width="11.7109375" style="102" customWidth="1"/>
    <col min="10513" max="10513" width="11" style="102" customWidth="1"/>
    <col min="10514" max="10514" width="10.85546875" style="102" customWidth="1"/>
    <col min="10515" max="10515" width="11.42578125" style="102" customWidth="1"/>
    <col min="10516" max="10753" width="9.140625" style="102"/>
    <col min="10754" max="10754" width="59.5703125" style="102" bestFit="1" customWidth="1"/>
    <col min="10755" max="10755" width="9.140625" style="102"/>
    <col min="10756" max="10756" width="10.7109375" style="102" bestFit="1" customWidth="1"/>
    <col min="10757" max="10757" width="6.85546875" style="102" bestFit="1" customWidth="1"/>
    <col min="10758" max="10758" width="9.140625" style="102"/>
    <col min="10759" max="10759" width="1.28515625" style="102" customWidth="1"/>
    <col min="10760" max="10760" width="10.42578125" style="102" customWidth="1"/>
    <col min="10761" max="10761" width="10.5703125" style="102" customWidth="1"/>
    <col min="10762" max="10765" width="9.42578125" style="102" customWidth="1"/>
    <col min="10766" max="10766" width="10.28515625" style="102" bestFit="1" customWidth="1"/>
    <col min="10767" max="10767" width="10.42578125" style="102" customWidth="1"/>
    <col min="10768" max="10768" width="11.7109375" style="102" customWidth="1"/>
    <col min="10769" max="10769" width="11" style="102" customWidth="1"/>
    <col min="10770" max="10770" width="10.85546875" style="102" customWidth="1"/>
    <col min="10771" max="10771" width="11.42578125" style="102" customWidth="1"/>
    <col min="10772" max="11009" width="9.140625" style="102"/>
    <col min="11010" max="11010" width="59.5703125" style="102" bestFit="1" customWidth="1"/>
    <col min="11011" max="11011" width="9.140625" style="102"/>
    <col min="11012" max="11012" width="10.7109375" style="102" bestFit="1" customWidth="1"/>
    <col min="11013" max="11013" width="6.85546875" style="102" bestFit="1" customWidth="1"/>
    <col min="11014" max="11014" width="9.140625" style="102"/>
    <col min="11015" max="11015" width="1.28515625" style="102" customWidth="1"/>
    <col min="11016" max="11016" width="10.42578125" style="102" customWidth="1"/>
    <col min="11017" max="11017" width="10.5703125" style="102" customWidth="1"/>
    <col min="11018" max="11021" width="9.42578125" style="102" customWidth="1"/>
    <col min="11022" max="11022" width="10.28515625" style="102" bestFit="1" customWidth="1"/>
    <col min="11023" max="11023" width="10.42578125" style="102" customWidth="1"/>
    <col min="11024" max="11024" width="11.7109375" style="102" customWidth="1"/>
    <col min="11025" max="11025" width="11" style="102" customWidth="1"/>
    <col min="11026" max="11026" width="10.85546875" style="102" customWidth="1"/>
    <col min="11027" max="11027" width="11.42578125" style="102" customWidth="1"/>
    <col min="11028" max="11265" width="9.140625" style="102"/>
    <col min="11266" max="11266" width="59.5703125" style="102" bestFit="1" customWidth="1"/>
    <col min="11267" max="11267" width="9.140625" style="102"/>
    <col min="11268" max="11268" width="10.7109375" style="102" bestFit="1" customWidth="1"/>
    <col min="11269" max="11269" width="6.85546875" style="102" bestFit="1" customWidth="1"/>
    <col min="11270" max="11270" width="9.140625" style="102"/>
    <col min="11271" max="11271" width="1.28515625" style="102" customWidth="1"/>
    <col min="11272" max="11272" width="10.42578125" style="102" customWidth="1"/>
    <col min="11273" max="11273" width="10.5703125" style="102" customWidth="1"/>
    <col min="11274" max="11277" width="9.42578125" style="102" customWidth="1"/>
    <col min="11278" max="11278" width="10.28515625" style="102" bestFit="1" customWidth="1"/>
    <col min="11279" max="11279" width="10.42578125" style="102" customWidth="1"/>
    <col min="11280" max="11280" width="11.7109375" style="102" customWidth="1"/>
    <col min="11281" max="11281" width="11" style="102" customWidth="1"/>
    <col min="11282" max="11282" width="10.85546875" style="102" customWidth="1"/>
    <col min="11283" max="11283" width="11.42578125" style="102" customWidth="1"/>
    <col min="11284" max="11521" width="9.140625" style="102"/>
    <col min="11522" max="11522" width="59.5703125" style="102" bestFit="1" customWidth="1"/>
    <col min="11523" max="11523" width="9.140625" style="102"/>
    <col min="11524" max="11524" width="10.7109375" style="102" bestFit="1" customWidth="1"/>
    <col min="11525" max="11525" width="6.85546875" style="102" bestFit="1" customWidth="1"/>
    <col min="11526" max="11526" width="9.140625" style="102"/>
    <col min="11527" max="11527" width="1.28515625" style="102" customWidth="1"/>
    <col min="11528" max="11528" width="10.42578125" style="102" customWidth="1"/>
    <col min="11529" max="11529" width="10.5703125" style="102" customWidth="1"/>
    <col min="11530" max="11533" width="9.42578125" style="102" customWidth="1"/>
    <col min="11534" max="11534" width="10.28515625" style="102" bestFit="1" customWidth="1"/>
    <col min="11535" max="11535" width="10.42578125" style="102" customWidth="1"/>
    <col min="11536" max="11536" width="11.7109375" style="102" customWidth="1"/>
    <col min="11537" max="11537" width="11" style="102" customWidth="1"/>
    <col min="11538" max="11538" width="10.85546875" style="102" customWidth="1"/>
    <col min="11539" max="11539" width="11.42578125" style="102" customWidth="1"/>
    <col min="11540" max="11777" width="9.140625" style="102"/>
    <col min="11778" max="11778" width="59.5703125" style="102" bestFit="1" customWidth="1"/>
    <col min="11779" max="11779" width="9.140625" style="102"/>
    <col min="11780" max="11780" width="10.7109375" style="102" bestFit="1" customWidth="1"/>
    <col min="11781" max="11781" width="6.85546875" style="102" bestFit="1" customWidth="1"/>
    <col min="11782" max="11782" width="9.140625" style="102"/>
    <col min="11783" max="11783" width="1.28515625" style="102" customWidth="1"/>
    <col min="11784" max="11784" width="10.42578125" style="102" customWidth="1"/>
    <col min="11785" max="11785" width="10.5703125" style="102" customWidth="1"/>
    <col min="11786" max="11789" width="9.42578125" style="102" customWidth="1"/>
    <col min="11790" max="11790" width="10.28515625" style="102" bestFit="1" customWidth="1"/>
    <col min="11791" max="11791" width="10.42578125" style="102" customWidth="1"/>
    <col min="11792" max="11792" width="11.7109375" style="102" customWidth="1"/>
    <col min="11793" max="11793" width="11" style="102" customWidth="1"/>
    <col min="11794" max="11794" width="10.85546875" style="102" customWidth="1"/>
    <col min="11795" max="11795" width="11.42578125" style="102" customWidth="1"/>
    <col min="11796" max="12033" width="9.140625" style="102"/>
    <col min="12034" max="12034" width="59.5703125" style="102" bestFit="1" customWidth="1"/>
    <col min="12035" max="12035" width="9.140625" style="102"/>
    <col min="12036" max="12036" width="10.7109375" style="102" bestFit="1" customWidth="1"/>
    <col min="12037" max="12037" width="6.85546875" style="102" bestFit="1" customWidth="1"/>
    <col min="12038" max="12038" width="9.140625" style="102"/>
    <col min="12039" max="12039" width="1.28515625" style="102" customWidth="1"/>
    <col min="12040" max="12040" width="10.42578125" style="102" customWidth="1"/>
    <col min="12041" max="12041" width="10.5703125" style="102" customWidth="1"/>
    <col min="12042" max="12045" width="9.42578125" style="102" customWidth="1"/>
    <col min="12046" max="12046" width="10.28515625" style="102" bestFit="1" customWidth="1"/>
    <col min="12047" max="12047" width="10.42578125" style="102" customWidth="1"/>
    <col min="12048" max="12048" width="11.7109375" style="102" customWidth="1"/>
    <col min="12049" max="12049" width="11" style="102" customWidth="1"/>
    <col min="12050" max="12050" width="10.85546875" style="102" customWidth="1"/>
    <col min="12051" max="12051" width="11.42578125" style="102" customWidth="1"/>
    <col min="12052" max="12289" width="9.140625" style="102"/>
    <col min="12290" max="12290" width="59.5703125" style="102" bestFit="1" customWidth="1"/>
    <col min="12291" max="12291" width="9.140625" style="102"/>
    <col min="12292" max="12292" width="10.7109375" style="102" bestFit="1" customWidth="1"/>
    <col min="12293" max="12293" width="6.85546875" style="102" bestFit="1" customWidth="1"/>
    <col min="12294" max="12294" width="9.140625" style="102"/>
    <col min="12295" max="12295" width="1.28515625" style="102" customWidth="1"/>
    <col min="12296" max="12296" width="10.42578125" style="102" customWidth="1"/>
    <col min="12297" max="12297" width="10.5703125" style="102" customWidth="1"/>
    <col min="12298" max="12301" width="9.42578125" style="102" customWidth="1"/>
    <col min="12302" max="12302" width="10.28515625" style="102" bestFit="1" customWidth="1"/>
    <col min="12303" max="12303" width="10.42578125" style="102" customWidth="1"/>
    <col min="12304" max="12304" width="11.7109375" style="102" customWidth="1"/>
    <col min="12305" max="12305" width="11" style="102" customWidth="1"/>
    <col min="12306" max="12306" width="10.85546875" style="102" customWidth="1"/>
    <col min="12307" max="12307" width="11.42578125" style="102" customWidth="1"/>
    <col min="12308" max="12545" width="9.140625" style="102"/>
    <col min="12546" max="12546" width="59.5703125" style="102" bestFit="1" customWidth="1"/>
    <col min="12547" max="12547" width="9.140625" style="102"/>
    <col min="12548" max="12548" width="10.7109375" style="102" bestFit="1" customWidth="1"/>
    <col min="12549" max="12549" width="6.85546875" style="102" bestFit="1" customWidth="1"/>
    <col min="12550" max="12550" width="9.140625" style="102"/>
    <col min="12551" max="12551" width="1.28515625" style="102" customWidth="1"/>
    <col min="12552" max="12552" width="10.42578125" style="102" customWidth="1"/>
    <col min="12553" max="12553" width="10.5703125" style="102" customWidth="1"/>
    <col min="12554" max="12557" width="9.42578125" style="102" customWidth="1"/>
    <col min="12558" max="12558" width="10.28515625" style="102" bestFit="1" customWidth="1"/>
    <col min="12559" max="12559" width="10.42578125" style="102" customWidth="1"/>
    <col min="12560" max="12560" width="11.7109375" style="102" customWidth="1"/>
    <col min="12561" max="12561" width="11" style="102" customWidth="1"/>
    <col min="12562" max="12562" width="10.85546875" style="102" customWidth="1"/>
    <col min="12563" max="12563" width="11.42578125" style="102" customWidth="1"/>
    <col min="12564" max="12801" width="9.140625" style="102"/>
    <col min="12802" max="12802" width="59.5703125" style="102" bestFit="1" customWidth="1"/>
    <col min="12803" max="12803" width="9.140625" style="102"/>
    <col min="12804" max="12804" width="10.7109375" style="102" bestFit="1" customWidth="1"/>
    <col min="12805" max="12805" width="6.85546875" style="102" bestFit="1" customWidth="1"/>
    <col min="12806" max="12806" width="9.140625" style="102"/>
    <col min="12807" max="12807" width="1.28515625" style="102" customWidth="1"/>
    <col min="12808" max="12808" width="10.42578125" style="102" customWidth="1"/>
    <col min="12809" max="12809" width="10.5703125" style="102" customWidth="1"/>
    <col min="12810" max="12813" width="9.42578125" style="102" customWidth="1"/>
    <col min="12814" max="12814" width="10.28515625" style="102" bestFit="1" customWidth="1"/>
    <col min="12815" max="12815" width="10.42578125" style="102" customWidth="1"/>
    <col min="12816" max="12816" width="11.7109375" style="102" customWidth="1"/>
    <col min="12817" max="12817" width="11" style="102" customWidth="1"/>
    <col min="12818" max="12818" width="10.85546875" style="102" customWidth="1"/>
    <col min="12819" max="12819" width="11.42578125" style="102" customWidth="1"/>
    <col min="12820" max="13057" width="9.140625" style="102"/>
    <col min="13058" max="13058" width="59.5703125" style="102" bestFit="1" customWidth="1"/>
    <col min="13059" max="13059" width="9.140625" style="102"/>
    <col min="13060" max="13060" width="10.7109375" style="102" bestFit="1" customWidth="1"/>
    <col min="13061" max="13061" width="6.85546875" style="102" bestFit="1" customWidth="1"/>
    <col min="13062" max="13062" width="9.140625" style="102"/>
    <col min="13063" max="13063" width="1.28515625" style="102" customWidth="1"/>
    <col min="13064" max="13064" width="10.42578125" style="102" customWidth="1"/>
    <col min="13065" max="13065" width="10.5703125" style="102" customWidth="1"/>
    <col min="13066" max="13069" width="9.42578125" style="102" customWidth="1"/>
    <col min="13070" max="13070" width="10.28515625" style="102" bestFit="1" customWidth="1"/>
    <col min="13071" max="13071" width="10.42578125" style="102" customWidth="1"/>
    <col min="13072" max="13072" width="11.7109375" style="102" customWidth="1"/>
    <col min="13073" max="13073" width="11" style="102" customWidth="1"/>
    <col min="13074" max="13074" width="10.85546875" style="102" customWidth="1"/>
    <col min="13075" max="13075" width="11.42578125" style="102" customWidth="1"/>
    <col min="13076" max="13313" width="9.140625" style="102"/>
    <col min="13314" max="13314" width="59.5703125" style="102" bestFit="1" customWidth="1"/>
    <col min="13315" max="13315" width="9.140625" style="102"/>
    <col min="13316" max="13316" width="10.7109375" style="102" bestFit="1" customWidth="1"/>
    <col min="13317" max="13317" width="6.85546875" style="102" bestFit="1" customWidth="1"/>
    <col min="13318" max="13318" width="9.140625" style="102"/>
    <col min="13319" max="13319" width="1.28515625" style="102" customWidth="1"/>
    <col min="13320" max="13320" width="10.42578125" style="102" customWidth="1"/>
    <col min="13321" max="13321" width="10.5703125" style="102" customWidth="1"/>
    <col min="13322" max="13325" width="9.42578125" style="102" customWidth="1"/>
    <col min="13326" max="13326" width="10.28515625" style="102" bestFit="1" customWidth="1"/>
    <col min="13327" max="13327" width="10.42578125" style="102" customWidth="1"/>
    <col min="13328" max="13328" width="11.7109375" style="102" customWidth="1"/>
    <col min="13329" max="13329" width="11" style="102" customWidth="1"/>
    <col min="13330" max="13330" width="10.85546875" style="102" customWidth="1"/>
    <col min="13331" max="13331" width="11.42578125" style="102" customWidth="1"/>
    <col min="13332" max="13569" width="9.140625" style="102"/>
    <col min="13570" max="13570" width="59.5703125" style="102" bestFit="1" customWidth="1"/>
    <col min="13571" max="13571" width="9.140625" style="102"/>
    <col min="13572" max="13572" width="10.7109375" style="102" bestFit="1" customWidth="1"/>
    <col min="13573" max="13573" width="6.85546875" style="102" bestFit="1" customWidth="1"/>
    <col min="13574" max="13574" width="9.140625" style="102"/>
    <col min="13575" max="13575" width="1.28515625" style="102" customWidth="1"/>
    <col min="13576" max="13576" width="10.42578125" style="102" customWidth="1"/>
    <col min="13577" max="13577" width="10.5703125" style="102" customWidth="1"/>
    <col min="13578" max="13581" width="9.42578125" style="102" customWidth="1"/>
    <col min="13582" max="13582" width="10.28515625" style="102" bestFit="1" customWidth="1"/>
    <col min="13583" max="13583" width="10.42578125" style="102" customWidth="1"/>
    <col min="13584" max="13584" width="11.7109375" style="102" customWidth="1"/>
    <col min="13585" max="13585" width="11" style="102" customWidth="1"/>
    <col min="13586" max="13586" width="10.85546875" style="102" customWidth="1"/>
    <col min="13587" max="13587" width="11.42578125" style="102" customWidth="1"/>
    <col min="13588" max="13825" width="9.140625" style="102"/>
    <col min="13826" max="13826" width="59.5703125" style="102" bestFit="1" customWidth="1"/>
    <col min="13827" max="13827" width="9.140625" style="102"/>
    <col min="13828" max="13828" width="10.7109375" style="102" bestFit="1" customWidth="1"/>
    <col min="13829" max="13829" width="6.85546875" style="102" bestFit="1" customWidth="1"/>
    <col min="13830" max="13830" width="9.140625" style="102"/>
    <col min="13831" max="13831" width="1.28515625" style="102" customWidth="1"/>
    <col min="13832" max="13832" width="10.42578125" style="102" customWidth="1"/>
    <col min="13833" max="13833" width="10.5703125" style="102" customWidth="1"/>
    <col min="13834" max="13837" width="9.42578125" style="102" customWidth="1"/>
    <col min="13838" max="13838" width="10.28515625" style="102" bestFit="1" customWidth="1"/>
    <col min="13839" max="13839" width="10.42578125" style="102" customWidth="1"/>
    <col min="13840" max="13840" width="11.7109375" style="102" customWidth="1"/>
    <col min="13841" max="13841" width="11" style="102" customWidth="1"/>
    <col min="13842" max="13842" width="10.85546875" style="102" customWidth="1"/>
    <col min="13843" max="13843" width="11.42578125" style="102" customWidth="1"/>
    <col min="13844" max="14081" width="9.140625" style="102"/>
    <col min="14082" max="14082" width="59.5703125" style="102" bestFit="1" customWidth="1"/>
    <col min="14083" max="14083" width="9.140625" style="102"/>
    <col min="14084" max="14084" width="10.7109375" style="102" bestFit="1" customWidth="1"/>
    <col min="14085" max="14085" width="6.85546875" style="102" bestFit="1" customWidth="1"/>
    <col min="14086" max="14086" width="9.140625" style="102"/>
    <col min="14087" max="14087" width="1.28515625" style="102" customWidth="1"/>
    <col min="14088" max="14088" width="10.42578125" style="102" customWidth="1"/>
    <col min="14089" max="14089" width="10.5703125" style="102" customWidth="1"/>
    <col min="14090" max="14093" width="9.42578125" style="102" customWidth="1"/>
    <col min="14094" max="14094" width="10.28515625" style="102" bestFit="1" customWidth="1"/>
    <col min="14095" max="14095" width="10.42578125" style="102" customWidth="1"/>
    <col min="14096" max="14096" width="11.7109375" style="102" customWidth="1"/>
    <col min="14097" max="14097" width="11" style="102" customWidth="1"/>
    <col min="14098" max="14098" width="10.85546875" style="102" customWidth="1"/>
    <col min="14099" max="14099" width="11.42578125" style="102" customWidth="1"/>
    <col min="14100" max="14337" width="9.140625" style="102"/>
    <col min="14338" max="14338" width="59.5703125" style="102" bestFit="1" customWidth="1"/>
    <col min="14339" max="14339" width="9.140625" style="102"/>
    <col min="14340" max="14340" width="10.7109375" style="102" bestFit="1" customWidth="1"/>
    <col min="14341" max="14341" width="6.85546875" style="102" bestFit="1" customWidth="1"/>
    <col min="14342" max="14342" width="9.140625" style="102"/>
    <col min="14343" max="14343" width="1.28515625" style="102" customWidth="1"/>
    <col min="14344" max="14344" width="10.42578125" style="102" customWidth="1"/>
    <col min="14345" max="14345" width="10.5703125" style="102" customWidth="1"/>
    <col min="14346" max="14349" width="9.42578125" style="102" customWidth="1"/>
    <col min="14350" max="14350" width="10.28515625" style="102" bestFit="1" customWidth="1"/>
    <col min="14351" max="14351" width="10.42578125" style="102" customWidth="1"/>
    <col min="14352" max="14352" width="11.7109375" style="102" customWidth="1"/>
    <col min="14353" max="14353" width="11" style="102" customWidth="1"/>
    <col min="14354" max="14354" width="10.85546875" style="102" customWidth="1"/>
    <col min="14355" max="14355" width="11.42578125" style="102" customWidth="1"/>
    <col min="14356" max="14593" width="9.140625" style="102"/>
    <col min="14594" max="14594" width="59.5703125" style="102" bestFit="1" customWidth="1"/>
    <col min="14595" max="14595" width="9.140625" style="102"/>
    <col min="14596" max="14596" width="10.7109375" style="102" bestFit="1" customWidth="1"/>
    <col min="14597" max="14597" width="6.85546875" style="102" bestFit="1" customWidth="1"/>
    <col min="14598" max="14598" width="9.140625" style="102"/>
    <col min="14599" max="14599" width="1.28515625" style="102" customWidth="1"/>
    <col min="14600" max="14600" width="10.42578125" style="102" customWidth="1"/>
    <col min="14601" max="14601" width="10.5703125" style="102" customWidth="1"/>
    <col min="14602" max="14605" width="9.42578125" style="102" customWidth="1"/>
    <col min="14606" max="14606" width="10.28515625" style="102" bestFit="1" customWidth="1"/>
    <col min="14607" max="14607" width="10.42578125" style="102" customWidth="1"/>
    <col min="14608" max="14608" width="11.7109375" style="102" customWidth="1"/>
    <col min="14609" max="14609" width="11" style="102" customWidth="1"/>
    <col min="14610" max="14610" width="10.85546875" style="102" customWidth="1"/>
    <col min="14611" max="14611" width="11.42578125" style="102" customWidth="1"/>
    <col min="14612" max="14849" width="9.140625" style="102"/>
    <col min="14850" max="14850" width="59.5703125" style="102" bestFit="1" customWidth="1"/>
    <col min="14851" max="14851" width="9.140625" style="102"/>
    <col min="14852" max="14852" width="10.7109375" style="102" bestFit="1" customWidth="1"/>
    <col min="14853" max="14853" width="6.85546875" style="102" bestFit="1" customWidth="1"/>
    <col min="14854" max="14854" width="9.140625" style="102"/>
    <col min="14855" max="14855" width="1.28515625" style="102" customWidth="1"/>
    <col min="14856" max="14856" width="10.42578125" style="102" customWidth="1"/>
    <col min="14857" max="14857" width="10.5703125" style="102" customWidth="1"/>
    <col min="14858" max="14861" width="9.42578125" style="102" customWidth="1"/>
    <col min="14862" max="14862" width="10.28515625" style="102" bestFit="1" customWidth="1"/>
    <col min="14863" max="14863" width="10.42578125" style="102" customWidth="1"/>
    <col min="14864" max="14864" width="11.7109375" style="102" customWidth="1"/>
    <col min="14865" max="14865" width="11" style="102" customWidth="1"/>
    <col min="14866" max="14866" width="10.85546875" style="102" customWidth="1"/>
    <col min="14867" max="14867" width="11.42578125" style="102" customWidth="1"/>
    <col min="14868" max="15105" width="9.140625" style="102"/>
    <col min="15106" max="15106" width="59.5703125" style="102" bestFit="1" customWidth="1"/>
    <col min="15107" max="15107" width="9.140625" style="102"/>
    <col min="15108" max="15108" width="10.7109375" style="102" bestFit="1" customWidth="1"/>
    <col min="15109" max="15109" width="6.85546875" style="102" bestFit="1" customWidth="1"/>
    <col min="15110" max="15110" width="9.140625" style="102"/>
    <col min="15111" max="15111" width="1.28515625" style="102" customWidth="1"/>
    <col min="15112" max="15112" width="10.42578125" style="102" customWidth="1"/>
    <col min="15113" max="15113" width="10.5703125" style="102" customWidth="1"/>
    <col min="15114" max="15117" width="9.42578125" style="102" customWidth="1"/>
    <col min="15118" max="15118" width="10.28515625" style="102" bestFit="1" customWidth="1"/>
    <col min="15119" max="15119" width="10.42578125" style="102" customWidth="1"/>
    <col min="15120" max="15120" width="11.7109375" style="102" customWidth="1"/>
    <col min="15121" max="15121" width="11" style="102" customWidth="1"/>
    <col min="15122" max="15122" width="10.85546875" style="102" customWidth="1"/>
    <col min="15123" max="15123" width="11.42578125" style="102" customWidth="1"/>
    <col min="15124" max="15361" width="9.140625" style="102"/>
    <col min="15362" max="15362" width="59.5703125" style="102" bestFit="1" customWidth="1"/>
    <col min="15363" max="15363" width="9.140625" style="102"/>
    <col min="15364" max="15364" width="10.7109375" style="102" bestFit="1" customWidth="1"/>
    <col min="15365" max="15365" width="6.85546875" style="102" bestFit="1" customWidth="1"/>
    <col min="15366" max="15366" width="9.140625" style="102"/>
    <col min="15367" max="15367" width="1.28515625" style="102" customWidth="1"/>
    <col min="15368" max="15368" width="10.42578125" style="102" customWidth="1"/>
    <col min="15369" max="15369" width="10.5703125" style="102" customWidth="1"/>
    <col min="15370" max="15373" width="9.42578125" style="102" customWidth="1"/>
    <col min="15374" max="15374" width="10.28515625" style="102" bestFit="1" customWidth="1"/>
    <col min="15375" max="15375" width="10.42578125" style="102" customWidth="1"/>
    <col min="15376" max="15376" width="11.7109375" style="102" customWidth="1"/>
    <col min="15377" max="15377" width="11" style="102" customWidth="1"/>
    <col min="15378" max="15378" width="10.85546875" style="102" customWidth="1"/>
    <col min="15379" max="15379" width="11.42578125" style="102" customWidth="1"/>
    <col min="15380" max="15617" width="9.140625" style="102"/>
    <col min="15618" max="15618" width="59.5703125" style="102" bestFit="1" customWidth="1"/>
    <col min="15619" max="15619" width="9.140625" style="102"/>
    <col min="15620" max="15620" width="10.7109375" style="102" bestFit="1" customWidth="1"/>
    <col min="15621" max="15621" width="6.85546875" style="102" bestFit="1" customWidth="1"/>
    <col min="15622" max="15622" width="9.140625" style="102"/>
    <col min="15623" max="15623" width="1.28515625" style="102" customWidth="1"/>
    <col min="15624" max="15624" width="10.42578125" style="102" customWidth="1"/>
    <col min="15625" max="15625" width="10.5703125" style="102" customWidth="1"/>
    <col min="15626" max="15629" width="9.42578125" style="102" customWidth="1"/>
    <col min="15630" max="15630" width="10.28515625" style="102" bestFit="1" customWidth="1"/>
    <col min="15631" max="15631" width="10.42578125" style="102" customWidth="1"/>
    <col min="15632" max="15632" width="11.7109375" style="102" customWidth="1"/>
    <col min="15633" max="15633" width="11" style="102" customWidth="1"/>
    <col min="15634" max="15634" width="10.85546875" style="102" customWidth="1"/>
    <col min="15635" max="15635" width="11.42578125" style="102" customWidth="1"/>
    <col min="15636" max="15873" width="9.140625" style="102"/>
    <col min="15874" max="15874" width="59.5703125" style="102" bestFit="1" customWidth="1"/>
    <col min="15875" max="15875" width="9.140625" style="102"/>
    <col min="15876" max="15876" width="10.7109375" style="102" bestFit="1" customWidth="1"/>
    <col min="15877" max="15877" width="6.85546875" style="102" bestFit="1" customWidth="1"/>
    <col min="15878" max="15878" width="9.140625" style="102"/>
    <col min="15879" max="15879" width="1.28515625" style="102" customWidth="1"/>
    <col min="15880" max="15880" width="10.42578125" style="102" customWidth="1"/>
    <col min="15881" max="15881" width="10.5703125" style="102" customWidth="1"/>
    <col min="15882" max="15885" width="9.42578125" style="102" customWidth="1"/>
    <col min="15886" max="15886" width="10.28515625" style="102" bestFit="1" customWidth="1"/>
    <col min="15887" max="15887" width="10.42578125" style="102" customWidth="1"/>
    <col min="15888" max="15888" width="11.7109375" style="102" customWidth="1"/>
    <col min="15889" max="15889" width="11" style="102" customWidth="1"/>
    <col min="15890" max="15890" width="10.85546875" style="102" customWidth="1"/>
    <col min="15891" max="15891" width="11.42578125" style="102" customWidth="1"/>
    <col min="15892" max="16129" width="9.140625" style="102"/>
    <col min="16130" max="16130" width="59.5703125" style="102" bestFit="1" customWidth="1"/>
    <col min="16131" max="16131" width="9.140625" style="102"/>
    <col min="16132" max="16132" width="10.7109375" style="102" bestFit="1" customWidth="1"/>
    <col min="16133" max="16133" width="6.85546875" style="102" bestFit="1" customWidth="1"/>
    <col min="16134" max="16134" width="9.140625" style="102"/>
    <col min="16135" max="16135" width="1.28515625" style="102" customWidth="1"/>
    <col min="16136" max="16136" width="10.42578125" style="102" customWidth="1"/>
    <col min="16137" max="16137" width="10.5703125" style="102" customWidth="1"/>
    <col min="16138" max="16141" width="9.42578125" style="102" customWidth="1"/>
    <col min="16142" max="16142" width="10.28515625" style="102" bestFit="1" customWidth="1"/>
    <col min="16143" max="16143" width="10.42578125" style="102" customWidth="1"/>
    <col min="16144" max="16144" width="11.7109375" style="102" customWidth="1"/>
    <col min="16145" max="16145" width="11" style="102" customWidth="1"/>
    <col min="16146" max="16146" width="10.85546875" style="102" customWidth="1"/>
    <col min="16147" max="16147" width="11.42578125" style="102" customWidth="1"/>
    <col min="16148" max="16384" width="9.140625" style="102"/>
  </cols>
  <sheetData>
    <row r="1" spans="1:19" ht="15.75">
      <c r="A1" s="1387" t="s">
        <v>493</v>
      </c>
      <c r="B1" s="1388"/>
      <c r="C1" s="1388"/>
      <c r="D1" s="1388"/>
      <c r="E1" s="1388"/>
      <c r="F1" s="1388"/>
      <c r="G1" s="1388"/>
      <c r="H1" s="1388"/>
      <c r="I1" s="1388"/>
      <c r="J1" s="1388"/>
      <c r="K1" s="1388"/>
      <c r="L1" s="1388"/>
      <c r="M1" s="1388"/>
      <c r="N1" s="1388"/>
      <c r="O1" s="1388"/>
      <c r="P1" s="1388"/>
      <c r="Q1" s="1388"/>
      <c r="R1" s="1388"/>
      <c r="S1" s="1389"/>
    </row>
    <row r="2" spans="1:19">
      <c r="A2" s="394"/>
      <c r="B2" s="106"/>
      <c r="C2" s="106"/>
      <c r="D2" s="106"/>
      <c r="E2" s="106"/>
      <c r="F2" s="107"/>
      <c r="G2" s="108"/>
      <c r="I2" s="108"/>
      <c r="J2" s="108"/>
      <c r="K2" s="108"/>
      <c r="L2" s="108"/>
      <c r="M2" s="108"/>
      <c r="N2" s="108"/>
    </row>
    <row r="3" spans="1:19">
      <c r="A3" s="109"/>
      <c r="B3" s="110"/>
      <c r="C3" s="111" t="s">
        <v>87</v>
      </c>
      <c r="D3" s="112"/>
      <c r="E3" s="112"/>
      <c r="F3" s="113"/>
      <c r="G3" s="114"/>
      <c r="H3" s="1390" t="s">
        <v>225</v>
      </c>
      <c r="I3" s="1390"/>
      <c r="J3" s="1390"/>
      <c r="K3" s="1390"/>
      <c r="L3" s="1390"/>
      <c r="M3" s="1390"/>
      <c r="N3" s="1391" t="s">
        <v>226</v>
      </c>
      <c r="O3" s="1391"/>
      <c r="P3" s="1391"/>
      <c r="Q3" s="1391"/>
      <c r="R3" s="1391"/>
      <c r="S3" s="1391"/>
    </row>
    <row r="4" spans="1:19">
      <c r="A4" s="115" t="s">
        <v>88</v>
      </c>
      <c r="B4" s="116" t="s">
        <v>89</v>
      </c>
      <c r="C4" s="117" t="s">
        <v>90</v>
      </c>
      <c r="D4" s="117" t="s">
        <v>91</v>
      </c>
      <c r="E4" s="117" t="s">
        <v>92</v>
      </c>
      <c r="F4" s="118" t="s">
        <v>0</v>
      </c>
      <c r="G4" s="119"/>
      <c r="H4" s="120">
        <v>2015</v>
      </c>
      <c r="I4" s="120">
        <v>2016</v>
      </c>
      <c r="J4" s="120">
        <v>2017</v>
      </c>
      <c r="K4" s="120">
        <v>2018</v>
      </c>
      <c r="L4" s="120">
        <v>2019</v>
      </c>
      <c r="M4" s="120">
        <v>2020</v>
      </c>
      <c r="N4" s="120">
        <v>2015</v>
      </c>
      <c r="O4" s="120">
        <v>2016</v>
      </c>
      <c r="P4" s="120">
        <v>2017</v>
      </c>
      <c r="Q4" s="120">
        <v>2018</v>
      </c>
      <c r="R4" s="120">
        <v>2019</v>
      </c>
      <c r="S4" s="120">
        <v>2020</v>
      </c>
    </row>
    <row r="5" spans="1:19">
      <c r="A5" s="121" t="s">
        <v>93</v>
      </c>
      <c r="B5" s="122" t="s">
        <v>94</v>
      </c>
      <c r="C5" s="123" t="s">
        <v>95</v>
      </c>
      <c r="D5" s="123" t="s">
        <v>96</v>
      </c>
      <c r="E5" s="123" t="s">
        <v>97</v>
      </c>
      <c r="F5" s="125" t="s">
        <v>98</v>
      </c>
      <c r="G5" s="126"/>
      <c r="H5" s="127"/>
      <c r="I5" s="127"/>
      <c r="J5" s="127"/>
      <c r="K5" s="127"/>
      <c r="L5" s="127"/>
      <c r="M5" s="127"/>
      <c r="N5" s="127"/>
      <c r="O5" s="127"/>
      <c r="P5" s="128"/>
      <c r="Q5" s="128"/>
      <c r="R5" s="128"/>
      <c r="S5" s="128"/>
    </row>
    <row r="6" spans="1:19">
      <c r="A6" s="115"/>
      <c r="B6" s="129" t="s">
        <v>99</v>
      </c>
      <c r="C6" s="130"/>
      <c r="D6" s="116"/>
      <c r="E6" s="116"/>
      <c r="F6" s="131"/>
      <c r="G6" s="132"/>
      <c r="H6" s="133"/>
      <c r="I6" s="133"/>
      <c r="J6" s="133"/>
      <c r="K6" s="133"/>
      <c r="L6" s="133"/>
      <c r="M6" s="133"/>
      <c r="N6" s="91"/>
      <c r="O6" s="91"/>
      <c r="P6" s="91"/>
      <c r="Q6" s="91"/>
      <c r="R6" s="91"/>
      <c r="S6" s="91"/>
    </row>
    <row r="7" spans="1:19">
      <c r="A7" s="99"/>
      <c r="B7" s="134"/>
      <c r="C7" s="130"/>
      <c r="D7" s="134"/>
      <c r="E7" s="134"/>
      <c r="F7" s="130"/>
      <c r="G7" s="135"/>
      <c r="H7" s="136"/>
      <c r="I7" s="136"/>
      <c r="J7" s="136"/>
      <c r="K7" s="136"/>
      <c r="L7" s="136"/>
      <c r="M7" s="136"/>
      <c r="N7" s="92"/>
      <c r="O7" s="92"/>
      <c r="P7" s="92"/>
      <c r="Q7" s="92"/>
      <c r="R7" s="92"/>
      <c r="S7" s="92"/>
    </row>
    <row r="8" spans="1:19">
      <c r="A8" s="137">
        <v>1.1000000000000001</v>
      </c>
      <c r="B8" s="138" t="s">
        <v>100</v>
      </c>
      <c r="C8" s="130">
        <f>'CP Sp Read BH'!C8</f>
        <v>1.3636363636363637E-2</v>
      </c>
      <c r="D8" s="134" t="str">
        <f>Inputs!$D$82</f>
        <v>Support staff</v>
      </c>
      <c r="E8" s="134">
        <v>1</v>
      </c>
      <c r="F8" s="130">
        <f>E8*C8</f>
        <v>1.3636363636363637E-2</v>
      </c>
      <c r="G8" s="135"/>
      <c r="H8" s="971">
        <f>Inputs!L$82</f>
        <v>68.441017362959727</v>
      </c>
      <c r="I8" s="971">
        <f>Inputs!M$82</f>
        <v>69.791189569063036</v>
      </c>
      <c r="J8" s="971">
        <f>Inputs!N$82</f>
        <v>71.02222509185215</v>
      </c>
      <c r="K8" s="971">
        <f>Inputs!O$82</f>
        <v>72.274974651437702</v>
      </c>
      <c r="L8" s="971">
        <f>Inputs!P$82</f>
        <v>73.549821258208297</v>
      </c>
      <c r="M8" s="971">
        <f>Inputs!Q$82</f>
        <v>74.847154678410959</v>
      </c>
      <c r="N8" s="971">
        <f t="shared" ref="N8:S8" si="0">H8*$F8</f>
        <v>0.93328660040399636</v>
      </c>
      <c r="O8" s="971">
        <f t="shared" si="0"/>
        <v>0.95169803957813237</v>
      </c>
      <c r="P8" s="971">
        <f t="shared" si="0"/>
        <v>0.9684848876161658</v>
      </c>
      <c r="Q8" s="971">
        <f t="shared" si="0"/>
        <v>0.98556783615596877</v>
      </c>
      <c r="R8" s="971">
        <f t="shared" si="0"/>
        <v>1.0029521080664769</v>
      </c>
      <c r="S8" s="971">
        <f t="shared" si="0"/>
        <v>1.0206430183419677</v>
      </c>
    </row>
    <row r="9" spans="1:19">
      <c r="A9" s="137"/>
      <c r="B9" s="134" t="s">
        <v>101</v>
      </c>
      <c r="C9" s="130"/>
      <c r="D9" s="134"/>
      <c r="E9" s="134"/>
      <c r="F9" s="130"/>
      <c r="G9" s="135"/>
      <c r="H9" s="982"/>
      <c r="I9" s="982"/>
      <c r="J9" s="982"/>
      <c r="K9" s="982"/>
      <c r="L9" s="982"/>
      <c r="M9" s="982"/>
      <c r="N9" s="971"/>
      <c r="O9" s="971"/>
      <c r="P9" s="971"/>
      <c r="Q9" s="971"/>
      <c r="R9" s="971"/>
      <c r="S9" s="971"/>
    </row>
    <row r="10" spans="1:19">
      <c r="A10" s="137"/>
      <c r="B10" s="134"/>
      <c r="C10" s="130"/>
      <c r="D10" s="134"/>
      <c r="E10" s="134"/>
      <c r="F10" s="130"/>
      <c r="G10" s="135"/>
      <c r="H10" s="982"/>
      <c r="I10" s="982"/>
      <c r="J10" s="982"/>
      <c r="K10" s="982"/>
      <c r="L10" s="982"/>
      <c r="M10" s="982"/>
      <c r="N10" s="971"/>
      <c r="O10" s="971"/>
      <c r="P10" s="971"/>
      <c r="Q10" s="971"/>
      <c r="R10" s="971"/>
      <c r="S10" s="971"/>
    </row>
    <row r="11" spans="1:19">
      <c r="A11" s="137"/>
      <c r="B11" s="134"/>
      <c r="C11" s="130"/>
      <c r="D11" s="134"/>
      <c r="E11" s="134"/>
      <c r="F11" s="130"/>
      <c r="G11" s="135"/>
      <c r="H11" s="971"/>
      <c r="I11" s="971"/>
      <c r="J11" s="971"/>
      <c r="K11" s="971"/>
      <c r="L11" s="971"/>
      <c r="M11" s="971"/>
      <c r="N11" s="971"/>
      <c r="O11" s="971"/>
      <c r="P11" s="971"/>
      <c r="Q11" s="971"/>
      <c r="R11" s="971"/>
      <c r="S11" s="971"/>
    </row>
    <row r="12" spans="1:19">
      <c r="A12" s="137">
        <v>1.2</v>
      </c>
      <c r="B12" s="134" t="s">
        <v>102</v>
      </c>
      <c r="C12" s="130">
        <f>'CP Sp Read BH'!C12</f>
        <v>1.5000000000000001E-2</v>
      </c>
      <c r="D12" s="134" t="str">
        <f>Inputs!$D$82</f>
        <v>Support staff</v>
      </c>
      <c r="E12" s="134">
        <v>1</v>
      </c>
      <c r="F12" s="130">
        <f>E12*C12</f>
        <v>1.5000000000000001E-2</v>
      </c>
      <c r="G12" s="135"/>
      <c r="H12" s="971">
        <f>Inputs!L$82</f>
        <v>68.441017362959727</v>
      </c>
      <c r="I12" s="971">
        <f>Inputs!M$82</f>
        <v>69.791189569063036</v>
      </c>
      <c r="J12" s="971">
        <f>Inputs!N$82</f>
        <v>71.02222509185215</v>
      </c>
      <c r="K12" s="971">
        <f>Inputs!O$82</f>
        <v>72.274974651437702</v>
      </c>
      <c r="L12" s="971">
        <f>Inputs!P$82</f>
        <v>73.549821258208297</v>
      </c>
      <c r="M12" s="971">
        <f>Inputs!Q$82</f>
        <v>74.847154678410959</v>
      </c>
      <c r="N12" s="971">
        <f t="shared" ref="N12:S12" si="1">H12*$F12</f>
        <v>1.0266152604443959</v>
      </c>
      <c r="O12" s="971">
        <f t="shared" si="1"/>
        <v>1.0468678435359455</v>
      </c>
      <c r="P12" s="971">
        <f t="shared" si="1"/>
        <v>1.0653333763777824</v>
      </c>
      <c r="Q12" s="971">
        <f t="shared" si="1"/>
        <v>1.0841246197715657</v>
      </c>
      <c r="R12" s="971">
        <f t="shared" si="1"/>
        <v>1.1032473188731244</v>
      </c>
      <c r="S12" s="971">
        <f t="shared" si="1"/>
        <v>1.1227073201761644</v>
      </c>
    </row>
    <row r="13" spans="1:19">
      <c r="A13" s="137"/>
      <c r="B13" s="134"/>
      <c r="C13" s="130"/>
      <c r="D13" s="134"/>
      <c r="E13" s="134"/>
      <c r="F13" s="130"/>
      <c r="G13" s="241"/>
      <c r="H13" s="982"/>
      <c r="I13" s="982"/>
      <c r="J13" s="982"/>
      <c r="K13" s="982"/>
      <c r="L13" s="982"/>
      <c r="M13" s="982"/>
      <c r="N13" s="982"/>
      <c r="O13" s="1000"/>
      <c r="P13" s="1000"/>
      <c r="Q13" s="1000"/>
      <c r="R13" s="1000"/>
      <c r="S13" s="1000"/>
    </row>
    <row r="14" spans="1:19">
      <c r="A14" s="140"/>
      <c r="B14" s="141" t="s">
        <v>44</v>
      </c>
      <c r="C14" s="142">
        <f>SUM(C6:C13)</f>
        <v>2.863636363636364E-2</v>
      </c>
      <c r="D14" s="143"/>
      <c r="E14" s="143"/>
      <c r="F14" s="142">
        <f>SUM(F6:F13)</f>
        <v>2.863636363636364E-2</v>
      </c>
      <c r="G14" s="144"/>
      <c r="H14" s="992"/>
      <c r="I14" s="992"/>
      <c r="J14" s="992"/>
      <c r="K14" s="992"/>
      <c r="L14" s="992"/>
      <c r="M14" s="992"/>
      <c r="N14" s="992">
        <f t="shared" ref="N14:S14" si="2">SUM(N8:N12)</f>
        <v>1.9599018608483922</v>
      </c>
      <c r="O14" s="992">
        <f t="shared" si="2"/>
        <v>1.998565883114078</v>
      </c>
      <c r="P14" s="992">
        <f t="shared" si="2"/>
        <v>2.0338182639939482</v>
      </c>
      <c r="Q14" s="992">
        <f t="shared" si="2"/>
        <v>2.0696924559275347</v>
      </c>
      <c r="R14" s="992">
        <f t="shared" si="2"/>
        <v>2.1061994269396012</v>
      </c>
      <c r="S14" s="992">
        <f t="shared" si="2"/>
        <v>2.1433503385181321</v>
      </c>
    </row>
    <row r="15" spans="1:19">
      <c r="A15" s="99"/>
      <c r="B15" s="146" t="s">
        <v>103</v>
      </c>
      <c r="C15" s="130"/>
      <c r="D15" s="109"/>
      <c r="E15" s="134"/>
      <c r="F15" s="130"/>
      <c r="G15" s="135"/>
      <c r="H15" s="971"/>
      <c r="I15" s="971"/>
      <c r="J15" s="971"/>
      <c r="K15" s="971"/>
      <c r="L15" s="971"/>
      <c r="M15" s="971"/>
      <c r="N15" s="971"/>
      <c r="O15" s="971"/>
      <c r="P15" s="971"/>
      <c r="Q15" s="971"/>
      <c r="R15" s="971"/>
      <c r="S15" s="971"/>
    </row>
    <row r="16" spans="1:19">
      <c r="A16" s="99"/>
      <c r="B16" s="134"/>
      <c r="C16" s="130"/>
      <c r="D16" s="99"/>
      <c r="E16" s="134"/>
      <c r="F16" s="130"/>
      <c r="G16" s="135"/>
      <c r="H16" s="971"/>
      <c r="I16" s="971"/>
      <c r="J16" s="971"/>
      <c r="K16" s="971"/>
      <c r="L16" s="971"/>
      <c r="M16" s="971"/>
      <c r="N16" s="971"/>
      <c r="O16" s="971"/>
      <c r="P16" s="971"/>
      <c r="Q16" s="971"/>
      <c r="R16" s="971"/>
      <c r="S16" s="971"/>
    </row>
    <row r="17" spans="1:19">
      <c r="A17" s="137">
        <v>2.1</v>
      </c>
      <c r="B17" s="134"/>
      <c r="C17" s="130"/>
      <c r="D17" s="147"/>
      <c r="E17" s="134"/>
      <c r="F17" s="130"/>
      <c r="G17" s="135"/>
      <c r="H17" s="971"/>
      <c r="I17" s="971"/>
      <c r="J17" s="971"/>
      <c r="K17" s="971"/>
      <c r="L17" s="971"/>
      <c r="M17" s="971"/>
      <c r="N17" s="971">
        <f t="shared" ref="N17:S17" si="3">H17*$F17</f>
        <v>0</v>
      </c>
      <c r="O17" s="971">
        <f t="shared" si="3"/>
        <v>0</v>
      </c>
      <c r="P17" s="971">
        <f t="shared" si="3"/>
        <v>0</v>
      </c>
      <c r="Q17" s="971">
        <f t="shared" si="3"/>
        <v>0</v>
      </c>
      <c r="R17" s="971">
        <f t="shared" si="3"/>
        <v>0</v>
      </c>
      <c r="S17" s="971">
        <f t="shared" si="3"/>
        <v>0</v>
      </c>
    </row>
    <row r="18" spans="1:19">
      <c r="A18" s="148"/>
      <c r="B18" s="141" t="s">
        <v>44</v>
      </c>
      <c r="C18" s="142">
        <f>SUM(C15:C17)</f>
        <v>0</v>
      </c>
      <c r="D18" s="143"/>
      <c r="E18" s="143"/>
      <c r="F18" s="142">
        <f>SUM(F15:F17)</f>
        <v>0</v>
      </c>
      <c r="G18" s="144"/>
      <c r="H18" s="992"/>
      <c r="I18" s="992"/>
      <c r="J18" s="992"/>
      <c r="K18" s="992"/>
      <c r="L18" s="992"/>
      <c r="M18" s="992"/>
      <c r="N18" s="992">
        <f t="shared" ref="N18:S18" si="4">SUM(N17)</f>
        <v>0</v>
      </c>
      <c r="O18" s="992">
        <f t="shared" si="4"/>
        <v>0</v>
      </c>
      <c r="P18" s="992">
        <f t="shared" si="4"/>
        <v>0</v>
      </c>
      <c r="Q18" s="992">
        <f t="shared" si="4"/>
        <v>0</v>
      </c>
      <c r="R18" s="992">
        <f t="shared" si="4"/>
        <v>0</v>
      </c>
      <c r="S18" s="992">
        <f t="shared" si="4"/>
        <v>0</v>
      </c>
    </row>
    <row r="19" spans="1:19">
      <c r="A19" s="137"/>
      <c r="B19" s="129" t="s">
        <v>104</v>
      </c>
      <c r="C19" s="130"/>
      <c r="D19" s="134"/>
      <c r="E19" s="134"/>
      <c r="F19" s="130"/>
      <c r="G19" s="237"/>
      <c r="H19" s="971"/>
      <c r="I19" s="971"/>
      <c r="J19" s="971"/>
      <c r="K19" s="971"/>
      <c r="L19" s="971"/>
      <c r="M19" s="971"/>
      <c r="N19" s="971"/>
      <c r="O19" s="971"/>
      <c r="P19" s="971"/>
      <c r="Q19" s="971"/>
      <c r="R19" s="971"/>
      <c r="S19" s="971"/>
    </row>
    <row r="20" spans="1:19">
      <c r="A20" s="99"/>
      <c r="B20" s="134"/>
      <c r="C20" s="130"/>
      <c r="D20" s="134"/>
      <c r="E20" s="134"/>
      <c r="F20" s="130"/>
      <c r="G20" s="135"/>
      <c r="H20" s="971"/>
      <c r="I20" s="971"/>
      <c r="J20" s="971"/>
      <c r="K20" s="971"/>
      <c r="L20" s="971"/>
      <c r="M20" s="971"/>
      <c r="N20" s="971"/>
      <c r="O20" s="971"/>
      <c r="P20" s="971"/>
      <c r="Q20" s="971"/>
      <c r="R20" s="971"/>
      <c r="S20" s="971"/>
    </row>
    <row r="21" spans="1:19">
      <c r="A21" s="137">
        <v>3.1</v>
      </c>
      <c r="B21" s="134" t="str">
        <f>Inputs!$C$99</f>
        <v>Contract rates 2014/2015</v>
      </c>
      <c r="C21" s="130"/>
      <c r="D21" s="134"/>
      <c r="E21" s="134"/>
      <c r="F21" s="130"/>
      <c r="G21" s="149"/>
      <c r="H21" s="1022"/>
      <c r="I21" s="1022"/>
      <c r="J21" s="1022"/>
      <c r="K21" s="1022"/>
      <c r="L21" s="1022"/>
      <c r="M21" s="1022"/>
      <c r="N21" s="1022">
        <f>Inputs!L$104</f>
        <v>18.307380367308582</v>
      </c>
      <c r="O21" s="1022">
        <f>Inputs!M$104</f>
        <v>18.468128097363</v>
      </c>
      <c r="P21" s="1022">
        <f>Inputs!N$104</f>
        <v>18.70235801469541</v>
      </c>
      <c r="Q21" s="1022">
        <f>Inputs!O$104</f>
        <v>18.934084792048225</v>
      </c>
      <c r="R21" s="1022">
        <f>Inputs!P$104</f>
        <v>19.148363215060673</v>
      </c>
      <c r="S21" s="1022">
        <f>Inputs!Q$104</f>
        <v>19.359462243675488</v>
      </c>
    </row>
    <row r="22" spans="1:19">
      <c r="A22" s="148"/>
      <c r="B22" s="141" t="s">
        <v>44</v>
      </c>
      <c r="C22" s="142">
        <f>SUM(C19:C21)</f>
        <v>0</v>
      </c>
      <c r="D22" s="143" t="s">
        <v>105</v>
      </c>
      <c r="E22" s="143"/>
      <c r="F22" s="142">
        <f>SUM(F19:F21)</f>
        <v>0</v>
      </c>
      <c r="G22" s="144"/>
      <c r="H22" s="992"/>
      <c r="I22" s="992"/>
      <c r="J22" s="992"/>
      <c r="K22" s="992"/>
      <c r="L22" s="992"/>
      <c r="M22" s="992"/>
      <c r="N22" s="992">
        <f t="shared" ref="N22:S22" si="5">SUM(N20:N21)</f>
        <v>18.307380367308582</v>
      </c>
      <c r="O22" s="992">
        <f t="shared" si="5"/>
        <v>18.468128097363</v>
      </c>
      <c r="P22" s="992">
        <f t="shared" si="5"/>
        <v>18.70235801469541</v>
      </c>
      <c r="Q22" s="992">
        <f t="shared" si="5"/>
        <v>18.934084792048225</v>
      </c>
      <c r="R22" s="992">
        <f t="shared" si="5"/>
        <v>19.148363215060673</v>
      </c>
      <c r="S22" s="992">
        <f t="shared" si="5"/>
        <v>19.359462243675488</v>
      </c>
    </row>
    <row r="23" spans="1:19">
      <c r="A23" s="99"/>
      <c r="B23" s="129" t="s">
        <v>106</v>
      </c>
      <c r="C23" s="130"/>
      <c r="D23" s="134"/>
      <c r="E23" s="134"/>
      <c r="F23" s="130"/>
      <c r="G23" s="237"/>
      <c r="H23" s="982"/>
      <c r="I23" s="982"/>
      <c r="J23" s="982"/>
      <c r="K23" s="982"/>
      <c r="L23" s="982"/>
      <c r="M23" s="982"/>
      <c r="N23" s="982"/>
      <c r="O23" s="1000"/>
      <c r="P23" s="1000"/>
      <c r="Q23" s="1000"/>
      <c r="R23" s="1000"/>
      <c r="S23" s="1000"/>
    </row>
    <row r="24" spans="1:19">
      <c r="A24" s="99"/>
      <c r="B24" s="134"/>
      <c r="C24" s="130"/>
      <c r="D24" s="134"/>
      <c r="E24" s="134"/>
      <c r="F24" s="130"/>
      <c r="G24" s="149"/>
      <c r="H24" s="971"/>
      <c r="I24" s="971"/>
      <c r="J24" s="971"/>
      <c r="K24" s="971"/>
      <c r="L24" s="971"/>
      <c r="M24" s="971"/>
      <c r="N24" s="971"/>
      <c r="O24" s="971"/>
      <c r="P24" s="971"/>
      <c r="Q24" s="971"/>
      <c r="R24" s="971"/>
      <c r="S24" s="971"/>
    </row>
    <row r="25" spans="1:19">
      <c r="A25" s="137">
        <v>4.0999999999999996</v>
      </c>
      <c r="B25" s="134" t="s">
        <v>107</v>
      </c>
      <c r="C25" s="130">
        <f>'CP Sp Read BH'!C25</f>
        <v>8.1818181818181807E-3</v>
      </c>
      <c r="D25" s="134" t="str">
        <f>Inputs!$D$82</f>
        <v>Support staff</v>
      </c>
      <c r="E25" s="134">
        <v>1</v>
      </c>
      <c r="F25" s="130">
        <f>E25*C25</f>
        <v>8.1818181818181807E-3</v>
      </c>
      <c r="G25" s="149"/>
      <c r="H25" s="971">
        <f>Inputs!L$82</f>
        <v>68.441017362959727</v>
      </c>
      <c r="I25" s="971">
        <f>Inputs!M$82</f>
        <v>69.791189569063036</v>
      </c>
      <c r="J25" s="971">
        <f>Inputs!N$82</f>
        <v>71.02222509185215</v>
      </c>
      <c r="K25" s="971">
        <f>Inputs!O$82</f>
        <v>72.274974651437702</v>
      </c>
      <c r="L25" s="971">
        <f>Inputs!P$82</f>
        <v>73.549821258208297</v>
      </c>
      <c r="M25" s="971">
        <f>Inputs!Q$82</f>
        <v>74.847154678410959</v>
      </c>
      <c r="N25" s="971">
        <f t="shared" ref="N25:S25" si="6">H25*$F25</f>
        <v>0.5599719602423977</v>
      </c>
      <c r="O25" s="971">
        <f t="shared" si="6"/>
        <v>0.57101882374687929</v>
      </c>
      <c r="P25" s="971">
        <f t="shared" si="6"/>
        <v>0.58109093256969935</v>
      </c>
      <c r="Q25" s="971">
        <f t="shared" si="6"/>
        <v>0.59134070169358111</v>
      </c>
      <c r="R25" s="971">
        <f t="shared" si="6"/>
        <v>0.60177126483988597</v>
      </c>
      <c r="S25" s="971">
        <f t="shared" si="6"/>
        <v>0.61238581100518052</v>
      </c>
    </row>
    <row r="26" spans="1:19">
      <c r="A26" s="137"/>
      <c r="B26" s="134"/>
      <c r="C26" s="130"/>
      <c r="D26" s="134"/>
      <c r="E26" s="134"/>
      <c r="F26" s="130"/>
      <c r="G26" s="149"/>
      <c r="H26" s="971"/>
      <c r="I26" s="971"/>
      <c r="J26" s="971"/>
      <c r="K26" s="971"/>
      <c r="L26" s="971"/>
      <c r="M26" s="971"/>
      <c r="N26" s="971"/>
      <c r="O26" s="971"/>
      <c r="P26" s="971"/>
      <c r="Q26" s="971"/>
      <c r="R26" s="971"/>
      <c r="S26" s="971"/>
    </row>
    <row r="27" spans="1:19">
      <c r="A27" s="137">
        <v>4.2</v>
      </c>
      <c r="B27" s="134" t="s">
        <v>108</v>
      </c>
      <c r="C27" s="130">
        <f>'CP Sp Read BH'!C27</f>
        <v>5.4545454545454541E-3</v>
      </c>
      <c r="D27" s="134" t="str">
        <f>Inputs!$D$82</f>
        <v>Support staff</v>
      </c>
      <c r="E27" s="134">
        <v>1</v>
      </c>
      <c r="F27" s="130">
        <f>E27*C27</f>
        <v>5.4545454545454541E-3</v>
      </c>
      <c r="G27" s="135"/>
      <c r="H27" s="971">
        <f>Inputs!L$82</f>
        <v>68.441017362959727</v>
      </c>
      <c r="I27" s="971">
        <f>Inputs!M$82</f>
        <v>69.791189569063036</v>
      </c>
      <c r="J27" s="971">
        <f>Inputs!N$82</f>
        <v>71.02222509185215</v>
      </c>
      <c r="K27" s="971">
        <f>Inputs!O$82</f>
        <v>72.274974651437702</v>
      </c>
      <c r="L27" s="971">
        <f>Inputs!P$82</f>
        <v>73.549821258208297</v>
      </c>
      <c r="M27" s="971">
        <f>Inputs!Q$82</f>
        <v>74.847154678410959</v>
      </c>
      <c r="N27" s="971">
        <f t="shared" ref="N27:S27" si="7">H27*$F27</f>
        <v>0.37331464016159849</v>
      </c>
      <c r="O27" s="971">
        <f t="shared" si="7"/>
        <v>0.38067921583125292</v>
      </c>
      <c r="P27" s="971">
        <f t="shared" si="7"/>
        <v>0.38739395504646623</v>
      </c>
      <c r="Q27" s="971">
        <f t="shared" si="7"/>
        <v>0.39422713446238744</v>
      </c>
      <c r="R27" s="971">
        <f t="shared" si="7"/>
        <v>0.4011808432265907</v>
      </c>
      <c r="S27" s="971">
        <f t="shared" si="7"/>
        <v>0.408257207336787</v>
      </c>
    </row>
    <row r="28" spans="1:19">
      <c r="A28" s="137"/>
      <c r="B28" s="134"/>
      <c r="C28" s="130"/>
      <c r="D28" s="134"/>
      <c r="E28" s="134"/>
      <c r="F28" s="130"/>
      <c r="G28" s="135"/>
      <c r="H28" s="971"/>
      <c r="I28" s="971"/>
      <c r="J28" s="971"/>
      <c r="K28" s="971"/>
      <c r="L28" s="971"/>
      <c r="M28" s="971"/>
      <c r="N28" s="971"/>
      <c r="O28" s="971"/>
      <c r="P28" s="971"/>
      <c r="Q28" s="971"/>
      <c r="R28" s="971"/>
      <c r="S28" s="971"/>
    </row>
    <row r="29" spans="1:19">
      <c r="A29" s="137"/>
      <c r="B29" s="134"/>
      <c r="C29" s="130"/>
      <c r="D29" s="134"/>
      <c r="E29" s="134"/>
      <c r="F29" s="130"/>
      <c r="G29" s="149"/>
      <c r="H29" s="971">
        <f>Inputs!L$82</f>
        <v>68.441017362959727</v>
      </c>
      <c r="I29" s="971">
        <f>Inputs!M$82</f>
        <v>69.791189569063036</v>
      </c>
      <c r="J29" s="971">
        <f>Inputs!N$82</f>
        <v>71.02222509185215</v>
      </c>
      <c r="K29" s="971">
        <f>Inputs!O$82</f>
        <v>72.274974651437702</v>
      </c>
      <c r="L29" s="971">
        <f>Inputs!P$82</f>
        <v>73.549821258208297</v>
      </c>
      <c r="M29" s="971">
        <f>Inputs!Q$82</f>
        <v>74.847154678410959</v>
      </c>
      <c r="N29" s="971">
        <f t="shared" ref="N29:S29" si="8">H29*$F29</f>
        <v>0</v>
      </c>
      <c r="O29" s="971">
        <f t="shared" si="8"/>
        <v>0</v>
      </c>
      <c r="P29" s="971">
        <f t="shared" si="8"/>
        <v>0</v>
      </c>
      <c r="Q29" s="971">
        <f t="shared" si="8"/>
        <v>0</v>
      </c>
      <c r="R29" s="971">
        <f t="shared" si="8"/>
        <v>0</v>
      </c>
      <c r="S29" s="971">
        <f t="shared" si="8"/>
        <v>0</v>
      </c>
    </row>
    <row r="30" spans="1:19">
      <c r="A30" s="489"/>
      <c r="B30" s="458"/>
      <c r="C30" s="2"/>
      <c r="D30" s="134"/>
      <c r="E30" s="134"/>
      <c r="F30" s="130"/>
      <c r="G30" s="149"/>
      <c r="H30" s="971"/>
      <c r="I30" s="971"/>
      <c r="J30" s="971"/>
      <c r="K30" s="971"/>
      <c r="L30" s="971"/>
      <c r="M30" s="971"/>
      <c r="N30" s="971"/>
      <c r="O30" s="971"/>
      <c r="P30" s="971"/>
      <c r="Q30" s="971"/>
      <c r="R30" s="971"/>
      <c r="S30" s="971"/>
    </row>
    <row r="31" spans="1:19">
      <c r="A31" s="148"/>
      <c r="B31" s="141" t="s">
        <v>44</v>
      </c>
      <c r="C31" s="142">
        <f>SUM(C23:C29)</f>
        <v>1.3636363636363634E-2</v>
      </c>
      <c r="D31" s="143"/>
      <c r="E31" s="143"/>
      <c r="F31" s="142">
        <f>SUM(F23:F29)</f>
        <v>1.3636363636363634E-2</v>
      </c>
      <c r="G31" s="144"/>
      <c r="H31" s="995"/>
      <c r="I31" s="995"/>
      <c r="J31" s="995"/>
      <c r="K31" s="995"/>
      <c r="L31" s="995"/>
      <c r="M31" s="995"/>
      <c r="N31" s="1003">
        <f t="shared" ref="N31:S31" si="9">SUM(N25:N29)</f>
        <v>0.93328660040399614</v>
      </c>
      <c r="O31" s="1003">
        <f t="shared" si="9"/>
        <v>0.95169803957813226</v>
      </c>
      <c r="P31" s="1003">
        <f t="shared" si="9"/>
        <v>0.96848488761616558</v>
      </c>
      <c r="Q31" s="1003">
        <f t="shared" si="9"/>
        <v>0.98556783615596855</v>
      </c>
      <c r="R31" s="1003">
        <f t="shared" si="9"/>
        <v>1.0029521080664767</v>
      </c>
      <c r="S31" s="1003">
        <f t="shared" si="9"/>
        <v>1.0206430183419675</v>
      </c>
    </row>
    <row r="32" spans="1:19">
      <c r="A32" s="151"/>
      <c r="B32" s="152"/>
      <c r="C32" s="153"/>
      <c r="D32" s="110"/>
      <c r="E32" s="110"/>
      <c r="F32" s="154"/>
      <c r="G32" s="149"/>
      <c r="H32" s="971"/>
      <c r="I32" s="971"/>
      <c r="J32" s="971"/>
      <c r="K32" s="971"/>
      <c r="L32" s="971"/>
      <c r="M32" s="971"/>
      <c r="N32" s="971"/>
      <c r="O32" s="971"/>
      <c r="P32" s="971"/>
      <c r="Q32" s="971"/>
      <c r="R32" s="971"/>
      <c r="S32" s="971"/>
    </row>
    <row r="33" spans="1:19">
      <c r="A33" s="151"/>
      <c r="B33" s="152" t="s">
        <v>184</v>
      </c>
      <c r="C33" s="490">
        <f>SUM(C6:C31)/2</f>
        <v>4.2272727272727267E-2</v>
      </c>
      <c r="D33" s="155"/>
      <c r="E33" s="155"/>
      <c r="F33" s="490">
        <f>SUM(F6:F31)/2</f>
        <v>4.2272727272727267E-2</v>
      </c>
      <c r="G33" s="156"/>
      <c r="H33" s="992"/>
      <c r="I33" s="992"/>
      <c r="J33" s="992"/>
      <c r="K33" s="992"/>
      <c r="L33" s="992"/>
      <c r="M33" s="992"/>
      <c r="N33" s="1023">
        <f t="shared" ref="N33:S33" si="10">N14+N18+N22+N31</f>
        <v>21.200568828560971</v>
      </c>
      <c r="O33" s="1023">
        <f t="shared" si="10"/>
        <v>21.418392020055212</v>
      </c>
      <c r="P33" s="1023">
        <f t="shared" si="10"/>
        <v>21.70466116630552</v>
      </c>
      <c r="Q33" s="1023">
        <f t="shared" si="10"/>
        <v>21.989345084131728</v>
      </c>
      <c r="R33" s="1023">
        <f t="shared" si="10"/>
        <v>22.257514750066751</v>
      </c>
      <c r="S33" s="1023">
        <f t="shared" si="10"/>
        <v>22.523455600535588</v>
      </c>
    </row>
    <row r="34" spans="1:19">
      <c r="G34" s="160"/>
      <c r="H34" s="979"/>
      <c r="I34" s="980"/>
      <c r="J34" s="980"/>
      <c r="K34" s="980"/>
      <c r="L34" s="980"/>
      <c r="M34" s="980"/>
      <c r="N34" s="980"/>
    </row>
    <row r="35" spans="1:19">
      <c r="B35" s="152"/>
      <c r="G35" s="107"/>
      <c r="H35" s="102"/>
      <c r="I35" s="102"/>
      <c r="J35" s="102"/>
      <c r="K35" s="102"/>
      <c r="L35" s="102"/>
      <c r="M35" s="102"/>
      <c r="N35" s="102"/>
      <c r="O35" s="102"/>
      <c r="P35" s="102"/>
      <c r="Q35" s="102"/>
      <c r="R35" s="102"/>
      <c r="S35" s="102"/>
    </row>
    <row r="36" spans="1:19">
      <c r="G36" s="107"/>
      <c r="H36" s="102"/>
      <c r="I36" s="102"/>
      <c r="J36" s="102"/>
      <c r="K36" s="102"/>
      <c r="L36" s="102"/>
      <c r="M36" s="102"/>
      <c r="N36" s="102"/>
      <c r="O36" s="102"/>
      <c r="P36" s="102"/>
      <c r="Q36" s="102"/>
      <c r="R36" s="102"/>
      <c r="S36" s="102"/>
    </row>
    <row r="37" spans="1:19">
      <c r="B37" s="152"/>
      <c r="G37" s="107"/>
      <c r="H37" s="102"/>
      <c r="I37" s="102"/>
      <c r="J37" s="102"/>
      <c r="K37" s="102"/>
      <c r="L37" s="102"/>
      <c r="M37" s="102"/>
      <c r="N37" s="102"/>
      <c r="O37" s="102"/>
      <c r="P37" s="102"/>
      <c r="Q37" s="102"/>
      <c r="R37" s="102"/>
      <c r="S37" s="102"/>
    </row>
    <row r="38" spans="1:19">
      <c r="B38" s="152"/>
      <c r="G38" s="107"/>
      <c r="H38" s="1001"/>
      <c r="I38" s="1002"/>
      <c r="J38" s="1002"/>
      <c r="K38" s="1002"/>
      <c r="L38" s="1002"/>
      <c r="M38" s="1024"/>
      <c r="N38" s="255"/>
      <c r="O38" s="255"/>
      <c r="P38" s="255"/>
      <c r="Q38" s="255"/>
      <c r="R38" s="255"/>
      <c r="S38" s="255"/>
    </row>
    <row r="39" spans="1:19">
      <c r="B39" s="354" t="s">
        <v>229</v>
      </c>
      <c r="G39" s="160"/>
      <c r="H39" s="979"/>
      <c r="I39" s="979"/>
      <c r="J39" s="979"/>
      <c r="K39" s="979"/>
      <c r="L39" s="979"/>
      <c r="M39" s="979"/>
      <c r="N39" s="979">
        <f>N33-N22</f>
        <v>2.8931884612523895</v>
      </c>
      <c r="O39" s="979">
        <f t="shared" ref="O39:S39" si="11">O33-O22</f>
        <v>2.950263922692212</v>
      </c>
      <c r="P39" s="979">
        <f t="shared" si="11"/>
        <v>3.0023031516101106</v>
      </c>
      <c r="Q39" s="979">
        <f t="shared" si="11"/>
        <v>3.0552602920835028</v>
      </c>
      <c r="R39" s="979">
        <f t="shared" si="11"/>
        <v>3.1091515350060774</v>
      </c>
      <c r="S39" s="979">
        <f t="shared" si="11"/>
        <v>3.1639933568601002</v>
      </c>
    </row>
    <row r="40" spans="1:19">
      <c r="B40" s="354" t="s">
        <v>43</v>
      </c>
      <c r="G40" s="160"/>
      <c r="H40" s="979"/>
      <c r="I40" s="979"/>
      <c r="J40" s="979"/>
      <c r="K40" s="979"/>
      <c r="L40" s="979"/>
      <c r="M40" s="979"/>
      <c r="N40" s="979"/>
      <c r="O40" s="979"/>
      <c r="P40" s="979"/>
      <c r="Q40" s="979"/>
      <c r="R40" s="979"/>
      <c r="S40" s="979"/>
    </row>
    <row r="41" spans="1:19">
      <c r="B41" s="354" t="s">
        <v>232</v>
      </c>
      <c r="G41" s="160"/>
      <c r="H41" s="979"/>
      <c r="I41" s="979"/>
      <c r="J41" s="979"/>
      <c r="K41" s="979"/>
      <c r="L41" s="979"/>
      <c r="M41" s="979"/>
      <c r="N41" s="980">
        <f>N22</f>
        <v>18.307380367308582</v>
      </c>
      <c r="O41" s="980">
        <f t="shared" ref="O41:S41" si="12">O22</f>
        <v>18.468128097363</v>
      </c>
      <c r="P41" s="980">
        <f t="shared" si="12"/>
        <v>18.70235801469541</v>
      </c>
      <c r="Q41" s="980">
        <f t="shared" si="12"/>
        <v>18.934084792048225</v>
      </c>
      <c r="R41" s="980">
        <f t="shared" si="12"/>
        <v>19.148363215060673</v>
      </c>
      <c r="S41" s="980">
        <f t="shared" si="12"/>
        <v>19.359462243675488</v>
      </c>
    </row>
    <row r="42" spans="1:19">
      <c r="B42" s="354" t="s">
        <v>238</v>
      </c>
      <c r="G42" s="160"/>
      <c r="H42" s="979"/>
      <c r="I42" s="979"/>
      <c r="J42" s="979"/>
      <c r="K42" s="979"/>
      <c r="L42" s="979"/>
      <c r="M42" s="979"/>
      <c r="N42" s="979">
        <f>SUM(N43,N39:N41)*(Inputs!$M$27)</f>
        <v>2.7961430227989061</v>
      </c>
      <c r="O42" s="979">
        <f>SUM(O43,O39:O41)*(Inputs!$M$27)</f>
        <v>2.824871723525082</v>
      </c>
      <c r="P42" s="979">
        <f>SUM(P43,P39:P41)*(Inputs!$M$27)</f>
        <v>2.8626277612240347</v>
      </c>
      <c r="Q42" s="979">
        <f>SUM(Q43,Q39:Q41)*(Inputs!$M$27)</f>
        <v>2.9001747231461334</v>
      </c>
      <c r="R42" s="979">
        <f>SUM(R43,R39:R41)*(Inputs!$M$27)</f>
        <v>2.9355436203863037</v>
      </c>
      <c r="S42" s="979">
        <f>SUM(S43,S39:S41)*(Inputs!$M$27)</f>
        <v>2.970618559154639</v>
      </c>
    </row>
    <row r="43" spans="1:19">
      <c r="B43" s="354" t="s">
        <v>237</v>
      </c>
      <c r="G43" s="160"/>
      <c r="H43" s="979"/>
      <c r="I43" s="979"/>
      <c r="J43" s="979"/>
      <c r="K43" s="979"/>
      <c r="L43" s="979"/>
      <c r="M43" s="979"/>
      <c r="N43" s="979">
        <f>SUM(N39:N41)*(Inputs!$M$26)</f>
        <v>1.9080511945704874</v>
      </c>
      <c r="O43" s="979">
        <f>SUM(O39:O41)*(Inputs!$M$26)</f>
        <v>1.927655281804969</v>
      </c>
      <c r="P43" s="979">
        <f>SUM(P39:P41)*(Inputs!$M$26)</f>
        <v>1.9534195049674967</v>
      </c>
      <c r="Q43" s="979">
        <f>SUM(Q39:Q41)*(Inputs!$M$26)</f>
        <v>1.9790410575718553</v>
      </c>
      <c r="R43" s="979">
        <f>SUM(R39:R41)*(Inputs!$M$26)</f>
        <v>2.0031763275060075</v>
      </c>
      <c r="S43" s="979">
        <f>SUM(S39:S41)*(Inputs!$M$26)</f>
        <v>2.0271110040482028</v>
      </c>
    </row>
    <row r="44" spans="1:19">
      <c r="B44" s="989" t="s">
        <v>85</v>
      </c>
      <c r="G44" s="108"/>
      <c r="H44" s="396"/>
      <c r="I44" s="396"/>
      <c r="J44" s="396"/>
      <c r="K44" s="396"/>
      <c r="L44" s="396"/>
      <c r="M44" s="396"/>
      <c r="N44" s="979">
        <f>SUM(N39:N43)*Inputs!$M$28</f>
        <v>1.8133334132151255</v>
      </c>
      <c r="O44" s="979">
        <f>SUM(O39:O43)*Inputs!$M$28</f>
        <v>1.8319643317769687</v>
      </c>
      <c r="P44" s="979">
        <f>SUM(P39:P43)*Inputs!$M$28</f>
        <v>1.8564495902747935</v>
      </c>
      <c r="Q44" s="979">
        <f>SUM(Q39:Q43)*Inputs!$M$28</f>
        <v>1.8807992605394803</v>
      </c>
      <c r="R44" s="979">
        <f>SUM(R39:R43)*Inputs!$M$28</f>
        <v>1.9037364288571346</v>
      </c>
      <c r="S44" s="979">
        <f>SUM(S39:S43)*Inputs!$M$28</f>
        <v>1.9264829614616903</v>
      </c>
    </row>
    <row r="45" spans="1:19">
      <c r="B45" s="989"/>
      <c r="G45" s="108"/>
      <c r="H45" s="396"/>
      <c r="I45" s="396"/>
      <c r="J45" s="396"/>
      <c r="K45" s="396"/>
      <c r="L45" s="396"/>
      <c r="M45" s="396"/>
      <c r="N45" s="606"/>
      <c r="O45" s="606"/>
      <c r="P45" s="606"/>
      <c r="Q45" s="606"/>
      <c r="R45" s="606"/>
      <c r="S45" s="606"/>
    </row>
    <row r="46" spans="1:19">
      <c r="B46" s="988" t="s">
        <v>527</v>
      </c>
      <c r="H46" s="396"/>
      <c r="I46" s="396"/>
      <c r="J46" s="396"/>
      <c r="K46" s="396"/>
      <c r="L46" s="396"/>
      <c r="M46" s="396"/>
      <c r="N46" s="448">
        <f>SUM(N39:N45)</f>
        <v>27.718096459145489</v>
      </c>
      <c r="O46" s="448">
        <f t="shared" ref="O46:S46" si="13">SUM(O39:O45)</f>
        <v>28.002883357162233</v>
      </c>
      <c r="P46" s="448">
        <f t="shared" si="13"/>
        <v>28.377158022771841</v>
      </c>
      <c r="Q46" s="448">
        <f t="shared" si="13"/>
        <v>28.749360125389195</v>
      </c>
      <c r="R46" s="448">
        <f t="shared" si="13"/>
        <v>29.099971126816197</v>
      </c>
      <c r="S46" s="448">
        <f t="shared" si="13"/>
        <v>29.447668125200121</v>
      </c>
    </row>
    <row r="47" spans="1:19">
      <c r="B47" s="990" t="s">
        <v>39</v>
      </c>
      <c r="H47" s="979"/>
      <c r="I47" s="980"/>
      <c r="J47" s="980"/>
      <c r="K47" s="980"/>
      <c r="L47" s="980"/>
      <c r="M47" s="980"/>
      <c r="N47" s="981">
        <f>(N33*(1+Inputs!$M$29))-N46</f>
        <v>0</v>
      </c>
      <c r="O47" s="981">
        <f>(O33*(1+Inputs!$M$29))-O46</f>
        <v>0</v>
      </c>
      <c r="P47" s="981">
        <f>(P33*(1+Inputs!$M$29))-P46</f>
        <v>0</v>
      </c>
      <c r="Q47" s="981">
        <f>(Q33*(1+Inputs!$M$29))-Q46</f>
        <v>0</v>
      </c>
      <c r="R47" s="981">
        <f>(R33*(1+Inputs!$M$29))-R46</f>
        <v>0</v>
      </c>
      <c r="S47" s="981">
        <f>(S33*(1+Inputs!$M$29))-S46</f>
        <v>0</v>
      </c>
    </row>
  </sheetData>
  <mergeCells count="3">
    <mergeCell ref="A1:S1"/>
    <mergeCell ref="H3:M3"/>
    <mergeCell ref="N3:S3"/>
  </mergeCells>
  <pageMargins left="0.39370078740157483" right="0.39370078740157483" top="0.39370078740157483" bottom="0.98425196850393704" header="0.51181102362204722" footer="0.51181102362204722"/>
  <pageSetup paperSize="9" scale="61" orientation="landscape" r:id="rId1"/>
  <headerFooter alignWithMargins="0">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1"/>
    <pageSetUpPr fitToPage="1"/>
  </sheetPr>
  <dimension ref="A1:S45"/>
  <sheetViews>
    <sheetView showGridLines="0" zoomScale="85" zoomScaleNormal="85" workbookViewId="0">
      <pane xSplit="3" ySplit="5" topLeftCell="D6" activePane="bottomRight" state="frozen"/>
      <selection activeCell="B146" sqref="B146"/>
      <selection pane="topRight" activeCell="B146" sqref="B146"/>
      <selection pane="bottomLeft" activeCell="B146" sqref="B146"/>
      <selection pane="bottomRight" activeCell="D6" sqref="D6"/>
    </sheetView>
  </sheetViews>
  <sheetFormatPr defaultRowHeight="12.75" outlineLevelCol="1"/>
  <cols>
    <col min="1" max="1" width="9.140625" style="102"/>
    <col min="2" max="2" width="59.5703125" style="102" bestFit="1" customWidth="1"/>
    <col min="3" max="3" width="9.140625" style="102"/>
    <col min="4" max="4" width="11.85546875" style="102" bestFit="1" customWidth="1"/>
    <col min="5" max="5" width="6.85546875" style="102" bestFit="1" customWidth="1"/>
    <col min="6" max="6" width="9.140625" style="157"/>
    <col min="7" max="7" width="1.28515625" style="158" customWidth="1"/>
    <col min="8" max="8" width="10.42578125" style="108" customWidth="1" outlineLevel="1"/>
    <col min="9" max="9" width="10.5703125" style="158" customWidth="1" outlineLevel="1"/>
    <col min="10" max="13" width="9.42578125" style="158" customWidth="1" outlineLevel="1"/>
    <col min="14" max="14" width="10.28515625" style="158" bestFit="1" customWidth="1"/>
    <col min="15" max="15" width="10.42578125" style="88" customWidth="1"/>
    <col min="16" max="16" width="11.7109375" style="88" customWidth="1"/>
    <col min="17" max="17" width="11" style="88" customWidth="1"/>
    <col min="18" max="18" width="10.85546875" style="88" customWidth="1"/>
    <col min="19" max="19" width="11.42578125" style="88" customWidth="1"/>
    <col min="20" max="257" width="9.140625" style="102"/>
    <col min="258" max="258" width="59.5703125" style="102" bestFit="1" customWidth="1"/>
    <col min="259" max="259" width="9.140625" style="102"/>
    <col min="260" max="260" width="10.7109375" style="102" bestFit="1" customWidth="1"/>
    <col min="261" max="261" width="6.85546875" style="102" bestFit="1" customWidth="1"/>
    <col min="262" max="262" width="9.140625" style="102"/>
    <col min="263" max="263" width="1.28515625" style="102" customWidth="1"/>
    <col min="264" max="264" width="10.42578125" style="102" customWidth="1"/>
    <col min="265" max="265" width="10.5703125" style="102" customWidth="1"/>
    <col min="266" max="269" width="9.42578125" style="102" customWidth="1"/>
    <col min="270" max="270" width="10.28515625" style="102" bestFit="1" customWidth="1"/>
    <col min="271" max="271" width="10.42578125" style="102" customWidth="1"/>
    <col min="272" max="272" width="11.7109375" style="102" customWidth="1"/>
    <col min="273" max="273" width="11" style="102" customWidth="1"/>
    <col min="274" max="274" width="10.85546875" style="102" customWidth="1"/>
    <col min="275" max="275" width="11.42578125" style="102" customWidth="1"/>
    <col min="276" max="513" width="9.140625" style="102"/>
    <col min="514" max="514" width="59.5703125" style="102" bestFit="1" customWidth="1"/>
    <col min="515" max="515" width="9.140625" style="102"/>
    <col min="516" max="516" width="10.7109375" style="102" bestFit="1" customWidth="1"/>
    <col min="517" max="517" width="6.85546875" style="102" bestFit="1" customWidth="1"/>
    <col min="518" max="518" width="9.140625" style="102"/>
    <col min="519" max="519" width="1.28515625" style="102" customWidth="1"/>
    <col min="520" max="520" width="10.42578125" style="102" customWidth="1"/>
    <col min="521" max="521" width="10.5703125" style="102" customWidth="1"/>
    <col min="522" max="525" width="9.42578125" style="102" customWidth="1"/>
    <col min="526" max="526" width="10.28515625" style="102" bestFit="1" customWidth="1"/>
    <col min="527" max="527" width="10.42578125" style="102" customWidth="1"/>
    <col min="528" max="528" width="11.7109375" style="102" customWidth="1"/>
    <col min="529" max="529" width="11" style="102" customWidth="1"/>
    <col min="530" max="530" width="10.85546875" style="102" customWidth="1"/>
    <col min="531" max="531" width="11.42578125" style="102" customWidth="1"/>
    <col min="532" max="769" width="9.140625" style="102"/>
    <col min="770" max="770" width="59.5703125" style="102" bestFit="1" customWidth="1"/>
    <col min="771" max="771" width="9.140625" style="102"/>
    <col min="772" max="772" width="10.7109375" style="102" bestFit="1" customWidth="1"/>
    <col min="773" max="773" width="6.85546875" style="102" bestFit="1" customWidth="1"/>
    <col min="774" max="774" width="9.140625" style="102"/>
    <col min="775" max="775" width="1.28515625" style="102" customWidth="1"/>
    <col min="776" max="776" width="10.42578125" style="102" customWidth="1"/>
    <col min="777" max="777" width="10.5703125" style="102" customWidth="1"/>
    <col min="778" max="781" width="9.42578125" style="102" customWidth="1"/>
    <col min="782" max="782" width="10.28515625" style="102" bestFit="1" customWidth="1"/>
    <col min="783" max="783" width="10.42578125" style="102" customWidth="1"/>
    <col min="784" max="784" width="11.7109375" style="102" customWidth="1"/>
    <col min="785" max="785" width="11" style="102" customWidth="1"/>
    <col min="786" max="786" width="10.85546875" style="102" customWidth="1"/>
    <col min="787" max="787" width="11.42578125" style="102" customWidth="1"/>
    <col min="788" max="1025" width="9.140625" style="102"/>
    <col min="1026" max="1026" width="59.5703125" style="102" bestFit="1" customWidth="1"/>
    <col min="1027" max="1027" width="9.140625" style="102"/>
    <col min="1028" max="1028" width="10.7109375" style="102" bestFit="1" customWidth="1"/>
    <col min="1029" max="1029" width="6.85546875" style="102" bestFit="1" customWidth="1"/>
    <col min="1030" max="1030" width="9.140625" style="102"/>
    <col min="1031" max="1031" width="1.28515625" style="102" customWidth="1"/>
    <col min="1032" max="1032" width="10.42578125" style="102" customWidth="1"/>
    <col min="1033" max="1033" width="10.5703125" style="102" customWidth="1"/>
    <col min="1034" max="1037" width="9.42578125" style="102" customWidth="1"/>
    <col min="1038" max="1038" width="10.28515625" style="102" bestFit="1" customWidth="1"/>
    <col min="1039" max="1039" width="10.42578125" style="102" customWidth="1"/>
    <col min="1040" max="1040" width="11.7109375" style="102" customWidth="1"/>
    <col min="1041" max="1041" width="11" style="102" customWidth="1"/>
    <col min="1042" max="1042" width="10.85546875" style="102" customWidth="1"/>
    <col min="1043" max="1043" width="11.42578125" style="102" customWidth="1"/>
    <col min="1044" max="1281" width="9.140625" style="102"/>
    <col min="1282" max="1282" width="59.5703125" style="102" bestFit="1" customWidth="1"/>
    <col min="1283" max="1283" width="9.140625" style="102"/>
    <col min="1284" max="1284" width="10.7109375" style="102" bestFit="1" customWidth="1"/>
    <col min="1285" max="1285" width="6.85546875" style="102" bestFit="1" customWidth="1"/>
    <col min="1286" max="1286" width="9.140625" style="102"/>
    <col min="1287" max="1287" width="1.28515625" style="102" customWidth="1"/>
    <col min="1288" max="1288" width="10.42578125" style="102" customWidth="1"/>
    <col min="1289" max="1289" width="10.5703125" style="102" customWidth="1"/>
    <col min="1290" max="1293" width="9.42578125" style="102" customWidth="1"/>
    <col min="1294" max="1294" width="10.28515625" style="102" bestFit="1" customWidth="1"/>
    <col min="1295" max="1295" width="10.42578125" style="102" customWidth="1"/>
    <col min="1296" max="1296" width="11.7109375" style="102" customWidth="1"/>
    <col min="1297" max="1297" width="11" style="102" customWidth="1"/>
    <col min="1298" max="1298" width="10.85546875" style="102" customWidth="1"/>
    <col min="1299" max="1299" width="11.42578125" style="102" customWidth="1"/>
    <col min="1300" max="1537" width="9.140625" style="102"/>
    <col min="1538" max="1538" width="59.5703125" style="102" bestFit="1" customWidth="1"/>
    <col min="1539" max="1539" width="9.140625" style="102"/>
    <col min="1540" max="1540" width="10.7109375" style="102" bestFit="1" customWidth="1"/>
    <col min="1541" max="1541" width="6.85546875" style="102" bestFit="1" customWidth="1"/>
    <col min="1542" max="1542" width="9.140625" style="102"/>
    <col min="1543" max="1543" width="1.28515625" style="102" customWidth="1"/>
    <col min="1544" max="1544" width="10.42578125" style="102" customWidth="1"/>
    <col min="1545" max="1545" width="10.5703125" style="102" customWidth="1"/>
    <col min="1546" max="1549" width="9.42578125" style="102" customWidth="1"/>
    <col min="1550" max="1550" width="10.28515625" style="102" bestFit="1" customWidth="1"/>
    <col min="1551" max="1551" width="10.42578125" style="102" customWidth="1"/>
    <col min="1552" max="1552" width="11.7109375" style="102" customWidth="1"/>
    <col min="1553" max="1553" width="11" style="102" customWidth="1"/>
    <col min="1554" max="1554" width="10.85546875" style="102" customWidth="1"/>
    <col min="1555" max="1555" width="11.42578125" style="102" customWidth="1"/>
    <col min="1556" max="1793" width="9.140625" style="102"/>
    <col min="1794" max="1794" width="59.5703125" style="102" bestFit="1" customWidth="1"/>
    <col min="1795" max="1795" width="9.140625" style="102"/>
    <col min="1796" max="1796" width="10.7109375" style="102" bestFit="1" customWidth="1"/>
    <col min="1797" max="1797" width="6.85546875" style="102" bestFit="1" customWidth="1"/>
    <col min="1798" max="1798" width="9.140625" style="102"/>
    <col min="1799" max="1799" width="1.28515625" style="102" customWidth="1"/>
    <col min="1800" max="1800" width="10.42578125" style="102" customWidth="1"/>
    <col min="1801" max="1801" width="10.5703125" style="102" customWidth="1"/>
    <col min="1802" max="1805" width="9.42578125" style="102" customWidth="1"/>
    <col min="1806" max="1806" width="10.28515625" style="102" bestFit="1" customWidth="1"/>
    <col min="1807" max="1807" width="10.42578125" style="102" customWidth="1"/>
    <col min="1808" max="1808" width="11.7109375" style="102" customWidth="1"/>
    <col min="1809" max="1809" width="11" style="102" customWidth="1"/>
    <col min="1810" max="1810" width="10.85546875" style="102" customWidth="1"/>
    <col min="1811" max="1811" width="11.42578125" style="102" customWidth="1"/>
    <col min="1812" max="2049" width="9.140625" style="102"/>
    <col min="2050" max="2050" width="59.5703125" style="102" bestFit="1" customWidth="1"/>
    <col min="2051" max="2051" width="9.140625" style="102"/>
    <col min="2052" max="2052" width="10.7109375" style="102" bestFit="1" customWidth="1"/>
    <col min="2053" max="2053" width="6.85546875" style="102" bestFit="1" customWidth="1"/>
    <col min="2054" max="2054" width="9.140625" style="102"/>
    <col min="2055" max="2055" width="1.28515625" style="102" customWidth="1"/>
    <col min="2056" max="2056" width="10.42578125" style="102" customWidth="1"/>
    <col min="2057" max="2057" width="10.5703125" style="102" customWidth="1"/>
    <col min="2058" max="2061" width="9.42578125" style="102" customWidth="1"/>
    <col min="2062" max="2062" width="10.28515625" style="102" bestFit="1" customWidth="1"/>
    <col min="2063" max="2063" width="10.42578125" style="102" customWidth="1"/>
    <col min="2064" max="2064" width="11.7109375" style="102" customWidth="1"/>
    <col min="2065" max="2065" width="11" style="102" customWidth="1"/>
    <col min="2066" max="2066" width="10.85546875" style="102" customWidth="1"/>
    <col min="2067" max="2067" width="11.42578125" style="102" customWidth="1"/>
    <col min="2068" max="2305" width="9.140625" style="102"/>
    <col min="2306" max="2306" width="59.5703125" style="102" bestFit="1" customWidth="1"/>
    <col min="2307" max="2307" width="9.140625" style="102"/>
    <col min="2308" max="2308" width="10.7109375" style="102" bestFit="1" customWidth="1"/>
    <col min="2309" max="2309" width="6.85546875" style="102" bestFit="1" customWidth="1"/>
    <col min="2310" max="2310" width="9.140625" style="102"/>
    <col min="2311" max="2311" width="1.28515625" style="102" customWidth="1"/>
    <col min="2312" max="2312" width="10.42578125" style="102" customWidth="1"/>
    <col min="2313" max="2313" width="10.5703125" style="102" customWidth="1"/>
    <col min="2314" max="2317" width="9.42578125" style="102" customWidth="1"/>
    <col min="2318" max="2318" width="10.28515625" style="102" bestFit="1" customWidth="1"/>
    <col min="2319" max="2319" width="10.42578125" style="102" customWidth="1"/>
    <col min="2320" max="2320" width="11.7109375" style="102" customWidth="1"/>
    <col min="2321" max="2321" width="11" style="102" customWidth="1"/>
    <col min="2322" max="2322" width="10.85546875" style="102" customWidth="1"/>
    <col min="2323" max="2323" width="11.42578125" style="102" customWidth="1"/>
    <col min="2324" max="2561" width="9.140625" style="102"/>
    <col min="2562" max="2562" width="59.5703125" style="102" bestFit="1" customWidth="1"/>
    <col min="2563" max="2563" width="9.140625" style="102"/>
    <col min="2564" max="2564" width="10.7109375" style="102" bestFit="1" customWidth="1"/>
    <col min="2565" max="2565" width="6.85546875" style="102" bestFit="1" customWidth="1"/>
    <col min="2566" max="2566" width="9.140625" style="102"/>
    <col min="2567" max="2567" width="1.28515625" style="102" customWidth="1"/>
    <col min="2568" max="2568" width="10.42578125" style="102" customWidth="1"/>
    <col min="2569" max="2569" width="10.5703125" style="102" customWidth="1"/>
    <col min="2570" max="2573" width="9.42578125" style="102" customWidth="1"/>
    <col min="2574" max="2574" width="10.28515625" style="102" bestFit="1" customWidth="1"/>
    <col min="2575" max="2575" width="10.42578125" style="102" customWidth="1"/>
    <col min="2576" max="2576" width="11.7109375" style="102" customWidth="1"/>
    <col min="2577" max="2577" width="11" style="102" customWidth="1"/>
    <col min="2578" max="2578" width="10.85546875" style="102" customWidth="1"/>
    <col min="2579" max="2579" width="11.42578125" style="102" customWidth="1"/>
    <col min="2580" max="2817" width="9.140625" style="102"/>
    <col min="2818" max="2818" width="59.5703125" style="102" bestFit="1" customWidth="1"/>
    <col min="2819" max="2819" width="9.140625" style="102"/>
    <col min="2820" max="2820" width="10.7109375" style="102" bestFit="1" customWidth="1"/>
    <col min="2821" max="2821" width="6.85546875" style="102" bestFit="1" customWidth="1"/>
    <col min="2822" max="2822" width="9.140625" style="102"/>
    <col min="2823" max="2823" width="1.28515625" style="102" customWidth="1"/>
    <col min="2824" max="2824" width="10.42578125" style="102" customWidth="1"/>
    <col min="2825" max="2825" width="10.5703125" style="102" customWidth="1"/>
    <col min="2826" max="2829" width="9.42578125" style="102" customWidth="1"/>
    <col min="2830" max="2830" width="10.28515625" style="102" bestFit="1" customWidth="1"/>
    <col min="2831" max="2831" width="10.42578125" style="102" customWidth="1"/>
    <col min="2832" max="2832" width="11.7109375" style="102" customWidth="1"/>
    <col min="2833" max="2833" width="11" style="102" customWidth="1"/>
    <col min="2834" max="2834" width="10.85546875" style="102" customWidth="1"/>
    <col min="2835" max="2835" width="11.42578125" style="102" customWidth="1"/>
    <col min="2836" max="3073" width="9.140625" style="102"/>
    <col min="3074" max="3074" width="59.5703125" style="102" bestFit="1" customWidth="1"/>
    <col min="3075" max="3075" width="9.140625" style="102"/>
    <col min="3076" max="3076" width="10.7109375" style="102" bestFit="1" customWidth="1"/>
    <col min="3077" max="3077" width="6.85546875" style="102" bestFit="1" customWidth="1"/>
    <col min="3078" max="3078" width="9.140625" style="102"/>
    <col min="3079" max="3079" width="1.28515625" style="102" customWidth="1"/>
    <col min="3080" max="3080" width="10.42578125" style="102" customWidth="1"/>
    <col min="3081" max="3081" width="10.5703125" style="102" customWidth="1"/>
    <col min="3082" max="3085" width="9.42578125" style="102" customWidth="1"/>
    <col min="3086" max="3086" width="10.28515625" style="102" bestFit="1" customWidth="1"/>
    <col min="3087" max="3087" width="10.42578125" style="102" customWidth="1"/>
    <col min="3088" max="3088" width="11.7109375" style="102" customWidth="1"/>
    <col min="3089" max="3089" width="11" style="102" customWidth="1"/>
    <col min="3090" max="3090" width="10.85546875" style="102" customWidth="1"/>
    <col min="3091" max="3091" width="11.42578125" style="102" customWidth="1"/>
    <col min="3092" max="3329" width="9.140625" style="102"/>
    <col min="3330" max="3330" width="59.5703125" style="102" bestFit="1" customWidth="1"/>
    <col min="3331" max="3331" width="9.140625" style="102"/>
    <col min="3332" max="3332" width="10.7109375" style="102" bestFit="1" customWidth="1"/>
    <col min="3333" max="3333" width="6.85546875" style="102" bestFit="1" customWidth="1"/>
    <col min="3334" max="3334" width="9.140625" style="102"/>
    <col min="3335" max="3335" width="1.28515625" style="102" customWidth="1"/>
    <col min="3336" max="3336" width="10.42578125" style="102" customWidth="1"/>
    <col min="3337" max="3337" width="10.5703125" style="102" customWidth="1"/>
    <col min="3338" max="3341" width="9.42578125" style="102" customWidth="1"/>
    <col min="3342" max="3342" width="10.28515625" style="102" bestFit="1" customWidth="1"/>
    <col min="3343" max="3343" width="10.42578125" style="102" customWidth="1"/>
    <col min="3344" max="3344" width="11.7109375" style="102" customWidth="1"/>
    <col min="3345" max="3345" width="11" style="102" customWidth="1"/>
    <col min="3346" max="3346" width="10.85546875" style="102" customWidth="1"/>
    <col min="3347" max="3347" width="11.42578125" style="102" customWidth="1"/>
    <col min="3348" max="3585" width="9.140625" style="102"/>
    <col min="3586" max="3586" width="59.5703125" style="102" bestFit="1" customWidth="1"/>
    <col min="3587" max="3587" width="9.140625" style="102"/>
    <col min="3588" max="3588" width="10.7109375" style="102" bestFit="1" customWidth="1"/>
    <col min="3589" max="3589" width="6.85546875" style="102" bestFit="1" customWidth="1"/>
    <col min="3590" max="3590" width="9.140625" style="102"/>
    <col min="3591" max="3591" width="1.28515625" style="102" customWidth="1"/>
    <col min="3592" max="3592" width="10.42578125" style="102" customWidth="1"/>
    <col min="3593" max="3593" width="10.5703125" style="102" customWidth="1"/>
    <col min="3594" max="3597" width="9.42578125" style="102" customWidth="1"/>
    <col min="3598" max="3598" width="10.28515625" style="102" bestFit="1" customWidth="1"/>
    <col min="3599" max="3599" width="10.42578125" style="102" customWidth="1"/>
    <col min="3600" max="3600" width="11.7109375" style="102" customWidth="1"/>
    <col min="3601" max="3601" width="11" style="102" customWidth="1"/>
    <col min="3602" max="3602" width="10.85546875" style="102" customWidth="1"/>
    <col min="3603" max="3603" width="11.42578125" style="102" customWidth="1"/>
    <col min="3604" max="3841" width="9.140625" style="102"/>
    <col min="3842" max="3842" width="59.5703125" style="102" bestFit="1" customWidth="1"/>
    <col min="3843" max="3843" width="9.140625" style="102"/>
    <col min="3844" max="3844" width="10.7109375" style="102" bestFit="1" customWidth="1"/>
    <col min="3845" max="3845" width="6.85546875" style="102" bestFit="1" customWidth="1"/>
    <col min="3846" max="3846" width="9.140625" style="102"/>
    <col min="3847" max="3847" width="1.28515625" style="102" customWidth="1"/>
    <col min="3848" max="3848" width="10.42578125" style="102" customWidth="1"/>
    <col min="3849" max="3849" width="10.5703125" style="102" customWidth="1"/>
    <col min="3850" max="3853" width="9.42578125" style="102" customWidth="1"/>
    <col min="3854" max="3854" width="10.28515625" style="102" bestFit="1" customWidth="1"/>
    <col min="3855" max="3855" width="10.42578125" style="102" customWidth="1"/>
    <col min="3856" max="3856" width="11.7109375" style="102" customWidth="1"/>
    <col min="3857" max="3857" width="11" style="102" customWidth="1"/>
    <col min="3858" max="3858" width="10.85546875" style="102" customWidth="1"/>
    <col min="3859" max="3859" width="11.42578125" style="102" customWidth="1"/>
    <col min="3860" max="4097" width="9.140625" style="102"/>
    <col min="4098" max="4098" width="59.5703125" style="102" bestFit="1" customWidth="1"/>
    <col min="4099" max="4099" width="9.140625" style="102"/>
    <col min="4100" max="4100" width="10.7109375" style="102" bestFit="1" customWidth="1"/>
    <col min="4101" max="4101" width="6.85546875" style="102" bestFit="1" customWidth="1"/>
    <col min="4102" max="4102" width="9.140625" style="102"/>
    <col min="4103" max="4103" width="1.28515625" style="102" customWidth="1"/>
    <col min="4104" max="4104" width="10.42578125" style="102" customWidth="1"/>
    <col min="4105" max="4105" width="10.5703125" style="102" customWidth="1"/>
    <col min="4106" max="4109" width="9.42578125" style="102" customWidth="1"/>
    <col min="4110" max="4110" width="10.28515625" style="102" bestFit="1" customWidth="1"/>
    <col min="4111" max="4111" width="10.42578125" style="102" customWidth="1"/>
    <col min="4112" max="4112" width="11.7109375" style="102" customWidth="1"/>
    <col min="4113" max="4113" width="11" style="102" customWidth="1"/>
    <col min="4114" max="4114" width="10.85546875" style="102" customWidth="1"/>
    <col min="4115" max="4115" width="11.42578125" style="102" customWidth="1"/>
    <col min="4116" max="4353" width="9.140625" style="102"/>
    <col min="4354" max="4354" width="59.5703125" style="102" bestFit="1" customWidth="1"/>
    <col min="4355" max="4355" width="9.140625" style="102"/>
    <col min="4356" max="4356" width="10.7109375" style="102" bestFit="1" customWidth="1"/>
    <col min="4357" max="4357" width="6.85546875" style="102" bestFit="1" customWidth="1"/>
    <col min="4358" max="4358" width="9.140625" style="102"/>
    <col min="4359" max="4359" width="1.28515625" style="102" customWidth="1"/>
    <col min="4360" max="4360" width="10.42578125" style="102" customWidth="1"/>
    <col min="4361" max="4361" width="10.5703125" style="102" customWidth="1"/>
    <col min="4362" max="4365" width="9.42578125" style="102" customWidth="1"/>
    <col min="4366" max="4366" width="10.28515625" style="102" bestFit="1" customWidth="1"/>
    <col min="4367" max="4367" width="10.42578125" style="102" customWidth="1"/>
    <col min="4368" max="4368" width="11.7109375" style="102" customWidth="1"/>
    <col min="4369" max="4369" width="11" style="102" customWidth="1"/>
    <col min="4370" max="4370" width="10.85546875" style="102" customWidth="1"/>
    <col min="4371" max="4371" width="11.42578125" style="102" customWidth="1"/>
    <col min="4372" max="4609" width="9.140625" style="102"/>
    <col min="4610" max="4610" width="59.5703125" style="102" bestFit="1" customWidth="1"/>
    <col min="4611" max="4611" width="9.140625" style="102"/>
    <col min="4612" max="4612" width="10.7109375" style="102" bestFit="1" customWidth="1"/>
    <col min="4613" max="4613" width="6.85546875" style="102" bestFit="1" customWidth="1"/>
    <col min="4614" max="4614" width="9.140625" style="102"/>
    <col min="4615" max="4615" width="1.28515625" style="102" customWidth="1"/>
    <col min="4616" max="4616" width="10.42578125" style="102" customWidth="1"/>
    <col min="4617" max="4617" width="10.5703125" style="102" customWidth="1"/>
    <col min="4618" max="4621" width="9.42578125" style="102" customWidth="1"/>
    <col min="4622" max="4622" width="10.28515625" style="102" bestFit="1" customWidth="1"/>
    <col min="4623" max="4623" width="10.42578125" style="102" customWidth="1"/>
    <col min="4624" max="4624" width="11.7109375" style="102" customWidth="1"/>
    <col min="4625" max="4625" width="11" style="102" customWidth="1"/>
    <col min="4626" max="4626" width="10.85546875" style="102" customWidth="1"/>
    <col min="4627" max="4627" width="11.42578125" style="102" customWidth="1"/>
    <col min="4628" max="4865" width="9.140625" style="102"/>
    <col min="4866" max="4866" width="59.5703125" style="102" bestFit="1" customWidth="1"/>
    <col min="4867" max="4867" width="9.140625" style="102"/>
    <col min="4868" max="4868" width="10.7109375" style="102" bestFit="1" customWidth="1"/>
    <col min="4869" max="4869" width="6.85546875" style="102" bestFit="1" customWidth="1"/>
    <col min="4870" max="4870" width="9.140625" style="102"/>
    <col min="4871" max="4871" width="1.28515625" style="102" customWidth="1"/>
    <col min="4872" max="4872" width="10.42578125" style="102" customWidth="1"/>
    <col min="4873" max="4873" width="10.5703125" style="102" customWidth="1"/>
    <col min="4874" max="4877" width="9.42578125" style="102" customWidth="1"/>
    <col min="4878" max="4878" width="10.28515625" style="102" bestFit="1" customWidth="1"/>
    <col min="4879" max="4879" width="10.42578125" style="102" customWidth="1"/>
    <col min="4880" max="4880" width="11.7109375" style="102" customWidth="1"/>
    <col min="4881" max="4881" width="11" style="102" customWidth="1"/>
    <col min="4882" max="4882" width="10.85546875" style="102" customWidth="1"/>
    <col min="4883" max="4883" width="11.42578125" style="102" customWidth="1"/>
    <col min="4884" max="5121" width="9.140625" style="102"/>
    <col min="5122" max="5122" width="59.5703125" style="102" bestFit="1" customWidth="1"/>
    <col min="5123" max="5123" width="9.140625" style="102"/>
    <col min="5124" max="5124" width="10.7109375" style="102" bestFit="1" customWidth="1"/>
    <col min="5125" max="5125" width="6.85546875" style="102" bestFit="1" customWidth="1"/>
    <col min="5126" max="5126" width="9.140625" style="102"/>
    <col min="5127" max="5127" width="1.28515625" style="102" customWidth="1"/>
    <col min="5128" max="5128" width="10.42578125" style="102" customWidth="1"/>
    <col min="5129" max="5129" width="10.5703125" style="102" customWidth="1"/>
    <col min="5130" max="5133" width="9.42578125" style="102" customWidth="1"/>
    <col min="5134" max="5134" width="10.28515625" style="102" bestFit="1" customWidth="1"/>
    <col min="5135" max="5135" width="10.42578125" style="102" customWidth="1"/>
    <col min="5136" max="5136" width="11.7109375" style="102" customWidth="1"/>
    <col min="5137" max="5137" width="11" style="102" customWidth="1"/>
    <col min="5138" max="5138" width="10.85546875" style="102" customWidth="1"/>
    <col min="5139" max="5139" width="11.42578125" style="102" customWidth="1"/>
    <col min="5140" max="5377" width="9.140625" style="102"/>
    <col min="5378" max="5378" width="59.5703125" style="102" bestFit="1" customWidth="1"/>
    <col min="5379" max="5379" width="9.140625" style="102"/>
    <col min="5380" max="5380" width="10.7109375" style="102" bestFit="1" customWidth="1"/>
    <col min="5381" max="5381" width="6.85546875" style="102" bestFit="1" customWidth="1"/>
    <col min="5382" max="5382" width="9.140625" style="102"/>
    <col min="5383" max="5383" width="1.28515625" style="102" customWidth="1"/>
    <col min="5384" max="5384" width="10.42578125" style="102" customWidth="1"/>
    <col min="5385" max="5385" width="10.5703125" style="102" customWidth="1"/>
    <col min="5386" max="5389" width="9.42578125" style="102" customWidth="1"/>
    <col min="5390" max="5390" width="10.28515625" style="102" bestFit="1" customWidth="1"/>
    <col min="5391" max="5391" width="10.42578125" style="102" customWidth="1"/>
    <col min="5392" max="5392" width="11.7109375" style="102" customWidth="1"/>
    <col min="5393" max="5393" width="11" style="102" customWidth="1"/>
    <col min="5394" max="5394" width="10.85546875" style="102" customWidth="1"/>
    <col min="5395" max="5395" width="11.42578125" style="102" customWidth="1"/>
    <col min="5396" max="5633" width="9.140625" style="102"/>
    <col min="5634" max="5634" width="59.5703125" style="102" bestFit="1" customWidth="1"/>
    <col min="5635" max="5635" width="9.140625" style="102"/>
    <col min="5636" max="5636" width="10.7109375" style="102" bestFit="1" customWidth="1"/>
    <col min="5637" max="5637" width="6.85546875" style="102" bestFit="1" customWidth="1"/>
    <col min="5638" max="5638" width="9.140625" style="102"/>
    <col min="5639" max="5639" width="1.28515625" style="102" customWidth="1"/>
    <col min="5640" max="5640" width="10.42578125" style="102" customWidth="1"/>
    <col min="5641" max="5641" width="10.5703125" style="102" customWidth="1"/>
    <col min="5642" max="5645" width="9.42578125" style="102" customWidth="1"/>
    <col min="5646" max="5646" width="10.28515625" style="102" bestFit="1" customWidth="1"/>
    <col min="5647" max="5647" width="10.42578125" style="102" customWidth="1"/>
    <col min="5648" max="5648" width="11.7109375" style="102" customWidth="1"/>
    <col min="5649" max="5649" width="11" style="102" customWidth="1"/>
    <col min="5650" max="5650" width="10.85546875" style="102" customWidth="1"/>
    <col min="5651" max="5651" width="11.42578125" style="102" customWidth="1"/>
    <col min="5652" max="5889" width="9.140625" style="102"/>
    <col min="5890" max="5890" width="59.5703125" style="102" bestFit="1" customWidth="1"/>
    <col min="5891" max="5891" width="9.140625" style="102"/>
    <col min="5892" max="5892" width="10.7109375" style="102" bestFit="1" customWidth="1"/>
    <col min="5893" max="5893" width="6.85546875" style="102" bestFit="1" customWidth="1"/>
    <col min="5894" max="5894" width="9.140625" style="102"/>
    <col min="5895" max="5895" width="1.28515625" style="102" customWidth="1"/>
    <col min="5896" max="5896" width="10.42578125" style="102" customWidth="1"/>
    <col min="5897" max="5897" width="10.5703125" style="102" customWidth="1"/>
    <col min="5898" max="5901" width="9.42578125" style="102" customWidth="1"/>
    <col min="5902" max="5902" width="10.28515625" style="102" bestFit="1" customWidth="1"/>
    <col min="5903" max="5903" width="10.42578125" style="102" customWidth="1"/>
    <col min="5904" max="5904" width="11.7109375" style="102" customWidth="1"/>
    <col min="5905" max="5905" width="11" style="102" customWidth="1"/>
    <col min="5906" max="5906" width="10.85546875" style="102" customWidth="1"/>
    <col min="5907" max="5907" width="11.42578125" style="102" customWidth="1"/>
    <col min="5908" max="6145" width="9.140625" style="102"/>
    <col min="6146" max="6146" width="59.5703125" style="102" bestFit="1" customWidth="1"/>
    <col min="6147" max="6147" width="9.140625" style="102"/>
    <col min="6148" max="6148" width="10.7109375" style="102" bestFit="1" customWidth="1"/>
    <col min="6149" max="6149" width="6.85546875" style="102" bestFit="1" customWidth="1"/>
    <col min="6150" max="6150" width="9.140625" style="102"/>
    <col min="6151" max="6151" width="1.28515625" style="102" customWidth="1"/>
    <col min="6152" max="6152" width="10.42578125" style="102" customWidth="1"/>
    <col min="6153" max="6153" width="10.5703125" style="102" customWidth="1"/>
    <col min="6154" max="6157" width="9.42578125" style="102" customWidth="1"/>
    <col min="6158" max="6158" width="10.28515625" style="102" bestFit="1" customWidth="1"/>
    <col min="6159" max="6159" width="10.42578125" style="102" customWidth="1"/>
    <col min="6160" max="6160" width="11.7109375" style="102" customWidth="1"/>
    <col min="6161" max="6161" width="11" style="102" customWidth="1"/>
    <col min="6162" max="6162" width="10.85546875" style="102" customWidth="1"/>
    <col min="6163" max="6163" width="11.42578125" style="102" customWidth="1"/>
    <col min="6164" max="6401" width="9.140625" style="102"/>
    <col min="6402" max="6402" width="59.5703125" style="102" bestFit="1" customWidth="1"/>
    <col min="6403" max="6403" width="9.140625" style="102"/>
    <col min="6404" max="6404" width="10.7109375" style="102" bestFit="1" customWidth="1"/>
    <col min="6405" max="6405" width="6.85546875" style="102" bestFit="1" customWidth="1"/>
    <col min="6406" max="6406" width="9.140625" style="102"/>
    <col min="6407" max="6407" width="1.28515625" style="102" customWidth="1"/>
    <col min="6408" max="6408" width="10.42578125" style="102" customWidth="1"/>
    <col min="6409" max="6409" width="10.5703125" style="102" customWidth="1"/>
    <col min="6410" max="6413" width="9.42578125" style="102" customWidth="1"/>
    <col min="6414" max="6414" width="10.28515625" style="102" bestFit="1" customWidth="1"/>
    <col min="6415" max="6415" width="10.42578125" style="102" customWidth="1"/>
    <col min="6416" max="6416" width="11.7109375" style="102" customWidth="1"/>
    <col min="6417" max="6417" width="11" style="102" customWidth="1"/>
    <col min="6418" max="6418" width="10.85546875" style="102" customWidth="1"/>
    <col min="6419" max="6419" width="11.42578125" style="102" customWidth="1"/>
    <col min="6420" max="6657" width="9.140625" style="102"/>
    <col min="6658" max="6658" width="59.5703125" style="102" bestFit="1" customWidth="1"/>
    <col min="6659" max="6659" width="9.140625" style="102"/>
    <col min="6660" max="6660" width="10.7109375" style="102" bestFit="1" customWidth="1"/>
    <col min="6661" max="6661" width="6.85546875" style="102" bestFit="1" customWidth="1"/>
    <col min="6662" max="6662" width="9.140625" style="102"/>
    <col min="6663" max="6663" width="1.28515625" style="102" customWidth="1"/>
    <col min="6664" max="6664" width="10.42578125" style="102" customWidth="1"/>
    <col min="6665" max="6665" width="10.5703125" style="102" customWidth="1"/>
    <col min="6666" max="6669" width="9.42578125" style="102" customWidth="1"/>
    <col min="6670" max="6670" width="10.28515625" style="102" bestFit="1" customWidth="1"/>
    <col min="6671" max="6671" width="10.42578125" style="102" customWidth="1"/>
    <col min="6672" max="6672" width="11.7109375" style="102" customWidth="1"/>
    <col min="6673" max="6673" width="11" style="102" customWidth="1"/>
    <col min="6674" max="6674" width="10.85546875" style="102" customWidth="1"/>
    <col min="6675" max="6675" width="11.42578125" style="102" customWidth="1"/>
    <col min="6676" max="6913" width="9.140625" style="102"/>
    <col min="6914" max="6914" width="59.5703125" style="102" bestFit="1" customWidth="1"/>
    <col min="6915" max="6915" width="9.140625" style="102"/>
    <col min="6916" max="6916" width="10.7109375" style="102" bestFit="1" customWidth="1"/>
    <col min="6917" max="6917" width="6.85546875" style="102" bestFit="1" customWidth="1"/>
    <col min="6918" max="6918" width="9.140625" style="102"/>
    <col min="6919" max="6919" width="1.28515625" style="102" customWidth="1"/>
    <col min="6920" max="6920" width="10.42578125" style="102" customWidth="1"/>
    <col min="6921" max="6921" width="10.5703125" style="102" customWidth="1"/>
    <col min="6922" max="6925" width="9.42578125" style="102" customWidth="1"/>
    <col min="6926" max="6926" width="10.28515625" style="102" bestFit="1" customWidth="1"/>
    <col min="6927" max="6927" width="10.42578125" style="102" customWidth="1"/>
    <col min="6928" max="6928" width="11.7109375" style="102" customWidth="1"/>
    <col min="6929" max="6929" width="11" style="102" customWidth="1"/>
    <col min="6930" max="6930" width="10.85546875" style="102" customWidth="1"/>
    <col min="6931" max="6931" width="11.42578125" style="102" customWidth="1"/>
    <col min="6932" max="7169" width="9.140625" style="102"/>
    <col min="7170" max="7170" width="59.5703125" style="102" bestFit="1" customWidth="1"/>
    <col min="7171" max="7171" width="9.140625" style="102"/>
    <col min="7172" max="7172" width="10.7109375" style="102" bestFit="1" customWidth="1"/>
    <col min="7173" max="7173" width="6.85546875" style="102" bestFit="1" customWidth="1"/>
    <col min="7174" max="7174" width="9.140625" style="102"/>
    <col min="7175" max="7175" width="1.28515625" style="102" customWidth="1"/>
    <col min="7176" max="7176" width="10.42578125" style="102" customWidth="1"/>
    <col min="7177" max="7177" width="10.5703125" style="102" customWidth="1"/>
    <col min="7178" max="7181" width="9.42578125" style="102" customWidth="1"/>
    <col min="7182" max="7182" width="10.28515625" style="102" bestFit="1" customWidth="1"/>
    <col min="7183" max="7183" width="10.42578125" style="102" customWidth="1"/>
    <col min="7184" max="7184" width="11.7109375" style="102" customWidth="1"/>
    <col min="7185" max="7185" width="11" style="102" customWidth="1"/>
    <col min="7186" max="7186" width="10.85546875" style="102" customWidth="1"/>
    <col min="7187" max="7187" width="11.42578125" style="102" customWidth="1"/>
    <col min="7188" max="7425" width="9.140625" style="102"/>
    <col min="7426" max="7426" width="59.5703125" style="102" bestFit="1" customWidth="1"/>
    <col min="7427" max="7427" width="9.140625" style="102"/>
    <col min="7428" max="7428" width="10.7109375" style="102" bestFit="1" customWidth="1"/>
    <col min="7429" max="7429" width="6.85546875" style="102" bestFit="1" customWidth="1"/>
    <col min="7430" max="7430" width="9.140625" style="102"/>
    <col min="7431" max="7431" width="1.28515625" style="102" customWidth="1"/>
    <col min="7432" max="7432" width="10.42578125" style="102" customWidth="1"/>
    <col min="7433" max="7433" width="10.5703125" style="102" customWidth="1"/>
    <col min="7434" max="7437" width="9.42578125" style="102" customWidth="1"/>
    <col min="7438" max="7438" width="10.28515625" style="102" bestFit="1" customWidth="1"/>
    <col min="7439" max="7439" width="10.42578125" style="102" customWidth="1"/>
    <col min="7440" max="7440" width="11.7109375" style="102" customWidth="1"/>
    <col min="7441" max="7441" width="11" style="102" customWidth="1"/>
    <col min="7442" max="7442" width="10.85546875" style="102" customWidth="1"/>
    <col min="7443" max="7443" width="11.42578125" style="102" customWidth="1"/>
    <col min="7444" max="7681" width="9.140625" style="102"/>
    <col min="7682" max="7682" width="59.5703125" style="102" bestFit="1" customWidth="1"/>
    <col min="7683" max="7683" width="9.140625" style="102"/>
    <col min="7684" max="7684" width="10.7109375" style="102" bestFit="1" customWidth="1"/>
    <col min="7685" max="7685" width="6.85546875" style="102" bestFit="1" customWidth="1"/>
    <col min="7686" max="7686" width="9.140625" style="102"/>
    <col min="7687" max="7687" width="1.28515625" style="102" customWidth="1"/>
    <col min="7688" max="7688" width="10.42578125" style="102" customWidth="1"/>
    <col min="7689" max="7689" width="10.5703125" style="102" customWidth="1"/>
    <col min="7690" max="7693" width="9.42578125" style="102" customWidth="1"/>
    <col min="7694" max="7694" width="10.28515625" style="102" bestFit="1" customWidth="1"/>
    <col min="7695" max="7695" width="10.42578125" style="102" customWidth="1"/>
    <col min="7696" max="7696" width="11.7109375" style="102" customWidth="1"/>
    <col min="7697" max="7697" width="11" style="102" customWidth="1"/>
    <col min="7698" max="7698" width="10.85546875" style="102" customWidth="1"/>
    <col min="7699" max="7699" width="11.42578125" style="102" customWidth="1"/>
    <col min="7700" max="7937" width="9.140625" style="102"/>
    <col min="7938" max="7938" width="59.5703125" style="102" bestFit="1" customWidth="1"/>
    <col min="7939" max="7939" width="9.140625" style="102"/>
    <col min="7940" max="7940" width="10.7109375" style="102" bestFit="1" customWidth="1"/>
    <col min="7941" max="7941" width="6.85546875" style="102" bestFit="1" customWidth="1"/>
    <col min="7942" max="7942" width="9.140625" style="102"/>
    <col min="7943" max="7943" width="1.28515625" style="102" customWidth="1"/>
    <col min="7944" max="7944" width="10.42578125" style="102" customWidth="1"/>
    <col min="7945" max="7945" width="10.5703125" style="102" customWidth="1"/>
    <col min="7946" max="7949" width="9.42578125" style="102" customWidth="1"/>
    <col min="7950" max="7950" width="10.28515625" style="102" bestFit="1" customWidth="1"/>
    <col min="7951" max="7951" width="10.42578125" style="102" customWidth="1"/>
    <col min="7952" max="7952" width="11.7109375" style="102" customWidth="1"/>
    <col min="7953" max="7953" width="11" style="102" customWidth="1"/>
    <col min="7954" max="7954" width="10.85546875" style="102" customWidth="1"/>
    <col min="7955" max="7955" width="11.42578125" style="102" customWidth="1"/>
    <col min="7956" max="8193" width="9.140625" style="102"/>
    <col min="8194" max="8194" width="59.5703125" style="102" bestFit="1" customWidth="1"/>
    <col min="8195" max="8195" width="9.140625" style="102"/>
    <col min="8196" max="8196" width="10.7109375" style="102" bestFit="1" customWidth="1"/>
    <col min="8197" max="8197" width="6.85546875" style="102" bestFit="1" customWidth="1"/>
    <col min="8198" max="8198" width="9.140625" style="102"/>
    <col min="8199" max="8199" width="1.28515625" style="102" customWidth="1"/>
    <col min="8200" max="8200" width="10.42578125" style="102" customWidth="1"/>
    <col min="8201" max="8201" width="10.5703125" style="102" customWidth="1"/>
    <col min="8202" max="8205" width="9.42578125" style="102" customWidth="1"/>
    <col min="8206" max="8206" width="10.28515625" style="102" bestFit="1" customWidth="1"/>
    <col min="8207" max="8207" width="10.42578125" style="102" customWidth="1"/>
    <col min="8208" max="8208" width="11.7109375" style="102" customWidth="1"/>
    <col min="8209" max="8209" width="11" style="102" customWidth="1"/>
    <col min="8210" max="8210" width="10.85546875" style="102" customWidth="1"/>
    <col min="8211" max="8211" width="11.42578125" style="102" customWidth="1"/>
    <col min="8212" max="8449" width="9.140625" style="102"/>
    <col min="8450" max="8450" width="59.5703125" style="102" bestFit="1" customWidth="1"/>
    <col min="8451" max="8451" width="9.140625" style="102"/>
    <col min="8452" max="8452" width="10.7109375" style="102" bestFit="1" customWidth="1"/>
    <col min="8453" max="8453" width="6.85546875" style="102" bestFit="1" customWidth="1"/>
    <col min="8454" max="8454" width="9.140625" style="102"/>
    <col min="8455" max="8455" width="1.28515625" style="102" customWidth="1"/>
    <col min="8456" max="8456" width="10.42578125" style="102" customWidth="1"/>
    <col min="8457" max="8457" width="10.5703125" style="102" customWidth="1"/>
    <col min="8458" max="8461" width="9.42578125" style="102" customWidth="1"/>
    <col min="8462" max="8462" width="10.28515625" style="102" bestFit="1" customWidth="1"/>
    <col min="8463" max="8463" width="10.42578125" style="102" customWidth="1"/>
    <col min="8464" max="8464" width="11.7109375" style="102" customWidth="1"/>
    <col min="8465" max="8465" width="11" style="102" customWidth="1"/>
    <col min="8466" max="8466" width="10.85546875" style="102" customWidth="1"/>
    <col min="8467" max="8467" width="11.42578125" style="102" customWidth="1"/>
    <col min="8468" max="8705" width="9.140625" style="102"/>
    <col min="8706" max="8706" width="59.5703125" style="102" bestFit="1" customWidth="1"/>
    <col min="8707" max="8707" width="9.140625" style="102"/>
    <col min="8708" max="8708" width="10.7109375" style="102" bestFit="1" customWidth="1"/>
    <col min="8709" max="8709" width="6.85546875" style="102" bestFit="1" customWidth="1"/>
    <col min="8710" max="8710" width="9.140625" style="102"/>
    <col min="8711" max="8711" width="1.28515625" style="102" customWidth="1"/>
    <col min="8712" max="8712" width="10.42578125" style="102" customWidth="1"/>
    <col min="8713" max="8713" width="10.5703125" style="102" customWidth="1"/>
    <col min="8714" max="8717" width="9.42578125" style="102" customWidth="1"/>
    <col min="8718" max="8718" width="10.28515625" style="102" bestFit="1" customWidth="1"/>
    <col min="8719" max="8719" width="10.42578125" style="102" customWidth="1"/>
    <col min="8720" max="8720" width="11.7109375" style="102" customWidth="1"/>
    <col min="8721" max="8721" width="11" style="102" customWidth="1"/>
    <col min="8722" max="8722" width="10.85546875" style="102" customWidth="1"/>
    <col min="8723" max="8723" width="11.42578125" style="102" customWidth="1"/>
    <col min="8724" max="8961" width="9.140625" style="102"/>
    <col min="8962" max="8962" width="59.5703125" style="102" bestFit="1" customWidth="1"/>
    <col min="8963" max="8963" width="9.140625" style="102"/>
    <col min="8964" max="8964" width="10.7109375" style="102" bestFit="1" customWidth="1"/>
    <col min="8965" max="8965" width="6.85546875" style="102" bestFit="1" customWidth="1"/>
    <col min="8966" max="8966" width="9.140625" style="102"/>
    <col min="8967" max="8967" width="1.28515625" style="102" customWidth="1"/>
    <col min="8968" max="8968" width="10.42578125" style="102" customWidth="1"/>
    <col min="8969" max="8969" width="10.5703125" style="102" customWidth="1"/>
    <col min="8970" max="8973" width="9.42578125" style="102" customWidth="1"/>
    <col min="8974" max="8974" width="10.28515625" style="102" bestFit="1" customWidth="1"/>
    <col min="8975" max="8975" width="10.42578125" style="102" customWidth="1"/>
    <col min="8976" max="8976" width="11.7109375" style="102" customWidth="1"/>
    <col min="8977" max="8977" width="11" style="102" customWidth="1"/>
    <col min="8978" max="8978" width="10.85546875" style="102" customWidth="1"/>
    <col min="8979" max="8979" width="11.42578125" style="102" customWidth="1"/>
    <col min="8980" max="9217" width="9.140625" style="102"/>
    <col min="9218" max="9218" width="59.5703125" style="102" bestFit="1" customWidth="1"/>
    <col min="9219" max="9219" width="9.140625" style="102"/>
    <col min="9220" max="9220" width="10.7109375" style="102" bestFit="1" customWidth="1"/>
    <col min="9221" max="9221" width="6.85546875" style="102" bestFit="1" customWidth="1"/>
    <col min="9222" max="9222" width="9.140625" style="102"/>
    <col min="9223" max="9223" width="1.28515625" style="102" customWidth="1"/>
    <col min="9224" max="9224" width="10.42578125" style="102" customWidth="1"/>
    <col min="9225" max="9225" width="10.5703125" style="102" customWidth="1"/>
    <col min="9226" max="9229" width="9.42578125" style="102" customWidth="1"/>
    <col min="9230" max="9230" width="10.28515625" style="102" bestFit="1" customWidth="1"/>
    <col min="9231" max="9231" width="10.42578125" style="102" customWidth="1"/>
    <col min="9232" max="9232" width="11.7109375" style="102" customWidth="1"/>
    <col min="9233" max="9233" width="11" style="102" customWidth="1"/>
    <col min="9234" max="9234" width="10.85546875" style="102" customWidth="1"/>
    <col min="9235" max="9235" width="11.42578125" style="102" customWidth="1"/>
    <col min="9236" max="9473" width="9.140625" style="102"/>
    <col min="9474" max="9474" width="59.5703125" style="102" bestFit="1" customWidth="1"/>
    <col min="9475" max="9475" width="9.140625" style="102"/>
    <col min="9476" max="9476" width="10.7109375" style="102" bestFit="1" customWidth="1"/>
    <col min="9477" max="9477" width="6.85546875" style="102" bestFit="1" customWidth="1"/>
    <col min="9478" max="9478" width="9.140625" style="102"/>
    <col min="9479" max="9479" width="1.28515625" style="102" customWidth="1"/>
    <col min="9480" max="9480" width="10.42578125" style="102" customWidth="1"/>
    <col min="9481" max="9481" width="10.5703125" style="102" customWidth="1"/>
    <col min="9482" max="9485" width="9.42578125" style="102" customWidth="1"/>
    <col min="9486" max="9486" width="10.28515625" style="102" bestFit="1" customWidth="1"/>
    <col min="9487" max="9487" width="10.42578125" style="102" customWidth="1"/>
    <col min="9488" max="9488" width="11.7109375" style="102" customWidth="1"/>
    <col min="9489" max="9489" width="11" style="102" customWidth="1"/>
    <col min="9490" max="9490" width="10.85546875" style="102" customWidth="1"/>
    <col min="9491" max="9491" width="11.42578125" style="102" customWidth="1"/>
    <col min="9492" max="9729" width="9.140625" style="102"/>
    <col min="9730" max="9730" width="59.5703125" style="102" bestFit="1" customWidth="1"/>
    <col min="9731" max="9731" width="9.140625" style="102"/>
    <col min="9732" max="9732" width="10.7109375" style="102" bestFit="1" customWidth="1"/>
    <col min="9733" max="9733" width="6.85546875" style="102" bestFit="1" customWidth="1"/>
    <col min="9734" max="9734" width="9.140625" style="102"/>
    <col min="9735" max="9735" width="1.28515625" style="102" customWidth="1"/>
    <col min="9736" max="9736" width="10.42578125" style="102" customWidth="1"/>
    <col min="9737" max="9737" width="10.5703125" style="102" customWidth="1"/>
    <col min="9738" max="9741" width="9.42578125" style="102" customWidth="1"/>
    <col min="9742" max="9742" width="10.28515625" style="102" bestFit="1" customWidth="1"/>
    <col min="9743" max="9743" width="10.42578125" style="102" customWidth="1"/>
    <col min="9744" max="9744" width="11.7109375" style="102" customWidth="1"/>
    <col min="9745" max="9745" width="11" style="102" customWidth="1"/>
    <col min="9746" max="9746" width="10.85546875" style="102" customWidth="1"/>
    <col min="9747" max="9747" width="11.42578125" style="102" customWidth="1"/>
    <col min="9748" max="9985" width="9.140625" style="102"/>
    <col min="9986" max="9986" width="59.5703125" style="102" bestFit="1" customWidth="1"/>
    <col min="9987" max="9987" width="9.140625" style="102"/>
    <col min="9988" max="9988" width="10.7109375" style="102" bestFit="1" customWidth="1"/>
    <col min="9989" max="9989" width="6.85546875" style="102" bestFit="1" customWidth="1"/>
    <col min="9990" max="9990" width="9.140625" style="102"/>
    <col min="9991" max="9991" width="1.28515625" style="102" customWidth="1"/>
    <col min="9992" max="9992" width="10.42578125" style="102" customWidth="1"/>
    <col min="9993" max="9993" width="10.5703125" style="102" customWidth="1"/>
    <col min="9994" max="9997" width="9.42578125" style="102" customWidth="1"/>
    <col min="9998" max="9998" width="10.28515625" style="102" bestFit="1" customWidth="1"/>
    <col min="9999" max="9999" width="10.42578125" style="102" customWidth="1"/>
    <col min="10000" max="10000" width="11.7109375" style="102" customWidth="1"/>
    <col min="10001" max="10001" width="11" style="102" customWidth="1"/>
    <col min="10002" max="10002" width="10.85546875" style="102" customWidth="1"/>
    <col min="10003" max="10003" width="11.42578125" style="102" customWidth="1"/>
    <col min="10004" max="10241" width="9.140625" style="102"/>
    <col min="10242" max="10242" width="59.5703125" style="102" bestFit="1" customWidth="1"/>
    <col min="10243" max="10243" width="9.140625" style="102"/>
    <col min="10244" max="10244" width="10.7109375" style="102" bestFit="1" customWidth="1"/>
    <col min="10245" max="10245" width="6.85546875" style="102" bestFit="1" customWidth="1"/>
    <col min="10246" max="10246" width="9.140625" style="102"/>
    <col min="10247" max="10247" width="1.28515625" style="102" customWidth="1"/>
    <col min="10248" max="10248" width="10.42578125" style="102" customWidth="1"/>
    <col min="10249" max="10249" width="10.5703125" style="102" customWidth="1"/>
    <col min="10250" max="10253" width="9.42578125" style="102" customWidth="1"/>
    <col min="10254" max="10254" width="10.28515625" style="102" bestFit="1" customWidth="1"/>
    <col min="10255" max="10255" width="10.42578125" style="102" customWidth="1"/>
    <col min="10256" max="10256" width="11.7109375" style="102" customWidth="1"/>
    <col min="10257" max="10257" width="11" style="102" customWidth="1"/>
    <col min="10258" max="10258" width="10.85546875" style="102" customWidth="1"/>
    <col min="10259" max="10259" width="11.42578125" style="102" customWidth="1"/>
    <col min="10260" max="10497" width="9.140625" style="102"/>
    <col min="10498" max="10498" width="59.5703125" style="102" bestFit="1" customWidth="1"/>
    <col min="10499" max="10499" width="9.140625" style="102"/>
    <col min="10500" max="10500" width="10.7109375" style="102" bestFit="1" customWidth="1"/>
    <col min="10501" max="10501" width="6.85546875" style="102" bestFit="1" customWidth="1"/>
    <col min="10502" max="10502" width="9.140625" style="102"/>
    <col min="10503" max="10503" width="1.28515625" style="102" customWidth="1"/>
    <col min="10504" max="10504" width="10.42578125" style="102" customWidth="1"/>
    <col min="10505" max="10505" width="10.5703125" style="102" customWidth="1"/>
    <col min="10506" max="10509" width="9.42578125" style="102" customWidth="1"/>
    <col min="10510" max="10510" width="10.28515625" style="102" bestFit="1" customWidth="1"/>
    <col min="10511" max="10511" width="10.42578125" style="102" customWidth="1"/>
    <col min="10512" max="10512" width="11.7109375" style="102" customWidth="1"/>
    <col min="10513" max="10513" width="11" style="102" customWidth="1"/>
    <col min="10514" max="10514" width="10.85546875" style="102" customWidth="1"/>
    <col min="10515" max="10515" width="11.42578125" style="102" customWidth="1"/>
    <col min="10516" max="10753" width="9.140625" style="102"/>
    <col min="10754" max="10754" width="59.5703125" style="102" bestFit="1" customWidth="1"/>
    <col min="10755" max="10755" width="9.140625" style="102"/>
    <col min="10756" max="10756" width="10.7109375" style="102" bestFit="1" customWidth="1"/>
    <col min="10757" max="10757" width="6.85546875" style="102" bestFit="1" customWidth="1"/>
    <col min="10758" max="10758" width="9.140625" style="102"/>
    <col min="10759" max="10759" width="1.28515625" style="102" customWidth="1"/>
    <col min="10760" max="10760" width="10.42578125" style="102" customWidth="1"/>
    <col min="10761" max="10761" width="10.5703125" style="102" customWidth="1"/>
    <col min="10762" max="10765" width="9.42578125" style="102" customWidth="1"/>
    <col min="10766" max="10766" width="10.28515625" style="102" bestFit="1" customWidth="1"/>
    <col min="10767" max="10767" width="10.42578125" style="102" customWidth="1"/>
    <col min="10768" max="10768" width="11.7109375" style="102" customWidth="1"/>
    <col min="10769" max="10769" width="11" style="102" customWidth="1"/>
    <col min="10770" max="10770" width="10.85546875" style="102" customWidth="1"/>
    <col min="10771" max="10771" width="11.42578125" style="102" customWidth="1"/>
    <col min="10772" max="11009" width="9.140625" style="102"/>
    <col min="11010" max="11010" width="59.5703125" style="102" bestFit="1" customWidth="1"/>
    <col min="11011" max="11011" width="9.140625" style="102"/>
    <col min="11012" max="11012" width="10.7109375" style="102" bestFit="1" customWidth="1"/>
    <col min="11013" max="11013" width="6.85546875" style="102" bestFit="1" customWidth="1"/>
    <col min="11014" max="11014" width="9.140625" style="102"/>
    <col min="11015" max="11015" width="1.28515625" style="102" customWidth="1"/>
    <col min="11016" max="11016" width="10.42578125" style="102" customWidth="1"/>
    <col min="11017" max="11017" width="10.5703125" style="102" customWidth="1"/>
    <col min="11018" max="11021" width="9.42578125" style="102" customWidth="1"/>
    <col min="11022" max="11022" width="10.28515625" style="102" bestFit="1" customWidth="1"/>
    <col min="11023" max="11023" width="10.42578125" style="102" customWidth="1"/>
    <col min="11024" max="11024" width="11.7109375" style="102" customWidth="1"/>
    <col min="11025" max="11025" width="11" style="102" customWidth="1"/>
    <col min="11026" max="11026" width="10.85546875" style="102" customWidth="1"/>
    <col min="11027" max="11027" width="11.42578125" style="102" customWidth="1"/>
    <col min="11028" max="11265" width="9.140625" style="102"/>
    <col min="11266" max="11266" width="59.5703125" style="102" bestFit="1" customWidth="1"/>
    <col min="11267" max="11267" width="9.140625" style="102"/>
    <col min="11268" max="11268" width="10.7109375" style="102" bestFit="1" customWidth="1"/>
    <col min="11269" max="11269" width="6.85546875" style="102" bestFit="1" customWidth="1"/>
    <col min="11270" max="11270" width="9.140625" style="102"/>
    <col min="11271" max="11271" width="1.28515625" style="102" customWidth="1"/>
    <col min="11272" max="11272" width="10.42578125" style="102" customWidth="1"/>
    <col min="11273" max="11273" width="10.5703125" style="102" customWidth="1"/>
    <col min="11274" max="11277" width="9.42578125" style="102" customWidth="1"/>
    <col min="11278" max="11278" width="10.28515625" style="102" bestFit="1" customWidth="1"/>
    <col min="11279" max="11279" width="10.42578125" style="102" customWidth="1"/>
    <col min="11280" max="11280" width="11.7109375" style="102" customWidth="1"/>
    <col min="11281" max="11281" width="11" style="102" customWidth="1"/>
    <col min="11282" max="11282" width="10.85546875" style="102" customWidth="1"/>
    <col min="11283" max="11283" width="11.42578125" style="102" customWidth="1"/>
    <col min="11284" max="11521" width="9.140625" style="102"/>
    <col min="11522" max="11522" width="59.5703125" style="102" bestFit="1" customWidth="1"/>
    <col min="11523" max="11523" width="9.140625" style="102"/>
    <col min="11524" max="11524" width="10.7109375" style="102" bestFit="1" customWidth="1"/>
    <col min="11525" max="11525" width="6.85546875" style="102" bestFit="1" customWidth="1"/>
    <col min="11526" max="11526" width="9.140625" style="102"/>
    <col min="11527" max="11527" width="1.28515625" style="102" customWidth="1"/>
    <col min="11528" max="11528" width="10.42578125" style="102" customWidth="1"/>
    <col min="11529" max="11529" width="10.5703125" style="102" customWidth="1"/>
    <col min="11530" max="11533" width="9.42578125" style="102" customWidth="1"/>
    <col min="11534" max="11534" width="10.28515625" style="102" bestFit="1" customWidth="1"/>
    <col min="11535" max="11535" width="10.42578125" style="102" customWidth="1"/>
    <col min="11536" max="11536" width="11.7109375" style="102" customWidth="1"/>
    <col min="11537" max="11537" width="11" style="102" customWidth="1"/>
    <col min="11538" max="11538" width="10.85546875" style="102" customWidth="1"/>
    <col min="11539" max="11539" width="11.42578125" style="102" customWidth="1"/>
    <col min="11540" max="11777" width="9.140625" style="102"/>
    <col min="11778" max="11778" width="59.5703125" style="102" bestFit="1" customWidth="1"/>
    <col min="11779" max="11779" width="9.140625" style="102"/>
    <col min="11780" max="11780" width="10.7109375" style="102" bestFit="1" customWidth="1"/>
    <col min="11781" max="11781" width="6.85546875" style="102" bestFit="1" customWidth="1"/>
    <col min="11782" max="11782" width="9.140625" style="102"/>
    <col min="11783" max="11783" width="1.28515625" style="102" customWidth="1"/>
    <col min="11784" max="11784" width="10.42578125" style="102" customWidth="1"/>
    <col min="11785" max="11785" width="10.5703125" style="102" customWidth="1"/>
    <col min="11786" max="11789" width="9.42578125" style="102" customWidth="1"/>
    <col min="11790" max="11790" width="10.28515625" style="102" bestFit="1" customWidth="1"/>
    <col min="11791" max="11791" width="10.42578125" style="102" customWidth="1"/>
    <col min="11792" max="11792" width="11.7109375" style="102" customWidth="1"/>
    <col min="11793" max="11793" width="11" style="102" customWidth="1"/>
    <col min="11794" max="11794" width="10.85546875" style="102" customWidth="1"/>
    <col min="11795" max="11795" width="11.42578125" style="102" customWidth="1"/>
    <col min="11796" max="12033" width="9.140625" style="102"/>
    <col min="12034" max="12034" width="59.5703125" style="102" bestFit="1" customWidth="1"/>
    <col min="12035" max="12035" width="9.140625" style="102"/>
    <col min="12036" max="12036" width="10.7109375" style="102" bestFit="1" customWidth="1"/>
    <col min="12037" max="12037" width="6.85546875" style="102" bestFit="1" customWidth="1"/>
    <col min="12038" max="12038" width="9.140625" style="102"/>
    <col min="12039" max="12039" width="1.28515625" style="102" customWidth="1"/>
    <col min="12040" max="12040" width="10.42578125" style="102" customWidth="1"/>
    <col min="12041" max="12041" width="10.5703125" style="102" customWidth="1"/>
    <col min="12042" max="12045" width="9.42578125" style="102" customWidth="1"/>
    <col min="12046" max="12046" width="10.28515625" style="102" bestFit="1" customWidth="1"/>
    <col min="12047" max="12047" width="10.42578125" style="102" customWidth="1"/>
    <col min="12048" max="12048" width="11.7109375" style="102" customWidth="1"/>
    <col min="12049" max="12049" width="11" style="102" customWidth="1"/>
    <col min="12050" max="12050" width="10.85546875" style="102" customWidth="1"/>
    <col min="12051" max="12051" width="11.42578125" style="102" customWidth="1"/>
    <col min="12052" max="12289" width="9.140625" style="102"/>
    <col min="12290" max="12290" width="59.5703125" style="102" bestFit="1" customWidth="1"/>
    <col min="12291" max="12291" width="9.140625" style="102"/>
    <col min="12292" max="12292" width="10.7109375" style="102" bestFit="1" customWidth="1"/>
    <col min="12293" max="12293" width="6.85546875" style="102" bestFit="1" customWidth="1"/>
    <col min="12294" max="12294" width="9.140625" style="102"/>
    <col min="12295" max="12295" width="1.28515625" style="102" customWidth="1"/>
    <col min="12296" max="12296" width="10.42578125" style="102" customWidth="1"/>
    <col min="12297" max="12297" width="10.5703125" style="102" customWidth="1"/>
    <col min="12298" max="12301" width="9.42578125" style="102" customWidth="1"/>
    <col min="12302" max="12302" width="10.28515625" style="102" bestFit="1" customWidth="1"/>
    <col min="12303" max="12303" width="10.42578125" style="102" customWidth="1"/>
    <col min="12304" max="12304" width="11.7109375" style="102" customWidth="1"/>
    <col min="12305" max="12305" width="11" style="102" customWidth="1"/>
    <col min="12306" max="12306" width="10.85546875" style="102" customWidth="1"/>
    <col min="12307" max="12307" width="11.42578125" style="102" customWidth="1"/>
    <col min="12308" max="12545" width="9.140625" style="102"/>
    <col min="12546" max="12546" width="59.5703125" style="102" bestFit="1" customWidth="1"/>
    <col min="12547" max="12547" width="9.140625" style="102"/>
    <col min="12548" max="12548" width="10.7109375" style="102" bestFit="1" customWidth="1"/>
    <col min="12549" max="12549" width="6.85546875" style="102" bestFit="1" customWidth="1"/>
    <col min="12550" max="12550" width="9.140625" style="102"/>
    <col min="12551" max="12551" width="1.28515625" style="102" customWidth="1"/>
    <col min="12552" max="12552" width="10.42578125" style="102" customWidth="1"/>
    <col min="12553" max="12553" width="10.5703125" style="102" customWidth="1"/>
    <col min="12554" max="12557" width="9.42578125" style="102" customWidth="1"/>
    <col min="12558" max="12558" width="10.28515625" style="102" bestFit="1" customWidth="1"/>
    <col min="12559" max="12559" width="10.42578125" style="102" customWidth="1"/>
    <col min="12560" max="12560" width="11.7109375" style="102" customWidth="1"/>
    <col min="12561" max="12561" width="11" style="102" customWidth="1"/>
    <col min="12562" max="12562" width="10.85546875" style="102" customWidth="1"/>
    <col min="12563" max="12563" width="11.42578125" style="102" customWidth="1"/>
    <col min="12564" max="12801" width="9.140625" style="102"/>
    <col min="12802" max="12802" width="59.5703125" style="102" bestFit="1" customWidth="1"/>
    <col min="12803" max="12803" width="9.140625" style="102"/>
    <col min="12804" max="12804" width="10.7109375" style="102" bestFit="1" customWidth="1"/>
    <col min="12805" max="12805" width="6.85546875" style="102" bestFit="1" customWidth="1"/>
    <col min="12806" max="12806" width="9.140625" style="102"/>
    <col min="12807" max="12807" width="1.28515625" style="102" customWidth="1"/>
    <col min="12808" max="12808" width="10.42578125" style="102" customWidth="1"/>
    <col min="12809" max="12809" width="10.5703125" style="102" customWidth="1"/>
    <col min="12810" max="12813" width="9.42578125" style="102" customWidth="1"/>
    <col min="12814" max="12814" width="10.28515625" style="102" bestFit="1" customWidth="1"/>
    <col min="12815" max="12815" width="10.42578125" style="102" customWidth="1"/>
    <col min="12816" max="12816" width="11.7109375" style="102" customWidth="1"/>
    <col min="12817" max="12817" width="11" style="102" customWidth="1"/>
    <col min="12818" max="12818" width="10.85546875" style="102" customWidth="1"/>
    <col min="12819" max="12819" width="11.42578125" style="102" customWidth="1"/>
    <col min="12820" max="13057" width="9.140625" style="102"/>
    <col min="13058" max="13058" width="59.5703125" style="102" bestFit="1" customWidth="1"/>
    <col min="13059" max="13059" width="9.140625" style="102"/>
    <col min="13060" max="13060" width="10.7109375" style="102" bestFit="1" customWidth="1"/>
    <col min="13061" max="13061" width="6.85546875" style="102" bestFit="1" customWidth="1"/>
    <col min="13062" max="13062" width="9.140625" style="102"/>
    <col min="13063" max="13063" width="1.28515625" style="102" customWidth="1"/>
    <col min="13064" max="13064" width="10.42578125" style="102" customWidth="1"/>
    <col min="13065" max="13065" width="10.5703125" style="102" customWidth="1"/>
    <col min="13066" max="13069" width="9.42578125" style="102" customWidth="1"/>
    <col min="13070" max="13070" width="10.28515625" style="102" bestFit="1" customWidth="1"/>
    <col min="13071" max="13071" width="10.42578125" style="102" customWidth="1"/>
    <col min="13072" max="13072" width="11.7109375" style="102" customWidth="1"/>
    <col min="13073" max="13073" width="11" style="102" customWidth="1"/>
    <col min="13074" max="13074" width="10.85546875" style="102" customWidth="1"/>
    <col min="13075" max="13075" width="11.42578125" style="102" customWidth="1"/>
    <col min="13076" max="13313" width="9.140625" style="102"/>
    <col min="13314" max="13314" width="59.5703125" style="102" bestFit="1" customWidth="1"/>
    <col min="13315" max="13315" width="9.140625" style="102"/>
    <col min="13316" max="13316" width="10.7109375" style="102" bestFit="1" customWidth="1"/>
    <col min="13317" max="13317" width="6.85546875" style="102" bestFit="1" customWidth="1"/>
    <col min="13318" max="13318" width="9.140625" style="102"/>
    <col min="13319" max="13319" width="1.28515625" style="102" customWidth="1"/>
    <col min="13320" max="13320" width="10.42578125" style="102" customWidth="1"/>
    <col min="13321" max="13321" width="10.5703125" style="102" customWidth="1"/>
    <col min="13322" max="13325" width="9.42578125" style="102" customWidth="1"/>
    <col min="13326" max="13326" width="10.28515625" style="102" bestFit="1" customWidth="1"/>
    <col min="13327" max="13327" width="10.42578125" style="102" customWidth="1"/>
    <col min="13328" max="13328" width="11.7109375" style="102" customWidth="1"/>
    <col min="13329" max="13329" width="11" style="102" customWidth="1"/>
    <col min="13330" max="13330" width="10.85546875" style="102" customWidth="1"/>
    <col min="13331" max="13331" width="11.42578125" style="102" customWidth="1"/>
    <col min="13332" max="13569" width="9.140625" style="102"/>
    <col min="13570" max="13570" width="59.5703125" style="102" bestFit="1" customWidth="1"/>
    <col min="13571" max="13571" width="9.140625" style="102"/>
    <col min="13572" max="13572" width="10.7109375" style="102" bestFit="1" customWidth="1"/>
    <col min="13573" max="13573" width="6.85546875" style="102" bestFit="1" customWidth="1"/>
    <col min="13574" max="13574" width="9.140625" style="102"/>
    <col min="13575" max="13575" width="1.28515625" style="102" customWidth="1"/>
    <col min="13576" max="13576" width="10.42578125" style="102" customWidth="1"/>
    <col min="13577" max="13577" width="10.5703125" style="102" customWidth="1"/>
    <col min="13578" max="13581" width="9.42578125" style="102" customWidth="1"/>
    <col min="13582" max="13582" width="10.28515625" style="102" bestFit="1" customWidth="1"/>
    <col min="13583" max="13583" width="10.42578125" style="102" customWidth="1"/>
    <col min="13584" max="13584" width="11.7109375" style="102" customWidth="1"/>
    <col min="13585" max="13585" width="11" style="102" customWidth="1"/>
    <col min="13586" max="13586" width="10.85546875" style="102" customWidth="1"/>
    <col min="13587" max="13587" width="11.42578125" style="102" customWidth="1"/>
    <col min="13588" max="13825" width="9.140625" style="102"/>
    <col min="13826" max="13826" width="59.5703125" style="102" bestFit="1" customWidth="1"/>
    <col min="13827" max="13827" width="9.140625" style="102"/>
    <col min="13828" max="13828" width="10.7109375" style="102" bestFit="1" customWidth="1"/>
    <col min="13829" max="13829" width="6.85546875" style="102" bestFit="1" customWidth="1"/>
    <col min="13830" max="13830" width="9.140625" style="102"/>
    <col min="13831" max="13831" width="1.28515625" style="102" customWidth="1"/>
    <col min="13832" max="13832" width="10.42578125" style="102" customWidth="1"/>
    <col min="13833" max="13833" width="10.5703125" style="102" customWidth="1"/>
    <col min="13834" max="13837" width="9.42578125" style="102" customWidth="1"/>
    <col min="13838" max="13838" width="10.28515625" style="102" bestFit="1" customWidth="1"/>
    <col min="13839" max="13839" width="10.42578125" style="102" customWidth="1"/>
    <col min="13840" max="13840" width="11.7109375" style="102" customWidth="1"/>
    <col min="13841" max="13841" width="11" style="102" customWidth="1"/>
    <col min="13842" max="13842" width="10.85546875" style="102" customWidth="1"/>
    <col min="13843" max="13843" width="11.42578125" style="102" customWidth="1"/>
    <col min="13844" max="14081" width="9.140625" style="102"/>
    <col min="14082" max="14082" width="59.5703125" style="102" bestFit="1" customWidth="1"/>
    <col min="14083" max="14083" width="9.140625" style="102"/>
    <col min="14084" max="14084" width="10.7109375" style="102" bestFit="1" customWidth="1"/>
    <col min="14085" max="14085" width="6.85546875" style="102" bestFit="1" customWidth="1"/>
    <col min="14086" max="14086" width="9.140625" style="102"/>
    <col min="14087" max="14087" width="1.28515625" style="102" customWidth="1"/>
    <col min="14088" max="14088" width="10.42578125" style="102" customWidth="1"/>
    <col min="14089" max="14089" width="10.5703125" style="102" customWidth="1"/>
    <col min="14090" max="14093" width="9.42578125" style="102" customWidth="1"/>
    <col min="14094" max="14094" width="10.28515625" style="102" bestFit="1" customWidth="1"/>
    <col min="14095" max="14095" width="10.42578125" style="102" customWidth="1"/>
    <col min="14096" max="14096" width="11.7109375" style="102" customWidth="1"/>
    <col min="14097" max="14097" width="11" style="102" customWidth="1"/>
    <col min="14098" max="14098" width="10.85546875" style="102" customWidth="1"/>
    <col min="14099" max="14099" width="11.42578125" style="102" customWidth="1"/>
    <col min="14100" max="14337" width="9.140625" style="102"/>
    <col min="14338" max="14338" width="59.5703125" style="102" bestFit="1" customWidth="1"/>
    <col min="14339" max="14339" width="9.140625" style="102"/>
    <col min="14340" max="14340" width="10.7109375" style="102" bestFit="1" customWidth="1"/>
    <col min="14341" max="14341" width="6.85546875" style="102" bestFit="1" customWidth="1"/>
    <col min="14342" max="14342" width="9.140625" style="102"/>
    <col min="14343" max="14343" width="1.28515625" style="102" customWidth="1"/>
    <col min="14344" max="14344" width="10.42578125" style="102" customWidth="1"/>
    <col min="14345" max="14345" width="10.5703125" style="102" customWidth="1"/>
    <col min="14346" max="14349" width="9.42578125" style="102" customWidth="1"/>
    <col min="14350" max="14350" width="10.28515625" style="102" bestFit="1" customWidth="1"/>
    <col min="14351" max="14351" width="10.42578125" style="102" customWidth="1"/>
    <col min="14352" max="14352" width="11.7109375" style="102" customWidth="1"/>
    <col min="14353" max="14353" width="11" style="102" customWidth="1"/>
    <col min="14354" max="14354" width="10.85546875" style="102" customWidth="1"/>
    <col min="14355" max="14355" width="11.42578125" style="102" customWidth="1"/>
    <col min="14356" max="14593" width="9.140625" style="102"/>
    <col min="14594" max="14594" width="59.5703125" style="102" bestFit="1" customWidth="1"/>
    <col min="14595" max="14595" width="9.140625" style="102"/>
    <col min="14596" max="14596" width="10.7109375" style="102" bestFit="1" customWidth="1"/>
    <col min="14597" max="14597" width="6.85546875" style="102" bestFit="1" customWidth="1"/>
    <col min="14598" max="14598" width="9.140625" style="102"/>
    <col min="14599" max="14599" width="1.28515625" style="102" customWidth="1"/>
    <col min="14600" max="14600" width="10.42578125" style="102" customWidth="1"/>
    <col min="14601" max="14601" width="10.5703125" style="102" customWidth="1"/>
    <col min="14602" max="14605" width="9.42578125" style="102" customWidth="1"/>
    <col min="14606" max="14606" width="10.28515625" style="102" bestFit="1" customWidth="1"/>
    <col min="14607" max="14607" width="10.42578125" style="102" customWidth="1"/>
    <col min="14608" max="14608" width="11.7109375" style="102" customWidth="1"/>
    <col min="14609" max="14609" width="11" style="102" customWidth="1"/>
    <col min="14610" max="14610" width="10.85546875" style="102" customWidth="1"/>
    <col min="14611" max="14611" width="11.42578125" style="102" customWidth="1"/>
    <col min="14612" max="14849" width="9.140625" style="102"/>
    <col min="14850" max="14850" width="59.5703125" style="102" bestFit="1" customWidth="1"/>
    <col min="14851" max="14851" width="9.140625" style="102"/>
    <col min="14852" max="14852" width="10.7109375" style="102" bestFit="1" customWidth="1"/>
    <col min="14853" max="14853" width="6.85546875" style="102" bestFit="1" customWidth="1"/>
    <col min="14854" max="14854" width="9.140625" style="102"/>
    <col min="14855" max="14855" width="1.28515625" style="102" customWidth="1"/>
    <col min="14856" max="14856" width="10.42578125" style="102" customWidth="1"/>
    <col min="14857" max="14857" width="10.5703125" style="102" customWidth="1"/>
    <col min="14858" max="14861" width="9.42578125" style="102" customWidth="1"/>
    <col min="14862" max="14862" width="10.28515625" style="102" bestFit="1" customWidth="1"/>
    <col min="14863" max="14863" width="10.42578125" style="102" customWidth="1"/>
    <col min="14864" max="14864" width="11.7109375" style="102" customWidth="1"/>
    <col min="14865" max="14865" width="11" style="102" customWidth="1"/>
    <col min="14866" max="14866" width="10.85546875" style="102" customWidth="1"/>
    <col min="14867" max="14867" width="11.42578125" style="102" customWidth="1"/>
    <col min="14868" max="15105" width="9.140625" style="102"/>
    <col min="15106" max="15106" width="59.5703125" style="102" bestFit="1" customWidth="1"/>
    <col min="15107" max="15107" width="9.140625" style="102"/>
    <col min="15108" max="15108" width="10.7109375" style="102" bestFit="1" customWidth="1"/>
    <col min="15109" max="15109" width="6.85546875" style="102" bestFit="1" customWidth="1"/>
    <col min="15110" max="15110" width="9.140625" style="102"/>
    <col min="15111" max="15111" width="1.28515625" style="102" customWidth="1"/>
    <col min="15112" max="15112" width="10.42578125" style="102" customWidth="1"/>
    <col min="15113" max="15113" width="10.5703125" style="102" customWidth="1"/>
    <col min="15114" max="15117" width="9.42578125" style="102" customWidth="1"/>
    <col min="15118" max="15118" width="10.28515625" style="102" bestFit="1" customWidth="1"/>
    <col min="15119" max="15119" width="10.42578125" style="102" customWidth="1"/>
    <col min="15120" max="15120" width="11.7109375" style="102" customWidth="1"/>
    <col min="15121" max="15121" width="11" style="102" customWidth="1"/>
    <col min="15122" max="15122" width="10.85546875" style="102" customWidth="1"/>
    <col min="15123" max="15123" width="11.42578125" style="102" customWidth="1"/>
    <col min="15124" max="15361" width="9.140625" style="102"/>
    <col min="15362" max="15362" width="59.5703125" style="102" bestFit="1" customWidth="1"/>
    <col min="15363" max="15363" width="9.140625" style="102"/>
    <col min="15364" max="15364" width="10.7109375" style="102" bestFit="1" customWidth="1"/>
    <col min="15365" max="15365" width="6.85546875" style="102" bestFit="1" customWidth="1"/>
    <col min="15366" max="15366" width="9.140625" style="102"/>
    <col min="15367" max="15367" width="1.28515625" style="102" customWidth="1"/>
    <col min="15368" max="15368" width="10.42578125" style="102" customWidth="1"/>
    <col min="15369" max="15369" width="10.5703125" style="102" customWidth="1"/>
    <col min="15370" max="15373" width="9.42578125" style="102" customWidth="1"/>
    <col min="15374" max="15374" width="10.28515625" style="102" bestFit="1" customWidth="1"/>
    <col min="15375" max="15375" width="10.42578125" style="102" customWidth="1"/>
    <col min="15376" max="15376" width="11.7109375" style="102" customWidth="1"/>
    <col min="15377" max="15377" width="11" style="102" customWidth="1"/>
    <col min="15378" max="15378" width="10.85546875" style="102" customWidth="1"/>
    <col min="15379" max="15379" width="11.42578125" style="102" customWidth="1"/>
    <col min="15380" max="15617" width="9.140625" style="102"/>
    <col min="15618" max="15618" width="59.5703125" style="102" bestFit="1" customWidth="1"/>
    <col min="15619" max="15619" width="9.140625" style="102"/>
    <col min="15620" max="15620" width="10.7109375" style="102" bestFit="1" customWidth="1"/>
    <col min="15621" max="15621" width="6.85546875" style="102" bestFit="1" customWidth="1"/>
    <col min="15622" max="15622" width="9.140625" style="102"/>
    <col min="15623" max="15623" width="1.28515625" style="102" customWidth="1"/>
    <col min="15624" max="15624" width="10.42578125" style="102" customWidth="1"/>
    <col min="15625" max="15625" width="10.5703125" style="102" customWidth="1"/>
    <col min="15626" max="15629" width="9.42578125" style="102" customWidth="1"/>
    <col min="15630" max="15630" width="10.28515625" style="102" bestFit="1" customWidth="1"/>
    <col min="15631" max="15631" width="10.42578125" style="102" customWidth="1"/>
    <col min="15632" max="15632" width="11.7109375" style="102" customWidth="1"/>
    <col min="15633" max="15633" width="11" style="102" customWidth="1"/>
    <col min="15634" max="15634" width="10.85546875" style="102" customWidth="1"/>
    <col min="15635" max="15635" width="11.42578125" style="102" customWidth="1"/>
    <col min="15636" max="15873" width="9.140625" style="102"/>
    <col min="15874" max="15874" width="59.5703125" style="102" bestFit="1" customWidth="1"/>
    <col min="15875" max="15875" width="9.140625" style="102"/>
    <col min="15876" max="15876" width="10.7109375" style="102" bestFit="1" customWidth="1"/>
    <col min="15877" max="15877" width="6.85546875" style="102" bestFit="1" customWidth="1"/>
    <col min="15878" max="15878" width="9.140625" style="102"/>
    <col min="15879" max="15879" width="1.28515625" style="102" customWidth="1"/>
    <col min="15880" max="15880" width="10.42578125" style="102" customWidth="1"/>
    <col min="15881" max="15881" width="10.5703125" style="102" customWidth="1"/>
    <col min="15882" max="15885" width="9.42578125" style="102" customWidth="1"/>
    <col min="15886" max="15886" width="10.28515625" style="102" bestFit="1" customWidth="1"/>
    <col min="15887" max="15887" width="10.42578125" style="102" customWidth="1"/>
    <col min="15888" max="15888" width="11.7109375" style="102" customWidth="1"/>
    <col min="15889" max="15889" width="11" style="102" customWidth="1"/>
    <col min="15890" max="15890" width="10.85546875" style="102" customWidth="1"/>
    <col min="15891" max="15891" width="11.42578125" style="102" customWidth="1"/>
    <col min="15892" max="16129" width="9.140625" style="102"/>
    <col min="16130" max="16130" width="59.5703125" style="102" bestFit="1" customWidth="1"/>
    <col min="16131" max="16131" width="9.140625" style="102"/>
    <col min="16132" max="16132" width="10.7109375" style="102" bestFit="1" customWidth="1"/>
    <col min="16133" max="16133" width="6.85546875" style="102" bestFit="1" customWidth="1"/>
    <col min="16134" max="16134" width="9.140625" style="102"/>
    <col min="16135" max="16135" width="1.28515625" style="102" customWidth="1"/>
    <col min="16136" max="16136" width="10.42578125" style="102" customWidth="1"/>
    <col min="16137" max="16137" width="10.5703125" style="102" customWidth="1"/>
    <col min="16138" max="16141" width="9.42578125" style="102" customWidth="1"/>
    <col min="16142" max="16142" width="10.28515625" style="102" bestFit="1" customWidth="1"/>
    <col min="16143" max="16143" width="10.42578125" style="102" customWidth="1"/>
    <col min="16144" max="16144" width="11.7109375" style="102" customWidth="1"/>
    <col min="16145" max="16145" width="11" style="102" customWidth="1"/>
    <col min="16146" max="16146" width="10.85546875" style="102" customWidth="1"/>
    <col min="16147" max="16147" width="11.42578125" style="102" customWidth="1"/>
    <col min="16148" max="16384" width="9.140625" style="102"/>
  </cols>
  <sheetData>
    <row r="1" spans="1:19" ht="15.75">
      <c r="A1" s="1392" t="s">
        <v>494</v>
      </c>
      <c r="B1" s="1388"/>
      <c r="C1" s="1388"/>
      <c r="D1" s="1388"/>
      <c r="E1" s="1388"/>
      <c r="F1" s="1388"/>
      <c r="G1" s="1388"/>
      <c r="H1" s="1388"/>
      <c r="I1" s="1388"/>
      <c r="J1" s="1388"/>
      <c r="K1" s="1388"/>
      <c r="L1" s="1388"/>
      <c r="M1" s="1388"/>
      <c r="N1" s="1388"/>
      <c r="O1" s="1388"/>
      <c r="P1" s="1388"/>
      <c r="Q1" s="1388"/>
      <c r="R1" s="1388"/>
      <c r="S1" s="1389"/>
    </row>
    <row r="2" spans="1:19">
      <c r="A2" s="394"/>
      <c r="B2" s="106"/>
      <c r="C2" s="106"/>
      <c r="D2" s="106"/>
      <c r="E2" s="106"/>
      <c r="F2" s="107"/>
      <c r="G2" s="108"/>
      <c r="I2" s="108"/>
      <c r="J2" s="108"/>
      <c r="K2" s="108"/>
      <c r="L2" s="108"/>
      <c r="M2" s="108"/>
      <c r="N2" s="108"/>
    </row>
    <row r="3" spans="1:19">
      <c r="A3" s="109"/>
      <c r="B3" s="110"/>
      <c r="C3" s="111" t="s">
        <v>87</v>
      </c>
      <c r="D3" s="112"/>
      <c r="E3" s="112"/>
      <c r="F3" s="113"/>
      <c r="G3" s="114"/>
      <c r="H3" s="1390" t="s">
        <v>225</v>
      </c>
      <c r="I3" s="1390"/>
      <c r="J3" s="1390"/>
      <c r="K3" s="1390"/>
      <c r="L3" s="1390"/>
      <c r="M3" s="1390"/>
      <c r="N3" s="1391" t="s">
        <v>226</v>
      </c>
      <c r="O3" s="1391"/>
      <c r="P3" s="1391"/>
      <c r="Q3" s="1391"/>
      <c r="R3" s="1391"/>
      <c r="S3" s="1391"/>
    </row>
    <row r="4" spans="1:19">
      <c r="A4" s="115" t="s">
        <v>88</v>
      </c>
      <c r="B4" s="116" t="s">
        <v>89</v>
      </c>
      <c r="C4" s="117" t="s">
        <v>90</v>
      </c>
      <c r="D4" s="117" t="s">
        <v>91</v>
      </c>
      <c r="E4" s="117" t="s">
        <v>92</v>
      </c>
      <c r="F4" s="118" t="s">
        <v>0</v>
      </c>
      <c r="G4" s="119"/>
      <c r="H4" s="120">
        <v>2015</v>
      </c>
      <c r="I4" s="120">
        <v>2016</v>
      </c>
      <c r="J4" s="120">
        <v>2017</v>
      </c>
      <c r="K4" s="120">
        <v>2018</v>
      </c>
      <c r="L4" s="120">
        <v>2019</v>
      </c>
      <c r="M4" s="120">
        <v>2020</v>
      </c>
      <c r="N4" s="120">
        <v>2015</v>
      </c>
      <c r="O4" s="120">
        <v>2016</v>
      </c>
      <c r="P4" s="120">
        <v>2017</v>
      </c>
      <c r="Q4" s="120">
        <v>2018</v>
      </c>
      <c r="R4" s="120">
        <v>2019</v>
      </c>
      <c r="S4" s="120">
        <v>2020</v>
      </c>
    </row>
    <row r="5" spans="1:19">
      <c r="A5" s="121" t="s">
        <v>93</v>
      </c>
      <c r="B5" s="122" t="s">
        <v>94</v>
      </c>
      <c r="C5" s="123" t="s">
        <v>95</v>
      </c>
      <c r="D5" s="123" t="s">
        <v>96</v>
      </c>
      <c r="E5" s="123" t="s">
        <v>97</v>
      </c>
      <c r="F5" s="125" t="s">
        <v>98</v>
      </c>
      <c r="G5" s="126"/>
      <c r="H5" s="127"/>
      <c r="I5" s="127"/>
      <c r="J5" s="127"/>
      <c r="K5" s="127"/>
      <c r="L5" s="127"/>
      <c r="M5" s="127"/>
      <c r="N5" s="127"/>
      <c r="O5" s="127"/>
      <c r="P5" s="128"/>
      <c r="Q5" s="128"/>
      <c r="R5" s="128"/>
      <c r="S5" s="128"/>
    </row>
    <row r="6" spans="1:19">
      <c r="A6" s="115"/>
      <c r="B6" s="129" t="s">
        <v>99</v>
      </c>
      <c r="C6" s="130"/>
      <c r="D6" s="116"/>
      <c r="E6" s="116"/>
      <c r="F6" s="131"/>
      <c r="G6" s="132"/>
      <c r="H6" s="133"/>
      <c r="I6" s="133"/>
      <c r="J6" s="133"/>
      <c r="K6" s="133"/>
      <c r="L6" s="133"/>
      <c r="M6" s="133"/>
      <c r="N6" s="91"/>
      <c r="O6" s="91"/>
      <c r="P6" s="91"/>
      <c r="Q6" s="91"/>
      <c r="R6" s="91"/>
      <c r="S6" s="91"/>
    </row>
    <row r="7" spans="1:19">
      <c r="A7" s="99"/>
      <c r="B7" s="134"/>
      <c r="C7" s="130"/>
      <c r="D7" s="134"/>
      <c r="E7" s="134"/>
      <c r="F7" s="130"/>
      <c r="G7" s="135"/>
      <c r="H7" s="136"/>
      <c r="I7" s="136"/>
      <c r="J7" s="136"/>
      <c r="K7" s="136"/>
      <c r="L7" s="136"/>
      <c r="M7" s="136"/>
      <c r="N7" s="92"/>
      <c r="O7" s="92"/>
      <c r="P7" s="92"/>
      <c r="Q7" s="92"/>
      <c r="R7" s="92"/>
      <c r="S7" s="92"/>
    </row>
    <row r="8" spans="1:19">
      <c r="A8" s="137">
        <v>1.1000000000000001</v>
      </c>
      <c r="B8" s="138" t="s">
        <v>455</v>
      </c>
      <c r="C8" s="607">
        <v>0.16666666666666666</v>
      </c>
      <c r="D8" s="134" t="str">
        <f>Inputs!$D$82</f>
        <v>Support staff</v>
      </c>
      <c r="E8" s="134">
        <v>1</v>
      </c>
      <c r="F8" s="130">
        <f>E8*C8</f>
        <v>0.16666666666666666</v>
      </c>
      <c r="G8" s="135"/>
      <c r="H8" s="971">
        <f>Inputs!L$82</f>
        <v>68.441017362959727</v>
      </c>
      <c r="I8" s="971">
        <f>Inputs!M$82</f>
        <v>69.791189569063036</v>
      </c>
      <c r="J8" s="971">
        <f>Inputs!N$82</f>
        <v>71.02222509185215</v>
      </c>
      <c r="K8" s="971">
        <f>Inputs!O$82</f>
        <v>72.274974651437702</v>
      </c>
      <c r="L8" s="971">
        <f>Inputs!P$82</f>
        <v>73.549821258208297</v>
      </c>
      <c r="M8" s="971">
        <f>Inputs!Q$82</f>
        <v>74.847154678410959</v>
      </c>
      <c r="N8" s="971">
        <f t="shared" ref="N8:S8" si="0">H8*$F8</f>
        <v>11.406836227159953</v>
      </c>
      <c r="O8" s="971">
        <f t="shared" si="0"/>
        <v>11.631864928177173</v>
      </c>
      <c r="P8" s="971">
        <f t="shared" si="0"/>
        <v>11.83703751530869</v>
      </c>
      <c r="Q8" s="971">
        <f t="shared" si="0"/>
        <v>12.045829108572949</v>
      </c>
      <c r="R8" s="971">
        <f t="shared" si="0"/>
        <v>12.258303543034716</v>
      </c>
      <c r="S8" s="971">
        <f t="shared" si="0"/>
        <v>12.47452577973516</v>
      </c>
    </row>
    <row r="9" spans="1:19">
      <c r="A9" s="137"/>
      <c r="B9" s="134" t="s">
        <v>456</v>
      </c>
      <c r="C9" s="130"/>
      <c r="D9" s="134"/>
      <c r="E9" s="134"/>
      <c r="F9" s="130"/>
      <c r="G9" s="135"/>
      <c r="H9" s="982"/>
      <c r="I9" s="982"/>
      <c r="J9" s="982"/>
      <c r="K9" s="982"/>
      <c r="L9" s="982"/>
      <c r="M9" s="982"/>
      <c r="N9" s="971"/>
      <c r="O9" s="971"/>
      <c r="P9" s="971"/>
      <c r="Q9" s="971"/>
      <c r="R9" s="971"/>
      <c r="S9" s="971"/>
    </row>
    <row r="10" spans="1:19">
      <c r="A10" s="137"/>
      <c r="B10" s="134"/>
      <c r="C10" s="130"/>
      <c r="D10" s="134"/>
      <c r="E10" s="134"/>
      <c r="F10" s="130"/>
      <c r="G10" s="135"/>
      <c r="H10" s="982"/>
      <c r="I10" s="982"/>
      <c r="J10" s="982"/>
      <c r="K10" s="982"/>
      <c r="L10" s="982"/>
      <c r="M10" s="982"/>
      <c r="N10" s="971"/>
      <c r="O10" s="971"/>
      <c r="P10" s="971"/>
      <c r="Q10" s="971"/>
      <c r="R10" s="971"/>
      <c r="S10" s="971"/>
    </row>
    <row r="11" spans="1:19">
      <c r="A11" s="137">
        <v>1.2</v>
      </c>
      <c r="B11" s="134" t="s">
        <v>457</v>
      </c>
      <c r="C11" s="607">
        <v>0.16666666666666666</v>
      </c>
      <c r="D11" s="134" t="str">
        <f>Inputs!$D$82</f>
        <v>Support staff</v>
      </c>
      <c r="E11" s="134">
        <v>1</v>
      </c>
      <c r="F11" s="130">
        <f>E11*C11</f>
        <v>0.16666666666666666</v>
      </c>
      <c r="G11" s="135"/>
      <c r="H11" s="971">
        <f>Inputs!L$82</f>
        <v>68.441017362959727</v>
      </c>
      <c r="I11" s="971">
        <f>Inputs!M$82</f>
        <v>69.791189569063036</v>
      </c>
      <c r="J11" s="971">
        <f>Inputs!N$82</f>
        <v>71.02222509185215</v>
      </c>
      <c r="K11" s="971">
        <f>Inputs!O$82</f>
        <v>72.274974651437702</v>
      </c>
      <c r="L11" s="971">
        <f>Inputs!P$82</f>
        <v>73.549821258208297</v>
      </c>
      <c r="M11" s="971">
        <f>Inputs!Q$82</f>
        <v>74.847154678410959</v>
      </c>
      <c r="N11" s="971">
        <f t="shared" ref="N11:S11" si="1">H11*$F11</f>
        <v>11.406836227159953</v>
      </c>
      <c r="O11" s="971">
        <f t="shared" si="1"/>
        <v>11.631864928177173</v>
      </c>
      <c r="P11" s="971">
        <f t="shared" si="1"/>
        <v>11.83703751530869</v>
      </c>
      <c r="Q11" s="971">
        <f t="shared" si="1"/>
        <v>12.045829108572949</v>
      </c>
      <c r="R11" s="971">
        <f t="shared" si="1"/>
        <v>12.258303543034716</v>
      </c>
      <c r="S11" s="971">
        <f t="shared" si="1"/>
        <v>12.47452577973516</v>
      </c>
    </row>
    <row r="12" spans="1:19">
      <c r="A12" s="137"/>
      <c r="B12" s="134"/>
      <c r="C12" s="130"/>
      <c r="D12" s="134"/>
      <c r="E12" s="134"/>
      <c r="F12" s="130"/>
      <c r="G12" s="135"/>
      <c r="H12" s="971"/>
      <c r="I12" s="971"/>
      <c r="J12" s="971"/>
      <c r="K12" s="971"/>
      <c r="L12" s="971"/>
      <c r="M12" s="971"/>
      <c r="N12" s="971"/>
      <c r="O12" s="971"/>
      <c r="P12" s="971"/>
      <c r="Q12" s="971"/>
      <c r="R12" s="971"/>
      <c r="S12" s="971"/>
    </row>
    <row r="13" spans="1:19">
      <c r="A13" s="137">
        <v>1.3</v>
      </c>
      <c r="B13" s="134" t="s">
        <v>458</v>
      </c>
      <c r="C13" s="607">
        <v>8.3333333333333329E-2</v>
      </c>
      <c r="D13" s="134" t="str">
        <f>Inputs!$D$82</f>
        <v>Support staff</v>
      </c>
      <c r="E13" s="134">
        <v>1</v>
      </c>
      <c r="F13" s="130">
        <f>E13*C13</f>
        <v>8.3333333333333329E-2</v>
      </c>
      <c r="G13" s="135"/>
      <c r="H13" s="971">
        <f>Inputs!L$82</f>
        <v>68.441017362959727</v>
      </c>
      <c r="I13" s="971">
        <f>Inputs!M$82</f>
        <v>69.791189569063036</v>
      </c>
      <c r="J13" s="971">
        <f>Inputs!N$82</f>
        <v>71.02222509185215</v>
      </c>
      <c r="K13" s="971">
        <f>Inputs!O$82</f>
        <v>72.274974651437702</v>
      </c>
      <c r="L13" s="971">
        <f>Inputs!P$82</f>
        <v>73.549821258208297</v>
      </c>
      <c r="M13" s="971">
        <f>Inputs!Q$82</f>
        <v>74.847154678410959</v>
      </c>
      <c r="N13" s="971">
        <f t="shared" ref="N13:S13" si="2">H13*$F13</f>
        <v>5.7034181135799766</v>
      </c>
      <c r="O13" s="971">
        <f t="shared" si="2"/>
        <v>5.8159324640885863</v>
      </c>
      <c r="P13" s="971">
        <f t="shared" si="2"/>
        <v>5.9185187576543452</v>
      </c>
      <c r="Q13" s="971">
        <f t="shared" si="2"/>
        <v>6.0229145542864746</v>
      </c>
      <c r="R13" s="971">
        <f t="shared" si="2"/>
        <v>6.1291517715173578</v>
      </c>
      <c r="S13" s="971">
        <f t="shared" si="2"/>
        <v>6.2372628898675799</v>
      </c>
    </row>
    <row r="14" spans="1:19">
      <c r="A14" s="137"/>
      <c r="B14" s="134"/>
      <c r="C14" s="130"/>
      <c r="D14" s="134"/>
      <c r="E14" s="134"/>
      <c r="F14" s="130"/>
      <c r="G14" s="241"/>
      <c r="H14" s="982"/>
      <c r="I14" s="982"/>
      <c r="J14" s="982"/>
      <c r="K14" s="982"/>
      <c r="L14" s="982"/>
      <c r="M14" s="982"/>
      <c r="N14" s="982"/>
      <c r="O14" s="1000"/>
      <c r="P14" s="1000"/>
      <c r="Q14" s="1000"/>
      <c r="R14" s="1000"/>
      <c r="S14" s="1000"/>
    </row>
    <row r="15" spans="1:19">
      <c r="A15" s="140"/>
      <c r="B15" s="141" t="s">
        <v>44</v>
      </c>
      <c r="C15" s="142">
        <f>SUM(C6:C14)</f>
        <v>0.41666666666666663</v>
      </c>
      <c r="D15" s="143"/>
      <c r="E15" s="143"/>
      <c r="F15" s="142">
        <f>SUM(F6:F14)</f>
        <v>0.41666666666666663</v>
      </c>
      <c r="G15" s="144"/>
      <c r="H15" s="992"/>
      <c r="I15" s="992"/>
      <c r="J15" s="992"/>
      <c r="K15" s="992"/>
      <c r="L15" s="992"/>
      <c r="M15" s="992"/>
      <c r="N15" s="992">
        <f t="shared" ref="N15:S15" si="3">SUM(N8:N13)</f>
        <v>28.517090567899885</v>
      </c>
      <c r="O15" s="992">
        <f t="shared" si="3"/>
        <v>29.079662320442932</v>
      </c>
      <c r="P15" s="992">
        <f t="shared" si="3"/>
        <v>29.592593788271728</v>
      </c>
      <c r="Q15" s="992">
        <f t="shared" si="3"/>
        <v>30.114572771432371</v>
      </c>
      <c r="R15" s="992">
        <f t="shared" si="3"/>
        <v>30.645758857586788</v>
      </c>
      <c r="S15" s="992">
        <f t="shared" si="3"/>
        <v>31.1863144493379</v>
      </c>
    </row>
    <row r="16" spans="1:19">
      <c r="A16" s="99"/>
      <c r="B16" s="146" t="s">
        <v>103</v>
      </c>
      <c r="C16" s="130"/>
      <c r="D16" s="109"/>
      <c r="E16" s="134"/>
      <c r="F16" s="130"/>
      <c r="G16" s="135"/>
      <c r="H16" s="971"/>
      <c r="I16" s="971"/>
      <c r="J16" s="971"/>
      <c r="K16" s="971"/>
      <c r="L16" s="971"/>
      <c r="M16" s="971"/>
      <c r="N16" s="971"/>
      <c r="O16" s="971"/>
      <c r="P16" s="971"/>
      <c r="Q16" s="971"/>
      <c r="R16" s="971"/>
      <c r="S16" s="971"/>
    </row>
    <row r="17" spans="1:19">
      <c r="A17" s="99"/>
      <c r="B17" s="134"/>
      <c r="C17" s="130"/>
      <c r="D17" s="99"/>
      <c r="E17" s="134"/>
      <c r="F17" s="130"/>
      <c r="G17" s="135"/>
      <c r="H17" s="971"/>
      <c r="I17" s="971"/>
      <c r="J17" s="971"/>
      <c r="K17" s="971"/>
      <c r="L17" s="971"/>
      <c r="M17" s="971"/>
      <c r="N17" s="971"/>
      <c r="O17" s="971"/>
      <c r="P17" s="971"/>
      <c r="Q17" s="971"/>
      <c r="R17" s="971"/>
      <c r="S17" s="971"/>
    </row>
    <row r="18" spans="1:19">
      <c r="A18" s="137">
        <v>2.1</v>
      </c>
      <c r="B18" s="134"/>
      <c r="C18" s="130"/>
      <c r="D18" s="147"/>
      <c r="E18" s="134"/>
      <c r="F18" s="130"/>
      <c r="G18" s="135"/>
      <c r="H18" s="971"/>
      <c r="I18" s="971"/>
      <c r="J18" s="971"/>
      <c r="K18" s="971"/>
      <c r="L18" s="971"/>
      <c r="M18" s="971"/>
      <c r="N18" s="971">
        <f t="shared" ref="N18:S18" si="4">H18*$F18</f>
        <v>0</v>
      </c>
      <c r="O18" s="971">
        <f t="shared" si="4"/>
        <v>0</v>
      </c>
      <c r="P18" s="971">
        <f t="shared" si="4"/>
        <v>0</v>
      </c>
      <c r="Q18" s="971">
        <f t="shared" si="4"/>
        <v>0</v>
      </c>
      <c r="R18" s="971">
        <f t="shared" si="4"/>
        <v>0</v>
      </c>
      <c r="S18" s="971">
        <f t="shared" si="4"/>
        <v>0</v>
      </c>
    </row>
    <row r="19" spans="1:19">
      <c r="A19" s="148"/>
      <c r="B19" s="141" t="s">
        <v>44</v>
      </c>
      <c r="C19" s="142">
        <f>SUM(C16:C18)</f>
        <v>0</v>
      </c>
      <c r="D19" s="143"/>
      <c r="E19" s="143"/>
      <c r="F19" s="142">
        <f>SUM(F16:F18)</f>
        <v>0</v>
      </c>
      <c r="G19" s="144"/>
      <c r="H19" s="992"/>
      <c r="I19" s="992"/>
      <c r="J19" s="992"/>
      <c r="K19" s="992"/>
      <c r="L19" s="992"/>
      <c r="M19" s="992"/>
      <c r="N19" s="992">
        <f t="shared" ref="N19:S19" si="5">SUM(N18)</f>
        <v>0</v>
      </c>
      <c r="O19" s="992">
        <f t="shared" si="5"/>
        <v>0</v>
      </c>
      <c r="P19" s="992">
        <f t="shared" si="5"/>
        <v>0</v>
      </c>
      <c r="Q19" s="992">
        <f t="shared" si="5"/>
        <v>0</v>
      </c>
      <c r="R19" s="992">
        <f t="shared" si="5"/>
        <v>0</v>
      </c>
      <c r="S19" s="992">
        <f t="shared" si="5"/>
        <v>0</v>
      </c>
    </row>
    <row r="20" spans="1:19">
      <c r="A20" s="137"/>
      <c r="B20" s="129" t="s">
        <v>104</v>
      </c>
      <c r="C20" s="130"/>
      <c r="D20" s="134"/>
      <c r="E20" s="134"/>
      <c r="F20" s="130"/>
      <c r="G20" s="237"/>
      <c r="H20" s="971"/>
      <c r="I20" s="971"/>
      <c r="J20" s="971"/>
      <c r="K20" s="971"/>
      <c r="L20" s="971"/>
      <c r="M20" s="971"/>
      <c r="N20" s="971"/>
      <c r="O20" s="971"/>
      <c r="P20" s="971"/>
      <c r="Q20" s="971"/>
      <c r="R20" s="971"/>
      <c r="S20" s="971"/>
    </row>
    <row r="21" spans="1:19">
      <c r="A21" s="99"/>
      <c r="B21" s="134"/>
      <c r="C21" s="130"/>
      <c r="D21" s="134"/>
      <c r="E21" s="134"/>
      <c r="F21" s="130"/>
      <c r="G21" s="135"/>
      <c r="H21" s="971"/>
      <c r="I21" s="971"/>
      <c r="J21" s="971"/>
      <c r="K21" s="971"/>
      <c r="L21" s="971"/>
      <c r="M21" s="971"/>
      <c r="N21" s="971"/>
      <c r="O21" s="971"/>
      <c r="P21" s="971"/>
      <c r="Q21" s="971"/>
      <c r="R21" s="971"/>
      <c r="S21" s="971"/>
    </row>
    <row r="22" spans="1:19">
      <c r="A22" s="137">
        <v>3.1</v>
      </c>
      <c r="B22" s="134"/>
      <c r="C22" s="130"/>
      <c r="D22" s="134"/>
      <c r="E22" s="134"/>
      <c r="F22" s="130"/>
      <c r="G22" s="149"/>
      <c r="H22" s="1022"/>
      <c r="I22" s="1022"/>
      <c r="J22" s="1022"/>
      <c r="K22" s="1022"/>
      <c r="L22" s="1022"/>
      <c r="M22" s="1022"/>
      <c r="N22" s="1022"/>
      <c r="O22" s="1022"/>
      <c r="P22" s="1022"/>
      <c r="Q22" s="1022"/>
      <c r="R22" s="1022"/>
      <c r="S22" s="1022"/>
    </row>
    <row r="23" spans="1:19">
      <c r="A23" s="148"/>
      <c r="B23" s="141" t="s">
        <v>44</v>
      </c>
      <c r="C23" s="142">
        <f>SUM(C20:C22)</f>
        <v>0</v>
      </c>
      <c r="D23" s="143" t="s">
        <v>105</v>
      </c>
      <c r="E23" s="143"/>
      <c r="F23" s="142">
        <f>SUM(F20:F22)</f>
        <v>0</v>
      </c>
      <c r="G23" s="144"/>
      <c r="H23" s="992"/>
      <c r="I23" s="992"/>
      <c r="J23" s="992"/>
      <c r="K23" s="992"/>
      <c r="L23" s="992"/>
      <c r="M23" s="992"/>
      <c r="N23" s="992">
        <f t="shared" ref="N23:S23" si="6">SUM(N21:N22)</f>
        <v>0</v>
      </c>
      <c r="O23" s="992">
        <f t="shared" si="6"/>
        <v>0</v>
      </c>
      <c r="P23" s="992">
        <f t="shared" si="6"/>
        <v>0</v>
      </c>
      <c r="Q23" s="992">
        <f t="shared" si="6"/>
        <v>0</v>
      </c>
      <c r="R23" s="992">
        <f t="shared" si="6"/>
        <v>0</v>
      </c>
      <c r="S23" s="992">
        <f t="shared" si="6"/>
        <v>0</v>
      </c>
    </row>
    <row r="24" spans="1:19">
      <c r="A24" s="99"/>
      <c r="B24" s="129" t="s">
        <v>106</v>
      </c>
      <c r="C24" s="130"/>
      <c r="D24" s="134"/>
      <c r="E24" s="134"/>
      <c r="F24" s="130"/>
      <c r="G24" s="237"/>
      <c r="H24" s="982"/>
      <c r="I24" s="982"/>
      <c r="J24" s="982"/>
      <c r="K24" s="982"/>
      <c r="L24" s="982"/>
      <c r="M24" s="982"/>
      <c r="N24" s="982"/>
      <c r="O24" s="1000"/>
      <c r="P24" s="1000"/>
      <c r="Q24" s="1000"/>
      <c r="R24" s="1000"/>
      <c r="S24" s="1000"/>
    </row>
    <row r="25" spans="1:19">
      <c r="A25" s="99"/>
      <c r="B25" s="134"/>
      <c r="C25" s="130"/>
      <c r="D25" s="134"/>
      <c r="E25" s="134"/>
      <c r="F25" s="130"/>
      <c r="G25" s="149"/>
      <c r="H25" s="971"/>
      <c r="I25" s="971"/>
      <c r="J25" s="971"/>
      <c r="K25" s="971"/>
      <c r="L25" s="971"/>
      <c r="M25" s="971"/>
      <c r="N25" s="971"/>
      <c r="O25" s="971"/>
      <c r="P25" s="971"/>
      <c r="Q25" s="971"/>
      <c r="R25" s="971"/>
      <c r="S25" s="971"/>
    </row>
    <row r="26" spans="1:19">
      <c r="A26" s="137">
        <v>4.0999999999999996</v>
      </c>
      <c r="B26" s="134" t="s">
        <v>459</v>
      </c>
      <c r="C26" s="607">
        <v>8.3333333333333329E-2</v>
      </c>
      <c r="D26" s="134" t="str">
        <f>Inputs!$D$82</f>
        <v>Support staff</v>
      </c>
      <c r="E26" s="134">
        <v>1</v>
      </c>
      <c r="F26" s="130">
        <f>E26*C26</f>
        <v>8.3333333333333329E-2</v>
      </c>
      <c r="G26" s="149"/>
      <c r="H26" s="971">
        <f>Inputs!L$82</f>
        <v>68.441017362959727</v>
      </c>
      <c r="I26" s="971">
        <f>Inputs!M$82</f>
        <v>69.791189569063036</v>
      </c>
      <c r="J26" s="971">
        <f>Inputs!N$82</f>
        <v>71.02222509185215</v>
      </c>
      <c r="K26" s="971">
        <f>Inputs!O$82</f>
        <v>72.274974651437702</v>
      </c>
      <c r="L26" s="971">
        <f>Inputs!P$82</f>
        <v>73.549821258208297</v>
      </c>
      <c r="M26" s="971">
        <f>Inputs!Q$82</f>
        <v>74.847154678410959</v>
      </c>
      <c r="N26" s="971">
        <f t="shared" ref="N26:S26" si="7">H26*$F26</f>
        <v>5.7034181135799766</v>
      </c>
      <c r="O26" s="971">
        <f t="shared" si="7"/>
        <v>5.8159324640885863</v>
      </c>
      <c r="P26" s="971">
        <f t="shared" si="7"/>
        <v>5.9185187576543452</v>
      </c>
      <c r="Q26" s="971">
        <f t="shared" si="7"/>
        <v>6.0229145542864746</v>
      </c>
      <c r="R26" s="971">
        <f t="shared" si="7"/>
        <v>6.1291517715173578</v>
      </c>
      <c r="S26" s="971">
        <f t="shared" si="7"/>
        <v>6.2372628898675799</v>
      </c>
    </row>
    <row r="27" spans="1:19">
      <c r="A27" s="137"/>
      <c r="B27" s="134"/>
      <c r="C27" s="130"/>
      <c r="D27" s="134"/>
      <c r="E27" s="134"/>
      <c r="F27" s="130"/>
      <c r="G27" s="149"/>
      <c r="H27" s="971"/>
      <c r="I27" s="971"/>
      <c r="J27" s="971"/>
      <c r="K27" s="971"/>
      <c r="L27" s="971"/>
      <c r="M27" s="971"/>
      <c r="N27" s="971"/>
      <c r="O27" s="971"/>
      <c r="P27" s="971"/>
      <c r="Q27" s="971"/>
      <c r="R27" s="971"/>
      <c r="S27" s="971"/>
    </row>
    <row r="28" spans="1:19">
      <c r="A28" s="489"/>
      <c r="B28" s="458"/>
      <c r="C28" s="2"/>
      <c r="D28" s="134"/>
      <c r="E28" s="134"/>
      <c r="F28" s="130"/>
      <c r="G28" s="149"/>
      <c r="H28" s="971"/>
      <c r="I28" s="971"/>
      <c r="J28" s="971"/>
      <c r="K28" s="971"/>
      <c r="L28" s="971"/>
      <c r="M28" s="971"/>
      <c r="N28" s="971"/>
      <c r="O28" s="971"/>
      <c r="P28" s="971"/>
      <c r="Q28" s="971"/>
      <c r="R28" s="971"/>
      <c r="S28" s="971"/>
    </row>
    <row r="29" spans="1:19">
      <c r="A29" s="148"/>
      <c r="B29" s="141" t="s">
        <v>44</v>
      </c>
      <c r="C29" s="142">
        <f>SUM(C24:C27)</f>
        <v>8.3333333333333329E-2</v>
      </c>
      <c r="D29" s="143"/>
      <c r="E29" s="143"/>
      <c r="F29" s="142">
        <f>SUM(F24:F27)</f>
        <v>8.3333333333333329E-2</v>
      </c>
      <c r="G29" s="144"/>
      <c r="H29" s="995"/>
      <c r="I29" s="995"/>
      <c r="J29" s="995"/>
      <c r="K29" s="995"/>
      <c r="L29" s="995"/>
      <c r="M29" s="995"/>
      <c r="N29" s="1003">
        <f t="shared" ref="N29:S29" si="8">SUM(N26:N27)</f>
        <v>5.7034181135799766</v>
      </c>
      <c r="O29" s="1003">
        <f t="shared" si="8"/>
        <v>5.8159324640885863</v>
      </c>
      <c r="P29" s="1003">
        <f t="shared" si="8"/>
        <v>5.9185187576543452</v>
      </c>
      <c r="Q29" s="1003">
        <f t="shared" si="8"/>
        <v>6.0229145542864746</v>
      </c>
      <c r="R29" s="1003">
        <f t="shared" si="8"/>
        <v>6.1291517715173578</v>
      </c>
      <c r="S29" s="1003">
        <f t="shared" si="8"/>
        <v>6.2372628898675799</v>
      </c>
    </row>
    <row r="30" spans="1:19">
      <c r="A30" s="151"/>
      <c r="B30" s="152"/>
      <c r="C30" s="153"/>
      <c r="D30" s="110"/>
      <c r="E30" s="110"/>
      <c r="F30" s="154"/>
      <c r="G30" s="149"/>
      <c r="H30" s="971"/>
      <c r="I30" s="971"/>
      <c r="J30" s="971"/>
      <c r="K30" s="971"/>
      <c r="L30" s="971"/>
      <c r="M30" s="971"/>
      <c r="N30" s="971"/>
      <c r="O30" s="971"/>
      <c r="P30" s="971"/>
      <c r="Q30" s="971"/>
      <c r="R30" s="971"/>
      <c r="S30" s="971"/>
    </row>
    <row r="31" spans="1:19">
      <c r="A31" s="151"/>
      <c r="B31" s="152" t="s">
        <v>184</v>
      </c>
      <c r="C31" s="490">
        <f>SUM(C6:C29)/2</f>
        <v>0.5</v>
      </c>
      <c r="D31" s="155"/>
      <c r="E31" s="155"/>
      <c r="F31" s="490">
        <f>SUM(F6:F29)/2</f>
        <v>0.5</v>
      </c>
      <c r="G31" s="156"/>
      <c r="H31" s="992"/>
      <c r="I31" s="992"/>
      <c r="J31" s="992"/>
      <c r="K31" s="992"/>
      <c r="L31" s="992"/>
      <c r="M31" s="992"/>
      <c r="N31" s="1023">
        <f t="shared" ref="N31:S31" si="9">N15+N19+N23+N29</f>
        <v>34.220508681479863</v>
      </c>
      <c r="O31" s="1023">
        <f t="shared" si="9"/>
        <v>34.895594784531518</v>
      </c>
      <c r="P31" s="1023">
        <f t="shared" si="9"/>
        <v>35.511112545926075</v>
      </c>
      <c r="Q31" s="1023">
        <f t="shared" si="9"/>
        <v>36.137487325718844</v>
      </c>
      <c r="R31" s="1023">
        <f t="shared" si="9"/>
        <v>36.774910629104149</v>
      </c>
      <c r="S31" s="1023">
        <f t="shared" si="9"/>
        <v>37.42357733920548</v>
      </c>
    </row>
    <row r="32" spans="1:19">
      <c r="G32" s="160"/>
      <c r="H32" s="102"/>
      <c r="I32" s="102"/>
      <c r="J32" s="102"/>
      <c r="K32" s="102"/>
      <c r="L32" s="102"/>
      <c r="M32" s="102"/>
      <c r="N32" s="102"/>
      <c r="O32" s="102"/>
      <c r="P32" s="102"/>
      <c r="Q32" s="102"/>
      <c r="R32" s="102"/>
      <c r="S32" s="102"/>
    </row>
    <row r="33" spans="2:19">
      <c r="B33" s="152"/>
      <c r="C33" s="918"/>
      <c r="G33" s="107"/>
      <c r="H33" s="102"/>
      <c r="I33" s="102"/>
      <c r="J33" s="102"/>
      <c r="K33" s="102"/>
      <c r="L33" s="102"/>
      <c r="M33" s="102"/>
      <c r="N33" s="102"/>
      <c r="O33" s="102"/>
      <c r="P33" s="102"/>
      <c r="Q33" s="102"/>
      <c r="R33" s="102"/>
      <c r="S33" s="102"/>
    </row>
    <row r="34" spans="2:19">
      <c r="G34" s="107"/>
      <c r="H34" s="102"/>
      <c r="I34" s="102"/>
      <c r="J34" s="102"/>
      <c r="K34" s="102"/>
      <c r="L34" s="102"/>
      <c r="M34" s="102"/>
      <c r="N34" s="102"/>
      <c r="O34" s="102"/>
      <c r="P34" s="102"/>
      <c r="Q34" s="102"/>
      <c r="R34" s="102"/>
      <c r="S34" s="102"/>
    </row>
    <row r="35" spans="2:19">
      <c r="B35" s="152"/>
      <c r="G35" s="107"/>
      <c r="H35" s="102"/>
      <c r="I35" s="102"/>
      <c r="J35" s="102"/>
      <c r="K35" s="102"/>
      <c r="L35" s="102"/>
      <c r="M35" s="102"/>
      <c r="N35" s="102"/>
      <c r="O35" s="102"/>
      <c r="P35" s="102"/>
      <c r="Q35" s="102"/>
      <c r="R35" s="102"/>
      <c r="S35" s="102"/>
    </row>
    <row r="36" spans="2:19">
      <c r="B36" s="152"/>
      <c r="G36" s="107"/>
      <c r="H36" s="1001"/>
      <c r="I36" s="1002"/>
      <c r="J36" s="1002"/>
      <c r="K36" s="1002"/>
      <c r="L36" s="1002"/>
      <c r="M36" s="1024"/>
      <c r="N36" s="255"/>
      <c r="O36" s="255"/>
      <c r="P36" s="255"/>
      <c r="Q36" s="255"/>
      <c r="R36" s="255"/>
      <c r="S36" s="255"/>
    </row>
    <row r="37" spans="2:19">
      <c r="B37" s="354" t="s">
        <v>229</v>
      </c>
      <c r="G37" s="160"/>
      <c r="H37" s="979"/>
      <c r="I37" s="979"/>
      <c r="J37" s="979"/>
      <c r="K37" s="979"/>
      <c r="L37" s="979"/>
      <c r="M37" s="979"/>
      <c r="N37" s="979">
        <f>N31</f>
        <v>34.220508681479863</v>
      </c>
      <c r="O37" s="979">
        <f>O31</f>
        <v>34.895594784531518</v>
      </c>
      <c r="P37" s="979">
        <f t="shared" ref="P37:S37" si="10">P31</f>
        <v>35.511112545926075</v>
      </c>
      <c r="Q37" s="979">
        <f t="shared" si="10"/>
        <v>36.137487325718844</v>
      </c>
      <c r="R37" s="979">
        <f t="shared" si="10"/>
        <v>36.774910629104149</v>
      </c>
      <c r="S37" s="979">
        <f t="shared" si="10"/>
        <v>37.42357733920548</v>
      </c>
    </row>
    <row r="38" spans="2:19">
      <c r="B38" s="354" t="s">
        <v>43</v>
      </c>
      <c r="G38" s="160"/>
      <c r="H38" s="979"/>
      <c r="I38" s="979"/>
      <c r="J38" s="979"/>
      <c r="K38" s="979"/>
      <c r="L38" s="979"/>
      <c r="M38" s="979"/>
      <c r="N38" s="979"/>
      <c r="O38" s="979"/>
      <c r="P38" s="979"/>
      <c r="Q38" s="979"/>
      <c r="R38" s="979"/>
      <c r="S38" s="979"/>
    </row>
    <row r="39" spans="2:19">
      <c r="B39" s="354" t="s">
        <v>232</v>
      </c>
      <c r="G39" s="160"/>
      <c r="H39" s="979"/>
      <c r="I39" s="979"/>
      <c r="J39" s="979"/>
      <c r="K39" s="979"/>
      <c r="L39" s="979"/>
      <c r="M39" s="979"/>
      <c r="N39" s="980"/>
      <c r="O39" s="980"/>
      <c r="P39" s="980"/>
      <c r="Q39" s="980"/>
      <c r="R39" s="980"/>
      <c r="S39" s="980"/>
    </row>
    <row r="40" spans="2:19">
      <c r="B40" s="354" t="s">
        <v>238</v>
      </c>
      <c r="G40" s="160"/>
      <c r="H40" s="979"/>
      <c r="I40" s="979"/>
      <c r="J40" s="979"/>
      <c r="K40" s="979"/>
      <c r="L40" s="979"/>
      <c r="M40" s="979"/>
      <c r="N40" s="979">
        <f>SUM(N41,N37:N39)*(Inputs!$M$27)</f>
        <v>4.5133428900003798</v>
      </c>
      <c r="O40" s="979">
        <f>SUM(O41,O37:O39)*(Inputs!$M$27)</f>
        <v>4.6023799961318614</v>
      </c>
      <c r="P40" s="979">
        <f>SUM(P41,P37:P39)*(Inputs!$M$27)</f>
        <v>4.6835606336821893</v>
      </c>
      <c r="Q40" s="979">
        <f>SUM(Q41,Q37:Q39)*(Inputs!$M$27)</f>
        <v>4.7661732033890578</v>
      </c>
      <c r="R40" s="979">
        <f>SUM(R41,R37:R39)*(Inputs!$M$27)</f>
        <v>4.8502429628725467</v>
      </c>
      <c r="S40" s="979">
        <f>SUM(S41,S37:S39)*(Inputs!$M$27)</f>
        <v>4.9357956152678106</v>
      </c>
    </row>
    <row r="41" spans="2:19">
      <c r="B41" s="354" t="s">
        <v>237</v>
      </c>
      <c r="G41" s="160"/>
      <c r="H41" s="979"/>
      <c r="I41" s="979"/>
      <c r="J41" s="979"/>
      <c r="K41" s="979"/>
      <c r="L41" s="979"/>
      <c r="M41" s="979"/>
      <c r="N41" s="979">
        <f>SUM(N37:N39)*(Inputs!$M$26)</f>
        <v>3.0798457813331876</v>
      </c>
      <c r="O41" s="979">
        <f>SUM(O37:O39)*(Inputs!$M$26)</f>
        <v>3.1406035306078364</v>
      </c>
      <c r="P41" s="979">
        <f>SUM(P37:P39)*(Inputs!$M$26)</f>
        <v>3.1960001291333464</v>
      </c>
      <c r="Q41" s="979">
        <f>SUM(Q37:Q39)*(Inputs!$M$26)</f>
        <v>3.2523738593146958</v>
      </c>
      <c r="R41" s="979">
        <f>SUM(R37:R39)*(Inputs!$M$26)</f>
        <v>3.3097419566193733</v>
      </c>
      <c r="S41" s="979">
        <f>SUM(S37:S39)*(Inputs!$M$26)</f>
        <v>3.3681219605284931</v>
      </c>
    </row>
    <row r="42" spans="2:19">
      <c r="B42" s="989" t="s">
        <v>85</v>
      </c>
      <c r="G42" s="108"/>
      <c r="H42" s="396"/>
      <c r="I42" s="396"/>
      <c r="J42" s="396"/>
      <c r="K42" s="396"/>
      <c r="L42" s="396"/>
      <c r="M42" s="396"/>
      <c r="N42" s="979">
        <f>SUM(N37:N41)*Inputs!$M$28</f>
        <v>2.9269588146969405</v>
      </c>
      <c r="O42" s="979">
        <f>SUM(O37:O41)*Inputs!$M$28</f>
        <v>2.9847004817889848</v>
      </c>
      <c r="P42" s="979">
        <f>SUM(P37:P41)*Inputs!$M$28</f>
        <v>3.0373471316119129</v>
      </c>
      <c r="Q42" s="979">
        <f>SUM(Q37:Q41)*Inputs!$M$28</f>
        <v>3.090922407189582</v>
      </c>
      <c r="R42" s="979">
        <f>SUM(R37:R41)*Inputs!$M$28</f>
        <v>3.1454426884017255</v>
      </c>
      <c r="S42" s="979">
        <f>SUM(S37:S41)*Inputs!$M$28</f>
        <v>3.2009246440501249</v>
      </c>
    </row>
    <row r="43" spans="2:19">
      <c r="B43" s="989"/>
      <c r="G43" s="108"/>
      <c r="H43" s="396"/>
      <c r="I43" s="396"/>
      <c r="J43" s="396"/>
      <c r="K43" s="396"/>
      <c r="L43" s="396"/>
      <c r="M43" s="396"/>
      <c r="N43" s="606"/>
      <c r="O43" s="606"/>
      <c r="P43" s="606"/>
      <c r="Q43" s="606"/>
      <c r="R43" s="606"/>
      <c r="S43" s="606"/>
    </row>
    <row r="44" spans="2:19">
      <c r="B44" s="988" t="s">
        <v>527</v>
      </c>
      <c r="H44" s="396"/>
      <c r="I44" s="396"/>
      <c r="J44" s="396"/>
      <c r="K44" s="396"/>
      <c r="L44" s="396"/>
      <c r="M44" s="396"/>
      <c r="N44" s="448">
        <f>SUM(N37:N43)</f>
        <v>44.740656167510373</v>
      </c>
      <c r="O44" s="448">
        <f t="shared" ref="O44:S44" si="11">SUM(O37:O43)</f>
        <v>45.623278793060194</v>
      </c>
      <c r="P44" s="448">
        <f t="shared" si="11"/>
        <v>46.428020440353521</v>
      </c>
      <c r="Q44" s="448">
        <f t="shared" si="11"/>
        <v>47.246956795612178</v>
      </c>
      <c r="R44" s="448">
        <f t="shared" si="11"/>
        <v>48.080338236997797</v>
      </c>
      <c r="S44" s="448">
        <f t="shared" si="11"/>
        <v>48.928419559051903</v>
      </c>
    </row>
    <row r="45" spans="2:19">
      <c r="B45" s="990" t="s">
        <v>39</v>
      </c>
      <c r="H45" s="979"/>
      <c r="I45" s="980"/>
      <c r="J45" s="980"/>
      <c r="K45" s="980"/>
      <c r="L45" s="980"/>
      <c r="M45" s="980"/>
      <c r="N45" s="981">
        <f>(N31*(1+Inputs!$M$29))-N44</f>
        <v>0</v>
      </c>
      <c r="O45" s="981">
        <f>(O31*(1+Inputs!$M$29))-O44</f>
        <v>0</v>
      </c>
      <c r="P45" s="981">
        <f>(P31*(1+Inputs!$M$29))-P44</f>
        <v>0</v>
      </c>
      <c r="Q45" s="981">
        <f>(Q31*(1+Inputs!$M$29))-Q44</f>
        <v>0</v>
      </c>
      <c r="R45" s="981">
        <f>(R31*(1+Inputs!$M$29))-R44</f>
        <v>0</v>
      </c>
      <c r="S45" s="981">
        <f>(S31*(1+Inputs!$M$29))-S44</f>
        <v>0</v>
      </c>
    </row>
  </sheetData>
  <mergeCells count="3">
    <mergeCell ref="A1:S1"/>
    <mergeCell ref="H3:M3"/>
    <mergeCell ref="N3:S3"/>
  </mergeCells>
  <pageMargins left="0.39370078740157483" right="0.39370078740157483" top="0.39370078740157483" bottom="0.98425196850393704" header="0.51181102362204722" footer="0.51181102362204722"/>
  <pageSetup paperSize="9" scale="61" orientation="landscape" r:id="rId1"/>
  <headerFooter alignWithMargins="0">
    <oddFooter>&amp;C&amp;P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1"/>
    <pageSetUpPr fitToPage="1"/>
  </sheetPr>
  <dimension ref="A1:S46"/>
  <sheetViews>
    <sheetView showGridLines="0" zoomScale="85" zoomScaleNormal="85" workbookViewId="0">
      <pane xSplit="2" ySplit="5" topLeftCell="C6" activePane="bottomRight" state="frozen"/>
      <selection activeCell="B146" sqref="B146"/>
      <selection pane="topRight" activeCell="B146" sqref="B146"/>
      <selection pane="bottomLeft" activeCell="B146" sqref="B146"/>
      <selection pane="bottomRight" activeCell="C6" sqref="C6"/>
    </sheetView>
  </sheetViews>
  <sheetFormatPr defaultRowHeight="12.75" outlineLevelCol="1"/>
  <cols>
    <col min="1" max="1" width="9.140625" style="102"/>
    <col min="2" max="2" width="57.140625" style="102" customWidth="1"/>
    <col min="3" max="3" width="9.42578125" style="102" bestFit="1" customWidth="1"/>
    <col min="4" max="4" width="11.85546875" style="102" bestFit="1" customWidth="1"/>
    <col min="5" max="5" width="7.28515625" style="102" bestFit="1" customWidth="1"/>
    <col min="6" max="6" width="7.85546875" style="157" customWidth="1"/>
    <col min="7" max="7" width="1.5703125" style="158" customWidth="1"/>
    <col min="8" max="8" width="10.42578125" style="108" customWidth="1" outlineLevel="1"/>
    <col min="9" max="9" width="9.140625" style="158" outlineLevel="1"/>
    <col min="10" max="13" width="9.42578125" style="158" customWidth="1" outlineLevel="1"/>
    <col min="14" max="14" width="10.28515625" style="158" bestFit="1" customWidth="1"/>
    <col min="15" max="15" width="10.42578125" style="88" customWidth="1"/>
    <col min="16" max="16" width="11.7109375" style="88" customWidth="1"/>
    <col min="17" max="17" width="11" style="88" customWidth="1"/>
    <col min="18" max="18" width="10.85546875" style="88" customWidth="1"/>
    <col min="19" max="19" width="11.42578125" style="88" customWidth="1"/>
    <col min="20" max="257" width="9.140625" style="102"/>
    <col min="258" max="258" width="57.140625" style="102" customWidth="1"/>
    <col min="259" max="259" width="9.42578125" style="102" bestFit="1" customWidth="1"/>
    <col min="260" max="260" width="18.85546875" style="102" bestFit="1" customWidth="1"/>
    <col min="261" max="261" width="7.28515625" style="102" bestFit="1" customWidth="1"/>
    <col min="262" max="262" width="7.85546875" style="102" customWidth="1"/>
    <col min="263" max="263" width="1.5703125" style="102" customWidth="1"/>
    <col min="264" max="264" width="10.42578125" style="102" customWidth="1"/>
    <col min="265" max="265" width="9.140625" style="102"/>
    <col min="266" max="269" width="9.42578125" style="102" customWidth="1"/>
    <col min="270" max="270" width="10.28515625" style="102" bestFit="1" customWidth="1"/>
    <col min="271" max="271" width="10.42578125" style="102" customWidth="1"/>
    <col min="272" max="272" width="11.7109375" style="102" customWidth="1"/>
    <col min="273" max="273" width="11" style="102" customWidth="1"/>
    <col min="274" max="274" width="10.85546875" style="102" customWidth="1"/>
    <col min="275" max="275" width="11.42578125" style="102" customWidth="1"/>
    <col min="276" max="513" width="9.140625" style="102"/>
    <col min="514" max="514" width="57.140625" style="102" customWidth="1"/>
    <col min="515" max="515" width="9.42578125" style="102" bestFit="1" customWidth="1"/>
    <col min="516" max="516" width="18.85546875" style="102" bestFit="1" customWidth="1"/>
    <col min="517" max="517" width="7.28515625" style="102" bestFit="1" customWidth="1"/>
    <col min="518" max="518" width="7.85546875" style="102" customWidth="1"/>
    <col min="519" max="519" width="1.5703125" style="102" customWidth="1"/>
    <col min="520" max="520" width="10.42578125" style="102" customWidth="1"/>
    <col min="521" max="521" width="9.140625" style="102"/>
    <col min="522" max="525" width="9.42578125" style="102" customWidth="1"/>
    <col min="526" max="526" width="10.28515625" style="102" bestFit="1" customWidth="1"/>
    <col min="527" max="527" width="10.42578125" style="102" customWidth="1"/>
    <col min="528" max="528" width="11.7109375" style="102" customWidth="1"/>
    <col min="529" max="529" width="11" style="102" customWidth="1"/>
    <col min="530" max="530" width="10.85546875" style="102" customWidth="1"/>
    <col min="531" max="531" width="11.42578125" style="102" customWidth="1"/>
    <col min="532" max="769" width="9.140625" style="102"/>
    <col min="770" max="770" width="57.140625" style="102" customWidth="1"/>
    <col min="771" max="771" width="9.42578125" style="102" bestFit="1" customWidth="1"/>
    <col min="772" max="772" width="18.85546875" style="102" bestFit="1" customWidth="1"/>
    <col min="773" max="773" width="7.28515625" style="102" bestFit="1" customWidth="1"/>
    <col min="774" max="774" width="7.85546875" style="102" customWidth="1"/>
    <col min="775" max="775" width="1.5703125" style="102" customWidth="1"/>
    <col min="776" max="776" width="10.42578125" style="102" customWidth="1"/>
    <col min="777" max="777" width="9.140625" style="102"/>
    <col min="778" max="781" width="9.42578125" style="102" customWidth="1"/>
    <col min="782" max="782" width="10.28515625" style="102" bestFit="1" customWidth="1"/>
    <col min="783" max="783" width="10.42578125" style="102" customWidth="1"/>
    <col min="784" max="784" width="11.7109375" style="102" customWidth="1"/>
    <col min="785" max="785" width="11" style="102" customWidth="1"/>
    <col min="786" max="786" width="10.85546875" style="102" customWidth="1"/>
    <col min="787" max="787" width="11.42578125" style="102" customWidth="1"/>
    <col min="788" max="1025" width="9.140625" style="102"/>
    <col min="1026" max="1026" width="57.140625" style="102" customWidth="1"/>
    <col min="1027" max="1027" width="9.42578125" style="102" bestFit="1" customWidth="1"/>
    <col min="1028" max="1028" width="18.85546875" style="102" bestFit="1" customWidth="1"/>
    <col min="1029" max="1029" width="7.28515625" style="102" bestFit="1" customWidth="1"/>
    <col min="1030" max="1030" width="7.85546875" style="102" customWidth="1"/>
    <col min="1031" max="1031" width="1.5703125" style="102" customWidth="1"/>
    <col min="1032" max="1032" width="10.42578125" style="102" customWidth="1"/>
    <col min="1033" max="1033" width="9.140625" style="102"/>
    <col min="1034" max="1037" width="9.42578125" style="102" customWidth="1"/>
    <col min="1038" max="1038" width="10.28515625" style="102" bestFit="1" customWidth="1"/>
    <col min="1039" max="1039" width="10.42578125" style="102" customWidth="1"/>
    <col min="1040" max="1040" width="11.7109375" style="102" customWidth="1"/>
    <col min="1041" max="1041" width="11" style="102" customWidth="1"/>
    <col min="1042" max="1042" width="10.85546875" style="102" customWidth="1"/>
    <col min="1043" max="1043" width="11.42578125" style="102" customWidth="1"/>
    <col min="1044" max="1281" width="9.140625" style="102"/>
    <col min="1282" max="1282" width="57.140625" style="102" customWidth="1"/>
    <col min="1283" max="1283" width="9.42578125" style="102" bestFit="1" customWidth="1"/>
    <col min="1284" max="1284" width="18.85546875" style="102" bestFit="1" customWidth="1"/>
    <col min="1285" max="1285" width="7.28515625" style="102" bestFit="1" customWidth="1"/>
    <col min="1286" max="1286" width="7.85546875" style="102" customWidth="1"/>
    <col min="1287" max="1287" width="1.5703125" style="102" customWidth="1"/>
    <col min="1288" max="1288" width="10.42578125" style="102" customWidth="1"/>
    <col min="1289" max="1289" width="9.140625" style="102"/>
    <col min="1290" max="1293" width="9.42578125" style="102" customWidth="1"/>
    <col min="1294" max="1294" width="10.28515625" style="102" bestFit="1" customWidth="1"/>
    <col min="1295" max="1295" width="10.42578125" style="102" customWidth="1"/>
    <col min="1296" max="1296" width="11.7109375" style="102" customWidth="1"/>
    <col min="1297" max="1297" width="11" style="102" customWidth="1"/>
    <col min="1298" max="1298" width="10.85546875" style="102" customWidth="1"/>
    <col min="1299" max="1299" width="11.42578125" style="102" customWidth="1"/>
    <col min="1300" max="1537" width="9.140625" style="102"/>
    <col min="1538" max="1538" width="57.140625" style="102" customWidth="1"/>
    <col min="1539" max="1539" width="9.42578125" style="102" bestFit="1" customWidth="1"/>
    <col min="1540" max="1540" width="18.85546875" style="102" bestFit="1" customWidth="1"/>
    <col min="1541" max="1541" width="7.28515625" style="102" bestFit="1" customWidth="1"/>
    <col min="1542" max="1542" width="7.85546875" style="102" customWidth="1"/>
    <col min="1543" max="1543" width="1.5703125" style="102" customWidth="1"/>
    <col min="1544" max="1544" width="10.42578125" style="102" customWidth="1"/>
    <col min="1545" max="1545" width="9.140625" style="102"/>
    <col min="1546" max="1549" width="9.42578125" style="102" customWidth="1"/>
    <col min="1550" max="1550" width="10.28515625" style="102" bestFit="1" customWidth="1"/>
    <col min="1551" max="1551" width="10.42578125" style="102" customWidth="1"/>
    <col min="1552" max="1552" width="11.7109375" style="102" customWidth="1"/>
    <col min="1553" max="1553" width="11" style="102" customWidth="1"/>
    <col min="1554" max="1554" width="10.85546875" style="102" customWidth="1"/>
    <col min="1555" max="1555" width="11.42578125" style="102" customWidth="1"/>
    <col min="1556" max="1793" width="9.140625" style="102"/>
    <col min="1794" max="1794" width="57.140625" style="102" customWidth="1"/>
    <col min="1795" max="1795" width="9.42578125" style="102" bestFit="1" customWidth="1"/>
    <col min="1796" max="1796" width="18.85546875" style="102" bestFit="1" customWidth="1"/>
    <col min="1797" max="1797" width="7.28515625" style="102" bestFit="1" customWidth="1"/>
    <col min="1798" max="1798" width="7.85546875" style="102" customWidth="1"/>
    <col min="1799" max="1799" width="1.5703125" style="102" customWidth="1"/>
    <col min="1800" max="1800" width="10.42578125" style="102" customWidth="1"/>
    <col min="1801" max="1801" width="9.140625" style="102"/>
    <col min="1802" max="1805" width="9.42578125" style="102" customWidth="1"/>
    <col min="1806" max="1806" width="10.28515625" style="102" bestFit="1" customWidth="1"/>
    <col min="1807" max="1807" width="10.42578125" style="102" customWidth="1"/>
    <col min="1808" max="1808" width="11.7109375" style="102" customWidth="1"/>
    <col min="1809" max="1809" width="11" style="102" customWidth="1"/>
    <col min="1810" max="1810" width="10.85546875" style="102" customWidth="1"/>
    <col min="1811" max="1811" width="11.42578125" style="102" customWidth="1"/>
    <col min="1812" max="2049" width="9.140625" style="102"/>
    <col min="2050" max="2050" width="57.140625" style="102" customWidth="1"/>
    <col min="2051" max="2051" width="9.42578125" style="102" bestFit="1" customWidth="1"/>
    <col min="2052" max="2052" width="18.85546875" style="102" bestFit="1" customWidth="1"/>
    <col min="2053" max="2053" width="7.28515625" style="102" bestFit="1" customWidth="1"/>
    <col min="2054" max="2054" width="7.85546875" style="102" customWidth="1"/>
    <col min="2055" max="2055" width="1.5703125" style="102" customWidth="1"/>
    <col min="2056" max="2056" width="10.42578125" style="102" customWidth="1"/>
    <col min="2057" max="2057" width="9.140625" style="102"/>
    <col min="2058" max="2061" width="9.42578125" style="102" customWidth="1"/>
    <col min="2062" max="2062" width="10.28515625" style="102" bestFit="1" customWidth="1"/>
    <col min="2063" max="2063" width="10.42578125" style="102" customWidth="1"/>
    <col min="2064" max="2064" width="11.7109375" style="102" customWidth="1"/>
    <col min="2065" max="2065" width="11" style="102" customWidth="1"/>
    <col min="2066" max="2066" width="10.85546875" style="102" customWidth="1"/>
    <col min="2067" max="2067" width="11.42578125" style="102" customWidth="1"/>
    <col min="2068" max="2305" width="9.140625" style="102"/>
    <col min="2306" max="2306" width="57.140625" style="102" customWidth="1"/>
    <col min="2307" max="2307" width="9.42578125" style="102" bestFit="1" customWidth="1"/>
    <col min="2308" max="2308" width="18.85546875" style="102" bestFit="1" customWidth="1"/>
    <col min="2309" max="2309" width="7.28515625" style="102" bestFit="1" customWidth="1"/>
    <col min="2310" max="2310" width="7.85546875" style="102" customWidth="1"/>
    <col min="2311" max="2311" width="1.5703125" style="102" customWidth="1"/>
    <col min="2312" max="2312" width="10.42578125" style="102" customWidth="1"/>
    <col min="2313" max="2313" width="9.140625" style="102"/>
    <col min="2314" max="2317" width="9.42578125" style="102" customWidth="1"/>
    <col min="2318" max="2318" width="10.28515625" style="102" bestFit="1" customWidth="1"/>
    <col min="2319" max="2319" width="10.42578125" style="102" customWidth="1"/>
    <col min="2320" max="2320" width="11.7109375" style="102" customWidth="1"/>
    <col min="2321" max="2321" width="11" style="102" customWidth="1"/>
    <col min="2322" max="2322" width="10.85546875" style="102" customWidth="1"/>
    <col min="2323" max="2323" width="11.42578125" style="102" customWidth="1"/>
    <col min="2324" max="2561" width="9.140625" style="102"/>
    <col min="2562" max="2562" width="57.140625" style="102" customWidth="1"/>
    <col min="2563" max="2563" width="9.42578125" style="102" bestFit="1" customWidth="1"/>
    <col min="2564" max="2564" width="18.85546875" style="102" bestFit="1" customWidth="1"/>
    <col min="2565" max="2565" width="7.28515625" style="102" bestFit="1" customWidth="1"/>
    <col min="2566" max="2566" width="7.85546875" style="102" customWidth="1"/>
    <col min="2567" max="2567" width="1.5703125" style="102" customWidth="1"/>
    <col min="2568" max="2568" width="10.42578125" style="102" customWidth="1"/>
    <col min="2569" max="2569" width="9.140625" style="102"/>
    <col min="2570" max="2573" width="9.42578125" style="102" customWidth="1"/>
    <col min="2574" max="2574" width="10.28515625" style="102" bestFit="1" customWidth="1"/>
    <col min="2575" max="2575" width="10.42578125" style="102" customWidth="1"/>
    <col min="2576" max="2576" width="11.7109375" style="102" customWidth="1"/>
    <col min="2577" max="2577" width="11" style="102" customWidth="1"/>
    <col min="2578" max="2578" width="10.85546875" style="102" customWidth="1"/>
    <col min="2579" max="2579" width="11.42578125" style="102" customWidth="1"/>
    <col min="2580" max="2817" width="9.140625" style="102"/>
    <col min="2818" max="2818" width="57.140625" style="102" customWidth="1"/>
    <col min="2819" max="2819" width="9.42578125" style="102" bestFit="1" customWidth="1"/>
    <col min="2820" max="2820" width="18.85546875" style="102" bestFit="1" customWidth="1"/>
    <col min="2821" max="2821" width="7.28515625" style="102" bestFit="1" customWidth="1"/>
    <col min="2822" max="2822" width="7.85546875" style="102" customWidth="1"/>
    <col min="2823" max="2823" width="1.5703125" style="102" customWidth="1"/>
    <col min="2824" max="2824" width="10.42578125" style="102" customWidth="1"/>
    <col min="2825" max="2825" width="9.140625" style="102"/>
    <col min="2826" max="2829" width="9.42578125" style="102" customWidth="1"/>
    <col min="2830" max="2830" width="10.28515625" style="102" bestFit="1" customWidth="1"/>
    <col min="2831" max="2831" width="10.42578125" style="102" customWidth="1"/>
    <col min="2832" max="2832" width="11.7109375" style="102" customWidth="1"/>
    <col min="2833" max="2833" width="11" style="102" customWidth="1"/>
    <col min="2834" max="2834" width="10.85546875" style="102" customWidth="1"/>
    <col min="2835" max="2835" width="11.42578125" style="102" customWidth="1"/>
    <col min="2836" max="3073" width="9.140625" style="102"/>
    <col min="3074" max="3074" width="57.140625" style="102" customWidth="1"/>
    <col min="3075" max="3075" width="9.42578125" style="102" bestFit="1" customWidth="1"/>
    <col min="3076" max="3076" width="18.85546875" style="102" bestFit="1" customWidth="1"/>
    <col min="3077" max="3077" width="7.28515625" style="102" bestFit="1" customWidth="1"/>
    <col min="3078" max="3078" width="7.85546875" style="102" customWidth="1"/>
    <col min="3079" max="3079" width="1.5703125" style="102" customWidth="1"/>
    <col min="3080" max="3080" width="10.42578125" style="102" customWidth="1"/>
    <col min="3081" max="3081" width="9.140625" style="102"/>
    <col min="3082" max="3085" width="9.42578125" style="102" customWidth="1"/>
    <col min="3086" max="3086" width="10.28515625" style="102" bestFit="1" customWidth="1"/>
    <col min="3087" max="3087" width="10.42578125" style="102" customWidth="1"/>
    <col min="3088" max="3088" width="11.7109375" style="102" customWidth="1"/>
    <col min="3089" max="3089" width="11" style="102" customWidth="1"/>
    <col min="3090" max="3090" width="10.85546875" style="102" customWidth="1"/>
    <col min="3091" max="3091" width="11.42578125" style="102" customWidth="1"/>
    <col min="3092" max="3329" width="9.140625" style="102"/>
    <col min="3330" max="3330" width="57.140625" style="102" customWidth="1"/>
    <col min="3331" max="3331" width="9.42578125" style="102" bestFit="1" customWidth="1"/>
    <col min="3332" max="3332" width="18.85546875" style="102" bestFit="1" customWidth="1"/>
    <col min="3333" max="3333" width="7.28515625" style="102" bestFit="1" customWidth="1"/>
    <col min="3334" max="3334" width="7.85546875" style="102" customWidth="1"/>
    <col min="3335" max="3335" width="1.5703125" style="102" customWidth="1"/>
    <col min="3336" max="3336" width="10.42578125" style="102" customWidth="1"/>
    <col min="3337" max="3337" width="9.140625" style="102"/>
    <col min="3338" max="3341" width="9.42578125" style="102" customWidth="1"/>
    <col min="3342" max="3342" width="10.28515625" style="102" bestFit="1" customWidth="1"/>
    <col min="3343" max="3343" width="10.42578125" style="102" customWidth="1"/>
    <col min="3344" max="3344" width="11.7109375" style="102" customWidth="1"/>
    <col min="3345" max="3345" width="11" style="102" customWidth="1"/>
    <col min="3346" max="3346" width="10.85546875" style="102" customWidth="1"/>
    <col min="3347" max="3347" width="11.42578125" style="102" customWidth="1"/>
    <col min="3348" max="3585" width="9.140625" style="102"/>
    <col min="3586" max="3586" width="57.140625" style="102" customWidth="1"/>
    <col min="3587" max="3587" width="9.42578125" style="102" bestFit="1" customWidth="1"/>
    <col min="3588" max="3588" width="18.85546875" style="102" bestFit="1" customWidth="1"/>
    <col min="3589" max="3589" width="7.28515625" style="102" bestFit="1" customWidth="1"/>
    <col min="3590" max="3590" width="7.85546875" style="102" customWidth="1"/>
    <col min="3591" max="3591" width="1.5703125" style="102" customWidth="1"/>
    <col min="3592" max="3592" width="10.42578125" style="102" customWidth="1"/>
    <col min="3593" max="3593" width="9.140625" style="102"/>
    <col min="3594" max="3597" width="9.42578125" style="102" customWidth="1"/>
    <col min="3598" max="3598" width="10.28515625" style="102" bestFit="1" customWidth="1"/>
    <col min="3599" max="3599" width="10.42578125" style="102" customWidth="1"/>
    <col min="3600" max="3600" width="11.7109375" style="102" customWidth="1"/>
    <col min="3601" max="3601" width="11" style="102" customWidth="1"/>
    <col min="3602" max="3602" width="10.85546875" style="102" customWidth="1"/>
    <col min="3603" max="3603" width="11.42578125" style="102" customWidth="1"/>
    <col min="3604" max="3841" width="9.140625" style="102"/>
    <col min="3842" max="3842" width="57.140625" style="102" customWidth="1"/>
    <col min="3843" max="3843" width="9.42578125" style="102" bestFit="1" customWidth="1"/>
    <col min="3844" max="3844" width="18.85546875" style="102" bestFit="1" customWidth="1"/>
    <col min="3845" max="3845" width="7.28515625" style="102" bestFit="1" customWidth="1"/>
    <col min="3846" max="3846" width="7.85546875" style="102" customWidth="1"/>
    <col min="3847" max="3847" width="1.5703125" style="102" customWidth="1"/>
    <col min="3848" max="3848" width="10.42578125" style="102" customWidth="1"/>
    <col min="3849" max="3849" width="9.140625" style="102"/>
    <col min="3850" max="3853" width="9.42578125" style="102" customWidth="1"/>
    <col min="3854" max="3854" width="10.28515625" style="102" bestFit="1" customWidth="1"/>
    <col min="3855" max="3855" width="10.42578125" style="102" customWidth="1"/>
    <col min="3856" max="3856" width="11.7109375" style="102" customWidth="1"/>
    <col min="3857" max="3857" width="11" style="102" customWidth="1"/>
    <col min="3858" max="3858" width="10.85546875" style="102" customWidth="1"/>
    <col min="3859" max="3859" width="11.42578125" style="102" customWidth="1"/>
    <col min="3860" max="4097" width="9.140625" style="102"/>
    <col min="4098" max="4098" width="57.140625" style="102" customWidth="1"/>
    <col min="4099" max="4099" width="9.42578125" style="102" bestFit="1" customWidth="1"/>
    <col min="4100" max="4100" width="18.85546875" style="102" bestFit="1" customWidth="1"/>
    <col min="4101" max="4101" width="7.28515625" style="102" bestFit="1" customWidth="1"/>
    <col min="4102" max="4102" width="7.85546875" style="102" customWidth="1"/>
    <col min="4103" max="4103" width="1.5703125" style="102" customWidth="1"/>
    <col min="4104" max="4104" width="10.42578125" style="102" customWidth="1"/>
    <col min="4105" max="4105" width="9.140625" style="102"/>
    <col min="4106" max="4109" width="9.42578125" style="102" customWidth="1"/>
    <col min="4110" max="4110" width="10.28515625" style="102" bestFit="1" customWidth="1"/>
    <col min="4111" max="4111" width="10.42578125" style="102" customWidth="1"/>
    <col min="4112" max="4112" width="11.7109375" style="102" customWidth="1"/>
    <col min="4113" max="4113" width="11" style="102" customWidth="1"/>
    <col min="4114" max="4114" width="10.85546875" style="102" customWidth="1"/>
    <col min="4115" max="4115" width="11.42578125" style="102" customWidth="1"/>
    <col min="4116" max="4353" width="9.140625" style="102"/>
    <col min="4354" max="4354" width="57.140625" style="102" customWidth="1"/>
    <col min="4355" max="4355" width="9.42578125" style="102" bestFit="1" customWidth="1"/>
    <col min="4356" max="4356" width="18.85546875" style="102" bestFit="1" customWidth="1"/>
    <col min="4357" max="4357" width="7.28515625" style="102" bestFit="1" customWidth="1"/>
    <col min="4358" max="4358" width="7.85546875" style="102" customWidth="1"/>
    <col min="4359" max="4359" width="1.5703125" style="102" customWidth="1"/>
    <col min="4360" max="4360" width="10.42578125" style="102" customWidth="1"/>
    <col min="4361" max="4361" width="9.140625" style="102"/>
    <col min="4362" max="4365" width="9.42578125" style="102" customWidth="1"/>
    <col min="4366" max="4366" width="10.28515625" style="102" bestFit="1" customWidth="1"/>
    <col min="4367" max="4367" width="10.42578125" style="102" customWidth="1"/>
    <col min="4368" max="4368" width="11.7109375" style="102" customWidth="1"/>
    <col min="4369" max="4369" width="11" style="102" customWidth="1"/>
    <col min="4370" max="4370" width="10.85546875" style="102" customWidth="1"/>
    <col min="4371" max="4371" width="11.42578125" style="102" customWidth="1"/>
    <col min="4372" max="4609" width="9.140625" style="102"/>
    <col min="4610" max="4610" width="57.140625" style="102" customWidth="1"/>
    <col min="4611" max="4611" width="9.42578125" style="102" bestFit="1" customWidth="1"/>
    <col min="4612" max="4612" width="18.85546875" style="102" bestFit="1" customWidth="1"/>
    <col min="4613" max="4613" width="7.28515625" style="102" bestFit="1" customWidth="1"/>
    <col min="4614" max="4614" width="7.85546875" style="102" customWidth="1"/>
    <col min="4615" max="4615" width="1.5703125" style="102" customWidth="1"/>
    <col min="4616" max="4616" width="10.42578125" style="102" customWidth="1"/>
    <col min="4617" max="4617" width="9.140625" style="102"/>
    <col min="4618" max="4621" width="9.42578125" style="102" customWidth="1"/>
    <col min="4622" max="4622" width="10.28515625" style="102" bestFit="1" customWidth="1"/>
    <col min="4623" max="4623" width="10.42578125" style="102" customWidth="1"/>
    <col min="4624" max="4624" width="11.7109375" style="102" customWidth="1"/>
    <col min="4625" max="4625" width="11" style="102" customWidth="1"/>
    <col min="4626" max="4626" width="10.85546875" style="102" customWidth="1"/>
    <col min="4627" max="4627" width="11.42578125" style="102" customWidth="1"/>
    <col min="4628" max="4865" width="9.140625" style="102"/>
    <col min="4866" max="4866" width="57.140625" style="102" customWidth="1"/>
    <col min="4867" max="4867" width="9.42578125" style="102" bestFit="1" customWidth="1"/>
    <col min="4868" max="4868" width="18.85546875" style="102" bestFit="1" customWidth="1"/>
    <col min="4869" max="4869" width="7.28515625" style="102" bestFit="1" customWidth="1"/>
    <col min="4870" max="4870" width="7.85546875" style="102" customWidth="1"/>
    <col min="4871" max="4871" width="1.5703125" style="102" customWidth="1"/>
    <col min="4872" max="4872" width="10.42578125" style="102" customWidth="1"/>
    <col min="4873" max="4873" width="9.140625" style="102"/>
    <col min="4874" max="4877" width="9.42578125" style="102" customWidth="1"/>
    <col min="4878" max="4878" width="10.28515625" style="102" bestFit="1" customWidth="1"/>
    <col min="4879" max="4879" width="10.42578125" style="102" customWidth="1"/>
    <col min="4880" max="4880" width="11.7109375" style="102" customWidth="1"/>
    <col min="4881" max="4881" width="11" style="102" customWidth="1"/>
    <col min="4882" max="4882" width="10.85546875" style="102" customWidth="1"/>
    <col min="4883" max="4883" width="11.42578125" style="102" customWidth="1"/>
    <col min="4884" max="5121" width="9.140625" style="102"/>
    <col min="5122" max="5122" width="57.140625" style="102" customWidth="1"/>
    <col min="5123" max="5123" width="9.42578125" style="102" bestFit="1" customWidth="1"/>
    <col min="5124" max="5124" width="18.85546875" style="102" bestFit="1" customWidth="1"/>
    <col min="5125" max="5125" width="7.28515625" style="102" bestFit="1" customWidth="1"/>
    <col min="5126" max="5126" width="7.85546875" style="102" customWidth="1"/>
    <col min="5127" max="5127" width="1.5703125" style="102" customWidth="1"/>
    <col min="5128" max="5128" width="10.42578125" style="102" customWidth="1"/>
    <col min="5129" max="5129" width="9.140625" style="102"/>
    <col min="5130" max="5133" width="9.42578125" style="102" customWidth="1"/>
    <col min="5134" max="5134" width="10.28515625" style="102" bestFit="1" customWidth="1"/>
    <col min="5135" max="5135" width="10.42578125" style="102" customWidth="1"/>
    <col min="5136" max="5136" width="11.7109375" style="102" customWidth="1"/>
    <col min="5137" max="5137" width="11" style="102" customWidth="1"/>
    <col min="5138" max="5138" width="10.85546875" style="102" customWidth="1"/>
    <col min="5139" max="5139" width="11.42578125" style="102" customWidth="1"/>
    <col min="5140" max="5377" width="9.140625" style="102"/>
    <col min="5378" max="5378" width="57.140625" style="102" customWidth="1"/>
    <col min="5379" max="5379" width="9.42578125" style="102" bestFit="1" customWidth="1"/>
    <col min="5380" max="5380" width="18.85546875" style="102" bestFit="1" customWidth="1"/>
    <col min="5381" max="5381" width="7.28515625" style="102" bestFit="1" customWidth="1"/>
    <col min="5382" max="5382" width="7.85546875" style="102" customWidth="1"/>
    <col min="5383" max="5383" width="1.5703125" style="102" customWidth="1"/>
    <col min="5384" max="5384" width="10.42578125" style="102" customWidth="1"/>
    <col min="5385" max="5385" width="9.140625" style="102"/>
    <col min="5386" max="5389" width="9.42578125" style="102" customWidth="1"/>
    <col min="5390" max="5390" width="10.28515625" style="102" bestFit="1" customWidth="1"/>
    <col min="5391" max="5391" width="10.42578125" style="102" customWidth="1"/>
    <col min="5392" max="5392" width="11.7109375" style="102" customWidth="1"/>
    <col min="5393" max="5393" width="11" style="102" customWidth="1"/>
    <col min="5394" max="5394" width="10.85546875" style="102" customWidth="1"/>
    <col min="5395" max="5395" width="11.42578125" style="102" customWidth="1"/>
    <col min="5396" max="5633" width="9.140625" style="102"/>
    <col min="5634" max="5634" width="57.140625" style="102" customWidth="1"/>
    <col min="5635" max="5635" width="9.42578125" style="102" bestFit="1" customWidth="1"/>
    <col min="5636" max="5636" width="18.85546875" style="102" bestFit="1" customWidth="1"/>
    <col min="5637" max="5637" width="7.28515625" style="102" bestFit="1" customWidth="1"/>
    <col min="5638" max="5638" width="7.85546875" style="102" customWidth="1"/>
    <col min="5639" max="5639" width="1.5703125" style="102" customWidth="1"/>
    <col min="5640" max="5640" width="10.42578125" style="102" customWidth="1"/>
    <col min="5641" max="5641" width="9.140625" style="102"/>
    <col min="5642" max="5645" width="9.42578125" style="102" customWidth="1"/>
    <col min="5646" max="5646" width="10.28515625" style="102" bestFit="1" customWidth="1"/>
    <col min="5647" max="5647" width="10.42578125" style="102" customWidth="1"/>
    <col min="5648" max="5648" width="11.7109375" style="102" customWidth="1"/>
    <col min="5649" max="5649" width="11" style="102" customWidth="1"/>
    <col min="5650" max="5650" width="10.85546875" style="102" customWidth="1"/>
    <col min="5651" max="5651" width="11.42578125" style="102" customWidth="1"/>
    <col min="5652" max="5889" width="9.140625" style="102"/>
    <col min="5890" max="5890" width="57.140625" style="102" customWidth="1"/>
    <col min="5891" max="5891" width="9.42578125" style="102" bestFit="1" customWidth="1"/>
    <col min="5892" max="5892" width="18.85546875" style="102" bestFit="1" customWidth="1"/>
    <col min="5893" max="5893" width="7.28515625" style="102" bestFit="1" customWidth="1"/>
    <col min="5894" max="5894" width="7.85546875" style="102" customWidth="1"/>
    <col min="5895" max="5895" width="1.5703125" style="102" customWidth="1"/>
    <col min="5896" max="5896" width="10.42578125" style="102" customWidth="1"/>
    <col min="5897" max="5897" width="9.140625" style="102"/>
    <col min="5898" max="5901" width="9.42578125" style="102" customWidth="1"/>
    <col min="5902" max="5902" width="10.28515625" style="102" bestFit="1" customWidth="1"/>
    <col min="5903" max="5903" width="10.42578125" style="102" customWidth="1"/>
    <col min="5904" max="5904" width="11.7109375" style="102" customWidth="1"/>
    <col min="5905" max="5905" width="11" style="102" customWidth="1"/>
    <col min="5906" max="5906" width="10.85546875" style="102" customWidth="1"/>
    <col min="5907" max="5907" width="11.42578125" style="102" customWidth="1"/>
    <col min="5908" max="6145" width="9.140625" style="102"/>
    <col min="6146" max="6146" width="57.140625" style="102" customWidth="1"/>
    <col min="6147" max="6147" width="9.42578125" style="102" bestFit="1" customWidth="1"/>
    <col min="6148" max="6148" width="18.85546875" style="102" bestFit="1" customWidth="1"/>
    <col min="6149" max="6149" width="7.28515625" style="102" bestFit="1" customWidth="1"/>
    <col min="6150" max="6150" width="7.85546875" style="102" customWidth="1"/>
    <col min="6151" max="6151" width="1.5703125" style="102" customWidth="1"/>
    <col min="6152" max="6152" width="10.42578125" style="102" customWidth="1"/>
    <col min="6153" max="6153" width="9.140625" style="102"/>
    <col min="6154" max="6157" width="9.42578125" style="102" customWidth="1"/>
    <col min="6158" max="6158" width="10.28515625" style="102" bestFit="1" customWidth="1"/>
    <col min="6159" max="6159" width="10.42578125" style="102" customWidth="1"/>
    <col min="6160" max="6160" width="11.7109375" style="102" customWidth="1"/>
    <col min="6161" max="6161" width="11" style="102" customWidth="1"/>
    <col min="6162" max="6162" width="10.85546875" style="102" customWidth="1"/>
    <col min="6163" max="6163" width="11.42578125" style="102" customWidth="1"/>
    <col min="6164" max="6401" width="9.140625" style="102"/>
    <col min="6402" max="6402" width="57.140625" style="102" customWidth="1"/>
    <col min="6403" max="6403" width="9.42578125" style="102" bestFit="1" customWidth="1"/>
    <col min="6404" max="6404" width="18.85546875" style="102" bestFit="1" customWidth="1"/>
    <col min="6405" max="6405" width="7.28515625" style="102" bestFit="1" customWidth="1"/>
    <col min="6406" max="6406" width="7.85546875" style="102" customWidth="1"/>
    <col min="6407" max="6407" width="1.5703125" style="102" customWidth="1"/>
    <col min="6408" max="6408" width="10.42578125" style="102" customWidth="1"/>
    <col min="6409" max="6409" width="9.140625" style="102"/>
    <col min="6410" max="6413" width="9.42578125" style="102" customWidth="1"/>
    <col min="6414" max="6414" width="10.28515625" style="102" bestFit="1" customWidth="1"/>
    <col min="6415" max="6415" width="10.42578125" style="102" customWidth="1"/>
    <col min="6416" max="6416" width="11.7109375" style="102" customWidth="1"/>
    <col min="6417" max="6417" width="11" style="102" customWidth="1"/>
    <col min="6418" max="6418" width="10.85546875" style="102" customWidth="1"/>
    <col min="6419" max="6419" width="11.42578125" style="102" customWidth="1"/>
    <col min="6420" max="6657" width="9.140625" style="102"/>
    <col min="6658" max="6658" width="57.140625" style="102" customWidth="1"/>
    <col min="6659" max="6659" width="9.42578125" style="102" bestFit="1" customWidth="1"/>
    <col min="6660" max="6660" width="18.85546875" style="102" bestFit="1" customWidth="1"/>
    <col min="6661" max="6661" width="7.28515625" style="102" bestFit="1" customWidth="1"/>
    <col min="6662" max="6662" width="7.85546875" style="102" customWidth="1"/>
    <col min="6663" max="6663" width="1.5703125" style="102" customWidth="1"/>
    <col min="6664" max="6664" width="10.42578125" style="102" customWidth="1"/>
    <col min="6665" max="6665" width="9.140625" style="102"/>
    <col min="6666" max="6669" width="9.42578125" style="102" customWidth="1"/>
    <col min="6670" max="6670" width="10.28515625" style="102" bestFit="1" customWidth="1"/>
    <col min="6671" max="6671" width="10.42578125" style="102" customWidth="1"/>
    <col min="6672" max="6672" width="11.7109375" style="102" customWidth="1"/>
    <col min="6673" max="6673" width="11" style="102" customWidth="1"/>
    <col min="6674" max="6674" width="10.85546875" style="102" customWidth="1"/>
    <col min="6675" max="6675" width="11.42578125" style="102" customWidth="1"/>
    <col min="6676" max="6913" width="9.140625" style="102"/>
    <col min="6914" max="6914" width="57.140625" style="102" customWidth="1"/>
    <col min="6915" max="6915" width="9.42578125" style="102" bestFit="1" customWidth="1"/>
    <col min="6916" max="6916" width="18.85546875" style="102" bestFit="1" customWidth="1"/>
    <col min="6917" max="6917" width="7.28515625" style="102" bestFit="1" customWidth="1"/>
    <col min="6918" max="6918" width="7.85546875" style="102" customWidth="1"/>
    <col min="6919" max="6919" width="1.5703125" style="102" customWidth="1"/>
    <col min="6920" max="6920" width="10.42578125" style="102" customWidth="1"/>
    <col min="6921" max="6921" width="9.140625" style="102"/>
    <col min="6922" max="6925" width="9.42578125" style="102" customWidth="1"/>
    <col min="6926" max="6926" width="10.28515625" style="102" bestFit="1" customWidth="1"/>
    <col min="6927" max="6927" width="10.42578125" style="102" customWidth="1"/>
    <col min="6928" max="6928" width="11.7109375" style="102" customWidth="1"/>
    <col min="6929" max="6929" width="11" style="102" customWidth="1"/>
    <col min="6930" max="6930" width="10.85546875" style="102" customWidth="1"/>
    <col min="6931" max="6931" width="11.42578125" style="102" customWidth="1"/>
    <col min="6932" max="7169" width="9.140625" style="102"/>
    <col min="7170" max="7170" width="57.140625" style="102" customWidth="1"/>
    <col min="7171" max="7171" width="9.42578125" style="102" bestFit="1" customWidth="1"/>
    <col min="7172" max="7172" width="18.85546875" style="102" bestFit="1" customWidth="1"/>
    <col min="7173" max="7173" width="7.28515625" style="102" bestFit="1" customWidth="1"/>
    <col min="7174" max="7174" width="7.85546875" style="102" customWidth="1"/>
    <col min="7175" max="7175" width="1.5703125" style="102" customWidth="1"/>
    <col min="7176" max="7176" width="10.42578125" style="102" customWidth="1"/>
    <col min="7177" max="7177" width="9.140625" style="102"/>
    <col min="7178" max="7181" width="9.42578125" style="102" customWidth="1"/>
    <col min="7182" max="7182" width="10.28515625" style="102" bestFit="1" customWidth="1"/>
    <col min="7183" max="7183" width="10.42578125" style="102" customWidth="1"/>
    <col min="7184" max="7184" width="11.7109375" style="102" customWidth="1"/>
    <col min="7185" max="7185" width="11" style="102" customWidth="1"/>
    <col min="7186" max="7186" width="10.85546875" style="102" customWidth="1"/>
    <col min="7187" max="7187" width="11.42578125" style="102" customWidth="1"/>
    <col min="7188" max="7425" width="9.140625" style="102"/>
    <col min="7426" max="7426" width="57.140625" style="102" customWidth="1"/>
    <col min="7427" max="7427" width="9.42578125" style="102" bestFit="1" customWidth="1"/>
    <col min="7428" max="7428" width="18.85546875" style="102" bestFit="1" customWidth="1"/>
    <col min="7429" max="7429" width="7.28515625" style="102" bestFit="1" customWidth="1"/>
    <col min="7430" max="7430" width="7.85546875" style="102" customWidth="1"/>
    <col min="7431" max="7431" width="1.5703125" style="102" customWidth="1"/>
    <col min="7432" max="7432" width="10.42578125" style="102" customWidth="1"/>
    <col min="7433" max="7433" width="9.140625" style="102"/>
    <col min="7434" max="7437" width="9.42578125" style="102" customWidth="1"/>
    <col min="7438" max="7438" width="10.28515625" style="102" bestFit="1" customWidth="1"/>
    <col min="7439" max="7439" width="10.42578125" style="102" customWidth="1"/>
    <col min="7440" max="7440" width="11.7109375" style="102" customWidth="1"/>
    <col min="7441" max="7441" width="11" style="102" customWidth="1"/>
    <col min="7442" max="7442" width="10.85546875" style="102" customWidth="1"/>
    <col min="7443" max="7443" width="11.42578125" style="102" customWidth="1"/>
    <col min="7444" max="7681" width="9.140625" style="102"/>
    <col min="7682" max="7682" width="57.140625" style="102" customWidth="1"/>
    <col min="7683" max="7683" width="9.42578125" style="102" bestFit="1" customWidth="1"/>
    <col min="7684" max="7684" width="18.85546875" style="102" bestFit="1" customWidth="1"/>
    <col min="7685" max="7685" width="7.28515625" style="102" bestFit="1" customWidth="1"/>
    <col min="7686" max="7686" width="7.85546875" style="102" customWidth="1"/>
    <col min="7687" max="7687" width="1.5703125" style="102" customWidth="1"/>
    <col min="7688" max="7688" width="10.42578125" style="102" customWidth="1"/>
    <col min="7689" max="7689" width="9.140625" style="102"/>
    <col min="7690" max="7693" width="9.42578125" style="102" customWidth="1"/>
    <col min="7694" max="7694" width="10.28515625" style="102" bestFit="1" customWidth="1"/>
    <col min="7695" max="7695" width="10.42578125" style="102" customWidth="1"/>
    <col min="7696" max="7696" width="11.7109375" style="102" customWidth="1"/>
    <col min="7697" max="7697" width="11" style="102" customWidth="1"/>
    <col min="7698" max="7698" width="10.85546875" style="102" customWidth="1"/>
    <col min="7699" max="7699" width="11.42578125" style="102" customWidth="1"/>
    <col min="7700" max="7937" width="9.140625" style="102"/>
    <col min="7938" max="7938" width="57.140625" style="102" customWidth="1"/>
    <col min="7939" max="7939" width="9.42578125" style="102" bestFit="1" customWidth="1"/>
    <col min="7940" max="7940" width="18.85546875" style="102" bestFit="1" customWidth="1"/>
    <col min="7941" max="7941" width="7.28515625" style="102" bestFit="1" customWidth="1"/>
    <col min="7942" max="7942" width="7.85546875" style="102" customWidth="1"/>
    <col min="7943" max="7943" width="1.5703125" style="102" customWidth="1"/>
    <col min="7944" max="7944" width="10.42578125" style="102" customWidth="1"/>
    <col min="7945" max="7945" width="9.140625" style="102"/>
    <col min="7946" max="7949" width="9.42578125" style="102" customWidth="1"/>
    <col min="7950" max="7950" width="10.28515625" style="102" bestFit="1" customWidth="1"/>
    <col min="7951" max="7951" width="10.42578125" style="102" customWidth="1"/>
    <col min="7952" max="7952" width="11.7109375" style="102" customWidth="1"/>
    <col min="7953" max="7953" width="11" style="102" customWidth="1"/>
    <col min="7954" max="7954" width="10.85546875" style="102" customWidth="1"/>
    <col min="7955" max="7955" width="11.42578125" style="102" customWidth="1"/>
    <col min="7956" max="8193" width="9.140625" style="102"/>
    <col min="8194" max="8194" width="57.140625" style="102" customWidth="1"/>
    <col min="8195" max="8195" width="9.42578125" style="102" bestFit="1" customWidth="1"/>
    <col min="8196" max="8196" width="18.85546875" style="102" bestFit="1" customWidth="1"/>
    <col min="8197" max="8197" width="7.28515625" style="102" bestFit="1" customWidth="1"/>
    <col min="8198" max="8198" width="7.85546875" style="102" customWidth="1"/>
    <col min="8199" max="8199" width="1.5703125" style="102" customWidth="1"/>
    <col min="8200" max="8200" width="10.42578125" style="102" customWidth="1"/>
    <col min="8201" max="8201" width="9.140625" style="102"/>
    <col min="8202" max="8205" width="9.42578125" style="102" customWidth="1"/>
    <col min="8206" max="8206" width="10.28515625" style="102" bestFit="1" customWidth="1"/>
    <col min="8207" max="8207" width="10.42578125" style="102" customWidth="1"/>
    <col min="8208" max="8208" width="11.7109375" style="102" customWidth="1"/>
    <col min="8209" max="8209" width="11" style="102" customWidth="1"/>
    <col min="8210" max="8210" width="10.85546875" style="102" customWidth="1"/>
    <col min="8211" max="8211" width="11.42578125" style="102" customWidth="1"/>
    <col min="8212" max="8449" width="9.140625" style="102"/>
    <col min="8450" max="8450" width="57.140625" style="102" customWidth="1"/>
    <col min="8451" max="8451" width="9.42578125" style="102" bestFit="1" customWidth="1"/>
    <col min="8452" max="8452" width="18.85546875" style="102" bestFit="1" customWidth="1"/>
    <col min="8453" max="8453" width="7.28515625" style="102" bestFit="1" customWidth="1"/>
    <col min="8454" max="8454" width="7.85546875" style="102" customWidth="1"/>
    <col min="8455" max="8455" width="1.5703125" style="102" customWidth="1"/>
    <col min="8456" max="8456" width="10.42578125" style="102" customWidth="1"/>
    <col min="8457" max="8457" width="9.140625" style="102"/>
    <col min="8458" max="8461" width="9.42578125" style="102" customWidth="1"/>
    <col min="8462" max="8462" width="10.28515625" style="102" bestFit="1" customWidth="1"/>
    <col min="8463" max="8463" width="10.42578125" style="102" customWidth="1"/>
    <col min="8464" max="8464" width="11.7109375" style="102" customWidth="1"/>
    <col min="8465" max="8465" width="11" style="102" customWidth="1"/>
    <col min="8466" max="8466" width="10.85546875" style="102" customWidth="1"/>
    <col min="8467" max="8467" width="11.42578125" style="102" customWidth="1"/>
    <col min="8468" max="8705" width="9.140625" style="102"/>
    <col min="8706" max="8706" width="57.140625" style="102" customWidth="1"/>
    <col min="8707" max="8707" width="9.42578125" style="102" bestFit="1" customWidth="1"/>
    <col min="8708" max="8708" width="18.85546875" style="102" bestFit="1" customWidth="1"/>
    <col min="8709" max="8709" width="7.28515625" style="102" bestFit="1" customWidth="1"/>
    <col min="8710" max="8710" width="7.85546875" style="102" customWidth="1"/>
    <col min="8711" max="8711" width="1.5703125" style="102" customWidth="1"/>
    <col min="8712" max="8712" width="10.42578125" style="102" customWidth="1"/>
    <col min="8713" max="8713" width="9.140625" style="102"/>
    <col min="8714" max="8717" width="9.42578125" style="102" customWidth="1"/>
    <col min="8718" max="8718" width="10.28515625" style="102" bestFit="1" customWidth="1"/>
    <col min="8719" max="8719" width="10.42578125" style="102" customWidth="1"/>
    <col min="8720" max="8720" width="11.7109375" style="102" customWidth="1"/>
    <col min="8721" max="8721" width="11" style="102" customWidth="1"/>
    <col min="8722" max="8722" width="10.85546875" style="102" customWidth="1"/>
    <col min="8723" max="8723" width="11.42578125" style="102" customWidth="1"/>
    <col min="8724" max="8961" width="9.140625" style="102"/>
    <col min="8962" max="8962" width="57.140625" style="102" customWidth="1"/>
    <col min="8963" max="8963" width="9.42578125" style="102" bestFit="1" customWidth="1"/>
    <col min="8964" max="8964" width="18.85546875" style="102" bestFit="1" customWidth="1"/>
    <col min="8965" max="8965" width="7.28515625" style="102" bestFit="1" customWidth="1"/>
    <col min="8966" max="8966" width="7.85546875" style="102" customWidth="1"/>
    <col min="8967" max="8967" width="1.5703125" style="102" customWidth="1"/>
    <col min="8968" max="8968" width="10.42578125" style="102" customWidth="1"/>
    <col min="8969" max="8969" width="9.140625" style="102"/>
    <col min="8970" max="8973" width="9.42578125" style="102" customWidth="1"/>
    <col min="8974" max="8974" width="10.28515625" style="102" bestFit="1" customWidth="1"/>
    <col min="8975" max="8975" width="10.42578125" style="102" customWidth="1"/>
    <col min="8976" max="8976" width="11.7109375" style="102" customWidth="1"/>
    <col min="8977" max="8977" width="11" style="102" customWidth="1"/>
    <col min="8978" max="8978" width="10.85546875" style="102" customWidth="1"/>
    <col min="8979" max="8979" width="11.42578125" style="102" customWidth="1"/>
    <col min="8980" max="9217" width="9.140625" style="102"/>
    <col min="9218" max="9218" width="57.140625" style="102" customWidth="1"/>
    <col min="9219" max="9219" width="9.42578125" style="102" bestFit="1" customWidth="1"/>
    <col min="9220" max="9220" width="18.85546875" style="102" bestFit="1" customWidth="1"/>
    <col min="9221" max="9221" width="7.28515625" style="102" bestFit="1" customWidth="1"/>
    <col min="9222" max="9222" width="7.85546875" style="102" customWidth="1"/>
    <col min="9223" max="9223" width="1.5703125" style="102" customWidth="1"/>
    <col min="9224" max="9224" width="10.42578125" style="102" customWidth="1"/>
    <col min="9225" max="9225" width="9.140625" style="102"/>
    <col min="9226" max="9229" width="9.42578125" style="102" customWidth="1"/>
    <col min="9230" max="9230" width="10.28515625" style="102" bestFit="1" customWidth="1"/>
    <col min="9231" max="9231" width="10.42578125" style="102" customWidth="1"/>
    <col min="9232" max="9232" width="11.7109375" style="102" customWidth="1"/>
    <col min="9233" max="9233" width="11" style="102" customWidth="1"/>
    <col min="9234" max="9234" width="10.85546875" style="102" customWidth="1"/>
    <col min="9235" max="9235" width="11.42578125" style="102" customWidth="1"/>
    <col min="9236" max="9473" width="9.140625" style="102"/>
    <col min="9474" max="9474" width="57.140625" style="102" customWidth="1"/>
    <col min="9475" max="9475" width="9.42578125" style="102" bestFit="1" customWidth="1"/>
    <col min="9476" max="9476" width="18.85546875" style="102" bestFit="1" customWidth="1"/>
    <col min="9477" max="9477" width="7.28515625" style="102" bestFit="1" customWidth="1"/>
    <col min="9478" max="9478" width="7.85546875" style="102" customWidth="1"/>
    <col min="9479" max="9479" width="1.5703125" style="102" customWidth="1"/>
    <col min="9480" max="9480" width="10.42578125" style="102" customWidth="1"/>
    <col min="9481" max="9481" width="9.140625" style="102"/>
    <col min="9482" max="9485" width="9.42578125" style="102" customWidth="1"/>
    <col min="9486" max="9486" width="10.28515625" style="102" bestFit="1" customWidth="1"/>
    <col min="9487" max="9487" width="10.42578125" style="102" customWidth="1"/>
    <col min="9488" max="9488" width="11.7109375" style="102" customWidth="1"/>
    <col min="9489" max="9489" width="11" style="102" customWidth="1"/>
    <col min="9490" max="9490" width="10.85546875" style="102" customWidth="1"/>
    <col min="9491" max="9491" width="11.42578125" style="102" customWidth="1"/>
    <col min="9492" max="9729" width="9.140625" style="102"/>
    <col min="9730" max="9730" width="57.140625" style="102" customWidth="1"/>
    <col min="9731" max="9731" width="9.42578125" style="102" bestFit="1" customWidth="1"/>
    <col min="9732" max="9732" width="18.85546875" style="102" bestFit="1" customWidth="1"/>
    <col min="9733" max="9733" width="7.28515625" style="102" bestFit="1" customWidth="1"/>
    <col min="9734" max="9734" width="7.85546875" style="102" customWidth="1"/>
    <col min="9735" max="9735" width="1.5703125" style="102" customWidth="1"/>
    <col min="9736" max="9736" width="10.42578125" style="102" customWidth="1"/>
    <col min="9737" max="9737" width="9.140625" style="102"/>
    <col min="9738" max="9741" width="9.42578125" style="102" customWidth="1"/>
    <col min="9742" max="9742" width="10.28515625" style="102" bestFit="1" customWidth="1"/>
    <col min="9743" max="9743" width="10.42578125" style="102" customWidth="1"/>
    <col min="9744" max="9744" width="11.7109375" style="102" customWidth="1"/>
    <col min="9745" max="9745" width="11" style="102" customWidth="1"/>
    <col min="9746" max="9746" width="10.85546875" style="102" customWidth="1"/>
    <col min="9747" max="9747" width="11.42578125" style="102" customWidth="1"/>
    <col min="9748" max="9985" width="9.140625" style="102"/>
    <col min="9986" max="9986" width="57.140625" style="102" customWidth="1"/>
    <col min="9987" max="9987" width="9.42578125" style="102" bestFit="1" customWidth="1"/>
    <col min="9988" max="9988" width="18.85546875" style="102" bestFit="1" customWidth="1"/>
    <col min="9989" max="9989" width="7.28515625" style="102" bestFit="1" customWidth="1"/>
    <col min="9990" max="9990" width="7.85546875" style="102" customWidth="1"/>
    <col min="9991" max="9991" width="1.5703125" style="102" customWidth="1"/>
    <col min="9992" max="9992" width="10.42578125" style="102" customWidth="1"/>
    <col min="9993" max="9993" width="9.140625" style="102"/>
    <col min="9994" max="9997" width="9.42578125" style="102" customWidth="1"/>
    <col min="9998" max="9998" width="10.28515625" style="102" bestFit="1" customWidth="1"/>
    <col min="9999" max="9999" width="10.42578125" style="102" customWidth="1"/>
    <col min="10000" max="10000" width="11.7109375" style="102" customWidth="1"/>
    <col min="10001" max="10001" width="11" style="102" customWidth="1"/>
    <col min="10002" max="10002" width="10.85546875" style="102" customWidth="1"/>
    <col min="10003" max="10003" width="11.42578125" style="102" customWidth="1"/>
    <col min="10004" max="10241" width="9.140625" style="102"/>
    <col min="10242" max="10242" width="57.140625" style="102" customWidth="1"/>
    <col min="10243" max="10243" width="9.42578125" style="102" bestFit="1" customWidth="1"/>
    <col min="10244" max="10244" width="18.85546875" style="102" bestFit="1" customWidth="1"/>
    <col min="10245" max="10245" width="7.28515625" style="102" bestFit="1" customWidth="1"/>
    <col min="10246" max="10246" width="7.85546875" style="102" customWidth="1"/>
    <col min="10247" max="10247" width="1.5703125" style="102" customWidth="1"/>
    <col min="10248" max="10248" width="10.42578125" style="102" customWidth="1"/>
    <col min="10249" max="10249" width="9.140625" style="102"/>
    <col min="10250" max="10253" width="9.42578125" style="102" customWidth="1"/>
    <col min="10254" max="10254" width="10.28515625" style="102" bestFit="1" customWidth="1"/>
    <col min="10255" max="10255" width="10.42578125" style="102" customWidth="1"/>
    <col min="10256" max="10256" width="11.7109375" style="102" customWidth="1"/>
    <col min="10257" max="10257" width="11" style="102" customWidth="1"/>
    <col min="10258" max="10258" width="10.85546875" style="102" customWidth="1"/>
    <col min="10259" max="10259" width="11.42578125" style="102" customWidth="1"/>
    <col min="10260" max="10497" width="9.140625" style="102"/>
    <col min="10498" max="10498" width="57.140625" style="102" customWidth="1"/>
    <col min="10499" max="10499" width="9.42578125" style="102" bestFit="1" customWidth="1"/>
    <col min="10500" max="10500" width="18.85546875" style="102" bestFit="1" customWidth="1"/>
    <col min="10501" max="10501" width="7.28515625" style="102" bestFit="1" customWidth="1"/>
    <col min="10502" max="10502" width="7.85546875" style="102" customWidth="1"/>
    <col min="10503" max="10503" width="1.5703125" style="102" customWidth="1"/>
    <col min="10504" max="10504" width="10.42578125" style="102" customWidth="1"/>
    <col min="10505" max="10505" width="9.140625" style="102"/>
    <col min="10506" max="10509" width="9.42578125" style="102" customWidth="1"/>
    <col min="10510" max="10510" width="10.28515625" style="102" bestFit="1" customWidth="1"/>
    <col min="10511" max="10511" width="10.42578125" style="102" customWidth="1"/>
    <col min="10512" max="10512" width="11.7109375" style="102" customWidth="1"/>
    <col min="10513" max="10513" width="11" style="102" customWidth="1"/>
    <col min="10514" max="10514" width="10.85546875" style="102" customWidth="1"/>
    <col min="10515" max="10515" width="11.42578125" style="102" customWidth="1"/>
    <col min="10516" max="10753" width="9.140625" style="102"/>
    <col min="10754" max="10754" width="57.140625" style="102" customWidth="1"/>
    <col min="10755" max="10755" width="9.42578125" style="102" bestFit="1" customWidth="1"/>
    <col min="10756" max="10756" width="18.85546875" style="102" bestFit="1" customWidth="1"/>
    <col min="10757" max="10757" width="7.28515625" style="102" bestFit="1" customWidth="1"/>
    <col min="10758" max="10758" width="7.85546875" style="102" customWidth="1"/>
    <col min="10759" max="10759" width="1.5703125" style="102" customWidth="1"/>
    <col min="10760" max="10760" width="10.42578125" style="102" customWidth="1"/>
    <col min="10761" max="10761" width="9.140625" style="102"/>
    <col min="10762" max="10765" width="9.42578125" style="102" customWidth="1"/>
    <col min="10766" max="10766" width="10.28515625" style="102" bestFit="1" customWidth="1"/>
    <col min="10767" max="10767" width="10.42578125" style="102" customWidth="1"/>
    <col min="10768" max="10768" width="11.7109375" style="102" customWidth="1"/>
    <col min="10769" max="10769" width="11" style="102" customWidth="1"/>
    <col min="10770" max="10770" width="10.85546875" style="102" customWidth="1"/>
    <col min="10771" max="10771" width="11.42578125" style="102" customWidth="1"/>
    <col min="10772" max="11009" width="9.140625" style="102"/>
    <col min="11010" max="11010" width="57.140625" style="102" customWidth="1"/>
    <col min="11011" max="11011" width="9.42578125" style="102" bestFit="1" customWidth="1"/>
    <col min="11012" max="11012" width="18.85546875" style="102" bestFit="1" customWidth="1"/>
    <col min="11013" max="11013" width="7.28515625" style="102" bestFit="1" customWidth="1"/>
    <col min="11014" max="11014" width="7.85546875" style="102" customWidth="1"/>
    <col min="11015" max="11015" width="1.5703125" style="102" customWidth="1"/>
    <col min="11016" max="11016" width="10.42578125" style="102" customWidth="1"/>
    <col min="11017" max="11017" width="9.140625" style="102"/>
    <col min="11018" max="11021" width="9.42578125" style="102" customWidth="1"/>
    <col min="11022" max="11022" width="10.28515625" style="102" bestFit="1" customWidth="1"/>
    <col min="11023" max="11023" width="10.42578125" style="102" customWidth="1"/>
    <col min="11024" max="11024" width="11.7109375" style="102" customWidth="1"/>
    <col min="11025" max="11025" width="11" style="102" customWidth="1"/>
    <col min="11026" max="11026" width="10.85546875" style="102" customWidth="1"/>
    <col min="11027" max="11027" width="11.42578125" style="102" customWidth="1"/>
    <col min="11028" max="11265" width="9.140625" style="102"/>
    <col min="11266" max="11266" width="57.140625" style="102" customWidth="1"/>
    <col min="11267" max="11267" width="9.42578125" style="102" bestFit="1" customWidth="1"/>
    <col min="11268" max="11268" width="18.85546875" style="102" bestFit="1" customWidth="1"/>
    <col min="11269" max="11269" width="7.28515625" style="102" bestFit="1" customWidth="1"/>
    <col min="11270" max="11270" width="7.85546875" style="102" customWidth="1"/>
    <col min="11271" max="11271" width="1.5703125" style="102" customWidth="1"/>
    <col min="11272" max="11272" width="10.42578125" style="102" customWidth="1"/>
    <col min="11273" max="11273" width="9.140625" style="102"/>
    <col min="11274" max="11277" width="9.42578125" style="102" customWidth="1"/>
    <col min="11278" max="11278" width="10.28515625" style="102" bestFit="1" customWidth="1"/>
    <col min="11279" max="11279" width="10.42578125" style="102" customWidth="1"/>
    <col min="11280" max="11280" width="11.7109375" style="102" customWidth="1"/>
    <col min="11281" max="11281" width="11" style="102" customWidth="1"/>
    <col min="11282" max="11282" width="10.85546875" style="102" customWidth="1"/>
    <col min="11283" max="11283" width="11.42578125" style="102" customWidth="1"/>
    <col min="11284" max="11521" width="9.140625" style="102"/>
    <col min="11522" max="11522" width="57.140625" style="102" customWidth="1"/>
    <col min="11523" max="11523" width="9.42578125" style="102" bestFit="1" customWidth="1"/>
    <col min="11524" max="11524" width="18.85546875" style="102" bestFit="1" customWidth="1"/>
    <col min="11525" max="11525" width="7.28515625" style="102" bestFit="1" customWidth="1"/>
    <col min="11526" max="11526" width="7.85546875" style="102" customWidth="1"/>
    <col min="11527" max="11527" width="1.5703125" style="102" customWidth="1"/>
    <col min="11528" max="11528" width="10.42578125" style="102" customWidth="1"/>
    <col min="11529" max="11529" width="9.140625" style="102"/>
    <col min="11530" max="11533" width="9.42578125" style="102" customWidth="1"/>
    <col min="11534" max="11534" width="10.28515625" style="102" bestFit="1" customWidth="1"/>
    <col min="11535" max="11535" width="10.42578125" style="102" customWidth="1"/>
    <col min="11536" max="11536" width="11.7109375" style="102" customWidth="1"/>
    <col min="11537" max="11537" width="11" style="102" customWidth="1"/>
    <col min="11538" max="11538" width="10.85546875" style="102" customWidth="1"/>
    <col min="11539" max="11539" width="11.42578125" style="102" customWidth="1"/>
    <col min="11540" max="11777" width="9.140625" style="102"/>
    <col min="11778" max="11778" width="57.140625" style="102" customWidth="1"/>
    <col min="11779" max="11779" width="9.42578125" style="102" bestFit="1" customWidth="1"/>
    <col min="11780" max="11780" width="18.85546875" style="102" bestFit="1" customWidth="1"/>
    <col min="11781" max="11781" width="7.28515625" style="102" bestFit="1" customWidth="1"/>
    <col min="11782" max="11782" width="7.85546875" style="102" customWidth="1"/>
    <col min="11783" max="11783" width="1.5703125" style="102" customWidth="1"/>
    <col min="11784" max="11784" width="10.42578125" style="102" customWidth="1"/>
    <col min="11785" max="11785" width="9.140625" style="102"/>
    <col min="11786" max="11789" width="9.42578125" style="102" customWidth="1"/>
    <col min="11790" max="11790" width="10.28515625" style="102" bestFit="1" customWidth="1"/>
    <col min="11791" max="11791" width="10.42578125" style="102" customWidth="1"/>
    <col min="11792" max="11792" width="11.7109375" style="102" customWidth="1"/>
    <col min="11793" max="11793" width="11" style="102" customWidth="1"/>
    <col min="11794" max="11794" width="10.85546875" style="102" customWidth="1"/>
    <col min="11795" max="11795" width="11.42578125" style="102" customWidth="1"/>
    <col min="11796" max="12033" width="9.140625" style="102"/>
    <col min="12034" max="12034" width="57.140625" style="102" customWidth="1"/>
    <col min="12035" max="12035" width="9.42578125" style="102" bestFit="1" customWidth="1"/>
    <col min="12036" max="12036" width="18.85546875" style="102" bestFit="1" customWidth="1"/>
    <col min="12037" max="12037" width="7.28515625" style="102" bestFit="1" customWidth="1"/>
    <col min="12038" max="12038" width="7.85546875" style="102" customWidth="1"/>
    <col min="12039" max="12039" width="1.5703125" style="102" customWidth="1"/>
    <col min="12040" max="12040" width="10.42578125" style="102" customWidth="1"/>
    <col min="12041" max="12041" width="9.140625" style="102"/>
    <col min="12042" max="12045" width="9.42578125" style="102" customWidth="1"/>
    <col min="12046" max="12046" width="10.28515625" style="102" bestFit="1" customWidth="1"/>
    <col min="12047" max="12047" width="10.42578125" style="102" customWidth="1"/>
    <col min="12048" max="12048" width="11.7109375" style="102" customWidth="1"/>
    <col min="12049" max="12049" width="11" style="102" customWidth="1"/>
    <col min="12050" max="12050" width="10.85546875" style="102" customWidth="1"/>
    <col min="12051" max="12051" width="11.42578125" style="102" customWidth="1"/>
    <col min="12052" max="12289" width="9.140625" style="102"/>
    <col min="12290" max="12290" width="57.140625" style="102" customWidth="1"/>
    <col min="12291" max="12291" width="9.42578125" style="102" bestFit="1" customWidth="1"/>
    <col min="12292" max="12292" width="18.85546875" style="102" bestFit="1" customWidth="1"/>
    <col min="12293" max="12293" width="7.28515625" style="102" bestFit="1" customWidth="1"/>
    <col min="12294" max="12294" width="7.85546875" style="102" customWidth="1"/>
    <col min="12295" max="12295" width="1.5703125" style="102" customWidth="1"/>
    <col min="12296" max="12296" width="10.42578125" style="102" customWidth="1"/>
    <col min="12297" max="12297" width="9.140625" style="102"/>
    <col min="12298" max="12301" width="9.42578125" style="102" customWidth="1"/>
    <col min="12302" max="12302" width="10.28515625" style="102" bestFit="1" customWidth="1"/>
    <col min="12303" max="12303" width="10.42578125" style="102" customWidth="1"/>
    <col min="12304" max="12304" width="11.7109375" style="102" customWidth="1"/>
    <col min="12305" max="12305" width="11" style="102" customWidth="1"/>
    <col min="12306" max="12306" width="10.85546875" style="102" customWidth="1"/>
    <col min="12307" max="12307" width="11.42578125" style="102" customWidth="1"/>
    <col min="12308" max="12545" width="9.140625" style="102"/>
    <col min="12546" max="12546" width="57.140625" style="102" customWidth="1"/>
    <col min="12547" max="12547" width="9.42578125" style="102" bestFit="1" customWidth="1"/>
    <col min="12548" max="12548" width="18.85546875" style="102" bestFit="1" customWidth="1"/>
    <col min="12549" max="12549" width="7.28515625" style="102" bestFit="1" customWidth="1"/>
    <col min="12550" max="12550" width="7.85546875" style="102" customWidth="1"/>
    <col min="12551" max="12551" width="1.5703125" style="102" customWidth="1"/>
    <col min="12552" max="12552" width="10.42578125" style="102" customWidth="1"/>
    <col min="12553" max="12553" width="9.140625" style="102"/>
    <col min="12554" max="12557" width="9.42578125" style="102" customWidth="1"/>
    <col min="12558" max="12558" width="10.28515625" style="102" bestFit="1" customWidth="1"/>
    <col min="12559" max="12559" width="10.42578125" style="102" customWidth="1"/>
    <col min="12560" max="12560" width="11.7109375" style="102" customWidth="1"/>
    <col min="12561" max="12561" width="11" style="102" customWidth="1"/>
    <col min="12562" max="12562" width="10.85546875" style="102" customWidth="1"/>
    <col min="12563" max="12563" width="11.42578125" style="102" customWidth="1"/>
    <col min="12564" max="12801" width="9.140625" style="102"/>
    <col min="12802" max="12802" width="57.140625" style="102" customWidth="1"/>
    <col min="12803" max="12803" width="9.42578125" style="102" bestFit="1" customWidth="1"/>
    <col min="12804" max="12804" width="18.85546875" style="102" bestFit="1" customWidth="1"/>
    <col min="12805" max="12805" width="7.28515625" style="102" bestFit="1" customWidth="1"/>
    <col min="12806" max="12806" width="7.85546875" style="102" customWidth="1"/>
    <col min="12807" max="12807" width="1.5703125" style="102" customWidth="1"/>
    <col min="12808" max="12808" width="10.42578125" style="102" customWidth="1"/>
    <col min="12809" max="12809" width="9.140625" style="102"/>
    <col min="12810" max="12813" width="9.42578125" style="102" customWidth="1"/>
    <col min="12814" max="12814" width="10.28515625" style="102" bestFit="1" customWidth="1"/>
    <col min="12815" max="12815" width="10.42578125" style="102" customWidth="1"/>
    <col min="12816" max="12816" width="11.7109375" style="102" customWidth="1"/>
    <col min="12817" max="12817" width="11" style="102" customWidth="1"/>
    <col min="12818" max="12818" width="10.85546875" style="102" customWidth="1"/>
    <col min="12819" max="12819" width="11.42578125" style="102" customWidth="1"/>
    <col min="12820" max="13057" width="9.140625" style="102"/>
    <col min="13058" max="13058" width="57.140625" style="102" customWidth="1"/>
    <col min="13059" max="13059" width="9.42578125" style="102" bestFit="1" customWidth="1"/>
    <col min="13060" max="13060" width="18.85546875" style="102" bestFit="1" customWidth="1"/>
    <col min="13061" max="13061" width="7.28515625" style="102" bestFit="1" customWidth="1"/>
    <col min="13062" max="13062" width="7.85546875" style="102" customWidth="1"/>
    <col min="13063" max="13063" width="1.5703125" style="102" customWidth="1"/>
    <col min="13064" max="13064" width="10.42578125" style="102" customWidth="1"/>
    <col min="13065" max="13065" width="9.140625" style="102"/>
    <col min="13066" max="13069" width="9.42578125" style="102" customWidth="1"/>
    <col min="13070" max="13070" width="10.28515625" style="102" bestFit="1" customWidth="1"/>
    <col min="13071" max="13071" width="10.42578125" style="102" customWidth="1"/>
    <col min="13072" max="13072" width="11.7109375" style="102" customWidth="1"/>
    <col min="13073" max="13073" width="11" style="102" customWidth="1"/>
    <col min="13074" max="13074" width="10.85546875" style="102" customWidth="1"/>
    <col min="13075" max="13075" width="11.42578125" style="102" customWidth="1"/>
    <col min="13076" max="13313" width="9.140625" style="102"/>
    <col min="13314" max="13314" width="57.140625" style="102" customWidth="1"/>
    <col min="13315" max="13315" width="9.42578125" style="102" bestFit="1" customWidth="1"/>
    <col min="13316" max="13316" width="18.85546875" style="102" bestFit="1" customWidth="1"/>
    <col min="13317" max="13317" width="7.28515625" style="102" bestFit="1" customWidth="1"/>
    <col min="13318" max="13318" width="7.85546875" style="102" customWidth="1"/>
    <col min="13319" max="13319" width="1.5703125" style="102" customWidth="1"/>
    <col min="13320" max="13320" width="10.42578125" style="102" customWidth="1"/>
    <col min="13321" max="13321" width="9.140625" style="102"/>
    <col min="13322" max="13325" width="9.42578125" style="102" customWidth="1"/>
    <col min="13326" max="13326" width="10.28515625" style="102" bestFit="1" customWidth="1"/>
    <col min="13327" max="13327" width="10.42578125" style="102" customWidth="1"/>
    <col min="13328" max="13328" width="11.7109375" style="102" customWidth="1"/>
    <col min="13329" max="13329" width="11" style="102" customWidth="1"/>
    <col min="13330" max="13330" width="10.85546875" style="102" customWidth="1"/>
    <col min="13331" max="13331" width="11.42578125" style="102" customWidth="1"/>
    <col min="13332" max="13569" width="9.140625" style="102"/>
    <col min="13570" max="13570" width="57.140625" style="102" customWidth="1"/>
    <col min="13571" max="13571" width="9.42578125" style="102" bestFit="1" customWidth="1"/>
    <col min="13572" max="13572" width="18.85546875" style="102" bestFit="1" customWidth="1"/>
    <col min="13573" max="13573" width="7.28515625" style="102" bestFit="1" customWidth="1"/>
    <col min="13574" max="13574" width="7.85546875" style="102" customWidth="1"/>
    <col min="13575" max="13575" width="1.5703125" style="102" customWidth="1"/>
    <col min="13576" max="13576" width="10.42578125" style="102" customWidth="1"/>
    <col min="13577" max="13577" width="9.140625" style="102"/>
    <col min="13578" max="13581" width="9.42578125" style="102" customWidth="1"/>
    <col min="13582" max="13582" width="10.28515625" style="102" bestFit="1" customWidth="1"/>
    <col min="13583" max="13583" width="10.42578125" style="102" customWidth="1"/>
    <col min="13584" max="13584" width="11.7109375" style="102" customWidth="1"/>
    <col min="13585" max="13585" width="11" style="102" customWidth="1"/>
    <col min="13586" max="13586" width="10.85546875" style="102" customWidth="1"/>
    <col min="13587" max="13587" width="11.42578125" style="102" customWidth="1"/>
    <col min="13588" max="13825" width="9.140625" style="102"/>
    <col min="13826" max="13826" width="57.140625" style="102" customWidth="1"/>
    <col min="13827" max="13827" width="9.42578125" style="102" bestFit="1" customWidth="1"/>
    <col min="13828" max="13828" width="18.85546875" style="102" bestFit="1" customWidth="1"/>
    <col min="13829" max="13829" width="7.28515625" style="102" bestFit="1" customWidth="1"/>
    <col min="13830" max="13830" width="7.85546875" style="102" customWidth="1"/>
    <col min="13831" max="13831" width="1.5703125" style="102" customWidth="1"/>
    <col min="13832" max="13832" width="10.42578125" style="102" customWidth="1"/>
    <col min="13833" max="13833" width="9.140625" style="102"/>
    <col min="13834" max="13837" width="9.42578125" style="102" customWidth="1"/>
    <col min="13838" max="13838" width="10.28515625" style="102" bestFit="1" customWidth="1"/>
    <col min="13839" max="13839" width="10.42578125" style="102" customWidth="1"/>
    <col min="13840" max="13840" width="11.7109375" style="102" customWidth="1"/>
    <col min="13841" max="13841" width="11" style="102" customWidth="1"/>
    <col min="13842" max="13842" width="10.85546875" style="102" customWidth="1"/>
    <col min="13843" max="13843" width="11.42578125" style="102" customWidth="1"/>
    <col min="13844" max="14081" width="9.140625" style="102"/>
    <col min="14082" max="14082" width="57.140625" style="102" customWidth="1"/>
    <col min="14083" max="14083" width="9.42578125" style="102" bestFit="1" customWidth="1"/>
    <col min="14084" max="14084" width="18.85546875" style="102" bestFit="1" customWidth="1"/>
    <col min="14085" max="14085" width="7.28515625" style="102" bestFit="1" customWidth="1"/>
    <col min="14086" max="14086" width="7.85546875" style="102" customWidth="1"/>
    <col min="14087" max="14087" width="1.5703125" style="102" customWidth="1"/>
    <col min="14088" max="14088" width="10.42578125" style="102" customWidth="1"/>
    <col min="14089" max="14089" width="9.140625" style="102"/>
    <col min="14090" max="14093" width="9.42578125" style="102" customWidth="1"/>
    <col min="14094" max="14094" width="10.28515625" style="102" bestFit="1" customWidth="1"/>
    <col min="14095" max="14095" width="10.42578125" style="102" customWidth="1"/>
    <col min="14096" max="14096" width="11.7109375" style="102" customWidth="1"/>
    <col min="14097" max="14097" width="11" style="102" customWidth="1"/>
    <col min="14098" max="14098" width="10.85546875" style="102" customWidth="1"/>
    <col min="14099" max="14099" width="11.42578125" style="102" customWidth="1"/>
    <col min="14100" max="14337" width="9.140625" style="102"/>
    <col min="14338" max="14338" width="57.140625" style="102" customWidth="1"/>
    <col min="14339" max="14339" width="9.42578125" style="102" bestFit="1" customWidth="1"/>
    <col min="14340" max="14340" width="18.85546875" style="102" bestFit="1" customWidth="1"/>
    <col min="14341" max="14341" width="7.28515625" style="102" bestFit="1" customWidth="1"/>
    <col min="14342" max="14342" width="7.85546875" style="102" customWidth="1"/>
    <col min="14343" max="14343" width="1.5703125" style="102" customWidth="1"/>
    <col min="14344" max="14344" width="10.42578125" style="102" customWidth="1"/>
    <col min="14345" max="14345" width="9.140625" style="102"/>
    <col min="14346" max="14349" width="9.42578125" style="102" customWidth="1"/>
    <col min="14350" max="14350" width="10.28515625" style="102" bestFit="1" customWidth="1"/>
    <col min="14351" max="14351" width="10.42578125" style="102" customWidth="1"/>
    <col min="14352" max="14352" width="11.7109375" style="102" customWidth="1"/>
    <col min="14353" max="14353" width="11" style="102" customWidth="1"/>
    <col min="14354" max="14354" width="10.85546875" style="102" customWidth="1"/>
    <col min="14355" max="14355" width="11.42578125" style="102" customWidth="1"/>
    <col min="14356" max="14593" width="9.140625" style="102"/>
    <col min="14594" max="14594" width="57.140625" style="102" customWidth="1"/>
    <col min="14595" max="14595" width="9.42578125" style="102" bestFit="1" customWidth="1"/>
    <col min="14596" max="14596" width="18.85546875" style="102" bestFit="1" customWidth="1"/>
    <col min="14597" max="14597" width="7.28515625" style="102" bestFit="1" customWidth="1"/>
    <col min="14598" max="14598" width="7.85546875" style="102" customWidth="1"/>
    <col min="14599" max="14599" width="1.5703125" style="102" customWidth="1"/>
    <col min="14600" max="14600" width="10.42578125" style="102" customWidth="1"/>
    <col min="14601" max="14601" width="9.140625" style="102"/>
    <col min="14602" max="14605" width="9.42578125" style="102" customWidth="1"/>
    <col min="14606" max="14606" width="10.28515625" style="102" bestFit="1" customWidth="1"/>
    <col min="14607" max="14607" width="10.42578125" style="102" customWidth="1"/>
    <col min="14608" max="14608" width="11.7109375" style="102" customWidth="1"/>
    <col min="14609" max="14609" width="11" style="102" customWidth="1"/>
    <col min="14610" max="14610" width="10.85546875" style="102" customWidth="1"/>
    <col min="14611" max="14611" width="11.42578125" style="102" customWidth="1"/>
    <col min="14612" max="14849" width="9.140625" style="102"/>
    <col min="14850" max="14850" width="57.140625" style="102" customWidth="1"/>
    <col min="14851" max="14851" width="9.42578125" style="102" bestFit="1" customWidth="1"/>
    <col min="14852" max="14852" width="18.85546875" style="102" bestFit="1" customWidth="1"/>
    <col min="14853" max="14853" width="7.28515625" style="102" bestFit="1" customWidth="1"/>
    <col min="14854" max="14854" width="7.85546875" style="102" customWidth="1"/>
    <col min="14855" max="14855" width="1.5703125" style="102" customWidth="1"/>
    <col min="14856" max="14856" width="10.42578125" style="102" customWidth="1"/>
    <col min="14857" max="14857" width="9.140625" style="102"/>
    <col min="14858" max="14861" width="9.42578125" style="102" customWidth="1"/>
    <col min="14862" max="14862" width="10.28515625" style="102" bestFit="1" customWidth="1"/>
    <col min="14863" max="14863" width="10.42578125" style="102" customWidth="1"/>
    <col min="14864" max="14864" width="11.7109375" style="102" customWidth="1"/>
    <col min="14865" max="14865" width="11" style="102" customWidth="1"/>
    <col min="14866" max="14866" width="10.85546875" style="102" customWidth="1"/>
    <col min="14867" max="14867" width="11.42578125" style="102" customWidth="1"/>
    <col min="14868" max="15105" width="9.140625" style="102"/>
    <col min="15106" max="15106" width="57.140625" style="102" customWidth="1"/>
    <col min="15107" max="15107" width="9.42578125" style="102" bestFit="1" customWidth="1"/>
    <col min="15108" max="15108" width="18.85546875" style="102" bestFit="1" customWidth="1"/>
    <col min="15109" max="15109" width="7.28515625" style="102" bestFit="1" customWidth="1"/>
    <col min="15110" max="15110" width="7.85546875" style="102" customWidth="1"/>
    <col min="15111" max="15111" width="1.5703125" style="102" customWidth="1"/>
    <col min="15112" max="15112" width="10.42578125" style="102" customWidth="1"/>
    <col min="15113" max="15113" width="9.140625" style="102"/>
    <col min="15114" max="15117" width="9.42578125" style="102" customWidth="1"/>
    <col min="15118" max="15118" width="10.28515625" style="102" bestFit="1" customWidth="1"/>
    <col min="15119" max="15119" width="10.42578125" style="102" customWidth="1"/>
    <col min="15120" max="15120" width="11.7109375" style="102" customWidth="1"/>
    <col min="15121" max="15121" width="11" style="102" customWidth="1"/>
    <col min="15122" max="15122" width="10.85546875" style="102" customWidth="1"/>
    <col min="15123" max="15123" width="11.42578125" style="102" customWidth="1"/>
    <col min="15124" max="15361" width="9.140625" style="102"/>
    <col min="15362" max="15362" width="57.140625" style="102" customWidth="1"/>
    <col min="15363" max="15363" width="9.42578125" style="102" bestFit="1" customWidth="1"/>
    <col min="15364" max="15364" width="18.85546875" style="102" bestFit="1" customWidth="1"/>
    <col min="15365" max="15365" width="7.28515625" style="102" bestFit="1" customWidth="1"/>
    <col min="15366" max="15366" width="7.85546875" style="102" customWidth="1"/>
    <col min="15367" max="15367" width="1.5703125" style="102" customWidth="1"/>
    <col min="15368" max="15368" width="10.42578125" style="102" customWidth="1"/>
    <col min="15369" max="15369" width="9.140625" style="102"/>
    <col min="15370" max="15373" width="9.42578125" style="102" customWidth="1"/>
    <col min="15374" max="15374" width="10.28515625" style="102" bestFit="1" customWidth="1"/>
    <col min="15375" max="15375" width="10.42578125" style="102" customWidth="1"/>
    <col min="15376" max="15376" width="11.7109375" style="102" customWidth="1"/>
    <col min="15377" max="15377" width="11" style="102" customWidth="1"/>
    <col min="15378" max="15378" width="10.85546875" style="102" customWidth="1"/>
    <col min="15379" max="15379" width="11.42578125" style="102" customWidth="1"/>
    <col min="15380" max="15617" width="9.140625" style="102"/>
    <col min="15618" max="15618" width="57.140625" style="102" customWidth="1"/>
    <col min="15619" max="15619" width="9.42578125" style="102" bestFit="1" customWidth="1"/>
    <col min="15620" max="15620" width="18.85546875" style="102" bestFit="1" customWidth="1"/>
    <col min="15621" max="15621" width="7.28515625" style="102" bestFit="1" customWidth="1"/>
    <col min="15622" max="15622" width="7.85546875" style="102" customWidth="1"/>
    <col min="15623" max="15623" width="1.5703125" style="102" customWidth="1"/>
    <col min="15624" max="15624" width="10.42578125" style="102" customWidth="1"/>
    <col min="15625" max="15625" width="9.140625" style="102"/>
    <col min="15626" max="15629" width="9.42578125" style="102" customWidth="1"/>
    <col min="15630" max="15630" width="10.28515625" style="102" bestFit="1" customWidth="1"/>
    <col min="15631" max="15631" width="10.42578125" style="102" customWidth="1"/>
    <col min="15632" max="15632" width="11.7109375" style="102" customWidth="1"/>
    <col min="15633" max="15633" width="11" style="102" customWidth="1"/>
    <col min="15634" max="15634" width="10.85546875" style="102" customWidth="1"/>
    <col min="15635" max="15635" width="11.42578125" style="102" customWidth="1"/>
    <col min="15636" max="15873" width="9.140625" style="102"/>
    <col min="15874" max="15874" width="57.140625" style="102" customWidth="1"/>
    <col min="15875" max="15875" width="9.42578125" style="102" bestFit="1" customWidth="1"/>
    <col min="15876" max="15876" width="18.85546875" style="102" bestFit="1" customWidth="1"/>
    <col min="15877" max="15877" width="7.28515625" style="102" bestFit="1" customWidth="1"/>
    <col min="15878" max="15878" width="7.85546875" style="102" customWidth="1"/>
    <col min="15879" max="15879" width="1.5703125" style="102" customWidth="1"/>
    <col min="15880" max="15880" width="10.42578125" style="102" customWidth="1"/>
    <col min="15881" max="15881" width="9.140625" style="102"/>
    <col min="15882" max="15885" width="9.42578125" style="102" customWidth="1"/>
    <col min="15886" max="15886" width="10.28515625" style="102" bestFit="1" customWidth="1"/>
    <col min="15887" max="15887" width="10.42578125" style="102" customWidth="1"/>
    <col min="15888" max="15888" width="11.7109375" style="102" customWidth="1"/>
    <col min="15889" max="15889" width="11" style="102" customWidth="1"/>
    <col min="15890" max="15890" width="10.85546875" style="102" customWidth="1"/>
    <col min="15891" max="15891" width="11.42578125" style="102" customWidth="1"/>
    <col min="15892" max="16129" width="9.140625" style="102"/>
    <col min="16130" max="16130" width="57.140625" style="102" customWidth="1"/>
    <col min="16131" max="16131" width="9.42578125" style="102" bestFit="1" customWidth="1"/>
    <col min="16132" max="16132" width="18.85546875" style="102" bestFit="1" customWidth="1"/>
    <col min="16133" max="16133" width="7.28515625" style="102" bestFit="1" customWidth="1"/>
    <col min="16134" max="16134" width="7.85546875" style="102" customWidth="1"/>
    <col min="16135" max="16135" width="1.5703125" style="102" customWidth="1"/>
    <col min="16136" max="16136" width="10.42578125" style="102" customWidth="1"/>
    <col min="16137" max="16137" width="9.140625" style="102"/>
    <col min="16138" max="16141" width="9.42578125" style="102" customWidth="1"/>
    <col min="16142" max="16142" width="10.28515625" style="102" bestFit="1" customWidth="1"/>
    <col min="16143" max="16143" width="10.42578125" style="102" customWidth="1"/>
    <col min="16144" max="16144" width="11.7109375" style="102" customWidth="1"/>
    <col min="16145" max="16145" width="11" style="102" customWidth="1"/>
    <col min="16146" max="16146" width="10.85546875" style="102" customWidth="1"/>
    <col min="16147" max="16147" width="11.42578125" style="102" customWidth="1"/>
    <col min="16148" max="16384" width="9.140625" style="102"/>
  </cols>
  <sheetData>
    <row r="1" spans="1:19" ht="15.75">
      <c r="A1" s="1387" t="s">
        <v>495</v>
      </c>
      <c r="B1" s="1393"/>
      <c r="C1" s="1393"/>
      <c r="D1" s="1393"/>
      <c r="E1" s="1393"/>
      <c r="F1" s="1393"/>
      <c r="G1" s="1393"/>
      <c r="H1" s="1393"/>
      <c r="I1" s="1393"/>
      <c r="J1" s="1393"/>
      <c r="K1" s="1393"/>
      <c r="L1" s="1393"/>
      <c r="M1" s="1393"/>
      <c r="N1" s="1393"/>
      <c r="O1" s="1393"/>
      <c r="P1" s="1393"/>
      <c r="Q1" s="1393"/>
      <c r="R1" s="1393"/>
      <c r="S1" s="1394"/>
    </row>
    <row r="2" spans="1:19">
      <c r="A2" s="105"/>
      <c r="B2" s="106"/>
      <c r="C2" s="106"/>
      <c r="D2" s="106"/>
      <c r="E2" s="106"/>
      <c r="F2" s="107"/>
      <c r="G2" s="108"/>
      <c r="I2" s="108"/>
      <c r="J2" s="108"/>
      <c r="K2" s="108"/>
      <c r="L2" s="108"/>
      <c r="M2" s="108"/>
      <c r="N2" s="108"/>
    </row>
    <row r="3" spans="1:19">
      <c r="A3" s="109"/>
      <c r="B3" s="110"/>
      <c r="C3" s="111" t="s">
        <v>87</v>
      </c>
      <c r="D3" s="112"/>
      <c r="E3" s="169"/>
      <c r="F3" s="113"/>
      <c r="G3" s="114"/>
      <c r="H3" s="1390" t="s">
        <v>225</v>
      </c>
      <c r="I3" s="1390"/>
      <c r="J3" s="1390"/>
      <c r="K3" s="1390"/>
      <c r="L3" s="1390"/>
      <c r="M3" s="1390"/>
      <c r="N3" s="1391" t="s">
        <v>226</v>
      </c>
      <c r="O3" s="1391"/>
      <c r="P3" s="1391"/>
      <c r="Q3" s="1391"/>
      <c r="R3" s="1391"/>
      <c r="S3" s="1391"/>
    </row>
    <row r="4" spans="1:19">
      <c r="A4" s="115" t="s">
        <v>88</v>
      </c>
      <c r="B4" s="116" t="s">
        <v>89</v>
      </c>
      <c r="C4" s="117" t="s">
        <v>90</v>
      </c>
      <c r="D4" s="117" t="s">
        <v>91</v>
      </c>
      <c r="E4" s="117" t="s">
        <v>92</v>
      </c>
      <c r="F4" s="118" t="s">
        <v>0</v>
      </c>
      <c r="G4" s="119"/>
      <c r="H4" s="120">
        <v>2015</v>
      </c>
      <c r="I4" s="120">
        <v>2016</v>
      </c>
      <c r="J4" s="120">
        <v>2017</v>
      </c>
      <c r="K4" s="120">
        <v>2018</v>
      </c>
      <c r="L4" s="120">
        <v>2019</v>
      </c>
      <c r="M4" s="120">
        <v>2020</v>
      </c>
      <c r="N4" s="120">
        <v>2015</v>
      </c>
      <c r="O4" s="120">
        <v>2016</v>
      </c>
      <c r="P4" s="120">
        <v>2017</v>
      </c>
      <c r="Q4" s="120">
        <v>2018</v>
      </c>
      <c r="R4" s="120">
        <v>2019</v>
      </c>
      <c r="S4" s="120">
        <v>2020</v>
      </c>
    </row>
    <row r="5" spans="1:19">
      <c r="A5" s="121" t="s">
        <v>93</v>
      </c>
      <c r="B5" s="122" t="s">
        <v>94</v>
      </c>
      <c r="C5" s="123" t="s">
        <v>95</v>
      </c>
      <c r="D5" s="123" t="s">
        <v>96</v>
      </c>
      <c r="E5" s="123" t="s">
        <v>97</v>
      </c>
      <c r="F5" s="125" t="s">
        <v>98</v>
      </c>
      <c r="G5" s="126"/>
      <c r="H5" s="127"/>
      <c r="I5" s="127"/>
      <c r="J5" s="127"/>
      <c r="K5" s="127"/>
      <c r="L5" s="127"/>
      <c r="M5" s="127"/>
      <c r="N5" s="127"/>
      <c r="O5" s="127"/>
      <c r="P5" s="128"/>
      <c r="Q5" s="128"/>
      <c r="R5" s="128"/>
      <c r="S5" s="128"/>
    </row>
    <row r="6" spans="1:19">
      <c r="A6" s="115"/>
      <c r="B6" s="129" t="s">
        <v>99</v>
      </c>
      <c r="C6" s="130"/>
      <c r="D6" s="116"/>
      <c r="E6" s="116"/>
      <c r="F6" s="131"/>
      <c r="G6" s="132"/>
      <c r="H6" s="133"/>
      <c r="I6" s="133"/>
      <c r="J6" s="133"/>
      <c r="K6" s="133"/>
      <c r="L6" s="133"/>
      <c r="M6" s="133"/>
      <c r="N6" s="91"/>
      <c r="O6" s="91"/>
      <c r="P6" s="91"/>
      <c r="Q6" s="91"/>
      <c r="R6" s="91"/>
      <c r="S6" s="91"/>
    </row>
    <row r="7" spans="1:19">
      <c r="A7" s="99"/>
      <c r="B7" s="134"/>
      <c r="C7" s="130"/>
      <c r="D7" s="134"/>
      <c r="E7" s="134"/>
      <c r="F7" s="130"/>
      <c r="G7" s="135"/>
      <c r="H7" s="136"/>
      <c r="I7" s="136"/>
      <c r="J7" s="136"/>
      <c r="K7" s="136"/>
      <c r="L7" s="136"/>
      <c r="M7" s="136"/>
      <c r="N7" s="92"/>
      <c r="O7" s="92"/>
      <c r="P7" s="92"/>
      <c r="Q7" s="92"/>
      <c r="R7" s="92"/>
      <c r="S7" s="92"/>
    </row>
    <row r="8" spans="1:19">
      <c r="A8" s="137">
        <v>1.1000000000000001</v>
      </c>
      <c r="B8" s="138" t="s">
        <v>100</v>
      </c>
      <c r="C8" s="512">
        <v>0.05</v>
      </c>
      <c r="D8" s="134" t="str">
        <f>Inputs!$D$82</f>
        <v>Support staff</v>
      </c>
      <c r="E8" s="134">
        <v>1</v>
      </c>
      <c r="F8" s="130">
        <f>C8*E8</f>
        <v>0.05</v>
      </c>
      <c r="G8" s="135"/>
      <c r="H8" s="971">
        <f>Inputs!L$82</f>
        <v>68.441017362959727</v>
      </c>
      <c r="I8" s="971">
        <f>Inputs!M$82</f>
        <v>69.791189569063036</v>
      </c>
      <c r="J8" s="971">
        <f>Inputs!N$82</f>
        <v>71.02222509185215</v>
      </c>
      <c r="K8" s="971">
        <f>Inputs!O$82</f>
        <v>72.274974651437702</v>
      </c>
      <c r="L8" s="971">
        <f>Inputs!P$82</f>
        <v>73.549821258208297</v>
      </c>
      <c r="M8" s="971">
        <f>Inputs!Q$82</f>
        <v>74.847154678410959</v>
      </c>
      <c r="N8" s="971">
        <f t="shared" ref="N8:S8" si="0">H8*$F8</f>
        <v>3.4220508681479864</v>
      </c>
      <c r="O8" s="971">
        <f t="shared" si="0"/>
        <v>3.4895594784531521</v>
      </c>
      <c r="P8" s="971">
        <f t="shared" si="0"/>
        <v>3.5511112545926076</v>
      </c>
      <c r="Q8" s="971">
        <f t="shared" si="0"/>
        <v>3.6137487325718851</v>
      </c>
      <c r="R8" s="971">
        <f t="shared" si="0"/>
        <v>3.6774910629104149</v>
      </c>
      <c r="S8" s="971">
        <f t="shared" si="0"/>
        <v>3.742357733920548</v>
      </c>
    </row>
    <row r="9" spans="1:19">
      <c r="A9" s="137"/>
      <c r="B9" s="134" t="s">
        <v>101</v>
      </c>
      <c r="C9" s="512"/>
      <c r="D9" s="134"/>
      <c r="E9" s="134"/>
      <c r="F9" s="130"/>
      <c r="G9" s="135"/>
      <c r="H9" s="982"/>
      <c r="I9" s="982"/>
      <c r="J9" s="982"/>
      <c r="K9" s="982"/>
      <c r="L9" s="982"/>
      <c r="M9" s="982"/>
      <c r="N9" s="971"/>
      <c r="O9" s="971"/>
      <c r="P9" s="971"/>
      <c r="Q9" s="971"/>
      <c r="R9" s="971"/>
      <c r="S9" s="971"/>
    </row>
    <row r="10" spans="1:19">
      <c r="A10" s="137"/>
      <c r="B10" s="134"/>
      <c r="C10" s="512"/>
      <c r="D10" s="134"/>
      <c r="E10" s="134"/>
      <c r="F10" s="130"/>
      <c r="G10" s="135"/>
      <c r="H10" s="982"/>
      <c r="I10" s="982"/>
      <c r="J10" s="982"/>
      <c r="K10" s="982"/>
      <c r="L10" s="982"/>
      <c r="M10" s="982"/>
      <c r="N10" s="971"/>
      <c r="O10" s="971"/>
      <c r="P10" s="971"/>
      <c r="Q10" s="971"/>
      <c r="R10" s="971"/>
      <c r="S10" s="971"/>
    </row>
    <row r="11" spans="1:19">
      <c r="A11" s="137">
        <v>1.2</v>
      </c>
      <c r="B11" s="134" t="s">
        <v>102</v>
      </c>
      <c r="C11" s="512">
        <v>0.01</v>
      </c>
      <c r="D11" s="134" t="str">
        <f>Inputs!$D$82</f>
        <v>Support staff</v>
      </c>
      <c r="E11" s="134">
        <v>1</v>
      </c>
      <c r="F11" s="130">
        <f>C11*E11</f>
        <v>0.01</v>
      </c>
      <c r="G11" s="135"/>
      <c r="H11" s="971">
        <f>Inputs!L$82</f>
        <v>68.441017362959727</v>
      </c>
      <c r="I11" s="971">
        <f>Inputs!M$82</f>
        <v>69.791189569063036</v>
      </c>
      <c r="J11" s="971">
        <f>Inputs!N$82</f>
        <v>71.02222509185215</v>
      </c>
      <c r="K11" s="971">
        <f>Inputs!O$82</f>
        <v>72.274974651437702</v>
      </c>
      <c r="L11" s="971">
        <f>Inputs!P$82</f>
        <v>73.549821258208297</v>
      </c>
      <c r="M11" s="971">
        <f>Inputs!Q$82</f>
        <v>74.847154678410959</v>
      </c>
      <c r="N11" s="971">
        <f t="shared" ref="N11:S11" si="1">H11*$F11</f>
        <v>0.68441017362959733</v>
      </c>
      <c r="O11" s="971">
        <f t="shared" si="1"/>
        <v>0.69791189569063039</v>
      </c>
      <c r="P11" s="971">
        <f t="shared" si="1"/>
        <v>0.71022225091852154</v>
      </c>
      <c r="Q11" s="971">
        <f t="shared" si="1"/>
        <v>0.72274974651437707</v>
      </c>
      <c r="R11" s="971">
        <f t="shared" si="1"/>
        <v>0.73549821258208303</v>
      </c>
      <c r="S11" s="971">
        <f t="shared" si="1"/>
        <v>0.74847154678410965</v>
      </c>
    </row>
    <row r="12" spans="1:19">
      <c r="A12" s="99"/>
      <c r="B12" s="134"/>
      <c r="C12" s="130"/>
      <c r="D12" s="134"/>
      <c r="E12" s="134"/>
      <c r="F12" s="130"/>
      <c r="G12" s="135"/>
      <c r="H12" s="971"/>
      <c r="I12" s="971"/>
      <c r="J12" s="971"/>
      <c r="K12" s="971"/>
      <c r="L12" s="971"/>
      <c r="M12" s="971"/>
      <c r="N12" s="971"/>
      <c r="O12" s="971"/>
      <c r="P12" s="971"/>
      <c r="Q12" s="971"/>
      <c r="R12" s="971"/>
      <c r="S12" s="971"/>
    </row>
    <row r="13" spans="1:19">
      <c r="A13" s="140"/>
      <c r="B13" s="141" t="s">
        <v>44</v>
      </c>
      <c r="C13" s="142">
        <f>SUM(C6:C12)</f>
        <v>6.0000000000000005E-2</v>
      </c>
      <c r="D13" s="143"/>
      <c r="E13" s="143"/>
      <c r="F13" s="142">
        <f>SUM(F6:F12)</f>
        <v>6.0000000000000005E-2</v>
      </c>
      <c r="G13" s="144"/>
      <c r="H13" s="992"/>
      <c r="I13" s="992"/>
      <c r="J13" s="992"/>
      <c r="K13" s="992"/>
      <c r="L13" s="992"/>
      <c r="M13" s="992"/>
      <c r="N13" s="992">
        <f t="shared" ref="N13:S13" si="2">SUM(N8:N12)</f>
        <v>4.1064610417775835</v>
      </c>
      <c r="O13" s="992">
        <f t="shared" si="2"/>
        <v>4.1874713741437821</v>
      </c>
      <c r="P13" s="992">
        <f t="shared" si="2"/>
        <v>4.2613335055111294</v>
      </c>
      <c r="Q13" s="992">
        <f t="shared" si="2"/>
        <v>4.336498479086262</v>
      </c>
      <c r="R13" s="992">
        <f t="shared" si="2"/>
        <v>4.4129892754924978</v>
      </c>
      <c r="S13" s="992">
        <f t="shared" si="2"/>
        <v>4.4908292807046575</v>
      </c>
    </row>
    <row r="14" spans="1:19">
      <c r="A14" s="99"/>
      <c r="B14" s="146" t="s">
        <v>103</v>
      </c>
      <c r="C14" s="130"/>
      <c r="D14" s="109"/>
      <c r="E14" s="134"/>
      <c r="F14" s="130"/>
      <c r="G14" s="135"/>
      <c r="H14" s="971"/>
      <c r="I14" s="971"/>
      <c r="J14" s="971"/>
      <c r="K14" s="971"/>
      <c r="L14" s="971"/>
      <c r="M14" s="971"/>
      <c r="N14" s="971"/>
      <c r="O14" s="971"/>
      <c r="P14" s="971"/>
      <c r="Q14" s="971"/>
      <c r="R14" s="971"/>
      <c r="S14" s="971"/>
    </row>
    <row r="15" spans="1:19">
      <c r="A15" s="99"/>
      <c r="B15" s="134"/>
      <c r="C15" s="130"/>
      <c r="D15" s="99"/>
      <c r="E15" s="134"/>
      <c r="F15" s="130"/>
      <c r="G15" s="135"/>
      <c r="H15" s="971"/>
      <c r="I15" s="971"/>
      <c r="J15" s="971"/>
      <c r="K15" s="971"/>
      <c r="L15" s="971"/>
      <c r="M15" s="971"/>
      <c r="N15" s="971"/>
      <c r="O15" s="971"/>
      <c r="P15" s="971"/>
      <c r="Q15" s="971"/>
      <c r="R15" s="971"/>
      <c r="S15" s="971"/>
    </row>
    <row r="16" spans="1:19">
      <c r="A16" s="137">
        <v>2.1</v>
      </c>
      <c r="B16" s="134"/>
      <c r="C16" s="130"/>
      <c r="D16" s="147"/>
      <c r="E16" s="134"/>
      <c r="F16" s="130"/>
      <c r="G16" s="135"/>
      <c r="H16" s="971"/>
      <c r="I16" s="971"/>
      <c r="J16" s="971"/>
      <c r="K16" s="971"/>
      <c r="L16" s="971"/>
      <c r="M16" s="971"/>
      <c r="N16" s="971">
        <f t="shared" ref="N16:S16" si="3">H16*$F16</f>
        <v>0</v>
      </c>
      <c r="O16" s="971">
        <f t="shared" si="3"/>
        <v>0</v>
      </c>
      <c r="P16" s="971">
        <f t="shared" si="3"/>
        <v>0</v>
      </c>
      <c r="Q16" s="971">
        <f t="shared" si="3"/>
        <v>0</v>
      </c>
      <c r="R16" s="971">
        <f t="shared" si="3"/>
        <v>0</v>
      </c>
      <c r="S16" s="971">
        <f t="shared" si="3"/>
        <v>0</v>
      </c>
    </row>
    <row r="17" spans="1:19">
      <c r="A17" s="148"/>
      <c r="B17" s="141" t="s">
        <v>44</v>
      </c>
      <c r="C17" s="142">
        <f>SUM(C14:C16)</f>
        <v>0</v>
      </c>
      <c r="D17" s="143"/>
      <c r="E17" s="143"/>
      <c r="F17" s="142">
        <f>SUM(F14:F16)</f>
        <v>0</v>
      </c>
      <c r="G17" s="144"/>
      <c r="H17" s="992"/>
      <c r="I17" s="992"/>
      <c r="J17" s="992"/>
      <c r="K17" s="992"/>
      <c r="L17" s="992"/>
      <c r="M17" s="992"/>
      <c r="N17" s="992">
        <f t="shared" ref="N17:S17" si="4">SUM(N16)</f>
        <v>0</v>
      </c>
      <c r="O17" s="992">
        <f t="shared" si="4"/>
        <v>0</v>
      </c>
      <c r="P17" s="992">
        <f t="shared" si="4"/>
        <v>0</v>
      </c>
      <c r="Q17" s="992">
        <f t="shared" si="4"/>
        <v>0</v>
      </c>
      <c r="R17" s="992">
        <f t="shared" si="4"/>
        <v>0</v>
      </c>
      <c r="S17" s="992">
        <f t="shared" si="4"/>
        <v>0</v>
      </c>
    </row>
    <row r="18" spans="1:19">
      <c r="A18" s="137"/>
      <c r="B18" s="129" t="s">
        <v>104</v>
      </c>
      <c r="C18" s="130"/>
      <c r="D18" s="134"/>
      <c r="E18" s="134"/>
      <c r="F18" s="130"/>
      <c r="G18" s="135"/>
      <c r="H18" s="971"/>
      <c r="I18" s="971"/>
      <c r="J18" s="971"/>
      <c r="K18" s="971"/>
      <c r="L18" s="971"/>
      <c r="M18" s="971"/>
      <c r="N18" s="971"/>
      <c r="O18" s="971"/>
      <c r="P18" s="971"/>
      <c r="Q18" s="971"/>
      <c r="R18" s="971"/>
      <c r="S18" s="971"/>
    </row>
    <row r="19" spans="1:19">
      <c r="A19" s="99"/>
      <c r="B19" s="134"/>
      <c r="C19" s="130"/>
      <c r="D19" s="134"/>
      <c r="E19" s="134"/>
      <c r="F19" s="130"/>
      <c r="G19" s="135"/>
      <c r="H19" s="971"/>
      <c r="I19" s="971"/>
      <c r="J19" s="971"/>
      <c r="K19" s="971"/>
      <c r="L19" s="971"/>
      <c r="M19" s="971"/>
      <c r="N19" s="971"/>
      <c r="O19" s="971"/>
      <c r="P19" s="971"/>
      <c r="Q19" s="971"/>
      <c r="R19" s="971"/>
      <c r="S19" s="971"/>
    </row>
    <row r="20" spans="1:19">
      <c r="A20" s="137">
        <v>3.1</v>
      </c>
      <c r="B20" s="134" t="str">
        <f>Inputs!$C$99</f>
        <v>Contract rates 2014/2015</v>
      </c>
      <c r="C20" s="130"/>
      <c r="D20" s="134"/>
      <c r="E20" s="134"/>
      <c r="F20" s="130"/>
      <c r="G20" s="149"/>
      <c r="H20" s="985"/>
      <c r="I20" s="985"/>
      <c r="J20" s="985"/>
      <c r="K20" s="985"/>
      <c r="L20" s="985"/>
      <c r="M20" s="985"/>
      <c r="N20" s="1022">
        <f>Inputs!L$100</f>
        <v>18.307380367308582</v>
      </c>
      <c r="O20" s="1022">
        <f>Inputs!M$100</f>
        <v>18.468128097363</v>
      </c>
      <c r="P20" s="1022">
        <f>Inputs!N$100</f>
        <v>18.70235801469541</v>
      </c>
      <c r="Q20" s="1022">
        <f>Inputs!O$100</f>
        <v>18.934084792048225</v>
      </c>
      <c r="R20" s="1022">
        <f>Inputs!P$100</f>
        <v>19.148363215060673</v>
      </c>
      <c r="S20" s="1022">
        <f>Inputs!Q$100</f>
        <v>19.359462243675488</v>
      </c>
    </row>
    <row r="21" spans="1:19">
      <c r="A21" s="148"/>
      <c r="B21" s="141" t="s">
        <v>44</v>
      </c>
      <c r="C21" s="142">
        <f>SUM(C18:C20)</f>
        <v>0</v>
      </c>
      <c r="D21" s="143" t="s">
        <v>105</v>
      </c>
      <c r="E21" s="143"/>
      <c r="F21" s="142">
        <f>SUM(F18:F20)</f>
        <v>0</v>
      </c>
      <c r="G21" s="144"/>
      <c r="H21" s="992"/>
      <c r="I21" s="992"/>
      <c r="J21" s="992"/>
      <c r="K21" s="992"/>
      <c r="L21" s="992"/>
      <c r="M21" s="992"/>
      <c r="N21" s="992">
        <f t="shared" ref="N21:S21" si="5">SUM(N20:N20)</f>
        <v>18.307380367308582</v>
      </c>
      <c r="O21" s="992">
        <f t="shared" si="5"/>
        <v>18.468128097363</v>
      </c>
      <c r="P21" s="992">
        <f t="shared" si="5"/>
        <v>18.70235801469541</v>
      </c>
      <c r="Q21" s="992">
        <f t="shared" si="5"/>
        <v>18.934084792048225</v>
      </c>
      <c r="R21" s="992">
        <f t="shared" si="5"/>
        <v>19.148363215060673</v>
      </c>
      <c r="S21" s="992">
        <f t="shared" si="5"/>
        <v>19.359462243675488</v>
      </c>
    </row>
    <row r="22" spans="1:19">
      <c r="A22" s="99"/>
      <c r="B22" s="129" t="s">
        <v>106</v>
      </c>
      <c r="C22" s="130"/>
      <c r="D22" s="134"/>
      <c r="E22" s="134"/>
      <c r="F22" s="130"/>
      <c r="G22" s="237"/>
      <c r="H22" s="166"/>
      <c r="I22" s="166"/>
      <c r="J22" s="166"/>
      <c r="K22" s="166"/>
      <c r="L22" s="166"/>
      <c r="M22" s="166"/>
      <c r="N22" s="166"/>
      <c r="O22" s="166"/>
      <c r="P22" s="166"/>
      <c r="Q22" s="166"/>
      <c r="R22" s="166"/>
      <c r="S22" s="166"/>
    </row>
    <row r="23" spans="1:19">
      <c r="A23" s="99"/>
      <c r="B23" s="134"/>
      <c r="C23" s="130"/>
      <c r="D23" s="134"/>
      <c r="E23" s="134"/>
      <c r="F23" s="130"/>
      <c r="G23" s="167"/>
      <c r="H23" s="971"/>
      <c r="I23" s="971"/>
      <c r="J23" s="971"/>
      <c r="K23" s="971"/>
      <c r="L23" s="971"/>
      <c r="M23" s="971"/>
      <c r="N23" s="971"/>
      <c r="O23" s="971"/>
      <c r="P23" s="971"/>
      <c r="Q23" s="971"/>
      <c r="R23" s="971"/>
      <c r="S23" s="971"/>
    </row>
    <row r="24" spans="1:19">
      <c r="A24" s="137">
        <v>4.0999999999999996</v>
      </c>
      <c r="B24" s="134" t="s">
        <v>107</v>
      </c>
      <c r="C24" s="512">
        <v>0.03</v>
      </c>
      <c r="D24" s="134" t="str">
        <f>Inputs!$D$82</f>
        <v>Support staff</v>
      </c>
      <c r="E24" s="134">
        <v>1</v>
      </c>
      <c r="F24" s="130">
        <f>C24*E24</f>
        <v>0.03</v>
      </c>
      <c r="G24" s="149"/>
      <c r="H24" s="971">
        <f>Inputs!L$82</f>
        <v>68.441017362959727</v>
      </c>
      <c r="I24" s="971">
        <f>Inputs!M$82</f>
        <v>69.791189569063036</v>
      </c>
      <c r="J24" s="971">
        <f>Inputs!N$82</f>
        <v>71.02222509185215</v>
      </c>
      <c r="K24" s="971">
        <f>Inputs!O$82</f>
        <v>72.274974651437702</v>
      </c>
      <c r="L24" s="971">
        <f>Inputs!P$82</f>
        <v>73.549821258208297</v>
      </c>
      <c r="M24" s="971">
        <f>Inputs!Q$82</f>
        <v>74.847154678410959</v>
      </c>
      <c r="N24" s="971">
        <f t="shared" ref="N24:S24" si="6">H24*$F24</f>
        <v>2.0532305208887918</v>
      </c>
      <c r="O24" s="971">
        <f t="shared" si="6"/>
        <v>2.0937356870718911</v>
      </c>
      <c r="P24" s="971">
        <f t="shared" si="6"/>
        <v>2.1306667527555643</v>
      </c>
      <c r="Q24" s="971">
        <f t="shared" si="6"/>
        <v>2.168249239543131</v>
      </c>
      <c r="R24" s="971">
        <f t="shared" si="6"/>
        <v>2.2064946377462489</v>
      </c>
      <c r="S24" s="971">
        <f t="shared" si="6"/>
        <v>2.2454146403523287</v>
      </c>
    </row>
    <row r="25" spans="1:19">
      <c r="A25" s="137"/>
      <c r="B25" s="134"/>
      <c r="C25" s="512"/>
      <c r="D25" s="134"/>
      <c r="E25" s="134"/>
      <c r="F25" s="130"/>
      <c r="G25" s="149"/>
      <c r="H25" s="971"/>
      <c r="I25" s="971"/>
      <c r="J25" s="971"/>
      <c r="K25" s="971"/>
      <c r="L25" s="971"/>
      <c r="M25" s="971"/>
      <c r="N25" s="971"/>
      <c r="O25" s="971"/>
      <c r="P25" s="971"/>
      <c r="Q25" s="971"/>
      <c r="R25" s="971"/>
      <c r="S25" s="971"/>
    </row>
    <row r="26" spans="1:19">
      <c r="A26" s="137">
        <v>4.2</v>
      </c>
      <c r="B26" s="138" t="s">
        <v>108</v>
      </c>
      <c r="C26" s="512">
        <v>0.02</v>
      </c>
      <c r="D26" s="134" t="str">
        <f>Inputs!$D$82</f>
        <v>Support staff</v>
      </c>
      <c r="E26" s="134">
        <v>1</v>
      </c>
      <c r="F26" s="130">
        <f>C26*E26</f>
        <v>0.02</v>
      </c>
      <c r="G26" s="149"/>
      <c r="H26" s="971">
        <f>Inputs!L$82</f>
        <v>68.441017362959727</v>
      </c>
      <c r="I26" s="971">
        <f>Inputs!M$82</f>
        <v>69.791189569063036</v>
      </c>
      <c r="J26" s="971">
        <f>Inputs!N$82</f>
        <v>71.02222509185215</v>
      </c>
      <c r="K26" s="971">
        <f>Inputs!O$82</f>
        <v>72.274974651437702</v>
      </c>
      <c r="L26" s="971">
        <f>Inputs!P$82</f>
        <v>73.549821258208297</v>
      </c>
      <c r="M26" s="971">
        <f>Inputs!Q$82</f>
        <v>74.847154678410959</v>
      </c>
      <c r="N26" s="971">
        <f t="shared" ref="N26:S26" si="7">H26*$F26</f>
        <v>1.3688203472591947</v>
      </c>
      <c r="O26" s="971">
        <f t="shared" si="7"/>
        <v>1.3958237913812608</v>
      </c>
      <c r="P26" s="971">
        <f t="shared" si="7"/>
        <v>1.4204445018370431</v>
      </c>
      <c r="Q26" s="971">
        <f t="shared" si="7"/>
        <v>1.4454994930287541</v>
      </c>
      <c r="R26" s="971">
        <f t="shared" si="7"/>
        <v>1.4709964251641661</v>
      </c>
      <c r="S26" s="971">
        <f t="shared" si="7"/>
        <v>1.4969430935682193</v>
      </c>
    </row>
    <row r="27" spans="1:19">
      <c r="A27" s="137"/>
      <c r="B27" s="138"/>
      <c r="C27" s="512"/>
      <c r="D27" s="134"/>
      <c r="E27" s="134"/>
      <c r="F27" s="130"/>
      <c r="G27" s="149"/>
      <c r="H27" s="971"/>
      <c r="I27" s="971"/>
      <c r="J27" s="971"/>
      <c r="K27" s="971"/>
      <c r="L27" s="971"/>
      <c r="M27" s="971"/>
      <c r="N27" s="971"/>
      <c r="O27" s="971"/>
      <c r="P27" s="971"/>
      <c r="Q27" s="971"/>
      <c r="R27" s="971"/>
      <c r="S27" s="971"/>
    </row>
    <row r="28" spans="1:19">
      <c r="A28" s="137"/>
      <c r="B28" s="138"/>
      <c r="C28" s="512"/>
      <c r="D28" s="134"/>
      <c r="E28" s="134"/>
      <c r="F28" s="130"/>
      <c r="G28" s="149"/>
      <c r="H28" s="971">
        <f>Inputs!L$82</f>
        <v>68.441017362959727</v>
      </c>
      <c r="I28" s="971">
        <f>Inputs!M$82</f>
        <v>69.791189569063036</v>
      </c>
      <c r="J28" s="971">
        <f>Inputs!N$82</f>
        <v>71.02222509185215</v>
      </c>
      <c r="K28" s="971">
        <f>Inputs!O$82</f>
        <v>72.274974651437702</v>
      </c>
      <c r="L28" s="971">
        <f>Inputs!P$82</f>
        <v>73.549821258208297</v>
      </c>
      <c r="M28" s="971">
        <f>Inputs!Q$82</f>
        <v>74.847154678410959</v>
      </c>
      <c r="N28" s="971">
        <f t="shared" ref="N28:S28" si="8">H28*$F28</f>
        <v>0</v>
      </c>
      <c r="O28" s="971">
        <f t="shared" si="8"/>
        <v>0</v>
      </c>
      <c r="P28" s="971">
        <f t="shared" si="8"/>
        <v>0</v>
      </c>
      <c r="Q28" s="971">
        <f t="shared" si="8"/>
        <v>0</v>
      </c>
      <c r="R28" s="971">
        <f t="shared" si="8"/>
        <v>0</v>
      </c>
      <c r="S28" s="971">
        <f t="shared" si="8"/>
        <v>0</v>
      </c>
    </row>
    <row r="29" spans="1:19">
      <c r="A29" s="148"/>
      <c r="B29" s="395"/>
      <c r="C29" s="229"/>
      <c r="D29" s="134"/>
      <c r="E29" s="134"/>
      <c r="F29" s="130"/>
      <c r="G29" s="149"/>
      <c r="H29" s="971"/>
      <c r="I29" s="971"/>
      <c r="J29" s="971"/>
      <c r="K29" s="971"/>
      <c r="L29" s="971"/>
      <c r="M29" s="971"/>
      <c r="N29" s="971"/>
      <c r="O29" s="971"/>
      <c r="P29" s="971"/>
      <c r="Q29" s="971"/>
      <c r="R29" s="971"/>
      <c r="S29" s="971"/>
    </row>
    <row r="30" spans="1:19">
      <c r="A30" s="148"/>
      <c r="B30" s="141" t="s">
        <v>44</v>
      </c>
      <c r="C30" s="142">
        <f>SUM(C22:C26)</f>
        <v>0.05</v>
      </c>
      <c r="D30" s="143"/>
      <c r="E30" s="143"/>
      <c r="F30" s="142">
        <f>SUM(F22:F26)</f>
        <v>0.05</v>
      </c>
      <c r="G30" s="144"/>
      <c r="H30" s="995"/>
      <c r="I30" s="995"/>
      <c r="J30" s="995"/>
      <c r="K30" s="995"/>
      <c r="L30" s="995"/>
      <c r="M30" s="995"/>
      <c r="N30" s="1003">
        <f t="shared" ref="N30:S30" si="9">SUM(N24:N28)</f>
        <v>3.4220508681479864</v>
      </c>
      <c r="O30" s="1003">
        <f t="shared" si="9"/>
        <v>3.4895594784531516</v>
      </c>
      <c r="P30" s="1003">
        <f t="shared" si="9"/>
        <v>3.5511112545926071</v>
      </c>
      <c r="Q30" s="1003">
        <f t="shared" si="9"/>
        <v>3.6137487325718851</v>
      </c>
      <c r="R30" s="1003">
        <f t="shared" si="9"/>
        <v>3.6774910629104149</v>
      </c>
      <c r="S30" s="1003">
        <f t="shared" si="9"/>
        <v>3.742357733920548</v>
      </c>
    </row>
    <row r="31" spans="1:19">
      <c r="A31" s="151"/>
      <c r="B31" s="152"/>
      <c r="C31" s="153"/>
      <c r="D31" s="110"/>
      <c r="E31" s="110"/>
      <c r="F31" s="154"/>
      <c r="G31" s="149"/>
      <c r="H31" s="971"/>
      <c r="I31" s="971"/>
      <c r="J31" s="971"/>
      <c r="K31" s="971"/>
      <c r="L31" s="971"/>
      <c r="M31" s="971"/>
      <c r="N31" s="971"/>
      <c r="O31" s="971"/>
      <c r="P31" s="971"/>
      <c r="Q31" s="971"/>
      <c r="R31" s="971"/>
      <c r="S31" s="971"/>
    </row>
    <row r="32" spans="1:19">
      <c r="A32" s="151"/>
      <c r="B32" s="152" t="s">
        <v>184</v>
      </c>
      <c r="C32" s="168">
        <f>SUM(C6:C30)/2</f>
        <v>0.11000000000000001</v>
      </c>
      <c r="D32" s="155"/>
      <c r="E32" s="155"/>
      <c r="F32" s="168">
        <f>SUM(F6:F30)/2</f>
        <v>0.11000000000000001</v>
      </c>
      <c r="G32" s="156"/>
      <c r="H32" s="992"/>
      <c r="I32" s="992"/>
      <c r="J32" s="992"/>
      <c r="K32" s="992"/>
      <c r="L32" s="992"/>
      <c r="M32" s="992"/>
      <c r="N32" s="1023">
        <f t="shared" ref="N32:S32" si="10">N13+N17+N21+N30</f>
        <v>25.835892277234155</v>
      </c>
      <c r="O32" s="1023">
        <f t="shared" si="10"/>
        <v>26.145158949959935</v>
      </c>
      <c r="P32" s="1023">
        <f t="shared" si="10"/>
        <v>26.514802774799143</v>
      </c>
      <c r="Q32" s="1023">
        <f t="shared" si="10"/>
        <v>26.884332003706373</v>
      </c>
      <c r="R32" s="1023">
        <f t="shared" si="10"/>
        <v>27.238843553463585</v>
      </c>
      <c r="S32" s="1023">
        <f t="shared" si="10"/>
        <v>27.592649258300696</v>
      </c>
    </row>
    <row r="33" spans="2:19">
      <c r="G33" s="108"/>
      <c r="H33" s="979"/>
      <c r="I33" s="980"/>
      <c r="J33" s="980"/>
      <c r="K33" s="980"/>
      <c r="L33" s="980"/>
      <c r="M33" s="980"/>
      <c r="N33" s="980"/>
    </row>
    <row r="34" spans="2:19">
      <c r="B34" s="152"/>
      <c r="G34" s="107"/>
      <c r="H34" s="102"/>
      <c r="I34" s="102"/>
      <c r="J34" s="102"/>
      <c r="K34" s="102"/>
      <c r="L34" s="102"/>
      <c r="M34" s="102"/>
      <c r="N34" s="102"/>
      <c r="O34" s="102"/>
      <c r="P34" s="102"/>
      <c r="Q34" s="102"/>
      <c r="R34" s="102"/>
      <c r="S34" s="102"/>
    </row>
    <row r="35" spans="2:19">
      <c r="G35" s="107"/>
      <c r="H35" s="102"/>
      <c r="I35" s="102"/>
      <c r="J35" s="102"/>
      <c r="K35" s="102"/>
      <c r="L35" s="102"/>
      <c r="M35" s="102"/>
      <c r="N35" s="102"/>
      <c r="O35" s="102"/>
      <c r="P35" s="102"/>
      <c r="Q35" s="102"/>
      <c r="R35" s="102"/>
      <c r="S35" s="102"/>
    </row>
    <row r="36" spans="2:19">
      <c r="B36" s="152"/>
      <c r="G36" s="107"/>
      <c r="H36" s="102"/>
      <c r="I36" s="102"/>
      <c r="J36" s="102"/>
      <c r="K36" s="102"/>
      <c r="L36" s="102"/>
      <c r="M36" s="102"/>
      <c r="N36" s="102"/>
      <c r="O36" s="102"/>
      <c r="P36" s="102"/>
      <c r="Q36" s="102"/>
      <c r="R36" s="102"/>
      <c r="S36" s="102"/>
    </row>
    <row r="37" spans="2:19">
      <c r="B37" s="152"/>
      <c r="G37" s="107"/>
      <c r="H37" s="1001"/>
      <c r="I37" s="1002"/>
      <c r="J37" s="1002"/>
      <c r="K37" s="1002"/>
      <c r="L37" s="1002"/>
      <c r="M37" s="1002"/>
      <c r="N37" s="255"/>
      <c r="O37" s="255"/>
      <c r="P37" s="255"/>
      <c r="Q37" s="255"/>
      <c r="R37" s="255"/>
      <c r="S37" s="255"/>
    </row>
    <row r="38" spans="2:19">
      <c r="B38" s="354" t="s">
        <v>229</v>
      </c>
      <c r="G38" s="108"/>
      <c r="H38" s="979"/>
      <c r="I38" s="979"/>
      <c r="J38" s="979"/>
      <c r="K38" s="979"/>
      <c r="L38" s="979"/>
      <c r="M38" s="979"/>
      <c r="N38" s="979">
        <f>N32-N21</f>
        <v>7.5285119099255731</v>
      </c>
      <c r="O38" s="979">
        <f t="shared" ref="O38:S38" si="11">O32-O21</f>
        <v>7.6770308525969355</v>
      </c>
      <c r="P38" s="979">
        <f t="shared" si="11"/>
        <v>7.8124447601037339</v>
      </c>
      <c r="Q38" s="979">
        <f t="shared" si="11"/>
        <v>7.950247211658148</v>
      </c>
      <c r="R38" s="979">
        <f t="shared" si="11"/>
        <v>8.0904803384029123</v>
      </c>
      <c r="S38" s="979">
        <f t="shared" si="11"/>
        <v>8.2331870146252086</v>
      </c>
    </row>
    <row r="39" spans="2:19">
      <c r="B39" s="354" t="s">
        <v>43</v>
      </c>
      <c r="G39" s="108"/>
      <c r="H39" s="979"/>
      <c r="I39" s="979"/>
      <c r="J39" s="979"/>
      <c r="K39" s="979"/>
      <c r="L39" s="979"/>
      <c r="M39" s="979"/>
      <c r="N39" s="979"/>
      <c r="O39" s="979"/>
      <c r="P39" s="979"/>
      <c r="Q39" s="979"/>
      <c r="R39" s="979"/>
      <c r="S39" s="979"/>
    </row>
    <row r="40" spans="2:19">
      <c r="B40" s="354" t="s">
        <v>232</v>
      </c>
      <c r="G40" s="108"/>
      <c r="H40" s="979"/>
      <c r="I40" s="979"/>
      <c r="J40" s="979"/>
      <c r="K40" s="979"/>
      <c r="L40" s="979"/>
      <c r="M40" s="979"/>
      <c r="N40" s="980">
        <f>N21</f>
        <v>18.307380367308582</v>
      </c>
      <c r="O40" s="980">
        <f t="shared" ref="O40:S40" si="12">O21</f>
        <v>18.468128097363</v>
      </c>
      <c r="P40" s="980">
        <f t="shared" si="12"/>
        <v>18.70235801469541</v>
      </c>
      <c r="Q40" s="980">
        <f t="shared" si="12"/>
        <v>18.934084792048225</v>
      </c>
      <c r="R40" s="980">
        <f t="shared" si="12"/>
        <v>19.148363215060673</v>
      </c>
      <c r="S40" s="980">
        <f t="shared" si="12"/>
        <v>19.359462243675488</v>
      </c>
    </row>
    <row r="41" spans="2:19">
      <c r="B41" s="354" t="s">
        <v>238</v>
      </c>
      <c r="G41" s="108"/>
      <c r="H41" s="979"/>
      <c r="I41" s="979"/>
      <c r="J41" s="979"/>
      <c r="K41" s="979"/>
      <c r="L41" s="979"/>
      <c r="M41" s="979"/>
      <c r="N41" s="979">
        <f>SUM(N42,N38:N40)*(Inputs!$M$27)</f>
        <v>3.4074958324444125</v>
      </c>
      <c r="O41" s="979">
        <f>SUM(O42,O38:O40)*(Inputs!$M$27)</f>
        <v>3.4482850139102159</v>
      </c>
      <c r="P41" s="979">
        <f>SUM(P42,P38:P40)*(Inputs!$M$27)</f>
        <v>3.4970373379682589</v>
      </c>
      <c r="Q41" s="979">
        <f>SUM(Q42,Q38:Q40)*(Inputs!$M$27)</f>
        <v>3.5457745479688332</v>
      </c>
      <c r="R41" s="979">
        <f>SUM(R42,R38:R40)*(Inputs!$M$27)</f>
        <v>3.5925310762663121</v>
      </c>
      <c r="S41" s="979">
        <f>SUM(S42,S38:S40)*(Inputs!$M$27)</f>
        <v>3.6391945106772789</v>
      </c>
    </row>
    <row r="42" spans="2:19">
      <c r="B42" s="354" t="s">
        <v>237</v>
      </c>
      <c r="G42" s="108"/>
      <c r="H42" s="979"/>
      <c r="I42" s="979"/>
      <c r="J42" s="979"/>
      <c r="K42" s="979"/>
      <c r="L42" s="979"/>
      <c r="M42" s="979"/>
      <c r="N42" s="979">
        <f>SUM(N38:N40)*(Inputs!$M$26)</f>
        <v>2.3252303049510741</v>
      </c>
      <c r="O42" s="979">
        <f>SUM(O38:O40)*(Inputs!$M$26)</f>
        <v>2.3530643054963942</v>
      </c>
      <c r="P42" s="979">
        <f>SUM(P38:P40)*(Inputs!$M$26)</f>
        <v>2.386332249731923</v>
      </c>
      <c r="Q42" s="979">
        <f>SUM(Q38:Q40)*(Inputs!$M$26)</f>
        <v>2.4195898803335734</v>
      </c>
      <c r="R42" s="979">
        <f>SUM(R38:R40)*(Inputs!$M$26)</f>
        <v>2.4514959198117228</v>
      </c>
      <c r="S42" s="979">
        <f>SUM(S38:S40)*(Inputs!$M$26)</f>
        <v>2.4833384332470625</v>
      </c>
    </row>
    <row r="43" spans="2:19">
      <c r="B43" s="989" t="s">
        <v>85</v>
      </c>
      <c r="H43" s="396"/>
      <c r="I43" s="396"/>
      <c r="J43" s="396"/>
      <c r="K43" s="396"/>
      <c r="L43" s="396"/>
      <c r="M43" s="396"/>
      <c r="N43" s="979">
        <f>SUM(N38:N42)*Inputs!$M$28</f>
        <v>2.2098032890240749</v>
      </c>
      <c r="O43" s="979">
        <f>SUM(O38:O42)*Inputs!$M$28</f>
        <v>2.2362555788556584</v>
      </c>
      <c r="P43" s="979">
        <f>SUM(P38:P42)*Inputs!$M$28</f>
        <v>2.2678720653749527</v>
      </c>
      <c r="Q43" s="979">
        <f>SUM(Q38:Q42)*Inputs!$M$28</f>
        <v>2.2994787502406147</v>
      </c>
      <c r="R43" s="979">
        <f>SUM(R38:R42)*Inputs!$M$28</f>
        <v>2.3298009384679137</v>
      </c>
      <c r="S43" s="979">
        <f>SUM(S38:S42)*Inputs!$M$28</f>
        <v>2.3600627541557526</v>
      </c>
    </row>
    <row r="44" spans="2:19">
      <c r="B44" s="989"/>
      <c r="H44" s="396"/>
      <c r="I44" s="396"/>
      <c r="J44" s="396"/>
      <c r="K44" s="396"/>
      <c r="L44" s="396"/>
      <c r="M44" s="396"/>
      <c r="N44" s="606"/>
      <c r="O44" s="606"/>
      <c r="P44" s="606"/>
      <c r="Q44" s="606"/>
      <c r="R44" s="606"/>
      <c r="S44" s="606"/>
    </row>
    <row r="45" spans="2:19">
      <c r="B45" s="988" t="s">
        <v>527</v>
      </c>
      <c r="H45" s="396"/>
      <c r="I45" s="396"/>
      <c r="J45" s="396"/>
      <c r="K45" s="396"/>
      <c r="L45" s="396"/>
      <c r="M45" s="396"/>
      <c r="N45" s="448">
        <f>SUM(N38:N44)</f>
        <v>33.778421703653713</v>
      </c>
      <c r="O45" s="448">
        <f t="shared" ref="O45:S45" si="13">SUM(O38:O44)</f>
        <v>34.182763848222208</v>
      </c>
      <c r="P45" s="448">
        <f t="shared" si="13"/>
        <v>34.666044427874276</v>
      </c>
      <c r="Q45" s="448">
        <f t="shared" si="13"/>
        <v>35.149175182249394</v>
      </c>
      <c r="R45" s="448">
        <f t="shared" si="13"/>
        <v>35.612671488009532</v>
      </c>
      <c r="S45" s="448">
        <f t="shared" si="13"/>
        <v>36.075244956380793</v>
      </c>
    </row>
    <row r="46" spans="2:19">
      <c r="B46" s="990" t="s">
        <v>39</v>
      </c>
      <c r="H46" s="979"/>
      <c r="I46" s="980"/>
      <c r="J46" s="980"/>
      <c r="K46" s="980"/>
      <c r="L46" s="980"/>
      <c r="M46" s="980"/>
      <c r="N46" s="981">
        <f>(N32*(1+Inputs!$M$29))-N45</f>
        <v>0</v>
      </c>
      <c r="O46" s="981">
        <f>(O32*(1+Inputs!$M$29))-O45</f>
        <v>0</v>
      </c>
      <c r="P46" s="981">
        <f>(P32*(1+Inputs!$M$29))-P45</f>
        <v>0</v>
      </c>
      <c r="Q46" s="981">
        <f>(Q32*(1+Inputs!$M$29))-Q45</f>
        <v>0</v>
      </c>
      <c r="R46" s="981">
        <f>(R32*(1+Inputs!$M$29))-R45</f>
        <v>0</v>
      </c>
      <c r="S46" s="981">
        <f>(S32*(1+Inputs!$M$29))-S45</f>
        <v>0</v>
      </c>
    </row>
  </sheetData>
  <mergeCells count="3">
    <mergeCell ref="A1:S1"/>
    <mergeCell ref="H3:M3"/>
    <mergeCell ref="N3:S3"/>
  </mergeCells>
  <pageMargins left="0.39370078740157483" right="0.39370078740157483" top="0.39370078740157483" bottom="0.98425196850393704" header="0.51181102362204722" footer="0.51181102362204722"/>
  <pageSetup paperSize="9" scale="60" orientation="landscape" r:id="rId1"/>
  <headerFooter alignWithMargins="0">
    <oddFooter>&amp;C&amp;P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1"/>
    <pageSetUpPr fitToPage="1"/>
  </sheetPr>
  <dimension ref="A1:S44"/>
  <sheetViews>
    <sheetView showGridLines="0" zoomScale="85" zoomScaleNormal="85" workbookViewId="0">
      <selection sqref="A1:S1"/>
    </sheetView>
  </sheetViews>
  <sheetFormatPr defaultRowHeight="12.75" outlineLevelCol="1"/>
  <cols>
    <col min="1" max="1" width="9.140625" style="102"/>
    <col min="2" max="2" width="54.5703125" style="102" customWidth="1"/>
    <col min="3" max="3" width="9.42578125" style="102" bestFit="1" customWidth="1"/>
    <col min="4" max="4" width="12.7109375" style="102" bestFit="1" customWidth="1"/>
    <col min="5" max="5" width="7.28515625" style="102" bestFit="1" customWidth="1"/>
    <col min="6" max="6" width="7.85546875" style="157" customWidth="1"/>
    <col min="7" max="7" width="1.7109375" style="158" customWidth="1"/>
    <col min="8" max="8" width="10.42578125" style="108" customWidth="1" outlineLevel="1"/>
    <col min="9" max="9" width="9.140625" style="158" outlineLevel="1"/>
    <col min="10" max="13" width="9.42578125" style="158" customWidth="1" outlineLevel="1"/>
    <col min="14" max="14" width="10.28515625" style="158" bestFit="1" customWidth="1"/>
    <col min="15" max="15" width="10.42578125" style="88" customWidth="1"/>
    <col min="16" max="16" width="11.7109375" style="88" customWidth="1"/>
    <col min="17" max="17" width="11" style="88" customWidth="1"/>
    <col min="18" max="18" width="10.85546875" style="88" customWidth="1"/>
    <col min="19" max="19" width="11.42578125" style="88" customWidth="1"/>
    <col min="20" max="257" width="9.140625" style="102"/>
    <col min="258" max="258" width="54.5703125" style="102" customWidth="1"/>
    <col min="259" max="259" width="9.42578125" style="102" bestFit="1" customWidth="1"/>
    <col min="260" max="260" width="11.42578125" style="102" bestFit="1" customWidth="1"/>
    <col min="261" max="261" width="7.28515625" style="102" bestFit="1" customWidth="1"/>
    <col min="262" max="262" width="7.85546875" style="102" customWidth="1"/>
    <col min="263" max="263" width="1.7109375" style="102" customWidth="1"/>
    <col min="264" max="264" width="10.42578125" style="102" customWidth="1"/>
    <col min="265" max="265" width="9.140625" style="102"/>
    <col min="266" max="269" width="9.42578125" style="102" customWidth="1"/>
    <col min="270" max="270" width="10.28515625" style="102" bestFit="1" customWidth="1"/>
    <col min="271" max="271" width="10.42578125" style="102" customWidth="1"/>
    <col min="272" max="272" width="11.7109375" style="102" customWidth="1"/>
    <col min="273" max="273" width="11" style="102" customWidth="1"/>
    <col min="274" max="274" width="10.85546875" style="102" customWidth="1"/>
    <col min="275" max="275" width="11.42578125" style="102" customWidth="1"/>
    <col min="276" max="513" width="9.140625" style="102"/>
    <col min="514" max="514" width="54.5703125" style="102" customWidth="1"/>
    <col min="515" max="515" width="9.42578125" style="102" bestFit="1" customWidth="1"/>
    <col min="516" max="516" width="11.42578125" style="102" bestFit="1" customWidth="1"/>
    <col min="517" max="517" width="7.28515625" style="102" bestFit="1" customWidth="1"/>
    <col min="518" max="518" width="7.85546875" style="102" customWidth="1"/>
    <col min="519" max="519" width="1.7109375" style="102" customWidth="1"/>
    <col min="520" max="520" width="10.42578125" style="102" customWidth="1"/>
    <col min="521" max="521" width="9.140625" style="102"/>
    <col min="522" max="525" width="9.42578125" style="102" customWidth="1"/>
    <col min="526" max="526" width="10.28515625" style="102" bestFit="1" customWidth="1"/>
    <col min="527" max="527" width="10.42578125" style="102" customWidth="1"/>
    <col min="528" max="528" width="11.7109375" style="102" customWidth="1"/>
    <col min="529" max="529" width="11" style="102" customWidth="1"/>
    <col min="530" max="530" width="10.85546875" style="102" customWidth="1"/>
    <col min="531" max="531" width="11.42578125" style="102" customWidth="1"/>
    <col min="532" max="769" width="9.140625" style="102"/>
    <col min="770" max="770" width="54.5703125" style="102" customWidth="1"/>
    <col min="771" max="771" width="9.42578125" style="102" bestFit="1" customWidth="1"/>
    <col min="772" max="772" width="11.42578125" style="102" bestFit="1" customWidth="1"/>
    <col min="773" max="773" width="7.28515625" style="102" bestFit="1" customWidth="1"/>
    <col min="774" max="774" width="7.85546875" style="102" customWidth="1"/>
    <col min="775" max="775" width="1.7109375" style="102" customWidth="1"/>
    <col min="776" max="776" width="10.42578125" style="102" customWidth="1"/>
    <col min="777" max="777" width="9.140625" style="102"/>
    <col min="778" max="781" width="9.42578125" style="102" customWidth="1"/>
    <col min="782" max="782" width="10.28515625" style="102" bestFit="1" customWidth="1"/>
    <col min="783" max="783" width="10.42578125" style="102" customWidth="1"/>
    <col min="784" max="784" width="11.7109375" style="102" customWidth="1"/>
    <col min="785" max="785" width="11" style="102" customWidth="1"/>
    <col min="786" max="786" width="10.85546875" style="102" customWidth="1"/>
    <col min="787" max="787" width="11.42578125" style="102" customWidth="1"/>
    <col min="788" max="1025" width="9.140625" style="102"/>
    <col min="1026" max="1026" width="54.5703125" style="102" customWidth="1"/>
    <col min="1027" max="1027" width="9.42578125" style="102" bestFit="1" customWidth="1"/>
    <col min="1028" max="1028" width="11.42578125" style="102" bestFit="1" customWidth="1"/>
    <col min="1029" max="1029" width="7.28515625" style="102" bestFit="1" customWidth="1"/>
    <col min="1030" max="1030" width="7.85546875" style="102" customWidth="1"/>
    <col min="1031" max="1031" width="1.7109375" style="102" customWidth="1"/>
    <col min="1032" max="1032" width="10.42578125" style="102" customWidth="1"/>
    <col min="1033" max="1033" width="9.140625" style="102"/>
    <col min="1034" max="1037" width="9.42578125" style="102" customWidth="1"/>
    <col min="1038" max="1038" width="10.28515625" style="102" bestFit="1" customWidth="1"/>
    <col min="1039" max="1039" width="10.42578125" style="102" customWidth="1"/>
    <col min="1040" max="1040" width="11.7109375" style="102" customWidth="1"/>
    <col min="1041" max="1041" width="11" style="102" customWidth="1"/>
    <col min="1042" max="1042" width="10.85546875" style="102" customWidth="1"/>
    <col min="1043" max="1043" width="11.42578125" style="102" customWidth="1"/>
    <col min="1044" max="1281" width="9.140625" style="102"/>
    <col min="1282" max="1282" width="54.5703125" style="102" customWidth="1"/>
    <col min="1283" max="1283" width="9.42578125" style="102" bestFit="1" customWidth="1"/>
    <col min="1284" max="1284" width="11.42578125" style="102" bestFit="1" customWidth="1"/>
    <col min="1285" max="1285" width="7.28515625" style="102" bestFit="1" customWidth="1"/>
    <col min="1286" max="1286" width="7.85546875" style="102" customWidth="1"/>
    <col min="1287" max="1287" width="1.7109375" style="102" customWidth="1"/>
    <col min="1288" max="1288" width="10.42578125" style="102" customWidth="1"/>
    <col min="1289" max="1289" width="9.140625" style="102"/>
    <col min="1290" max="1293" width="9.42578125" style="102" customWidth="1"/>
    <col min="1294" max="1294" width="10.28515625" style="102" bestFit="1" customWidth="1"/>
    <col min="1295" max="1295" width="10.42578125" style="102" customWidth="1"/>
    <col min="1296" max="1296" width="11.7109375" style="102" customWidth="1"/>
    <col min="1297" max="1297" width="11" style="102" customWidth="1"/>
    <col min="1298" max="1298" width="10.85546875" style="102" customWidth="1"/>
    <col min="1299" max="1299" width="11.42578125" style="102" customWidth="1"/>
    <col min="1300" max="1537" width="9.140625" style="102"/>
    <col min="1538" max="1538" width="54.5703125" style="102" customWidth="1"/>
    <col min="1539" max="1539" width="9.42578125" style="102" bestFit="1" customWidth="1"/>
    <col min="1540" max="1540" width="11.42578125" style="102" bestFit="1" customWidth="1"/>
    <col min="1541" max="1541" width="7.28515625" style="102" bestFit="1" customWidth="1"/>
    <col min="1542" max="1542" width="7.85546875" style="102" customWidth="1"/>
    <col min="1543" max="1543" width="1.7109375" style="102" customWidth="1"/>
    <col min="1544" max="1544" width="10.42578125" style="102" customWidth="1"/>
    <col min="1545" max="1545" width="9.140625" style="102"/>
    <col min="1546" max="1549" width="9.42578125" style="102" customWidth="1"/>
    <col min="1550" max="1550" width="10.28515625" style="102" bestFit="1" customWidth="1"/>
    <col min="1551" max="1551" width="10.42578125" style="102" customWidth="1"/>
    <col min="1552" max="1552" width="11.7109375" style="102" customWidth="1"/>
    <col min="1553" max="1553" width="11" style="102" customWidth="1"/>
    <col min="1554" max="1554" width="10.85546875" style="102" customWidth="1"/>
    <col min="1555" max="1555" width="11.42578125" style="102" customWidth="1"/>
    <col min="1556" max="1793" width="9.140625" style="102"/>
    <col min="1794" max="1794" width="54.5703125" style="102" customWidth="1"/>
    <col min="1795" max="1795" width="9.42578125" style="102" bestFit="1" customWidth="1"/>
    <col min="1796" max="1796" width="11.42578125" style="102" bestFit="1" customWidth="1"/>
    <col min="1797" max="1797" width="7.28515625" style="102" bestFit="1" customWidth="1"/>
    <col min="1798" max="1798" width="7.85546875" style="102" customWidth="1"/>
    <col min="1799" max="1799" width="1.7109375" style="102" customWidth="1"/>
    <col min="1800" max="1800" width="10.42578125" style="102" customWidth="1"/>
    <col min="1801" max="1801" width="9.140625" style="102"/>
    <col min="1802" max="1805" width="9.42578125" style="102" customWidth="1"/>
    <col min="1806" max="1806" width="10.28515625" style="102" bestFit="1" customWidth="1"/>
    <col min="1807" max="1807" width="10.42578125" style="102" customWidth="1"/>
    <col min="1808" max="1808" width="11.7109375" style="102" customWidth="1"/>
    <col min="1809" max="1809" width="11" style="102" customWidth="1"/>
    <col min="1810" max="1810" width="10.85546875" style="102" customWidth="1"/>
    <col min="1811" max="1811" width="11.42578125" style="102" customWidth="1"/>
    <col min="1812" max="2049" width="9.140625" style="102"/>
    <col min="2050" max="2050" width="54.5703125" style="102" customWidth="1"/>
    <col min="2051" max="2051" width="9.42578125" style="102" bestFit="1" customWidth="1"/>
    <col min="2052" max="2052" width="11.42578125" style="102" bestFit="1" customWidth="1"/>
    <col min="2053" max="2053" width="7.28515625" style="102" bestFit="1" customWidth="1"/>
    <col min="2054" max="2054" width="7.85546875" style="102" customWidth="1"/>
    <col min="2055" max="2055" width="1.7109375" style="102" customWidth="1"/>
    <col min="2056" max="2056" width="10.42578125" style="102" customWidth="1"/>
    <col min="2057" max="2057" width="9.140625" style="102"/>
    <col min="2058" max="2061" width="9.42578125" style="102" customWidth="1"/>
    <col min="2062" max="2062" width="10.28515625" style="102" bestFit="1" customWidth="1"/>
    <col min="2063" max="2063" width="10.42578125" style="102" customWidth="1"/>
    <col min="2064" max="2064" width="11.7109375" style="102" customWidth="1"/>
    <col min="2065" max="2065" width="11" style="102" customWidth="1"/>
    <col min="2066" max="2066" width="10.85546875" style="102" customWidth="1"/>
    <col min="2067" max="2067" width="11.42578125" style="102" customWidth="1"/>
    <col min="2068" max="2305" width="9.140625" style="102"/>
    <col min="2306" max="2306" width="54.5703125" style="102" customWidth="1"/>
    <col min="2307" max="2307" width="9.42578125" style="102" bestFit="1" customWidth="1"/>
    <col min="2308" max="2308" width="11.42578125" style="102" bestFit="1" customWidth="1"/>
    <col min="2309" max="2309" width="7.28515625" style="102" bestFit="1" customWidth="1"/>
    <col min="2310" max="2310" width="7.85546875" style="102" customWidth="1"/>
    <col min="2311" max="2311" width="1.7109375" style="102" customWidth="1"/>
    <col min="2312" max="2312" width="10.42578125" style="102" customWidth="1"/>
    <col min="2313" max="2313" width="9.140625" style="102"/>
    <col min="2314" max="2317" width="9.42578125" style="102" customWidth="1"/>
    <col min="2318" max="2318" width="10.28515625" style="102" bestFit="1" customWidth="1"/>
    <col min="2319" max="2319" width="10.42578125" style="102" customWidth="1"/>
    <col min="2320" max="2320" width="11.7109375" style="102" customWidth="1"/>
    <col min="2321" max="2321" width="11" style="102" customWidth="1"/>
    <col min="2322" max="2322" width="10.85546875" style="102" customWidth="1"/>
    <col min="2323" max="2323" width="11.42578125" style="102" customWidth="1"/>
    <col min="2324" max="2561" width="9.140625" style="102"/>
    <col min="2562" max="2562" width="54.5703125" style="102" customWidth="1"/>
    <col min="2563" max="2563" width="9.42578125" style="102" bestFit="1" customWidth="1"/>
    <col min="2564" max="2564" width="11.42578125" style="102" bestFit="1" customWidth="1"/>
    <col min="2565" max="2565" width="7.28515625" style="102" bestFit="1" customWidth="1"/>
    <col min="2566" max="2566" width="7.85546875" style="102" customWidth="1"/>
    <col min="2567" max="2567" width="1.7109375" style="102" customWidth="1"/>
    <col min="2568" max="2568" width="10.42578125" style="102" customWidth="1"/>
    <col min="2569" max="2569" width="9.140625" style="102"/>
    <col min="2570" max="2573" width="9.42578125" style="102" customWidth="1"/>
    <col min="2574" max="2574" width="10.28515625" style="102" bestFit="1" customWidth="1"/>
    <col min="2575" max="2575" width="10.42578125" style="102" customWidth="1"/>
    <col min="2576" max="2576" width="11.7109375" style="102" customWidth="1"/>
    <col min="2577" max="2577" width="11" style="102" customWidth="1"/>
    <col min="2578" max="2578" width="10.85546875" style="102" customWidth="1"/>
    <col min="2579" max="2579" width="11.42578125" style="102" customWidth="1"/>
    <col min="2580" max="2817" width="9.140625" style="102"/>
    <col min="2818" max="2818" width="54.5703125" style="102" customWidth="1"/>
    <col min="2819" max="2819" width="9.42578125" style="102" bestFit="1" customWidth="1"/>
    <col min="2820" max="2820" width="11.42578125" style="102" bestFit="1" customWidth="1"/>
    <col min="2821" max="2821" width="7.28515625" style="102" bestFit="1" customWidth="1"/>
    <col min="2822" max="2822" width="7.85546875" style="102" customWidth="1"/>
    <col min="2823" max="2823" width="1.7109375" style="102" customWidth="1"/>
    <col min="2824" max="2824" width="10.42578125" style="102" customWidth="1"/>
    <col min="2825" max="2825" width="9.140625" style="102"/>
    <col min="2826" max="2829" width="9.42578125" style="102" customWidth="1"/>
    <col min="2830" max="2830" width="10.28515625" style="102" bestFit="1" customWidth="1"/>
    <col min="2831" max="2831" width="10.42578125" style="102" customWidth="1"/>
    <col min="2832" max="2832" width="11.7109375" style="102" customWidth="1"/>
    <col min="2833" max="2833" width="11" style="102" customWidth="1"/>
    <col min="2834" max="2834" width="10.85546875" style="102" customWidth="1"/>
    <col min="2835" max="2835" width="11.42578125" style="102" customWidth="1"/>
    <col min="2836" max="3073" width="9.140625" style="102"/>
    <col min="3074" max="3074" width="54.5703125" style="102" customWidth="1"/>
    <col min="3075" max="3075" width="9.42578125" style="102" bestFit="1" customWidth="1"/>
    <col min="3076" max="3076" width="11.42578125" style="102" bestFit="1" customWidth="1"/>
    <col min="3077" max="3077" width="7.28515625" style="102" bestFit="1" customWidth="1"/>
    <col min="3078" max="3078" width="7.85546875" style="102" customWidth="1"/>
    <col min="3079" max="3079" width="1.7109375" style="102" customWidth="1"/>
    <col min="3080" max="3080" width="10.42578125" style="102" customWidth="1"/>
    <col min="3081" max="3081" width="9.140625" style="102"/>
    <col min="3082" max="3085" width="9.42578125" style="102" customWidth="1"/>
    <col min="3086" max="3086" width="10.28515625" style="102" bestFit="1" customWidth="1"/>
    <col min="3087" max="3087" width="10.42578125" style="102" customWidth="1"/>
    <col min="3088" max="3088" width="11.7109375" style="102" customWidth="1"/>
    <col min="3089" max="3089" width="11" style="102" customWidth="1"/>
    <col min="3090" max="3090" width="10.85546875" style="102" customWidth="1"/>
    <col min="3091" max="3091" width="11.42578125" style="102" customWidth="1"/>
    <col min="3092" max="3329" width="9.140625" style="102"/>
    <col min="3330" max="3330" width="54.5703125" style="102" customWidth="1"/>
    <col min="3331" max="3331" width="9.42578125" style="102" bestFit="1" customWidth="1"/>
    <col min="3332" max="3332" width="11.42578125" style="102" bestFit="1" customWidth="1"/>
    <col min="3333" max="3333" width="7.28515625" style="102" bestFit="1" customWidth="1"/>
    <col min="3334" max="3334" width="7.85546875" style="102" customWidth="1"/>
    <col min="3335" max="3335" width="1.7109375" style="102" customWidth="1"/>
    <col min="3336" max="3336" width="10.42578125" style="102" customWidth="1"/>
    <col min="3337" max="3337" width="9.140625" style="102"/>
    <col min="3338" max="3341" width="9.42578125" style="102" customWidth="1"/>
    <col min="3342" max="3342" width="10.28515625" style="102" bestFit="1" customWidth="1"/>
    <col min="3343" max="3343" width="10.42578125" style="102" customWidth="1"/>
    <col min="3344" max="3344" width="11.7109375" style="102" customWidth="1"/>
    <col min="3345" max="3345" width="11" style="102" customWidth="1"/>
    <col min="3346" max="3346" width="10.85546875" style="102" customWidth="1"/>
    <col min="3347" max="3347" width="11.42578125" style="102" customWidth="1"/>
    <col min="3348" max="3585" width="9.140625" style="102"/>
    <col min="3586" max="3586" width="54.5703125" style="102" customWidth="1"/>
    <col min="3587" max="3587" width="9.42578125" style="102" bestFit="1" customWidth="1"/>
    <col min="3588" max="3588" width="11.42578125" style="102" bestFit="1" customWidth="1"/>
    <col min="3589" max="3589" width="7.28515625" style="102" bestFit="1" customWidth="1"/>
    <col min="3590" max="3590" width="7.85546875" style="102" customWidth="1"/>
    <col min="3591" max="3591" width="1.7109375" style="102" customWidth="1"/>
    <col min="3592" max="3592" width="10.42578125" style="102" customWidth="1"/>
    <col min="3593" max="3593" width="9.140625" style="102"/>
    <col min="3594" max="3597" width="9.42578125" style="102" customWidth="1"/>
    <col min="3598" max="3598" width="10.28515625" style="102" bestFit="1" customWidth="1"/>
    <col min="3599" max="3599" width="10.42578125" style="102" customWidth="1"/>
    <col min="3600" max="3600" width="11.7109375" style="102" customWidth="1"/>
    <col min="3601" max="3601" width="11" style="102" customWidth="1"/>
    <col min="3602" max="3602" width="10.85546875" style="102" customWidth="1"/>
    <col min="3603" max="3603" width="11.42578125" style="102" customWidth="1"/>
    <col min="3604" max="3841" width="9.140625" style="102"/>
    <col min="3842" max="3842" width="54.5703125" style="102" customWidth="1"/>
    <col min="3843" max="3843" width="9.42578125" style="102" bestFit="1" customWidth="1"/>
    <col min="3844" max="3844" width="11.42578125" style="102" bestFit="1" customWidth="1"/>
    <col min="3845" max="3845" width="7.28515625" style="102" bestFit="1" customWidth="1"/>
    <col min="3846" max="3846" width="7.85546875" style="102" customWidth="1"/>
    <col min="3847" max="3847" width="1.7109375" style="102" customWidth="1"/>
    <col min="3848" max="3848" width="10.42578125" style="102" customWidth="1"/>
    <col min="3849" max="3849" width="9.140625" style="102"/>
    <col min="3850" max="3853" width="9.42578125" style="102" customWidth="1"/>
    <col min="3854" max="3854" width="10.28515625" style="102" bestFit="1" customWidth="1"/>
    <col min="3855" max="3855" width="10.42578125" style="102" customWidth="1"/>
    <col min="3856" max="3856" width="11.7109375" style="102" customWidth="1"/>
    <col min="3857" max="3857" width="11" style="102" customWidth="1"/>
    <col min="3858" max="3858" width="10.85546875" style="102" customWidth="1"/>
    <col min="3859" max="3859" width="11.42578125" style="102" customWidth="1"/>
    <col min="3860" max="4097" width="9.140625" style="102"/>
    <col min="4098" max="4098" width="54.5703125" style="102" customWidth="1"/>
    <col min="4099" max="4099" width="9.42578125" style="102" bestFit="1" customWidth="1"/>
    <col min="4100" max="4100" width="11.42578125" style="102" bestFit="1" customWidth="1"/>
    <col min="4101" max="4101" width="7.28515625" style="102" bestFit="1" customWidth="1"/>
    <col min="4102" max="4102" width="7.85546875" style="102" customWidth="1"/>
    <col min="4103" max="4103" width="1.7109375" style="102" customWidth="1"/>
    <col min="4104" max="4104" width="10.42578125" style="102" customWidth="1"/>
    <col min="4105" max="4105" width="9.140625" style="102"/>
    <col min="4106" max="4109" width="9.42578125" style="102" customWidth="1"/>
    <col min="4110" max="4110" width="10.28515625" style="102" bestFit="1" customWidth="1"/>
    <col min="4111" max="4111" width="10.42578125" style="102" customWidth="1"/>
    <col min="4112" max="4112" width="11.7109375" style="102" customWidth="1"/>
    <col min="4113" max="4113" width="11" style="102" customWidth="1"/>
    <col min="4114" max="4114" width="10.85546875" style="102" customWidth="1"/>
    <col min="4115" max="4115" width="11.42578125" style="102" customWidth="1"/>
    <col min="4116" max="4353" width="9.140625" style="102"/>
    <col min="4354" max="4354" width="54.5703125" style="102" customWidth="1"/>
    <col min="4355" max="4355" width="9.42578125" style="102" bestFit="1" customWidth="1"/>
    <col min="4356" max="4356" width="11.42578125" style="102" bestFit="1" customWidth="1"/>
    <col min="4357" max="4357" width="7.28515625" style="102" bestFit="1" customWidth="1"/>
    <col min="4358" max="4358" width="7.85546875" style="102" customWidth="1"/>
    <col min="4359" max="4359" width="1.7109375" style="102" customWidth="1"/>
    <col min="4360" max="4360" width="10.42578125" style="102" customWidth="1"/>
    <col min="4361" max="4361" width="9.140625" style="102"/>
    <col min="4362" max="4365" width="9.42578125" style="102" customWidth="1"/>
    <col min="4366" max="4366" width="10.28515625" style="102" bestFit="1" customWidth="1"/>
    <col min="4367" max="4367" width="10.42578125" style="102" customWidth="1"/>
    <col min="4368" max="4368" width="11.7109375" style="102" customWidth="1"/>
    <col min="4369" max="4369" width="11" style="102" customWidth="1"/>
    <col min="4370" max="4370" width="10.85546875" style="102" customWidth="1"/>
    <col min="4371" max="4371" width="11.42578125" style="102" customWidth="1"/>
    <col min="4372" max="4609" width="9.140625" style="102"/>
    <col min="4610" max="4610" width="54.5703125" style="102" customWidth="1"/>
    <col min="4611" max="4611" width="9.42578125" style="102" bestFit="1" customWidth="1"/>
    <col min="4612" max="4612" width="11.42578125" style="102" bestFit="1" customWidth="1"/>
    <col min="4613" max="4613" width="7.28515625" style="102" bestFit="1" customWidth="1"/>
    <col min="4614" max="4614" width="7.85546875" style="102" customWidth="1"/>
    <col min="4615" max="4615" width="1.7109375" style="102" customWidth="1"/>
    <col min="4616" max="4616" width="10.42578125" style="102" customWidth="1"/>
    <col min="4617" max="4617" width="9.140625" style="102"/>
    <col min="4618" max="4621" width="9.42578125" style="102" customWidth="1"/>
    <col min="4622" max="4622" width="10.28515625" style="102" bestFit="1" customWidth="1"/>
    <col min="4623" max="4623" width="10.42578125" style="102" customWidth="1"/>
    <col min="4624" max="4624" width="11.7109375" style="102" customWidth="1"/>
    <col min="4625" max="4625" width="11" style="102" customWidth="1"/>
    <col min="4626" max="4626" width="10.85546875" style="102" customWidth="1"/>
    <col min="4627" max="4627" width="11.42578125" style="102" customWidth="1"/>
    <col min="4628" max="4865" width="9.140625" style="102"/>
    <col min="4866" max="4866" width="54.5703125" style="102" customWidth="1"/>
    <col min="4867" max="4867" width="9.42578125" style="102" bestFit="1" customWidth="1"/>
    <col min="4868" max="4868" width="11.42578125" style="102" bestFit="1" customWidth="1"/>
    <col min="4869" max="4869" width="7.28515625" style="102" bestFit="1" customWidth="1"/>
    <col min="4870" max="4870" width="7.85546875" style="102" customWidth="1"/>
    <col min="4871" max="4871" width="1.7109375" style="102" customWidth="1"/>
    <col min="4872" max="4872" width="10.42578125" style="102" customWidth="1"/>
    <col min="4873" max="4873" width="9.140625" style="102"/>
    <col min="4874" max="4877" width="9.42578125" style="102" customWidth="1"/>
    <col min="4878" max="4878" width="10.28515625" style="102" bestFit="1" customWidth="1"/>
    <col min="4879" max="4879" width="10.42578125" style="102" customWidth="1"/>
    <col min="4880" max="4880" width="11.7109375" style="102" customWidth="1"/>
    <col min="4881" max="4881" width="11" style="102" customWidth="1"/>
    <col min="4882" max="4882" width="10.85546875" style="102" customWidth="1"/>
    <col min="4883" max="4883" width="11.42578125" style="102" customWidth="1"/>
    <col min="4884" max="5121" width="9.140625" style="102"/>
    <col min="5122" max="5122" width="54.5703125" style="102" customWidth="1"/>
    <col min="5123" max="5123" width="9.42578125" style="102" bestFit="1" customWidth="1"/>
    <col min="5124" max="5124" width="11.42578125" style="102" bestFit="1" customWidth="1"/>
    <col min="5125" max="5125" width="7.28515625" style="102" bestFit="1" customWidth="1"/>
    <col min="5126" max="5126" width="7.85546875" style="102" customWidth="1"/>
    <col min="5127" max="5127" width="1.7109375" style="102" customWidth="1"/>
    <col min="5128" max="5128" width="10.42578125" style="102" customWidth="1"/>
    <col min="5129" max="5129" width="9.140625" style="102"/>
    <col min="5130" max="5133" width="9.42578125" style="102" customWidth="1"/>
    <col min="5134" max="5134" width="10.28515625" style="102" bestFit="1" customWidth="1"/>
    <col min="5135" max="5135" width="10.42578125" style="102" customWidth="1"/>
    <col min="5136" max="5136" width="11.7109375" style="102" customWidth="1"/>
    <col min="5137" max="5137" width="11" style="102" customWidth="1"/>
    <col min="5138" max="5138" width="10.85546875" style="102" customWidth="1"/>
    <col min="5139" max="5139" width="11.42578125" style="102" customWidth="1"/>
    <col min="5140" max="5377" width="9.140625" style="102"/>
    <col min="5378" max="5378" width="54.5703125" style="102" customWidth="1"/>
    <col min="5379" max="5379" width="9.42578125" style="102" bestFit="1" customWidth="1"/>
    <col min="5380" max="5380" width="11.42578125" style="102" bestFit="1" customWidth="1"/>
    <col min="5381" max="5381" width="7.28515625" style="102" bestFit="1" customWidth="1"/>
    <col min="5382" max="5382" width="7.85546875" style="102" customWidth="1"/>
    <col min="5383" max="5383" width="1.7109375" style="102" customWidth="1"/>
    <col min="5384" max="5384" width="10.42578125" style="102" customWidth="1"/>
    <col min="5385" max="5385" width="9.140625" style="102"/>
    <col min="5386" max="5389" width="9.42578125" style="102" customWidth="1"/>
    <col min="5390" max="5390" width="10.28515625" style="102" bestFit="1" customWidth="1"/>
    <col min="5391" max="5391" width="10.42578125" style="102" customWidth="1"/>
    <col min="5392" max="5392" width="11.7109375" style="102" customWidth="1"/>
    <col min="5393" max="5393" width="11" style="102" customWidth="1"/>
    <col min="5394" max="5394" width="10.85546875" style="102" customWidth="1"/>
    <col min="5395" max="5395" width="11.42578125" style="102" customWidth="1"/>
    <col min="5396" max="5633" width="9.140625" style="102"/>
    <col min="5634" max="5634" width="54.5703125" style="102" customWidth="1"/>
    <col min="5635" max="5635" width="9.42578125" style="102" bestFit="1" customWidth="1"/>
    <col min="5636" max="5636" width="11.42578125" style="102" bestFit="1" customWidth="1"/>
    <col min="5637" max="5637" width="7.28515625" style="102" bestFit="1" customWidth="1"/>
    <col min="5638" max="5638" width="7.85546875" style="102" customWidth="1"/>
    <col min="5639" max="5639" width="1.7109375" style="102" customWidth="1"/>
    <col min="5640" max="5640" width="10.42578125" style="102" customWidth="1"/>
    <col min="5641" max="5641" width="9.140625" style="102"/>
    <col min="5642" max="5645" width="9.42578125" style="102" customWidth="1"/>
    <col min="5646" max="5646" width="10.28515625" style="102" bestFit="1" customWidth="1"/>
    <col min="5647" max="5647" width="10.42578125" style="102" customWidth="1"/>
    <col min="5648" max="5648" width="11.7109375" style="102" customWidth="1"/>
    <col min="5649" max="5649" width="11" style="102" customWidth="1"/>
    <col min="5650" max="5650" width="10.85546875" style="102" customWidth="1"/>
    <col min="5651" max="5651" width="11.42578125" style="102" customWidth="1"/>
    <col min="5652" max="5889" width="9.140625" style="102"/>
    <col min="5890" max="5890" width="54.5703125" style="102" customWidth="1"/>
    <col min="5891" max="5891" width="9.42578125" style="102" bestFit="1" customWidth="1"/>
    <col min="5892" max="5892" width="11.42578125" style="102" bestFit="1" customWidth="1"/>
    <col min="5893" max="5893" width="7.28515625" style="102" bestFit="1" customWidth="1"/>
    <col min="5894" max="5894" width="7.85546875" style="102" customWidth="1"/>
    <col min="5895" max="5895" width="1.7109375" style="102" customWidth="1"/>
    <col min="5896" max="5896" width="10.42578125" style="102" customWidth="1"/>
    <col min="5897" max="5897" width="9.140625" style="102"/>
    <col min="5898" max="5901" width="9.42578125" style="102" customWidth="1"/>
    <col min="5902" max="5902" width="10.28515625" style="102" bestFit="1" customWidth="1"/>
    <col min="5903" max="5903" width="10.42578125" style="102" customWidth="1"/>
    <col min="5904" max="5904" width="11.7109375" style="102" customWidth="1"/>
    <col min="5905" max="5905" width="11" style="102" customWidth="1"/>
    <col min="5906" max="5906" width="10.85546875" style="102" customWidth="1"/>
    <col min="5907" max="5907" width="11.42578125" style="102" customWidth="1"/>
    <col min="5908" max="6145" width="9.140625" style="102"/>
    <col min="6146" max="6146" width="54.5703125" style="102" customWidth="1"/>
    <col min="6147" max="6147" width="9.42578125" style="102" bestFit="1" customWidth="1"/>
    <col min="6148" max="6148" width="11.42578125" style="102" bestFit="1" customWidth="1"/>
    <col min="6149" max="6149" width="7.28515625" style="102" bestFit="1" customWidth="1"/>
    <col min="6150" max="6150" width="7.85546875" style="102" customWidth="1"/>
    <col min="6151" max="6151" width="1.7109375" style="102" customWidth="1"/>
    <col min="6152" max="6152" width="10.42578125" style="102" customWidth="1"/>
    <col min="6153" max="6153" width="9.140625" style="102"/>
    <col min="6154" max="6157" width="9.42578125" style="102" customWidth="1"/>
    <col min="6158" max="6158" width="10.28515625" style="102" bestFit="1" customWidth="1"/>
    <col min="6159" max="6159" width="10.42578125" style="102" customWidth="1"/>
    <col min="6160" max="6160" width="11.7109375" style="102" customWidth="1"/>
    <col min="6161" max="6161" width="11" style="102" customWidth="1"/>
    <col min="6162" max="6162" width="10.85546875" style="102" customWidth="1"/>
    <col min="6163" max="6163" width="11.42578125" style="102" customWidth="1"/>
    <col min="6164" max="6401" width="9.140625" style="102"/>
    <col min="6402" max="6402" width="54.5703125" style="102" customWidth="1"/>
    <col min="6403" max="6403" width="9.42578125" style="102" bestFit="1" customWidth="1"/>
    <col min="6404" max="6404" width="11.42578125" style="102" bestFit="1" customWidth="1"/>
    <col min="6405" max="6405" width="7.28515625" style="102" bestFit="1" customWidth="1"/>
    <col min="6406" max="6406" width="7.85546875" style="102" customWidth="1"/>
    <col min="6407" max="6407" width="1.7109375" style="102" customWidth="1"/>
    <col min="6408" max="6408" width="10.42578125" style="102" customWidth="1"/>
    <col min="6409" max="6409" width="9.140625" style="102"/>
    <col min="6410" max="6413" width="9.42578125" style="102" customWidth="1"/>
    <col min="6414" max="6414" width="10.28515625" style="102" bestFit="1" customWidth="1"/>
    <col min="6415" max="6415" width="10.42578125" style="102" customWidth="1"/>
    <col min="6416" max="6416" width="11.7109375" style="102" customWidth="1"/>
    <col min="6417" max="6417" width="11" style="102" customWidth="1"/>
    <col min="6418" max="6418" width="10.85546875" style="102" customWidth="1"/>
    <col min="6419" max="6419" width="11.42578125" style="102" customWidth="1"/>
    <col min="6420" max="6657" width="9.140625" style="102"/>
    <col min="6658" max="6658" width="54.5703125" style="102" customWidth="1"/>
    <col min="6659" max="6659" width="9.42578125" style="102" bestFit="1" customWidth="1"/>
    <col min="6660" max="6660" width="11.42578125" style="102" bestFit="1" customWidth="1"/>
    <col min="6661" max="6661" width="7.28515625" style="102" bestFit="1" customWidth="1"/>
    <col min="6662" max="6662" width="7.85546875" style="102" customWidth="1"/>
    <col min="6663" max="6663" width="1.7109375" style="102" customWidth="1"/>
    <col min="6664" max="6664" width="10.42578125" style="102" customWidth="1"/>
    <col min="6665" max="6665" width="9.140625" style="102"/>
    <col min="6666" max="6669" width="9.42578125" style="102" customWidth="1"/>
    <col min="6670" max="6670" width="10.28515625" style="102" bestFit="1" customWidth="1"/>
    <col min="6671" max="6671" width="10.42578125" style="102" customWidth="1"/>
    <col min="6672" max="6672" width="11.7109375" style="102" customWidth="1"/>
    <col min="6673" max="6673" width="11" style="102" customWidth="1"/>
    <col min="6674" max="6674" width="10.85546875" style="102" customWidth="1"/>
    <col min="6675" max="6675" width="11.42578125" style="102" customWidth="1"/>
    <col min="6676" max="6913" width="9.140625" style="102"/>
    <col min="6914" max="6914" width="54.5703125" style="102" customWidth="1"/>
    <col min="6915" max="6915" width="9.42578125" style="102" bestFit="1" customWidth="1"/>
    <col min="6916" max="6916" width="11.42578125" style="102" bestFit="1" customWidth="1"/>
    <col min="6917" max="6917" width="7.28515625" style="102" bestFit="1" customWidth="1"/>
    <col min="6918" max="6918" width="7.85546875" style="102" customWidth="1"/>
    <col min="6919" max="6919" width="1.7109375" style="102" customWidth="1"/>
    <col min="6920" max="6920" width="10.42578125" style="102" customWidth="1"/>
    <col min="6921" max="6921" width="9.140625" style="102"/>
    <col min="6922" max="6925" width="9.42578125" style="102" customWidth="1"/>
    <col min="6926" max="6926" width="10.28515625" style="102" bestFit="1" customWidth="1"/>
    <col min="6927" max="6927" width="10.42578125" style="102" customWidth="1"/>
    <col min="6928" max="6928" width="11.7109375" style="102" customWidth="1"/>
    <col min="6929" max="6929" width="11" style="102" customWidth="1"/>
    <col min="6930" max="6930" width="10.85546875" style="102" customWidth="1"/>
    <col min="6931" max="6931" width="11.42578125" style="102" customWidth="1"/>
    <col min="6932" max="7169" width="9.140625" style="102"/>
    <col min="7170" max="7170" width="54.5703125" style="102" customWidth="1"/>
    <col min="7171" max="7171" width="9.42578125" style="102" bestFit="1" customWidth="1"/>
    <col min="7172" max="7172" width="11.42578125" style="102" bestFit="1" customWidth="1"/>
    <col min="7173" max="7173" width="7.28515625" style="102" bestFit="1" customWidth="1"/>
    <col min="7174" max="7174" width="7.85546875" style="102" customWidth="1"/>
    <col min="7175" max="7175" width="1.7109375" style="102" customWidth="1"/>
    <col min="7176" max="7176" width="10.42578125" style="102" customWidth="1"/>
    <col min="7177" max="7177" width="9.140625" style="102"/>
    <col min="7178" max="7181" width="9.42578125" style="102" customWidth="1"/>
    <col min="7182" max="7182" width="10.28515625" style="102" bestFit="1" customWidth="1"/>
    <col min="7183" max="7183" width="10.42578125" style="102" customWidth="1"/>
    <col min="7184" max="7184" width="11.7109375" style="102" customWidth="1"/>
    <col min="7185" max="7185" width="11" style="102" customWidth="1"/>
    <col min="7186" max="7186" width="10.85546875" style="102" customWidth="1"/>
    <col min="7187" max="7187" width="11.42578125" style="102" customWidth="1"/>
    <col min="7188" max="7425" width="9.140625" style="102"/>
    <col min="7426" max="7426" width="54.5703125" style="102" customWidth="1"/>
    <col min="7427" max="7427" width="9.42578125" style="102" bestFit="1" customWidth="1"/>
    <col min="7428" max="7428" width="11.42578125" style="102" bestFit="1" customWidth="1"/>
    <col min="7429" max="7429" width="7.28515625" style="102" bestFit="1" customWidth="1"/>
    <col min="7430" max="7430" width="7.85546875" style="102" customWidth="1"/>
    <col min="7431" max="7431" width="1.7109375" style="102" customWidth="1"/>
    <col min="7432" max="7432" width="10.42578125" style="102" customWidth="1"/>
    <col min="7433" max="7433" width="9.140625" style="102"/>
    <col min="7434" max="7437" width="9.42578125" style="102" customWidth="1"/>
    <col min="7438" max="7438" width="10.28515625" style="102" bestFit="1" customWidth="1"/>
    <col min="7439" max="7439" width="10.42578125" style="102" customWidth="1"/>
    <col min="7440" max="7440" width="11.7109375" style="102" customWidth="1"/>
    <col min="7441" max="7441" width="11" style="102" customWidth="1"/>
    <col min="7442" max="7442" width="10.85546875" style="102" customWidth="1"/>
    <col min="7443" max="7443" width="11.42578125" style="102" customWidth="1"/>
    <col min="7444" max="7681" width="9.140625" style="102"/>
    <col min="7682" max="7682" width="54.5703125" style="102" customWidth="1"/>
    <col min="7683" max="7683" width="9.42578125" style="102" bestFit="1" customWidth="1"/>
    <col min="7684" max="7684" width="11.42578125" style="102" bestFit="1" customWidth="1"/>
    <col min="7685" max="7685" width="7.28515625" style="102" bestFit="1" customWidth="1"/>
    <col min="7686" max="7686" width="7.85546875" style="102" customWidth="1"/>
    <col min="7687" max="7687" width="1.7109375" style="102" customWidth="1"/>
    <col min="7688" max="7688" width="10.42578125" style="102" customWidth="1"/>
    <col min="7689" max="7689" width="9.140625" style="102"/>
    <col min="7690" max="7693" width="9.42578125" style="102" customWidth="1"/>
    <col min="7694" max="7694" width="10.28515625" style="102" bestFit="1" customWidth="1"/>
    <col min="7695" max="7695" width="10.42578125" style="102" customWidth="1"/>
    <col min="7696" max="7696" width="11.7109375" style="102" customWidth="1"/>
    <col min="7697" max="7697" width="11" style="102" customWidth="1"/>
    <col min="7698" max="7698" width="10.85546875" style="102" customWidth="1"/>
    <col min="7699" max="7699" width="11.42578125" style="102" customWidth="1"/>
    <col min="7700" max="7937" width="9.140625" style="102"/>
    <col min="7938" max="7938" width="54.5703125" style="102" customWidth="1"/>
    <col min="7939" max="7939" width="9.42578125" style="102" bestFit="1" customWidth="1"/>
    <col min="7940" max="7940" width="11.42578125" style="102" bestFit="1" customWidth="1"/>
    <col min="7941" max="7941" width="7.28515625" style="102" bestFit="1" customWidth="1"/>
    <col min="7942" max="7942" width="7.85546875" style="102" customWidth="1"/>
    <col min="7943" max="7943" width="1.7109375" style="102" customWidth="1"/>
    <col min="7944" max="7944" width="10.42578125" style="102" customWidth="1"/>
    <col min="7945" max="7945" width="9.140625" style="102"/>
    <col min="7946" max="7949" width="9.42578125" style="102" customWidth="1"/>
    <col min="7950" max="7950" width="10.28515625" style="102" bestFit="1" customWidth="1"/>
    <col min="7951" max="7951" width="10.42578125" style="102" customWidth="1"/>
    <col min="7952" max="7952" width="11.7109375" style="102" customWidth="1"/>
    <col min="7953" max="7953" width="11" style="102" customWidth="1"/>
    <col min="7954" max="7954" width="10.85546875" style="102" customWidth="1"/>
    <col min="7955" max="7955" width="11.42578125" style="102" customWidth="1"/>
    <col min="7956" max="8193" width="9.140625" style="102"/>
    <col min="8194" max="8194" width="54.5703125" style="102" customWidth="1"/>
    <col min="8195" max="8195" width="9.42578125" style="102" bestFit="1" customWidth="1"/>
    <col min="8196" max="8196" width="11.42578125" style="102" bestFit="1" customWidth="1"/>
    <col min="8197" max="8197" width="7.28515625" style="102" bestFit="1" customWidth="1"/>
    <col min="8198" max="8198" width="7.85546875" style="102" customWidth="1"/>
    <col min="8199" max="8199" width="1.7109375" style="102" customWidth="1"/>
    <col min="8200" max="8200" width="10.42578125" style="102" customWidth="1"/>
    <col min="8201" max="8201" width="9.140625" style="102"/>
    <col min="8202" max="8205" width="9.42578125" style="102" customWidth="1"/>
    <col min="8206" max="8206" width="10.28515625" style="102" bestFit="1" customWidth="1"/>
    <col min="8207" max="8207" width="10.42578125" style="102" customWidth="1"/>
    <col min="8208" max="8208" width="11.7109375" style="102" customWidth="1"/>
    <col min="8209" max="8209" width="11" style="102" customWidth="1"/>
    <col min="8210" max="8210" width="10.85546875" style="102" customWidth="1"/>
    <col min="8211" max="8211" width="11.42578125" style="102" customWidth="1"/>
    <col min="8212" max="8449" width="9.140625" style="102"/>
    <col min="8450" max="8450" width="54.5703125" style="102" customWidth="1"/>
    <col min="8451" max="8451" width="9.42578125" style="102" bestFit="1" customWidth="1"/>
    <col min="8452" max="8452" width="11.42578125" style="102" bestFit="1" customWidth="1"/>
    <col min="8453" max="8453" width="7.28515625" style="102" bestFit="1" customWidth="1"/>
    <col min="8454" max="8454" width="7.85546875" style="102" customWidth="1"/>
    <col min="8455" max="8455" width="1.7109375" style="102" customWidth="1"/>
    <col min="8456" max="8456" width="10.42578125" style="102" customWidth="1"/>
    <col min="8457" max="8457" width="9.140625" style="102"/>
    <col min="8458" max="8461" width="9.42578125" style="102" customWidth="1"/>
    <col min="8462" max="8462" width="10.28515625" style="102" bestFit="1" customWidth="1"/>
    <col min="8463" max="8463" width="10.42578125" style="102" customWidth="1"/>
    <col min="8464" max="8464" width="11.7109375" style="102" customWidth="1"/>
    <col min="8465" max="8465" width="11" style="102" customWidth="1"/>
    <col min="8466" max="8466" width="10.85546875" style="102" customWidth="1"/>
    <col min="8467" max="8467" width="11.42578125" style="102" customWidth="1"/>
    <col min="8468" max="8705" width="9.140625" style="102"/>
    <col min="8706" max="8706" width="54.5703125" style="102" customWidth="1"/>
    <col min="8707" max="8707" width="9.42578125" style="102" bestFit="1" customWidth="1"/>
    <col min="8708" max="8708" width="11.42578125" style="102" bestFit="1" customWidth="1"/>
    <col min="8709" max="8709" width="7.28515625" style="102" bestFit="1" customWidth="1"/>
    <col min="8710" max="8710" width="7.85546875" style="102" customWidth="1"/>
    <col min="8711" max="8711" width="1.7109375" style="102" customWidth="1"/>
    <col min="8712" max="8712" width="10.42578125" style="102" customWidth="1"/>
    <col min="8713" max="8713" width="9.140625" style="102"/>
    <col min="8714" max="8717" width="9.42578125" style="102" customWidth="1"/>
    <col min="8718" max="8718" width="10.28515625" style="102" bestFit="1" customWidth="1"/>
    <col min="8719" max="8719" width="10.42578125" style="102" customWidth="1"/>
    <col min="8720" max="8720" width="11.7109375" style="102" customWidth="1"/>
    <col min="8721" max="8721" width="11" style="102" customWidth="1"/>
    <col min="8722" max="8722" width="10.85546875" style="102" customWidth="1"/>
    <col min="8723" max="8723" width="11.42578125" style="102" customWidth="1"/>
    <col min="8724" max="8961" width="9.140625" style="102"/>
    <col min="8962" max="8962" width="54.5703125" style="102" customWidth="1"/>
    <col min="8963" max="8963" width="9.42578125" style="102" bestFit="1" customWidth="1"/>
    <col min="8964" max="8964" width="11.42578125" style="102" bestFit="1" customWidth="1"/>
    <col min="8965" max="8965" width="7.28515625" style="102" bestFit="1" customWidth="1"/>
    <col min="8966" max="8966" width="7.85546875" style="102" customWidth="1"/>
    <col min="8967" max="8967" width="1.7109375" style="102" customWidth="1"/>
    <col min="8968" max="8968" width="10.42578125" style="102" customWidth="1"/>
    <col min="8969" max="8969" width="9.140625" style="102"/>
    <col min="8970" max="8973" width="9.42578125" style="102" customWidth="1"/>
    <col min="8974" max="8974" width="10.28515625" style="102" bestFit="1" customWidth="1"/>
    <col min="8975" max="8975" width="10.42578125" style="102" customWidth="1"/>
    <col min="8976" max="8976" width="11.7109375" style="102" customWidth="1"/>
    <col min="8977" max="8977" width="11" style="102" customWidth="1"/>
    <col min="8978" max="8978" width="10.85546875" style="102" customWidth="1"/>
    <col min="8979" max="8979" width="11.42578125" style="102" customWidth="1"/>
    <col min="8980" max="9217" width="9.140625" style="102"/>
    <col min="9218" max="9218" width="54.5703125" style="102" customWidth="1"/>
    <col min="9219" max="9219" width="9.42578125" style="102" bestFit="1" customWidth="1"/>
    <col min="9220" max="9220" width="11.42578125" style="102" bestFit="1" customWidth="1"/>
    <col min="9221" max="9221" width="7.28515625" style="102" bestFit="1" customWidth="1"/>
    <col min="9222" max="9222" width="7.85546875" style="102" customWidth="1"/>
    <col min="9223" max="9223" width="1.7109375" style="102" customWidth="1"/>
    <col min="9224" max="9224" width="10.42578125" style="102" customWidth="1"/>
    <col min="9225" max="9225" width="9.140625" style="102"/>
    <col min="9226" max="9229" width="9.42578125" style="102" customWidth="1"/>
    <col min="9230" max="9230" width="10.28515625" style="102" bestFit="1" customWidth="1"/>
    <col min="9231" max="9231" width="10.42578125" style="102" customWidth="1"/>
    <col min="9232" max="9232" width="11.7109375" style="102" customWidth="1"/>
    <col min="9233" max="9233" width="11" style="102" customWidth="1"/>
    <col min="9234" max="9234" width="10.85546875" style="102" customWidth="1"/>
    <col min="9235" max="9235" width="11.42578125" style="102" customWidth="1"/>
    <col min="9236" max="9473" width="9.140625" style="102"/>
    <col min="9474" max="9474" width="54.5703125" style="102" customWidth="1"/>
    <col min="9475" max="9475" width="9.42578125" style="102" bestFit="1" customWidth="1"/>
    <col min="9476" max="9476" width="11.42578125" style="102" bestFit="1" customWidth="1"/>
    <col min="9477" max="9477" width="7.28515625" style="102" bestFit="1" customWidth="1"/>
    <col min="9478" max="9478" width="7.85546875" style="102" customWidth="1"/>
    <col min="9479" max="9479" width="1.7109375" style="102" customWidth="1"/>
    <col min="9480" max="9480" width="10.42578125" style="102" customWidth="1"/>
    <col min="9481" max="9481" width="9.140625" style="102"/>
    <col min="9482" max="9485" width="9.42578125" style="102" customWidth="1"/>
    <col min="9486" max="9486" width="10.28515625" style="102" bestFit="1" customWidth="1"/>
    <col min="9487" max="9487" width="10.42578125" style="102" customWidth="1"/>
    <col min="9488" max="9488" width="11.7109375" style="102" customWidth="1"/>
    <col min="9489" max="9489" width="11" style="102" customWidth="1"/>
    <col min="9490" max="9490" width="10.85546875" style="102" customWidth="1"/>
    <col min="9491" max="9491" width="11.42578125" style="102" customWidth="1"/>
    <col min="9492" max="9729" width="9.140625" style="102"/>
    <col min="9730" max="9730" width="54.5703125" style="102" customWidth="1"/>
    <col min="9731" max="9731" width="9.42578125" style="102" bestFit="1" customWidth="1"/>
    <col min="9732" max="9732" width="11.42578125" style="102" bestFit="1" customWidth="1"/>
    <col min="9733" max="9733" width="7.28515625" style="102" bestFit="1" customWidth="1"/>
    <col min="9734" max="9734" width="7.85546875" style="102" customWidth="1"/>
    <col min="9735" max="9735" width="1.7109375" style="102" customWidth="1"/>
    <col min="9736" max="9736" width="10.42578125" style="102" customWidth="1"/>
    <col min="9737" max="9737" width="9.140625" style="102"/>
    <col min="9738" max="9741" width="9.42578125" style="102" customWidth="1"/>
    <col min="9742" max="9742" width="10.28515625" style="102" bestFit="1" customWidth="1"/>
    <col min="9743" max="9743" width="10.42578125" style="102" customWidth="1"/>
    <col min="9744" max="9744" width="11.7109375" style="102" customWidth="1"/>
    <col min="9745" max="9745" width="11" style="102" customWidth="1"/>
    <col min="9746" max="9746" width="10.85546875" style="102" customWidth="1"/>
    <col min="9747" max="9747" width="11.42578125" style="102" customWidth="1"/>
    <col min="9748" max="9985" width="9.140625" style="102"/>
    <col min="9986" max="9986" width="54.5703125" style="102" customWidth="1"/>
    <col min="9987" max="9987" width="9.42578125" style="102" bestFit="1" customWidth="1"/>
    <col min="9988" max="9988" width="11.42578125" style="102" bestFit="1" customWidth="1"/>
    <col min="9989" max="9989" width="7.28515625" style="102" bestFit="1" customWidth="1"/>
    <col min="9990" max="9990" width="7.85546875" style="102" customWidth="1"/>
    <col min="9991" max="9991" width="1.7109375" style="102" customWidth="1"/>
    <col min="9992" max="9992" width="10.42578125" style="102" customWidth="1"/>
    <col min="9993" max="9993" width="9.140625" style="102"/>
    <col min="9994" max="9997" width="9.42578125" style="102" customWidth="1"/>
    <col min="9998" max="9998" width="10.28515625" style="102" bestFit="1" customWidth="1"/>
    <col min="9999" max="9999" width="10.42578125" style="102" customWidth="1"/>
    <col min="10000" max="10000" width="11.7109375" style="102" customWidth="1"/>
    <col min="10001" max="10001" width="11" style="102" customWidth="1"/>
    <col min="10002" max="10002" width="10.85546875" style="102" customWidth="1"/>
    <col min="10003" max="10003" width="11.42578125" style="102" customWidth="1"/>
    <col min="10004" max="10241" width="9.140625" style="102"/>
    <col min="10242" max="10242" width="54.5703125" style="102" customWidth="1"/>
    <col min="10243" max="10243" width="9.42578125" style="102" bestFit="1" customWidth="1"/>
    <col min="10244" max="10244" width="11.42578125" style="102" bestFit="1" customWidth="1"/>
    <col min="10245" max="10245" width="7.28515625" style="102" bestFit="1" customWidth="1"/>
    <col min="10246" max="10246" width="7.85546875" style="102" customWidth="1"/>
    <col min="10247" max="10247" width="1.7109375" style="102" customWidth="1"/>
    <col min="10248" max="10248" width="10.42578125" style="102" customWidth="1"/>
    <col min="10249" max="10249" width="9.140625" style="102"/>
    <col min="10250" max="10253" width="9.42578125" style="102" customWidth="1"/>
    <col min="10254" max="10254" width="10.28515625" style="102" bestFit="1" customWidth="1"/>
    <col min="10255" max="10255" width="10.42578125" style="102" customWidth="1"/>
    <col min="10256" max="10256" width="11.7109375" style="102" customWidth="1"/>
    <col min="10257" max="10257" width="11" style="102" customWidth="1"/>
    <col min="10258" max="10258" width="10.85546875" style="102" customWidth="1"/>
    <col min="10259" max="10259" width="11.42578125" style="102" customWidth="1"/>
    <col min="10260" max="10497" width="9.140625" style="102"/>
    <col min="10498" max="10498" width="54.5703125" style="102" customWidth="1"/>
    <col min="10499" max="10499" width="9.42578125" style="102" bestFit="1" customWidth="1"/>
    <col min="10500" max="10500" width="11.42578125" style="102" bestFit="1" customWidth="1"/>
    <col min="10501" max="10501" width="7.28515625" style="102" bestFit="1" customWidth="1"/>
    <col min="10502" max="10502" width="7.85546875" style="102" customWidth="1"/>
    <col min="10503" max="10503" width="1.7109375" style="102" customWidth="1"/>
    <col min="10504" max="10504" width="10.42578125" style="102" customWidth="1"/>
    <col min="10505" max="10505" width="9.140625" style="102"/>
    <col min="10506" max="10509" width="9.42578125" style="102" customWidth="1"/>
    <col min="10510" max="10510" width="10.28515625" style="102" bestFit="1" customWidth="1"/>
    <col min="10511" max="10511" width="10.42578125" style="102" customWidth="1"/>
    <col min="10512" max="10512" width="11.7109375" style="102" customWidth="1"/>
    <col min="10513" max="10513" width="11" style="102" customWidth="1"/>
    <col min="10514" max="10514" width="10.85546875" style="102" customWidth="1"/>
    <col min="10515" max="10515" width="11.42578125" style="102" customWidth="1"/>
    <col min="10516" max="10753" width="9.140625" style="102"/>
    <col min="10754" max="10754" width="54.5703125" style="102" customWidth="1"/>
    <col min="10755" max="10755" width="9.42578125" style="102" bestFit="1" customWidth="1"/>
    <col min="10756" max="10756" width="11.42578125" style="102" bestFit="1" customWidth="1"/>
    <col min="10757" max="10757" width="7.28515625" style="102" bestFit="1" customWidth="1"/>
    <col min="10758" max="10758" width="7.85546875" style="102" customWidth="1"/>
    <col min="10759" max="10759" width="1.7109375" style="102" customWidth="1"/>
    <col min="10760" max="10760" width="10.42578125" style="102" customWidth="1"/>
    <col min="10761" max="10761" width="9.140625" style="102"/>
    <col min="10762" max="10765" width="9.42578125" style="102" customWidth="1"/>
    <col min="10766" max="10766" width="10.28515625" style="102" bestFit="1" customWidth="1"/>
    <col min="10767" max="10767" width="10.42578125" style="102" customWidth="1"/>
    <col min="10768" max="10768" width="11.7109375" style="102" customWidth="1"/>
    <col min="10769" max="10769" width="11" style="102" customWidth="1"/>
    <col min="10770" max="10770" width="10.85546875" style="102" customWidth="1"/>
    <col min="10771" max="10771" width="11.42578125" style="102" customWidth="1"/>
    <col min="10772" max="11009" width="9.140625" style="102"/>
    <col min="11010" max="11010" width="54.5703125" style="102" customWidth="1"/>
    <col min="11011" max="11011" width="9.42578125" style="102" bestFit="1" customWidth="1"/>
    <col min="11012" max="11012" width="11.42578125" style="102" bestFit="1" customWidth="1"/>
    <col min="11013" max="11013" width="7.28515625" style="102" bestFit="1" customWidth="1"/>
    <col min="11014" max="11014" width="7.85546875" style="102" customWidth="1"/>
    <col min="11015" max="11015" width="1.7109375" style="102" customWidth="1"/>
    <col min="11016" max="11016" width="10.42578125" style="102" customWidth="1"/>
    <col min="11017" max="11017" width="9.140625" style="102"/>
    <col min="11018" max="11021" width="9.42578125" style="102" customWidth="1"/>
    <col min="11022" max="11022" width="10.28515625" style="102" bestFit="1" customWidth="1"/>
    <col min="11023" max="11023" width="10.42578125" style="102" customWidth="1"/>
    <col min="11024" max="11024" width="11.7109375" style="102" customWidth="1"/>
    <col min="11025" max="11025" width="11" style="102" customWidth="1"/>
    <col min="11026" max="11026" width="10.85546875" style="102" customWidth="1"/>
    <col min="11027" max="11027" width="11.42578125" style="102" customWidth="1"/>
    <col min="11028" max="11265" width="9.140625" style="102"/>
    <col min="11266" max="11266" width="54.5703125" style="102" customWidth="1"/>
    <col min="11267" max="11267" width="9.42578125" style="102" bestFit="1" customWidth="1"/>
    <col min="11268" max="11268" width="11.42578125" style="102" bestFit="1" customWidth="1"/>
    <col min="11269" max="11269" width="7.28515625" style="102" bestFit="1" customWidth="1"/>
    <col min="11270" max="11270" width="7.85546875" style="102" customWidth="1"/>
    <col min="11271" max="11271" width="1.7109375" style="102" customWidth="1"/>
    <col min="11272" max="11272" width="10.42578125" style="102" customWidth="1"/>
    <col min="11273" max="11273" width="9.140625" style="102"/>
    <col min="11274" max="11277" width="9.42578125" style="102" customWidth="1"/>
    <col min="11278" max="11278" width="10.28515625" style="102" bestFit="1" customWidth="1"/>
    <col min="11279" max="11279" width="10.42578125" style="102" customWidth="1"/>
    <col min="11280" max="11280" width="11.7109375" style="102" customWidth="1"/>
    <col min="11281" max="11281" width="11" style="102" customWidth="1"/>
    <col min="11282" max="11282" width="10.85546875" style="102" customWidth="1"/>
    <col min="11283" max="11283" width="11.42578125" style="102" customWidth="1"/>
    <col min="11284" max="11521" width="9.140625" style="102"/>
    <col min="11522" max="11522" width="54.5703125" style="102" customWidth="1"/>
    <col min="11523" max="11523" width="9.42578125" style="102" bestFit="1" customWidth="1"/>
    <col min="11524" max="11524" width="11.42578125" style="102" bestFit="1" customWidth="1"/>
    <col min="11525" max="11525" width="7.28515625" style="102" bestFit="1" customWidth="1"/>
    <col min="11526" max="11526" width="7.85546875" style="102" customWidth="1"/>
    <col min="11527" max="11527" width="1.7109375" style="102" customWidth="1"/>
    <col min="11528" max="11528" width="10.42578125" style="102" customWidth="1"/>
    <col min="11529" max="11529" width="9.140625" style="102"/>
    <col min="11530" max="11533" width="9.42578125" style="102" customWidth="1"/>
    <col min="11534" max="11534" width="10.28515625" style="102" bestFit="1" customWidth="1"/>
    <col min="11535" max="11535" width="10.42578125" style="102" customWidth="1"/>
    <col min="11536" max="11536" width="11.7109375" style="102" customWidth="1"/>
    <col min="11537" max="11537" width="11" style="102" customWidth="1"/>
    <col min="11538" max="11538" width="10.85546875" style="102" customWidth="1"/>
    <col min="11539" max="11539" width="11.42578125" style="102" customWidth="1"/>
    <col min="11540" max="11777" width="9.140625" style="102"/>
    <col min="11778" max="11778" width="54.5703125" style="102" customWidth="1"/>
    <col min="11779" max="11779" width="9.42578125" style="102" bestFit="1" customWidth="1"/>
    <col min="11780" max="11780" width="11.42578125" style="102" bestFit="1" customWidth="1"/>
    <col min="11781" max="11781" width="7.28515625" style="102" bestFit="1" customWidth="1"/>
    <col min="11782" max="11782" width="7.85546875" style="102" customWidth="1"/>
    <col min="11783" max="11783" width="1.7109375" style="102" customWidth="1"/>
    <col min="11784" max="11784" width="10.42578125" style="102" customWidth="1"/>
    <col min="11785" max="11785" width="9.140625" style="102"/>
    <col min="11786" max="11789" width="9.42578125" style="102" customWidth="1"/>
    <col min="11790" max="11790" width="10.28515625" style="102" bestFit="1" customWidth="1"/>
    <col min="11791" max="11791" width="10.42578125" style="102" customWidth="1"/>
    <col min="11792" max="11792" width="11.7109375" style="102" customWidth="1"/>
    <col min="11793" max="11793" width="11" style="102" customWidth="1"/>
    <col min="11794" max="11794" width="10.85546875" style="102" customWidth="1"/>
    <col min="11795" max="11795" width="11.42578125" style="102" customWidth="1"/>
    <col min="11796" max="12033" width="9.140625" style="102"/>
    <col min="12034" max="12034" width="54.5703125" style="102" customWidth="1"/>
    <col min="12035" max="12035" width="9.42578125" style="102" bestFit="1" customWidth="1"/>
    <col min="12036" max="12036" width="11.42578125" style="102" bestFit="1" customWidth="1"/>
    <col min="12037" max="12037" width="7.28515625" style="102" bestFit="1" customWidth="1"/>
    <col min="12038" max="12038" width="7.85546875" style="102" customWidth="1"/>
    <col min="12039" max="12039" width="1.7109375" style="102" customWidth="1"/>
    <col min="12040" max="12040" width="10.42578125" style="102" customWidth="1"/>
    <col min="12041" max="12041" width="9.140625" style="102"/>
    <col min="12042" max="12045" width="9.42578125" style="102" customWidth="1"/>
    <col min="12046" max="12046" width="10.28515625" style="102" bestFit="1" customWidth="1"/>
    <col min="12047" max="12047" width="10.42578125" style="102" customWidth="1"/>
    <col min="12048" max="12048" width="11.7109375" style="102" customWidth="1"/>
    <col min="12049" max="12049" width="11" style="102" customWidth="1"/>
    <col min="12050" max="12050" width="10.85546875" style="102" customWidth="1"/>
    <col min="12051" max="12051" width="11.42578125" style="102" customWidth="1"/>
    <col min="12052" max="12289" width="9.140625" style="102"/>
    <col min="12290" max="12290" width="54.5703125" style="102" customWidth="1"/>
    <col min="12291" max="12291" width="9.42578125" style="102" bestFit="1" customWidth="1"/>
    <col min="12292" max="12292" width="11.42578125" style="102" bestFit="1" customWidth="1"/>
    <col min="12293" max="12293" width="7.28515625" style="102" bestFit="1" customWidth="1"/>
    <col min="12294" max="12294" width="7.85546875" style="102" customWidth="1"/>
    <col min="12295" max="12295" width="1.7109375" style="102" customWidth="1"/>
    <col min="12296" max="12296" width="10.42578125" style="102" customWidth="1"/>
    <col min="12297" max="12297" width="9.140625" style="102"/>
    <col min="12298" max="12301" width="9.42578125" style="102" customWidth="1"/>
    <col min="12302" max="12302" width="10.28515625" style="102" bestFit="1" customWidth="1"/>
    <col min="12303" max="12303" width="10.42578125" style="102" customWidth="1"/>
    <col min="12304" max="12304" width="11.7109375" style="102" customWidth="1"/>
    <col min="12305" max="12305" width="11" style="102" customWidth="1"/>
    <col min="12306" max="12306" width="10.85546875" style="102" customWidth="1"/>
    <col min="12307" max="12307" width="11.42578125" style="102" customWidth="1"/>
    <col min="12308" max="12545" width="9.140625" style="102"/>
    <col min="12546" max="12546" width="54.5703125" style="102" customWidth="1"/>
    <col min="12547" max="12547" width="9.42578125" style="102" bestFit="1" customWidth="1"/>
    <col min="12548" max="12548" width="11.42578125" style="102" bestFit="1" customWidth="1"/>
    <col min="12549" max="12549" width="7.28515625" style="102" bestFit="1" customWidth="1"/>
    <col min="12550" max="12550" width="7.85546875" style="102" customWidth="1"/>
    <col min="12551" max="12551" width="1.7109375" style="102" customWidth="1"/>
    <col min="12552" max="12552" width="10.42578125" style="102" customWidth="1"/>
    <col min="12553" max="12553" width="9.140625" style="102"/>
    <col min="12554" max="12557" width="9.42578125" style="102" customWidth="1"/>
    <col min="12558" max="12558" width="10.28515625" style="102" bestFit="1" customWidth="1"/>
    <col min="12559" max="12559" width="10.42578125" style="102" customWidth="1"/>
    <col min="12560" max="12560" width="11.7109375" style="102" customWidth="1"/>
    <col min="12561" max="12561" width="11" style="102" customWidth="1"/>
    <col min="12562" max="12562" width="10.85546875" style="102" customWidth="1"/>
    <col min="12563" max="12563" width="11.42578125" style="102" customWidth="1"/>
    <col min="12564" max="12801" width="9.140625" style="102"/>
    <col min="12802" max="12802" width="54.5703125" style="102" customWidth="1"/>
    <col min="12803" max="12803" width="9.42578125" style="102" bestFit="1" customWidth="1"/>
    <col min="12804" max="12804" width="11.42578125" style="102" bestFit="1" customWidth="1"/>
    <col min="12805" max="12805" width="7.28515625" style="102" bestFit="1" customWidth="1"/>
    <col min="12806" max="12806" width="7.85546875" style="102" customWidth="1"/>
    <col min="12807" max="12807" width="1.7109375" style="102" customWidth="1"/>
    <col min="12808" max="12808" width="10.42578125" style="102" customWidth="1"/>
    <col min="12809" max="12809" width="9.140625" style="102"/>
    <col min="12810" max="12813" width="9.42578125" style="102" customWidth="1"/>
    <col min="12814" max="12814" width="10.28515625" style="102" bestFit="1" customWidth="1"/>
    <col min="12815" max="12815" width="10.42578125" style="102" customWidth="1"/>
    <col min="12816" max="12816" width="11.7109375" style="102" customWidth="1"/>
    <col min="12817" max="12817" width="11" style="102" customWidth="1"/>
    <col min="12818" max="12818" width="10.85546875" style="102" customWidth="1"/>
    <col min="12819" max="12819" width="11.42578125" style="102" customWidth="1"/>
    <col min="12820" max="13057" width="9.140625" style="102"/>
    <col min="13058" max="13058" width="54.5703125" style="102" customWidth="1"/>
    <col min="13059" max="13059" width="9.42578125" style="102" bestFit="1" customWidth="1"/>
    <col min="13060" max="13060" width="11.42578125" style="102" bestFit="1" customWidth="1"/>
    <col min="13061" max="13061" width="7.28515625" style="102" bestFit="1" customWidth="1"/>
    <col min="13062" max="13062" width="7.85546875" style="102" customWidth="1"/>
    <col min="13063" max="13063" width="1.7109375" style="102" customWidth="1"/>
    <col min="13064" max="13064" width="10.42578125" style="102" customWidth="1"/>
    <col min="13065" max="13065" width="9.140625" style="102"/>
    <col min="13066" max="13069" width="9.42578125" style="102" customWidth="1"/>
    <col min="13070" max="13070" width="10.28515625" style="102" bestFit="1" customWidth="1"/>
    <col min="13071" max="13071" width="10.42578125" style="102" customWidth="1"/>
    <col min="13072" max="13072" width="11.7109375" style="102" customWidth="1"/>
    <col min="13073" max="13073" width="11" style="102" customWidth="1"/>
    <col min="13074" max="13074" width="10.85546875" style="102" customWidth="1"/>
    <col min="13075" max="13075" width="11.42578125" style="102" customWidth="1"/>
    <col min="13076" max="13313" width="9.140625" style="102"/>
    <col min="13314" max="13314" width="54.5703125" style="102" customWidth="1"/>
    <col min="13315" max="13315" width="9.42578125" style="102" bestFit="1" customWidth="1"/>
    <col min="13316" max="13316" width="11.42578125" style="102" bestFit="1" customWidth="1"/>
    <col min="13317" max="13317" width="7.28515625" style="102" bestFit="1" customWidth="1"/>
    <col min="13318" max="13318" width="7.85546875" style="102" customWidth="1"/>
    <col min="13319" max="13319" width="1.7109375" style="102" customWidth="1"/>
    <col min="13320" max="13320" width="10.42578125" style="102" customWidth="1"/>
    <col min="13321" max="13321" width="9.140625" style="102"/>
    <col min="13322" max="13325" width="9.42578125" style="102" customWidth="1"/>
    <col min="13326" max="13326" width="10.28515625" style="102" bestFit="1" customWidth="1"/>
    <col min="13327" max="13327" width="10.42578125" style="102" customWidth="1"/>
    <col min="13328" max="13328" width="11.7109375" style="102" customWidth="1"/>
    <col min="13329" max="13329" width="11" style="102" customWidth="1"/>
    <col min="13330" max="13330" width="10.85546875" style="102" customWidth="1"/>
    <col min="13331" max="13331" width="11.42578125" style="102" customWidth="1"/>
    <col min="13332" max="13569" width="9.140625" style="102"/>
    <col min="13570" max="13570" width="54.5703125" style="102" customWidth="1"/>
    <col min="13571" max="13571" width="9.42578125" style="102" bestFit="1" customWidth="1"/>
    <col min="13572" max="13572" width="11.42578125" style="102" bestFit="1" customWidth="1"/>
    <col min="13573" max="13573" width="7.28515625" style="102" bestFit="1" customWidth="1"/>
    <col min="13574" max="13574" width="7.85546875" style="102" customWidth="1"/>
    <col min="13575" max="13575" width="1.7109375" style="102" customWidth="1"/>
    <col min="13576" max="13576" width="10.42578125" style="102" customWidth="1"/>
    <col min="13577" max="13577" width="9.140625" style="102"/>
    <col min="13578" max="13581" width="9.42578125" style="102" customWidth="1"/>
    <col min="13582" max="13582" width="10.28515625" style="102" bestFit="1" customWidth="1"/>
    <col min="13583" max="13583" width="10.42578125" style="102" customWidth="1"/>
    <col min="13584" max="13584" width="11.7109375" style="102" customWidth="1"/>
    <col min="13585" max="13585" width="11" style="102" customWidth="1"/>
    <col min="13586" max="13586" width="10.85546875" style="102" customWidth="1"/>
    <col min="13587" max="13587" width="11.42578125" style="102" customWidth="1"/>
    <col min="13588" max="13825" width="9.140625" style="102"/>
    <col min="13826" max="13826" width="54.5703125" style="102" customWidth="1"/>
    <col min="13827" max="13827" width="9.42578125" style="102" bestFit="1" customWidth="1"/>
    <col min="13828" max="13828" width="11.42578125" style="102" bestFit="1" customWidth="1"/>
    <col min="13829" max="13829" width="7.28515625" style="102" bestFit="1" customWidth="1"/>
    <col min="13830" max="13830" width="7.85546875" style="102" customWidth="1"/>
    <col min="13831" max="13831" width="1.7109375" style="102" customWidth="1"/>
    <col min="13832" max="13832" width="10.42578125" style="102" customWidth="1"/>
    <col min="13833" max="13833" width="9.140625" style="102"/>
    <col min="13834" max="13837" width="9.42578125" style="102" customWidth="1"/>
    <col min="13838" max="13838" width="10.28515625" style="102" bestFit="1" customWidth="1"/>
    <col min="13839" max="13839" width="10.42578125" style="102" customWidth="1"/>
    <col min="13840" max="13840" width="11.7109375" style="102" customWidth="1"/>
    <col min="13841" max="13841" width="11" style="102" customWidth="1"/>
    <col min="13842" max="13842" width="10.85546875" style="102" customWidth="1"/>
    <col min="13843" max="13843" width="11.42578125" style="102" customWidth="1"/>
    <col min="13844" max="14081" width="9.140625" style="102"/>
    <col min="14082" max="14082" width="54.5703125" style="102" customWidth="1"/>
    <col min="14083" max="14083" width="9.42578125" style="102" bestFit="1" customWidth="1"/>
    <col min="14084" max="14084" width="11.42578125" style="102" bestFit="1" customWidth="1"/>
    <col min="14085" max="14085" width="7.28515625" style="102" bestFit="1" customWidth="1"/>
    <col min="14086" max="14086" width="7.85546875" style="102" customWidth="1"/>
    <col min="14087" max="14087" width="1.7109375" style="102" customWidth="1"/>
    <col min="14088" max="14088" width="10.42578125" style="102" customWidth="1"/>
    <col min="14089" max="14089" width="9.140625" style="102"/>
    <col min="14090" max="14093" width="9.42578125" style="102" customWidth="1"/>
    <col min="14094" max="14094" width="10.28515625" style="102" bestFit="1" customWidth="1"/>
    <col min="14095" max="14095" width="10.42578125" style="102" customWidth="1"/>
    <col min="14096" max="14096" width="11.7109375" style="102" customWidth="1"/>
    <col min="14097" max="14097" width="11" style="102" customWidth="1"/>
    <col min="14098" max="14098" width="10.85546875" style="102" customWidth="1"/>
    <col min="14099" max="14099" width="11.42578125" style="102" customWidth="1"/>
    <col min="14100" max="14337" width="9.140625" style="102"/>
    <col min="14338" max="14338" width="54.5703125" style="102" customWidth="1"/>
    <col min="14339" max="14339" width="9.42578125" style="102" bestFit="1" customWidth="1"/>
    <col min="14340" max="14340" width="11.42578125" style="102" bestFit="1" customWidth="1"/>
    <col min="14341" max="14341" width="7.28515625" style="102" bestFit="1" customWidth="1"/>
    <col min="14342" max="14342" width="7.85546875" style="102" customWidth="1"/>
    <col min="14343" max="14343" width="1.7109375" style="102" customWidth="1"/>
    <col min="14344" max="14344" width="10.42578125" style="102" customWidth="1"/>
    <col min="14345" max="14345" width="9.140625" style="102"/>
    <col min="14346" max="14349" width="9.42578125" style="102" customWidth="1"/>
    <col min="14350" max="14350" width="10.28515625" style="102" bestFit="1" customWidth="1"/>
    <col min="14351" max="14351" width="10.42578125" style="102" customWidth="1"/>
    <col min="14352" max="14352" width="11.7109375" style="102" customWidth="1"/>
    <col min="14353" max="14353" width="11" style="102" customWidth="1"/>
    <col min="14354" max="14354" width="10.85546875" style="102" customWidth="1"/>
    <col min="14355" max="14355" width="11.42578125" style="102" customWidth="1"/>
    <col min="14356" max="14593" width="9.140625" style="102"/>
    <col min="14594" max="14594" width="54.5703125" style="102" customWidth="1"/>
    <col min="14595" max="14595" width="9.42578125" style="102" bestFit="1" customWidth="1"/>
    <col min="14596" max="14596" width="11.42578125" style="102" bestFit="1" customWidth="1"/>
    <col min="14597" max="14597" width="7.28515625" style="102" bestFit="1" customWidth="1"/>
    <col min="14598" max="14598" width="7.85546875" style="102" customWidth="1"/>
    <col min="14599" max="14599" width="1.7109375" style="102" customWidth="1"/>
    <col min="14600" max="14600" width="10.42578125" style="102" customWidth="1"/>
    <col min="14601" max="14601" width="9.140625" style="102"/>
    <col min="14602" max="14605" width="9.42578125" style="102" customWidth="1"/>
    <col min="14606" max="14606" width="10.28515625" style="102" bestFit="1" customWidth="1"/>
    <col min="14607" max="14607" width="10.42578125" style="102" customWidth="1"/>
    <col min="14608" max="14608" width="11.7109375" style="102" customWidth="1"/>
    <col min="14609" max="14609" width="11" style="102" customWidth="1"/>
    <col min="14610" max="14610" width="10.85546875" style="102" customWidth="1"/>
    <col min="14611" max="14611" width="11.42578125" style="102" customWidth="1"/>
    <col min="14612" max="14849" width="9.140625" style="102"/>
    <col min="14850" max="14850" width="54.5703125" style="102" customWidth="1"/>
    <col min="14851" max="14851" width="9.42578125" style="102" bestFit="1" customWidth="1"/>
    <col min="14852" max="14852" width="11.42578125" style="102" bestFit="1" customWidth="1"/>
    <col min="14853" max="14853" width="7.28515625" style="102" bestFit="1" customWidth="1"/>
    <col min="14854" max="14854" width="7.85546875" style="102" customWidth="1"/>
    <col min="14855" max="14855" width="1.7109375" style="102" customWidth="1"/>
    <col min="14856" max="14856" width="10.42578125" style="102" customWidth="1"/>
    <col min="14857" max="14857" width="9.140625" style="102"/>
    <col min="14858" max="14861" width="9.42578125" style="102" customWidth="1"/>
    <col min="14862" max="14862" width="10.28515625" style="102" bestFit="1" customWidth="1"/>
    <col min="14863" max="14863" width="10.42578125" style="102" customWidth="1"/>
    <col min="14864" max="14864" width="11.7109375" style="102" customWidth="1"/>
    <col min="14865" max="14865" width="11" style="102" customWidth="1"/>
    <col min="14866" max="14866" width="10.85546875" style="102" customWidth="1"/>
    <col min="14867" max="14867" width="11.42578125" style="102" customWidth="1"/>
    <col min="14868" max="15105" width="9.140625" style="102"/>
    <col min="15106" max="15106" width="54.5703125" style="102" customWidth="1"/>
    <col min="15107" max="15107" width="9.42578125" style="102" bestFit="1" customWidth="1"/>
    <col min="15108" max="15108" width="11.42578125" style="102" bestFit="1" customWidth="1"/>
    <col min="15109" max="15109" width="7.28515625" style="102" bestFit="1" customWidth="1"/>
    <col min="15110" max="15110" width="7.85546875" style="102" customWidth="1"/>
    <col min="15111" max="15111" width="1.7109375" style="102" customWidth="1"/>
    <col min="15112" max="15112" width="10.42578125" style="102" customWidth="1"/>
    <col min="15113" max="15113" width="9.140625" style="102"/>
    <col min="15114" max="15117" width="9.42578125" style="102" customWidth="1"/>
    <col min="15118" max="15118" width="10.28515625" style="102" bestFit="1" customWidth="1"/>
    <col min="15119" max="15119" width="10.42578125" style="102" customWidth="1"/>
    <col min="15120" max="15120" width="11.7109375" style="102" customWidth="1"/>
    <col min="15121" max="15121" width="11" style="102" customWidth="1"/>
    <col min="15122" max="15122" width="10.85546875" style="102" customWidth="1"/>
    <col min="15123" max="15123" width="11.42578125" style="102" customWidth="1"/>
    <col min="15124" max="15361" width="9.140625" style="102"/>
    <col min="15362" max="15362" width="54.5703125" style="102" customWidth="1"/>
    <col min="15363" max="15363" width="9.42578125" style="102" bestFit="1" customWidth="1"/>
    <col min="15364" max="15364" width="11.42578125" style="102" bestFit="1" customWidth="1"/>
    <col min="15365" max="15365" width="7.28515625" style="102" bestFit="1" customWidth="1"/>
    <col min="15366" max="15366" width="7.85546875" style="102" customWidth="1"/>
    <col min="15367" max="15367" width="1.7109375" style="102" customWidth="1"/>
    <col min="15368" max="15368" width="10.42578125" style="102" customWidth="1"/>
    <col min="15369" max="15369" width="9.140625" style="102"/>
    <col min="15370" max="15373" width="9.42578125" style="102" customWidth="1"/>
    <col min="15374" max="15374" width="10.28515625" style="102" bestFit="1" customWidth="1"/>
    <col min="15375" max="15375" width="10.42578125" style="102" customWidth="1"/>
    <col min="15376" max="15376" width="11.7109375" style="102" customWidth="1"/>
    <col min="15377" max="15377" width="11" style="102" customWidth="1"/>
    <col min="15378" max="15378" width="10.85546875" style="102" customWidth="1"/>
    <col min="15379" max="15379" width="11.42578125" style="102" customWidth="1"/>
    <col min="15380" max="15617" width="9.140625" style="102"/>
    <col min="15618" max="15618" width="54.5703125" style="102" customWidth="1"/>
    <col min="15619" max="15619" width="9.42578125" style="102" bestFit="1" customWidth="1"/>
    <col min="15620" max="15620" width="11.42578125" style="102" bestFit="1" customWidth="1"/>
    <col min="15621" max="15621" width="7.28515625" style="102" bestFit="1" customWidth="1"/>
    <col min="15622" max="15622" width="7.85546875" style="102" customWidth="1"/>
    <col min="15623" max="15623" width="1.7109375" style="102" customWidth="1"/>
    <col min="15624" max="15624" width="10.42578125" style="102" customWidth="1"/>
    <col min="15625" max="15625" width="9.140625" style="102"/>
    <col min="15626" max="15629" width="9.42578125" style="102" customWidth="1"/>
    <col min="15630" max="15630" width="10.28515625" style="102" bestFit="1" customWidth="1"/>
    <col min="15631" max="15631" width="10.42578125" style="102" customWidth="1"/>
    <col min="15632" max="15632" width="11.7109375" style="102" customWidth="1"/>
    <col min="15633" max="15633" width="11" style="102" customWidth="1"/>
    <col min="15634" max="15634" width="10.85546875" style="102" customWidth="1"/>
    <col min="15635" max="15635" width="11.42578125" style="102" customWidth="1"/>
    <col min="15636" max="15873" width="9.140625" style="102"/>
    <col min="15874" max="15874" width="54.5703125" style="102" customWidth="1"/>
    <col min="15875" max="15875" width="9.42578125" style="102" bestFit="1" customWidth="1"/>
    <col min="15876" max="15876" width="11.42578125" style="102" bestFit="1" customWidth="1"/>
    <col min="15877" max="15877" width="7.28515625" style="102" bestFit="1" customWidth="1"/>
    <col min="15878" max="15878" width="7.85546875" style="102" customWidth="1"/>
    <col min="15879" max="15879" width="1.7109375" style="102" customWidth="1"/>
    <col min="15880" max="15880" width="10.42578125" style="102" customWidth="1"/>
    <col min="15881" max="15881" width="9.140625" style="102"/>
    <col min="15882" max="15885" width="9.42578125" style="102" customWidth="1"/>
    <col min="15886" max="15886" width="10.28515625" style="102" bestFit="1" customWidth="1"/>
    <col min="15887" max="15887" width="10.42578125" style="102" customWidth="1"/>
    <col min="15888" max="15888" width="11.7109375" style="102" customWidth="1"/>
    <col min="15889" max="15889" width="11" style="102" customWidth="1"/>
    <col min="15890" max="15890" width="10.85546875" style="102" customWidth="1"/>
    <col min="15891" max="15891" width="11.42578125" style="102" customWidth="1"/>
    <col min="15892" max="16129" width="9.140625" style="102"/>
    <col min="16130" max="16130" width="54.5703125" style="102" customWidth="1"/>
    <col min="16131" max="16131" width="9.42578125" style="102" bestFit="1" customWidth="1"/>
    <col min="16132" max="16132" width="11.42578125" style="102" bestFit="1" customWidth="1"/>
    <col min="16133" max="16133" width="7.28515625" style="102" bestFit="1" customWidth="1"/>
    <col min="16134" max="16134" width="7.85546875" style="102" customWidth="1"/>
    <col min="16135" max="16135" width="1.7109375" style="102" customWidth="1"/>
    <col min="16136" max="16136" width="10.42578125" style="102" customWidth="1"/>
    <col min="16137" max="16137" width="9.140625" style="102"/>
    <col min="16138" max="16141" width="9.42578125" style="102" customWidth="1"/>
    <col min="16142" max="16142" width="10.28515625" style="102" bestFit="1" customWidth="1"/>
    <col min="16143" max="16143" width="10.42578125" style="102" customWidth="1"/>
    <col min="16144" max="16144" width="11.7109375" style="102" customWidth="1"/>
    <col min="16145" max="16145" width="11" style="102" customWidth="1"/>
    <col min="16146" max="16146" width="10.85546875" style="102" customWidth="1"/>
    <col min="16147" max="16147" width="11.42578125" style="102" customWidth="1"/>
    <col min="16148" max="16384" width="9.140625" style="102"/>
  </cols>
  <sheetData>
    <row r="1" spans="1:19" ht="15.75">
      <c r="A1" s="1387" t="s">
        <v>496</v>
      </c>
      <c r="B1" s="1393"/>
      <c r="C1" s="1393"/>
      <c r="D1" s="1393"/>
      <c r="E1" s="1393"/>
      <c r="F1" s="1393"/>
      <c r="G1" s="1393"/>
      <c r="H1" s="1393"/>
      <c r="I1" s="1393"/>
      <c r="J1" s="1393"/>
      <c r="K1" s="1393"/>
      <c r="L1" s="1393"/>
      <c r="M1" s="1393"/>
      <c r="N1" s="1393"/>
      <c r="O1" s="1393"/>
      <c r="P1" s="1393"/>
      <c r="Q1" s="1393"/>
      <c r="R1" s="1393"/>
      <c r="S1" s="1394"/>
    </row>
    <row r="2" spans="1:19">
      <c r="A2" s="105"/>
      <c r="B2" s="106"/>
      <c r="C2" s="106"/>
      <c r="D2" s="106"/>
      <c r="E2" s="106"/>
      <c r="F2" s="107"/>
      <c r="G2" s="108"/>
      <c r="I2" s="108"/>
      <c r="J2" s="108"/>
      <c r="K2" s="108"/>
      <c r="L2" s="108"/>
      <c r="M2" s="108"/>
      <c r="N2" s="108"/>
    </row>
    <row r="3" spans="1:19">
      <c r="A3" s="109"/>
      <c r="B3" s="110"/>
      <c r="C3" s="111" t="s">
        <v>87</v>
      </c>
      <c r="D3" s="112"/>
      <c r="E3" s="169"/>
      <c r="F3" s="113"/>
      <c r="G3" s="114"/>
      <c r="H3" s="1390" t="s">
        <v>227</v>
      </c>
      <c r="I3" s="1390"/>
      <c r="J3" s="1390"/>
      <c r="K3" s="1390"/>
      <c r="L3" s="1390"/>
      <c r="M3" s="1390"/>
      <c r="N3" s="1391" t="s">
        <v>228</v>
      </c>
      <c r="O3" s="1391"/>
      <c r="P3" s="1391"/>
      <c r="Q3" s="1391"/>
      <c r="R3" s="1391"/>
      <c r="S3" s="1391"/>
    </row>
    <row r="4" spans="1:19">
      <c r="A4" s="115" t="s">
        <v>88</v>
      </c>
      <c r="B4" s="116" t="s">
        <v>89</v>
      </c>
      <c r="C4" s="117" t="s">
        <v>90</v>
      </c>
      <c r="D4" s="117" t="s">
        <v>91</v>
      </c>
      <c r="E4" s="117" t="s">
        <v>92</v>
      </c>
      <c r="F4" s="118" t="s">
        <v>0</v>
      </c>
      <c r="G4" s="119"/>
      <c r="H4" s="120">
        <v>2015</v>
      </c>
      <c r="I4" s="120">
        <v>2016</v>
      </c>
      <c r="J4" s="120">
        <v>2017</v>
      </c>
      <c r="K4" s="120">
        <v>2018</v>
      </c>
      <c r="L4" s="120">
        <v>2019</v>
      </c>
      <c r="M4" s="120">
        <v>2020</v>
      </c>
      <c r="N4" s="120">
        <v>2015</v>
      </c>
      <c r="O4" s="120">
        <v>2016</v>
      </c>
      <c r="P4" s="120">
        <v>2017</v>
      </c>
      <c r="Q4" s="120">
        <v>2018</v>
      </c>
      <c r="R4" s="120">
        <v>2019</v>
      </c>
      <c r="S4" s="120">
        <v>2020</v>
      </c>
    </row>
    <row r="5" spans="1:19">
      <c r="A5" s="121" t="s">
        <v>93</v>
      </c>
      <c r="B5" s="122" t="s">
        <v>94</v>
      </c>
      <c r="C5" s="123" t="s">
        <v>95</v>
      </c>
      <c r="D5" s="123" t="s">
        <v>96</v>
      </c>
      <c r="E5" s="123" t="s">
        <v>97</v>
      </c>
      <c r="F5" s="125" t="s">
        <v>98</v>
      </c>
      <c r="G5" s="126"/>
      <c r="H5" s="127"/>
      <c r="I5" s="127"/>
      <c r="J5" s="127"/>
      <c r="K5" s="127"/>
      <c r="L5" s="127"/>
      <c r="M5" s="127"/>
      <c r="N5" s="127"/>
      <c r="O5" s="127"/>
      <c r="P5" s="128"/>
      <c r="Q5" s="128"/>
      <c r="R5" s="128"/>
      <c r="S5" s="128"/>
    </row>
    <row r="6" spans="1:19">
      <c r="A6" s="115"/>
      <c r="B6" s="129" t="s">
        <v>99</v>
      </c>
      <c r="C6" s="130"/>
      <c r="D6" s="116"/>
      <c r="E6" s="116"/>
      <c r="F6" s="131"/>
      <c r="G6" s="132"/>
      <c r="H6" s="133"/>
      <c r="I6" s="133"/>
      <c r="J6" s="133"/>
      <c r="K6" s="133"/>
      <c r="L6" s="133"/>
      <c r="M6" s="133"/>
      <c r="N6" s="91"/>
      <c r="O6" s="91"/>
      <c r="P6" s="91"/>
      <c r="Q6" s="91"/>
      <c r="R6" s="91"/>
      <c r="S6" s="91"/>
    </row>
    <row r="7" spans="1:19">
      <c r="A7" s="99"/>
      <c r="B7" s="134"/>
      <c r="C7" s="130"/>
      <c r="D7" s="134"/>
      <c r="E7" s="134"/>
      <c r="F7" s="130"/>
      <c r="G7" s="135"/>
      <c r="H7" s="136"/>
      <c r="I7" s="136"/>
      <c r="J7" s="136"/>
      <c r="K7" s="136"/>
      <c r="L7" s="136"/>
      <c r="M7" s="136"/>
      <c r="N7" s="92"/>
      <c r="O7" s="92"/>
      <c r="P7" s="92"/>
      <c r="Q7" s="92"/>
      <c r="R7" s="92"/>
      <c r="S7" s="92"/>
    </row>
    <row r="8" spans="1:19">
      <c r="A8" s="137">
        <v>1.1000000000000001</v>
      </c>
      <c r="B8" s="138" t="s">
        <v>100</v>
      </c>
      <c r="C8" s="512">
        <v>0.05</v>
      </c>
      <c r="D8" s="134" t="str">
        <f>Inputs!$D$82</f>
        <v>Support staff</v>
      </c>
      <c r="E8" s="134">
        <v>1</v>
      </c>
      <c r="F8" s="130">
        <f>C8*E8</f>
        <v>0.05</v>
      </c>
      <c r="G8" s="135"/>
      <c r="H8" s="971">
        <f>Inputs!L$82</f>
        <v>68.441017362959727</v>
      </c>
      <c r="I8" s="971">
        <f>Inputs!M$82</f>
        <v>69.791189569063036</v>
      </c>
      <c r="J8" s="971">
        <f>Inputs!N$82</f>
        <v>71.02222509185215</v>
      </c>
      <c r="K8" s="971">
        <f>Inputs!O$82</f>
        <v>72.274974651437702</v>
      </c>
      <c r="L8" s="971">
        <f>Inputs!P$82</f>
        <v>73.549821258208297</v>
      </c>
      <c r="M8" s="971">
        <f>Inputs!Q$82</f>
        <v>74.847154678410959</v>
      </c>
      <c r="N8" s="971">
        <f t="shared" ref="N8:S8" si="0">H8*$F8</f>
        <v>3.4220508681479864</v>
      </c>
      <c r="O8" s="971">
        <f t="shared" si="0"/>
        <v>3.4895594784531521</v>
      </c>
      <c r="P8" s="971">
        <f t="shared" si="0"/>
        <v>3.5511112545926076</v>
      </c>
      <c r="Q8" s="971">
        <f t="shared" si="0"/>
        <v>3.6137487325718851</v>
      </c>
      <c r="R8" s="971">
        <f t="shared" si="0"/>
        <v>3.6774910629104149</v>
      </c>
      <c r="S8" s="971">
        <f t="shared" si="0"/>
        <v>3.742357733920548</v>
      </c>
    </row>
    <row r="9" spans="1:19">
      <c r="A9" s="137"/>
      <c r="B9" s="134" t="s">
        <v>101</v>
      </c>
      <c r="C9" s="512"/>
      <c r="D9" s="134"/>
      <c r="E9" s="134"/>
      <c r="F9" s="130"/>
      <c r="G9" s="135"/>
      <c r="H9" s="982"/>
      <c r="I9" s="982"/>
      <c r="J9" s="982"/>
      <c r="K9" s="982"/>
      <c r="L9" s="982"/>
      <c r="M9" s="982"/>
      <c r="N9" s="971"/>
      <c r="O9" s="971"/>
      <c r="P9" s="971"/>
      <c r="Q9" s="971"/>
      <c r="R9" s="971"/>
      <c r="S9" s="971"/>
    </row>
    <row r="10" spans="1:19">
      <c r="A10" s="137"/>
      <c r="B10" s="134"/>
      <c r="C10" s="512"/>
      <c r="D10" s="134"/>
      <c r="E10" s="134"/>
      <c r="F10" s="130"/>
      <c r="G10" s="135"/>
      <c r="H10" s="982"/>
      <c r="I10" s="982"/>
      <c r="J10" s="982"/>
      <c r="K10" s="982"/>
      <c r="L10" s="982"/>
      <c r="M10" s="982"/>
      <c r="N10" s="971"/>
      <c r="O10" s="971"/>
      <c r="P10" s="971"/>
      <c r="Q10" s="971"/>
      <c r="R10" s="971"/>
      <c r="S10" s="971"/>
    </row>
    <row r="11" spans="1:19">
      <c r="A11" s="137">
        <v>1.2</v>
      </c>
      <c r="B11" s="134" t="s">
        <v>102</v>
      </c>
      <c r="C11" s="512">
        <v>0.01</v>
      </c>
      <c r="D11" s="134" t="str">
        <f>Inputs!$D$82</f>
        <v>Support staff</v>
      </c>
      <c r="E11" s="134">
        <v>1</v>
      </c>
      <c r="F11" s="150">
        <f>C11*E11</f>
        <v>0.01</v>
      </c>
      <c r="G11" s="136"/>
      <c r="H11" s="971">
        <f>Inputs!L$82</f>
        <v>68.441017362959727</v>
      </c>
      <c r="I11" s="971">
        <f>Inputs!M$82</f>
        <v>69.791189569063036</v>
      </c>
      <c r="J11" s="971">
        <f>Inputs!N$82</f>
        <v>71.02222509185215</v>
      </c>
      <c r="K11" s="971">
        <f>Inputs!O$82</f>
        <v>72.274974651437702</v>
      </c>
      <c r="L11" s="971">
        <f>Inputs!P$82</f>
        <v>73.549821258208297</v>
      </c>
      <c r="M11" s="971">
        <f>Inputs!Q$82</f>
        <v>74.847154678410959</v>
      </c>
      <c r="N11" s="971">
        <f t="shared" ref="N11:S11" si="1">H11*$F11</f>
        <v>0.68441017362959733</v>
      </c>
      <c r="O11" s="971">
        <f t="shared" si="1"/>
        <v>0.69791189569063039</v>
      </c>
      <c r="P11" s="971">
        <f t="shared" si="1"/>
        <v>0.71022225091852154</v>
      </c>
      <c r="Q11" s="971">
        <f t="shared" si="1"/>
        <v>0.72274974651437707</v>
      </c>
      <c r="R11" s="971">
        <f t="shared" si="1"/>
        <v>0.73549821258208303</v>
      </c>
      <c r="S11" s="971">
        <f t="shared" si="1"/>
        <v>0.74847154678410965</v>
      </c>
    </row>
    <row r="12" spans="1:19">
      <c r="A12" s="99"/>
      <c r="B12" s="134"/>
      <c r="C12" s="130"/>
      <c r="D12" s="134"/>
      <c r="E12" s="134"/>
      <c r="F12" s="150"/>
      <c r="G12" s="136"/>
      <c r="H12" s="971"/>
      <c r="I12" s="971"/>
      <c r="J12" s="971"/>
      <c r="K12" s="971"/>
      <c r="L12" s="971"/>
      <c r="M12" s="971"/>
      <c r="N12" s="971"/>
      <c r="O12" s="971"/>
      <c r="P12" s="971"/>
      <c r="Q12" s="971"/>
      <c r="R12" s="971"/>
      <c r="S12" s="971"/>
    </row>
    <row r="13" spans="1:19">
      <c r="A13" s="140"/>
      <c r="B13" s="141" t="s">
        <v>44</v>
      </c>
      <c r="C13" s="165">
        <f>SUM(C6:C12)</f>
        <v>6.0000000000000005E-2</v>
      </c>
      <c r="D13" s="143"/>
      <c r="E13" s="143"/>
      <c r="F13" s="165">
        <f>SUM(F6:F12)</f>
        <v>6.0000000000000005E-2</v>
      </c>
      <c r="G13" s="145"/>
      <c r="H13" s="992"/>
      <c r="I13" s="992"/>
      <c r="J13" s="992"/>
      <c r="K13" s="992"/>
      <c r="L13" s="992"/>
      <c r="M13" s="992"/>
      <c r="N13" s="992">
        <f t="shared" ref="N13:S13" si="2">SUM(N8:N12)</f>
        <v>4.1064610417775835</v>
      </c>
      <c r="O13" s="992">
        <f t="shared" si="2"/>
        <v>4.1874713741437821</v>
      </c>
      <c r="P13" s="992">
        <f t="shared" si="2"/>
        <v>4.2613335055111294</v>
      </c>
      <c r="Q13" s="992">
        <f t="shared" si="2"/>
        <v>4.336498479086262</v>
      </c>
      <c r="R13" s="992">
        <f t="shared" si="2"/>
        <v>4.4129892754924978</v>
      </c>
      <c r="S13" s="992">
        <f t="shared" si="2"/>
        <v>4.4908292807046575</v>
      </c>
    </row>
    <row r="14" spans="1:19">
      <c r="A14" s="99"/>
      <c r="B14" s="146" t="s">
        <v>103</v>
      </c>
      <c r="C14" s="130"/>
      <c r="D14" s="109"/>
      <c r="E14" s="134"/>
      <c r="F14" s="150"/>
      <c r="G14" s="136"/>
      <c r="H14" s="971"/>
      <c r="I14" s="971"/>
      <c r="J14" s="971"/>
      <c r="K14" s="971"/>
      <c r="L14" s="971"/>
      <c r="M14" s="971"/>
      <c r="N14" s="971"/>
      <c r="O14" s="971"/>
      <c r="P14" s="971"/>
      <c r="Q14" s="971"/>
      <c r="R14" s="971"/>
      <c r="S14" s="971"/>
    </row>
    <row r="15" spans="1:19">
      <c r="A15" s="99"/>
      <c r="B15" s="134"/>
      <c r="C15" s="130"/>
      <c r="D15" s="99"/>
      <c r="E15" s="134"/>
      <c r="F15" s="150"/>
      <c r="G15" s="136"/>
      <c r="H15" s="971"/>
      <c r="I15" s="971"/>
      <c r="J15" s="971"/>
      <c r="K15" s="971"/>
      <c r="L15" s="971"/>
      <c r="M15" s="971"/>
      <c r="N15" s="971"/>
      <c r="O15" s="971"/>
      <c r="P15" s="971"/>
      <c r="Q15" s="971"/>
      <c r="R15" s="971"/>
      <c r="S15" s="971"/>
    </row>
    <row r="16" spans="1:19">
      <c r="A16" s="137">
        <v>2.1</v>
      </c>
      <c r="B16" s="134"/>
      <c r="C16" s="130"/>
      <c r="D16" s="147"/>
      <c r="E16" s="134"/>
      <c r="F16" s="238"/>
      <c r="G16" s="136"/>
      <c r="H16" s="971"/>
      <c r="I16" s="971"/>
      <c r="J16" s="971"/>
      <c r="K16" s="971"/>
      <c r="L16" s="971"/>
      <c r="M16" s="971"/>
      <c r="N16" s="971">
        <f t="shared" ref="N16:S16" si="3">H16*$F16</f>
        <v>0</v>
      </c>
      <c r="O16" s="971">
        <f t="shared" si="3"/>
        <v>0</v>
      </c>
      <c r="P16" s="971">
        <f t="shared" si="3"/>
        <v>0</v>
      </c>
      <c r="Q16" s="971">
        <f t="shared" si="3"/>
        <v>0</v>
      </c>
      <c r="R16" s="971">
        <f t="shared" si="3"/>
        <v>0</v>
      </c>
      <c r="S16" s="971">
        <f t="shared" si="3"/>
        <v>0</v>
      </c>
    </row>
    <row r="17" spans="1:19">
      <c r="A17" s="137"/>
      <c r="B17" s="134"/>
      <c r="C17" s="130"/>
      <c r="D17" s="239"/>
      <c r="E17" s="134"/>
      <c r="F17" s="150"/>
      <c r="G17" s="136"/>
      <c r="H17" s="982"/>
      <c r="I17" s="982"/>
      <c r="J17" s="982"/>
      <c r="K17" s="982"/>
      <c r="L17" s="982"/>
      <c r="M17" s="982"/>
      <c r="N17" s="982"/>
      <c r="O17" s="1000"/>
      <c r="P17" s="1000"/>
      <c r="Q17" s="1000"/>
      <c r="R17" s="1000"/>
      <c r="S17" s="1000"/>
    </row>
    <row r="18" spans="1:19">
      <c r="A18" s="148"/>
      <c r="B18" s="141" t="s">
        <v>44</v>
      </c>
      <c r="C18" s="165">
        <f>SUM(C16:C17)</f>
        <v>0</v>
      </c>
      <c r="D18" s="143"/>
      <c r="E18" s="143"/>
      <c r="F18" s="165">
        <f>SUM(F16:F17)</f>
        <v>0</v>
      </c>
      <c r="G18" s="145"/>
      <c r="H18" s="992"/>
      <c r="I18" s="992"/>
      <c r="J18" s="992"/>
      <c r="K18" s="992"/>
      <c r="L18" s="992"/>
      <c r="M18" s="992"/>
      <c r="N18" s="992">
        <f t="shared" ref="N18:S18" si="4">SUM(N16)</f>
        <v>0</v>
      </c>
      <c r="O18" s="992">
        <f t="shared" si="4"/>
        <v>0</v>
      </c>
      <c r="P18" s="992">
        <f t="shared" si="4"/>
        <v>0</v>
      </c>
      <c r="Q18" s="992">
        <f t="shared" si="4"/>
        <v>0</v>
      </c>
      <c r="R18" s="992">
        <f t="shared" si="4"/>
        <v>0</v>
      </c>
      <c r="S18" s="992">
        <f t="shared" si="4"/>
        <v>0</v>
      </c>
    </row>
    <row r="19" spans="1:19">
      <c r="A19" s="137"/>
      <c r="B19" s="129" t="s">
        <v>104</v>
      </c>
      <c r="C19" s="130"/>
      <c r="D19" s="134"/>
      <c r="E19" s="134"/>
      <c r="F19" s="150"/>
      <c r="G19" s="136"/>
      <c r="H19" s="971"/>
      <c r="I19" s="971"/>
      <c r="J19" s="971"/>
      <c r="K19" s="971"/>
      <c r="L19" s="971"/>
      <c r="M19" s="971"/>
      <c r="N19" s="971"/>
      <c r="O19" s="971"/>
      <c r="P19" s="971"/>
      <c r="Q19" s="971"/>
      <c r="R19" s="971"/>
      <c r="S19" s="971"/>
    </row>
    <row r="20" spans="1:19">
      <c r="A20" s="99"/>
      <c r="B20" s="134"/>
      <c r="C20" s="130"/>
      <c r="D20" s="134"/>
      <c r="E20" s="134"/>
      <c r="F20" s="150"/>
      <c r="G20" s="136"/>
      <c r="H20" s="971"/>
      <c r="I20" s="971"/>
      <c r="J20" s="971"/>
      <c r="K20" s="971"/>
      <c r="L20" s="971"/>
      <c r="M20" s="971"/>
      <c r="N20" s="971"/>
      <c r="O20" s="971"/>
      <c r="P20" s="971"/>
      <c r="Q20" s="971"/>
      <c r="R20" s="971"/>
      <c r="S20" s="971"/>
    </row>
    <row r="21" spans="1:19">
      <c r="A21" s="137">
        <v>3.1</v>
      </c>
      <c r="B21" s="134" t="str">
        <f>Inputs!$C$99</f>
        <v>Contract rates 2014/2015</v>
      </c>
      <c r="C21" s="130"/>
      <c r="D21" s="134"/>
      <c r="E21" s="134"/>
      <c r="F21" s="130"/>
      <c r="G21" s="149"/>
      <c r="H21" s="985"/>
      <c r="I21" s="985"/>
      <c r="J21" s="985"/>
      <c r="K21" s="985"/>
      <c r="L21" s="985"/>
      <c r="M21" s="985"/>
      <c r="N21" s="1022">
        <f>Inputs!L$101</f>
        <v>112.52354549876101</v>
      </c>
      <c r="O21" s="1022">
        <f>Inputs!M$101</f>
        <v>113.51155711777452</v>
      </c>
      <c r="P21" s="1022">
        <f>Inputs!N$101</f>
        <v>114.95121589097556</v>
      </c>
      <c r="Q21" s="1022">
        <f>Inputs!O$101</f>
        <v>116.37548949274669</v>
      </c>
      <c r="R21" s="1022">
        <f>Inputs!P$101</f>
        <v>117.69251942261583</v>
      </c>
      <c r="S21" s="1022">
        <f>Inputs!Q$101</f>
        <v>118.99000768551882</v>
      </c>
    </row>
    <row r="22" spans="1:19">
      <c r="A22" s="148"/>
      <c r="B22" s="141" t="s">
        <v>44</v>
      </c>
      <c r="C22" s="165">
        <f>SUM(C19:C21)</f>
        <v>0</v>
      </c>
      <c r="D22" s="143" t="s">
        <v>105</v>
      </c>
      <c r="E22" s="143"/>
      <c r="F22" s="165">
        <f>SUM(F19:F21)</f>
        <v>0</v>
      </c>
      <c r="G22" s="145"/>
      <c r="H22" s="992"/>
      <c r="I22" s="992"/>
      <c r="J22" s="992"/>
      <c r="K22" s="992"/>
      <c r="L22" s="992"/>
      <c r="M22" s="992"/>
      <c r="N22" s="992">
        <f t="shared" ref="N22:S22" si="5">SUM(N21:N21)</f>
        <v>112.52354549876101</v>
      </c>
      <c r="O22" s="992">
        <f t="shared" si="5"/>
        <v>113.51155711777452</v>
      </c>
      <c r="P22" s="992">
        <f t="shared" si="5"/>
        <v>114.95121589097556</v>
      </c>
      <c r="Q22" s="992">
        <f t="shared" si="5"/>
        <v>116.37548949274669</v>
      </c>
      <c r="R22" s="992">
        <f t="shared" si="5"/>
        <v>117.69251942261583</v>
      </c>
      <c r="S22" s="992">
        <f t="shared" si="5"/>
        <v>118.99000768551882</v>
      </c>
    </row>
    <row r="23" spans="1:19">
      <c r="A23" s="99"/>
      <c r="B23" s="129" t="s">
        <v>106</v>
      </c>
      <c r="C23" s="130"/>
      <c r="D23" s="134"/>
      <c r="E23" s="134"/>
      <c r="F23" s="150"/>
      <c r="G23" s="150"/>
      <c r="H23" s="166"/>
      <c r="I23" s="166"/>
      <c r="J23" s="166"/>
      <c r="K23" s="166"/>
      <c r="L23" s="166"/>
      <c r="M23" s="166"/>
      <c r="N23" s="166"/>
      <c r="O23" s="166"/>
      <c r="P23" s="166"/>
      <c r="Q23" s="166"/>
      <c r="R23" s="166"/>
      <c r="S23" s="166"/>
    </row>
    <row r="24" spans="1:19">
      <c r="A24" s="99"/>
      <c r="B24" s="134"/>
      <c r="C24" s="130"/>
      <c r="D24" s="134"/>
      <c r="E24" s="134"/>
      <c r="F24" s="150"/>
      <c r="G24" s="150"/>
      <c r="H24" s="971"/>
      <c r="I24" s="971"/>
      <c r="J24" s="971"/>
      <c r="K24" s="971"/>
      <c r="L24" s="971"/>
      <c r="M24" s="971"/>
      <c r="N24" s="971"/>
      <c r="O24" s="971"/>
      <c r="P24" s="971"/>
      <c r="Q24" s="971"/>
      <c r="R24" s="971"/>
      <c r="S24" s="971"/>
    </row>
    <row r="25" spans="1:19">
      <c r="A25" s="137">
        <v>4.0999999999999996</v>
      </c>
      <c r="B25" s="134" t="s">
        <v>107</v>
      </c>
      <c r="C25" s="512">
        <v>0.03</v>
      </c>
      <c r="D25" s="134" t="str">
        <f>Inputs!$D$82</f>
        <v>Support staff</v>
      </c>
      <c r="E25" s="134">
        <v>1</v>
      </c>
      <c r="F25" s="150">
        <f>C25*E25</f>
        <v>0.03</v>
      </c>
      <c r="G25" s="150"/>
      <c r="H25" s="971">
        <f>Inputs!L$82</f>
        <v>68.441017362959727</v>
      </c>
      <c r="I25" s="971">
        <f>Inputs!M$82</f>
        <v>69.791189569063036</v>
      </c>
      <c r="J25" s="971">
        <f>Inputs!N$82</f>
        <v>71.02222509185215</v>
      </c>
      <c r="K25" s="971">
        <f>Inputs!O$82</f>
        <v>72.274974651437702</v>
      </c>
      <c r="L25" s="971">
        <f>Inputs!P$82</f>
        <v>73.549821258208297</v>
      </c>
      <c r="M25" s="971">
        <f>Inputs!Q$82</f>
        <v>74.847154678410959</v>
      </c>
      <c r="N25" s="971">
        <f t="shared" ref="N25:S25" si="6">H25*$F25</f>
        <v>2.0532305208887918</v>
      </c>
      <c r="O25" s="971">
        <f t="shared" si="6"/>
        <v>2.0937356870718911</v>
      </c>
      <c r="P25" s="971">
        <f t="shared" si="6"/>
        <v>2.1306667527555643</v>
      </c>
      <c r="Q25" s="971">
        <f t="shared" si="6"/>
        <v>2.168249239543131</v>
      </c>
      <c r="R25" s="971">
        <f t="shared" si="6"/>
        <v>2.2064946377462489</v>
      </c>
      <c r="S25" s="971">
        <f t="shared" si="6"/>
        <v>2.2454146403523287</v>
      </c>
    </row>
    <row r="26" spans="1:19">
      <c r="A26" s="137"/>
      <c r="B26" s="134"/>
      <c r="C26" s="130"/>
      <c r="D26" s="134"/>
      <c r="E26" s="134"/>
      <c r="F26" s="150"/>
      <c r="G26" s="136"/>
      <c r="H26" s="971"/>
      <c r="I26" s="971"/>
      <c r="J26" s="971"/>
      <c r="K26" s="971"/>
      <c r="L26" s="971"/>
      <c r="M26" s="971"/>
      <c r="N26" s="971"/>
      <c r="O26" s="971"/>
      <c r="P26" s="971"/>
      <c r="Q26" s="971"/>
      <c r="R26" s="971"/>
      <c r="S26" s="971"/>
    </row>
    <row r="27" spans="1:19">
      <c r="A27" s="137">
        <v>4.2</v>
      </c>
      <c r="B27" s="134" t="s">
        <v>108</v>
      </c>
      <c r="C27" s="512">
        <v>0.02</v>
      </c>
      <c r="D27" s="134" t="str">
        <f>Inputs!$D$82</f>
        <v>Support staff</v>
      </c>
      <c r="E27" s="134">
        <v>1</v>
      </c>
      <c r="F27" s="150">
        <f>C27*E27</f>
        <v>0.02</v>
      </c>
      <c r="G27" s="150"/>
      <c r="H27" s="971">
        <f>Inputs!L$82</f>
        <v>68.441017362959727</v>
      </c>
      <c r="I27" s="971">
        <f>Inputs!M$82</f>
        <v>69.791189569063036</v>
      </c>
      <c r="J27" s="971">
        <f>Inputs!N$82</f>
        <v>71.02222509185215</v>
      </c>
      <c r="K27" s="971">
        <f>Inputs!O$82</f>
        <v>72.274974651437702</v>
      </c>
      <c r="L27" s="971">
        <f>Inputs!P$82</f>
        <v>73.549821258208297</v>
      </c>
      <c r="M27" s="971">
        <f>Inputs!Q$82</f>
        <v>74.847154678410959</v>
      </c>
      <c r="N27" s="971">
        <f t="shared" ref="N27:S27" si="7">H27*$F27</f>
        <v>1.3688203472591947</v>
      </c>
      <c r="O27" s="971">
        <f t="shared" si="7"/>
        <v>1.3958237913812608</v>
      </c>
      <c r="P27" s="971">
        <f t="shared" si="7"/>
        <v>1.4204445018370431</v>
      </c>
      <c r="Q27" s="971">
        <f t="shared" si="7"/>
        <v>1.4454994930287541</v>
      </c>
      <c r="R27" s="971">
        <f t="shared" si="7"/>
        <v>1.4709964251641661</v>
      </c>
      <c r="S27" s="971">
        <f t="shared" si="7"/>
        <v>1.4969430935682193</v>
      </c>
    </row>
    <row r="28" spans="1:19">
      <c r="A28" s="148"/>
      <c r="B28" s="141" t="s">
        <v>44</v>
      </c>
      <c r="C28" s="165">
        <f>SUM(C23:C27)</f>
        <v>0.05</v>
      </c>
      <c r="D28" s="143"/>
      <c r="E28" s="143"/>
      <c r="F28" s="165">
        <f>SUM(F23:F27)</f>
        <v>0.05</v>
      </c>
      <c r="G28" s="145"/>
      <c r="H28" s="995"/>
      <c r="I28" s="995"/>
      <c r="J28" s="995"/>
      <c r="K28" s="995"/>
      <c r="L28" s="995"/>
      <c r="M28" s="995"/>
      <c r="N28" s="1003">
        <f t="shared" ref="N28:S28" si="8">SUM(N25:N27)</f>
        <v>3.4220508681479864</v>
      </c>
      <c r="O28" s="1003">
        <f t="shared" si="8"/>
        <v>3.4895594784531516</v>
      </c>
      <c r="P28" s="1003">
        <f t="shared" si="8"/>
        <v>3.5511112545926071</v>
      </c>
      <c r="Q28" s="1003">
        <f t="shared" si="8"/>
        <v>3.6137487325718851</v>
      </c>
      <c r="R28" s="1003">
        <f t="shared" si="8"/>
        <v>3.6774910629104149</v>
      </c>
      <c r="S28" s="1003">
        <f t="shared" si="8"/>
        <v>3.742357733920548</v>
      </c>
    </row>
    <row r="29" spans="1:19">
      <c r="A29" s="151"/>
      <c r="B29" s="152"/>
      <c r="C29" s="153"/>
      <c r="D29" s="110"/>
      <c r="E29" s="110"/>
      <c r="F29" s="153"/>
      <c r="G29" s="150"/>
      <c r="H29" s="971"/>
      <c r="I29" s="971"/>
      <c r="J29" s="971"/>
      <c r="K29" s="971"/>
      <c r="L29" s="971"/>
      <c r="M29" s="971"/>
      <c r="N29" s="971"/>
      <c r="O29" s="971"/>
      <c r="P29" s="971"/>
      <c r="Q29" s="971"/>
      <c r="R29" s="971"/>
      <c r="S29" s="971"/>
    </row>
    <row r="30" spans="1:19">
      <c r="A30" s="151"/>
      <c r="B30" s="152" t="s">
        <v>184</v>
      </c>
      <c r="C30" s="168">
        <f>SUM(C6:C28)/2</f>
        <v>0.11000000000000001</v>
      </c>
      <c r="D30" s="155"/>
      <c r="E30" s="155"/>
      <c r="F30" s="168">
        <f>SUM(F6:F28)/2</f>
        <v>0.11000000000000001</v>
      </c>
      <c r="G30" s="230"/>
      <c r="H30" s="992"/>
      <c r="I30" s="992"/>
      <c r="J30" s="992"/>
      <c r="K30" s="992"/>
      <c r="L30" s="992"/>
      <c r="M30" s="992"/>
      <c r="N30" s="1023">
        <f t="shared" ref="N30:S30" si="9">N13+N18+N22+N28</f>
        <v>120.05205740868658</v>
      </c>
      <c r="O30" s="1023">
        <f t="shared" si="9"/>
        <v>121.18858797037144</v>
      </c>
      <c r="P30" s="1023">
        <f t="shared" si="9"/>
        <v>122.76366065107931</v>
      </c>
      <c r="Q30" s="1023">
        <f t="shared" si="9"/>
        <v>124.32573670440485</v>
      </c>
      <c r="R30" s="1023">
        <f t="shared" si="9"/>
        <v>125.78299976101874</v>
      </c>
      <c r="S30" s="1023">
        <f t="shared" si="9"/>
        <v>127.22319470014402</v>
      </c>
    </row>
    <row r="31" spans="1:19">
      <c r="G31" s="107"/>
      <c r="H31" s="979"/>
      <c r="I31" s="980"/>
      <c r="J31" s="980"/>
      <c r="K31" s="980"/>
      <c r="L31" s="980"/>
      <c r="M31" s="980"/>
      <c r="N31" s="980"/>
    </row>
    <row r="32" spans="1:19">
      <c r="B32" s="152"/>
      <c r="G32" s="107"/>
      <c r="H32" s="102"/>
      <c r="I32" s="102"/>
      <c r="J32" s="102"/>
      <c r="K32" s="102"/>
      <c r="L32" s="102"/>
      <c r="M32" s="102"/>
      <c r="N32" s="102"/>
      <c r="O32" s="102"/>
      <c r="P32" s="102"/>
      <c r="Q32" s="102"/>
      <c r="R32" s="102"/>
      <c r="S32" s="102"/>
    </row>
    <row r="33" spans="2:19">
      <c r="G33" s="107"/>
      <c r="H33" s="102"/>
      <c r="I33" s="102"/>
      <c r="J33" s="102"/>
      <c r="K33" s="102"/>
      <c r="L33" s="102"/>
      <c r="M33" s="102"/>
      <c r="N33" s="102"/>
      <c r="O33" s="102"/>
      <c r="P33" s="102"/>
      <c r="Q33" s="102"/>
      <c r="R33" s="102"/>
      <c r="S33" s="102"/>
    </row>
    <row r="34" spans="2:19">
      <c r="B34" s="152"/>
      <c r="G34" s="107"/>
      <c r="H34" s="102"/>
      <c r="I34" s="102"/>
      <c r="J34" s="102"/>
      <c r="K34" s="102"/>
      <c r="L34" s="102"/>
      <c r="M34" s="102"/>
      <c r="N34" s="102"/>
      <c r="O34" s="102"/>
      <c r="P34" s="102"/>
      <c r="Q34" s="102"/>
      <c r="R34" s="102"/>
      <c r="S34" s="102"/>
    </row>
    <row r="35" spans="2:19">
      <c r="B35" s="152"/>
      <c r="G35" s="107"/>
      <c r="H35" s="1001"/>
      <c r="I35" s="1002"/>
      <c r="J35" s="1002"/>
      <c r="K35" s="1002"/>
      <c r="L35" s="1002"/>
      <c r="M35" s="1002"/>
      <c r="N35" s="255"/>
      <c r="O35" s="255"/>
      <c r="P35" s="255"/>
      <c r="Q35" s="255"/>
      <c r="R35" s="255"/>
      <c r="S35" s="255"/>
    </row>
    <row r="36" spans="2:19">
      <c r="B36" s="354" t="s">
        <v>229</v>
      </c>
      <c r="G36" s="107"/>
      <c r="H36" s="979"/>
      <c r="I36" s="979"/>
      <c r="J36" s="979"/>
      <c r="K36" s="979"/>
      <c r="L36" s="979"/>
      <c r="M36" s="979"/>
      <c r="N36" s="979">
        <f>N30-N22</f>
        <v>7.5285119099255695</v>
      </c>
      <c r="O36" s="979">
        <f t="shared" ref="O36:S36" si="10">O30-O22</f>
        <v>7.6770308525969284</v>
      </c>
      <c r="P36" s="979">
        <f t="shared" si="10"/>
        <v>7.8124447601037446</v>
      </c>
      <c r="Q36" s="979">
        <f t="shared" si="10"/>
        <v>7.9502472116581515</v>
      </c>
      <c r="R36" s="979">
        <f t="shared" si="10"/>
        <v>8.0904803384029123</v>
      </c>
      <c r="S36" s="979">
        <f t="shared" si="10"/>
        <v>8.2331870146252015</v>
      </c>
    </row>
    <row r="37" spans="2:19">
      <c r="B37" s="354" t="s">
        <v>43</v>
      </c>
      <c r="G37" s="107"/>
      <c r="H37" s="979"/>
      <c r="I37" s="979"/>
      <c r="J37" s="979"/>
      <c r="K37" s="979"/>
      <c r="L37" s="979"/>
      <c r="M37" s="979"/>
      <c r="N37" s="979"/>
      <c r="O37" s="979"/>
      <c r="P37" s="979"/>
      <c r="Q37" s="979"/>
      <c r="R37" s="979"/>
      <c r="S37" s="979"/>
    </row>
    <row r="38" spans="2:19">
      <c r="B38" s="354" t="s">
        <v>232</v>
      </c>
      <c r="G38" s="107"/>
      <c r="H38" s="979"/>
      <c r="I38" s="979"/>
      <c r="J38" s="979"/>
      <c r="K38" s="979"/>
      <c r="L38" s="979"/>
      <c r="M38" s="979"/>
      <c r="N38" s="980">
        <f>N22</f>
        <v>112.52354549876101</v>
      </c>
      <c r="O38" s="980">
        <f t="shared" ref="O38:S38" si="11">O22</f>
        <v>113.51155711777452</v>
      </c>
      <c r="P38" s="980">
        <f t="shared" si="11"/>
        <v>114.95121589097556</v>
      </c>
      <c r="Q38" s="980">
        <f t="shared" si="11"/>
        <v>116.37548949274669</v>
      </c>
      <c r="R38" s="980">
        <f t="shared" si="11"/>
        <v>117.69251942261583</v>
      </c>
      <c r="S38" s="980">
        <f t="shared" si="11"/>
        <v>118.99000768551882</v>
      </c>
    </row>
    <row r="39" spans="2:19">
      <c r="B39" s="354" t="s">
        <v>238</v>
      </c>
      <c r="G39" s="107"/>
      <c r="H39" s="979"/>
      <c r="I39" s="979"/>
      <c r="J39" s="979"/>
      <c r="K39" s="979"/>
      <c r="L39" s="979"/>
      <c r="M39" s="979"/>
      <c r="N39" s="979">
        <f>SUM(N40,N36:N38)*(Inputs!$M$27)</f>
        <v>15.833665851631672</v>
      </c>
      <c r="O39" s="979">
        <f>SUM(O40,O36:O38)*(Inputs!$M$27)</f>
        <v>15.983562867412289</v>
      </c>
      <c r="P39" s="979">
        <f>SUM(P40,P36:P38)*(Inputs!$M$27)</f>
        <v>16.191299203270848</v>
      </c>
      <c r="Q39" s="979">
        <f>SUM(Q40,Q36:Q38)*(Inputs!$M$27)</f>
        <v>16.397321413943953</v>
      </c>
      <c r="R39" s="979">
        <f>SUM(R40,R36:R38)*(Inputs!$M$27)</f>
        <v>16.589519838480765</v>
      </c>
      <c r="S39" s="979">
        <f>SUM(S40,S36:S38)*(Inputs!$M$27)</f>
        <v>16.779467149001995</v>
      </c>
    </row>
    <row r="40" spans="2:19">
      <c r="B40" s="354" t="s">
        <v>237</v>
      </c>
      <c r="G40" s="107"/>
      <c r="H40" s="979"/>
      <c r="I40" s="979"/>
      <c r="J40" s="979"/>
      <c r="K40" s="979"/>
      <c r="L40" s="979"/>
      <c r="M40" s="979"/>
      <c r="N40" s="979">
        <f>SUM(N36:N38)*(Inputs!$M$26)</f>
        <v>10.804685166781791</v>
      </c>
      <c r="O40" s="979">
        <f>SUM(O36:O38)*(Inputs!$M$26)</f>
        <v>10.90697291733343</v>
      </c>
      <c r="P40" s="979">
        <f>SUM(P36:P38)*(Inputs!$M$26)</f>
        <v>11.048729458597137</v>
      </c>
      <c r="Q40" s="979">
        <f>SUM(Q36:Q38)*(Inputs!$M$26)</f>
        <v>11.189316303396435</v>
      </c>
      <c r="R40" s="979">
        <f>SUM(R36:R38)*(Inputs!$M$26)</f>
        <v>11.320469978491687</v>
      </c>
      <c r="S40" s="979">
        <f>SUM(S36:S38)*(Inputs!$M$26)</f>
        <v>11.450087523012961</v>
      </c>
    </row>
    <row r="41" spans="2:19">
      <c r="B41" s="989" t="s">
        <v>85</v>
      </c>
      <c r="G41" s="108"/>
      <c r="H41" s="396"/>
      <c r="I41" s="396"/>
      <c r="J41" s="396"/>
      <c r="K41" s="396"/>
      <c r="L41" s="396"/>
      <c r="M41" s="396"/>
      <c r="N41" s="979">
        <f>SUM(N36:N40)*Inputs!$M$28</f>
        <v>10.268328589897004</v>
      </c>
      <c r="O41" s="979">
        <f>SUM(O36:O40)*Inputs!$M$28</f>
        <v>10.365538662858203</v>
      </c>
      <c r="P41" s="979">
        <f>SUM(P36:P40)*Inputs!$M$28</f>
        <v>10.500258251906311</v>
      </c>
      <c r="Q41" s="979">
        <f>SUM(Q36:Q40)*Inputs!$M$28</f>
        <v>10.633866209522166</v>
      </c>
      <c r="R41" s="979">
        <f>SUM(R36:R40)*Inputs!$M$28</f>
        <v>10.758509270459383</v>
      </c>
      <c r="S41" s="979">
        <f>SUM(S36:S40)*Inputs!$M$28</f>
        <v>10.88169245605113</v>
      </c>
    </row>
    <row r="42" spans="2:19">
      <c r="B42" s="989"/>
      <c r="G42" s="108"/>
      <c r="H42" s="396"/>
      <c r="I42" s="396"/>
      <c r="J42" s="396"/>
      <c r="K42" s="396"/>
      <c r="L42" s="396"/>
      <c r="M42" s="396"/>
      <c r="N42" s="606"/>
      <c r="O42" s="606"/>
      <c r="P42" s="606"/>
      <c r="Q42" s="606"/>
      <c r="R42" s="606"/>
      <c r="S42" s="606"/>
    </row>
    <row r="43" spans="2:19">
      <c r="B43" s="988" t="s">
        <v>527</v>
      </c>
      <c r="G43" s="160"/>
      <c r="H43" s="396"/>
      <c r="I43" s="396"/>
      <c r="J43" s="396"/>
      <c r="K43" s="396"/>
      <c r="L43" s="396"/>
      <c r="M43" s="396"/>
      <c r="N43" s="448">
        <f>SUM(N36:N42)</f>
        <v>156.95873701699705</v>
      </c>
      <c r="O43" s="448">
        <f t="shared" ref="O43:S43" si="12">SUM(O36:O42)</f>
        <v>158.44466241797537</v>
      </c>
      <c r="P43" s="448">
        <f t="shared" si="12"/>
        <v>160.5039475648536</v>
      </c>
      <c r="Q43" s="448">
        <f t="shared" si="12"/>
        <v>162.54624063126738</v>
      </c>
      <c r="R43" s="448">
        <f t="shared" si="12"/>
        <v>164.45149884845054</v>
      </c>
      <c r="S43" s="448">
        <f t="shared" si="12"/>
        <v>166.33444182821012</v>
      </c>
    </row>
    <row r="44" spans="2:19">
      <c r="B44" s="990" t="s">
        <v>39</v>
      </c>
      <c r="H44" s="979"/>
      <c r="I44" s="980"/>
      <c r="J44" s="980"/>
      <c r="K44" s="980"/>
      <c r="L44" s="980"/>
      <c r="M44" s="980"/>
      <c r="N44" s="981">
        <f>(N30*(1+Inputs!$M$29))-N43</f>
        <v>0</v>
      </c>
      <c r="O44" s="981">
        <f>(O30*(1+Inputs!$M$29))-O43</f>
        <v>0</v>
      </c>
      <c r="P44" s="981">
        <f>(P30*(1+Inputs!$M$29))-P43</f>
        <v>0</v>
      </c>
      <c r="Q44" s="981">
        <f>(Q30*(1+Inputs!$M$29))-Q43</f>
        <v>0</v>
      </c>
      <c r="R44" s="981">
        <f>(R30*(1+Inputs!$M$29))-R43</f>
        <v>0</v>
      </c>
      <c r="S44" s="981">
        <f>(S30*(1+Inputs!$M$29))-S43</f>
        <v>0</v>
      </c>
    </row>
  </sheetData>
  <mergeCells count="3">
    <mergeCell ref="A1:S1"/>
    <mergeCell ref="H3:M3"/>
    <mergeCell ref="N3:S3"/>
  </mergeCells>
  <pageMargins left="0.39370078740157483" right="0.39370078740157483" top="0.39370078740157483" bottom="0.98425196850393704" header="0.51181102362204722" footer="0.51181102362204722"/>
  <pageSetup paperSize="9" scale="63" orientation="landscape" r:id="rId1"/>
  <headerFooter alignWithMargins="0">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1"/>
    <pageSetUpPr fitToPage="1"/>
  </sheetPr>
  <dimension ref="A1:S43"/>
  <sheetViews>
    <sheetView showGridLines="0" zoomScale="85" zoomScaleNormal="85" workbookViewId="0">
      <pane xSplit="2" ySplit="5" topLeftCell="C6" activePane="bottomRight" state="frozen"/>
      <selection activeCell="B146" sqref="B146"/>
      <selection pane="topRight" activeCell="B146" sqref="B146"/>
      <selection pane="bottomLeft" activeCell="B146" sqref="B146"/>
      <selection pane="bottomRight" activeCell="C6" sqref="C6"/>
    </sheetView>
  </sheetViews>
  <sheetFormatPr defaultRowHeight="12.75" outlineLevelCol="1"/>
  <cols>
    <col min="1" max="1" width="9.140625" style="102"/>
    <col min="2" max="2" width="57.140625" style="102" customWidth="1"/>
    <col min="3" max="3" width="9.42578125" style="102" bestFit="1" customWidth="1"/>
    <col min="4" max="4" width="12.7109375" style="102" bestFit="1" customWidth="1"/>
    <col min="5" max="5" width="7.28515625" style="102" bestFit="1" customWidth="1"/>
    <col min="6" max="6" width="7.85546875" style="157" customWidth="1"/>
    <col min="7" max="7" width="1.5703125" style="158" customWidth="1"/>
    <col min="8" max="8" width="10.42578125" style="108" customWidth="1" outlineLevel="1"/>
    <col min="9" max="9" width="9.140625" style="158" outlineLevel="1"/>
    <col min="10" max="13" width="9.42578125" style="158" customWidth="1" outlineLevel="1"/>
    <col min="14" max="14" width="10.28515625" style="158" bestFit="1" customWidth="1"/>
    <col min="15" max="15" width="10.42578125" style="88" customWidth="1"/>
    <col min="16" max="16" width="11.7109375" style="88" customWidth="1"/>
    <col min="17" max="17" width="11" style="88" customWidth="1"/>
    <col min="18" max="18" width="10.85546875" style="88" customWidth="1"/>
    <col min="19" max="19" width="11.42578125" style="88" customWidth="1"/>
    <col min="20" max="257" width="9.140625" style="102"/>
    <col min="258" max="258" width="57.140625" style="102" customWidth="1"/>
    <col min="259" max="259" width="9.42578125" style="102" bestFit="1" customWidth="1"/>
    <col min="260" max="260" width="11.42578125" style="102" bestFit="1" customWidth="1"/>
    <col min="261" max="261" width="7.28515625" style="102" bestFit="1" customWidth="1"/>
    <col min="262" max="262" width="7.85546875" style="102" customWidth="1"/>
    <col min="263" max="263" width="1.5703125" style="102" customWidth="1"/>
    <col min="264" max="264" width="10.42578125" style="102" customWidth="1"/>
    <col min="265" max="265" width="9.140625" style="102"/>
    <col min="266" max="269" width="9.42578125" style="102" customWidth="1"/>
    <col min="270" max="270" width="10.28515625" style="102" bestFit="1" customWidth="1"/>
    <col min="271" max="271" width="10.42578125" style="102" customWidth="1"/>
    <col min="272" max="272" width="11.7109375" style="102" customWidth="1"/>
    <col min="273" max="273" width="11" style="102" customWidth="1"/>
    <col min="274" max="274" width="10.85546875" style="102" customWidth="1"/>
    <col min="275" max="275" width="11.42578125" style="102" customWidth="1"/>
    <col min="276" max="513" width="9.140625" style="102"/>
    <col min="514" max="514" width="57.140625" style="102" customWidth="1"/>
    <col min="515" max="515" width="9.42578125" style="102" bestFit="1" customWidth="1"/>
    <col min="516" max="516" width="11.42578125" style="102" bestFit="1" customWidth="1"/>
    <col min="517" max="517" width="7.28515625" style="102" bestFit="1" customWidth="1"/>
    <col min="518" max="518" width="7.85546875" style="102" customWidth="1"/>
    <col min="519" max="519" width="1.5703125" style="102" customWidth="1"/>
    <col min="520" max="520" width="10.42578125" style="102" customWidth="1"/>
    <col min="521" max="521" width="9.140625" style="102"/>
    <col min="522" max="525" width="9.42578125" style="102" customWidth="1"/>
    <col min="526" max="526" width="10.28515625" style="102" bestFit="1" customWidth="1"/>
    <col min="527" max="527" width="10.42578125" style="102" customWidth="1"/>
    <col min="528" max="528" width="11.7109375" style="102" customWidth="1"/>
    <col min="529" max="529" width="11" style="102" customWidth="1"/>
    <col min="530" max="530" width="10.85546875" style="102" customWidth="1"/>
    <col min="531" max="531" width="11.42578125" style="102" customWidth="1"/>
    <col min="532" max="769" width="9.140625" style="102"/>
    <col min="770" max="770" width="57.140625" style="102" customWidth="1"/>
    <col min="771" max="771" width="9.42578125" style="102" bestFit="1" customWidth="1"/>
    <col min="772" max="772" width="11.42578125" style="102" bestFit="1" customWidth="1"/>
    <col min="773" max="773" width="7.28515625" style="102" bestFit="1" customWidth="1"/>
    <col min="774" max="774" width="7.85546875" style="102" customWidth="1"/>
    <col min="775" max="775" width="1.5703125" style="102" customWidth="1"/>
    <col min="776" max="776" width="10.42578125" style="102" customWidth="1"/>
    <col min="777" max="777" width="9.140625" style="102"/>
    <col min="778" max="781" width="9.42578125" style="102" customWidth="1"/>
    <col min="782" max="782" width="10.28515625" style="102" bestFit="1" customWidth="1"/>
    <col min="783" max="783" width="10.42578125" style="102" customWidth="1"/>
    <col min="784" max="784" width="11.7109375" style="102" customWidth="1"/>
    <col min="785" max="785" width="11" style="102" customWidth="1"/>
    <col min="786" max="786" width="10.85546875" style="102" customWidth="1"/>
    <col min="787" max="787" width="11.42578125" style="102" customWidth="1"/>
    <col min="788" max="1025" width="9.140625" style="102"/>
    <col min="1026" max="1026" width="57.140625" style="102" customWidth="1"/>
    <col min="1027" max="1027" width="9.42578125" style="102" bestFit="1" customWidth="1"/>
    <col min="1028" max="1028" width="11.42578125" style="102" bestFit="1" customWidth="1"/>
    <col min="1029" max="1029" width="7.28515625" style="102" bestFit="1" customWidth="1"/>
    <col min="1030" max="1030" width="7.85546875" style="102" customWidth="1"/>
    <col min="1031" max="1031" width="1.5703125" style="102" customWidth="1"/>
    <col min="1032" max="1032" width="10.42578125" style="102" customWidth="1"/>
    <col min="1033" max="1033" width="9.140625" style="102"/>
    <col min="1034" max="1037" width="9.42578125" style="102" customWidth="1"/>
    <col min="1038" max="1038" width="10.28515625" style="102" bestFit="1" customWidth="1"/>
    <col min="1039" max="1039" width="10.42578125" style="102" customWidth="1"/>
    <col min="1040" max="1040" width="11.7109375" style="102" customWidth="1"/>
    <col min="1041" max="1041" width="11" style="102" customWidth="1"/>
    <col min="1042" max="1042" width="10.85546875" style="102" customWidth="1"/>
    <col min="1043" max="1043" width="11.42578125" style="102" customWidth="1"/>
    <col min="1044" max="1281" width="9.140625" style="102"/>
    <col min="1282" max="1282" width="57.140625" style="102" customWidth="1"/>
    <col min="1283" max="1283" width="9.42578125" style="102" bestFit="1" customWidth="1"/>
    <col min="1284" max="1284" width="11.42578125" style="102" bestFit="1" customWidth="1"/>
    <col min="1285" max="1285" width="7.28515625" style="102" bestFit="1" customWidth="1"/>
    <col min="1286" max="1286" width="7.85546875" style="102" customWidth="1"/>
    <col min="1287" max="1287" width="1.5703125" style="102" customWidth="1"/>
    <col min="1288" max="1288" width="10.42578125" style="102" customWidth="1"/>
    <col min="1289" max="1289" width="9.140625" style="102"/>
    <col min="1290" max="1293" width="9.42578125" style="102" customWidth="1"/>
    <col min="1294" max="1294" width="10.28515625" style="102" bestFit="1" customWidth="1"/>
    <col min="1295" max="1295" width="10.42578125" style="102" customWidth="1"/>
    <col min="1296" max="1296" width="11.7109375" style="102" customWidth="1"/>
    <col min="1297" max="1297" width="11" style="102" customWidth="1"/>
    <col min="1298" max="1298" width="10.85546875" style="102" customWidth="1"/>
    <col min="1299" max="1299" width="11.42578125" style="102" customWidth="1"/>
    <col min="1300" max="1537" width="9.140625" style="102"/>
    <col min="1538" max="1538" width="57.140625" style="102" customWidth="1"/>
    <col min="1539" max="1539" width="9.42578125" style="102" bestFit="1" customWidth="1"/>
    <col min="1540" max="1540" width="11.42578125" style="102" bestFit="1" customWidth="1"/>
    <col min="1541" max="1541" width="7.28515625" style="102" bestFit="1" customWidth="1"/>
    <col min="1542" max="1542" width="7.85546875" style="102" customWidth="1"/>
    <col min="1543" max="1543" width="1.5703125" style="102" customWidth="1"/>
    <col min="1544" max="1544" width="10.42578125" style="102" customWidth="1"/>
    <col min="1545" max="1545" width="9.140625" style="102"/>
    <col min="1546" max="1549" width="9.42578125" style="102" customWidth="1"/>
    <col min="1550" max="1550" width="10.28515625" style="102" bestFit="1" customWidth="1"/>
    <col min="1551" max="1551" width="10.42578125" style="102" customWidth="1"/>
    <col min="1552" max="1552" width="11.7109375" style="102" customWidth="1"/>
    <col min="1553" max="1553" width="11" style="102" customWidth="1"/>
    <col min="1554" max="1554" width="10.85546875" style="102" customWidth="1"/>
    <col min="1555" max="1555" width="11.42578125" style="102" customWidth="1"/>
    <col min="1556" max="1793" width="9.140625" style="102"/>
    <col min="1794" max="1794" width="57.140625" style="102" customWidth="1"/>
    <col min="1795" max="1795" width="9.42578125" style="102" bestFit="1" customWidth="1"/>
    <col min="1796" max="1796" width="11.42578125" style="102" bestFit="1" customWidth="1"/>
    <col min="1797" max="1797" width="7.28515625" style="102" bestFit="1" customWidth="1"/>
    <col min="1798" max="1798" width="7.85546875" style="102" customWidth="1"/>
    <col min="1799" max="1799" width="1.5703125" style="102" customWidth="1"/>
    <col min="1800" max="1800" width="10.42578125" style="102" customWidth="1"/>
    <col min="1801" max="1801" width="9.140625" style="102"/>
    <col min="1802" max="1805" width="9.42578125" style="102" customWidth="1"/>
    <col min="1806" max="1806" width="10.28515625" style="102" bestFit="1" customWidth="1"/>
    <col min="1807" max="1807" width="10.42578125" style="102" customWidth="1"/>
    <col min="1808" max="1808" width="11.7109375" style="102" customWidth="1"/>
    <col min="1809" max="1809" width="11" style="102" customWidth="1"/>
    <col min="1810" max="1810" width="10.85546875" style="102" customWidth="1"/>
    <col min="1811" max="1811" width="11.42578125" style="102" customWidth="1"/>
    <col min="1812" max="2049" width="9.140625" style="102"/>
    <col min="2050" max="2050" width="57.140625" style="102" customWidth="1"/>
    <col min="2051" max="2051" width="9.42578125" style="102" bestFit="1" customWidth="1"/>
    <col min="2052" max="2052" width="11.42578125" style="102" bestFit="1" customWidth="1"/>
    <col min="2053" max="2053" width="7.28515625" style="102" bestFit="1" customWidth="1"/>
    <col min="2054" max="2054" width="7.85546875" style="102" customWidth="1"/>
    <col min="2055" max="2055" width="1.5703125" style="102" customWidth="1"/>
    <col min="2056" max="2056" width="10.42578125" style="102" customWidth="1"/>
    <col min="2057" max="2057" width="9.140625" style="102"/>
    <col min="2058" max="2061" width="9.42578125" style="102" customWidth="1"/>
    <col min="2062" max="2062" width="10.28515625" style="102" bestFit="1" customWidth="1"/>
    <col min="2063" max="2063" width="10.42578125" style="102" customWidth="1"/>
    <col min="2064" max="2064" width="11.7109375" style="102" customWidth="1"/>
    <col min="2065" max="2065" width="11" style="102" customWidth="1"/>
    <col min="2066" max="2066" width="10.85546875" style="102" customWidth="1"/>
    <col min="2067" max="2067" width="11.42578125" style="102" customWidth="1"/>
    <col min="2068" max="2305" width="9.140625" style="102"/>
    <col min="2306" max="2306" width="57.140625" style="102" customWidth="1"/>
    <col min="2307" max="2307" width="9.42578125" style="102" bestFit="1" customWidth="1"/>
    <col min="2308" max="2308" width="11.42578125" style="102" bestFit="1" customWidth="1"/>
    <col min="2309" max="2309" width="7.28515625" style="102" bestFit="1" customWidth="1"/>
    <col min="2310" max="2310" width="7.85546875" style="102" customWidth="1"/>
    <col min="2311" max="2311" width="1.5703125" style="102" customWidth="1"/>
    <col min="2312" max="2312" width="10.42578125" style="102" customWidth="1"/>
    <col min="2313" max="2313" width="9.140625" style="102"/>
    <col min="2314" max="2317" width="9.42578125" style="102" customWidth="1"/>
    <col min="2318" max="2318" width="10.28515625" style="102" bestFit="1" customWidth="1"/>
    <col min="2319" max="2319" width="10.42578125" style="102" customWidth="1"/>
    <col min="2320" max="2320" width="11.7109375" style="102" customWidth="1"/>
    <col min="2321" max="2321" width="11" style="102" customWidth="1"/>
    <col min="2322" max="2322" width="10.85546875" style="102" customWidth="1"/>
    <col min="2323" max="2323" width="11.42578125" style="102" customWidth="1"/>
    <col min="2324" max="2561" width="9.140625" style="102"/>
    <col min="2562" max="2562" width="57.140625" style="102" customWidth="1"/>
    <col min="2563" max="2563" width="9.42578125" style="102" bestFit="1" customWidth="1"/>
    <col min="2564" max="2564" width="11.42578125" style="102" bestFit="1" customWidth="1"/>
    <col min="2565" max="2565" width="7.28515625" style="102" bestFit="1" customWidth="1"/>
    <col min="2566" max="2566" width="7.85546875" style="102" customWidth="1"/>
    <col min="2567" max="2567" width="1.5703125" style="102" customWidth="1"/>
    <col min="2568" max="2568" width="10.42578125" style="102" customWidth="1"/>
    <col min="2569" max="2569" width="9.140625" style="102"/>
    <col min="2570" max="2573" width="9.42578125" style="102" customWidth="1"/>
    <col min="2574" max="2574" width="10.28515625" style="102" bestFit="1" customWidth="1"/>
    <col min="2575" max="2575" width="10.42578125" style="102" customWidth="1"/>
    <col min="2576" max="2576" width="11.7109375" style="102" customWidth="1"/>
    <col min="2577" max="2577" width="11" style="102" customWidth="1"/>
    <col min="2578" max="2578" width="10.85546875" style="102" customWidth="1"/>
    <col min="2579" max="2579" width="11.42578125" style="102" customWidth="1"/>
    <col min="2580" max="2817" width="9.140625" style="102"/>
    <col min="2818" max="2818" width="57.140625" style="102" customWidth="1"/>
    <col min="2819" max="2819" width="9.42578125" style="102" bestFit="1" customWidth="1"/>
    <col min="2820" max="2820" width="11.42578125" style="102" bestFit="1" customWidth="1"/>
    <col min="2821" max="2821" width="7.28515625" style="102" bestFit="1" customWidth="1"/>
    <col min="2822" max="2822" width="7.85546875" style="102" customWidth="1"/>
    <col min="2823" max="2823" width="1.5703125" style="102" customWidth="1"/>
    <col min="2824" max="2824" width="10.42578125" style="102" customWidth="1"/>
    <col min="2825" max="2825" width="9.140625" style="102"/>
    <col min="2826" max="2829" width="9.42578125" style="102" customWidth="1"/>
    <col min="2830" max="2830" width="10.28515625" style="102" bestFit="1" customWidth="1"/>
    <col min="2831" max="2831" width="10.42578125" style="102" customWidth="1"/>
    <col min="2832" max="2832" width="11.7109375" style="102" customWidth="1"/>
    <col min="2833" max="2833" width="11" style="102" customWidth="1"/>
    <col min="2834" max="2834" width="10.85546875" style="102" customWidth="1"/>
    <col min="2835" max="2835" width="11.42578125" style="102" customWidth="1"/>
    <col min="2836" max="3073" width="9.140625" style="102"/>
    <col min="3074" max="3074" width="57.140625" style="102" customWidth="1"/>
    <col min="3075" max="3075" width="9.42578125" style="102" bestFit="1" customWidth="1"/>
    <col min="3076" max="3076" width="11.42578125" style="102" bestFit="1" customWidth="1"/>
    <col min="3077" max="3077" width="7.28515625" style="102" bestFit="1" customWidth="1"/>
    <col min="3078" max="3078" width="7.85546875" style="102" customWidth="1"/>
    <col min="3079" max="3079" width="1.5703125" style="102" customWidth="1"/>
    <col min="3080" max="3080" width="10.42578125" style="102" customWidth="1"/>
    <col min="3081" max="3081" width="9.140625" style="102"/>
    <col min="3082" max="3085" width="9.42578125" style="102" customWidth="1"/>
    <col min="3086" max="3086" width="10.28515625" style="102" bestFit="1" customWidth="1"/>
    <col min="3087" max="3087" width="10.42578125" style="102" customWidth="1"/>
    <col min="3088" max="3088" width="11.7109375" style="102" customWidth="1"/>
    <col min="3089" max="3089" width="11" style="102" customWidth="1"/>
    <col min="3090" max="3090" width="10.85546875" style="102" customWidth="1"/>
    <col min="3091" max="3091" width="11.42578125" style="102" customWidth="1"/>
    <col min="3092" max="3329" width="9.140625" style="102"/>
    <col min="3330" max="3330" width="57.140625" style="102" customWidth="1"/>
    <col min="3331" max="3331" width="9.42578125" style="102" bestFit="1" customWidth="1"/>
    <col min="3332" max="3332" width="11.42578125" style="102" bestFit="1" customWidth="1"/>
    <col min="3333" max="3333" width="7.28515625" style="102" bestFit="1" customWidth="1"/>
    <col min="3334" max="3334" width="7.85546875" style="102" customWidth="1"/>
    <col min="3335" max="3335" width="1.5703125" style="102" customWidth="1"/>
    <col min="3336" max="3336" width="10.42578125" style="102" customWidth="1"/>
    <col min="3337" max="3337" width="9.140625" style="102"/>
    <col min="3338" max="3341" width="9.42578125" style="102" customWidth="1"/>
    <col min="3342" max="3342" width="10.28515625" style="102" bestFit="1" customWidth="1"/>
    <col min="3343" max="3343" width="10.42578125" style="102" customWidth="1"/>
    <col min="3344" max="3344" width="11.7109375" style="102" customWidth="1"/>
    <col min="3345" max="3345" width="11" style="102" customWidth="1"/>
    <col min="3346" max="3346" width="10.85546875" style="102" customWidth="1"/>
    <col min="3347" max="3347" width="11.42578125" style="102" customWidth="1"/>
    <col min="3348" max="3585" width="9.140625" style="102"/>
    <col min="3586" max="3586" width="57.140625" style="102" customWidth="1"/>
    <col min="3587" max="3587" width="9.42578125" style="102" bestFit="1" customWidth="1"/>
    <col min="3588" max="3588" width="11.42578125" style="102" bestFit="1" customWidth="1"/>
    <col min="3589" max="3589" width="7.28515625" style="102" bestFit="1" customWidth="1"/>
    <col min="3590" max="3590" width="7.85546875" style="102" customWidth="1"/>
    <col min="3591" max="3591" width="1.5703125" style="102" customWidth="1"/>
    <col min="3592" max="3592" width="10.42578125" style="102" customWidth="1"/>
    <col min="3593" max="3593" width="9.140625" style="102"/>
    <col min="3594" max="3597" width="9.42578125" style="102" customWidth="1"/>
    <col min="3598" max="3598" width="10.28515625" style="102" bestFit="1" customWidth="1"/>
    <col min="3599" max="3599" width="10.42578125" style="102" customWidth="1"/>
    <col min="3600" max="3600" width="11.7109375" style="102" customWidth="1"/>
    <col min="3601" max="3601" width="11" style="102" customWidth="1"/>
    <col min="3602" max="3602" width="10.85546875" style="102" customWidth="1"/>
    <col min="3603" max="3603" width="11.42578125" style="102" customWidth="1"/>
    <col min="3604" max="3841" width="9.140625" style="102"/>
    <col min="3842" max="3842" width="57.140625" style="102" customWidth="1"/>
    <col min="3843" max="3843" width="9.42578125" style="102" bestFit="1" customWidth="1"/>
    <col min="3844" max="3844" width="11.42578125" style="102" bestFit="1" customWidth="1"/>
    <col min="3845" max="3845" width="7.28515625" style="102" bestFit="1" customWidth="1"/>
    <col min="3846" max="3846" width="7.85546875" style="102" customWidth="1"/>
    <col min="3847" max="3847" width="1.5703125" style="102" customWidth="1"/>
    <col min="3848" max="3848" width="10.42578125" style="102" customWidth="1"/>
    <col min="3849" max="3849" width="9.140625" style="102"/>
    <col min="3850" max="3853" width="9.42578125" style="102" customWidth="1"/>
    <col min="3854" max="3854" width="10.28515625" style="102" bestFit="1" customWidth="1"/>
    <col min="3855" max="3855" width="10.42578125" style="102" customWidth="1"/>
    <col min="3856" max="3856" width="11.7109375" style="102" customWidth="1"/>
    <col min="3857" max="3857" width="11" style="102" customWidth="1"/>
    <col min="3858" max="3858" width="10.85546875" style="102" customWidth="1"/>
    <col min="3859" max="3859" width="11.42578125" style="102" customWidth="1"/>
    <col min="3860" max="4097" width="9.140625" style="102"/>
    <col min="4098" max="4098" width="57.140625" style="102" customWidth="1"/>
    <col min="4099" max="4099" width="9.42578125" style="102" bestFit="1" customWidth="1"/>
    <col min="4100" max="4100" width="11.42578125" style="102" bestFit="1" customWidth="1"/>
    <col min="4101" max="4101" width="7.28515625" style="102" bestFit="1" customWidth="1"/>
    <col min="4102" max="4102" width="7.85546875" style="102" customWidth="1"/>
    <col min="4103" max="4103" width="1.5703125" style="102" customWidth="1"/>
    <col min="4104" max="4104" width="10.42578125" style="102" customWidth="1"/>
    <col min="4105" max="4105" width="9.140625" style="102"/>
    <col min="4106" max="4109" width="9.42578125" style="102" customWidth="1"/>
    <col min="4110" max="4110" width="10.28515625" style="102" bestFit="1" customWidth="1"/>
    <col min="4111" max="4111" width="10.42578125" style="102" customWidth="1"/>
    <col min="4112" max="4112" width="11.7109375" style="102" customWidth="1"/>
    <col min="4113" max="4113" width="11" style="102" customWidth="1"/>
    <col min="4114" max="4114" width="10.85546875" style="102" customWidth="1"/>
    <col min="4115" max="4115" width="11.42578125" style="102" customWidth="1"/>
    <col min="4116" max="4353" width="9.140625" style="102"/>
    <col min="4354" max="4354" width="57.140625" style="102" customWidth="1"/>
    <col min="4355" max="4355" width="9.42578125" style="102" bestFit="1" customWidth="1"/>
    <col min="4356" max="4356" width="11.42578125" style="102" bestFit="1" customWidth="1"/>
    <col min="4357" max="4357" width="7.28515625" style="102" bestFit="1" customWidth="1"/>
    <col min="4358" max="4358" width="7.85546875" style="102" customWidth="1"/>
    <col min="4359" max="4359" width="1.5703125" style="102" customWidth="1"/>
    <col min="4360" max="4360" width="10.42578125" style="102" customWidth="1"/>
    <col min="4361" max="4361" width="9.140625" style="102"/>
    <col min="4362" max="4365" width="9.42578125" style="102" customWidth="1"/>
    <col min="4366" max="4366" width="10.28515625" style="102" bestFit="1" customWidth="1"/>
    <col min="4367" max="4367" width="10.42578125" style="102" customWidth="1"/>
    <col min="4368" max="4368" width="11.7109375" style="102" customWidth="1"/>
    <col min="4369" max="4369" width="11" style="102" customWidth="1"/>
    <col min="4370" max="4370" width="10.85546875" style="102" customWidth="1"/>
    <col min="4371" max="4371" width="11.42578125" style="102" customWidth="1"/>
    <col min="4372" max="4609" width="9.140625" style="102"/>
    <col min="4610" max="4610" width="57.140625" style="102" customWidth="1"/>
    <col min="4611" max="4611" width="9.42578125" style="102" bestFit="1" customWidth="1"/>
    <col min="4612" max="4612" width="11.42578125" style="102" bestFit="1" customWidth="1"/>
    <col min="4613" max="4613" width="7.28515625" style="102" bestFit="1" customWidth="1"/>
    <col min="4614" max="4614" width="7.85546875" style="102" customWidth="1"/>
    <col min="4615" max="4615" width="1.5703125" style="102" customWidth="1"/>
    <col min="4616" max="4616" width="10.42578125" style="102" customWidth="1"/>
    <col min="4617" max="4617" width="9.140625" style="102"/>
    <col min="4618" max="4621" width="9.42578125" style="102" customWidth="1"/>
    <col min="4622" max="4622" width="10.28515625" style="102" bestFit="1" customWidth="1"/>
    <col min="4623" max="4623" width="10.42578125" style="102" customWidth="1"/>
    <col min="4624" max="4624" width="11.7109375" style="102" customWidth="1"/>
    <col min="4625" max="4625" width="11" style="102" customWidth="1"/>
    <col min="4626" max="4626" width="10.85546875" style="102" customWidth="1"/>
    <col min="4627" max="4627" width="11.42578125" style="102" customWidth="1"/>
    <col min="4628" max="4865" width="9.140625" style="102"/>
    <col min="4866" max="4866" width="57.140625" style="102" customWidth="1"/>
    <col min="4867" max="4867" width="9.42578125" style="102" bestFit="1" customWidth="1"/>
    <col min="4868" max="4868" width="11.42578125" style="102" bestFit="1" customWidth="1"/>
    <col min="4869" max="4869" width="7.28515625" style="102" bestFit="1" customWidth="1"/>
    <col min="4870" max="4870" width="7.85546875" style="102" customWidth="1"/>
    <col min="4871" max="4871" width="1.5703125" style="102" customWidth="1"/>
    <col min="4872" max="4872" width="10.42578125" style="102" customWidth="1"/>
    <col min="4873" max="4873" width="9.140625" style="102"/>
    <col min="4874" max="4877" width="9.42578125" style="102" customWidth="1"/>
    <col min="4878" max="4878" width="10.28515625" style="102" bestFit="1" customWidth="1"/>
    <col min="4879" max="4879" width="10.42578125" style="102" customWidth="1"/>
    <col min="4880" max="4880" width="11.7109375" style="102" customWidth="1"/>
    <col min="4881" max="4881" width="11" style="102" customWidth="1"/>
    <col min="4882" max="4882" width="10.85546875" style="102" customWidth="1"/>
    <col min="4883" max="4883" width="11.42578125" style="102" customWidth="1"/>
    <col min="4884" max="5121" width="9.140625" style="102"/>
    <col min="5122" max="5122" width="57.140625" style="102" customWidth="1"/>
    <col min="5123" max="5123" width="9.42578125" style="102" bestFit="1" customWidth="1"/>
    <col min="5124" max="5124" width="11.42578125" style="102" bestFit="1" customWidth="1"/>
    <col min="5125" max="5125" width="7.28515625" style="102" bestFit="1" customWidth="1"/>
    <col min="5126" max="5126" width="7.85546875" style="102" customWidth="1"/>
    <col min="5127" max="5127" width="1.5703125" style="102" customWidth="1"/>
    <col min="5128" max="5128" width="10.42578125" style="102" customWidth="1"/>
    <col min="5129" max="5129" width="9.140625" style="102"/>
    <col min="5130" max="5133" width="9.42578125" style="102" customWidth="1"/>
    <col min="5134" max="5134" width="10.28515625" style="102" bestFit="1" customWidth="1"/>
    <col min="5135" max="5135" width="10.42578125" style="102" customWidth="1"/>
    <col min="5136" max="5136" width="11.7109375" style="102" customWidth="1"/>
    <col min="5137" max="5137" width="11" style="102" customWidth="1"/>
    <col min="5138" max="5138" width="10.85546875" style="102" customWidth="1"/>
    <col min="5139" max="5139" width="11.42578125" style="102" customWidth="1"/>
    <col min="5140" max="5377" width="9.140625" style="102"/>
    <col min="5378" max="5378" width="57.140625" style="102" customWidth="1"/>
    <col min="5379" max="5379" width="9.42578125" style="102" bestFit="1" customWidth="1"/>
    <col min="5380" max="5380" width="11.42578125" style="102" bestFit="1" customWidth="1"/>
    <col min="5381" max="5381" width="7.28515625" style="102" bestFit="1" customWidth="1"/>
    <col min="5382" max="5382" width="7.85546875" style="102" customWidth="1"/>
    <col min="5383" max="5383" width="1.5703125" style="102" customWidth="1"/>
    <col min="5384" max="5384" width="10.42578125" style="102" customWidth="1"/>
    <col min="5385" max="5385" width="9.140625" style="102"/>
    <col min="5386" max="5389" width="9.42578125" style="102" customWidth="1"/>
    <col min="5390" max="5390" width="10.28515625" style="102" bestFit="1" customWidth="1"/>
    <col min="5391" max="5391" width="10.42578125" style="102" customWidth="1"/>
    <col min="5392" max="5392" width="11.7109375" style="102" customWidth="1"/>
    <col min="5393" max="5393" width="11" style="102" customWidth="1"/>
    <col min="5394" max="5394" width="10.85546875" style="102" customWidth="1"/>
    <col min="5395" max="5395" width="11.42578125" style="102" customWidth="1"/>
    <col min="5396" max="5633" width="9.140625" style="102"/>
    <col min="5634" max="5634" width="57.140625" style="102" customWidth="1"/>
    <col min="5635" max="5635" width="9.42578125" style="102" bestFit="1" customWidth="1"/>
    <col min="5636" max="5636" width="11.42578125" style="102" bestFit="1" customWidth="1"/>
    <col min="5637" max="5637" width="7.28515625" style="102" bestFit="1" customWidth="1"/>
    <col min="5638" max="5638" width="7.85546875" style="102" customWidth="1"/>
    <col min="5639" max="5639" width="1.5703125" style="102" customWidth="1"/>
    <col min="5640" max="5640" width="10.42578125" style="102" customWidth="1"/>
    <col min="5641" max="5641" width="9.140625" style="102"/>
    <col min="5642" max="5645" width="9.42578125" style="102" customWidth="1"/>
    <col min="5646" max="5646" width="10.28515625" style="102" bestFit="1" customWidth="1"/>
    <col min="5647" max="5647" width="10.42578125" style="102" customWidth="1"/>
    <col min="5648" max="5648" width="11.7109375" style="102" customWidth="1"/>
    <col min="5649" max="5649" width="11" style="102" customWidth="1"/>
    <col min="5650" max="5650" width="10.85546875" style="102" customWidth="1"/>
    <col min="5651" max="5651" width="11.42578125" style="102" customWidth="1"/>
    <col min="5652" max="5889" width="9.140625" style="102"/>
    <col min="5890" max="5890" width="57.140625" style="102" customWidth="1"/>
    <col min="5891" max="5891" width="9.42578125" style="102" bestFit="1" customWidth="1"/>
    <col min="5892" max="5892" width="11.42578125" style="102" bestFit="1" customWidth="1"/>
    <col min="5893" max="5893" width="7.28515625" style="102" bestFit="1" customWidth="1"/>
    <col min="5894" max="5894" width="7.85546875" style="102" customWidth="1"/>
    <col min="5895" max="5895" width="1.5703125" style="102" customWidth="1"/>
    <col min="5896" max="5896" width="10.42578125" style="102" customWidth="1"/>
    <col min="5897" max="5897" width="9.140625" style="102"/>
    <col min="5898" max="5901" width="9.42578125" style="102" customWidth="1"/>
    <col min="5902" max="5902" width="10.28515625" style="102" bestFit="1" customWidth="1"/>
    <col min="5903" max="5903" width="10.42578125" style="102" customWidth="1"/>
    <col min="5904" max="5904" width="11.7109375" style="102" customWidth="1"/>
    <col min="5905" max="5905" width="11" style="102" customWidth="1"/>
    <col min="5906" max="5906" width="10.85546875" style="102" customWidth="1"/>
    <col min="5907" max="5907" width="11.42578125" style="102" customWidth="1"/>
    <col min="5908" max="6145" width="9.140625" style="102"/>
    <col min="6146" max="6146" width="57.140625" style="102" customWidth="1"/>
    <col min="6147" max="6147" width="9.42578125" style="102" bestFit="1" customWidth="1"/>
    <col min="6148" max="6148" width="11.42578125" style="102" bestFit="1" customWidth="1"/>
    <col min="6149" max="6149" width="7.28515625" style="102" bestFit="1" customWidth="1"/>
    <col min="6150" max="6150" width="7.85546875" style="102" customWidth="1"/>
    <col min="6151" max="6151" width="1.5703125" style="102" customWidth="1"/>
    <col min="6152" max="6152" width="10.42578125" style="102" customWidth="1"/>
    <col min="6153" max="6153" width="9.140625" style="102"/>
    <col min="6154" max="6157" width="9.42578125" style="102" customWidth="1"/>
    <col min="6158" max="6158" width="10.28515625" style="102" bestFit="1" customWidth="1"/>
    <col min="6159" max="6159" width="10.42578125" style="102" customWidth="1"/>
    <col min="6160" max="6160" width="11.7109375" style="102" customWidth="1"/>
    <col min="6161" max="6161" width="11" style="102" customWidth="1"/>
    <col min="6162" max="6162" width="10.85546875" style="102" customWidth="1"/>
    <col min="6163" max="6163" width="11.42578125" style="102" customWidth="1"/>
    <col min="6164" max="6401" width="9.140625" style="102"/>
    <col min="6402" max="6402" width="57.140625" style="102" customWidth="1"/>
    <col min="6403" max="6403" width="9.42578125" style="102" bestFit="1" customWidth="1"/>
    <col min="6404" max="6404" width="11.42578125" style="102" bestFit="1" customWidth="1"/>
    <col min="6405" max="6405" width="7.28515625" style="102" bestFit="1" customWidth="1"/>
    <col min="6406" max="6406" width="7.85546875" style="102" customWidth="1"/>
    <col min="6407" max="6407" width="1.5703125" style="102" customWidth="1"/>
    <col min="6408" max="6408" width="10.42578125" style="102" customWidth="1"/>
    <col min="6409" max="6409" width="9.140625" style="102"/>
    <col min="6410" max="6413" width="9.42578125" style="102" customWidth="1"/>
    <col min="6414" max="6414" width="10.28515625" style="102" bestFit="1" customWidth="1"/>
    <col min="6415" max="6415" width="10.42578125" style="102" customWidth="1"/>
    <col min="6416" max="6416" width="11.7109375" style="102" customWidth="1"/>
    <col min="6417" max="6417" width="11" style="102" customWidth="1"/>
    <col min="6418" max="6418" width="10.85546875" style="102" customWidth="1"/>
    <col min="6419" max="6419" width="11.42578125" style="102" customWidth="1"/>
    <col min="6420" max="6657" width="9.140625" style="102"/>
    <col min="6658" max="6658" width="57.140625" style="102" customWidth="1"/>
    <col min="6659" max="6659" width="9.42578125" style="102" bestFit="1" customWidth="1"/>
    <col min="6660" max="6660" width="11.42578125" style="102" bestFit="1" customWidth="1"/>
    <col min="6661" max="6661" width="7.28515625" style="102" bestFit="1" customWidth="1"/>
    <col min="6662" max="6662" width="7.85546875" style="102" customWidth="1"/>
    <col min="6663" max="6663" width="1.5703125" style="102" customWidth="1"/>
    <col min="6664" max="6664" width="10.42578125" style="102" customWidth="1"/>
    <col min="6665" max="6665" width="9.140625" style="102"/>
    <col min="6666" max="6669" width="9.42578125" style="102" customWidth="1"/>
    <col min="6670" max="6670" width="10.28515625" style="102" bestFit="1" customWidth="1"/>
    <col min="6671" max="6671" width="10.42578125" style="102" customWidth="1"/>
    <col min="6672" max="6672" width="11.7109375" style="102" customWidth="1"/>
    <col min="6673" max="6673" width="11" style="102" customWidth="1"/>
    <col min="6674" max="6674" width="10.85546875" style="102" customWidth="1"/>
    <col min="6675" max="6675" width="11.42578125" style="102" customWidth="1"/>
    <col min="6676" max="6913" width="9.140625" style="102"/>
    <col min="6914" max="6914" width="57.140625" style="102" customWidth="1"/>
    <col min="6915" max="6915" width="9.42578125" style="102" bestFit="1" customWidth="1"/>
    <col min="6916" max="6916" width="11.42578125" style="102" bestFit="1" customWidth="1"/>
    <col min="6917" max="6917" width="7.28515625" style="102" bestFit="1" customWidth="1"/>
    <col min="6918" max="6918" width="7.85546875" style="102" customWidth="1"/>
    <col min="6919" max="6919" width="1.5703125" style="102" customWidth="1"/>
    <col min="6920" max="6920" width="10.42578125" style="102" customWidth="1"/>
    <col min="6921" max="6921" width="9.140625" style="102"/>
    <col min="6922" max="6925" width="9.42578125" style="102" customWidth="1"/>
    <col min="6926" max="6926" width="10.28515625" style="102" bestFit="1" customWidth="1"/>
    <col min="6927" max="6927" width="10.42578125" style="102" customWidth="1"/>
    <col min="6928" max="6928" width="11.7109375" style="102" customWidth="1"/>
    <col min="6929" max="6929" width="11" style="102" customWidth="1"/>
    <col min="6930" max="6930" width="10.85546875" style="102" customWidth="1"/>
    <col min="6931" max="6931" width="11.42578125" style="102" customWidth="1"/>
    <col min="6932" max="7169" width="9.140625" style="102"/>
    <col min="7170" max="7170" width="57.140625" style="102" customWidth="1"/>
    <col min="7171" max="7171" width="9.42578125" style="102" bestFit="1" customWidth="1"/>
    <col min="7172" max="7172" width="11.42578125" style="102" bestFit="1" customWidth="1"/>
    <col min="7173" max="7173" width="7.28515625" style="102" bestFit="1" customWidth="1"/>
    <col min="7174" max="7174" width="7.85546875" style="102" customWidth="1"/>
    <col min="7175" max="7175" width="1.5703125" style="102" customWidth="1"/>
    <col min="7176" max="7176" width="10.42578125" style="102" customWidth="1"/>
    <col min="7177" max="7177" width="9.140625" style="102"/>
    <col min="7178" max="7181" width="9.42578125" style="102" customWidth="1"/>
    <col min="7182" max="7182" width="10.28515625" style="102" bestFit="1" customWidth="1"/>
    <col min="7183" max="7183" width="10.42578125" style="102" customWidth="1"/>
    <col min="7184" max="7184" width="11.7109375" style="102" customWidth="1"/>
    <col min="7185" max="7185" width="11" style="102" customWidth="1"/>
    <col min="7186" max="7186" width="10.85546875" style="102" customWidth="1"/>
    <col min="7187" max="7187" width="11.42578125" style="102" customWidth="1"/>
    <col min="7188" max="7425" width="9.140625" style="102"/>
    <col min="7426" max="7426" width="57.140625" style="102" customWidth="1"/>
    <col min="7427" max="7427" width="9.42578125" style="102" bestFit="1" customWidth="1"/>
    <col min="7428" max="7428" width="11.42578125" style="102" bestFit="1" customWidth="1"/>
    <col min="7429" max="7429" width="7.28515625" style="102" bestFit="1" customWidth="1"/>
    <col min="7430" max="7430" width="7.85546875" style="102" customWidth="1"/>
    <col min="7431" max="7431" width="1.5703125" style="102" customWidth="1"/>
    <col min="7432" max="7432" width="10.42578125" style="102" customWidth="1"/>
    <col min="7433" max="7433" width="9.140625" style="102"/>
    <col min="7434" max="7437" width="9.42578125" style="102" customWidth="1"/>
    <col min="7438" max="7438" width="10.28515625" style="102" bestFit="1" customWidth="1"/>
    <col min="7439" max="7439" width="10.42578125" style="102" customWidth="1"/>
    <col min="7440" max="7440" width="11.7109375" style="102" customWidth="1"/>
    <col min="7441" max="7441" width="11" style="102" customWidth="1"/>
    <col min="7442" max="7442" width="10.85546875" style="102" customWidth="1"/>
    <col min="7443" max="7443" width="11.42578125" style="102" customWidth="1"/>
    <col min="7444" max="7681" width="9.140625" style="102"/>
    <col min="7682" max="7682" width="57.140625" style="102" customWidth="1"/>
    <col min="7683" max="7683" width="9.42578125" style="102" bestFit="1" customWidth="1"/>
    <col min="7684" max="7684" width="11.42578125" style="102" bestFit="1" customWidth="1"/>
    <col min="7685" max="7685" width="7.28515625" style="102" bestFit="1" customWidth="1"/>
    <col min="7686" max="7686" width="7.85546875" style="102" customWidth="1"/>
    <col min="7687" max="7687" width="1.5703125" style="102" customWidth="1"/>
    <col min="7688" max="7688" width="10.42578125" style="102" customWidth="1"/>
    <col min="7689" max="7689" width="9.140625" style="102"/>
    <col min="7690" max="7693" width="9.42578125" style="102" customWidth="1"/>
    <col min="7694" max="7694" width="10.28515625" style="102" bestFit="1" customWidth="1"/>
    <col min="7695" max="7695" width="10.42578125" style="102" customWidth="1"/>
    <col min="7696" max="7696" width="11.7109375" style="102" customWidth="1"/>
    <col min="7697" max="7697" width="11" style="102" customWidth="1"/>
    <col min="7698" max="7698" width="10.85546875" style="102" customWidth="1"/>
    <col min="7699" max="7699" width="11.42578125" style="102" customWidth="1"/>
    <col min="7700" max="7937" width="9.140625" style="102"/>
    <col min="7938" max="7938" width="57.140625" style="102" customWidth="1"/>
    <col min="7939" max="7939" width="9.42578125" style="102" bestFit="1" customWidth="1"/>
    <col min="7940" max="7940" width="11.42578125" style="102" bestFit="1" customWidth="1"/>
    <col min="7941" max="7941" width="7.28515625" style="102" bestFit="1" customWidth="1"/>
    <col min="7942" max="7942" width="7.85546875" style="102" customWidth="1"/>
    <col min="7943" max="7943" width="1.5703125" style="102" customWidth="1"/>
    <col min="7944" max="7944" width="10.42578125" style="102" customWidth="1"/>
    <col min="7945" max="7945" width="9.140625" style="102"/>
    <col min="7946" max="7949" width="9.42578125" style="102" customWidth="1"/>
    <col min="7950" max="7950" width="10.28515625" style="102" bestFit="1" customWidth="1"/>
    <col min="7951" max="7951" width="10.42578125" style="102" customWidth="1"/>
    <col min="7952" max="7952" width="11.7109375" style="102" customWidth="1"/>
    <col min="7953" max="7953" width="11" style="102" customWidth="1"/>
    <col min="7954" max="7954" width="10.85546875" style="102" customWidth="1"/>
    <col min="7955" max="7955" width="11.42578125" style="102" customWidth="1"/>
    <col min="7956" max="8193" width="9.140625" style="102"/>
    <col min="8194" max="8194" width="57.140625" style="102" customWidth="1"/>
    <col min="8195" max="8195" width="9.42578125" style="102" bestFit="1" customWidth="1"/>
    <col min="8196" max="8196" width="11.42578125" style="102" bestFit="1" customWidth="1"/>
    <col min="8197" max="8197" width="7.28515625" style="102" bestFit="1" customWidth="1"/>
    <col min="8198" max="8198" width="7.85546875" style="102" customWidth="1"/>
    <col min="8199" max="8199" width="1.5703125" style="102" customWidth="1"/>
    <col min="8200" max="8200" width="10.42578125" style="102" customWidth="1"/>
    <col min="8201" max="8201" width="9.140625" style="102"/>
    <col min="8202" max="8205" width="9.42578125" style="102" customWidth="1"/>
    <col min="8206" max="8206" width="10.28515625" style="102" bestFit="1" customWidth="1"/>
    <col min="8207" max="8207" width="10.42578125" style="102" customWidth="1"/>
    <col min="8208" max="8208" width="11.7109375" style="102" customWidth="1"/>
    <col min="8209" max="8209" width="11" style="102" customWidth="1"/>
    <col min="8210" max="8210" width="10.85546875" style="102" customWidth="1"/>
    <col min="8211" max="8211" width="11.42578125" style="102" customWidth="1"/>
    <col min="8212" max="8449" width="9.140625" style="102"/>
    <col min="8450" max="8450" width="57.140625" style="102" customWidth="1"/>
    <col min="8451" max="8451" width="9.42578125" style="102" bestFit="1" customWidth="1"/>
    <col min="8452" max="8452" width="11.42578125" style="102" bestFit="1" customWidth="1"/>
    <col min="8453" max="8453" width="7.28515625" style="102" bestFit="1" customWidth="1"/>
    <col min="8454" max="8454" width="7.85546875" style="102" customWidth="1"/>
    <col min="8455" max="8455" width="1.5703125" style="102" customWidth="1"/>
    <col min="8456" max="8456" width="10.42578125" style="102" customWidth="1"/>
    <col min="8457" max="8457" width="9.140625" style="102"/>
    <col min="8458" max="8461" width="9.42578125" style="102" customWidth="1"/>
    <col min="8462" max="8462" width="10.28515625" style="102" bestFit="1" customWidth="1"/>
    <col min="8463" max="8463" width="10.42578125" style="102" customWidth="1"/>
    <col min="8464" max="8464" width="11.7109375" style="102" customWidth="1"/>
    <col min="8465" max="8465" width="11" style="102" customWidth="1"/>
    <col min="8466" max="8466" width="10.85546875" style="102" customWidth="1"/>
    <col min="8467" max="8467" width="11.42578125" style="102" customWidth="1"/>
    <col min="8468" max="8705" width="9.140625" style="102"/>
    <col min="8706" max="8706" width="57.140625" style="102" customWidth="1"/>
    <col min="8707" max="8707" width="9.42578125" style="102" bestFit="1" customWidth="1"/>
    <col min="8708" max="8708" width="11.42578125" style="102" bestFit="1" customWidth="1"/>
    <col min="8709" max="8709" width="7.28515625" style="102" bestFit="1" customWidth="1"/>
    <col min="8710" max="8710" width="7.85546875" style="102" customWidth="1"/>
    <col min="8711" max="8711" width="1.5703125" style="102" customWidth="1"/>
    <col min="8712" max="8712" width="10.42578125" style="102" customWidth="1"/>
    <col min="8713" max="8713" width="9.140625" style="102"/>
    <col min="8714" max="8717" width="9.42578125" style="102" customWidth="1"/>
    <col min="8718" max="8718" width="10.28515625" style="102" bestFit="1" customWidth="1"/>
    <col min="8719" max="8719" width="10.42578125" style="102" customWidth="1"/>
    <col min="8720" max="8720" width="11.7109375" style="102" customWidth="1"/>
    <col min="8721" max="8721" width="11" style="102" customWidth="1"/>
    <col min="8722" max="8722" width="10.85546875" style="102" customWidth="1"/>
    <col min="8723" max="8723" width="11.42578125" style="102" customWidth="1"/>
    <col min="8724" max="8961" width="9.140625" style="102"/>
    <col min="8962" max="8962" width="57.140625" style="102" customWidth="1"/>
    <col min="8963" max="8963" width="9.42578125" style="102" bestFit="1" customWidth="1"/>
    <col min="8964" max="8964" width="11.42578125" style="102" bestFit="1" customWidth="1"/>
    <col min="8965" max="8965" width="7.28515625" style="102" bestFit="1" customWidth="1"/>
    <col min="8966" max="8966" width="7.85546875" style="102" customWidth="1"/>
    <col min="8967" max="8967" width="1.5703125" style="102" customWidth="1"/>
    <col min="8968" max="8968" width="10.42578125" style="102" customWidth="1"/>
    <col min="8969" max="8969" width="9.140625" style="102"/>
    <col min="8970" max="8973" width="9.42578125" style="102" customWidth="1"/>
    <col min="8974" max="8974" width="10.28515625" style="102" bestFit="1" customWidth="1"/>
    <col min="8975" max="8975" width="10.42578125" style="102" customWidth="1"/>
    <col min="8976" max="8976" width="11.7109375" style="102" customWidth="1"/>
    <col min="8977" max="8977" width="11" style="102" customWidth="1"/>
    <col min="8978" max="8978" width="10.85546875" style="102" customWidth="1"/>
    <col min="8979" max="8979" width="11.42578125" style="102" customWidth="1"/>
    <col min="8980" max="9217" width="9.140625" style="102"/>
    <col min="9218" max="9218" width="57.140625" style="102" customWidth="1"/>
    <col min="9219" max="9219" width="9.42578125" style="102" bestFit="1" customWidth="1"/>
    <col min="9220" max="9220" width="11.42578125" style="102" bestFit="1" customWidth="1"/>
    <col min="9221" max="9221" width="7.28515625" style="102" bestFit="1" customWidth="1"/>
    <col min="9222" max="9222" width="7.85546875" style="102" customWidth="1"/>
    <col min="9223" max="9223" width="1.5703125" style="102" customWidth="1"/>
    <col min="9224" max="9224" width="10.42578125" style="102" customWidth="1"/>
    <col min="9225" max="9225" width="9.140625" style="102"/>
    <col min="9226" max="9229" width="9.42578125" style="102" customWidth="1"/>
    <col min="9230" max="9230" width="10.28515625" style="102" bestFit="1" customWidth="1"/>
    <col min="9231" max="9231" width="10.42578125" style="102" customWidth="1"/>
    <col min="9232" max="9232" width="11.7109375" style="102" customWidth="1"/>
    <col min="9233" max="9233" width="11" style="102" customWidth="1"/>
    <col min="9234" max="9234" width="10.85546875" style="102" customWidth="1"/>
    <col min="9235" max="9235" width="11.42578125" style="102" customWidth="1"/>
    <col min="9236" max="9473" width="9.140625" style="102"/>
    <col min="9474" max="9474" width="57.140625" style="102" customWidth="1"/>
    <col min="9475" max="9475" width="9.42578125" style="102" bestFit="1" customWidth="1"/>
    <col min="9476" max="9476" width="11.42578125" style="102" bestFit="1" customWidth="1"/>
    <col min="9477" max="9477" width="7.28515625" style="102" bestFit="1" customWidth="1"/>
    <col min="9478" max="9478" width="7.85546875" style="102" customWidth="1"/>
    <col min="9479" max="9479" width="1.5703125" style="102" customWidth="1"/>
    <col min="9480" max="9480" width="10.42578125" style="102" customWidth="1"/>
    <col min="9481" max="9481" width="9.140625" style="102"/>
    <col min="9482" max="9485" width="9.42578125" style="102" customWidth="1"/>
    <col min="9486" max="9486" width="10.28515625" style="102" bestFit="1" customWidth="1"/>
    <col min="9487" max="9487" width="10.42578125" style="102" customWidth="1"/>
    <col min="9488" max="9488" width="11.7109375" style="102" customWidth="1"/>
    <col min="9489" max="9489" width="11" style="102" customWidth="1"/>
    <col min="9490" max="9490" width="10.85546875" style="102" customWidth="1"/>
    <col min="9491" max="9491" width="11.42578125" style="102" customWidth="1"/>
    <col min="9492" max="9729" width="9.140625" style="102"/>
    <col min="9730" max="9730" width="57.140625" style="102" customWidth="1"/>
    <col min="9731" max="9731" width="9.42578125" style="102" bestFit="1" customWidth="1"/>
    <col min="9732" max="9732" width="11.42578125" style="102" bestFit="1" customWidth="1"/>
    <col min="9733" max="9733" width="7.28515625" style="102" bestFit="1" customWidth="1"/>
    <col min="9734" max="9734" width="7.85546875" style="102" customWidth="1"/>
    <col min="9735" max="9735" width="1.5703125" style="102" customWidth="1"/>
    <col min="9736" max="9736" width="10.42578125" style="102" customWidth="1"/>
    <col min="9737" max="9737" width="9.140625" style="102"/>
    <col min="9738" max="9741" width="9.42578125" style="102" customWidth="1"/>
    <col min="9742" max="9742" width="10.28515625" style="102" bestFit="1" customWidth="1"/>
    <col min="9743" max="9743" width="10.42578125" style="102" customWidth="1"/>
    <col min="9744" max="9744" width="11.7109375" style="102" customWidth="1"/>
    <col min="9745" max="9745" width="11" style="102" customWidth="1"/>
    <col min="9746" max="9746" width="10.85546875" style="102" customWidth="1"/>
    <col min="9747" max="9747" width="11.42578125" style="102" customWidth="1"/>
    <col min="9748" max="9985" width="9.140625" style="102"/>
    <col min="9986" max="9986" width="57.140625" style="102" customWidth="1"/>
    <col min="9987" max="9987" width="9.42578125" style="102" bestFit="1" customWidth="1"/>
    <col min="9988" max="9988" width="11.42578125" style="102" bestFit="1" customWidth="1"/>
    <col min="9989" max="9989" width="7.28515625" style="102" bestFit="1" customWidth="1"/>
    <col min="9990" max="9990" width="7.85546875" style="102" customWidth="1"/>
    <col min="9991" max="9991" width="1.5703125" style="102" customWidth="1"/>
    <col min="9992" max="9992" width="10.42578125" style="102" customWidth="1"/>
    <col min="9993" max="9993" width="9.140625" style="102"/>
    <col min="9994" max="9997" width="9.42578125" style="102" customWidth="1"/>
    <col min="9998" max="9998" width="10.28515625" style="102" bestFit="1" customWidth="1"/>
    <col min="9999" max="9999" width="10.42578125" style="102" customWidth="1"/>
    <col min="10000" max="10000" width="11.7109375" style="102" customWidth="1"/>
    <col min="10001" max="10001" width="11" style="102" customWidth="1"/>
    <col min="10002" max="10002" width="10.85546875" style="102" customWidth="1"/>
    <col min="10003" max="10003" width="11.42578125" style="102" customWidth="1"/>
    <col min="10004" max="10241" width="9.140625" style="102"/>
    <col min="10242" max="10242" width="57.140625" style="102" customWidth="1"/>
    <col min="10243" max="10243" width="9.42578125" style="102" bestFit="1" customWidth="1"/>
    <col min="10244" max="10244" width="11.42578125" style="102" bestFit="1" customWidth="1"/>
    <col min="10245" max="10245" width="7.28515625" style="102" bestFit="1" customWidth="1"/>
    <col min="10246" max="10246" width="7.85546875" style="102" customWidth="1"/>
    <col min="10247" max="10247" width="1.5703125" style="102" customWidth="1"/>
    <col min="10248" max="10248" width="10.42578125" style="102" customWidth="1"/>
    <col min="10249" max="10249" width="9.140625" style="102"/>
    <col min="10250" max="10253" width="9.42578125" style="102" customWidth="1"/>
    <col min="10254" max="10254" width="10.28515625" style="102" bestFit="1" customWidth="1"/>
    <col min="10255" max="10255" width="10.42578125" style="102" customWidth="1"/>
    <col min="10256" max="10256" width="11.7109375" style="102" customWidth="1"/>
    <col min="10257" max="10257" width="11" style="102" customWidth="1"/>
    <col min="10258" max="10258" width="10.85546875" style="102" customWidth="1"/>
    <col min="10259" max="10259" width="11.42578125" style="102" customWidth="1"/>
    <col min="10260" max="10497" width="9.140625" style="102"/>
    <col min="10498" max="10498" width="57.140625" style="102" customWidth="1"/>
    <col min="10499" max="10499" width="9.42578125" style="102" bestFit="1" customWidth="1"/>
    <col min="10500" max="10500" width="11.42578125" style="102" bestFit="1" customWidth="1"/>
    <col min="10501" max="10501" width="7.28515625" style="102" bestFit="1" customWidth="1"/>
    <col min="10502" max="10502" width="7.85546875" style="102" customWidth="1"/>
    <col min="10503" max="10503" width="1.5703125" style="102" customWidth="1"/>
    <col min="10504" max="10504" width="10.42578125" style="102" customWidth="1"/>
    <col min="10505" max="10505" width="9.140625" style="102"/>
    <col min="10506" max="10509" width="9.42578125" style="102" customWidth="1"/>
    <col min="10510" max="10510" width="10.28515625" style="102" bestFit="1" customWidth="1"/>
    <col min="10511" max="10511" width="10.42578125" style="102" customWidth="1"/>
    <col min="10512" max="10512" width="11.7109375" style="102" customWidth="1"/>
    <col min="10513" max="10513" width="11" style="102" customWidth="1"/>
    <col min="10514" max="10514" width="10.85546875" style="102" customWidth="1"/>
    <col min="10515" max="10515" width="11.42578125" style="102" customWidth="1"/>
    <col min="10516" max="10753" width="9.140625" style="102"/>
    <col min="10754" max="10754" width="57.140625" style="102" customWidth="1"/>
    <col min="10755" max="10755" width="9.42578125" style="102" bestFit="1" customWidth="1"/>
    <col min="10756" max="10756" width="11.42578125" style="102" bestFit="1" customWidth="1"/>
    <col min="10757" max="10757" width="7.28515625" style="102" bestFit="1" customWidth="1"/>
    <col min="10758" max="10758" width="7.85546875" style="102" customWidth="1"/>
    <col min="10759" max="10759" width="1.5703125" style="102" customWidth="1"/>
    <col min="10760" max="10760" width="10.42578125" style="102" customWidth="1"/>
    <col min="10761" max="10761" width="9.140625" style="102"/>
    <col min="10762" max="10765" width="9.42578125" style="102" customWidth="1"/>
    <col min="10766" max="10766" width="10.28515625" style="102" bestFit="1" customWidth="1"/>
    <col min="10767" max="10767" width="10.42578125" style="102" customWidth="1"/>
    <col min="10768" max="10768" width="11.7109375" style="102" customWidth="1"/>
    <col min="10769" max="10769" width="11" style="102" customWidth="1"/>
    <col min="10770" max="10770" width="10.85546875" style="102" customWidth="1"/>
    <col min="10771" max="10771" width="11.42578125" style="102" customWidth="1"/>
    <col min="10772" max="11009" width="9.140625" style="102"/>
    <col min="11010" max="11010" width="57.140625" style="102" customWidth="1"/>
    <col min="11011" max="11011" width="9.42578125" style="102" bestFit="1" customWidth="1"/>
    <col min="11012" max="11012" width="11.42578125" style="102" bestFit="1" customWidth="1"/>
    <col min="11013" max="11013" width="7.28515625" style="102" bestFit="1" customWidth="1"/>
    <col min="11014" max="11014" width="7.85546875" style="102" customWidth="1"/>
    <col min="11015" max="11015" width="1.5703125" style="102" customWidth="1"/>
    <col min="11016" max="11016" width="10.42578125" style="102" customWidth="1"/>
    <col min="11017" max="11017" width="9.140625" style="102"/>
    <col min="11018" max="11021" width="9.42578125" style="102" customWidth="1"/>
    <col min="11022" max="11022" width="10.28515625" style="102" bestFit="1" customWidth="1"/>
    <col min="11023" max="11023" width="10.42578125" style="102" customWidth="1"/>
    <col min="11024" max="11024" width="11.7109375" style="102" customWidth="1"/>
    <col min="11025" max="11025" width="11" style="102" customWidth="1"/>
    <col min="11026" max="11026" width="10.85546875" style="102" customWidth="1"/>
    <col min="11027" max="11027" width="11.42578125" style="102" customWidth="1"/>
    <col min="11028" max="11265" width="9.140625" style="102"/>
    <col min="11266" max="11266" width="57.140625" style="102" customWidth="1"/>
    <col min="11267" max="11267" width="9.42578125" style="102" bestFit="1" customWidth="1"/>
    <col min="11268" max="11268" width="11.42578125" style="102" bestFit="1" customWidth="1"/>
    <col min="11269" max="11269" width="7.28515625" style="102" bestFit="1" customWidth="1"/>
    <col min="11270" max="11270" width="7.85546875" style="102" customWidth="1"/>
    <col min="11271" max="11271" width="1.5703125" style="102" customWidth="1"/>
    <col min="11272" max="11272" width="10.42578125" style="102" customWidth="1"/>
    <col min="11273" max="11273" width="9.140625" style="102"/>
    <col min="11274" max="11277" width="9.42578125" style="102" customWidth="1"/>
    <col min="11278" max="11278" width="10.28515625" style="102" bestFit="1" customWidth="1"/>
    <col min="11279" max="11279" width="10.42578125" style="102" customWidth="1"/>
    <col min="11280" max="11280" width="11.7109375" style="102" customWidth="1"/>
    <col min="11281" max="11281" width="11" style="102" customWidth="1"/>
    <col min="11282" max="11282" width="10.85546875" style="102" customWidth="1"/>
    <col min="11283" max="11283" width="11.42578125" style="102" customWidth="1"/>
    <col min="11284" max="11521" width="9.140625" style="102"/>
    <col min="11522" max="11522" width="57.140625" style="102" customWidth="1"/>
    <col min="11523" max="11523" width="9.42578125" style="102" bestFit="1" customWidth="1"/>
    <col min="11524" max="11524" width="11.42578125" style="102" bestFit="1" customWidth="1"/>
    <col min="11525" max="11525" width="7.28515625" style="102" bestFit="1" customWidth="1"/>
    <col min="11526" max="11526" width="7.85546875" style="102" customWidth="1"/>
    <col min="11527" max="11527" width="1.5703125" style="102" customWidth="1"/>
    <col min="11528" max="11528" width="10.42578125" style="102" customWidth="1"/>
    <col min="11529" max="11529" width="9.140625" style="102"/>
    <col min="11530" max="11533" width="9.42578125" style="102" customWidth="1"/>
    <col min="11534" max="11534" width="10.28515625" style="102" bestFit="1" customWidth="1"/>
    <col min="11535" max="11535" width="10.42578125" style="102" customWidth="1"/>
    <col min="11536" max="11536" width="11.7109375" style="102" customWidth="1"/>
    <col min="11537" max="11537" width="11" style="102" customWidth="1"/>
    <col min="11538" max="11538" width="10.85546875" style="102" customWidth="1"/>
    <col min="11539" max="11539" width="11.42578125" style="102" customWidth="1"/>
    <col min="11540" max="11777" width="9.140625" style="102"/>
    <col min="11778" max="11778" width="57.140625" style="102" customWidth="1"/>
    <col min="11779" max="11779" width="9.42578125" style="102" bestFit="1" customWidth="1"/>
    <col min="11780" max="11780" width="11.42578125" style="102" bestFit="1" customWidth="1"/>
    <col min="11781" max="11781" width="7.28515625" style="102" bestFit="1" customWidth="1"/>
    <col min="11782" max="11782" width="7.85546875" style="102" customWidth="1"/>
    <col min="11783" max="11783" width="1.5703125" style="102" customWidth="1"/>
    <col min="11784" max="11784" width="10.42578125" style="102" customWidth="1"/>
    <col min="11785" max="11785" width="9.140625" style="102"/>
    <col min="11786" max="11789" width="9.42578125" style="102" customWidth="1"/>
    <col min="11790" max="11790" width="10.28515625" style="102" bestFit="1" customWidth="1"/>
    <col min="11791" max="11791" width="10.42578125" style="102" customWidth="1"/>
    <col min="11792" max="11792" width="11.7109375" style="102" customWidth="1"/>
    <col min="11793" max="11793" width="11" style="102" customWidth="1"/>
    <col min="11794" max="11794" width="10.85546875" style="102" customWidth="1"/>
    <col min="11795" max="11795" width="11.42578125" style="102" customWidth="1"/>
    <col min="11796" max="12033" width="9.140625" style="102"/>
    <col min="12034" max="12034" width="57.140625" style="102" customWidth="1"/>
    <col min="12035" max="12035" width="9.42578125" style="102" bestFit="1" customWidth="1"/>
    <col min="12036" max="12036" width="11.42578125" style="102" bestFit="1" customWidth="1"/>
    <col min="12037" max="12037" width="7.28515625" style="102" bestFit="1" customWidth="1"/>
    <col min="12038" max="12038" width="7.85546875" style="102" customWidth="1"/>
    <col min="12039" max="12039" width="1.5703125" style="102" customWidth="1"/>
    <col min="12040" max="12040" width="10.42578125" style="102" customWidth="1"/>
    <col min="12041" max="12041" width="9.140625" style="102"/>
    <col min="12042" max="12045" width="9.42578125" style="102" customWidth="1"/>
    <col min="12046" max="12046" width="10.28515625" style="102" bestFit="1" customWidth="1"/>
    <col min="12047" max="12047" width="10.42578125" style="102" customWidth="1"/>
    <col min="12048" max="12048" width="11.7109375" style="102" customWidth="1"/>
    <col min="12049" max="12049" width="11" style="102" customWidth="1"/>
    <col min="12050" max="12050" width="10.85546875" style="102" customWidth="1"/>
    <col min="12051" max="12051" width="11.42578125" style="102" customWidth="1"/>
    <col min="12052" max="12289" width="9.140625" style="102"/>
    <col min="12290" max="12290" width="57.140625" style="102" customWidth="1"/>
    <col min="12291" max="12291" width="9.42578125" style="102" bestFit="1" customWidth="1"/>
    <col min="12292" max="12292" width="11.42578125" style="102" bestFit="1" customWidth="1"/>
    <col min="12293" max="12293" width="7.28515625" style="102" bestFit="1" customWidth="1"/>
    <col min="12294" max="12294" width="7.85546875" style="102" customWidth="1"/>
    <col min="12295" max="12295" width="1.5703125" style="102" customWidth="1"/>
    <col min="12296" max="12296" width="10.42578125" style="102" customWidth="1"/>
    <col min="12297" max="12297" width="9.140625" style="102"/>
    <col min="12298" max="12301" width="9.42578125" style="102" customWidth="1"/>
    <col min="12302" max="12302" width="10.28515625" style="102" bestFit="1" customWidth="1"/>
    <col min="12303" max="12303" width="10.42578125" style="102" customWidth="1"/>
    <col min="12304" max="12304" width="11.7109375" style="102" customWidth="1"/>
    <col min="12305" max="12305" width="11" style="102" customWidth="1"/>
    <col min="12306" max="12306" width="10.85546875" style="102" customWidth="1"/>
    <col min="12307" max="12307" width="11.42578125" style="102" customWidth="1"/>
    <col min="12308" max="12545" width="9.140625" style="102"/>
    <col min="12546" max="12546" width="57.140625" style="102" customWidth="1"/>
    <col min="12547" max="12547" width="9.42578125" style="102" bestFit="1" customWidth="1"/>
    <col min="12548" max="12548" width="11.42578125" style="102" bestFit="1" customWidth="1"/>
    <col min="12549" max="12549" width="7.28515625" style="102" bestFit="1" customWidth="1"/>
    <col min="12550" max="12550" width="7.85546875" style="102" customWidth="1"/>
    <col min="12551" max="12551" width="1.5703125" style="102" customWidth="1"/>
    <col min="12552" max="12552" width="10.42578125" style="102" customWidth="1"/>
    <col min="12553" max="12553" width="9.140625" style="102"/>
    <col min="12554" max="12557" width="9.42578125" style="102" customWidth="1"/>
    <col min="12558" max="12558" width="10.28515625" style="102" bestFit="1" customWidth="1"/>
    <col min="12559" max="12559" width="10.42578125" style="102" customWidth="1"/>
    <col min="12560" max="12560" width="11.7109375" style="102" customWidth="1"/>
    <col min="12561" max="12561" width="11" style="102" customWidth="1"/>
    <col min="12562" max="12562" width="10.85546875" style="102" customWidth="1"/>
    <col min="12563" max="12563" width="11.42578125" style="102" customWidth="1"/>
    <col min="12564" max="12801" width="9.140625" style="102"/>
    <col min="12802" max="12802" width="57.140625" style="102" customWidth="1"/>
    <col min="12803" max="12803" width="9.42578125" style="102" bestFit="1" customWidth="1"/>
    <col min="12804" max="12804" width="11.42578125" style="102" bestFit="1" customWidth="1"/>
    <col min="12805" max="12805" width="7.28515625" style="102" bestFit="1" customWidth="1"/>
    <col min="12806" max="12806" width="7.85546875" style="102" customWidth="1"/>
    <col min="12807" max="12807" width="1.5703125" style="102" customWidth="1"/>
    <col min="12808" max="12808" width="10.42578125" style="102" customWidth="1"/>
    <col min="12809" max="12809" width="9.140625" style="102"/>
    <col min="12810" max="12813" width="9.42578125" style="102" customWidth="1"/>
    <col min="12814" max="12814" width="10.28515625" style="102" bestFit="1" customWidth="1"/>
    <col min="12815" max="12815" width="10.42578125" style="102" customWidth="1"/>
    <col min="12816" max="12816" width="11.7109375" style="102" customWidth="1"/>
    <col min="12817" max="12817" width="11" style="102" customWidth="1"/>
    <col min="12818" max="12818" width="10.85546875" style="102" customWidth="1"/>
    <col min="12819" max="12819" width="11.42578125" style="102" customWidth="1"/>
    <col min="12820" max="13057" width="9.140625" style="102"/>
    <col min="13058" max="13058" width="57.140625" style="102" customWidth="1"/>
    <col min="13059" max="13059" width="9.42578125" style="102" bestFit="1" customWidth="1"/>
    <col min="13060" max="13060" width="11.42578125" style="102" bestFit="1" customWidth="1"/>
    <col min="13061" max="13061" width="7.28515625" style="102" bestFit="1" customWidth="1"/>
    <col min="13062" max="13062" width="7.85546875" style="102" customWidth="1"/>
    <col min="13063" max="13063" width="1.5703125" style="102" customWidth="1"/>
    <col min="13064" max="13064" width="10.42578125" style="102" customWidth="1"/>
    <col min="13065" max="13065" width="9.140625" style="102"/>
    <col min="13066" max="13069" width="9.42578125" style="102" customWidth="1"/>
    <col min="13070" max="13070" width="10.28515625" style="102" bestFit="1" customWidth="1"/>
    <col min="13071" max="13071" width="10.42578125" style="102" customWidth="1"/>
    <col min="13072" max="13072" width="11.7109375" style="102" customWidth="1"/>
    <col min="13073" max="13073" width="11" style="102" customWidth="1"/>
    <col min="13074" max="13074" width="10.85546875" style="102" customWidth="1"/>
    <col min="13075" max="13075" width="11.42578125" style="102" customWidth="1"/>
    <col min="13076" max="13313" width="9.140625" style="102"/>
    <col min="13314" max="13314" width="57.140625" style="102" customWidth="1"/>
    <col min="13315" max="13315" width="9.42578125" style="102" bestFit="1" customWidth="1"/>
    <col min="13316" max="13316" width="11.42578125" style="102" bestFit="1" customWidth="1"/>
    <col min="13317" max="13317" width="7.28515625" style="102" bestFit="1" customWidth="1"/>
    <col min="13318" max="13318" width="7.85546875" style="102" customWidth="1"/>
    <col min="13319" max="13319" width="1.5703125" style="102" customWidth="1"/>
    <col min="13320" max="13320" width="10.42578125" style="102" customWidth="1"/>
    <col min="13321" max="13321" width="9.140625" style="102"/>
    <col min="13322" max="13325" width="9.42578125" style="102" customWidth="1"/>
    <col min="13326" max="13326" width="10.28515625" style="102" bestFit="1" customWidth="1"/>
    <col min="13327" max="13327" width="10.42578125" style="102" customWidth="1"/>
    <col min="13328" max="13328" width="11.7109375" style="102" customWidth="1"/>
    <col min="13329" max="13329" width="11" style="102" customWidth="1"/>
    <col min="13330" max="13330" width="10.85546875" style="102" customWidth="1"/>
    <col min="13331" max="13331" width="11.42578125" style="102" customWidth="1"/>
    <col min="13332" max="13569" width="9.140625" style="102"/>
    <col min="13570" max="13570" width="57.140625" style="102" customWidth="1"/>
    <col min="13571" max="13571" width="9.42578125" style="102" bestFit="1" customWidth="1"/>
    <col min="13572" max="13572" width="11.42578125" style="102" bestFit="1" customWidth="1"/>
    <col min="13573" max="13573" width="7.28515625" style="102" bestFit="1" customWidth="1"/>
    <col min="13574" max="13574" width="7.85546875" style="102" customWidth="1"/>
    <col min="13575" max="13575" width="1.5703125" style="102" customWidth="1"/>
    <col min="13576" max="13576" width="10.42578125" style="102" customWidth="1"/>
    <col min="13577" max="13577" width="9.140625" style="102"/>
    <col min="13578" max="13581" width="9.42578125" style="102" customWidth="1"/>
    <col min="13582" max="13582" width="10.28515625" style="102" bestFit="1" customWidth="1"/>
    <col min="13583" max="13583" width="10.42578125" style="102" customWidth="1"/>
    <col min="13584" max="13584" width="11.7109375" style="102" customWidth="1"/>
    <col min="13585" max="13585" width="11" style="102" customWidth="1"/>
    <col min="13586" max="13586" width="10.85546875" style="102" customWidth="1"/>
    <col min="13587" max="13587" width="11.42578125" style="102" customWidth="1"/>
    <col min="13588" max="13825" width="9.140625" style="102"/>
    <col min="13826" max="13826" width="57.140625" style="102" customWidth="1"/>
    <col min="13827" max="13827" width="9.42578125" style="102" bestFit="1" customWidth="1"/>
    <col min="13828" max="13828" width="11.42578125" style="102" bestFit="1" customWidth="1"/>
    <col min="13829" max="13829" width="7.28515625" style="102" bestFit="1" customWidth="1"/>
    <col min="13830" max="13830" width="7.85546875" style="102" customWidth="1"/>
    <col min="13831" max="13831" width="1.5703125" style="102" customWidth="1"/>
    <col min="13832" max="13832" width="10.42578125" style="102" customWidth="1"/>
    <col min="13833" max="13833" width="9.140625" style="102"/>
    <col min="13834" max="13837" width="9.42578125" style="102" customWidth="1"/>
    <col min="13838" max="13838" width="10.28515625" style="102" bestFit="1" customWidth="1"/>
    <col min="13839" max="13839" width="10.42578125" style="102" customWidth="1"/>
    <col min="13840" max="13840" width="11.7109375" style="102" customWidth="1"/>
    <col min="13841" max="13841" width="11" style="102" customWidth="1"/>
    <col min="13842" max="13842" width="10.85546875" style="102" customWidth="1"/>
    <col min="13843" max="13843" width="11.42578125" style="102" customWidth="1"/>
    <col min="13844" max="14081" width="9.140625" style="102"/>
    <col min="14082" max="14082" width="57.140625" style="102" customWidth="1"/>
    <col min="14083" max="14083" width="9.42578125" style="102" bestFit="1" customWidth="1"/>
    <col min="14084" max="14084" width="11.42578125" style="102" bestFit="1" customWidth="1"/>
    <col min="14085" max="14085" width="7.28515625" style="102" bestFit="1" customWidth="1"/>
    <col min="14086" max="14086" width="7.85546875" style="102" customWidth="1"/>
    <col min="14087" max="14087" width="1.5703125" style="102" customWidth="1"/>
    <col min="14088" max="14088" width="10.42578125" style="102" customWidth="1"/>
    <col min="14089" max="14089" width="9.140625" style="102"/>
    <col min="14090" max="14093" width="9.42578125" style="102" customWidth="1"/>
    <col min="14094" max="14094" width="10.28515625" style="102" bestFit="1" customWidth="1"/>
    <col min="14095" max="14095" width="10.42578125" style="102" customWidth="1"/>
    <col min="14096" max="14096" width="11.7109375" style="102" customWidth="1"/>
    <col min="14097" max="14097" width="11" style="102" customWidth="1"/>
    <col min="14098" max="14098" width="10.85546875" style="102" customWidth="1"/>
    <col min="14099" max="14099" width="11.42578125" style="102" customWidth="1"/>
    <col min="14100" max="14337" width="9.140625" style="102"/>
    <col min="14338" max="14338" width="57.140625" style="102" customWidth="1"/>
    <col min="14339" max="14339" width="9.42578125" style="102" bestFit="1" customWidth="1"/>
    <col min="14340" max="14340" width="11.42578125" style="102" bestFit="1" customWidth="1"/>
    <col min="14341" max="14341" width="7.28515625" style="102" bestFit="1" customWidth="1"/>
    <col min="14342" max="14342" width="7.85546875" style="102" customWidth="1"/>
    <col min="14343" max="14343" width="1.5703125" style="102" customWidth="1"/>
    <col min="14344" max="14344" width="10.42578125" style="102" customWidth="1"/>
    <col min="14345" max="14345" width="9.140625" style="102"/>
    <col min="14346" max="14349" width="9.42578125" style="102" customWidth="1"/>
    <col min="14350" max="14350" width="10.28515625" style="102" bestFit="1" customWidth="1"/>
    <col min="14351" max="14351" width="10.42578125" style="102" customWidth="1"/>
    <col min="14352" max="14352" width="11.7109375" style="102" customWidth="1"/>
    <col min="14353" max="14353" width="11" style="102" customWidth="1"/>
    <col min="14354" max="14354" width="10.85546875" style="102" customWidth="1"/>
    <col min="14355" max="14355" width="11.42578125" style="102" customWidth="1"/>
    <col min="14356" max="14593" width="9.140625" style="102"/>
    <col min="14594" max="14594" width="57.140625" style="102" customWidth="1"/>
    <col min="14595" max="14595" width="9.42578125" style="102" bestFit="1" customWidth="1"/>
    <col min="14596" max="14596" width="11.42578125" style="102" bestFit="1" customWidth="1"/>
    <col min="14597" max="14597" width="7.28515625" style="102" bestFit="1" customWidth="1"/>
    <col min="14598" max="14598" width="7.85546875" style="102" customWidth="1"/>
    <col min="14599" max="14599" width="1.5703125" style="102" customWidth="1"/>
    <col min="14600" max="14600" width="10.42578125" style="102" customWidth="1"/>
    <col min="14601" max="14601" width="9.140625" style="102"/>
    <col min="14602" max="14605" width="9.42578125" style="102" customWidth="1"/>
    <col min="14606" max="14606" width="10.28515625" style="102" bestFit="1" customWidth="1"/>
    <col min="14607" max="14607" width="10.42578125" style="102" customWidth="1"/>
    <col min="14608" max="14608" width="11.7109375" style="102" customWidth="1"/>
    <col min="14609" max="14609" width="11" style="102" customWidth="1"/>
    <col min="14610" max="14610" width="10.85546875" style="102" customWidth="1"/>
    <col min="14611" max="14611" width="11.42578125" style="102" customWidth="1"/>
    <col min="14612" max="14849" width="9.140625" style="102"/>
    <col min="14850" max="14850" width="57.140625" style="102" customWidth="1"/>
    <col min="14851" max="14851" width="9.42578125" style="102" bestFit="1" customWidth="1"/>
    <col min="14852" max="14852" width="11.42578125" style="102" bestFit="1" customWidth="1"/>
    <col min="14853" max="14853" width="7.28515625" style="102" bestFit="1" customWidth="1"/>
    <col min="14854" max="14854" width="7.85546875" style="102" customWidth="1"/>
    <col min="14855" max="14855" width="1.5703125" style="102" customWidth="1"/>
    <col min="14856" max="14856" width="10.42578125" style="102" customWidth="1"/>
    <col min="14857" max="14857" width="9.140625" style="102"/>
    <col min="14858" max="14861" width="9.42578125" style="102" customWidth="1"/>
    <col min="14862" max="14862" width="10.28515625" style="102" bestFit="1" customWidth="1"/>
    <col min="14863" max="14863" width="10.42578125" style="102" customWidth="1"/>
    <col min="14864" max="14864" width="11.7109375" style="102" customWidth="1"/>
    <col min="14865" max="14865" width="11" style="102" customWidth="1"/>
    <col min="14866" max="14866" width="10.85546875" style="102" customWidth="1"/>
    <col min="14867" max="14867" width="11.42578125" style="102" customWidth="1"/>
    <col min="14868" max="15105" width="9.140625" style="102"/>
    <col min="15106" max="15106" width="57.140625" style="102" customWidth="1"/>
    <col min="15107" max="15107" width="9.42578125" style="102" bestFit="1" customWidth="1"/>
    <col min="15108" max="15108" width="11.42578125" style="102" bestFit="1" customWidth="1"/>
    <col min="15109" max="15109" width="7.28515625" style="102" bestFit="1" customWidth="1"/>
    <col min="15110" max="15110" width="7.85546875" style="102" customWidth="1"/>
    <col min="15111" max="15111" width="1.5703125" style="102" customWidth="1"/>
    <col min="15112" max="15112" width="10.42578125" style="102" customWidth="1"/>
    <col min="15113" max="15113" width="9.140625" style="102"/>
    <col min="15114" max="15117" width="9.42578125" style="102" customWidth="1"/>
    <col min="15118" max="15118" width="10.28515625" style="102" bestFit="1" customWidth="1"/>
    <col min="15119" max="15119" width="10.42578125" style="102" customWidth="1"/>
    <col min="15120" max="15120" width="11.7109375" style="102" customWidth="1"/>
    <col min="15121" max="15121" width="11" style="102" customWidth="1"/>
    <col min="15122" max="15122" width="10.85546875" style="102" customWidth="1"/>
    <col min="15123" max="15123" width="11.42578125" style="102" customWidth="1"/>
    <col min="15124" max="15361" width="9.140625" style="102"/>
    <col min="15362" max="15362" width="57.140625" style="102" customWidth="1"/>
    <col min="15363" max="15363" width="9.42578125" style="102" bestFit="1" customWidth="1"/>
    <col min="15364" max="15364" width="11.42578125" style="102" bestFit="1" customWidth="1"/>
    <col min="15365" max="15365" width="7.28515625" style="102" bestFit="1" customWidth="1"/>
    <col min="15366" max="15366" width="7.85546875" style="102" customWidth="1"/>
    <col min="15367" max="15367" width="1.5703125" style="102" customWidth="1"/>
    <col min="15368" max="15368" width="10.42578125" style="102" customWidth="1"/>
    <col min="15369" max="15369" width="9.140625" style="102"/>
    <col min="15370" max="15373" width="9.42578125" style="102" customWidth="1"/>
    <col min="15374" max="15374" width="10.28515625" style="102" bestFit="1" customWidth="1"/>
    <col min="15375" max="15375" width="10.42578125" style="102" customWidth="1"/>
    <col min="15376" max="15376" width="11.7109375" style="102" customWidth="1"/>
    <col min="15377" max="15377" width="11" style="102" customWidth="1"/>
    <col min="15378" max="15378" width="10.85546875" style="102" customWidth="1"/>
    <col min="15379" max="15379" width="11.42578125" style="102" customWidth="1"/>
    <col min="15380" max="15617" width="9.140625" style="102"/>
    <col min="15618" max="15618" width="57.140625" style="102" customWidth="1"/>
    <col min="15619" max="15619" width="9.42578125" style="102" bestFit="1" customWidth="1"/>
    <col min="15620" max="15620" width="11.42578125" style="102" bestFit="1" customWidth="1"/>
    <col min="15621" max="15621" width="7.28515625" style="102" bestFit="1" customWidth="1"/>
    <col min="15622" max="15622" width="7.85546875" style="102" customWidth="1"/>
    <col min="15623" max="15623" width="1.5703125" style="102" customWidth="1"/>
    <col min="15624" max="15624" width="10.42578125" style="102" customWidth="1"/>
    <col min="15625" max="15625" width="9.140625" style="102"/>
    <col min="15626" max="15629" width="9.42578125" style="102" customWidth="1"/>
    <col min="15630" max="15630" width="10.28515625" style="102" bestFit="1" customWidth="1"/>
    <col min="15631" max="15631" width="10.42578125" style="102" customWidth="1"/>
    <col min="15632" max="15632" width="11.7109375" style="102" customWidth="1"/>
    <col min="15633" max="15633" width="11" style="102" customWidth="1"/>
    <col min="15634" max="15634" width="10.85546875" style="102" customWidth="1"/>
    <col min="15635" max="15635" width="11.42578125" style="102" customWidth="1"/>
    <col min="15636" max="15873" width="9.140625" style="102"/>
    <col min="15874" max="15874" width="57.140625" style="102" customWidth="1"/>
    <col min="15875" max="15875" width="9.42578125" style="102" bestFit="1" customWidth="1"/>
    <col min="15876" max="15876" width="11.42578125" style="102" bestFit="1" customWidth="1"/>
    <col min="15877" max="15877" width="7.28515625" style="102" bestFit="1" customWidth="1"/>
    <col min="15878" max="15878" width="7.85546875" style="102" customWidth="1"/>
    <col min="15879" max="15879" width="1.5703125" style="102" customWidth="1"/>
    <col min="15880" max="15880" width="10.42578125" style="102" customWidth="1"/>
    <col min="15881" max="15881" width="9.140625" style="102"/>
    <col min="15882" max="15885" width="9.42578125" style="102" customWidth="1"/>
    <col min="15886" max="15886" width="10.28515625" style="102" bestFit="1" customWidth="1"/>
    <col min="15887" max="15887" width="10.42578125" style="102" customWidth="1"/>
    <col min="15888" max="15888" width="11.7109375" style="102" customWidth="1"/>
    <col min="15889" max="15889" width="11" style="102" customWidth="1"/>
    <col min="15890" max="15890" width="10.85546875" style="102" customWidth="1"/>
    <col min="15891" max="15891" width="11.42578125" style="102" customWidth="1"/>
    <col min="15892" max="16129" width="9.140625" style="102"/>
    <col min="16130" max="16130" width="57.140625" style="102" customWidth="1"/>
    <col min="16131" max="16131" width="9.42578125" style="102" bestFit="1" customWidth="1"/>
    <col min="16132" max="16132" width="11.42578125" style="102" bestFit="1" customWidth="1"/>
    <col min="16133" max="16133" width="7.28515625" style="102" bestFit="1" customWidth="1"/>
    <col min="16134" max="16134" width="7.85546875" style="102" customWidth="1"/>
    <col min="16135" max="16135" width="1.5703125" style="102" customWidth="1"/>
    <col min="16136" max="16136" width="10.42578125" style="102" customWidth="1"/>
    <col min="16137" max="16137" width="9.140625" style="102"/>
    <col min="16138" max="16141" width="9.42578125" style="102" customWidth="1"/>
    <col min="16142" max="16142" width="10.28515625" style="102" bestFit="1" customWidth="1"/>
    <col min="16143" max="16143" width="10.42578125" style="102" customWidth="1"/>
    <col min="16144" max="16144" width="11.7109375" style="102" customWidth="1"/>
    <col min="16145" max="16145" width="11" style="102" customWidth="1"/>
    <col min="16146" max="16146" width="10.85546875" style="102" customWidth="1"/>
    <col min="16147" max="16147" width="11.42578125" style="102" customWidth="1"/>
    <col min="16148" max="16384" width="9.140625" style="102"/>
  </cols>
  <sheetData>
    <row r="1" spans="1:19" ht="15.75">
      <c r="A1" s="1387" t="s">
        <v>498</v>
      </c>
      <c r="B1" s="1388"/>
      <c r="C1" s="1388"/>
      <c r="D1" s="1388"/>
      <c r="E1" s="1388"/>
      <c r="F1" s="1388"/>
      <c r="G1" s="1388"/>
      <c r="H1" s="1388"/>
      <c r="I1" s="1388"/>
      <c r="J1" s="1388"/>
      <c r="K1" s="1388"/>
      <c r="L1" s="1388"/>
      <c r="M1" s="1388"/>
      <c r="N1" s="1388"/>
      <c r="O1" s="1388"/>
      <c r="P1" s="1388"/>
      <c r="Q1" s="1388"/>
      <c r="R1" s="1388"/>
      <c r="S1" s="1389"/>
    </row>
    <row r="2" spans="1:19">
      <c r="A2" s="105"/>
      <c r="B2" s="106"/>
      <c r="C2" s="106"/>
      <c r="D2" s="106"/>
      <c r="E2" s="106"/>
      <c r="F2" s="107"/>
      <c r="G2" s="108"/>
      <c r="I2" s="108"/>
      <c r="J2" s="108"/>
      <c r="K2" s="108"/>
      <c r="L2" s="108"/>
      <c r="M2" s="108"/>
      <c r="N2" s="108"/>
    </row>
    <row r="3" spans="1:19">
      <c r="A3" s="109"/>
      <c r="B3" s="110"/>
      <c r="C3" s="111" t="s">
        <v>87</v>
      </c>
      <c r="D3" s="112"/>
      <c r="E3" s="169"/>
      <c r="F3" s="113"/>
      <c r="G3" s="114"/>
      <c r="H3" s="1390" t="s">
        <v>225</v>
      </c>
      <c r="I3" s="1390"/>
      <c r="J3" s="1390"/>
      <c r="K3" s="1390"/>
      <c r="L3" s="1390"/>
      <c r="M3" s="1390"/>
      <c r="N3" s="1391" t="s">
        <v>226</v>
      </c>
      <c r="O3" s="1391"/>
      <c r="P3" s="1391"/>
      <c r="Q3" s="1391"/>
      <c r="R3" s="1391"/>
      <c r="S3" s="1391"/>
    </row>
    <row r="4" spans="1:19">
      <c r="A4" s="115" t="s">
        <v>88</v>
      </c>
      <c r="B4" s="116" t="s">
        <v>89</v>
      </c>
      <c r="C4" s="117" t="s">
        <v>90</v>
      </c>
      <c r="D4" s="117" t="s">
        <v>91</v>
      </c>
      <c r="E4" s="117" t="s">
        <v>92</v>
      </c>
      <c r="F4" s="118" t="s">
        <v>0</v>
      </c>
      <c r="G4" s="119"/>
      <c r="H4" s="120">
        <v>2015</v>
      </c>
      <c r="I4" s="120">
        <v>2016</v>
      </c>
      <c r="J4" s="120">
        <v>2017</v>
      </c>
      <c r="K4" s="120">
        <v>2018</v>
      </c>
      <c r="L4" s="120">
        <v>2019</v>
      </c>
      <c r="M4" s="120">
        <v>2020</v>
      </c>
      <c r="N4" s="120">
        <v>2015</v>
      </c>
      <c r="O4" s="120">
        <v>2016</v>
      </c>
      <c r="P4" s="120">
        <v>2017</v>
      </c>
      <c r="Q4" s="120">
        <v>2018</v>
      </c>
      <c r="R4" s="120">
        <v>2019</v>
      </c>
      <c r="S4" s="120">
        <v>2020</v>
      </c>
    </row>
    <row r="5" spans="1:19">
      <c r="A5" s="121" t="s">
        <v>93</v>
      </c>
      <c r="B5" s="122" t="s">
        <v>94</v>
      </c>
      <c r="C5" s="123" t="s">
        <v>95</v>
      </c>
      <c r="D5" s="123" t="s">
        <v>96</v>
      </c>
      <c r="E5" s="123" t="s">
        <v>97</v>
      </c>
      <c r="F5" s="125" t="s">
        <v>98</v>
      </c>
      <c r="G5" s="126"/>
      <c r="H5" s="127"/>
      <c r="I5" s="127"/>
      <c r="J5" s="127"/>
      <c r="K5" s="127"/>
      <c r="L5" s="127"/>
      <c r="M5" s="127"/>
      <c r="N5" s="127"/>
      <c r="O5" s="127"/>
      <c r="P5" s="128"/>
      <c r="Q5" s="128"/>
      <c r="R5" s="128"/>
      <c r="S5" s="128"/>
    </row>
    <row r="6" spans="1:19">
      <c r="A6" s="115"/>
      <c r="B6" s="129" t="s">
        <v>99</v>
      </c>
      <c r="C6" s="130"/>
      <c r="D6" s="116"/>
      <c r="E6" s="116"/>
      <c r="F6" s="131"/>
      <c r="G6" s="132"/>
      <c r="H6" s="133"/>
      <c r="I6" s="133"/>
      <c r="J6" s="133"/>
      <c r="K6" s="133"/>
      <c r="L6" s="133"/>
      <c r="M6" s="133"/>
      <c r="N6" s="91"/>
      <c r="O6" s="91"/>
      <c r="P6" s="91"/>
      <c r="Q6" s="91"/>
      <c r="R6" s="91"/>
      <c r="S6" s="91"/>
    </row>
    <row r="7" spans="1:19">
      <c r="A7" s="99"/>
      <c r="B7" s="134"/>
      <c r="C7" s="130"/>
      <c r="D7" s="134"/>
      <c r="E7" s="134"/>
      <c r="F7" s="130"/>
      <c r="G7" s="135"/>
      <c r="H7" s="136"/>
      <c r="I7" s="136"/>
      <c r="J7" s="136"/>
      <c r="K7" s="136"/>
      <c r="L7" s="136"/>
      <c r="M7" s="136"/>
      <c r="N7" s="92"/>
      <c r="O7" s="92"/>
      <c r="P7" s="92"/>
      <c r="Q7" s="92"/>
      <c r="R7" s="92"/>
      <c r="S7" s="92"/>
    </row>
    <row r="8" spans="1:19">
      <c r="A8" s="137">
        <v>1.1000000000000001</v>
      </c>
      <c r="B8" s="138" t="s">
        <v>100</v>
      </c>
      <c r="C8" s="512">
        <v>0.05</v>
      </c>
      <c r="D8" s="134" t="str">
        <f>Inputs!$D$82</f>
        <v>Support staff</v>
      </c>
      <c r="E8" s="134">
        <v>1</v>
      </c>
      <c r="F8" s="130">
        <f>C8*E8</f>
        <v>0.05</v>
      </c>
      <c r="G8" s="135"/>
      <c r="H8" s="971">
        <f>Inputs!L$82</f>
        <v>68.441017362959727</v>
      </c>
      <c r="I8" s="971">
        <f>Inputs!M$82</f>
        <v>69.791189569063036</v>
      </c>
      <c r="J8" s="971">
        <f>Inputs!N$82</f>
        <v>71.02222509185215</v>
      </c>
      <c r="K8" s="971">
        <f>Inputs!O$82</f>
        <v>72.274974651437702</v>
      </c>
      <c r="L8" s="971">
        <f>Inputs!P$82</f>
        <v>73.549821258208297</v>
      </c>
      <c r="M8" s="971">
        <f>Inputs!Q$82</f>
        <v>74.847154678410959</v>
      </c>
      <c r="N8" s="971">
        <f t="shared" ref="N8:S8" si="0">H8*$F8</f>
        <v>3.4220508681479864</v>
      </c>
      <c r="O8" s="971">
        <f t="shared" si="0"/>
        <v>3.4895594784531521</v>
      </c>
      <c r="P8" s="971">
        <f t="shared" si="0"/>
        <v>3.5511112545926076</v>
      </c>
      <c r="Q8" s="971">
        <f t="shared" si="0"/>
        <v>3.6137487325718851</v>
      </c>
      <c r="R8" s="971">
        <f t="shared" si="0"/>
        <v>3.6774910629104149</v>
      </c>
      <c r="S8" s="971">
        <f t="shared" si="0"/>
        <v>3.742357733920548</v>
      </c>
    </row>
    <row r="9" spans="1:19">
      <c r="A9" s="137"/>
      <c r="B9" s="134" t="s">
        <v>101</v>
      </c>
      <c r="C9" s="512"/>
      <c r="D9" s="134"/>
      <c r="E9" s="134"/>
      <c r="F9" s="130"/>
      <c r="G9" s="135"/>
      <c r="H9" s="982"/>
      <c r="I9" s="982"/>
      <c r="J9" s="982"/>
      <c r="K9" s="982"/>
      <c r="L9" s="982"/>
      <c r="M9" s="982"/>
      <c r="N9" s="971"/>
      <c r="O9" s="971"/>
      <c r="P9" s="971"/>
      <c r="Q9" s="971"/>
      <c r="R9" s="971"/>
      <c r="S9" s="971"/>
    </row>
    <row r="10" spans="1:19">
      <c r="A10" s="137"/>
      <c r="B10" s="134"/>
      <c r="C10" s="512"/>
      <c r="D10" s="134"/>
      <c r="E10" s="134"/>
      <c r="F10" s="130"/>
      <c r="G10" s="135"/>
      <c r="H10" s="982"/>
      <c r="I10" s="982"/>
      <c r="J10" s="982"/>
      <c r="K10" s="982"/>
      <c r="L10" s="982"/>
      <c r="M10" s="982"/>
      <c r="N10" s="971"/>
      <c r="O10" s="971"/>
      <c r="P10" s="971"/>
      <c r="Q10" s="971"/>
      <c r="R10" s="971"/>
      <c r="S10" s="971"/>
    </row>
    <row r="11" spans="1:19">
      <c r="A11" s="137">
        <v>1.2</v>
      </c>
      <c r="B11" s="134" t="s">
        <v>102</v>
      </c>
      <c r="C11" s="512">
        <v>0.01</v>
      </c>
      <c r="D11" s="134" t="str">
        <f>Inputs!$D$82</f>
        <v>Support staff</v>
      </c>
      <c r="E11" s="134">
        <v>1</v>
      </c>
      <c r="F11" s="130">
        <f>C11*E11</f>
        <v>0.01</v>
      </c>
      <c r="G11" s="135"/>
      <c r="H11" s="971">
        <f>Inputs!L$82</f>
        <v>68.441017362959727</v>
      </c>
      <c r="I11" s="971">
        <f>Inputs!M$82</f>
        <v>69.791189569063036</v>
      </c>
      <c r="J11" s="971">
        <f>Inputs!N$82</f>
        <v>71.02222509185215</v>
      </c>
      <c r="K11" s="971">
        <f>Inputs!O$82</f>
        <v>72.274974651437702</v>
      </c>
      <c r="L11" s="971">
        <f>Inputs!P$82</f>
        <v>73.549821258208297</v>
      </c>
      <c r="M11" s="971">
        <f>Inputs!Q$82</f>
        <v>74.847154678410959</v>
      </c>
      <c r="N11" s="971">
        <f t="shared" ref="N11:S11" si="1">H11*$F11</f>
        <v>0.68441017362959733</v>
      </c>
      <c r="O11" s="971">
        <f t="shared" si="1"/>
        <v>0.69791189569063039</v>
      </c>
      <c r="P11" s="971">
        <f t="shared" si="1"/>
        <v>0.71022225091852154</v>
      </c>
      <c r="Q11" s="971">
        <f t="shared" si="1"/>
        <v>0.72274974651437707</v>
      </c>
      <c r="R11" s="971">
        <f t="shared" si="1"/>
        <v>0.73549821258208303</v>
      </c>
      <c r="S11" s="971">
        <f t="shared" si="1"/>
        <v>0.74847154678410965</v>
      </c>
    </row>
    <row r="12" spans="1:19">
      <c r="A12" s="99"/>
      <c r="B12" s="134"/>
      <c r="C12" s="130"/>
      <c r="D12" s="134"/>
      <c r="E12" s="134"/>
      <c r="F12" s="130"/>
      <c r="G12" s="135"/>
      <c r="H12" s="971"/>
      <c r="I12" s="971"/>
      <c r="J12" s="971"/>
      <c r="K12" s="971"/>
      <c r="L12" s="971"/>
      <c r="M12" s="971"/>
      <c r="N12" s="971"/>
      <c r="O12" s="971"/>
      <c r="P12" s="971"/>
      <c r="Q12" s="971"/>
      <c r="R12" s="971"/>
      <c r="S12" s="971"/>
    </row>
    <row r="13" spans="1:19">
      <c r="A13" s="140"/>
      <c r="B13" s="141" t="s">
        <v>44</v>
      </c>
      <c r="C13" s="142">
        <f>SUM(C6:C12)</f>
        <v>6.0000000000000005E-2</v>
      </c>
      <c r="D13" s="143"/>
      <c r="E13" s="143"/>
      <c r="F13" s="142">
        <f>SUM(F6:F12)</f>
        <v>6.0000000000000005E-2</v>
      </c>
      <c r="G13" s="144"/>
      <c r="H13" s="992"/>
      <c r="I13" s="992"/>
      <c r="J13" s="992"/>
      <c r="K13" s="992"/>
      <c r="L13" s="992"/>
      <c r="M13" s="992"/>
      <c r="N13" s="992">
        <f t="shared" ref="N13:S13" si="2">SUM(N8:N12)</f>
        <v>4.1064610417775835</v>
      </c>
      <c r="O13" s="992">
        <f t="shared" si="2"/>
        <v>4.1874713741437821</v>
      </c>
      <c r="P13" s="992">
        <f t="shared" si="2"/>
        <v>4.2613335055111294</v>
      </c>
      <c r="Q13" s="992">
        <f t="shared" si="2"/>
        <v>4.336498479086262</v>
      </c>
      <c r="R13" s="992">
        <f t="shared" si="2"/>
        <v>4.4129892754924978</v>
      </c>
      <c r="S13" s="992">
        <f t="shared" si="2"/>
        <v>4.4908292807046575</v>
      </c>
    </row>
    <row r="14" spans="1:19">
      <c r="A14" s="99"/>
      <c r="B14" s="146" t="s">
        <v>103</v>
      </c>
      <c r="C14" s="130"/>
      <c r="D14" s="109"/>
      <c r="E14" s="134"/>
      <c r="F14" s="130"/>
      <c r="G14" s="135"/>
      <c r="H14" s="971"/>
      <c r="I14" s="971"/>
      <c r="J14" s="971"/>
      <c r="K14" s="971"/>
      <c r="L14" s="971"/>
      <c r="M14" s="971"/>
      <c r="N14" s="971"/>
      <c r="O14" s="971"/>
      <c r="P14" s="971"/>
      <c r="Q14" s="971"/>
      <c r="R14" s="971"/>
      <c r="S14" s="971"/>
    </row>
    <row r="15" spans="1:19">
      <c r="A15" s="99"/>
      <c r="B15" s="134"/>
      <c r="C15" s="130"/>
      <c r="D15" s="99"/>
      <c r="E15" s="134"/>
      <c r="F15" s="130"/>
      <c r="G15" s="135"/>
      <c r="H15" s="971"/>
      <c r="I15" s="971"/>
      <c r="J15" s="971"/>
      <c r="K15" s="971"/>
      <c r="L15" s="971"/>
      <c r="M15" s="971"/>
      <c r="N15" s="971"/>
      <c r="O15" s="971"/>
      <c r="P15" s="971"/>
      <c r="Q15" s="971"/>
      <c r="R15" s="971"/>
      <c r="S15" s="971"/>
    </row>
    <row r="16" spans="1:19">
      <c r="A16" s="137">
        <v>2.1</v>
      </c>
      <c r="B16" s="134"/>
      <c r="C16" s="130"/>
      <c r="D16" s="147"/>
      <c r="E16" s="134"/>
      <c r="F16" s="130"/>
      <c r="G16" s="135"/>
      <c r="H16" s="971"/>
      <c r="I16" s="971"/>
      <c r="J16" s="971"/>
      <c r="K16" s="971"/>
      <c r="L16" s="971"/>
      <c r="M16" s="971"/>
      <c r="N16" s="971">
        <f t="shared" ref="N16:S16" si="3">H16*$F16</f>
        <v>0</v>
      </c>
      <c r="O16" s="971">
        <f t="shared" si="3"/>
        <v>0</v>
      </c>
      <c r="P16" s="971">
        <f t="shared" si="3"/>
        <v>0</v>
      </c>
      <c r="Q16" s="971">
        <f t="shared" si="3"/>
        <v>0</v>
      </c>
      <c r="R16" s="971">
        <f t="shared" si="3"/>
        <v>0</v>
      </c>
      <c r="S16" s="971">
        <f t="shared" si="3"/>
        <v>0</v>
      </c>
    </row>
    <row r="17" spans="1:19">
      <c r="A17" s="148"/>
      <c r="B17" s="141" t="s">
        <v>44</v>
      </c>
      <c r="C17" s="142">
        <f>SUM(C14:C16)</f>
        <v>0</v>
      </c>
      <c r="D17" s="143"/>
      <c r="E17" s="143"/>
      <c r="F17" s="142">
        <f>SUM(F14:F16)</f>
        <v>0</v>
      </c>
      <c r="G17" s="144"/>
      <c r="H17" s="992"/>
      <c r="I17" s="992"/>
      <c r="J17" s="992"/>
      <c r="K17" s="992"/>
      <c r="L17" s="992"/>
      <c r="M17" s="992"/>
      <c r="N17" s="992">
        <f t="shared" ref="N17:S17" si="4">SUM(N16)</f>
        <v>0</v>
      </c>
      <c r="O17" s="992">
        <f t="shared" si="4"/>
        <v>0</v>
      </c>
      <c r="P17" s="992">
        <f t="shared" si="4"/>
        <v>0</v>
      </c>
      <c r="Q17" s="992">
        <f t="shared" si="4"/>
        <v>0</v>
      </c>
      <c r="R17" s="992">
        <f t="shared" si="4"/>
        <v>0</v>
      </c>
      <c r="S17" s="992">
        <f t="shared" si="4"/>
        <v>0</v>
      </c>
    </row>
    <row r="18" spans="1:19">
      <c r="A18" s="137"/>
      <c r="B18" s="129" t="s">
        <v>104</v>
      </c>
      <c r="C18" s="130"/>
      <c r="D18" s="134"/>
      <c r="E18" s="134"/>
      <c r="F18" s="130"/>
      <c r="G18" s="135"/>
      <c r="H18" s="971"/>
      <c r="I18" s="971"/>
      <c r="J18" s="971"/>
      <c r="K18" s="971"/>
      <c r="L18" s="971"/>
      <c r="M18" s="971"/>
      <c r="N18" s="971"/>
      <c r="O18" s="971"/>
      <c r="P18" s="971"/>
      <c r="Q18" s="971"/>
      <c r="R18" s="971"/>
      <c r="S18" s="971"/>
    </row>
    <row r="19" spans="1:19">
      <c r="A19" s="99"/>
      <c r="B19" s="134"/>
      <c r="C19" s="130"/>
      <c r="D19" s="134"/>
      <c r="E19" s="134"/>
      <c r="F19" s="130"/>
      <c r="G19" s="135"/>
      <c r="H19" s="971"/>
      <c r="I19" s="971"/>
      <c r="J19" s="971"/>
      <c r="K19" s="971"/>
      <c r="L19" s="971"/>
      <c r="M19" s="971"/>
      <c r="N19" s="971"/>
      <c r="O19" s="971"/>
      <c r="P19" s="971"/>
      <c r="Q19" s="971"/>
      <c r="R19" s="971"/>
      <c r="S19" s="971"/>
    </row>
    <row r="20" spans="1:19">
      <c r="A20" s="137">
        <v>3.1</v>
      </c>
      <c r="B20" s="134" t="str">
        <f>Inputs!$C$99</f>
        <v>Contract rates 2014/2015</v>
      </c>
      <c r="C20" s="130"/>
      <c r="D20" s="134"/>
      <c r="E20" s="134"/>
      <c r="F20" s="130"/>
      <c r="G20" s="149"/>
      <c r="H20" s="985"/>
      <c r="I20" s="985"/>
      <c r="J20" s="985"/>
      <c r="K20" s="985"/>
      <c r="L20" s="985"/>
      <c r="M20" s="985"/>
      <c r="N20" s="1022">
        <f>Inputs!L$102</f>
        <v>25.611956222771735</v>
      </c>
      <c r="O20" s="1022">
        <f>Inputs!M$102</f>
        <v>25.836841692044853</v>
      </c>
      <c r="P20" s="1022">
        <f>Inputs!N$102</f>
        <v>26.164528464724448</v>
      </c>
      <c r="Q20" s="1022">
        <f>Inputs!O$102</f>
        <v>26.488713353994697</v>
      </c>
      <c r="R20" s="1022">
        <f>Inputs!P$102</f>
        <v>26.788488061220395</v>
      </c>
      <c r="S20" s="1022">
        <f>Inputs!Q$102</f>
        <v>27.083814807651411</v>
      </c>
    </row>
    <row r="21" spans="1:19">
      <c r="A21" s="148"/>
      <c r="B21" s="141" t="s">
        <v>44</v>
      </c>
      <c r="C21" s="142">
        <f>SUM(C18:C20)</f>
        <v>0</v>
      </c>
      <c r="D21" s="143" t="s">
        <v>105</v>
      </c>
      <c r="E21" s="143"/>
      <c r="F21" s="142">
        <f>SUM(F18:F20)</f>
        <v>0</v>
      </c>
      <c r="G21" s="144"/>
      <c r="H21" s="992"/>
      <c r="I21" s="992"/>
      <c r="J21" s="992"/>
      <c r="K21" s="992"/>
      <c r="L21" s="992"/>
      <c r="M21" s="992"/>
      <c r="N21" s="992">
        <f t="shared" ref="N21:S21" si="5">SUM(N20:N20)</f>
        <v>25.611956222771735</v>
      </c>
      <c r="O21" s="992">
        <f t="shared" si="5"/>
        <v>25.836841692044853</v>
      </c>
      <c r="P21" s="992">
        <f t="shared" si="5"/>
        <v>26.164528464724448</v>
      </c>
      <c r="Q21" s="992">
        <f t="shared" si="5"/>
        <v>26.488713353994697</v>
      </c>
      <c r="R21" s="992">
        <f t="shared" si="5"/>
        <v>26.788488061220395</v>
      </c>
      <c r="S21" s="992">
        <f t="shared" si="5"/>
        <v>27.083814807651411</v>
      </c>
    </row>
    <row r="22" spans="1:19">
      <c r="A22" s="99"/>
      <c r="B22" s="129" t="s">
        <v>106</v>
      </c>
      <c r="C22" s="130"/>
      <c r="D22" s="134"/>
      <c r="E22" s="134"/>
      <c r="F22" s="130"/>
      <c r="G22" s="237"/>
      <c r="H22" s="166"/>
      <c r="I22" s="166"/>
      <c r="J22" s="166"/>
      <c r="K22" s="166"/>
      <c r="L22" s="166"/>
      <c r="M22" s="166"/>
      <c r="N22" s="166"/>
      <c r="O22" s="166"/>
      <c r="P22" s="166"/>
      <c r="Q22" s="166"/>
      <c r="R22" s="166"/>
      <c r="S22" s="166"/>
    </row>
    <row r="23" spans="1:19">
      <c r="A23" s="99"/>
      <c r="B23" s="134"/>
      <c r="C23" s="130"/>
      <c r="D23" s="134"/>
      <c r="E23" s="134"/>
      <c r="F23" s="130"/>
      <c r="G23" s="167"/>
      <c r="H23" s="971"/>
      <c r="I23" s="971"/>
      <c r="J23" s="971"/>
      <c r="K23" s="971"/>
      <c r="L23" s="971"/>
      <c r="M23" s="971"/>
      <c r="N23" s="971"/>
      <c r="O23" s="971"/>
      <c r="P23" s="971"/>
      <c r="Q23" s="971"/>
      <c r="R23" s="971"/>
      <c r="S23" s="971"/>
    </row>
    <row r="24" spans="1:19">
      <c r="A24" s="137">
        <v>4.0999999999999996</v>
      </c>
      <c r="B24" s="134" t="s">
        <v>107</v>
      </c>
      <c r="C24" s="512">
        <v>0.03</v>
      </c>
      <c r="D24" s="134" t="str">
        <f>Inputs!$D$82</f>
        <v>Support staff</v>
      </c>
      <c r="E24" s="134">
        <v>1</v>
      </c>
      <c r="F24" s="130">
        <f>C24*E24</f>
        <v>0.03</v>
      </c>
      <c r="G24" s="149"/>
      <c r="H24" s="971">
        <f>Inputs!L$82</f>
        <v>68.441017362959727</v>
      </c>
      <c r="I24" s="971">
        <f>Inputs!M$82</f>
        <v>69.791189569063036</v>
      </c>
      <c r="J24" s="971">
        <f>Inputs!N$82</f>
        <v>71.02222509185215</v>
      </c>
      <c r="K24" s="971">
        <f>Inputs!O$82</f>
        <v>72.274974651437702</v>
      </c>
      <c r="L24" s="971">
        <f>Inputs!P$82</f>
        <v>73.549821258208297</v>
      </c>
      <c r="M24" s="971">
        <f>Inputs!Q$82</f>
        <v>74.847154678410959</v>
      </c>
      <c r="N24" s="971">
        <f t="shared" ref="N24:S24" si="6">H24*$F24</f>
        <v>2.0532305208887918</v>
      </c>
      <c r="O24" s="971">
        <f t="shared" si="6"/>
        <v>2.0937356870718911</v>
      </c>
      <c r="P24" s="971">
        <f t="shared" si="6"/>
        <v>2.1306667527555643</v>
      </c>
      <c r="Q24" s="971">
        <f t="shared" si="6"/>
        <v>2.168249239543131</v>
      </c>
      <c r="R24" s="971">
        <f t="shared" si="6"/>
        <v>2.2064946377462489</v>
      </c>
      <c r="S24" s="971">
        <f t="shared" si="6"/>
        <v>2.2454146403523287</v>
      </c>
    </row>
    <row r="25" spans="1:19">
      <c r="A25" s="137"/>
      <c r="B25" s="134"/>
      <c r="C25" s="512"/>
      <c r="D25" s="134"/>
      <c r="E25" s="134"/>
      <c r="F25" s="130"/>
      <c r="G25" s="149"/>
      <c r="H25" s="971"/>
      <c r="I25" s="971"/>
      <c r="J25" s="971"/>
      <c r="K25" s="971"/>
      <c r="L25" s="971"/>
      <c r="M25" s="971"/>
      <c r="N25" s="971"/>
      <c r="O25" s="971"/>
      <c r="P25" s="971"/>
      <c r="Q25" s="971"/>
      <c r="R25" s="971"/>
      <c r="S25" s="971"/>
    </row>
    <row r="26" spans="1:19">
      <c r="A26" s="137">
        <v>4.2</v>
      </c>
      <c r="B26" s="138" t="s">
        <v>108</v>
      </c>
      <c r="C26" s="512">
        <v>0.02</v>
      </c>
      <c r="D26" s="134" t="str">
        <f>Inputs!$D$82</f>
        <v>Support staff</v>
      </c>
      <c r="E26" s="134">
        <v>1</v>
      </c>
      <c r="F26" s="130">
        <f>C26*E26</f>
        <v>0.02</v>
      </c>
      <c r="G26" s="149"/>
      <c r="H26" s="971">
        <f>Inputs!L$82</f>
        <v>68.441017362959727</v>
      </c>
      <c r="I26" s="971">
        <f>Inputs!M$82</f>
        <v>69.791189569063036</v>
      </c>
      <c r="J26" s="971">
        <f>Inputs!N$82</f>
        <v>71.02222509185215</v>
      </c>
      <c r="K26" s="971">
        <f>Inputs!O$82</f>
        <v>72.274974651437702</v>
      </c>
      <c r="L26" s="971">
        <f>Inputs!P$82</f>
        <v>73.549821258208297</v>
      </c>
      <c r="M26" s="971">
        <f>Inputs!Q$82</f>
        <v>74.847154678410959</v>
      </c>
      <c r="N26" s="971">
        <f t="shared" ref="N26:S26" si="7">H26*$F26</f>
        <v>1.3688203472591947</v>
      </c>
      <c r="O26" s="971">
        <f t="shared" si="7"/>
        <v>1.3958237913812608</v>
      </c>
      <c r="P26" s="971">
        <f t="shared" si="7"/>
        <v>1.4204445018370431</v>
      </c>
      <c r="Q26" s="971">
        <f t="shared" si="7"/>
        <v>1.4454994930287541</v>
      </c>
      <c r="R26" s="971">
        <f t="shared" si="7"/>
        <v>1.4709964251641661</v>
      </c>
      <c r="S26" s="971">
        <f t="shared" si="7"/>
        <v>1.4969430935682193</v>
      </c>
    </row>
    <row r="27" spans="1:19">
      <c r="A27" s="148"/>
      <c r="B27" s="141" t="s">
        <v>44</v>
      </c>
      <c r="C27" s="142">
        <f>SUM(C22:C26)</f>
        <v>0.05</v>
      </c>
      <c r="D27" s="143"/>
      <c r="E27" s="143"/>
      <c r="F27" s="142">
        <f>SUM(F22:F26)</f>
        <v>0.05</v>
      </c>
      <c r="G27" s="144"/>
      <c r="H27" s="995"/>
      <c r="I27" s="995"/>
      <c r="J27" s="995"/>
      <c r="K27" s="995"/>
      <c r="L27" s="995"/>
      <c r="M27" s="995"/>
      <c r="N27" s="1003">
        <f t="shared" ref="N27:S27" si="8">SUM(N24:N26)</f>
        <v>3.4220508681479864</v>
      </c>
      <c r="O27" s="1003">
        <f t="shared" si="8"/>
        <v>3.4895594784531516</v>
      </c>
      <c r="P27" s="1003">
        <f t="shared" si="8"/>
        <v>3.5511112545926071</v>
      </c>
      <c r="Q27" s="1003">
        <f t="shared" si="8"/>
        <v>3.6137487325718851</v>
      </c>
      <c r="R27" s="1003">
        <f t="shared" si="8"/>
        <v>3.6774910629104149</v>
      </c>
      <c r="S27" s="1003">
        <f t="shared" si="8"/>
        <v>3.742357733920548</v>
      </c>
    </row>
    <row r="28" spans="1:19">
      <c r="A28" s="151"/>
      <c r="B28" s="152"/>
      <c r="C28" s="153"/>
      <c r="D28" s="110"/>
      <c r="E28" s="110"/>
      <c r="F28" s="154"/>
      <c r="G28" s="149"/>
      <c r="H28" s="971"/>
      <c r="I28" s="971"/>
      <c r="J28" s="971"/>
      <c r="K28" s="971"/>
      <c r="L28" s="971"/>
      <c r="M28" s="971"/>
      <c r="N28" s="971"/>
      <c r="O28" s="971"/>
      <c r="P28" s="971"/>
      <c r="Q28" s="971"/>
      <c r="R28" s="971"/>
      <c r="S28" s="971"/>
    </row>
    <row r="29" spans="1:19">
      <c r="A29" s="151"/>
      <c r="B29" s="152" t="s">
        <v>184</v>
      </c>
      <c r="C29" s="168">
        <f>SUM(C6:C27)/2</f>
        <v>0.11000000000000001</v>
      </c>
      <c r="D29" s="155"/>
      <c r="E29" s="155"/>
      <c r="F29" s="168">
        <f>SUM(F6:F27)/2</f>
        <v>0.11000000000000001</v>
      </c>
      <c r="G29" s="156"/>
      <c r="H29" s="992"/>
      <c r="I29" s="992"/>
      <c r="J29" s="992"/>
      <c r="K29" s="992"/>
      <c r="L29" s="992"/>
      <c r="M29" s="992"/>
      <c r="N29" s="1023">
        <f t="shared" ref="N29:S29" si="9">N13+N17+N21+N27</f>
        <v>33.140468132697301</v>
      </c>
      <c r="O29" s="1023">
        <f t="shared" si="9"/>
        <v>33.513872544641785</v>
      </c>
      <c r="P29" s="1023">
        <f t="shared" si="9"/>
        <v>33.976973224828185</v>
      </c>
      <c r="Q29" s="1023">
        <f t="shared" si="9"/>
        <v>34.438960565652849</v>
      </c>
      <c r="R29" s="1023">
        <f t="shared" si="9"/>
        <v>34.878968399623304</v>
      </c>
      <c r="S29" s="1023">
        <f t="shared" si="9"/>
        <v>35.317001822276616</v>
      </c>
    </row>
    <row r="30" spans="1:19">
      <c r="G30" s="108"/>
      <c r="H30" s="979"/>
      <c r="I30" s="980"/>
      <c r="J30" s="980"/>
      <c r="K30" s="980"/>
      <c r="L30" s="980"/>
      <c r="M30" s="980"/>
      <c r="N30" s="980"/>
    </row>
    <row r="31" spans="1:19">
      <c r="B31" s="152"/>
      <c r="G31" s="107"/>
      <c r="H31"/>
      <c r="I31"/>
      <c r="J31"/>
      <c r="K31"/>
      <c r="L31"/>
      <c r="M31"/>
      <c r="N31"/>
      <c r="O31"/>
      <c r="P31"/>
      <c r="Q31"/>
      <c r="R31"/>
      <c r="S31"/>
    </row>
    <row r="32" spans="1:19">
      <c r="G32" s="107"/>
      <c r="H32"/>
      <c r="I32"/>
      <c r="J32"/>
      <c r="K32"/>
      <c r="L32"/>
      <c r="M32"/>
      <c r="N32"/>
      <c r="O32"/>
      <c r="P32"/>
      <c r="Q32"/>
      <c r="R32"/>
      <c r="S32"/>
    </row>
    <row r="33" spans="2:19">
      <c r="B33" s="152"/>
      <c r="G33" s="107"/>
      <c r="H33"/>
      <c r="I33"/>
      <c r="J33"/>
      <c r="K33"/>
      <c r="L33"/>
      <c r="M33"/>
      <c r="N33"/>
      <c r="O33"/>
      <c r="P33"/>
      <c r="Q33"/>
      <c r="R33"/>
      <c r="S33"/>
    </row>
    <row r="34" spans="2:19">
      <c r="B34" s="152"/>
      <c r="G34" s="107"/>
      <c r="H34" s="1001"/>
      <c r="I34" s="1002"/>
      <c r="J34" s="1002"/>
      <c r="K34" s="1002"/>
      <c r="L34" s="1002"/>
      <c r="M34" s="1002"/>
      <c r="N34" s="255"/>
      <c r="O34" s="255"/>
      <c r="P34" s="255"/>
      <c r="Q34" s="255"/>
      <c r="R34" s="255"/>
      <c r="S34" s="255"/>
    </row>
    <row r="35" spans="2:19">
      <c r="B35" s="354" t="s">
        <v>229</v>
      </c>
      <c r="G35" s="108"/>
      <c r="H35" s="979"/>
      <c r="I35" s="979"/>
      <c r="J35" s="979"/>
      <c r="K35" s="979"/>
      <c r="L35" s="979"/>
      <c r="M35" s="979"/>
      <c r="N35" s="979">
        <f>N29-N20</f>
        <v>7.528511909925566</v>
      </c>
      <c r="O35" s="979">
        <f t="shared" ref="O35:S35" si="10">O29-O20</f>
        <v>7.677030852596932</v>
      </c>
      <c r="P35" s="979">
        <f t="shared" si="10"/>
        <v>7.8124447601037375</v>
      </c>
      <c r="Q35" s="979">
        <f t="shared" si="10"/>
        <v>7.9502472116581515</v>
      </c>
      <c r="R35" s="979">
        <f t="shared" si="10"/>
        <v>8.0904803384029087</v>
      </c>
      <c r="S35" s="979">
        <f t="shared" si="10"/>
        <v>8.2331870146252051</v>
      </c>
    </row>
    <row r="36" spans="2:19">
      <c r="B36" s="354" t="s">
        <v>43</v>
      </c>
      <c r="G36" s="108"/>
      <c r="H36" s="979"/>
      <c r="I36" s="979"/>
      <c r="J36" s="979"/>
      <c r="K36" s="979"/>
      <c r="L36" s="979"/>
      <c r="M36" s="979"/>
      <c r="N36" s="979"/>
      <c r="O36" s="979"/>
      <c r="P36" s="979"/>
      <c r="Q36" s="979"/>
      <c r="R36" s="979"/>
      <c r="S36" s="979"/>
    </row>
    <row r="37" spans="2:19">
      <c r="B37" s="354" t="s">
        <v>232</v>
      </c>
      <c r="G37" s="108"/>
      <c r="H37" s="979"/>
      <c r="I37" s="979"/>
      <c r="J37" s="979"/>
      <c r="K37" s="979"/>
      <c r="L37" s="979"/>
      <c r="M37" s="979"/>
      <c r="N37" s="980">
        <f>N20</f>
        <v>25.611956222771735</v>
      </c>
      <c r="O37" s="980">
        <f t="shared" ref="O37:S37" si="11">O20</f>
        <v>25.836841692044853</v>
      </c>
      <c r="P37" s="980">
        <f t="shared" si="11"/>
        <v>26.164528464724448</v>
      </c>
      <c r="Q37" s="980">
        <f t="shared" si="11"/>
        <v>26.488713353994697</v>
      </c>
      <c r="R37" s="980">
        <f t="shared" si="11"/>
        <v>26.788488061220395</v>
      </c>
      <c r="S37" s="980">
        <f t="shared" si="11"/>
        <v>27.083814807651411</v>
      </c>
    </row>
    <row r="38" spans="2:19">
      <c r="B38" s="354" t="s">
        <v>238</v>
      </c>
      <c r="G38" s="108"/>
      <c r="H38" s="979"/>
      <c r="I38" s="979"/>
      <c r="J38" s="979"/>
      <c r="K38" s="979"/>
      <c r="L38" s="979"/>
      <c r="M38" s="979"/>
      <c r="N38" s="979">
        <f>SUM(N39,N35:N37)*(Inputs!$M$27)</f>
        <v>4.3708963420214477</v>
      </c>
      <c r="O38" s="979">
        <f>SUM(O39,O35:O37)*(Inputs!$M$27)</f>
        <v>4.420144649912805</v>
      </c>
      <c r="P38" s="979">
        <f>SUM(P39,P35:P37)*(Inputs!$M$27)</f>
        <v>4.4812229986225889</v>
      </c>
      <c r="Q38" s="979">
        <f>SUM(Q39,Q35:Q37)*(Inputs!$M$27)</f>
        <v>4.5421545090039537</v>
      </c>
      <c r="R38" s="979">
        <f>SUM(R39,R35:R37)*(Inputs!$M$27)</f>
        <v>4.6001871422263179</v>
      </c>
      <c r="S38" s="979">
        <f>SUM(S39,S35:S37)*(Inputs!$M$27)</f>
        <v>4.6579593703400626</v>
      </c>
    </row>
    <row r="39" spans="2:19">
      <c r="B39" s="354" t="s">
        <v>237</v>
      </c>
      <c r="G39" s="108"/>
      <c r="H39" s="979"/>
      <c r="I39" s="979"/>
      <c r="J39" s="979"/>
      <c r="K39" s="979"/>
      <c r="L39" s="979"/>
      <c r="M39" s="979"/>
      <c r="N39" s="979">
        <f>SUM(N35:N37)*(Inputs!$M$26)</f>
        <v>2.982642131942757</v>
      </c>
      <c r="O39" s="979">
        <f>SUM(O35:O37)*(Inputs!$M$26)</f>
        <v>3.0162485290177607</v>
      </c>
      <c r="P39" s="979">
        <f>SUM(P35:P37)*(Inputs!$M$26)</f>
        <v>3.0579275902345366</v>
      </c>
      <c r="Q39" s="979">
        <f>SUM(Q35:Q37)*(Inputs!$M$26)</f>
        <v>3.0995064509087564</v>
      </c>
      <c r="R39" s="979">
        <f>SUM(R35:R37)*(Inputs!$M$26)</f>
        <v>3.139107155966097</v>
      </c>
      <c r="S39" s="979">
        <f>SUM(S35:S37)*(Inputs!$M$26)</f>
        <v>3.1785301640048953</v>
      </c>
    </row>
    <row r="40" spans="2:19">
      <c r="B40" s="989" t="s">
        <v>85</v>
      </c>
      <c r="H40" s="396"/>
      <c r="I40" s="396"/>
      <c r="J40" s="396"/>
      <c r="K40" s="396"/>
      <c r="L40" s="396"/>
      <c r="M40" s="396"/>
      <c r="N40" s="979">
        <f>SUM(N35:N39)*Inputs!$M$28</f>
        <v>2.8345804624663051</v>
      </c>
      <c r="O40" s="979">
        <f>SUM(O35:O39)*Inputs!$M$28</f>
        <v>2.8665186006500649</v>
      </c>
      <c r="P40" s="979">
        <f>SUM(P35:P39)*Inputs!$M$28</f>
        <v>2.9061286669579722</v>
      </c>
      <c r="Q40" s="979">
        <f>SUM(Q35:Q39)*Inputs!$M$28</f>
        <v>2.945643506789589</v>
      </c>
      <c r="R40" s="979">
        <f>SUM(R35:R39)*Inputs!$M$28</f>
        <v>2.9832783888471006</v>
      </c>
      <c r="S40" s="979">
        <f>SUM(S35:S39)*Inputs!$M$28</f>
        <v>3.0207443949635104</v>
      </c>
    </row>
    <row r="41" spans="2:19">
      <c r="B41" s="989"/>
      <c r="H41" s="396"/>
      <c r="I41" s="396"/>
      <c r="J41" s="396"/>
      <c r="K41" s="396"/>
      <c r="L41" s="396"/>
      <c r="M41" s="396"/>
      <c r="N41" s="606"/>
      <c r="O41" s="606"/>
      <c r="P41" s="606"/>
      <c r="Q41" s="606"/>
      <c r="R41" s="606"/>
      <c r="S41" s="606"/>
    </row>
    <row r="42" spans="2:19">
      <c r="B42" s="988" t="s">
        <v>527</v>
      </c>
      <c r="H42" s="396"/>
      <c r="I42" s="396"/>
      <c r="J42" s="396"/>
      <c r="K42" s="396"/>
      <c r="L42" s="396"/>
      <c r="M42" s="396"/>
      <c r="N42" s="448">
        <f>SUM(N35:N41)</f>
        <v>43.328587069127806</v>
      </c>
      <c r="O42" s="448">
        <f t="shared" ref="O42:S42" si="12">SUM(O35:O41)</f>
        <v>43.816784324222418</v>
      </c>
      <c r="P42" s="448">
        <f t="shared" si="12"/>
        <v>44.42225248064328</v>
      </c>
      <c r="Q42" s="448">
        <f t="shared" si="12"/>
        <v>45.026265032355141</v>
      </c>
      <c r="R42" s="448">
        <f t="shared" si="12"/>
        <v>45.60154108666282</v>
      </c>
      <c r="S42" s="448">
        <f t="shared" si="12"/>
        <v>46.17423575158508</v>
      </c>
    </row>
    <row r="43" spans="2:19">
      <c r="B43" s="990" t="s">
        <v>39</v>
      </c>
      <c r="H43" s="979"/>
      <c r="I43" s="980"/>
      <c r="J43" s="980"/>
      <c r="K43" s="980"/>
      <c r="L43" s="980"/>
      <c r="M43" s="980"/>
      <c r="N43" s="981">
        <f>(N29*(1+Inputs!$M$29))-N42</f>
        <v>0</v>
      </c>
      <c r="O43" s="981">
        <f>(O29*(1+Inputs!$M$29))-O42</f>
        <v>0</v>
      </c>
      <c r="P43" s="981">
        <f>(P29*(1+Inputs!$M$29))-P42</f>
        <v>0</v>
      </c>
      <c r="Q43" s="981">
        <f>(Q29*(1+Inputs!$M$29))-Q42</f>
        <v>0</v>
      </c>
      <c r="R43" s="981">
        <f>(R29*(1+Inputs!$M$29))-R42</f>
        <v>0</v>
      </c>
      <c r="S43" s="981">
        <f>(S29*(1+Inputs!$M$29))-S42</f>
        <v>0</v>
      </c>
    </row>
  </sheetData>
  <mergeCells count="3">
    <mergeCell ref="A1:S1"/>
    <mergeCell ref="H3:M3"/>
    <mergeCell ref="N3:S3"/>
  </mergeCells>
  <pageMargins left="0.39370078740157483" right="0.39370078740157483" top="0.39370078740157483" bottom="0.98425196850393704" header="0.51181102362204722" footer="0.51181102362204722"/>
  <pageSetup paperSize="9" scale="62" orientation="landscape" r:id="rId1"/>
  <headerFooter alignWithMargins="0">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1"/>
    <pageSetUpPr fitToPage="1"/>
  </sheetPr>
  <dimension ref="A1:S46"/>
  <sheetViews>
    <sheetView showGridLines="0" zoomScale="85" zoomScaleNormal="85" workbookViewId="0">
      <selection sqref="A1:S1"/>
    </sheetView>
  </sheetViews>
  <sheetFormatPr defaultRowHeight="12.75" outlineLevelCol="1"/>
  <cols>
    <col min="1" max="1" width="9.140625" style="102"/>
    <col min="2" max="2" width="59.5703125" style="102" bestFit="1" customWidth="1"/>
    <col min="3" max="3" width="9.140625" style="102"/>
    <col min="4" max="4" width="12.7109375" style="102" bestFit="1" customWidth="1"/>
    <col min="5" max="5" width="7.28515625" style="102" bestFit="1" customWidth="1"/>
    <col min="6" max="6" width="9.140625" style="157"/>
    <col min="7" max="7" width="2.42578125" style="158" customWidth="1"/>
    <col min="8" max="8" width="10.42578125" style="108" customWidth="1" outlineLevel="1"/>
    <col min="9" max="9" width="9.140625" style="158" outlineLevel="1"/>
    <col min="10" max="13" width="9.42578125" style="158" customWidth="1" outlineLevel="1"/>
    <col min="14" max="14" width="10.28515625" style="158" bestFit="1" customWidth="1"/>
    <col min="15" max="15" width="10.42578125" style="88" customWidth="1"/>
    <col min="16" max="16" width="11.7109375" style="88" customWidth="1"/>
    <col min="17" max="17" width="11" style="88" customWidth="1"/>
    <col min="18" max="18" width="10.85546875" style="88" customWidth="1"/>
    <col min="19" max="19" width="11.42578125" style="88" customWidth="1"/>
    <col min="20" max="257" width="9.140625" style="102"/>
    <col min="258" max="258" width="59.5703125" style="102" bestFit="1" customWidth="1"/>
    <col min="259" max="259" width="9.140625" style="102"/>
    <col min="260" max="260" width="19.42578125" style="102" bestFit="1" customWidth="1"/>
    <col min="261" max="261" width="7.28515625" style="102" bestFit="1" customWidth="1"/>
    <col min="262" max="262" width="9.140625" style="102"/>
    <col min="263" max="263" width="2.42578125" style="102" customWidth="1"/>
    <col min="264" max="264" width="10.42578125" style="102" customWidth="1"/>
    <col min="265" max="265" width="9.140625" style="102"/>
    <col min="266" max="269" width="9.42578125" style="102" customWidth="1"/>
    <col min="270" max="270" width="10.28515625" style="102" bestFit="1" customWidth="1"/>
    <col min="271" max="271" width="10.42578125" style="102" customWidth="1"/>
    <col min="272" max="272" width="11.7109375" style="102" customWidth="1"/>
    <col min="273" max="273" width="11" style="102" customWidth="1"/>
    <col min="274" max="274" width="10.85546875" style="102" customWidth="1"/>
    <col min="275" max="275" width="11.42578125" style="102" customWidth="1"/>
    <col min="276" max="513" width="9.140625" style="102"/>
    <col min="514" max="514" width="59.5703125" style="102" bestFit="1" customWidth="1"/>
    <col min="515" max="515" width="9.140625" style="102"/>
    <col min="516" max="516" width="19.42578125" style="102" bestFit="1" customWidth="1"/>
    <col min="517" max="517" width="7.28515625" style="102" bestFit="1" customWidth="1"/>
    <col min="518" max="518" width="9.140625" style="102"/>
    <col min="519" max="519" width="2.42578125" style="102" customWidth="1"/>
    <col min="520" max="520" width="10.42578125" style="102" customWidth="1"/>
    <col min="521" max="521" width="9.140625" style="102"/>
    <col min="522" max="525" width="9.42578125" style="102" customWidth="1"/>
    <col min="526" max="526" width="10.28515625" style="102" bestFit="1" customWidth="1"/>
    <col min="527" max="527" width="10.42578125" style="102" customWidth="1"/>
    <col min="528" max="528" width="11.7109375" style="102" customWidth="1"/>
    <col min="529" max="529" width="11" style="102" customWidth="1"/>
    <col min="530" max="530" width="10.85546875" style="102" customWidth="1"/>
    <col min="531" max="531" width="11.42578125" style="102" customWidth="1"/>
    <col min="532" max="769" width="9.140625" style="102"/>
    <col min="770" max="770" width="59.5703125" style="102" bestFit="1" customWidth="1"/>
    <col min="771" max="771" width="9.140625" style="102"/>
    <col min="772" max="772" width="19.42578125" style="102" bestFit="1" customWidth="1"/>
    <col min="773" max="773" width="7.28515625" style="102" bestFit="1" customWidth="1"/>
    <col min="774" max="774" width="9.140625" style="102"/>
    <col min="775" max="775" width="2.42578125" style="102" customWidth="1"/>
    <col min="776" max="776" width="10.42578125" style="102" customWidth="1"/>
    <col min="777" max="777" width="9.140625" style="102"/>
    <col min="778" max="781" width="9.42578125" style="102" customWidth="1"/>
    <col min="782" max="782" width="10.28515625" style="102" bestFit="1" customWidth="1"/>
    <col min="783" max="783" width="10.42578125" style="102" customWidth="1"/>
    <col min="784" max="784" width="11.7109375" style="102" customWidth="1"/>
    <col min="785" max="785" width="11" style="102" customWidth="1"/>
    <col min="786" max="786" width="10.85546875" style="102" customWidth="1"/>
    <col min="787" max="787" width="11.42578125" style="102" customWidth="1"/>
    <col min="788" max="1025" width="9.140625" style="102"/>
    <col min="1026" max="1026" width="59.5703125" style="102" bestFit="1" customWidth="1"/>
    <col min="1027" max="1027" width="9.140625" style="102"/>
    <col min="1028" max="1028" width="19.42578125" style="102" bestFit="1" customWidth="1"/>
    <col min="1029" max="1029" width="7.28515625" style="102" bestFit="1" customWidth="1"/>
    <col min="1030" max="1030" width="9.140625" style="102"/>
    <col min="1031" max="1031" width="2.42578125" style="102" customWidth="1"/>
    <col min="1032" max="1032" width="10.42578125" style="102" customWidth="1"/>
    <col min="1033" max="1033" width="9.140625" style="102"/>
    <col min="1034" max="1037" width="9.42578125" style="102" customWidth="1"/>
    <col min="1038" max="1038" width="10.28515625" style="102" bestFit="1" customWidth="1"/>
    <col min="1039" max="1039" width="10.42578125" style="102" customWidth="1"/>
    <col min="1040" max="1040" width="11.7109375" style="102" customWidth="1"/>
    <col min="1041" max="1041" width="11" style="102" customWidth="1"/>
    <col min="1042" max="1042" width="10.85546875" style="102" customWidth="1"/>
    <col min="1043" max="1043" width="11.42578125" style="102" customWidth="1"/>
    <col min="1044" max="1281" width="9.140625" style="102"/>
    <col min="1282" max="1282" width="59.5703125" style="102" bestFit="1" customWidth="1"/>
    <col min="1283" max="1283" width="9.140625" style="102"/>
    <col min="1284" max="1284" width="19.42578125" style="102" bestFit="1" customWidth="1"/>
    <col min="1285" max="1285" width="7.28515625" style="102" bestFit="1" customWidth="1"/>
    <col min="1286" max="1286" width="9.140625" style="102"/>
    <col min="1287" max="1287" width="2.42578125" style="102" customWidth="1"/>
    <col min="1288" max="1288" width="10.42578125" style="102" customWidth="1"/>
    <col min="1289" max="1289" width="9.140625" style="102"/>
    <col min="1290" max="1293" width="9.42578125" style="102" customWidth="1"/>
    <col min="1294" max="1294" width="10.28515625" style="102" bestFit="1" customWidth="1"/>
    <col min="1295" max="1295" width="10.42578125" style="102" customWidth="1"/>
    <col min="1296" max="1296" width="11.7109375" style="102" customWidth="1"/>
    <col min="1297" max="1297" width="11" style="102" customWidth="1"/>
    <col min="1298" max="1298" width="10.85546875" style="102" customWidth="1"/>
    <col min="1299" max="1299" width="11.42578125" style="102" customWidth="1"/>
    <col min="1300" max="1537" width="9.140625" style="102"/>
    <col min="1538" max="1538" width="59.5703125" style="102" bestFit="1" customWidth="1"/>
    <col min="1539" max="1539" width="9.140625" style="102"/>
    <col min="1540" max="1540" width="19.42578125" style="102" bestFit="1" customWidth="1"/>
    <col min="1541" max="1541" width="7.28515625" style="102" bestFit="1" customWidth="1"/>
    <col min="1542" max="1542" width="9.140625" style="102"/>
    <col min="1543" max="1543" width="2.42578125" style="102" customWidth="1"/>
    <col min="1544" max="1544" width="10.42578125" style="102" customWidth="1"/>
    <col min="1545" max="1545" width="9.140625" style="102"/>
    <col min="1546" max="1549" width="9.42578125" style="102" customWidth="1"/>
    <col min="1550" max="1550" width="10.28515625" style="102" bestFit="1" customWidth="1"/>
    <col min="1551" max="1551" width="10.42578125" style="102" customWidth="1"/>
    <col min="1552" max="1552" width="11.7109375" style="102" customWidth="1"/>
    <col min="1553" max="1553" width="11" style="102" customWidth="1"/>
    <col min="1554" max="1554" width="10.85546875" style="102" customWidth="1"/>
    <col min="1555" max="1555" width="11.42578125" style="102" customWidth="1"/>
    <col min="1556" max="1793" width="9.140625" style="102"/>
    <col min="1794" max="1794" width="59.5703125" style="102" bestFit="1" customWidth="1"/>
    <col min="1795" max="1795" width="9.140625" style="102"/>
    <col min="1796" max="1796" width="19.42578125" style="102" bestFit="1" customWidth="1"/>
    <col min="1797" max="1797" width="7.28515625" style="102" bestFit="1" customWidth="1"/>
    <col min="1798" max="1798" width="9.140625" style="102"/>
    <col min="1799" max="1799" width="2.42578125" style="102" customWidth="1"/>
    <col min="1800" max="1800" width="10.42578125" style="102" customWidth="1"/>
    <col min="1801" max="1801" width="9.140625" style="102"/>
    <col min="1802" max="1805" width="9.42578125" style="102" customWidth="1"/>
    <col min="1806" max="1806" width="10.28515625" style="102" bestFit="1" customWidth="1"/>
    <col min="1807" max="1807" width="10.42578125" style="102" customWidth="1"/>
    <col min="1808" max="1808" width="11.7109375" style="102" customWidth="1"/>
    <col min="1809" max="1809" width="11" style="102" customWidth="1"/>
    <col min="1810" max="1810" width="10.85546875" style="102" customWidth="1"/>
    <col min="1811" max="1811" width="11.42578125" style="102" customWidth="1"/>
    <col min="1812" max="2049" width="9.140625" style="102"/>
    <col min="2050" max="2050" width="59.5703125" style="102" bestFit="1" customWidth="1"/>
    <col min="2051" max="2051" width="9.140625" style="102"/>
    <col min="2052" max="2052" width="19.42578125" style="102" bestFit="1" customWidth="1"/>
    <col min="2053" max="2053" width="7.28515625" style="102" bestFit="1" customWidth="1"/>
    <col min="2054" max="2054" width="9.140625" style="102"/>
    <col min="2055" max="2055" width="2.42578125" style="102" customWidth="1"/>
    <col min="2056" max="2056" width="10.42578125" style="102" customWidth="1"/>
    <col min="2057" max="2057" width="9.140625" style="102"/>
    <col min="2058" max="2061" width="9.42578125" style="102" customWidth="1"/>
    <col min="2062" max="2062" width="10.28515625" style="102" bestFit="1" customWidth="1"/>
    <col min="2063" max="2063" width="10.42578125" style="102" customWidth="1"/>
    <col min="2064" max="2064" width="11.7109375" style="102" customWidth="1"/>
    <col min="2065" max="2065" width="11" style="102" customWidth="1"/>
    <col min="2066" max="2066" width="10.85546875" style="102" customWidth="1"/>
    <col min="2067" max="2067" width="11.42578125" style="102" customWidth="1"/>
    <col min="2068" max="2305" width="9.140625" style="102"/>
    <col min="2306" max="2306" width="59.5703125" style="102" bestFit="1" customWidth="1"/>
    <col min="2307" max="2307" width="9.140625" style="102"/>
    <col min="2308" max="2308" width="19.42578125" style="102" bestFit="1" customWidth="1"/>
    <col min="2309" max="2309" width="7.28515625" style="102" bestFit="1" customWidth="1"/>
    <col min="2310" max="2310" width="9.140625" style="102"/>
    <col min="2311" max="2311" width="2.42578125" style="102" customWidth="1"/>
    <col min="2312" max="2312" width="10.42578125" style="102" customWidth="1"/>
    <col min="2313" max="2313" width="9.140625" style="102"/>
    <col min="2314" max="2317" width="9.42578125" style="102" customWidth="1"/>
    <col min="2318" max="2318" width="10.28515625" style="102" bestFit="1" customWidth="1"/>
    <col min="2319" max="2319" width="10.42578125" style="102" customWidth="1"/>
    <col min="2320" max="2320" width="11.7109375" style="102" customWidth="1"/>
    <col min="2321" max="2321" width="11" style="102" customWidth="1"/>
    <col min="2322" max="2322" width="10.85546875" style="102" customWidth="1"/>
    <col min="2323" max="2323" width="11.42578125" style="102" customWidth="1"/>
    <col min="2324" max="2561" width="9.140625" style="102"/>
    <col min="2562" max="2562" width="59.5703125" style="102" bestFit="1" customWidth="1"/>
    <col min="2563" max="2563" width="9.140625" style="102"/>
    <col min="2564" max="2564" width="19.42578125" style="102" bestFit="1" customWidth="1"/>
    <col min="2565" max="2565" width="7.28515625" style="102" bestFit="1" customWidth="1"/>
    <col min="2566" max="2566" width="9.140625" style="102"/>
    <col min="2567" max="2567" width="2.42578125" style="102" customWidth="1"/>
    <col min="2568" max="2568" width="10.42578125" style="102" customWidth="1"/>
    <col min="2569" max="2569" width="9.140625" style="102"/>
    <col min="2570" max="2573" width="9.42578125" style="102" customWidth="1"/>
    <col min="2574" max="2574" width="10.28515625" style="102" bestFit="1" customWidth="1"/>
    <col min="2575" max="2575" width="10.42578125" style="102" customWidth="1"/>
    <col min="2576" max="2576" width="11.7109375" style="102" customWidth="1"/>
    <col min="2577" max="2577" width="11" style="102" customWidth="1"/>
    <col min="2578" max="2578" width="10.85546875" style="102" customWidth="1"/>
    <col min="2579" max="2579" width="11.42578125" style="102" customWidth="1"/>
    <col min="2580" max="2817" width="9.140625" style="102"/>
    <col min="2818" max="2818" width="59.5703125" style="102" bestFit="1" customWidth="1"/>
    <col min="2819" max="2819" width="9.140625" style="102"/>
    <col min="2820" max="2820" width="19.42578125" style="102" bestFit="1" customWidth="1"/>
    <col min="2821" max="2821" width="7.28515625" style="102" bestFit="1" customWidth="1"/>
    <col min="2822" max="2822" width="9.140625" style="102"/>
    <col min="2823" max="2823" width="2.42578125" style="102" customWidth="1"/>
    <col min="2824" max="2824" width="10.42578125" style="102" customWidth="1"/>
    <col min="2825" max="2825" width="9.140625" style="102"/>
    <col min="2826" max="2829" width="9.42578125" style="102" customWidth="1"/>
    <col min="2830" max="2830" width="10.28515625" style="102" bestFit="1" customWidth="1"/>
    <col min="2831" max="2831" width="10.42578125" style="102" customWidth="1"/>
    <col min="2832" max="2832" width="11.7109375" style="102" customWidth="1"/>
    <col min="2833" max="2833" width="11" style="102" customWidth="1"/>
    <col min="2834" max="2834" width="10.85546875" style="102" customWidth="1"/>
    <col min="2835" max="2835" width="11.42578125" style="102" customWidth="1"/>
    <col min="2836" max="3073" width="9.140625" style="102"/>
    <col min="3074" max="3074" width="59.5703125" style="102" bestFit="1" customWidth="1"/>
    <col min="3075" max="3075" width="9.140625" style="102"/>
    <col min="3076" max="3076" width="19.42578125" style="102" bestFit="1" customWidth="1"/>
    <col min="3077" max="3077" width="7.28515625" style="102" bestFit="1" customWidth="1"/>
    <col min="3078" max="3078" width="9.140625" style="102"/>
    <col min="3079" max="3079" width="2.42578125" style="102" customWidth="1"/>
    <col min="3080" max="3080" width="10.42578125" style="102" customWidth="1"/>
    <col min="3081" max="3081" width="9.140625" style="102"/>
    <col min="3082" max="3085" width="9.42578125" style="102" customWidth="1"/>
    <col min="3086" max="3086" width="10.28515625" style="102" bestFit="1" customWidth="1"/>
    <col min="3087" max="3087" width="10.42578125" style="102" customWidth="1"/>
    <col min="3088" max="3088" width="11.7109375" style="102" customWidth="1"/>
    <col min="3089" max="3089" width="11" style="102" customWidth="1"/>
    <col min="3090" max="3090" width="10.85546875" style="102" customWidth="1"/>
    <col min="3091" max="3091" width="11.42578125" style="102" customWidth="1"/>
    <col min="3092" max="3329" width="9.140625" style="102"/>
    <col min="3330" max="3330" width="59.5703125" style="102" bestFit="1" customWidth="1"/>
    <col min="3331" max="3331" width="9.140625" style="102"/>
    <col min="3332" max="3332" width="19.42578125" style="102" bestFit="1" customWidth="1"/>
    <col min="3333" max="3333" width="7.28515625" style="102" bestFit="1" customWidth="1"/>
    <col min="3334" max="3334" width="9.140625" style="102"/>
    <col min="3335" max="3335" width="2.42578125" style="102" customWidth="1"/>
    <col min="3336" max="3336" width="10.42578125" style="102" customWidth="1"/>
    <col min="3337" max="3337" width="9.140625" style="102"/>
    <col min="3338" max="3341" width="9.42578125" style="102" customWidth="1"/>
    <col min="3342" max="3342" width="10.28515625" style="102" bestFit="1" customWidth="1"/>
    <col min="3343" max="3343" width="10.42578125" style="102" customWidth="1"/>
    <col min="3344" max="3344" width="11.7109375" style="102" customWidth="1"/>
    <col min="3345" max="3345" width="11" style="102" customWidth="1"/>
    <col min="3346" max="3346" width="10.85546875" style="102" customWidth="1"/>
    <col min="3347" max="3347" width="11.42578125" style="102" customWidth="1"/>
    <col min="3348" max="3585" width="9.140625" style="102"/>
    <col min="3586" max="3586" width="59.5703125" style="102" bestFit="1" customWidth="1"/>
    <col min="3587" max="3587" width="9.140625" style="102"/>
    <col min="3588" max="3588" width="19.42578125" style="102" bestFit="1" customWidth="1"/>
    <col min="3589" max="3589" width="7.28515625" style="102" bestFit="1" customWidth="1"/>
    <col min="3590" max="3590" width="9.140625" style="102"/>
    <col min="3591" max="3591" width="2.42578125" style="102" customWidth="1"/>
    <col min="3592" max="3592" width="10.42578125" style="102" customWidth="1"/>
    <col min="3593" max="3593" width="9.140625" style="102"/>
    <col min="3594" max="3597" width="9.42578125" style="102" customWidth="1"/>
    <col min="3598" max="3598" width="10.28515625" style="102" bestFit="1" customWidth="1"/>
    <col min="3599" max="3599" width="10.42578125" style="102" customWidth="1"/>
    <col min="3600" max="3600" width="11.7109375" style="102" customWidth="1"/>
    <col min="3601" max="3601" width="11" style="102" customWidth="1"/>
    <col min="3602" max="3602" width="10.85546875" style="102" customWidth="1"/>
    <col min="3603" max="3603" width="11.42578125" style="102" customWidth="1"/>
    <col min="3604" max="3841" width="9.140625" style="102"/>
    <col min="3842" max="3842" width="59.5703125" style="102" bestFit="1" customWidth="1"/>
    <col min="3843" max="3843" width="9.140625" style="102"/>
    <col min="3844" max="3844" width="19.42578125" style="102" bestFit="1" customWidth="1"/>
    <col min="3845" max="3845" width="7.28515625" style="102" bestFit="1" customWidth="1"/>
    <col min="3846" max="3846" width="9.140625" style="102"/>
    <col min="3847" max="3847" width="2.42578125" style="102" customWidth="1"/>
    <col min="3848" max="3848" width="10.42578125" style="102" customWidth="1"/>
    <col min="3849" max="3849" width="9.140625" style="102"/>
    <col min="3850" max="3853" width="9.42578125" style="102" customWidth="1"/>
    <col min="3854" max="3854" width="10.28515625" style="102" bestFit="1" customWidth="1"/>
    <col min="3855" max="3855" width="10.42578125" style="102" customWidth="1"/>
    <col min="3856" max="3856" width="11.7109375" style="102" customWidth="1"/>
    <col min="3857" max="3857" width="11" style="102" customWidth="1"/>
    <col min="3858" max="3858" width="10.85546875" style="102" customWidth="1"/>
    <col min="3859" max="3859" width="11.42578125" style="102" customWidth="1"/>
    <col min="3860" max="4097" width="9.140625" style="102"/>
    <col min="4098" max="4098" width="59.5703125" style="102" bestFit="1" customWidth="1"/>
    <col min="4099" max="4099" width="9.140625" style="102"/>
    <col min="4100" max="4100" width="19.42578125" style="102" bestFit="1" customWidth="1"/>
    <col min="4101" max="4101" width="7.28515625" style="102" bestFit="1" customWidth="1"/>
    <col min="4102" max="4102" width="9.140625" style="102"/>
    <col min="4103" max="4103" width="2.42578125" style="102" customWidth="1"/>
    <col min="4104" max="4104" width="10.42578125" style="102" customWidth="1"/>
    <col min="4105" max="4105" width="9.140625" style="102"/>
    <col min="4106" max="4109" width="9.42578125" style="102" customWidth="1"/>
    <col min="4110" max="4110" width="10.28515625" style="102" bestFit="1" customWidth="1"/>
    <col min="4111" max="4111" width="10.42578125" style="102" customWidth="1"/>
    <col min="4112" max="4112" width="11.7109375" style="102" customWidth="1"/>
    <col min="4113" max="4113" width="11" style="102" customWidth="1"/>
    <col min="4114" max="4114" width="10.85546875" style="102" customWidth="1"/>
    <col min="4115" max="4115" width="11.42578125" style="102" customWidth="1"/>
    <col min="4116" max="4353" width="9.140625" style="102"/>
    <col min="4354" max="4354" width="59.5703125" style="102" bestFit="1" customWidth="1"/>
    <col min="4355" max="4355" width="9.140625" style="102"/>
    <col min="4356" max="4356" width="19.42578125" style="102" bestFit="1" customWidth="1"/>
    <col min="4357" max="4357" width="7.28515625" style="102" bestFit="1" customWidth="1"/>
    <col min="4358" max="4358" width="9.140625" style="102"/>
    <col min="4359" max="4359" width="2.42578125" style="102" customWidth="1"/>
    <col min="4360" max="4360" width="10.42578125" style="102" customWidth="1"/>
    <col min="4361" max="4361" width="9.140625" style="102"/>
    <col min="4362" max="4365" width="9.42578125" style="102" customWidth="1"/>
    <col min="4366" max="4366" width="10.28515625" style="102" bestFit="1" customWidth="1"/>
    <col min="4367" max="4367" width="10.42578125" style="102" customWidth="1"/>
    <col min="4368" max="4368" width="11.7109375" style="102" customWidth="1"/>
    <col min="4369" max="4369" width="11" style="102" customWidth="1"/>
    <col min="4370" max="4370" width="10.85546875" style="102" customWidth="1"/>
    <col min="4371" max="4371" width="11.42578125" style="102" customWidth="1"/>
    <col min="4372" max="4609" width="9.140625" style="102"/>
    <col min="4610" max="4610" width="59.5703125" style="102" bestFit="1" customWidth="1"/>
    <col min="4611" max="4611" width="9.140625" style="102"/>
    <col min="4612" max="4612" width="19.42578125" style="102" bestFit="1" customWidth="1"/>
    <col min="4613" max="4613" width="7.28515625" style="102" bestFit="1" customWidth="1"/>
    <col min="4614" max="4614" width="9.140625" style="102"/>
    <col min="4615" max="4615" width="2.42578125" style="102" customWidth="1"/>
    <col min="4616" max="4616" width="10.42578125" style="102" customWidth="1"/>
    <col min="4617" max="4617" width="9.140625" style="102"/>
    <col min="4618" max="4621" width="9.42578125" style="102" customWidth="1"/>
    <col min="4622" max="4622" width="10.28515625" style="102" bestFit="1" customWidth="1"/>
    <col min="4623" max="4623" width="10.42578125" style="102" customWidth="1"/>
    <col min="4624" max="4624" width="11.7109375" style="102" customWidth="1"/>
    <col min="4625" max="4625" width="11" style="102" customWidth="1"/>
    <col min="4626" max="4626" width="10.85546875" style="102" customWidth="1"/>
    <col min="4627" max="4627" width="11.42578125" style="102" customWidth="1"/>
    <col min="4628" max="4865" width="9.140625" style="102"/>
    <col min="4866" max="4866" width="59.5703125" style="102" bestFit="1" customWidth="1"/>
    <col min="4867" max="4867" width="9.140625" style="102"/>
    <col min="4868" max="4868" width="19.42578125" style="102" bestFit="1" customWidth="1"/>
    <col min="4869" max="4869" width="7.28515625" style="102" bestFit="1" customWidth="1"/>
    <col min="4870" max="4870" width="9.140625" style="102"/>
    <col min="4871" max="4871" width="2.42578125" style="102" customWidth="1"/>
    <col min="4872" max="4872" width="10.42578125" style="102" customWidth="1"/>
    <col min="4873" max="4873" width="9.140625" style="102"/>
    <col min="4874" max="4877" width="9.42578125" style="102" customWidth="1"/>
    <col min="4878" max="4878" width="10.28515625" style="102" bestFit="1" customWidth="1"/>
    <col min="4879" max="4879" width="10.42578125" style="102" customWidth="1"/>
    <col min="4880" max="4880" width="11.7109375" style="102" customWidth="1"/>
    <col min="4881" max="4881" width="11" style="102" customWidth="1"/>
    <col min="4882" max="4882" width="10.85546875" style="102" customWidth="1"/>
    <col min="4883" max="4883" width="11.42578125" style="102" customWidth="1"/>
    <col min="4884" max="5121" width="9.140625" style="102"/>
    <col min="5122" max="5122" width="59.5703125" style="102" bestFit="1" customWidth="1"/>
    <col min="5123" max="5123" width="9.140625" style="102"/>
    <col min="5124" max="5124" width="19.42578125" style="102" bestFit="1" customWidth="1"/>
    <col min="5125" max="5125" width="7.28515625" style="102" bestFit="1" customWidth="1"/>
    <col min="5126" max="5126" width="9.140625" style="102"/>
    <col min="5127" max="5127" width="2.42578125" style="102" customWidth="1"/>
    <col min="5128" max="5128" width="10.42578125" style="102" customWidth="1"/>
    <col min="5129" max="5129" width="9.140625" style="102"/>
    <col min="5130" max="5133" width="9.42578125" style="102" customWidth="1"/>
    <col min="5134" max="5134" width="10.28515625" style="102" bestFit="1" customWidth="1"/>
    <col min="5135" max="5135" width="10.42578125" style="102" customWidth="1"/>
    <col min="5136" max="5136" width="11.7109375" style="102" customWidth="1"/>
    <col min="5137" max="5137" width="11" style="102" customWidth="1"/>
    <col min="5138" max="5138" width="10.85546875" style="102" customWidth="1"/>
    <col min="5139" max="5139" width="11.42578125" style="102" customWidth="1"/>
    <col min="5140" max="5377" width="9.140625" style="102"/>
    <col min="5378" max="5378" width="59.5703125" style="102" bestFit="1" customWidth="1"/>
    <col min="5379" max="5379" width="9.140625" style="102"/>
    <col min="5380" max="5380" width="19.42578125" style="102" bestFit="1" customWidth="1"/>
    <col min="5381" max="5381" width="7.28515625" style="102" bestFit="1" customWidth="1"/>
    <col min="5382" max="5382" width="9.140625" style="102"/>
    <col min="5383" max="5383" width="2.42578125" style="102" customWidth="1"/>
    <col min="5384" max="5384" width="10.42578125" style="102" customWidth="1"/>
    <col min="5385" max="5385" width="9.140625" style="102"/>
    <col min="5386" max="5389" width="9.42578125" style="102" customWidth="1"/>
    <col min="5390" max="5390" width="10.28515625" style="102" bestFit="1" customWidth="1"/>
    <col min="5391" max="5391" width="10.42578125" style="102" customWidth="1"/>
    <col min="5392" max="5392" width="11.7109375" style="102" customWidth="1"/>
    <col min="5393" max="5393" width="11" style="102" customWidth="1"/>
    <col min="5394" max="5394" width="10.85546875" style="102" customWidth="1"/>
    <col min="5395" max="5395" width="11.42578125" style="102" customWidth="1"/>
    <col min="5396" max="5633" width="9.140625" style="102"/>
    <col min="5634" max="5634" width="59.5703125" style="102" bestFit="1" customWidth="1"/>
    <col min="5635" max="5635" width="9.140625" style="102"/>
    <col min="5636" max="5636" width="19.42578125" style="102" bestFit="1" customWidth="1"/>
    <col min="5637" max="5637" width="7.28515625" style="102" bestFit="1" customWidth="1"/>
    <col min="5638" max="5638" width="9.140625" style="102"/>
    <col min="5639" max="5639" width="2.42578125" style="102" customWidth="1"/>
    <col min="5640" max="5640" width="10.42578125" style="102" customWidth="1"/>
    <col min="5641" max="5641" width="9.140625" style="102"/>
    <col min="5642" max="5645" width="9.42578125" style="102" customWidth="1"/>
    <col min="5646" max="5646" width="10.28515625" style="102" bestFit="1" customWidth="1"/>
    <col min="5647" max="5647" width="10.42578125" style="102" customWidth="1"/>
    <col min="5648" max="5648" width="11.7109375" style="102" customWidth="1"/>
    <col min="5649" max="5649" width="11" style="102" customWidth="1"/>
    <col min="5650" max="5650" width="10.85546875" style="102" customWidth="1"/>
    <col min="5651" max="5651" width="11.42578125" style="102" customWidth="1"/>
    <col min="5652" max="5889" width="9.140625" style="102"/>
    <col min="5890" max="5890" width="59.5703125" style="102" bestFit="1" customWidth="1"/>
    <col min="5891" max="5891" width="9.140625" style="102"/>
    <col min="5892" max="5892" width="19.42578125" style="102" bestFit="1" customWidth="1"/>
    <col min="5893" max="5893" width="7.28515625" style="102" bestFit="1" customWidth="1"/>
    <col min="5894" max="5894" width="9.140625" style="102"/>
    <col min="5895" max="5895" width="2.42578125" style="102" customWidth="1"/>
    <col min="5896" max="5896" width="10.42578125" style="102" customWidth="1"/>
    <col min="5897" max="5897" width="9.140625" style="102"/>
    <col min="5898" max="5901" width="9.42578125" style="102" customWidth="1"/>
    <col min="5902" max="5902" width="10.28515625" style="102" bestFit="1" customWidth="1"/>
    <col min="5903" max="5903" width="10.42578125" style="102" customWidth="1"/>
    <col min="5904" max="5904" width="11.7109375" style="102" customWidth="1"/>
    <col min="5905" max="5905" width="11" style="102" customWidth="1"/>
    <col min="5906" max="5906" width="10.85546875" style="102" customWidth="1"/>
    <col min="5907" max="5907" width="11.42578125" style="102" customWidth="1"/>
    <col min="5908" max="6145" width="9.140625" style="102"/>
    <col min="6146" max="6146" width="59.5703125" style="102" bestFit="1" customWidth="1"/>
    <col min="6147" max="6147" width="9.140625" style="102"/>
    <col min="6148" max="6148" width="19.42578125" style="102" bestFit="1" customWidth="1"/>
    <col min="6149" max="6149" width="7.28515625" style="102" bestFit="1" customWidth="1"/>
    <col min="6150" max="6150" width="9.140625" style="102"/>
    <col min="6151" max="6151" width="2.42578125" style="102" customWidth="1"/>
    <col min="6152" max="6152" width="10.42578125" style="102" customWidth="1"/>
    <col min="6153" max="6153" width="9.140625" style="102"/>
    <col min="6154" max="6157" width="9.42578125" style="102" customWidth="1"/>
    <col min="6158" max="6158" width="10.28515625" style="102" bestFit="1" customWidth="1"/>
    <col min="6159" max="6159" width="10.42578125" style="102" customWidth="1"/>
    <col min="6160" max="6160" width="11.7109375" style="102" customWidth="1"/>
    <col min="6161" max="6161" width="11" style="102" customWidth="1"/>
    <col min="6162" max="6162" width="10.85546875" style="102" customWidth="1"/>
    <col min="6163" max="6163" width="11.42578125" style="102" customWidth="1"/>
    <col min="6164" max="6401" width="9.140625" style="102"/>
    <col min="6402" max="6402" width="59.5703125" style="102" bestFit="1" customWidth="1"/>
    <col min="6403" max="6403" width="9.140625" style="102"/>
    <col min="6404" max="6404" width="19.42578125" style="102" bestFit="1" customWidth="1"/>
    <col min="6405" max="6405" width="7.28515625" style="102" bestFit="1" customWidth="1"/>
    <col min="6406" max="6406" width="9.140625" style="102"/>
    <col min="6407" max="6407" width="2.42578125" style="102" customWidth="1"/>
    <col min="6408" max="6408" width="10.42578125" style="102" customWidth="1"/>
    <col min="6409" max="6409" width="9.140625" style="102"/>
    <col min="6410" max="6413" width="9.42578125" style="102" customWidth="1"/>
    <col min="6414" max="6414" width="10.28515625" style="102" bestFit="1" customWidth="1"/>
    <col min="6415" max="6415" width="10.42578125" style="102" customWidth="1"/>
    <col min="6416" max="6416" width="11.7109375" style="102" customWidth="1"/>
    <col min="6417" max="6417" width="11" style="102" customWidth="1"/>
    <col min="6418" max="6418" width="10.85546875" style="102" customWidth="1"/>
    <col min="6419" max="6419" width="11.42578125" style="102" customWidth="1"/>
    <col min="6420" max="6657" width="9.140625" style="102"/>
    <col min="6658" max="6658" width="59.5703125" style="102" bestFit="1" customWidth="1"/>
    <col min="6659" max="6659" width="9.140625" style="102"/>
    <col min="6660" max="6660" width="19.42578125" style="102" bestFit="1" customWidth="1"/>
    <col min="6661" max="6661" width="7.28515625" style="102" bestFit="1" customWidth="1"/>
    <col min="6662" max="6662" width="9.140625" style="102"/>
    <col min="6663" max="6663" width="2.42578125" style="102" customWidth="1"/>
    <col min="6664" max="6664" width="10.42578125" style="102" customWidth="1"/>
    <col min="6665" max="6665" width="9.140625" style="102"/>
    <col min="6666" max="6669" width="9.42578125" style="102" customWidth="1"/>
    <col min="6670" max="6670" width="10.28515625" style="102" bestFit="1" customWidth="1"/>
    <col min="6671" max="6671" width="10.42578125" style="102" customWidth="1"/>
    <col min="6672" max="6672" width="11.7109375" style="102" customWidth="1"/>
    <col min="6673" max="6673" width="11" style="102" customWidth="1"/>
    <col min="6674" max="6674" width="10.85546875" style="102" customWidth="1"/>
    <col min="6675" max="6675" width="11.42578125" style="102" customWidth="1"/>
    <col min="6676" max="6913" width="9.140625" style="102"/>
    <col min="6914" max="6914" width="59.5703125" style="102" bestFit="1" customWidth="1"/>
    <col min="6915" max="6915" width="9.140625" style="102"/>
    <col min="6916" max="6916" width="19.42578125" style="102" bestFit="1" customWidth="1"/>
    <col min="6917" max="6917" width="7.28515625" style="102" bestFit="1" customWidth="1"/>
    <col min="6918" max="6918" width="9.140625" style="102"/>
    <col min="6919" max="6919" width="2.42578125" style="102" customWidth="1"/>
    <col min="6920" max="6920" width="10.42578125" style="102" customWidth="1"/>
    <col min="6921" max="6921" width="9.140625" style="102"/>
    <col min="6922" max="6925" width="9.42578125" style="102" customWidth="1"/>
    <col min="6926" max="6926" width="10.28515625" style="102" bestFit="1" customWidth="1"/>
    <col min="6927" max="6927" width="10.42578125" style="102" customWidth="1"/>
    <col min="6928" max="6928" width="11.7109375" style="102" customWidth="1"/>
    <col min="6929" max="6929" width="11" style="102" customWidth="1"/>
    <col min="6930" max="6930" width="10.85546875" style="102" customWidth="1"/>
    <col min="6931" max="6931" width="11.42578125" style="102" customWidth="1"/>
    <col min="6932" max="7169" width="9.140625" style="102"/>
    <col min="7170" max="7170" width="59.5703125" style="102" bestFit="1" customWidth="1"/>
    <col min="7171" max="7171" width="9.140625" style="102"/>
    <col min="7172" max="7172" width="19.42578125" style="102" bestFit="1" customWidth="1"/>
    <col min="7173" max="7173" width="7.28515625" style="102" bestFit="1" customWidth="1"/>
    <col min="7174" max="7174" width="9.140625" style="102"/>
    <col min="7175" max="7175" width="2.42578125" style="102" customWidth="1"/>
    <col min="7176" max="7176" width="10.42578125" style="102" customWidth="1"/>
    <col min="7177" max="7177" width="9.140625" style="102"/>
    <col min="7178" max="7181" width="9.42578125" style="102" customWidth="1"/>
    <col min="7182" max="7182" width="10.28515625" style="102" bestFit="1" customWidth="1"/>
    <col min="7183" max="7183" width="10.42578125" style="102" customWidth="1"/>
    <col min="7184" max="7184" width="11.7109375" style="102" customWidth="1"/>
    <col min="7185" max="7185" width="11" style="102" customWidth="1"/>
    <col min="7186" max="7186" width="10.85546875" style="102" customWidth="1"/>
    <col min="7187" max="7187" width="11.42578125" style="102" customWidth="1"/>
    <col min="7188" max="7425" width="9.140625" style="102"/>
    <col min="7426" max="7426" width="59.5703125" style="102" bestFit="1" customWidth="1"/>
    <col min="7427" max="7427" width="9.140625" style="102"/>
    <col min="7428" max="7428" width="19.42578125" style="102" bestFit="1" customWidth="1"/>
    <col min="7429" max="7429" width="7.28515625" style="102" bestFit="1" customWidth="1"/>
    <col min="7430" max="7430" width="9.140625" style="102"/>
    <col min="7431" max="7431" width="2.42578125" style="102" customWidth="1"/>
    <col min="7432" max="7432" width="10.42578125" style="102" customWidth="1"/>
    <col min="7433" max="7433" width="9.140625" style="102"/>
    <col min="7434" max="7437" width="9.42578125" style="102" customWidth="1"/>
    <col min="7438" max="7438" width="10.28515625" style="102" bestFit="1" customWidth="1"/>
    <col min="7439" max="7439" width="10.42578125" style="102" customWidth="1"/>
    <col min="7440" max="7440" width="11.7109375" style="102" customWidth="1"/>
    <col min="7441" max="7441" width="11" style="102" customWidth="1"/>
    <col min="7442" max="7442" width="10.85546875" style="102" customWidth="1"/>
    <col min="7443" max="7443" width="11.42578125" style="102" customWidth="1"/>
    <col min="7444" max="7681" width="9.140625" style="102"/>
    <col min="7682" max="7682" width="59.5703125" style="102" bestFit="1" customWidth="1"/>
    <col min="7683" max="7683" width="9.140625" style="102"/>
    <col min="7684" max="7684" width="19.42578125" style="102" bestFit="1" customWidth="1"/>
    <col min="7685" max="7685" width="7.28515625" style="102" bestFit="1" customWidth="1"/>
    <col min="7686" max="7686" width="9.140625" style="102"/>
    <col min="7687" max="7687" width="2.42578125" style="102" customWidth="1"/>
    <col min="7688" max="7688" width="10.42578125" style="102" customWidth="1"/>
    <col min="7689" max="7689" width="9.140625" style="102"/>
    <col min="7690" max="7693" width="9.42578125" style="102" customWidth="1"/>
    <col min="7694" max="7694" width="10.28515625" style="102" bestFit="1" customWidth="1"/>
    <col min="7695" max="7695" width="10.42578125" style="102" customWidth="1"/>
    <col min="7696" max="7696" width="11.7109375" style="102" customWidth="1"/>
    <col min="7697" max="7697" width="11" style="102" customWidth="1"/>
    <col min="7698" max="7698" width="10.85546875" style="102" customWidth="1"/>
    <col min="7699" max="7699" width="11.42578125" style="102" customWidth="1"/>
    <col min="7700" max="7937" width="9.140625" style="102"/>
    <col min="7938" max="7938" width="59.5703125" style="102" bestFit="1" customWidth="1"/>
    <col min="7939" max="7939" width="9.140625" style="102"/>
    <col min="7940" max="7940" width="19.42578125" style="102" bestFit="1" customWidth="1"/>
    <col min="7941" max="7941" width="7.28515625" style="102" bestFit="1" customWidth="1"/>
    <col min="7942" max="7942" width="9.140625" style="102"/>
    <col min="7943" max="7943" width="2.42578125" style="102" customWidth="1"/>
    <col min="7944" max="7944" width="10.42578125" style="102" customWidth="1"/>
    <col min="7945" max="7945" width="9.140625" style="102"/>
    <col min="7946" max="7949" width="9.42578125" style="102" customWidth="1"/>
    <col min="7950" max="7950" width="10.28515625" style="102" bestFit="1" customWidth="1"/>
    <col min="7951" max="7951" width="10.42578125" style="102" customWidth="1"/>
    <col min="7952" max="7952" width="11.7109375" style="102" customWidth="1"/>
    <col min="7953" max="7953" width="11" style="102" customWidth="1"/>
    <col min="7954" max="7954" width="10.85546875" style="102" customWidth="1"/>
    <col min="7955" max="7955" width="11.42578125" style="102" customWidth="1"/>
    <col min="7956" max="8193" width="9.140625" style="102"/>
    <col min="8194" max="8194" width="59.5703125" style="102" bestFit="1" customWidth="1"/>
    <col min="8195" max="8195" width="9.140625" style="102"/>
    <col min="8196" max="8196" width="19.42578125" style="102" bestFit="1" customWidth="1"/>
    <col min="8197" max="8197" width="7.28515625" style="102" bestFit="1" customWidth="1"/>
    <col min="8198" max="8198" width="9.140625" style="102"/>
    <col min="8199" max="8199" width="2.42578125" style="102" customWidth="1"/>
    <col min="8200" max="8200" width="10.42578125" style="102" customWidth="1"/>
    <col min="8201" max="8201" width="9.140625" style="102"/>
    <col min="8202" max="8205" width="9.42578125" style="102" customWidth="1"/>
    <col min="8206" max="8206" width="10.28515625" style="102" bestFit="1" customWidth="1"/>
    <col min="8207" max="8207" width="10.42578125" style="102" customWidth="1"/>
    <col min="8208" max="8208" width="11.7109375" style="102" customWidth="1"/>
    <col min="8209" max="8209" width="11" style="102" customWidth="1"/>
    <col min="8210" max="8210" width="10.85546875" style="102" customWidth="1"/>
    <col min="8211" max="8211" width="11.42578125" style="102" customWidth="1"/>
    <col min="8212" max="8449" width="9.140625" style="102"/>
    <col min="8450" max="8450" width="59.5703125" style="102" bestFit="1" customWidth="1"/>
    <col min="8451" max="8451" width="9.140625" style="102"/>
    <col min="8452" max="8452" width="19.42578125" style="102" bestFit="1" customWidth="1"/>
    <col min="8453" max="8453" width="7.28515625" style="102" bestFit="1" customWidth="1"/>
    <col min="8454" max="8454" width="9.140625" style="102"/>
    <col min="8455" max="8455" width="2.42578125" style="102" customWidth="1"/>
    <col min="8456" max="8456" width="10.42578125" style="102" customWidth="1"/>
    <col min="8457" max="8457" width="9.140625" style="102"/>
    <col min="8458" max="8461" width="9.42578125" style="102" customWidth="1"/>
    <col min="8462" max="8462" width="10.28515625" style="102" bestFit="1" customWidth="1"/>
    <col min="8463" max="8463" width="10.42578125" style="102" customWidth="1"/>
    <col min="8464" max="8464" width="11.7109375" style="102" customWidth="1"/>
    <col min="8465" max="8465" width="11" style="102" customWidth="1"/>
    <col min="8466" max="8466" width="10.85546875" style="102" customWidth="1"/>
    <col min="8467" max="8467" width="11.42578125" style="102" customWidth="1"/>
    <col min="8468" max="8705" width="9.140625" style="102"/>
    <col min="8706" max="8706" width="59.5703125" style="102" bestFit="1" customWidth="1"/>
    <col min="8707" max="8707" width="9.140625" style="102"/>
    <col min="8708" max="8708" width="19.42578125" style="102" bestFit="1" customWidth="1"/>
    <col min="8709" max="8709" width="7.28515625" style="102" bestFit="1" customWidth="1"/>
    <col min="8710" max="8710" width="9.140625" style="102"/>
    <col min="8711" max="8711" width="2.42578125" style="102" customWidth="1"/>
    <col min="8712" max="8712" width="10.42578125" style="102" customWidth="1"/>
    <col min="8713" max="8713" width="9.140625" style="102"/>
    <col min="8714" max="8717" width="9.42578125" style="102" customWidth="1"/>
    <col min="8718" max="8718" width="10.28515625" style="102" bestFit="1" customWidth="1"/>
    <col min="8719" max="8719" width="10.42578125" style="102" customWidth="1"/>
    <col min="8720" max="8720" width="11.7109375" style="102" customWidth="1"/>
    <col min="8721" max="8721" width="11" style="102" customWidth="1"/>
    <col min="8722" max="8722" width="10.85546875" style="102" customWidth="1"/>
    <col min="8723" max="8723" width="11.42578125" style="102" customWidth="1"/>
    <col min="8724" max="8961" width="9.140625" style="102"/>
    <col min="8962" max="8962" width="59.5703125" style="102" bestFit="1" customWidth="1"/>
    <col min="8963" max="8963" width="9.140625" style="102"/>
    <col min="8964" max="8964" width="19.42578125" style="102" bestFit="1" customWidth="1"/>
    <col min="8965" max="8965" width="7.28515625" style="102" bestFit="1" customWidth="1"/>
    <col min="8966" max="8966" width="9.140625" style="102"/>
    <col min="8967" max="8967" width="2.42578125" style="102" customWidth="1"/>
    <col min="8968" max="8968" width="10.42578125" style="102" customWidth="1"/>
    <col min="8969" max="8969" width="9.140625" style="102"/>
    <col min="8970" max="8973" width="9.42578125" style="102" customWidth="1"/>
    <col min="8974" max="8974" width="10.28515625" style="102" bestFit="1" customWidth="1"/>
    <col min="8975" max="8975" width="10.42578125" style="102" customWidth="1"/>
    <col min="8976" max="8976" width="11.7109375" style="102" customWidth="1"/>
    <col min="8977" max="8977" width="11" style="102" customWidth="1"/>
    <col min="8978" max="8978" width="10.85546875" style="102" customWidth="1"/>
    <col min="8979" max="8979" width="11.42578125" style="102" customWidth="1"/>
    <col min="8980" max="9217" width="9.140625" style="102"/>
    <col min="9218" max="9218" width="59.5703125" style="102" bestFit="1" customWidth="1"/>
    <col min="9219" max="9219" width="9.140625" style="102"/>
    <col min="9220" max="9220" width="19.42578125" style="102" bestFit="1" customWidth="1"/>
    <col min="9221" max="9221" width="7.28515625" style="102" bestFit="1" customWidth="1"/>
    <col min="9222" max="9222" width="9.140625" style="102"/>
    <col min="9223" max="9223" width="2.42578125" style="102" customWidth="1"/>
    <col min="9224" max="9224" width="10.42578125" style="102" customWidth="1"/>
    <col min="9225" max="9225" width="9.140625" style="102"/>
    <col min="9226" max="9229" width="9.42578125" style="102" customWidth="1"/>
    <col min="9230" max="9230" width="10.28515625" style="102" bestFit="1" customWidth="1"/>
    <col min="9231" max="9231" width="10.42578125" style="102" customWidth="1"/>
    <col min="9232" max="9232" width="11.7109375" style="102" customWidth="1"/>
    <col min="9233" max="9233" width="11" style="102" customWidth="1"/>
    <col min="9234" max="9234" width="10.85546875" style="102" customWidth="1"/>
    <col min="9235" max="9235" width="11.42578125" style="102" customWidth="1"/>
    <col min="9236" max="9473" width="9.140625" style="102"/>
    <col min="9474" max="9474" width="59.5703125" style="102" bestFit="1" customWidth="1"/>
    <col min="9475" max="9475" width="9.140625" style="102"/>
    <col min="9476" max="9476" width="19.42578125" style="102" bestFit="1" customWidth="1"/>
    <col min="9477" max="9477" width="7.28515625" style="102" bestFit="1" customWidth="1"/>
    <col min="9478" max="9478" width="9.140625" style="102"/>
    <col min="9479" max="9479" width="2.42578125" style="102" customWidth="1"/>
    <col min="9480" max="9480" width="10.42578125" style="102" customWidth="1"/>
    <col min="9481" max="9481" width="9.140625" style="102"/>
    <col min="9482" max="9485" width="9.42578125" style="102" customWidth="1"/>
    <col min="9486" max="9486" width="10.28515625" style="102" bestFit="1" customWidth="1"/>
    <col min="9487" max="9487" width="10.42578125" style="102" customWidth="1"/>
    <col min="9488" max="9488" width="11.7109375" style="102" customWidth="1"/>
    <col min="9489" max="9489" width="11" style="102" customWidth="1"/>
    <col min="9490" max="9490" width="10.85546875" style="102" customWidth="1"/>
    <col min="9491" max="9491" width="11.42578125" style="102" customWidth="1"/>
    <col min="9492" max="9729" width="9.140625" style="102"/>
    <col min="9730" max="9730" width="59.5703125" style="102" bestFit="1" customWidth="1"/>
    <col min="9731" max="9731" width="9.140625" style="102"/>
    <col min="9732" max="9732" width="19.42578125" style="102" bestFit="1" customWidth="1"/>
    <col min="9733" max="9733" width="7.28515625" style="102" bestFit="1" customWidth="1"/>
    <col min="9734" max="9734" width="9.140625" style="102"/>
    <col min="9735" max="9735" width="2.42578125" style="102" customWidth="1"/>
    <col min="9736" max="9736" width="10.42578125" style="102" customWidth="1"/>
    <col min="9737" max="9737" width="9.140625" style="102"/>
    <col min="9738" max="9741" width="9.42578125" style="102" customWidth="1"/>
    <col min="9742" max="9742" width="10.28515625" style="102" bestFit="1" customWidth="1"/>
    <col min="9743" max="9743" width="10.42578125" style="102" customWidth="1"/>
    <col min="9744" max="9744" width="11.7109375" style="102" customWidth="1"/>
    <col min="9745" max="9745" width="11" style="102" customWidth="1"/>
    <col min="9746" max="9746" width="10.85546875" style="102" customWidth="1"/>
    <col min="9747" max="9747" width="11.42578125" style="102" customWidth="1"/>
    <col min="9748" max="9985" width="9.140625" style="102"/>
    <col min="9986" max="9986" width="59.5703125" style="102" bestFit="1" customWidth="1"/>
    <col min="9987" max="9987" width="9.140625" style="102"/>
    <col min="9988" max="9988" width="19.42578125" style="102" bestFit="1" customWidth="1"/>
    <col min="9989" max="9989" width="7.28515625" style="102" bestFit="1" customWidth="1"/>
    <col min="9990" max="9990" width="9.140625" style="102"/>
    <col min="9991" max="9991" width="2.42578125" style="102" customWidth="1"/>
    <col min="9992" max="9992" width="10.42578125" style="102" customWidth="1"/>
    <col min="9993" max="9993" width="9.140625" style="102"/>
    <col min="9994" max="9997" width="9.42578125" style="102" customWidth="1"/>
    <col min="9998" max="9998" width="10.28515625" style="102" bestFit="1" customWidth="1"/>
    <col min="9999" max="9999" width="10.42578125" style="102" customWidth="1"/>
    <col min="10000" max="10000" width="11.7109375" style="102" customWidth="1"/>
    <col min="10001" max="10001" width="11" style="102" customWidth="1"/>
    <col min="10002" max="10002" width="10.85546875" style="102" customWidth="1"/>
    <col min="10003" max="10003" width="11.42578125" style="102" customWidth="1"/>
    <col min="10004" max="10241" width="9.140625" style="102"/>
    <col min="10242" max="10242" width="59.5703125" style="102" bestFit="1" customWidth="1"/>
    <col min="10243" max="10243" width="9.140625" style="102"/>
    <col min="10244" max="10244" width="19.42578125" style="102" bestFit="1" customWidth="1"/>
    <col min="10245" max="10245" width="7.28515625" style="102" bestFit="1" customWidth="1"/>
    <col min="10246" max="10246" width="9.140625" style="102"/>
    <col min="10247" max="10247" width="2.42578125" style="102" customWidth="1"/>
    <col min="10248" max="10248" width="10.42578125" style="102" customWidth="1"/>
    <col min="10249" max="10249" width="9.140625" style="102"/>
    <col min="10250" max="10253" width="9.42578125" style="102" customWidth="1"/>
    <col min="10254" max="10254" width="10.28515625" style="102" bestFit="1" customWidth="1"/>
    <col min="10255" max="10255" width="10.42578125" style="102" customWidth="1"/>
    <col min="10256" max="10256" width="11.7109375" style="102" customWidth="1"/>
    <col min="10257" max="10257" width="11" style="102" customWidth="1"/>
    <col min="10258" max="10258" width="10.85546875" style="102" customWidth="1"/>
    <col min="10259" max="10259" width="11.42578125" style="102" customWidth="1"/>
    <col min="10260" max="10497" width="9.140625" style="102"/>
    <col min="10498" max="10498" width="59.5703125" style="102" bestFit="1" customWidth="1"/>
    <col min="10499" max="10499" width="9.140625" style="102"/>
    <col min="10500" max="10500" width="19.42578125" style="102" bestFit="1" customWidth="1"/>
    <col min="10501" max="10501" width="7.28515625" style="102" bestFit="1" customWidth="1"/>
    <col min="10502" max="10502" width="9.140625" style="102"/>
    <col min="10503" max="10503" width="2.42578125" style="102" customWidth="1"/>
    <col min="10504" max="10504" width="10.42578125" style="102" customWidth="1"/>
    <col min="10505" max="10505" width="9.140625" style="102"/>
    <col min="10506" max="10509" width="9.42578125" style="102" customWidth="1"/>
    <col min="10510" max="10510" width="10.28515625" style="102" bestFit="1" customWidth="1"/>
    <col min="10511" max="10511" width="10.42578125" style="102" customWidth="1"/>
    <col min="10512" max="10512" width="11.7109375" style="102" customWidth="1"/>
    <col min="10513" max="10513" width="11" style="102" customWidth="1"/>
    <col min="10514" max="10514" width="10.85546875" style="102" customWidth="1"/>
    <col min="10515" max="10515" width="11.42578125" style="102" customWidth="1"/>
    <col min="10516" max="10753" width="9.140625" style="102"/>
    <col min="10754" max="10754" width="59.5703125" style="102" bestFit="1" customWidth="1"/>
    <col min="10755" max="10755" width="9.140625" style="102"/>
    <col min="10756" max="10756" width="19.42578125" style="102" bestFit="1" customWidth="1"/>
    <col min="10757" max="10757" width="7.28515625" style="102" bestFit="1" customWidth="1"/>
    <col min="10758" max="10758" width="9.140625" style="102"/>
    <col min="10759" max="10759" width="2.42578125" style="102" customWidth="1"/>
    <col min="10760" max="10760" width="10.42578125" style="102" customWidth="1"/>
    <col min="10761" max="10761" width="9.140625" style="102"/>
    <col min="10762" max="10765" width="9.42578125" style="102" customWidth="1"/>
    <col min="10766" max="10766" width="10.28515625" style="102" bestFit="1" customWidth="1"/>
    <col min="10767" max="10767" width="10.42578125" style="102" customWidth="1"/>
    <col min="10768" max="10768" width="11.7109375" style="102" customWidth="1"/>
    <col min="10769" max="10769" width="11" style="102" customWidth="1"/>
    <col min="10770" max="10770" width="10.85546875" style="102" customWidth="1"/>
    <col min="10771" max="10771" width="11.42578125" style="102" customWidth="1"/>
    <col min="10772" max="11009" width="9.140625" style="102"/>
    <col min="11010" max="11010" width="59.5703125" style="102" bestFit="1" customWidth="1"/>
    <col min="11011" max="11011" width="9.140625" style="102"/>
    <col min="11012" max="11012" width="19.42578125" style="102" bestFit="1" customWidth="1"/>
    <col min="11013" max="11013" width="7.28515625" style="102" bestFit="1" customWidth="1"/>
    <col min="11014" max="11014" width="9.140625" style="102"/>
    <col min="11015" max="11015" width="2.42578125" style="102" customWidth="1"/>
    <col min="11016" max="11016" width="10.42578125" style="102" customWidth="1"/>
    <col min="11017" max="11017" width="9.140625" style="102"/>
    <col min="11018" max="11021" width="9.42578125" style="102" customWidth="1"/>
    <col min="11022" max="11022" width="10.28515625" style="102" bestFit="1" customWidth="1"/>
    <col min="11023" max="11023" width="10.42578125" style="102" customWidth="1"/>
    <col min="11024" max="11024" width="11.7109375" style="102" customWidth="1"/>
    <col min="11025" max="11025" width="11" style="102" customWidth="1"/>
    <col min="11026" max="11026" width="10.85546875" style="102" customWidth="1"/>
    <col min="11027" max="11027" width="11.42578125" style="102" customWidth="1"/>
    <col min="11028" max="11265" width="9.140625" style="102"/>
    <col min="11266" max="11266" width="59.5703125" style="102" bestFit="1" customWidth="1"/>
    <col min="11267" max="11267" width="9.140625" style="102"/>
    <col min="11268" max="11268" width="19.42578125" style="102" bestFit="1" customWidth="1"/>
    <col min="11269" max="11269" width="7.28515625" style="102" bestFit="1" customWidth="1"/>
    <col min="11270" max="11270" width="9.140625" style="102"/>
    <col min="11271" max="11271" width="2.42578125" style="102" customWidth="1"/>
    <col min="11272" max="11272" width="10.42578125" style="102" customWidth="1"/>
    <col min="11273" max="11273" width="9.140625" style="102"/>
    <col min="11274" max="11277" width="9.42578125" style="102" customWidth="1"/>
    <col min="11278" max="11278" width="10.28515625" style="102" bestFit="1" customWidth="1"/>
    <col min="11279" max="11279" width="10.42578125" style="102" customWidth="1"/>
    <col min="11280" max="11280" width="11.7109375" style="102" customWidth="1"/>
    <col min="11281" max="11281" width="11" style="102" customWidth="1"/>
    <col min="11282" max="11282" width="10.85546875" style="102" customWidth="1"/>
    <col min="11283" max="11283" width="11.42578125" style="102" customWidth="1"/>
    <col min="11284" max="11521" width="9.140625" style="102"/>
    <col min="11522" max="11522" width="59.5703125" style="102" bestFit="1" customWidth="1"/>
    <col min="11523" max="11523" width="9.140625" style="102"/>
    <col min="11524" max="11524" width="19.42578125" style="102" bestFit="1" customWidth="1"/>
    <col min="11525" max="11525" width="7.28515625" style="102" bestFit="1" customWidth="1"/>
    <col min="11526" max="11526" width="9.140625" style="102"/>
    <col min="11527" max="11527" width="2.42578125" style="102" customWidth="1"/>
    <col min="11528" max="11528" width="10.42578125" style="102" customWidth="1"/>
    <col min="11529" max="11529" width="9.140625" style="102"/>
    <col min="11530" max="11533" width="9.42578125" style="102" customWidth="1"/>
    <col min="11534" max="11534" width="10.28515625" style="102" bestFit="1" customWidth="1"/>
    <col min="11535" max="11535" width="10.42578125" style="102" customWidth="1"/>
    <col min="11536" max="11536" width="11.7109375" style="102" customWidth="1"/>
    <col min="11537" max="11537" width="11" style="102" customWidth="1"/>
    <col min="11538" max="11538" width="10.85546875" style="102" customWidth="1"/>
    <col min="11539" max="11539" width="11.42578125" style="102" customWidth="1"/>
    <col min="11540" max="11777" width="9.140625" style="102"/>
    <col min="11778" max="11778" width="59.5703125" style="102" bestFit="1" customWidth="1"/>
    <col min="11779" max="11779" width="9.140625" style="102"/>
    <col min="11780" max="11780" width="19.42578125" style="102" bestFit="1" customWidth="1"/>
    <col min="11781" max="11781" width="7.28515625" style="102" bestFit="1" customWidth="1"/>
    <col min="11782" max="11782" width="9.140625" style="102"/>
    <col min="11783" max="11783" width="2.42578125" style="102" customWidth="1"/>
    <col min="11784" max="11784" width="10.42578125" style="102" customWidth="1"/>
    <col min="11785" max="11785" width="9.140625" style="102"/>
    <col min="11786" max="11789" width="9.42578125" style="102" customWidth="1"/>
    <col min="11790" max="11790" width="10.28515625" style="102" bestFit="1" customWidth="1"/>
    <col min="11791" max="11791" width="10.42578125" style="102" customWidth="1"/>
    <col min="11792" max="11792" width="11.7109375" style="102" customWidth="1"/>
    <col min="11793" max="11793" width="11" style="102" customWidth="1"/>
    <col min="11794" max="11794" width="10.85546875" style="102" customWidth="1"/>
    <col min="11795" max="11795" width="11.42578125" style="102" customWidth="1"/>
    <col min="11796" max="12033" width="9.140625" style="102"/>
    <col min="12034" max="12034" width="59.5703125" style="102" bestFit="1" customWidth="1"/>
    <col min="12035" max="12035" width="9.140625" style="102"/>
    <col min="12036" max="12036" width="19.42578125" style="102" bestFit="1" customWidth="1"/>
    <col min="12037" max="12037" width="7.28515625" style="102" bestFit="1" customWidth="1"/>
    <col min="12038" max="12038" width="9.140625" style="102"/>
    <col min="12039" max="12039" width="2.42578125" style="102" customWidth="1"/>
    <col min="12040" max="12040" width="10.42578125" style="102" customWidth="1"/>
    <col min="12041" max="12041" width="9.140625" style="102"/>
    <col min="12042" max="12045" width="9.42578125" style="102" customWidth="1"/>
    <col min="12046" max="12046" width="10.28515625" style="102" bestFit="1" customWidth="1"/>
    <col min="12047" max="12047" width="10.42578125" style="102" customWidth="1"/>
    <col min="12048" max="12048" width="11.7109375" style="102" customWidth="1"/>
    <col min="12049" max="12049" width="11" style="102" customWidth="1"/>
    <col min="12050" max="12050" width="10.85546875" style="102" customWidth="1"/>
    <col min="12051" max="12051" width="11.42578125" style="102" customWidth="1"/>
    <col min="12052" max="12289" width="9.140625" style="102"/>
    <col min="12290" max="12290" width="59.5703125" style="102" bestFit="1" customWidth="1"/>
    <col min="12291" max="12291" width="9.140625" style="102"/>
    <col min="12292" max="12292" width="19.42578125" style="102" bestFit="1" customWidth="1"/>
    <col min="12293" max="12293" width="7.28515625" style="102" bestFit="1" customWidth="1"/>
    <col min="12294" max="12294" width="9.140625" style="102"/>
    <col min="12295" max="12295" width="2.42578125" style="102" customWidth="1"/>
    <col min="12296" max="12296" width="10.42578125" style="102" customWidth="1"/>
    <col min="12297" max="12297" width="9.140625" style="102"/>
    <col min="12298" max="12301" width="9.42578125" style="102" customWidth="1"/>
    <col min="12302" max="12302" width="10.28515625" style="102" bestFit="1" customWidth="1"/>
    <col min="12303" max="12303" width="10.42578125" style="102" customWidth="1"/>
    <col min="12304" max="12304" width="11.7109375" style="102" customWidth="1"/>
    <col min="12305" max="12305" width="11" style="102" customWidth="1"/>
    <col min="12306" max="12306" width="10.85546875" style="102" customWidth="1"/>
    <col min="12307" max="12307" width="11.42578125" style="102" customWidth="1"/>
    <col min="12308" max="12545" width="9.140625" style="102"/>
    <col min="12546" max="12546" width="59.5703125" style="102" bestFit="1" customWidth="1"/>
    <col min="12547" max="12547" width="9.140625" style="102"/>
    <col min="12548" max="12548" width="19.42578125" style="102" bestFit="1" customWidth="1"/>
    <col min="12549" max="12549" width="7.28515625" style="102" bestFit="1" customWidth="1"/>
    <col min="12550" max="12550" width="9.140625" style="102"/>
    <col min="12551" max="12551" width="2.42578125" style="102" customWidth="1"/>
    <col min="12552" max="12552" width="10.42578125" style="102" customWidth="1"/>
    <col min="12553" max="12553" width="9.140625" style="102"/>
    <col min="12554" max="12557" width="9.42578125" style="102" customWidth="1"/>
    <col min="12558" max="12558" width="10.28515625" style="102" bestFit="1" customWidth="1"/>
    <col min="12559" max="12559" width="10.42578125" style="102" customWidth="1"/>
    <col min="12560" max="12560" width="11.7109375" style="102" customWidth="1"/>
    <col min="12561" max="12561" width="11" style="102" customWidth="1"/>
    <col min="12562" max="12562" width="10.85546875" style="102" customWidth="1"/>
    <col min="12563" max="12563" width="11.42578125" style="102" customWidth="1"/>
    <col min="12564" max="12801" width="9.140625" style="102"/>
    <col min="12802" max="12802" width="59.5703125" style="102" bestFit="1" customWidth="1"/>
    <col min="12803" max="12803" width="9.140625" style="102"/>
    <col min="12804" max="12804" width="19.42578125" style="102" bestFit="1" customWidth="1"/>
    <col min="12805" max="12805" width="7.28515625" style="102" bestFit="1" customWidth="1"/>
    <col min="12806" max="12806" width="9.140625" style="102"/>
    <col min="12807" max="12807" width="2.42578125" style="102" customWidth="1"/>
    <col min="12808" max="12808" width="10.42578125" style="102" customWidth="1"/>
    <col min="12809" max="12809" width="9.140625" style="102"/>
    <col min="12810" max="12813" width="9.42578125" style="102" customWidth="1"/>
    <col min="12814" max="12814" width="10.28515625" style="102" bestFit="1" customWidth="1"/>
    <col min="12815" max="12815" width="10.42578125" style="102" customWidth="1"/>
    <col min="12816" max="12816" width="11.7109375" style="102" customWidth="1"/>
    <col min="12817" max="12817" width="11" style="102" customWidth="1"/>
    <col min="12818" max="12818" width="10.85546875" style="102" customWidth="1"/>
    <col min="12819" max="12819" width="11.42578125" style="102" customWidth="1"/>
    <col min="12820" max="13057" width="9.140625" style="102"/>
    <col min="13058" max="13058" width="59.5703125" style="102" bestFit="1" customWidth="1"/>
    <col min="13059" max="13059" width="9.140625" style="102"/>
    <col min="13060" max="13060" width="19.42578125" style="102" bestFit="1" customWidth="1"/>
    <col min="13061" max="13061" width="7.28515625" style="102" bestFit="1" customWidth="1"/>
    <col min="13062" max="13062" width="9.140625" style="102"/>
    <col min="13063" max="13063" width="2.42578125" style="102" customWidth="1"/>
    <col min="13064" max="13064" width="10.42578125" style="102" customWidth="1"/>
    <col min="13065" max="13065" width="9.140625" style="102"/>
    <col min="13066" max="13069" width="9.42578125" style="102" customWidth="1"/>
    <col min="13070" max="13070" width="10.28515625" style="102" bestFit="1" customWidth="1"/>
    <col min="13071" max="13071" width="10.42578125" style="102" customWidth="1"/>
    <col min="13072" max="13072" width="11.7109375" style="102" customWidth="1"/>
    <col min="13073" max="13073" width="11" style="102" customWidth="1"/>
    <col min="13074" max="13074" width="10.85546875" style="102" customWidth="1"/>
    <col min="13075" max="13075" width="11.42578125" style="102" customWidth="1"/>
    <col min="13076" max="13313" width="9.140625" style="102"/>
    <col min="13314" max="13314" width="59.5703125" style="102" bestFit="1" customWidth="1"/>
    <col min="13315" max="13315" width="9.140625" style="102"/>
    <col min="13316" max="13316" width="19.42578125" style="102" bestFit="1" customWidth="1"/>
    <col min="13317" max="13317" width="7.28515625" style="102" bestFit="1" customWidth="1"/>
    <col min="13318" max="13318" width="9.140625" style="102"/>
    <col min="13319" max="13319" width="2.42578125" style="102" customWidth="1"/>
    <col min="13320" max="13320" width="10.42578125" style="102" customWidth="1"/>
    <col min="13321" max="13321" width="9.140625" style="102"/>
    <col min="13322" max="13325" width="9.42578125" style="102" customWidth="1"/>
    <col min="13326" max="13326" width="10.28515625" style="102" bestFit="1" customWidth="1"/>
    <col min="13327" max="13327" width="10.42578125" style="102" customWidth="1"/>
    <col min="13328" max="13328" width="11.7109375" style="102" customWidth="1"/>
    <col min="13329" max="13329" width="11" style="102" customWidth="1"/>
    <col min="13330" max="13330" width="10.85546875" style="102" customWidth="1"/>
    <col min="13331" max="13331" width="11.42578125" style="102" customWidth="1"/>
    <col min="13332" max="13569" width="9.140625" style="102"/>
    <col min="13570" max="13570" width="59.5703125" style="102" bestFit="1" customWidth="1"/>
    <col min="13571" max="13571" width="9.140625" style="102"/>
    <col min="13572" max="13572" width="19.42578125" style="102" bestFit="1" customWidth="1"/>
    <col min="13573" max="13573" width="7.28515625" style="102" bestFit="1" customWidth="1"/>
    <col min="13574" max="13574" width="9.140625" style="102"/>
    <col min="13575" max="13575" width="2.42578125" style="102" customWidth="1"/>
    <col min="13576" max="13576" width="10.42578125" style="102" customWidth="1"/>
    <col min="13577" max="13577" width="9.140625" style="102"/>
    <col min="13578" max="13581" width="9.42578125" style="102" customWidth="1"/>
    <col min="13582" max="13582" width="10.28515625" style="102" bestFit="1" customWidth="1"/>
    <col min="13583" max="13583" width="10.42578125" style="102" customWidth="1"/>
    <col min="13584" max="13584" width="11.7109375" style="102" customWidth="1"/>
    <col min="13585" max="13585" width="11" style="102" customWidth="1"/>
    <col min="13586" max="13586" width="10.85546875" style="102" customWidth="1"/>
    <col min="13587" max="13587" width="11.42578125" style="102" customWidth="1"/>
    <col min="13588" max="13825" width="9.140625" style="102"/>
    <col min="13826" max="13826" width="59.5703125" style="102" bestFit="1" customWidth="1"/>
    <col min="13827" max="13827" width="9.140625" style="102"/>
    <col min="13828" max="13828" width="19.42578125" style="102" bestFit="1" customWidth="1"/>
    <col min="13829" max="13829" width="7.28515625" style="102" bestFit="1" customWidth="1"/>
    <col min="13830" max="13830" width="9.140625" style="102"/>
    <col min="13831" max="13831" width="2.42578125" style="102" customWidth="1"/>
    <col min="13832" max="13832" width="10.42578125" style="102" customWidth="1"/>
    <col min="13833" max="13833" width="9.140625" style="102"/>
    <col min="13834" max="13837" width="9.42578125" style="102" customWidth="1"/>
    <col min="13838" max="13838" width="10.28515625" style="102" bestFit="1" customWidth="1"/>
    <col min="13839" max="13839" width="10.42578125" style="102" customWidth="1"/>
    <col min="13840" max="13840" width="11.7109375" style="102" customWidth="1"/>
    <col min="13841" max="13841" width="11" style="102" customWidth="1"/>
    <col min="13842" max="13842" width="10.85546875" style="102" customWidth="1"/>
    <col min="13843" max="13843" width="11.42578125" style="102" customWidth="1"/>
    <col min="13844" max="14081" width="9.140625" style="102"/>
    <col min="14082" max="14082" width="59.5703125" style="102" bestFit="1" customWidth="1"/>
    <col min="14083" max="14083" width="9.140625" style="102"/>
    <col min="14084" max="14084" width="19.42578125" style="102" bestFit="1" customWidth="1"/>
    <col min="14085" max="14085" width="7.28515625" style="102" bestFit="1" customWidth="1"/>
    <col min="14086" max="14086" width="9.140625" style="102"/>
    <col min="14087" max="14087" width="2.42578125" style="102" customWidth="1"/>
    <col min="14088" max="14088" width="10.42578125" style="102" customWidth="1"/>
    <col min="14089" max="14089" width="9.140625" style="102"/>
    <col min="14090" max="14093" width="9.42578125" style="102" customWidth="1"/>
    <col min="14094" max="14094" width="10.28515625" style="102" bestFit="1" customWidth="1"/>
    <col min="14095" max="14095" width="10.42578125" style="102" customWidth="1"/>
    <col min="14096" max="14096" width="11.7109375" style="102" customWidth="1"/>
    <col min="14097" max="14097" width="11" style="102" customWidth="1"/>
    <col min="14098" max="14098" width="10.85546875" style="102" customWidth="1"/>
    <col min="14099" max="14099" width="11.42578125" style="102" customWidth="1"/>
    <col min="14100" max="14337" width="9.140625" style="102"/>
    <col min="14338" max="14338" width="59.5703125" style="102" bestFit="1" customWidth="1"/>
    <col min="14339" max="14339" width="9.140625" style="102"/>
    <col min="14340" max="14340" width="19.42578125" style="102" bestFit="1" customWidth="1"/>
    <col min="14341" max="14341" width="7.28515625" style="102" bestFit="1" customWidth="1"/>
    <col min="14342" max="14342" width="9.140625" style="102"/>
    <col min="14343" max="14343" width="2.42578125" style="102" customWidth="1"/>
    <col min="14344" max="14344" width="10.42578125" style="102" customWidth="1"/>
    <col min="14345" max="14345" width="9.140625" style="102"/>
    <col min="14346" max="14349" width="9.42578125" style="102" customWidth="1"/>
    <col min="14350" max="14350" width="10.28515625" style="102" bestFit="1" customWidth="1"/>
    <col min="14351" max="14351" width="10.42578125" style="102" customWidth="1"/>
    <col min="14352" max="14352" width="11.7109375" style="102" customWidth="1"/>
    <col min="14353" max="14353" width="11" style="102" customWidth="1"/>
    <col min="14354" max="14354" width="10.85546875" style="102" customWidth="1"/>
    <col min="14355" max="14355" width="11.42578125" style="102" customWidth="1"/>
    <col min="14356" max="14593" width="9.140625" style="102"/>
    <col min="14594" max="14594" width="59.5703125" style="102" bestFit="1" customWidth="1"/>
    <col min="14595" max="14595" width="9.140625" style="102"/>
    <col min="14596" max="14596" width="19.42578125" style="102" bestFit="1" customWidth="1"/>
    <col min="14597" max="14597" width="7.28515625" style="102" bestFit="1" customWidth="1"/>
    <col min="14598" max="14598" width="9.140625" style="102"/>
    <col min="14599" max="14599" width="2.42578125" style="102" customWidth="1"/>
    <col min="14600" max="14600" width="10.42578125" style="102" customWidth="1"/>
    <col min="14601" max="14601" width="9.140625" style="102"/>
    <col min="14602" max="14605" width="9.42578125" style="102" customWidth="1"/>
    <col min="14606" max="14606" width="10.28515625" style="102" bestFit="1" customWidth="1"/>
    <col min="14607" max="14607" width="10.42578125" style="102" customWidth="1"/>
    <col min="14608" max="14608" width="11.7109375" style="102" customWidth="1"/>
    <col min="14609" max="14609" width="11" style="102" customWidth="1"/>
    <col min="14610" max="14610" width="10.85546875" style="102" customWidth="1"/>
    <col min="14611" max="14611" width="11.42578125" style="102" customWidth="1"/>
    <col min="14612" max="14849" width="9.140625" style="102"/>
    <col min="14850" max="14850" width="59.5703125" style="102" bestFit="1" customWidth="1"/>
    <col min="14851" max="14851" width="9.140625" style="102"/>
    <col min="14852" max="14852" width="19.42578125" style="102" bestFit="1" customWidth="1"/>
    <col min="14853" max="14853" width="7.28515625" style="102" bestFit="1" customWidth="1"/>
    <col min="14854" max="14854" width="9.140625" style="102"/>
    <col min="14855" max="14855" width="2.42578125" style="102" customWidth="1"/>
    <col min="14856" max="14856" width="10.42578125" style="102" customWidth="1"/>
    <col min="14857" max="14857" width="9.140625" style="102"/>
    <col min="14858" max="14861" width="9.42578125" style="102" customWidth="1"/>
    <col min="14862" max="14862" width="10.28515625" style="102" bestFit="1" customWidth="1"/>
    <col min="14863" max="14863" width="10.42578125" style="102" customWidth="1"/>
    <col min="14864" max="14864" width="11.7109375" style="102" customWidth="1"/>
    <col min="14865" max="14865" width="11" style="102" customWidth="1"/>
    <col min="14866" max="14866" width="10.85546875" style="102" customWidth="1"/>
    <col min="14867" max="14867" width="11.42578125" style="102" customWidth="1"/>
    <col min="14868" max="15105" width="9.140625" style="102"/>
    <col min="15106" max="15106" width="59.5703125" style="102" bestFit="1" customWidth="1"/>
    <col min="15107" max="15107" width="9.140625" style="102"/>
    <col min="15108" max="15108" width="19.42578125" style="102" bestFit="1" customWidth="1"/>
    <col min="15109" max="15109" width="7.28515625" style="102" bestFit="1" customWidth="1"/>
    <col min="15110" max="15110" width="9.140625" style="102"/>
    <col min="15111" max="15111" width="2.42578125" style="102" customWidth="1"/>
    <col min="15112" max="15112" width="10.42578125" style="102" customWidth="1"/>
    <col min="15113" max="15113" width="9.140625" style="102"/>
    <col min="15114" max="15117" width="9.42578125" style="102" customWidth="1"/>
    <col min="15118" max="15118" width="10.28515625" style="102" bestFit="1" customWidth="1"/>
    <col min="15119" max="15119" width="10.42578125" style="102" customWidth="1"/>
    <col min="15120" max="15120" width="11.7109375" style="102" customWidth="1"/>
    <col min="15121" max="15121" width="11" style="102" customWidth="1"/>
    <col min="15122" max="15122" width="10.85546875" style="102" customWidth="1"/>
    <col min="15123" max="15123" width="11.42578125" style="102" customWidth="1"/>
    <col min="15124" max="15361" width="9.140625" style="102"/>
    <col min="15362" max="15362" width="59.5703125" style="102" bestFit="1" customWidth="1"/>
    <col min="15363" max="15363" width="9.140625" style="102"/>
    <col min="15364" max="15364" width="19.42578125" style="102" bestFit="1" customWidth="1"/>
    <col min="15365" max="15365" width="7.28515625" style="102" bestFit="1" customWidth="1"/>
    <col min="15366" max="15366" width="9.140625" style="102"/>
    <col min="15367" max="15367" width="2.42578125" style="102" customWidth="1"/>
    <col min="15368" max="15368" width="10.42578125" style="102" customWidth="1"/>
    <col min="15369" max="15369" width="9.140625" style="102"/>
    <col min="15370" max="15373" width="9.42578125" style="102" customWidth="1"/>
    <col min="15374" max="15374" width="10.28515625" style="102" bestFit="1" customWidth="1"/>
    <col min="15375" max="15375" width="10.42578125" style="102" customWidth="1"/>
    <col min="15376" max="15376" width="11.7109375" style="102" customWidth="1"/>
    <col min="15377" max="15377" width="11" style="102" customWidth="1"/>
    <col min="15378" max="15378" width="10.85546875" style="102" customWidth="1"/>
    <col min="15379" max="15379" width="11.42578125" style="102" customWidth="1"/>
    <col min="15380" max="15617" width="9.140625" style="102"/>
    <col min="15618" max="15618" width="59.5703125" style="102" bestFit="1" customWidth="1"/>
    <col min="15619" max="15619" width="9.140625" style="102"/>
    <col min="15620" max="15620" width="19.42578125" style="102" bestFit="1" customWidth="1"/>
    <col min="15621" max="15621" width="7.28515625" style="102" bestFit="1" customWidth="1"/>
    <col min="15622" max="15622" width="9.140625" style="102"/>
    <col min="15623" max="15623" width="2.42578125" style="102" customWidth="1"/>
    <col min="15624" max="15624" width="10.42578125" style="102" customWidth="1"/>
    <col min="15625" max="15625" width="9.140625" style="102"/>
    <col min="15626" max="15629" width="9.42578125" style="102" customWidth="1"/>
    <col min="15630" max="15630" width="10.28515625" style="102" bestFit="1" customWidth="1"/>
    <col min="15631" max="15631" width="10.42578125" style="102" customWidth="1"/>
    <col min="15632" max="15632" width="11.7109375" style="102" customWidth="1"/>
    <col min="15633" max="15633" width="11" style="102" customWidth="1"/>
    <col min="15634" max="15634" width="10.85546875" style="102" customWidth="1"/>
    <col min="15635" max="15635" width="11.42578125" style="102" customWidth="1"/>
    <col min="15636" max="15873" width="9.140625" style="102"/>
    <col min="15874" max="15874" width="59.5703125" style="102" bestFit="1" customWidth="1"/>
    <col min="15875" max="15875" width="9.140625" style="102"/>
    <col min="15876" max="15876" width="19.42578125" style="102" bestFit="1" customWidth="1"/>
    <col min="15877" max="15877" width="7.28515625" style="102" bestFit="1" customWidth="1"/>
    <col min="15878" max="15878" width="9.140625" style="102"/>
    <col min="15879" max="15879" width="2.42578125" style="102" customWidth="1"/>
    <col min="15880" max="15880" width="10.42578125" style="102" customWidth="1"/>
    <col min="15881" max="15881" width="9.140625" style="102"/>
    <col min="15882" max="15885" width="9.42578125" style="102" customWidth="1"/>
    <col min="15886" max="15886" width="10.28515625" style="102" bestFit="1" customWidth="1"/>
    <col min="15887" max="15887" width="10.42578125" style="102" customWidth="1"/>
    <col min="15888" max="15888" width="11.7109375" style="102" customWidth="1"/>
    <col min="15889" max="15889" width="11" style="102" customWidth="1"/>
    <col min="15890" max="15890" width="10.85546875" style="102" customWidth="1"/>
    <col min="15891" max="15891" width="11.42578125" style="102" customWidth="1"/>
    <col min="15892" max="16129" width="9.140625" style="102"/>
    <col min="16130" max="16130" width="59.5703125" style="102" bestFit="1" customWidth="1"/>
    <col min="16131" max="16131" width="9.140625" style="102"/>
    <col min="16132" max="16132" width="19.42578125" style="102" bestFit="1" customWidth="1"/>
    <col min="16133" max="16133" width="7.28515625" style="102" bestFit="1" customWidth="1"/>
    <col min="16134" max="16134" width="9.140625" style="102"/>
    <col min="16135" max="16135" width="2.42578125" style="102" customWidth="1"/>
    <col min="16136" max="16136" width="10.42578125" style="102" customWidth="1"/>
    <col min="16137" max="16137" width="9.140625" style="102"/>
    <col min="16138" max="16141" width="9.42578125" style="102" customWidth="1"/>
    <col min="16142" max="16142" width="10.28515625" style="102" bestFit="1" customWidth="1"/>
    <col min="16143" max="16143" width="10.42578125" style="102" customWidth="1"/>
    <col min="16144" max="16144" width="11.7109375" style="102" customWidth="1"/>
    <col min="16145" max="16145" width="11" style="102" customWidth="1"/>
    <col min="16146" max="16146" width="10.85546875" style="102" customWidth="1"/>
    <col min="16147" max="16147" width="11.42578125" style="102" customWidth="1"/>
    <col min="16148" max="16384" width="9.140625" style="102"/>
  </cols>
  <sheetData>
    <row r="1" spans="1:19" ht="15.75">
      <c r="A1" s="1387" t="s">
        <v>497</v>
      </c>
      <c r="B1" s="1388"/>
      <c r="C1" s="1388"/>
      <c r="D1" s="1388"/>
      <c r="E1" s="1388"/>
      <c r="F1" s="1388"/>
      <c r="G1" s="1388"/>
      <c r="H1" s="1388"/>
      <c r="I1" s="1388"/>
      <c r="J1" s="1388"/>
      <c r="K1" s="1388"/>
      <c r="L1" s="1388"/>
      <c r="M1" s="1388"/>
      <c r="N1" s="1388"/>
      <c r="O1" s="1388"/>
      <c r="P1" s="1388"/>
      <c r="Q1" s="1388"/>
      <c r="R1" s="1388"/>
      <c r="S1" s="1389"/>
    </row>
    <row r="2" spans="1:19">
      <c r="A2" s="105"/>
      <c r="B2" s="106"/>
      <c r="C2" s="106"/>
      <c r="D2" s="106"/>
      <c r="E2" s="106"/>
      <c r="F2" s="107"/>
      <c r="G2" s="108"/>
      <c r="I2" s="108"/>
      <c r="J2" s="108"/>
      <c r="K2" s="108"/>
      <c r="L2" s="108"/>
      <c r="M2" s="108"/>
      <c r="N2" s="108"/>
    </row>
    <row r="3" spans="1:19">
      <c r="A3" s="109"/>
      <c r="B3" s="110"/>
      <c r="C3" s="111" t="s">
        <v>87</v>
      </c>
      <c r="D3" s="112"/>
      <c r="E3" s="112"/>
      <c r="F3" s="113"/>
      <c r="G3" s="114"/>
      <c r="H3" s="1390" t="s">
        <v>225</v>
      </c>
      <c r="I3" s="1390"/>
      <c r="J3" s="1390"/>
      <c r="K3" s="1390"/>
      <c r="L3" s="1390"/>
      <c r="M3" s="1390"/>
      <c r="N3" s="1391" t="s">
        <v>226</v>
      </c>
      <c r="O3" s="1391"/>
      <c r="P3" s="1391"/>
      <c r="Q3" s="1391"/>
      <c r="R3" s="1391"/>
      <c r="S3" s="1391"/>
    </row>
    <row r="4" spans="1:19">
      <c r="A4" s="115" t="s">
        <v>88</v>
      </c>
      <c r="B4" s="116" t="s">
        <v>89</v>
      </c>
      <c r="C4" s="117" t="s">
        <v>90</v>
      </c>
      <c r="D4" s="117" t="s">
        <v>91</v>
      </c>
      <c r="E4" s="117" t="s">
        <v>92</v>
      </c>
      <c r="F4" s="118" t="s">
        <v>0</v>
      </c>
      <c r="G4" s="119"/>
      <c r="H4" s="120">
        <v>2015</v>
      </c>
      <c r="I4" s="120">
        <v>2016</v>
      </c>
      <c r="J4" s="120">
        <v>2017</v>
      </c>
      <c r="K4" s="120">
        <v>2018</v>
      </c>
      <c r="L4" s="120">
        <v>2019</v>
      </c>
      <c r="M4" s="120">
        <v>2020</v>
      </c>
      <c r="N4" s="120">
        <v>2015</v>
      </c>
      <c r="O4" s="120">
        <v>2016</v>
      </c>
      <c r="P4" s="120">
        <v>2017</v>
      </c>
      <c r="Q4" s="120">
        <v>2018</v>
      </c>
      <c r="R4" s="120">
        <v>2019</v>
      </c>
      <c r="S4" s="120">
        <v>2020</v>
      </c>
    </row>
    <row r="5" spans="1:19">
      <c r="A5" s="121" t="s">
        <v>93</v>
      </c>
      <c r="B5" s="122" t="s">
        <v>94</v>
      </c>
      <c r="C5" s="123" t="s">
        <v>95</v>
      </c>
      <c r="D5" s="123" t="s">
        <v>96</v>
      </c>
      <c r="E5" s="123" t="s">
        <v>97</v>
      </c>
      <c r="F5" s="125" t="s">
        <v>98</v>
      </c>
      <c r="G5" s="126"/>
      <c r="H5" s="127"/>
      <c r="I5" s="127"/>
      <c r="J5" s="127"/>
      <c r="K5" s="127"/>
      <c r="L5" s="127"/>
      <c r="M5" s="127"/>
      <c r="N5" s="127"/>
      <c r="O5" s="127"/>
      <c r="P5" s="128"/>
      <c r="Q5" s="128"/>
      <c r="R5" s="128"/>
      <c r="S5" s="128"/>
    </row>
    <row r="6" spans="1:19">
      <c r="A6" s="115"/>
      <c r="B6" s="129" t="s">
        <v>99</v>
      </c>
      <c r="C6" s="130"/>
      <c r="D6" s="116"/>
      <c r="E6" s="116"/>
      <c r="F6" s="131"/>
      <c r="G6" s="132"/>
      <c r="H6" s="133"/>
      <c r="I6" s="133"/>
      <c r="J6" s="133"/>
      <c r="K6" s="133"/>
      <c r="L6" s="133"/>
      <c r="M6" s="133"/>
      <c r="N6" s="91"/>
      <c r="O6" s="91"/>
      <c r="P6" s="91"/>
      <c r="Q6" s="91"/>
      <c r="R6" s="91"/>
      <c r="S6" s="91"/>
    </row>
    <row r="7" spans="1:19">
      <c r="A7" s="99"/>
      <c r="B7" s="134"/>
      <c r="C7" s="130"/>
      <c r="D7" s="134"/>
      <c r="E7" s="134"/>
      <c r="F7" s="130"/>
      <c r="G7" s="135"/>
      <c r="H7" s="136"/>
      <c r="I7" s="136"/>
      <c r="J7" s="136"/>
      <c r="K7" s="136"/>
      <c r="L7" s="136"/>
      <c r="M7" s="136"/>
      <c r="N7" s="92"/>
      <c r="O7" s="92"/>
      <c r="P7" s="92"/>
      <c r="Q7" s="92"/>
      <c r="R7" s="92"/>
      <c r="S7" s="92"/>
    </row>
    <row r="8" spans="1:19">
      <c r="A8" s="137">
        <v>1.1000000000000001</v>
      </c>
      <c r="B8" s="138" t="s">
        <v>100</v>
      </c>
      <c r="C8" s="512">
        <v>0.05</v>
      </c>
      <c r="D8" s="134" t="str">
        <f>Inputs!$D$82</f>
        <v>Support staff</v>
      </c>
      <c r="E8" s="134">
        <v>1</v>
      </c>
      <c r="F8" s="130">
        <f>E8*C8</f>
        <v>0.05</v>
      </c>
      <c r="G8" s="135"/>
      <c r="H8" s="971">
        <f>Inputs!L$82</f>
        <v>68.441017362959727</v>
      </c>
      <c r="I8" s="971">
        <f>Inputs!M$82</f>
        <v>69.791189569063036</v>
      </c>
      <c r="J8" s="971">
        <f>Inputs!N$82</f>
        <v>71.02222509185215</v>
      </c>
      <c r="K8" s="971">
        <f>Inputs!O$82</f>
        <v>72.274974651437702</v>
      </c>
      <c r="L8" s="971">
        <f>Inputs!P$82</f>
        <v>73.549821258208297</v>
      </c>
      <c r="M8" s="971">
        <f>Inputs!Q$82</f>
        <v>74.847154678410959</v>
      </c>
      <c r="N8" s="971">
        <f t="shared" ref="N8:S8" si="0">H8*$F8</f>
        <v>3.4220508681479864</v>
      </c>
      <c r="O8" s="971">
        <f t="shared" si="0"/>
        <v>3.4895594784531521</v>
      </c>
      <c r="P8" s="971">
        <f t="shared" si="0"/>
        <v>3.5511112545926076</v>
      </c>
      <c r="Q8" s="971">
        <f t="shared" si="0"/>
        <v>3.6137487325718851</v>
      </c>
      <c r="R8" s="971">
        <f t="shared" si="0"/>
        <v>3.6774910629104149</v>
      </c>
      <c r="S8" s="971">
        <f t="shared" si="0"/>
        <v>3.742357733920548</v>
      </c>
    </row>
    <row r="9" spans="1:19">
      <c r="A9" s="137"/>
      <c r="B9" s="134" t="s">
        <v>101</v>
      </c>
      <c r="C9" s="512"/>
      <c r="D9" s="134"/>
      <c r="E9" s="134"/>
      <c r="F9" s="130"/>
      <c r="G9" s="135"/>
      <c r="H9" s="982"/>
      <c r="I9" s="982"/>
      <c r="J9" s="982"/>
      <c r="K9" s="982"/>
      <c r="L9" s="982"/>
      <c r="M9" s="982"/>
      <c r="N9" s="971"/>
      <c r="O9" s="971"/>
      <c r="P9" s="971"/>
      <c r="Q9" s="971"/>
      <c r="R9" s="971"/>
      <c r="S9" s="971"/>
    </row>
    <row r="10" spans="1:19">
      <c r="A10" s="137"/>
      <c r="B10" s="134"/>
      <c r="C10" s="512"/>
      <c r="D10" s="134"/>
      <c r="E10" s="134"/>
      <c r="F10" s="130"/>
      <c r="G10" s="135"/>
      <c r="H10" s="982"/>
      <c r="I10" s="982"/>
      <c r="J10" s="982"/>
      <c r="K10" s="982"/>
      <c r="L10" s="982"/>
      <c r="M10" s="982"/>
      <c r="N10" s="971"/>
      <c r="O10" s="971"/>
      <c r="P10" s="971"/>
      <c r="Q10" s="971"/>
      <c r="R10" s="971"/>
      <c r="S10" s="971"/>
    </row>
    <row r="11" spans="1:19">
      <c r="A11" s="137">
        <v>1.2</v>
      </c>
      <c r="B11" s="134" t="s">
        <v>102</v>
      </c>
      <c r="C11" s="512">
        <v>0.01</v>
      </c>
      <c r="D11" s="134" t="str">
        <f>Inputs!$D$82</f>
        <v>Support staff</v>
      </c>
      <c r="E11" s="134">
        <v>1</v>
      </c>
      <c r="F11" s="130">
        <f>E11*C11</f>
        <v>0.01</v>
      </c>
      <c r="G11" s="135"/>
      <c r="H11" s="971">
        <f>Inputs!L$82</f>
        <v>68.441017362959727</v>
      </c>
      <c r="I11" s="971">
        <f>Inputs!M$82</f>
        <v>69.791189569063036</v>
      </c>
      <c r="J11" s="971">
        <f>Inputs!N$82</f>
        <v>71.02222509185215</v>
      </c>
      <c r="K11" s="971">
        <f>Inputs!O$82</f>
        <v>72.274974651437702</v>
      </c>
      <c r="L11" s="971">
        <f>Inputs!P$82</f>
        <v>73.549821258208297</v>
      </c>
      <c r="M11" s="971">
        <f>Inputs!Q$82</f>
        <v>74.847154678410959</v>
      </c>
      <c r="N11" s="971">
        <f t="shared" ref="N11:S11" si="1">H11*$F11</f>
        <v>0.68441017362959733</v>
      </c>
      <c r="O11" s="971">
        <f t="shared" si="1"/>
        <v>0.69791189569063039</v>
      </c>
      <c r="P11" s="971">
        <f t="shared" si="1"/>
        <v>0.71022225091852154</v>
      </c>
      <c r="Q11" s="971">
        <f t="shared" si="1"/>
        <v>0.72274974651437707</v>
      </c>
      <c r="R11" s="971">
        <f t="shared" si="1"/>
        <v>0.73549821258208303</v>
      </c>
      <c r="S11" s="971">
        <f t="shared" si="1"/>
        <v>0.74847154678410965</v>
      </c>
    </row>
    <row r="12" spans="1:19">
      <c r="A12" s="137"/>
      <c r="B12" s="134"/>
      <c r="C12" s="130"/>
      <c r="D12" s="134"/>
      <c r="E12" s="134"/>
      <c r="F12" s="130"/>
      <c r="G12" s="135"/>
      <c r="H12" s="971"/>
      <c r="I12" s="971"/>
      <c r="J12" s="971"/>
      <c r="K12" s="971"/>
      <c r="L12" s="971"/>
      <c r="M12" s="971"/>
      <c r="N12" s="971"/>
      <c r="O12" s="971"/>
      <c r="P12" s="971"/>
      <c r="Q12" s="971"/>
      <c r="R12" s="971"/>
      <c r="S12" s="971"/>
    </row>
    <row r="13" spans="1:19">
      <c r="A13" s="140"/>
      <c r="B13" s="141" t="s">
        <v>44</v>
      </c>
      <c r="C13" s="142">
        <f>SUM(C6:C12)</f>
        <v>6.0000000000000005E-2</v>
      </c>
      <c r="D13" s="143"/>
      <c r="E13" s="143"/>
      <c r="F13" s="142">
        <f>SUM(F6:F12)</f>
        <v>6.0000000000000005E-2</v>
      </c>
      <c r="G13" s="144"/>
      <c r="H13" s="992"/>
      <c r="I13" s="992"/>
      <c r="J13" s="992"/>
      <c r="K13" s="992"/>
      <c r="L13" s="992"/>
      <c r="M13" s="992"/>
      <c r="N13" s="992">
        <f t="shared" ref="N13:S13" si="2">SUM(N8:N12)</f>
        <v>4.1064610417775835</v>
      </c>
      <c r="O13" s="992">
        <f t="shared" si="2"/>
        <v>4.1874713741437821</v>
      </c>
      <c r="P13" s="992">
        <f t="shared" si="2"/>
        <v>4.2613335055111294</v>
      </c>
      <c r="Q13" s="992">
        <f t="shared" si="2"/>
        <v>4.336498479086262</v>
      </c>
      <c r="R13" s="992">
        <f t="shared" si="2"/>
        <v>4.4129892754924978</v>
      </c>
      <c r="S13" s="992">
        <f t="shared" si="2"/>
        <v>4.4908292807046575</v>
      </c>
    </row>
    <row r="14" spans="1:19">
      <c r="A14" s="99"/>
      <c r="B14" s="146" t="s">
        <v>103</v>
      </c>
      <c r="C14" s="130"/>
      <c r="D14" s="109"/>
      <c r="E14" s="134"/>
      <c r="F14" s="130"/>
      <c r="G14" s="135"/>
      <c r="H14" s="971"/>
      <c r="I14" s="971"/>
      <c r="J14" s="971"/>
      <c r="K14" s="971"/>
      <c r="L14" s="971"/>
      <c r="M14" s="971"/>
      <c r="N14" s="971"/>
      <c r="O14" s="971"/>
      <c r="P14" s="971"/>
      <c r="Q14" s="971"/>
      <c r="R14" s="971"/>
      <c r="S14" s="971"/>
    </row>
    <row r="15" spans="1:19">
      <c r="A15" s="99"/>
      <c r="B15" s="134"/>
      <c r="C15" s="130"/>
      <c r="D15" s="99"/>
      <c r="E15" s="134"/>
      <c r="F15" s="130"/>
      <c r="G15" s="135"/>
      <c r="H15" s="971"/>
      <c r="I15" s="971"/>
      <c r="J15" s="971"/>
      <c r="K15" s="971"/>
      <c r="L15" s="971"/>
      <c r="M15" s="971"/>
      <c r="N15" s="971"/>
      <c r="O15" s="971"/>
      <c r="P15" s="971"/>
      <c r="Q15" s="971"/>
      <c r="R15" s="971"/>
      <c r="S15" s="971"/>
    </row>
    <row r="16" spans="1:19">
      <c r="A16" s="137">
        <v>2.1</v>
      </c>
      <c r="B16" s="134"/>
      <c r="C16" s="130"/>
      <c r="D16" s="147"/>
      <c r="E16" s="134"/>
      <c r="F16" s="130"/>
      <c r="G16" s="135"/>
      <c r="H16" s="971"/>
      <c r="I16" s="971"/>
      <c r="J16" s="971"/>
      <c r="K16" s="971"/>
      <c r="L16" s="971"/>
      <c r="M16" s="971"/>
      <c r="N16" s="971">
        <f t="shared" ref="N16:S16" si="3">H16*$F16</f>
        <v>0</v>
      </c>
      <c r="O16" s="971">
        <f t="shared" si="3"/>
        <v>0</v>
      </c>
      <c r="P16" s="971">
        <f t="shared" si="3"/>
        <v>0</v>
      </c>
      <c r="Q16" s="971">
        <f t="shared" si="3"/>
        <v>0</v>
      </c>
      <c r="R16" s="971">
        <f t="shared" si="3"/>
        <v>0</v>
      </c>
      <c r="S16" s="971">
        <f t="shared" si="3"/>
        <v>0</v>
      </c>
    </row>
    <row r="17" spans="1:19">
      <c r="A17" s="148"/>
      <c r="B17" s="141" t="s">
        <v>44</v>
      </c>
      <c r="C17" s="142">
        <f>SUM(C14:C16)</f>
        <v>0</v>
      </c>
      <c r="D17" s="143"/>
      <c r="E17" s="143"/>
      <c r="F17" s="142">
        <f>SUM(F14:F16)</f>
        <v>0</v>
      </c>
      <c r="G17" s="144"/>
      <c r="H17" s="992"/>
      <c r="I17" s="992"/>
      <c r="J17" s="992"/>
      <c r="K17" s="992"/>
      <c r="L17" s="992"/>
      <c r="M17" s="992"/>
      <c r="N17" s="992">
        <f t="shared" ref="N17:S17" si="4">SUM(N16)</f>
        <v>0</v>
      </c>
      <c r="O17" s="992">
        <f t="shared" si="4"/>
        <v>0</v>
      </c>
      <c r="P17" s="992">
        <f t="shared" si="4"/>
        <v>0</v>
      </c>
      <c r="Q17" s="992">
        <f t="shared" si="4"/>
        <v>0</v>
      </c>
      <c r="R17" s="992">
        <f t="shared" si="4"/>
        <v>0</v>
      </c>
      <c r="S17" s="992">
        <f t="shared" si="4"/>
        <v>0</v>
      </c>
    </row>
    <row r="18" spans="1:19">
      <c r="A18" s="137"/>
      <c r="B18" s="129" t="s">
        <v>104</v>
      </c>
      <c r="C18" s="130"/>
      <c r="D18" s="134"/>
      <c r="E18" s="134"/>
      <c r="F18" s="130"/>
      <c r="G18" s="135"/>
      <c r="H18" s="971"/>
      <c r="I18" s="971"/>
      <c r="J18" s="971"/>
      <c r="K18" s="971"/>
      <c r="L18" s="971"/>
      <c r="M18" s="971"/>
      <c r="N18" s="971"/>
      <c r="O18" s="971"/>
      <c r="P18" s="971"/>
      <c r="Q18" s="971"/>
      <c r="R18" s="971"/>
      <c r="S18" s="971"/>
    </row>
    <row r="19" spans="1:19">
      <c r="A19" s="99"/>
      <c r="B19" s="134"/>
      <c r="C19" s="130"/>
      <c r="D19" s="134"/>
      <c r="E19" s="134"/>
      <c r="F19" s="130"/>
      <c r="G19" s="135"/>
      <c r="H19" s="971"/>
      <c r="I19" s="971"/>
      <c r="J19" s="971"/>
      <c r="K19" s="971"/>
      <c r="L19" s="971"/>
      <c r="M19" s="971"/>
      <c r="N19" s="971"/>
      <c r="O19" s="971"/>
      <c r="P19" s="971"/>
      <c r="Q19" s="971"/>
      <c r="R19" s="971"/>
      <c r="S19" s="971"/>
    </row>
    <row r="20" spans="1:19">
      <c r="A20" s="137">
        <v>3.1</v>
      </c>
      <c r="B20" s="134" t="str">
        <f>Inputs!$C$99</f>
        <v>Contract rates 2014/2015</v>
      </c>
      <c r="C20" s="130"/>
      <c r="D20" s="134"/>
      <c r="E20" s="134"/>
      <c r="F20" s="130"/>
      <c r="G20" s="225"/>
      <c r="H20" s="984"/>
      <c r="I20" s="984"/>
      <c r="J20" s="984"/>
      <c r="K20" s="984"/>
      <c r="L20" s="984"/>
      <c r="M20" s="984"/>
      <c r="N20" s="1022">
        <f>Inputs!L$103</f>
        <v>18.697876560839635</v>
      </c>
      <c r="O20" s="1022">
        <f>Inputs!M$103</f>
        <v>18.862053037959203</v>
      </c>
      <c r="P20" s="1022">
        <f>Inputs!N$103</f>
        <v>19.101279076489419</v>
      </c>
      <c r="Q20" s="1022">
        <f>Inputs!O$103</f>
        <v>19.337948583095681</v>
      </c>
      <c r="R20" s="1022">
        <f>Inputs!P$103</f>
        <v>19.556797562182421</v>
      </c>
      <c r="S20" s="1022">
        <f>Inputs!Q$103</f>
        <v>19.772399330428922</v>
      </c>
    </row>
    <row r="21" spans="1:19">
      <c r="A21" s="148"/>
      <c r="B21" s="141" t="s">
        <v>44</v>
      </c>
      <c r="C21" s="142">
        <f>SUM(C18:C20)</f>
        <v>0</v>
      </c>
      <c r="D21" s="143" t="s">
        <v>105</v>
      </c>
      <c r="E21" s="143"/>
      <c r="F21" s="142">
        <f>SUM(F18:F20)</f>
        <v>0</v>
      </c>
      <c r="G21" s="144"/>
      <c r="H21" s="992"/>
      <c r="I21" s="992"/>
      <c r="J21" s="992"/>
      <c r="K21" s="992"/>
      <c r="L21" s="992"/>
      <c r="M21" s="992"/>
      <c r="N21" s="992">
        <f t="shared" ref="N21:S21" si="5">SUM(N20:N20)</f>
        <v>18.697876560839635</v>
      </c>
      <c r="O21" s="992">
        <f t="shared" si="5"/>
        <v>18.862053037959203</v>
      </c>
      <c r="P21" s="992">
        <f t="shared" si="5"/>
        <v>19.101279076489419</v>
      </c>
      <c r="Q21" s="992">
        <f t="shared" si="5"/>
        <v>19.337948583095681</v>
      </c>
      <c r="R21" s="992">
        <f t="shared" si="5"/>
        <v>19.556797562182421</v>
      </c>
      <c r="S21" s="992">
        <f t="shared" si="5"/>
        <v>19.772399330428922</v>
      </c>
    </row>
    <row r="22" spans="1:19">
      <c r="A22" s="99"/>
      <c r="B22" s="129" t="s">
        <v>106</v>
      </c>
      <c r="C22" s="130"/>
      <c r="D22" s="134"/>
      <c r="E22" s="134"/>
      <c r="F22" s="130"/>
      <c r="G22" s="149"/>
      <c r="H22" s="166"/>
      <c r="I22" s="166"/>
      <c r="J22" s="166"/>
      <c r="K22" s="166"/>
      <c r="L22" s="166"/>
      <c r="M22" s="166"/>
      <c r="N22" s="166"/>
      <c r="O22" s="166"/>
      <c r="P22" s="166"/>
      <c r="Q22" s="166"/>
      <c r="R22" s="166"/>
      <c r="S22" s="166"/>
    </row>
    <row r="23" spans="1:19">
      <c r="A23" s="99"/>
      <c r="B23" s="134"/>
      <c r="C23" s="130"/>
      <c r="D23" s="134"/>
      <c r="E23" s="134"/>
      <c r="F23" s="130"/>
      <c r="G23" s="149"/>
      <c r="H23" s="971"/>
      <c r="I23" s="971"/>
      <c r="J23" s="971"/>
      <c r="K23" s="971"/>
      <c r="L23" s="971"/>
      <c r="M23" s="971"/>
      <c r="N23" s="971"/>
      <c r="O23" s="971"/>
      <c r="P23" s="971"/>
      <c r="Q23" s="971"/>
      <c r="R23" s="971"/>
      <c r="S23" s="971"/>
    </row>
    <row r="24" spans="1:19">
      <c r="A24" s="137">
        <v>4.0999999999999996</v>
      </c>
      <c r="B24" s="134" t="s">
        <v>107</v>
      </c>
      <c r="C24" s="512">
        <v>0.03</v>
      </c>
      <c r="D24" s="134" t="str">
        <f>Inputs!$D$82</f>
        <v>Support staff</v>
      </c>
      <c r="E24" s="134">
        <v>1</v>
      </c>
      <c r="F24" s="130">
        <f>E24*C24</f>
        <v>0.03</v>
      </c>
      <c r="G24" s="149"/>
      <c r="H24" s="971">
        <f>Inputs!L$82</f>
        <v>68.441017362959727</v>
      </c>
      <c r="I24" s="971">
        <f>Inputs!M$82</f>
        <v>69.791189569063036</v>
      </c>
      <c r="J24" s="971">
        <f>Inputs!N$82</f>
        <v>71.02222509185215</v>
      </c>
      <c r="K24" s="971">
        <f>Inputs!O$82</f>
        <v>72.274974651437702</v>
      </c>
      <c r="L24" s="971">
        <f>Inputs!P$82</f>
        <v>73.549821258208297</v>
      </c>
      <c r="M24" s="971">
        <f>Inputs!Q$82</f>
        <v>74.847154678410959</v>
      </c>
      <c r="N24" s="971">
        <f t="shared" ref="N24:S24" si="6">H24*$F24</f>
        <v>2.0532305208887918</v>
      </c>
      <c r="O24" s="971">
        <f t="shared" si="6"/>
        <v>2.0937356870718911</v>
      </c>
      <c r="P24" s="971">
        <f t="shared" si="6"/>
        <v>2.1306667527555643</v>
      </c>
      <c r="Q24" s="971">
        <f t="shared" si="6"/>
        <v>2.168249239543131</v>
      </c>
      <c r="R24" s="971">
        <f t="shared" si="6"/>
        <v>2.2064946377462489</v>
      </c>
      <c r="S24" s="971">
        <f t="shared" si="6"/>
        <v>2.2454146403523287</v>
      </c>
    </row>
    <row r="25" spans="1:19">
      <c r="A25" s="137"/>
      <c r="B25" s="134"/>
      <c r="C25" s="512"/>
      <c r="D25" s="134"/>
      <c r="E25" s="134"/>
      <c r="F25" s="130"/>
      <c r="G25" s="135"/>
      <c r="H25" s="971"/>
      <c r="I25" s="971"/>
      <c r="J25" s="971"/>
      <c r="K25" s="971"/>
      <c r="L25" s="971"/>
      <c r="M25" s="971"/>
      <c r="N25" s="971"/>
      <c r="O25" s="971"/>
      <c r="P25" s="971"/>
      <c r="Q25" s="971"/>
      <c r="R25" s="971"/>
      <c r="S25" s="971"/>
    </row>
    <row r="26" spans="1:19">
      <c r="A26" s="137">
        <v>4.2</v>
      </c>
      <c r="B26" s="134" t="s">
        <v>108</v>
      </c>
      <c r="C26" s="512">
        <v>0.02</v>
      </c>
      <c r="D26" s="134" t="str">
        <f>Inputs!$D$82</f>
        <v>Support staff</v>
      </c>
      <c r="E26" s="134">
        <v>1</v>
      </c>
      <c r="F26" s="130">
        <f>E26*C26</f>
        <v>0.02</v>
      </c>
      <c r="G26" s="149"/>
      <c r="H26" s="971">
        <f>Inputs!L$82</f>
        <v>68.441017362959727</v>
      </c>
      <c r="I26" s="971">
        <f>Inputs!M$82</f>
        <v>69.791189569063036</v>
      </c>
      <c r="J26" s="971">
        <f>Inputs!N$82</f>
        <v>71.02222509185215</v>
      </c>
      <c r="K26" s="971">
        <f>Inputs!O$82</f>
        <v>72.274974651437702</v>
      </c>
      <c r="L26" s="971">
        <f>Inputs!P$82</f>
        <v>73.549821258208297</v>
      </c>
      <c r="M26" s="971">
        <f>Inputs!Q$82</f>
        <v>74.847154678410959</v>
      </c>
      <c r="N26" s="971">
        <f t="shared" ref="N26:S26" si="7">H26*$F26</f>
        <v>1.3688203472591947</v>
      </c>
      <c r="O26" s="971">
        <f t="shared" si="7"/>
        <v>1.3958237913812608</v>
      </c>
      <c r="P26" s="971">
        <f t="shared" si="7"/>
        <v>1.4204445018370431</v>
      </c>
      <c r="Q26" s="971">
        <f t="shared" si="7"/>
        <v>1.4454994930287541</v>
      </c>
      <c r="R26" s="971">
        <f t="shared" si="7"/>
        <v>1.4709964251641661</v>
      </c>
      <c r="S26" s="971">
        <f t="shared" si="7"/>
        <v>1.4969430935682193</v>
      </c>
    </row>
    <row r="27" spans="1:19">
      <c r="A27" s="137"/>
      <c r="B27" s="134"/>
      <c r="C27" s="130"/>
      <c r="D27" s="134"/>
      <c r="E27" s="134"/>
      <c r="F27" s="130"/>
      <c r="G27" s="241"/>
      <c r="H27" s="982"/>
      <c r="I27" s="982"/>
      <c r="J27" s="982"/>
      <c r="K27" s="982"/>
      <c r="L27" s="982"/>
      <c r="M27" s="982"/>
      <c r="N27" s="982"/>
      <c r="O27" s="1000"/>
      <c r="P27" s="1000"/>
      <c r="Q27" s="1000"/>
      <c r="R27" s="1000"/>
      <c r="S27" s="1000"/>
    </row>
    <row r="28" spans="1:19">
      <c r="A28" s="148"/>
      <c r="B28" s="141" t="s">
        <v>44</v>
      </c>
      <c r="C28" s="142">
        <f>SUM(C22:C27)</f>
        <v>0.05</v>
      </c>
      <c r="D28" s="143"/>
      <c r="E28" s="143"/>
      <c r="F28" s="142">
        <f>SUM(F22:F27)</f>
        <v>0.05</v>
      </c>
      <c r="G28" s="144"/>
      <c r="H28" s="995"/>
      <c r="I28" s="995"/>
      <c r="J28" s="995"/>
      <c r="K28" s="995"/>
      <c r="L28" s="995"/>
      <c r="M28" s="995"/>
      <c r="N28" s="1003">
        <f t="shared" ref="N28:S28" si="8">SUM(N24:N26)</f>
        <v>3.4220508681479864</v>
      </c>
      <c r="O28" s="1003">
        <f t="shared" si="8"/>
        <v>3.4895594784531516</v>
      </c>
      <c r="P28" s="1003">
        <f t="shared" si="8"/>
        <v>3.5511112545926071</v>
      </c>
      <c r="Q28" s="1003">
        <f t="shared" si="8"/>
        <v>3.6137487325718851</v>
      </c>
      <c r="R28" s="1003">
        <f t="shared" si="8"/>
        <v>3.6774910629104149</v>
      </c>
      <c r="S28" s="1003">
        <f t="shared" si="8"/>
        <v>3.742357733920548</v>
      </c>
    </row>
    <row r="29" spans="1:19">
      <c r="A29" s="151"/>
      <c r="B29" s="152"/>
      <c r="C29" s="153"/>
      <c r="D29" s="110"/>
      <c r="E29" s="110"/>
      <c r="F29" s="154"/>
      <c r="G29" s="149"/>
      <c r="H29" s="971"/>
      <c r="I29" s="971"/>
      <c r="J29" s="971"/>
      <c r="K29" s="971"/>
      <c r="L29" s="971"/>
      <c r="M29" s="971"/>
      <c r="N29" s="971"/>
      <c r="O29" s="971"/>
      <c r="P29" s="971"/>
      <c r="Q29" s="971"/>
      <c r="R29" s="971"/>
      <c r="S29" s="971"/>
    </row>
    <row r="30" spans="1:19">
      <c r="A30" s="151"/>
      <c r="B30" s="152" t="s">
        <v>184</v>
      </c>
      <c r="C30" s="168">
        <f>SUM(C6:C28)/2</f>
        <v>0.11000000000000001</v>
      </c>
      <c r="D30" s="155"/>
      <c r="E30" s="155"/>
      <c r="F30" s="168">
        <f>SUM(F6:F28)/2</f>
        <v>0.11000000000000001</v>
      </c>
      <c r="G30" s="156"/>
      <c r="H30" s="992"/>
      <c r="I30" s="992"/>
      <c r="J30" s="992"/>
      <c r="K30" s="992"/>
      <c r="L30" s="992"/>
      <c r="M30" s="992"/>
      <c r="N30" s="992">
        <f t="shared" ref="N30:S30" si="9">N13+N17+N21+N28</f>
        <v>26.226388470765205</v>
      </c>
      <c r="O30" s="992">
        <f t="shared" si="9"/>
        <v>26.539083890556139</v>
      </c>
      <c r="P30" s="992">
        <f t="shared" si="9"/>
        <v>26.913723836593157</v>
      </c>
      <c r="Q30" s="992">
        <f t="shared" si="9"/>
        <v>27.288195794753829</v>
      </c>
      <c r="R30" s="992">
        <f t="shared" si="9"/>
        <v>27.647277900585333</v>
      </c>
      <c r="S30" s="992">
        <f t="shared" si="9"/>
        <v>28.005586345054127</v>
      </c>
    </row>
    <row r="31" spans="1:19">
      <c r="G31" s="107"/>
      <c r="H31" s="979"/>
      <c r="I31" s="980"/>
      <c r="J31" s="980"/>
      <c r="K31" s="980"/>
      <c r="L31" s="980"/>
      <c r="M31" s="980"/>
      <c r="N31" s="980"/>
    </row>
    <row r="32" spans="1:19">
      <c r="B32" s="152"/>
      <c r="G32" s="107"/>
      <c r="H32"/>
      <c r="I32"/>
      <c r="J32"/>
      <c r="K32"/>
      <c r="L32"/>
      <c r="M32"/>
      <c r="N32"/>
      <c r="O32"/>
      <c r="P32"/>
      <c r="Q32"/>
      <c r="R32"/>
      <c r="S32"/>
    </row>
    <row r="33" spans="2:19">
      <c r="G33" s="107"/>
      <c r="H33"/>
      <c r="I33"/>
      <c r="J33"/>
      <c r="K33"/>
      <c r="L33"/>
      <c r="M33"/>
      <c r="N33"/>
      <c r="O33"/>
      <c r="P33"/>
      <c r="Q33"/>
      <c r="R33"/>
      <c r="S33"/>
    </row>
    <row r="34" spans="2:19">
      <c r="B34" s="152"/>
      <c r="G34" s="107"/>
      <c r="H34"/>
      <c r="I34"/>
      <c r="J34"/>
      <c r="K34"/>
      <c r="L34"/>
      <c r="M34"/>
      <c r="N34"/>
      <c r="O34"/>
      <c r="P34"/>
      <c r="Q34"/>
      <c r="R34"/>
      <c r="S34"/>
    </row>
    <row r="35" spans="2:19">
      <c r="B35" s="152"/>
      <c r="G35" s="107"/>
      <c r="H35" s="1001"/>
      <c r="I35" s="1002"/>
      <c r="J35" s="1002"/>
      <c r="K35" s="1002"/>
      <c r="L35" s="1002"/>
      <c r="M35" s="1002"/>
      <c r="N35" s="255"/>
      <c r="O35" s="255"/>
      <c r="P35" s="255"/>
      <c r="Q35" s="255"/>
      <c r="R35" s="255"/>
      <c r="S35" s="255"/>
    </row>
    <row r="36" spans="2:19">
      <c r="B36" s="354" t="s">
        <v>229</v>
      </c>
      <c r="G36" s="107"/>
      <c r="H36" s="979"/>
      <c r="I36" s="979"/>
      <c r="J36" s="979"/>
      <c r="K36" s="979"/>
      <c r="L36" s="979"/>
      <c r="M36" s="979"/>
      <c r="N36" s="979">
        <f>N30-N21</f>
        <v>7.5285119099255695</v>
      </c>
      <c r="O36" s="979">
        <f t="shared" ref="O36:S36" si="10">O30-O21</f>
        <v>7.6770308525969355</v>
      </c>
      <c r="P36" s="979">
        <f t="shared" si="10"/>
        <v>7.8124447601037375</v>
      </c>
      <c r="Q36" s="979">
        <f t="shared" si="10"/>
        <v>7.950247211658148</v>
      </c>
      <c r="R36" s="979">
        <f t="shared" si="10"/>
        <v>8.0904803384029123</v>
      </c>
      <c r="S36" s="979">
        <f t="shared" si="10"/>
        <v>8.2331870146252051</v>
      </c>
    </row>
    <row r="37" spans="2:19">
      <c r="B37" s="354" t="s">
        <v>43</v>
      </c>
      <c r="G37" s="107"/>
      <c r="H37" s="979"/>
      <c r="I37" s="979"/>
      <c r="J37" s="979"/>
      <c r="K37" s="979"/>
      <c r="L37" s="979"/>
      <c r="M37" s="979"/>
      <c r="N37" s="979"/>
      <c r="O37" s="979"/>
      <c r="P37" s="979"/>
      <c r="Q37" s="979"/>
      <c r="R37" s="979"/>
      <c r="S37" s="979"/>
    </row>
    <row r="38" spans="2:19">
      <c r="B38" s="354" t="s">
        <v>232</v>
      </c>
      <c r="G38" s="107"/>
      <c r="H38" s="979"/>
      <c r="I38" s="979"/>
      <c r="J38" s="979"/>
      <c r="K38" s="979"/>
      <c r="L38" s="979"/>
      <c r="M38" s="979"/>
      <c r="N38" s="980">
        <f>N21</f>
        <v>18.697876560839635</v>
      </c>
      <c r="O38" s="980">
        <f t="shared" ref="O38:S38" si="11">O21</f>
        <v>18.862053037959203</v>
      </c>
      <c r="P38" s="980">
        <f t="shared" si="11"/>
        <v>19.101279076489419</v>
      </c>
      <c r="Q38" s="980">
        <f t="shared" si="11"/>
        <v>19.337948583095681</v>
      </c>
      <c r="R38" s="980">
        <f t="shared" si="11"/>
        <v>19.556797562182421</v>
      </c>
      <c r="S38" s="980">
        <f t="shared" si="11"/>
        <v>19.772399330428922</v>
      </c>
    </row>
    <row r="39" spans="2:19">
      <c r="B39" s="354" t="s">
        <v>238</v>
      </c>
      <c r="G39" s="107"/>
      <c r="H39" s="979"/>
      <c r="I39" s="979"/>
      <c r="J39" s="979"/>
      <c r="K39" s="979"/>
      <c r="L39" s="979"/>
      <c r="M39" s="979"/>
      <c r="N39" s="979">
        <f>SUM(N40,N36:N38)*(Inputs!$M$27)</f>
        <v>3.4589983754092226</v>
      </c>
      <c r="O39" s="979">
        <f>SUM(O40,O36:O38)*(Inputs!$M$27)</f>
        <v>3.5002397743254492</v>
      </c>
      <c r="P39" s="979">
        <f>SUM(P40,P36:P38)*(Inputs!$M$27)</f>
        <v>3.5496510368082714</v>
      </c>
      <c r="Q39" s="979">
        <f>SUM(Q40,Q36:Q38)*(Inputs!$M$27)</f>
        <v>3.5990401433700825</v>
      </c>
      <c r="R39" s="979">
        <f>SUM(R40,R36:R38)*(Inputs!$M$27)</f>
        <v>3.6463994823081993</v>
      </c>
      <c r="S39" s="979">
        <f>SUM(S40,S36:S38)*(Inputs!$M$27)</f>
        <v>3.6936567830491889</v>
      </c>
    </row>
    <row r="40" spans="2:19">
      <c r="B40" s="354" t="s">
        <v>237</v>
      </c>
      <c r="G40" s="107"/>
      <c r="H40" s="979"/>
      <c r="I40" s="979"/>
      <c r="J40" s="979"/>
      <c r="K40" s="979"/>
      <c r="L40" s="979"/>
      <c r="M40" s="979"/>
      <c r="N40" s="979">
        <f>SUM(N36:N38)*(Inputs!$M$26)</f>
        <v>2.3603749623688683</v>
      </c>
      <c r="O40" s="979">
        <f>SUM(O36:O38)*(Inputs!$M$26)</f>
        <v>2.3885175501500524</v>
      </c>
      <c r="P40" s="979">
        <f>SUM(P36:P38)*(Inputs!$M$26)</f>
        <v>2.4222351452933841</v>
      </c>
      <c r="Q40" s="979">
        <f>SUM(Q36:Q38)*(Inputs!$M$26)</f>
        <v>2.4559376215278443</v>
      </c>
      <c r="R40" s="979">
        <f>SUM(R36:R38)*(Inputs!$M$26)</f>
        <v>2.4882550110526798</v>
      </c>
      <c r="S40" s="979">
        <f>SUM(S36:S38)*(Inputs!$M$26)</f>
        <v>2.5205027710548715</v>
      </c>
    </row>
    <row r="41" spans="2:19">
      <c r="B41" s="989" t="s">
        <v>85</v>
      </c>
      <c r="G41" s="240"/>
      <c r="H41" s="396"/>
      <c r="I41" s="396"/>
      <c r="J41" s="396"/>
      <c r="K41" s="396"/>
      <c r="L41" s="396"/>
      <c r="M41" s="396"/>
      <c r="N41" s="979">
        <f>SUM(N36:N40)*Inputs!$M$28</f>
        <v>2.2432033265980311</v>
      </c>
      <c r="O41" s="979">
        <f>SUM(O36:O40)*Inputs!$M$28</f>
        <v>2.2699488850522149</v>
      </c>
      <c r="P41" s="979">
        <f>SUM(P36:P40)*Inputs!$M$28</f>
        <v>2.3019927013086372</v>
      </c>
      <c r="Q41" s="979">
        <f>SUM(Q36:Q40)*Inputs!$M$28</f>
        <v>2.334022149175623</v>
      </c>
      <c r="R41" s="979">
        <f>SUM(R36:R40)*Inputs!$M$28</f>
        <v>2.364735267576235</v>
      </c>
      <c r="S41" s="979">
        <f>SUM(S36:S40)*Inputs!$M$28</f>
        <v>2.3953822129410729</v>
      </c>
    </row>
    <row r="42" spans="2:19">
      <c r="B42" s="989"/>
      <c r="G42" s="108"/>
      <c r="H42" s="396"/>
      <c r="I42" s="396"/>
      <c r="J42" s="396"/>
      <c r="K42" s="396"/>
      <c r="L42" s="396"/>
      <c r="M42" s="396"/>
      <c r="N42" s="606"/>
      <c r="O42" s="606"/>
      <c r="P42" s="606"/>
      <c r="Q42" s="606"/>
      <c r="R42" s="606"/>
      <c r="S42" s="606"/>
    </row>
    <row r="43" spans="2:19">
      <c r="B43" s="988" t="s">
        <v>527</v>
      </c>
      <c r="G43" s="108"/>
      <c r="H43" s="396"/>
      <c r="I43" s="396"/>
      <c r="J43" s="396"/>
      <c r="K43" s="396"/>
      <c r="L43" s="396"/>
      <c r="M43" s="396"/>
      <c r="N43" s="448">
        <f>SUM(N36:N42)</f>
        <v>34.288965135141325</v>
      </c>
      <c r="O43" s="448">
        <f t="shared" ref="O43:S43" si="12">SUM(O36:O42)</f>
        <v>34.697790100083857</v>
      </c>
      <c r="P43" s="448">
        <f t="shared" si="12"/>
        <v>35.187602720003447</v>
      </c>
      <c r="Q43" s="448">
        <f t="shared" si="12"/>
        <v>35.677195708827377</v>
      </c>
      <c r="R43" s="448">
        <f t="shared" si="12"/>
        <v>36.14666766152245</v>
      </c>
      <c r="S43" s="448">
        <f t="shared" si="12"/>
        <v>36.615128112099256</v>
      </c>
    </row>
    <row r="44" spans="2:19">
      <c r="B44" s="990" t="s">
        <v>39</v>
      </c>
      <c r="G44" s="108"/>
      <c r="H44" s="979"/>
      <c r="I44" s="980"/>
      <c r="J44" s="980"/>
      <c r="K44" s="980"/>
      <c r="L44" s="980"/>
      <c r="M44" s="980"/>
      <c r="N44" s="981">
        <f>(N30*(1+Inputs!$M$29))-N43</f>
        <v>0</v>
      </c>
      <c r="O44" s="981">
        <f>(O30*(1+Inputs!$M$29))-O43</f>
        <v>0</v>
      </c>
      <c r="P44" s="981">
        <f>(P30*(1+Inputs!$M$29))-P43</f>
        <v>0</v>
      </c>
      <c r="Q44" s="981">
        <f>(Q30*(1+Inputs!$M$29))-Q43</f>
        <v>0</v>
      </c>
      <c r="R44" s="981">
        <f>(R30*(1+Inputs!$M$29))-R43</f>
        <v>0</v>
      </c>
      <c r="S44" s="981">
        <f>(S30*(1+Inputs!$M$29))-S43</f>
        <v>0</v>
      </c>
    </row>
    <row r="45" spans="2:19">
      <c r="G45" s="108"/>
    </row>
    <row r="46" spans="2:19">
      <c r="G46" s="108"/>
    </row>
  </sheetData>
  <mergeCells count="3">
    <mergeCell ref="A1:S1"/>
    <mergeCell ref="H3:M3"/>
    <mergeCell ref="N3:S3"/>
  </mergeCells>
  <pageMargins left="0.39370078740157483" right="0.39370078740157483" top="0.39370078740157483" bottom="0.98425196850393704" header="0.51181102362204722" footer="0.51181102362204722"/>
  <pageSetup paperSize="9" scale="59" orientation="landscape" r:id="rId1"/>
  <headerFooter alignWithMargins="0">
    <oddFooter>&amp;C&amp;P</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theme="1"/>
    <pageSetUpPr fitToPage="1"/>
  </sheetPr>
  <dimension ref="A1:S80"/>
  <sheetViews>
    <sheetView showGridLines="0" zoomScale="85" zoomScaleNormal="85" workbookViewId="0">
      <pane xSplit="1" ySplit="5" topLeftCell="B6" activePane="bottomRight" state="frozen"/>
      <selection activeCell="B146" sqref="B146"/>
      <selection pane="topRight" activeCell="B146" sqref="B146"/>
      <selection pane="bottomLeft" activeCell="B146" sqref="B146"/>
      <selection pane="bottomRight" activeCell="B6" sqref="B6"/>
    </sheetView>
  </sheetViews>
  <sheetFormatPr defaultRowHeight="12.75" outlineLevelCol="1"/>
  <cols>
    <col min="1" max="1" width="9.140625" style="88"/>
    <col min="2" max="2" width="65.85546875" style="88" customWidth="1"/>
    <col min="3" max="3" width="10.28515625" style="88" customWidth="1"/>
    <col min="4" max="4" width="25.42578125" style="88" bestFit="1" customWidth="1"/>
    <col min="5" max="5" width="6.85546875" style="88" bestFit="1" customWidth="1"/>
    <col min="6" max="6" width="7.85546875" style="158" customWidth="1"/>
    <col min="7" max="7" width="2" style="158" customWidth="1"/>
    <col min="8" max="8" width="10.42578125" style="108" customWidth="1" outlineLevel="1"/>
    <col min="9" max="9" width="9.5703125" style="158" bestFit="1" customWidth="1" outlineLevel="1"/>
    <col min="10" max="13" width="9.42578125" style="158" customWidth="1" outlineLevel="1"/>
    <col min="14" max="14" width="10.5703125" style="158" bestFit="1" customWidth="1"/>
    <col min="15" max="15" width="10.42578125" style="88" customWidth="1"/>
    <col min="16" max="16" width="11.140625" style="88" customWidth="1"/>
    <col min="17" max="17" width="11" style="88" customWidth="1"/>
    <col min="18" max="18" width="10.85546875" style="88" customWidth="1"/>
    <col min="19" max="19" width="11.42578125" style="88" customWidth="1"/>
    <col min="20" max="257" width="9.140625" style="88"/>
    <col min="258" max="258" width="65.85546875" style="88" customWidth="1"/>
    <col min="259" max="259" width="8.42578125" style="88" bestFit="1" customWidth="1"/>
    <col min="260" max="260" width="15" style="88" bestFit="1" customWidth="1"/>
    <col min="261" max="262" width="6.85546875" style="88" bestFit="1" customWidth="1"/>
    <col min="263" max="263" width="2" style="88" customWidth="1"/>
    <col min="264" max="264" width="10.42578125" style="88" customWidth="1"/>
    <col min="265" max="265" width="9.5703125" style="88" bestFit="1" customWidth="1"/>
    <col min="266" max="269" width="9.42578125" style="88" customWidth="1"/>
    <col min="270" max="270" width="10.5703125" style="88" bestFit="1" customWidth="1"/>
    <col min="271" max="271" width="10.42578125" style="88" customWidth="1"/>
    <col min="272" max="272" width="11.140625" style="88" customWidth="1"/>
    <col min="273" max="273" width="11" style="88" customWidth="1"/>
    <col min="274" max="274" width="10.85546875" style="88" customWidth="1"/>
    <col min="275" max="275" width="11.42578125" style="88" customWidth="1"/>
    <col min="276" max="513" width="9.140625" style="88"/>
    <col min="514" max="514" width="65.85546875" style="88" customWidth="1"/>
    <col min="515" max="515" width="8.42578125" style="88" bestFit="1" customWidth="1"/>
    <col min="516" max="516" width="15" style="88" bestFit="1" customWidth="1"/>
    <col min="517" max="518" width="6.85546875" style="88" bestFit="1" customWidth="1"/>
    <col min="519" max="519" width="2" style="88" customWidth="1"/>
    <col min="520" max="520" width="10.42578125" style="88" customWidth="1"/>
    <col min="521" max="521" width="9.5703125" style="88" bestFit="1" customWidth="1"/>
    <col min="522" max="525" width="9.42578125" style="88" customWidth="1"/>
    <col min="526" max="526" width="10.5703125" style="88" bestFit="1" customWidth="1"/>
    <col min="527" max="527" width="10.42578125" style="88" customWidth="1"/>
    <col min="528" max="528" width="11.140625" style="88" customWidth="1"/>
    <col min="529" max="529" width="11" style="88" customWidth="1"/>
    <col min="530" max="530" width="10.85546875" style="88" customWidth="1"/>
    <col min="531" max="531" width="11.42578125" style="88" customWidth="1"/>
    <col min="532" max="769" width="9.140625" style="88"/>
    <col min="770" max="770" width="65.85546875" style="88" customWidth="1"/>
    <col min="771" max="771" width="8.42578125" style="88" bestFit="1" customWidth="1"/>
    <col min="772" max="772" width="15" style="88" bestFit="1" customWidth="1"/>
    <col min="773" max="774" width="6.85546875" style="88" bestFit="1" customWidth="1"/>
    <col min="775" max="775" width="2" style="88" customWidth="1"/>
    <col min="776" max="776" width="10.42578125" style="88" customWidth="1"/>
    <col min="777" max="777" width="9.5703125" style="88" bestFit="1" customWidth="1"/>
    <col min="778" max="781" width="9.42578125" style="88" customWidth="1"/>
    <col min="782" max="782" width="10.5703125" style="88" bestFit="1" customWidth="1"/>
    <col min="783" max="783" width="10.42578125" style="88" customWidth="1"/>
    <col min="784" max="784" width="11.140625" style="88" customWidth="1"/>
    <col min="785" max="785" width="11" style="88" customWidth="1"/>
    <col min="786" max="786" width="10.85546875" style="88" customWidth="1"/>
    <col min="787" max="787" width="11.42578125" style="88" customWidth="1"/>
    <col min="788" max="1025" width="9.140625" style="88"/>
    <col min="1026" max="1026" width="65.85546875" style="88" customWidth="1"/>
    <col min="1027" max="1027" width="8.42578125" style="88" bestFit="1" customWidth="1"/>
    <col min="1028" max="1028" width="15" style="88" bestFit="1" customWidth="1"/>
    <col min="1029" max="1030" width="6.85546875" style="88" bestFit="1" customWidth="1"/>
    <col min="1031" max="1031" width="2" style="88" customWidth="1"/>
    <col min="1032" max="1032" width="10.42578125" style="88" customWidth="1"/>
    <col min="1033" max="1033" width="9.5703125" style="88" bestFit="1" customWidth="1"/>
    <col min="1034" max="1037" width="9.42578125" style="88" customWidth="1"/>
    <col min="1038" max="1038" width="10.5703125" style="88" bestFit="1" customWidth="1"/>
    <col min="1039" max="1039" width="10.42578125" style="88" customWidth="1"/>
    <col min="1040" max="1040" width="11.140625" style="88" customWidth="1"/>
    <col min="1041" max="1041" width="11" style="88" customWidth="1"/>
    <col min="1042" max="1042" width="10.85546875" style="88" customWidth="1"/>
    <col min="1043" max="1043" width="11.42578125" style="88" customWidth="1"/>
    <col min="1044" max="1281" width="9.140625" style="88"/>
    <col min="1282" max="1282" width="65.85546875" style="88" customWidth="1"/>
    <col min="1283" max="1283" width="8.42578125" style="88" bestFit="1" customWidth="1"/>
    <col min="1284" max="1284" width="15" style="88" bestFit="1" customWidth="1"/>
    <col min="1285" max="1286" width="6.85546875" style="88" bestFit="1" customWidth="1"/>
    <col min="1287" max="1287" width="2" style="88" customWidth="1"/>
    <col min="1288" max="1288" width="10.42578125" style="88" customWidth="1"/>
    <col min="1289" max="1289" width="9.5703125" style="88" bestFit="1" customWidth="1"/>
    <col min="1290" max="1293" width="9.42578125" style="88" customWidth="1"/>
    <col min="1294" max="1294" width="10.5703125" style="88" bestFit="1" customWidth="1"/>
    <col min="1295" max="1295" width="10.42578125" style="88" customWidth="1"/>
    <col min="1296" max="1296" width="11.140625" style="88" customWidth="1"/>
    <col min="1297" max="1297" width="11" style="88" customWidth="1"/>
    <col min="1298" max="1298" width="10.85546875" style="88" customWidth="1"/>
    <col min="1299" max="1299" width="11.42578125" style="88" customWidth="1"/>
    <col min="1300" max="1537" width="9.140625" style="88"/>
    <col min="1538" max="1538" width="65.85546875" style="88" customWidth="1"/>
    <col min="1539" max="1539" width="8.42578125" style="88" bestFit="1" customWidth="1"/>
    <col min="1540" max="1540" width="15" style="88" bestFit="1" customWidth="1"/>
    <col min="1541" max="1542" width="6.85546875" style="88" bestFit="1" customWidth="1"/>
    <col min="1543" max="1543" width="2" style="88" customWidth="1"/>
    <col min="1544" max="1544" width="10.42578125" style="88" customWidth="1"/>
    <col min="1545" max="1545" width="9.5703125" style="88" bestFit="1" customWidth="1"/>
    <col min="1546" max="1549" width="9.42578125" style="88" customWidth="1"/>
    <col min="1550" max="1550" width="10.5703125" style="88" bestFit="1" customWidth="1"/>
    <col min="1551" max="1551" width="10.42578125" style="88" customWidth="1"/>
    <col min="1552" max="1552" width="11.140625" style="88" customWidth="1"/>
    <col min="1553" max="1553" width="11" style="88" customWidth="1"/>
    <col min="1554" max="1554" width="10.85546875" style="88" customWidth="1"/>
    <col min="1555" max="1555" width="11.42578125" style="88" customWidth="1"/>
    <col min="1556" max="1793" width="9.140625" style="88"/>
    <col min="1794" max="1794" width="65.85546875" style="88" customWidth="1"/>
    <col min="1795" max="1795" width="8.42578125" style="88" bestFit="1" customWidth="1"/>
    <col min="1796" max="1796" width="15" style="88" bestFit="1" customWidth="1"/>
    <col min="1797" max="1798" width="6.85546875" style="88" bestFit="1" customWidth="1"/>
    <col min="1799" max="1799" width="2" style="88" customWidth="1"/>
    <col min="1800" max="1800" width="10.42578125" style="88" customWidth="1"/>
    <col min="1801" max="1801" width="9.5703125" style="88" bestFit="1" customWidth="1"/>
    <col min="1802" max="1805" width="9.42578125" style="88" customWidth="1"/>
    <col min="1806" max="1806" width="10.5703125" style="88" bestFit="1" customWidth="1"/>
    <col min="1807" max="1807" width="10.42578125" style="88" customWidth="1"/>
    <col min="1808" max="1808" width="11.140625" style="88" customWidth="1"/>
    <col min="1809" max="1809" width="11" style="88" customWidth="1"/>
    <col min="1810" max="1810" width="10.85546875" style="88" customWidth="1"/>
    <col min="1811" max="1811" width="11.42578125" style="88" customWidth="1"/>
    <col min="1812" max="2049" width="9.140625" style="88"/>
    <col min="2050" max="2050" width="65.85546875" style="88" customWidth="1"/>
    <col min="2051" max="2051" width="8.42578125" style="88" bestFit="1" customWidth="1"/>
    <col min="2052" max="2052" width="15" style="88" bestFit="1" customWidth="1"/>
    <col min="2053" max="2054" width="6.85546875" style="88" bestFit="1" customWidth="1"/>
    <col min="2055" max="2055" width="2" style="88" customWidth="1"/>
    <col min="2056" max="2056" width="10.42578125" style="88" customWidth="1"/>
    <col min="2057" max="2057" width="9.5703125" style="88" bestFit="1" customWidth="1"/>
    <col min="2058" max="2061" width="9.42578125" style="88" customWidth="1"/>
    <col min="2062" max="2062" width="10.5703125" style="88" bestFit="1" customWidth="1"/>
    <col min="2063" max="2063" width="10.42578125" style="88" customWidth="1"/>
    <col min="2064" max="2064" width="11.140625" style="88" customWidth="1"/>
    <col min="2065" max="2065" width="11" style="88" customWidth="1"/>
    <col min="2066" max="2066" width="10.85546875" style="88" customWidth="1"/>
    <col min="2067" max="2067" width="11.42578125" style="88" customWidth="1"/>
    <col min="2068" max="2305" width="9.140625" style="88"/>
    <col min="2306" max="2306" width="65.85546875" style="88" customWidth="1"/>
    <col min="2307" max="2307" width="8.42578125" style="88" bestFit="1" customWidth="1"/>
    <col min="2308" max="2308" width="15" style="88" bestFit="1" customWidth="1"/>
    <col min="2309" max="2310" width="6.85546875" style="88" bestFit="1" customWidth="1"/>
    <col min="2311" max="2311" width="2" style="88" customWidth="1"/>
    <col min="2312" max="2312" width="10.42578125" style="88" customWidth="1"/>
    <col min="2313" max="2313" width="9.5703125" style="88" bestFit="1" customWidth="1"/>
    <col min="2314" max="2317" width="9.42578125" style="88" customWidth="1"/>
    <col min="2318" max="2318" width="10.5703125" style="88" bestFit="1" customWidth="1"/>
    <col min="2319" max="2319" width="10.42578125" style="88" customWidth="1"/>
    <col min="2320" max="2320" width="11.140625" style="88" customWidth="1"/>
    <col min="2321" max="2321" width="11" style="88" customWidth="1"/>
    <col min="2322" max="2322" width="10.85546875" style="88" customWidth="1"/>
    <col min="2323" max="2323" width="11.42578125" style="88" customWidth="1"/>
    <col min="2324" max="2561" width="9.140625" style="88"/>
    <col min="2562" max="2562" width="65.85546875" style="88" customWidth="1"/>
    <col min="2563" max="2563" width="8.42578125" style="88" bestFit="1" customWidth="1"/>
    <col min="2564" max="2564" width="15" style="88" bestFit="1" customWidth="1"/>
    <col min="2565" max="2566" width="6.85546875" style="88" bestFit="1" customWidth="1"/>
    <col min="2567" max="2567" width="2" style="88" customWidth="1"/>
    <col min="2568" max="2568" width="10.42578125" style="88" customWidth="1"/>
    <col min="2569" max="2569" width="9.5703125" style="88" bestFit="1" customWidth="1"/>
    <col min="2570" max="2573" width="9.42578125" style="88" customWidth="1"/>
    <col min="2574" max="2574" width="10.5703125" style="88" bestFit="1" customWidth="1"/>
    <col min="2575" max="2575" width="10.42578125" style="88" customWidth="1"/>
    <col min="2576" max="2576" width="11.140625" style="88" customWidth="1"/>
    <col min="2577" max="2577" width="11" style="88" customWidth="1"/>
    <col min="2578" max="2578" width="10.85546875" style="88" customWidth="1"/>
    <col min="2579" max="2579" width="11.42578125" style="88" customWidth="1"/>
    <col min="2580" max="2817" width="9.140625" style="88"/>
    <col min="2818" max="2818" width="65.85546875" style="88" customWidth="1"/>
    <col min="2819" max="2819" width="8.42578125" style="88" bestFit="1" customWidth="1"/>
    <col min="2820" max="2820" width="15" style="88" bestFit="1" customWidth="1"/>
    <col min="2821" max="2822" width="6.85546875" style="88" bestFit="1" customWidth="1"/>
    <col min="2823" max="2823" width="2" style="88" customWidth="1"/>
    <col min="2824" max="2824" width="10.42578125" style="88" customWidth="1"/>
    <col min="2825" max="2825" width="9.5703125" style="88" bestFit="1" customWidth="1"/>
    <col min="2826" max="2829" width="9.42578125" style="88" customWidth="1"/>
    <col min="2830" max="2830" width="10.5703125" style="88" bestFit="1" customWidth="1"/>
    <col min="2831" max="2831" width="10.42578125" style="88" customWidth="1"/>
    <col min="2832" max="2832" width="11.140625" style="88" customWidth="1"/>
    <col min="2833" max="2833" width="11" style="88" customWidth="1"/>
    <col min="2834" max="2834" width="10.85546875" style="88" customWidth="1"/>
    <col min="2835" max="2835" width="11.42578125" style="88" customWidth="1"/>
    <col min="2836" max="3073" width="9.140625" style="88"/>
    <col min="3074" max="3074" width="65.85546875" style="88" customWidth="1"/>
    <col min="3075" max="3075" width="8.42578125" style="88" bestFit="1" customWidth="1"/>
    <col min="3076" max="3076" width="15" style="88" bestFit="1" customWidth="1"/>
    <col min="3077" max="3078" width="6.85546875" style="88" bestFit="1" customWidth="1"/>
    <col min="3079" max="3079" width="2" style="88" customWidth="1"/>
    <col min="3080" max="3080" width="10.42578125" style="88" customWidth="1"/>
    <col min="3081" max="3081" width="9.5703125" style="88" bestFit="1" customWidth="1"/>
    <col min="3082" max="3085" width="9.42578125" style="88" customWidth="1"/>
    <col min="3086" max="3086" width="10.5703125" style="88" bestFit="1" customWidth="1"/>
    <col min="3087" max="3087" width="10.42578125" style="88" customWidth="1"/>
    <col min="3088" max="3088" width="11.140625" style="88" customWidth="1"/>
    <col min="3089" max="3089" width="11" style="88" customWidth="1"/>
    <col min="3090" max="3090" width="10.85546875" style="88" customWidth="1"/>
    <col min="3091" max="3091" width="11.42578125" style="88" customWidth="1"/>
    <col min="3092" max="3329" width="9.140625" style="88"/>
    <col min="3330" max="3330" width="65.85546875" style="88" customWidth="1"/>
    <col min="3331" max="3331" width="8.42578125" style="88" bestFit="1" customWidth="1"/>
    <col min="3332" max="3332" width="15" style="88" bestFit="1" customWidth="1"/>
    <col min="3333" max="3334" width="6.85546875" style="88" bestFit="1" customWidth="1"/>
    <col min="3335" max="3335" width="2" style="88" customWidth="1"/>
    <col min="3336" max="3336" width="10.42578125" style="88" customWidth="1"/>
    <col min="3337" max="3337" width="9.5703125" style="88" bestFit="1" customWidth="1"/>
    <col min="3338" max="3341" width="9.42578125" style="88" customWidth="1"/>
    <col min="3342" max="3342" width="10.5703125" style="88" bestFit="1" customWidth="1"/>
    <col min="3343" max="3343" width="10.42578125" style="88" customWidth="1"/>
    <col min="3344" max="3344" width="11.140625" style="88" customWidth="1"/>
    <col min="3345" max="3345" width="11" style="88" customWidth="1"/>
    <col min="3346" max="3346" width="10.85546875" style="88" customWidth="1"/>
    <col min="3347" max="3347" width="11.42578125" style="88" customWidth="1"/>
    <col min="3348" max="3585" width="9.140625" style="88"/>
    <col min="3586" max="3586" width="65.85546875" style="88" customWidth="1"/>
    <col min="3587" max="3587" width="8.42578125" style="88" bestFit="1" customWidth="1"/>
    <col min="3588" max="3588" width="15" style="88" bestFit="1" customWidth="1"/>
    <col min="3589" max="3590" width="6.85546875" style="88" bestFit="1" customWidth="1"/>
    <col min="3591" max="3591" width="2" style="88" customWidth="1"/>
    <col min="3592" max="3592" width="10.42578125" style="88" customWidth="1"/>
    <col min="3593" max="3593" width="9.5703125" style="88" bestFit="1" customWidth="1"/>
    <col min="3594" max="3597" width="9.42578125" style="88" customWidth="1"/>
    <col min="3598" max="3598" width="10.5703125" style="88" bestFit="1" customWidth="1"/>
    <col min="3599" max="3599" width="10.42578125" style="88" customWidth="1"/>
    <col min="3600" max="3600" width="11.140625" style="88" customWidth="1"/>
    <col min="3601" max="3601" width="11" style="88" customWidth="1"/>
    <col min="3602" max="3602" width="10.85546875" style="88" customWidth="1"/>
    <col min="3603" max="3603" width="11.42578125" style="88" customWidth="1"/>
    <col min="3604" max="3841" width="9.140625" style="88"/>
    <col min="3842" max="3842" width="65.85546875" style="88" customWidth="1"/>
    <col min="3843" max="3843" width="8.42578125" style="88" bestFit="1" customWidth="1"/>
    <col min="3844" max="3844" width="15" style="88" bestFit="1" customWidth="1"/>
    <col min="3845" max="3846" width="6.85546875" style="88" bestFit="1" customWidth="1"/>
    <col min="3847" max="3847" width="2" style="88" customWidth="1"/>
    <col min="3848" max="3848" width="10.42578125" style="88" customWidth="1"/>
    <col min="3849" max="3849" width="9.5703125" style="88" bestFit="1" customWidth="1"/>
    <col min="3850" max="3853" width="9.42578125" style="88" customWidth="1"/>
    <col min="3854" max="3854" width="10.5703125" style="88" bestFit="1" customWidth="1"/>
    <col min="3855" max="3855" width="10.42578125" style="88" customWidth="1"/>
    <col min="3856" max="3856" width="11.140625" style="88" customWidth="1"/>
    <col min="3857" max="3857" width="11" style="88" customWidth="1"/>
    <col min="3858" max="3858" width="10.85546875" style="88" customWidth="1"/>
    <col min="3859" max="3859" width="11.42578125" style="88" customWidth="1"/>
    <col min="3860" max="4097" width="9.140625" style="88"/>
    <col min="4098" max="4098" width="65.85546875" style="88" customWidth="1"/>
    <col min="4099" max="4099" width="8.42578125" style="88" bestFit="1" customWidth="1"/>
    <col min="4100" max="4100" width="15" style="88" bestFit="1" customWidth="1"/>
    <col min="4101" max="4102" width="6.85546875" style="88" bestFit="1" customWidth="1"/>
    <col min="4103" max="4103" width="2" style="88" customWidth="1"/>
    <col min="4104" max="4104" width="10.42578125" style="88" customWidth="1"/>
    <col min="4105" max="4105" width="9.5703125" style="88" bestFit="1" customWidth="1"/>
    <col min="4106" max="4109" width="9.42578125" style="88" customWidth="1"/>
    <col min="4110" max="4110" width="10.5703125" style="88" bestFit="1" customWidth="1"/>
    <col min="4111" max="4111" width="10.42578125" style="88" customWidth="1"/>
    <col min="4112" max="4112" width="11.140625" style="88" customWidth="1"/>
    <col min="4113" max="4113" width="11" style="88" customWidth="1"/>
    <col min="4114" max="4114" width="10.85546875" style="88" customWidth="1"/>
    <col min="4115" max="4115" width="11.42578125" style="88" customWidth="1"/>
    <col min="4116" max="4353" width="9.140625" style="88"/>
    <col min="4354" max="4354" width="65.85546875" style="88" customWidth="1"/>
    <col min="4355" max="4355" width="8.42578125" style="88" bestFit="1" customWidth="1"/>
    <col min="4356" max="4356" width="15" style="88" bestFit="1" customWidth="1"/>
    <col min="4357" max="4358" width="6.85546875" style="88" bestFit="1" customWidth="1"/>
    <col min="4359" max="4359" width="2" style="88" customWidth="1"/>
    <col min="4360" max="4360" width="10.42578125" style="88" customWidth="1"/>
    <col min="4361" max="4361" width="9.5703125" style="88" bestFit="1" customWidth="1"/>
    <col min="4362" max="4365" width="9.42578125" style="88" customWidth="1"/>
    <col min="4366" max="4366" width="10.5703125" style="88" bestFit="1" customWidth="1"/>
    <col min="4367" max="4367" width="10.42578125" style="88" customWidth="1"/>
    <col min="4368" max="4368" width="11.140625" style="88" customWidth="1"/>
    <col min="4369" max="4369" width="11" style="88" customWidth="1"/>
    <col min="4370" max="4370" width="10.85546875" style="88" customWidth="1"/>
    <col min="4371" max="4371" width="11.42578125" style="88" customWidth="1"/>
    <col min="4372" max="4609" width="9.140625" style="88"/>
    <col min="4610" max="4610" width="65.85546875" style="88" customWidth="1"/>
    <col min="4611" max="4611" width="8.42578125" style="88" bestFit="1" customWidth="1"/>
    <col min="4612" max="4612" width="15" style="88" bestFit="1" customWidth="1"/>
    <col min="4613" max="4614" width="6.85546875" style="88" bestFit="1" customWidth="1"/>
    <col min="4615" max="4615" width="2" style="88" customWidth="1"/>
    <col min="4616" max="4616" width="10.42578125" style="88" customWidth="1"/>
    <col min="4617" max="4617" width="9.5703125" style="88" bestFit="1" customWidth="1"/>
    <col min="4618" max="4621" width="9.42578125" style="88" customWidth="1"/>
    <col min="4622" max="4622" width="10.5703125" style="88" bestFit="1" customWidth="1"/>
    <col min="4623" max="4623" width="10.42578125" style="88" customWidth="1"/>
    <col min="4624" max="4624" width="11.140625" style="88" customWidth="1"/>
    <col min="4625" max="4625" width="11" style="88" customWidth="1"/>
    <col min="4626" max="4626" width="10.85546875" style="88" customWidth="1"/>
    <col min="4627" max="4627" width="11.42578125" style="88" customWidth="1"/>
    <col min="4628" max="4865" width="9.140625" style="88"/>
    <col min="4866" max="4866" width="65.85546875" style="88" customWidth="1"/>
    <col min="4867" max="4867" width="8.42578125" style="88" bestFit="1" customWidth="1"/>
    <col min="4868" max="4868" width="15" style="88" bestFit="1" customWidth="1"/>
    <col min="4869" max="4870" width="6.85546875" style="88" bestFit="1" customWidth="1"/>
    <col min="4871" max="4871" width="2" style="88" customWidth="1"/>
    <col min="4872" max="4872" width="10.42578125" style="88" customWidth="1"/>
    <col min="4873" max="4873" width="9.5703125" style="88" bestFit="1" customWidth="1"/>
    <col min="4874" max="4877" width="9.42578125" style="88" customWidth="1"/>
    <col min="4878" max="4878" width="10.5703125" style="88" bestFit="1" customWidth="1"/>
    <col min="4879" max="4879" width="10.42578125" style="88" customWidth="1"/>
    <col min="4880" max="4880" width="11.140625" style="88" customWidth="1"/>
    <col min="4881" max="4881" width="11" style="88" customWidth="1"/>
    <col min="4882" max="4882" width="10.85546875" style="88" customWidth="1"/>
    <col min="4883" max="4883" width="11.42578125" style="88" customWidth="1"/>
    <col min="4884" max="5121" width="9.140625" style="88"/>
    <col min="5122" max="5122" width="65.85546875" style="88" customWidth="1"/>
    <col min="5123" max="5123" width="8.42578125" style="88" bestFit="1" customWidth="1"/>
    <col min="5124" max="5124" width="15" style="88" bestFit="1" customWidth="1"/>
    <col min="5125" max="5126" width="6.85546875" style="88" bestFit="1" customWidth="1"/>
    <col min="5127" max="5127" width="2" style="88" customWidth="1"/>
    <col min="5128" max="5128" width="10.42578125" style="88" customWidth="1"/>
    <col min="5129" max="5129" width="9.5703125" style="88" bestFit="1" customWidth="1"/>
    <col min="5130" max="5133" width="9.42578125" style="88" customWidth="1"/>
    <col min="5134" max="5134" width="10.5703125" style="88" bestFit="1" customWidth="1"/>
    <col min="5135" max="5135" width="10.42578125" style="88" customWidth="1"/>
    <col min="5136" max="5136" width="11.140625" style="88" customWidth="1"/>
    <col min="5137" max="5137" width="11" style="88" customWidth="1"/>
    <col min="5138" max="5138" width="10.85546875" style="88" customWidth="1"/>
    <col min="5139" max="5139" width="11.42578125" style="88" customWidth="1"/>
    <col min="5140" max="5377" width="9.140625" style="88"/>
    <col min="5378" max="5378" width="65.85546875" style="88" customWidth="1"/>
    <col min="5379" max="5379" width="8.42578125" style="88" bestFit="1" customWidth="1"/>
    <col min="5380" max="5380" width="15" style="88" bestFit="1" customWidth="1"/>
    <col min="5381" max="5382" width="6.85546875" style="88" bestFit="1" customWidth="1"/>
    <col min="5383" max="5383" width="2" style="88" customWidth="1"/>
    <col min="5384" max="5384" width="10.42578125" style="88" customWidth="1"/>
    <col min="5385" max="5385" width="9.5703125" style="88" bestFit="1" customWidth="1"/>
    <col min="5386" max="5389" width="9.42578125" style="88" customWidth="1"/>
    <col min="5390" max="5390" width="10.5703125" style="88" bestFit="1" customWidth="1"/>
    <col min="5391" max="5391" width="10.42578125" style="88" customWidth="1"/>
    <col min="5392" max="5392" width="11.140625" style="88" customWidth="1"/>
    <col min="5393" max="5393" width="11" style="88" customWidth="1"/>
    <col min="5394" max="5394" width="10.85546875" style="88" customWidth="1"/>
    <col min="5395" max="5395" width="11.42578125" style="88" customWidth="1"/>
    <col min="5396" max="5633" width="9.140625" style="88"/>
    <col min="5634" max="5634" width="65.85546875" style="88" customWidth="1"/>
    <col min="5635" max="5635" width="8.42578125" style="88" bestFit="1" customWidth="1"/>
    <col min="5636" max="5636" width="15" style="88" bestFit="1" customWidth="1"/>
    <col min="5637" max="5638" width="6.85546875" style="88" bestFit="1" customWidth="1"/>
    <col min="5639" max="5639" width="2" style="88" customWidth="1"/>
    <col min="5640" max="5640" width="10.42578125" style="88" customWidth="1"/>
    <col min="5641" max="5641" width="9.5703125" style="88" bestFit="1" customWidth="1"/>
    <col min="5642" max="5645" width="9.42578125" style="88" customWidth="1"/>
    <col min="5646" max="5646" width="10.5703125" style="88" bestFit="1" customWidth="1"/>
    <col min="5647" max="5647" width="10.42578125" style="88" customWidth="1"/>
    <col min="5648" max="5648" width="11.140625" style="88" customWidth="1"/>
    <col min="5649" max="5649" width="11" style="88" customWidth="1"/>
    <col min="5650" max="5650" width="10.85546875" style="88" customWidth="1"/>
    <col min="5651" max="5651" width="11.42578125" style="88" customWidth="1"/>
    <col min="5652" max="5889" width="9.140625" style="88"/>
    <col min="5890" max="5890" width="65.85546875" style="88" customWidth="1"/>
    <col min="5891" max="5891" width="8.42578125" style="88" bestFit="1" customWidth="1"/>
    <col min="5892" max="5892" width="15" style="88" bestFit="1" customWidth="1"/>
    <col min="5893" max="5894" width="6.85546875" style="88" bestFit="1" customWidth="1"/>
    <col min="5895" max="5895" width="2" style="88" customWidth="1"/>
    <col min="5896" max="5896" width="10.42578125" style="88" customWidth="1"/>
    <col min="5897" max="5897" width="9.5703125" style="88" bestFit="1" customWidth="1"/>
    <col min="5898" max="5901" width="9.42578125" style="88" customWidth="1"/>
    <col min="5902" max="5902" width="10.5703125" style="88" bestFit="1" customWidth="1"/>
    <col min="5903" max="5903" width="10.42578125" style="88" customWidth="1"/>
    <col min="5904" max="5904" width="11.140625" style="88" customWidth="1"/>
    <col min="5905" max="5905" width="11" style="88" customWidth="1"/>
    <col min="5906" max="5906" width="10.85546875" style="88" customWidth="1"/>
    <col min="5907" max="5907" width="11.42578125" style="88" customWidth="1"/>
    <col min="5908" max="6145" width="9.140625" style="88"/>
    <col min="6146" max="6146" width="65.85546875" style="88" customWidth="1"/>
    <col min="6147" max="6147" width="8.42578125" style="88" bestFit="1" customWidth="1"/>
    <col min="6148" max="6148" width="15" style="88" bestFit="1" customWidth="1"/>
    <col min="6149" max="6150" width="6.85546875" style="88" bestFit="1" customWidth="1"/>
    <col min="6151" max="6151" width="2" style="88" customWidth="1"/>
    <col min="6152" max="6152" width="10.42578125" style="88" customWidth="1"/>
    <col min="6153" max="6153" width="9.5703125" style="88" bestFit="1" customWidth="1"/>
    <col min="6154" max="6157" width="9.42578125" style="88" customWidth="1"/>
    <col min="6158" max="6158" width="10.5703125" style="88" bestFit="1" customWidth="1"/>
    <col min="6159" max="6159" width="10.42578125" style="88" customWidth="1"/>
    <col min="6160" max="6160" width="11.140625" style="88" customWidth="1"/>
    <col min="6161" max="6161" width="11" style="88" customWidth="1"/>
    <col min="6162" max="6162" width="10.85546875" style="88" customWidth="1"/>
    <col min="6163" max="6163" width="11.42578125" style="88" customWidth="1"/>
    <col min="6164" max="6401" width="9.140625" style="88"/>
    <col min="6402" max="6402" width="65.85546875" style="88" customWidth="1"/>
    <col min="6403" max="6403" width="8.42578125" style="88" bestFit="1" customWidth="1"/>
    <col min="6404" max="6404" width="15" style="88" bestFit="1" customWidth="1"/>
    <col min="6405" max="6406" width="6.85546875" style="88" bestFit="1" customWidth="1"/>
    <col min="6407" max="6407" width="2" style="88" customWidth="1"/>
    <col min="6408" max="6408" width="10.42578125" style="88" customWidth="1"/>
    <col min="6409" max="6409" width="9.5703125" style="88" bestFit="1" customWidth="1"/>
    <col min="6410" max="6413" width="9.42578125" style="88" customWidth="1"/>
    <col min="6414" max="6414" width="10.5703125" style="88" bestFit="1" customWidth="1"/>
    <col min="6415" max="6415" width="10.42578125" style="88" customWidth="1"/>
    <col min="6416" max="6416" width="11.140625" style="88" customWidth="1"/>
    <col min="6417" max="6417" width="11" style="88" customWidth="1"/>
    <col min="6418" max="6418" width="10.85546875" style="88" customWidth="1"/>
    <col min="6419" max="6419" width="11.42578125" style="88" customWidth="1"/>
    <col min="6420" max="6657" width="9.140625" style="88"/>
    <col min="6658" max="6658" width="65.85546875" style="88" customWidth="1"/>
    <col min="6659" max="6659" width="8.42578125" style="88" bestFit="1" customWidth="1"/>
    <col min="6660" max="6660" width="15" style="88" bestFit="1" customWidth="1"/>
    <col min="6661" max="6662" width="6.85546875" style="88" bestFit="1" customWidth="1"/>
    <col min="6663" max="6663" width="2" style="88" customWidth="1"/>
    <col min="6664" max="6664" width="10.42578125" style="88" customWidth="1"/>
    <col min="6665" max="6665" width="9.5703125" style="88" bestFit="1" customWidth="1"/>
    <col min="6666" max="6669" width="9.42578125" style="88" customWidth="1"/>
    <col min="6670" max="6670" width="10.5703125" style="88" bestFit="1" customWidth="1"/>
    <col min="6671" max="6671" width="10.42578125" style="88" customWidth="1"/>
    <col min="6672" max="6672" width="11.140625" style="88" customWidth="1"/>
    <col min="6673" max="6673" width="11" style="88" customWidth="1"/>
    <col min="6674" max="6674" width="10.85546875" style="88" customWidth="1"/>
    <col min="6675" max="6675" width="11.42578125" style="88" customWidth="1"/>
    <col min="6676" max="6913" width="9.140625" style="88"/>
    <col min="6914" max="6914" width="65.85546875" style="88" customWidth="1"/>
    <col min="6915" max="6915" width="8.42578125" style="88" bestFit="1" customWidth="1"/>
    <col min="6916" max="6916" width="15" style="88" bestFit="1" customWidth="1"/>
    <col min="6917" max="6918" width="6.85546875" style="88" bestFit="1" customWidth="1"/>
    <col min="6919" max="6919" width="2" style="88" customWidth="1"/>
    <col min="6920" max="6920" width="10.42578125" style="88" customWidth="1"/>
    <col min="6921" max="6921" width="9.5703125" style="88" bestFit="1" customWidth="1"/>
    <col min="6922" max="6925" width="9.42578125" style="88" customWidth="1"/>
    <col min="6926" max="6926" width="10.5703125" style="88" bestFit="1" customWidth="1"/>
    <col min="6927" max="6927" width="10.42578125" style="88" customWidth="1"/>
    <col min="6928" max="6928" width="11.140625" style="88" customWidth="1"/>
    <col min="6929" max="6929" width="11" style="88" customWidth="1"/>
    <col min="6930" max="6930" width="10.85546875" style="88" customWidth="1"/>
    <col min="6931" max="6931" width="11.42578125" style="88" customWidth="1"/>
    <col min="6932" max="7169" width="9.140625" style="88"/>
    <col min="7170" max="7170" width="65.85546875" style="88" customWidth="1"/>
    <col min="7171" max="7171" width="8.42578125" style="88" bestFit="1" customWidth="1"/>
    <col min="7172" max="7172" width="15" style="88" bestFit="1" customWidth="1"/>
    <col min="7173" max="7174" width="6.85546875" style="88" bestFit="1" customWidth="1"/>
    <col min="7175" max="7175" width="2" style="88" customWidth="1"/>
    <col min="7176" max="7176" width="10.42578125" style="88" customWidth="1"/>
    <col min="7177" max="7177" width="9.5703125" style="88" bestFit="1" customWidth="1"/>
    <col min="7178" max="7181" width="9.42578125" style="88" customWidth="1"/>
    <col min="7182" max="7182" width="10.5703125" style="88" bestFit="1" customWidth="1"/>
    <col min="7183" max="7183" width="10.42578125" style="88" customWidth="1"/>
    <col min="7184" max="7184" width="11.140625" style="88" customWidth="1"/>
    <col min="7185" max="7185" width="11" style="88" customWidth="1"/>
    <col min="7186" max="7186" width="10.85546875" style="88" customWidth="1"/>
    <col min="7187" max="7187" width="11.42578125" style="88" customWidth="1"/>
    <col min="7188" max="7425" width="9.140625" style="88"/>
    <col min="7426" max="7426" width="65.85546875" style="88" customWidth="1"/>
    <col min="7427" max="7427" width="8.42578125" style="88" bestFit="1" customWidth="1"/>
    <col min="7428" max="7428" width="15" style="88" bestFit="1" customWidth="1"/>
    <col min="7429" max="7430" width="6.85546875" style="88" bestFit="1" customWidth="1"/>
    <col min="7431" max="7431" width="2" style="88" customWidth="1"/>
    <col min="7432" max="7432" width="10.42578125" style="88" customWidth="1"/>
    <col min="7433" max="7433" width="9.5703125" style="88" bestFit="1" customWidth="1"/>
    <col min="7434" max="7437" width="9.42578125" style="88" customWidth="1"/>
    <col min="7438" max="7438" width="10.5703125" style="88" bestFit="1" customWidth="1"/>
    <col min="7439" max="7439" width="10.42578125" style="88" customWidth="1"/>
    <col min="7440" max="7440" width="11.140625" style="88" customWidth="1"/>
    <col min="7441" max="7441" width="11" style="88" customWidth="1"/>
    <col min="7442" max="7442" width="10.85546875" style="88" customWidth="1"/>
    <col min="7443" max="7443" width="11.42578125" style="88" customWidth="1"/>
    <col min="7444" max="7681" width="9.140625" style="88"/>
    <col min="7682" max="7682" width="65.85546875" style="88" customWidth="1"/>
    <col min="7683" max="7683" width="8.42578125" style="88" bestFit="1" customWidth="1"/>
    <col min="7684" max="7684" width="15" style="88" bestFit="1" customWidth="1"/>
    <col min="7685" max="7686" width="6.85546875" style="88" bestFit="1" customWidth="1"/>
    <col min="7687" max="7687" width="2" style="88" customWidth="1"/>
    <col min="7688" max="7688" width="10.42578125" style="88" customWidth="1"/>
    <col min="7689" max="7689" width="9.5703125" style="88" bestFit="1" customWidth="1"/>
    <col min="7690" max="7693" width="9.42578125" style="88" customWidth="1"/>
    <col min="7694" max="7694" width="10.5703125" style="88" bestFit="1" customWidth="1"/>
    <col min="7695" max="7695" width="10.42578125" style="88" customWidth="1"/>
    <col min="7696" max="7696" width="11.140625" style="88" customWidth="1"/>
    <col min="7697" max="7697" width="11" style="88" customWidth="1"/>
    <col min="7698" max="7698" width="10.85546875" style="88" customWidth="1"/>
    <col min="7699" max="7699" width="11.42578125" style="88" customWidth="1"/>
    <col min="7700" max="7937" width="9.140625" style="88"/>
    <col min="7938" max="7938" width="65.85546875" style="88" customWidth="1"/>
    <col min="7939" max="7939" width="8.42578125" style="88" bestFit="1" customWidth="1"/>
    <col min="7940" max="7940" width="15" style="88" bestFit="1" customWidth="1"/>
    <col min="7941" max="7942" width="6.85546875" style="88" bestFit="1" customWidth="1"/>
    <col min="7943" max="7943" width="2" style="88" customWidth="1"/>
    <col min="7944" max="7944" width="10.42578125" style="88" customWidth="1"/>
    <col min="7945" max="7945" width="9.5703125" style="88" bestFit="1" customWidth="1"/>
    <col min="7946" max="7949" width="9.42578125" style="88" customWidth="1"/>
    <col min="7950" max="7950" width="10.5703125" style="88" bestFit="1" customWidth="1"/>
    <col min="7951" max="7951" width="10.42578125" style="88" customWidth="1"/>
    <col min="7952" max="7952" width="11.140625" style="88" customWidth="1"/>
    <col min="7953" max="7953" width="11" style="88" customWidth="1"/>
    <col min="7954" max="7954" width="10.85546875" style="88" customWidth="1"/>
    <col min="7955" max="7955" width="11.42578125" style="88" customWidth="1"/>
    <col min="7956" max="8193" width="9.140625" style="88"/>
    <col min="8194" max="8194" width="65.85546875" style="88" customWidth="1"/>
    <col min="8195" max="8195" width="8.42578125" style="88" bestFit="1" customWidth="1"/>
    <col min="8196" max="8196" width="15" style="88" bestFit="1" customWidth="1"/>
    <col min="8197" max="8198" width="6.85546875" style="88" bestFit="1" customWidth="1"/>
    <col min="8199" max="8199" width="2" style="88" customWidth="1"/>
    <col min="8200" max="8200" width="10.42578125" style="88" customWidth="1"/>
    <col min="8201" max="8201" width="9.5703125" style="88" bestFit="1" customWidth="1"/>
    <col min="8202" max="8205" width="9.42578125" style="88" customWidth="1"/>
    <col min="8206" max="8206" width="10.5703125" style="88" bestFit="1" customWidth="1"/>
    <col min="8207" max="8207" width="10.42578125" style="88" customWidth="1"/>
    <col min="8208" max="8208" width="11.140625" style="88" customWidth="1"/>
    <col min="8209" max="8209" width="11" style="88" customWidth="1"/>
    <col min="8210" max="8210" width="10.85546875" style="88" customWidth="1"/>
    <col min="8211" max="8211" width="11.42578125" style="88" customWidth="1"/>
    <col min="8212" max="8449" width="9.140625" style="88"/>
    <col min="8450" max="8450" width="65.85546875" style="88" customWidth="1"/>
    <col min="8451" max="8451" width="8.42578125" style="88" bestFit="1" customWidth="1"/>
    <col min="8452" max="8452" width="15" style="88" bestFit="1" customWidth="1"/>
    <col min="8453" max="8454" width="6.85546875" style="88" bestFit="1" customWidth="1"/>
    <col min="8455" max="8455" width="2" style="88" customWidth="1"/>
    <col min="8456" max="8456" width="10.42578125" style="88" customWidth="1"/>
    <col min="8457" max="8457" width="9.5703125" style="88" bestFit="1" customWidth="1"/>
    <col min="8458" max="8461" width="9.42578125" style="88" customWidth="1"/>
    <col min="8462" max="8462" width="10.5703125" style="88" bestFit="1" customWidth="1"/>
    <col min="8463" max="8463" width="10.42578125" style="88" customWidth="1"/>
    <col min="8464" max="8464" width="11.140625" style="88" customWidth="1"/>
    <col min="8465" max="8465" width="11" style="88" customWidth="1"/>
    <col min="8466" max="8466" width="10.85546875" style="88" customWidth="1"/>
    <col min="8467" max="8467" width="11.42578125" style="88" customWidth="1"/>
    <col min="8468" max="8705" width="9.140625" style="88"/>
    <col min="8706" max="8706" width="65.85546875" style="88" customWidth="1"/>
    <col min="8707" max="8707" width="8.42578125" style="88" bestFit="1" customWidth="1"/>
    <col min="8708" max="8708" width="15" style="88" bestFit="1" customWidth="1"/>
    <col min="8709" max="8710" width="6.85546875" style="88" bestFit="1" customWidth="1"/>
    <col min="8711" max="8711" width="2" style="88" customWidth="1"/>
    <col min="8712" max="8712" width="10.42578125" style="88" customWidth="1"/>
    <col min="8713" max="8713" width="9.5703125" style="88" bestFit="1" customWidth="1"/>
    <col min="8714" max="8717" width="9.42578125" style="88" customWidth="1"/>
    <col min="8718" max="8718" width="10.5703125" style="88" bestFit="1" customWidth="1"/>
    <col min="8719" max="8719" width="10.42578125" style="88" customWidth="1"/>
    <col min="8720" max="8720" width="11.140625" style="88" customWidth="1"/>
    <col min="8721" max="8721" width="11" style="88" customWidth="1"/>
    <col min="8722" max="8722" width="10.85546875" style="88" customWidth="1"/>
    <col min="8723" max="8723" width="11.42578125" style="88" customWidth="1"/>
    <col min="8724" max="8961" width="9.140625" style="88"/>
    <col min="8962" max="8962" width="65.85546875" style="88" customWidth="1"/>
    <col min="8963" max="8963" width="8.42578125" style="88" bestFit="1" customWidth="1"/>
    <col min="8964" max="8964" width="15" style="88" bestFit="1" customWidth="1"/>
    <col min="8965" max="8966" width="6.85546875" style="88" bestFit="1" customWidth="1"/>
    <col min="8967" max="8967" width="2" style="88" customWidth="1"/>
    <col min="8968" max="8968" width="10.42578125" style="88" customWidth="1"/>
    <col min="8969" max="8969" width="9.5703125" style="88" bestFit="1" customWidth="1"/>
    <col min="8970" max="8973" width="9.42578125" style="88" customWidth="1"/>
    <col min="8974" max="8974" width="10.5703125" style="88" bestFit="1" customWidth="1"/>
    <col min="8975" max="8975" width="10.42578125" style="88" customWidth="1"/>
    <col min="8976" max="8976" width="11.140625" style="88" customWidth="1"/>
    <col min="8977" max="8977" width="11" style="88" customWidth="1"/>
    <col min="8978" max="8978" width="10.85546875" style="88" customWidth="1"/>
    <col min="8979" max="8979" width="11.42578125" style="88" customWidth="1"/>
    <col min="8980" max="9217" width="9.140625" style="88"/>
    <col min="9218" max="9218" width="65.85546875" style="88" customWidth="1"/>
    <col min="9219" max="9219" width="8.42578125" style="88" bestFit="1" customWidth="1"/>
    <col min="9220" max="9220" width="15" style="88" bestFit="1" customWidth="1"/>
    <col min="9221" max="9222" width="6.85546875" style="88" bestFit="1" customWidth="1"/>
    <col min="9223" max="9223" width="2" style="88" customWidth="1"/>
    <col min="9224" max="9224" width="10.42578125" style="88" customWidth="1"/>
    <col min="9225" max="9225" width="9.5703125" style="88" bestFit="1" customWidth="1"/>
    <col min="9226" max="9229" width="9.42578125" style="88" customWidth="1"/>
    <col min="9230" max="9230" width="10.5703125" style="88" bestFit="1" customWidth="1"/>
    <col min="9231" max="9231" width="10.42578125" style="88" customWidth="1"/>
    <col min="9232" max="9232" width="11.140625" style="88" customWidth="1"/>
    <col min="9233" max="9233" width="11" style="88" customWidth="1"/>
    <col min="9234" max="9234" width="10.85546875" style="88" customWidth="1"/>
    <col min="9235" max="9235" width="11.42578125" style="88" customWidth="1"/>
    <col min="9236" max="9473" width="9.140625" style="88"/>
    <col min="9474" max="9474" width="65.85546875" style="88" customWidth="1"/>
    <col min="9475" max="9475" width="8.42578125" style="88" bestFit="1" customWidth="1"/>
    <col min="9476" max="9476" width="15" style="88" bestFit="1" customWidth="1"/>
    <col min="9477" max="9478" width="6.85546875" style="88" bestFit="1" customWidth="1"/>
    <col min="9479" max="9479" width="2" style="88" customWidth="1"/>
    <col min="9480" max="9480" width="10.42578125" style="88" customWidth="1"/>
    <col min="9481" max="9481" width="9.5703125" style="88" bestFit="1" customWidth="1"/>
    <col min="9482" max="9485" width="9.42578125" style="88" customWidth="1"/>
    <col min="9486" max="9486" width="10.5703125" style="88" bestFit="1" customWidth="1"/>
    <col min="9487" max="9487" width="10.42578125" style="88" customWidth="1"/>
    <col min="9488" max="9488" width="11.140625" style="88" customWidth="1"/>
    <col min="9489" max="9489" width="11" style="88" customWidth="1"/>
    <col min="9490" max="9490" width="10.85546875" style="88" customWidth="1"/>
    <col min="9491" max="9491" width="11.42578125" style="88" customWidth="1"/>
    <col min="9492" max="9729" width="9.140625" style="88"/>
    <col min="9730" max="9730" width="65.85546875" style="88" customWidth="1"/>
    <col min="9731" max="9731" width="8.42578125" style="88" bestFit="1" customWidth="1"/>
    <col min="9732" max="9732" width="15" style="88" bestFit="1" customWidth="1"/>
    <col min="9733" max="9734" width="6.85546875" style="88" bestFit="1" customWidth="1"/>
    <col min="9735" max="9735" width="2" style="88" customWidth="1"/>
    <col min="9736" max="9736" width="10.42578125" style="88" customWidth="1"/>
    <col min="9737" max="9737" width="9.5703125" style="88" bestFit="1" customWidth="1"/>
    <col min="9738" max="9741" width="9.42578125" style="88" customWidth="1"/>
    <col min="9742" max="9742" width="10.5703125" style="88" bestFit="1" customWidth="1"/>
    <col min="9743" max="9743" width="10.42578125" style="88" customWidth="1"/>
    <col min="9744" max="9744" width="11.140625" style="88" customWidth="1"/>
    <col min="9745" max="9745" width="11" style="88" customWidth="1"/>
    <col min="9746" max="9746" width="10.85546875" style="88" customWidth="1"/>
    <col min="9747" max="9747" width="11.42578125" style="88" customWidth="1"/>
    <col min="9748" max="9985" width="9.140625" style="88"/>
    <col min="9986" max="9986" width="65.85546875" style="88" customWidth="1"/>
    <col min="9987" max="9987" width="8.42578125" style="88" bestFit="1" customWidth="1"/>
    <col min="9988" max="9988" width="15" style="88" bestFit="1" customWidth="1"/>
    <col min="9989" max="9990" width="6.85546875" style="88" bestFit="1" customWidth="1"/>
    <col min="9991" max="9991" width="2" style="88" customWidth="1"/>
    <col min="9992" max="9992" width="10.42578125" style="88" customWidth="1"/>
    <col min="9993" max="9993" width="9.5703125" style="88" bestFit="1" customWidth="1"/>
    <col min="9994" max="9997" width="9.42578125" style="88" customWidth="1"/>
    <col min="9998" max="9998" width="10.5703125" style="88" bestFit="1" customWidth="1"/>
    <col min="9999" max="9999" width="10.42578125" style="88" customWidth="1"/>
    <col min="10000" max="10000" width="11.140625" style="88" customWidth="1"/>
    <col min="10001" max="10001" width="11" style="88" customWidth="1"/>
    <col min="10002" max="10002" width="10.85546875" style="88" customWidth="1"/>
    <col min="10003" max="10003" width="11.42578125" style="88" customWidth="1"/>
    <col min="10004" max="10241" width="9.140625" style="88"/>
    <col min="10242" max="10242" width="65.85546875" style="88" customWidth="1"/>
    <col min="10243" max="10243" width="8.42578125" style="88" bestFit="1" customWidth="1"/>
    <col min="10244" max="10244" width="15" style="88" bestFit="1" customWidth="1"/>
    <col min="10245" max="10246" width="6.85546875" style="88" bestFit="1" customWidth="1"/>
    <col min="10247" max="10247" width="2" style="88" customWidth="1"/>
    <col min="10248" max="10248" width="10.42578125" style="88" customWidth="1"/>
    <col min="10249" max="10249" width="9.5703125" style="88" bestFit="1" customWidth="1"/>
    <col min="10250" max="10253" width="9.42578125" style="88" customWidth="1"/>
    <col min="10254" max="10254" width="10.5703125" style="88" bestFit="1" customWidth="1"/>
    <col min="10255" max="10255" width="10.42578125" style="88" customWidth="1"/>
    <col min="10256" max="10256" width="11.140625" style="88" customWidth="1"/>
    <col min="10257" max="10257" width="11" style="88" customWidth="1"/>
    <col min="10258" max="10258" width="10.85546875" style="88" customWidth="1"/>
    <col min="10259" max="10259" width="11.42578125" style="88" customWidth="1"/>
    <col min="10260" max="10497" width="9.140625" style="88"/>
    <col min="10498" max="10498" width="65.85546875" style="88" customWidth="1"/>
    <col min="10499" max="10499" width="8.42578125" style="88" bestFit="1" customWidth="1"/>
    <col min="10500" max="10500" width="15" style="88" bestFit="1" customWidth="1"/>
    <col min="10501" max="10502" width="6.85546875" style="88" bestFit="1" customWidth="1"/>
    <col min="10503" max="10503" width="2" style="88" customWidth="1"/>
    <col min="10504" max="10504" width="10.42578125" style="88" customWidth="1"/>
    <col min="10505" max="10505" width="9.5703125" style="88" bestFit="1" customWidth="1"/>
    <col min="10506" max="10509" width="9.42578125" style="88" customWidth="1"/>
    <col min="10510" max="10510" width="10.5703125" style="88" bestFit="1" customWidth="1"/>
    <col min="10511" max="10511" width="10.42578125" style="88" customWidth="1"/>
    <col min="10512" max="10512" width="11.140625" style="88" customWidth="1"/>
    <col min="10513" max="10513" width="11" style="88" customWidth="1"/>
    <col min="10514" max="10514" width="10.85546875" style="88" customWidth="1"/>
    <col min="10515" max="10515" width="11.42578125" style="88" customWidth="1"/>
    <col min="10516" max="10753" width="9.140625" style="88"/>
    <col min="10754" max="10754" width="65.85546875" style="88" customWidth="1"/>
    <col min="10755" max="10755" width="8.42578125" style="88" bestFit="1" customWidth="1"/>
    <col min="10756" max="10756" width="15" style="88" bestFit="1" customWidth="1"/>
    <col min="10757" max="10758" width="6.85546875" style="88" bestFit="1" customWidth="1"/>
    <col min="10759" max="10759" width="2" style="88" customWidth="1"/>
    <col min="10760" max="10760" width="10.42578125" style="88" customWidth="1"/>
    <col min="10761" max="10761" width="9.5703125" style="88" bestFit="1" customWidth="1"/>
    <col min="10762" max="10765" width="9.42578125" style="88" customWidth="1"/>
    <col min="10766" max="10766" width="10.5703125" style="88" bestFit="1" customWidth="1"/>
    <col min="10767" max="10767" width="10.42578125" style="88" customWidth="1"/>
    <col min="10768" max="10768" width="11.140625" style="88" customWidth="1"/>
    <col min="10769" max="10769" width="11" style="88" customWidth="1"/>
    <col min="10770" max="10770" width="10.85546875" style="88" customWidth="1"/>
    <col min="10771" max="10771" width="11.42578125" style="88" customWidth="1"/>
    <col min="10772" max="11009" width="9.140625" style="88"/>
    <col min="11010" max="11010" width="65.85546875" style="88" customWidth="1"/>
    <col min="11011" max="11011" width="8.42578125" style="88" bestFit="1" customWidth="1"/>
    <col min="11012" max="11012" width="15" style="88" bestFit="1" customWidth="1"/>
    <col min="11013" max="11014" width="6.85546875" style="88" bestFit="1" customWidth="1"/>
    <col min="11015" max="11015" width="2" style="88" customWidth="1"/>
    <col min="11016" max="11016" width="10.42578125" style="88" customWidth="1"/>
    <col min="11017" max="11017" width="9.5703125" style="88" bestFit="1" customWidth="1"/>
    <col min="11018" max="11021" width="9.42578125" style="88" customWidth="1"/>
    <col min="11022" max="11022" width="10.5703125" style="88" bestFit="1" customWidth="1"/>
    <col min="11023" max="11023" width="10.42578125" style="88" customWidth="1"/>
    <col min="11024" max="11024" width="11.140625" style="88" customWidth="1"/>
    <col min="11025" max="11025" width="11" style="88" customWidth="1"/>
    <col min="11026" max="11026" width="10.85546875" style="88" customWidth="1"/>
    <col min="11027" max="11027" width="11.42578125" style="88" customWidth="1"/>
    <col min="11028" max="11265" width="9.140625" style="88"/>
    <col min="11266" max="11266" width="65.85546875" style="88" customWidth="1"/>
    <col min="11267" max="11267" width="8.42578125" style="88" bestFit="1" customWidth="1"/>
    <col min="11268" max="11268" width="15" style="88" bestFit="1" customWidth="1"/>
    <col min="11269" max="11270" width="6.85546875" style="88" bestFit="1" customWidth="1"/>
    <col min="11271" max="11271" width="2" style="88" customWidth="1"/>
    <col min="11272" max="11272" width="10.42578125" style="88" customWidth="1"/>
    <col min="11273" max="11273" width="9.5703125" style="88" bestFit="1" customWidth="1"/>
    <col min="11274" max="11277" width="9.42578125" style="88" customWidth="1"/>
    <col min="11278" max="11278" width="10.5703125" style="88" bestFit="1" customWidth="1"/>
    <col min="11279" max="11279" width="10.42578125" style="88" customWidth="1"/>
    <col min="11280" max="11280" width="11.140625" style="88" customWidth="1"/>
    <col min="11281" max="11281" width="11" style="88" customWidth="1"/>
    <col min="11282" max="11282" width="10.85546875" style="88" customWidth="1"/>
    <col min="11283" max="11283" width="11.42578125" style="88" customWidth="1"/>
    <col min="11284" max="11521" width="9.140625" style="88"/>
    <col min="11522" max="11522" width="65.85546875" style="88" customWidth="1"/>
    <col min="11523" max="11523" width="8.42578125" style="88" bestFit="1" customWidth="1"/>
    <col min="11524" max="11524" width="15" style="88" bestFit="1" customWidth="1"/>
    <col min="11525" max="11526" width="6.85546875" style="88" bestFit="1" customWidth="1"/>
    <col min="11527" max="11527" width="2" style="88" customWidth="1"/>
    <col min="11528" max="11528" width="10.42578125" style="88" customWidth="1"/>
    <col min="11529" max="11529" width="9.5703125" style="88" bestFit="1" customWidth="1"/>
    <col min="11530" max="11533" width="9.42578125" style="88" customWidth="1"/>
    <col min="11534" max="11534" width="10.5703125" style="88" bestFit="1" customWidth="1"/>
    <col min="11535" max="11535" width="10.42578125" style="88" customWidth="1"/>
    <col min="11536" max="11536" width="11.140625" style="88" customWidth="1"/>
    <col min="11537" max="11537" width="11" style="88" customWidth="1"/>
    <col min="11538" max="11538" width="10.85546875" style="88" customWidth="1"/>
    <col min="11539" max="11539" width="11.42578125" style="88" customWidth="1"/>
    <col min="11540" max="11777" width="9.140625" style="88"/>
    <col min="11778" max="11778" width="65.85546875" style="88" customWidth="1"/>
    <col min="11779" max="11779" width="8.42578125" style="88" bestFit="1" customWidth="1"/>
    <col min="11780" max="11780" width="15" style="88" bestFit="1" customWidth="1"/>
    <col min="11781" max="11782" width="6.85546875" style="88" bestFit="1" customWidth="1"/>
    <col min="11783" max="11783" width="2" style="88" customWidth="1"/>
    <col min="11784" max="11784" width="10.42578125" style="88" customWidth="1"/>
    <col min="11785" max="11785" width="9.5703125" style="88" bestFit="1" customWidth="1"/>
    <col min="11786" max="11789" width="9.42578125" style="88" customWidth="1"/>
    <col min="11790" max="11790" width="10.5703125" style="88" bestFit="1" customWidth="1"/>
    <col min="11791" max="11791" width="10.42578125" style="88" customWidth="1"/>
    <col min="11792" max="11792" width="11.140625" style="88" customWidth="1"/>
    <col min="11793" max="11793" width="11" style="88" customWidth="1"/>
    <col min="11794" max="11794" width="10.85546875" style="88" customWidth="1"/>
    <col min="11795" max="11795" width="11.42578125" style="88" customWidth="1"/>
    <col min="11796" max="12033" width="9.140625" style="88"/>
    <col min="12034" max="12034" width="65.85546875" style="88" customWidth="1"/>
    <col min="12035" max="12035" width="8.42578125" style="88" bestFit="1" customWidth="1"/>
    <col min="12036" max="12036" width="15" style="88" bestFit="1" customWidth="1"/>
    <col min="12037" max="12038" width="6.85546875" style="88" bestFit="1" customWidth="1"/>
    <col min="12039" max="12039" width="2" style="88" customWidth="1"/>
    <col min="12040" max="12040" width="10.42578125" style="88" customWidth="1"/>
    <col min="12041" max="12041" width="9.5703125" style="88" bestFit="1" customWidth="1"/>
    <col min="12042" max="12045" width="9.42578125" style="88" customWidth="1"/>
    <col min="12046" max="12046" width="10.5703125" style="88" bestFit="1" customWidth="1"/>
    <col min="12047" max="12047" width="10.42578125" style="88" customWidth="1"/>
    <col min="12048" max="12048" width="11.140625" style="88" customWidth="1"/>
    <col min="12049" max="12049" width="11" style="88" customWidth="1"/>
    <col min="12050" max="12050" width="10.85546875" style="88" customWidth="1"/>
    <col min="12051" max="12051" width="11.42578125" style="88" customWidth="1"/>
    <col min="12052" max="12289" width="9.140625" style="88"/>
    <col min="12290" max="12290" width="65.85546875" style="88" customWidth="1"/>
    <col min="12291" max="12291" width="8.42578125" style="88" bestFit="1" customWidth="1"/>
    <col min="12292" max="12292" width="15" style="88" bestFit="1" customWidth="1"/>
    <col min="12293" max="12294" width="6.85546875" style="88" bestFit="1" customWidth="1"/>
    <col min="12295" max="12295" width="2" style="88" customWidth="1"/>
    <col min="12296" max="12296" width="10.42578125" style="88" customWidth="1"/>
    <col min="12297" max="12297" width="9.5703125" style="88" bestFit="1" customWidth="1"/>
    <col min="12298" max="12301" width="9.42578125" style="88" customWidth="1"/>
    <col min="12302" max="12302" width="10.5703125" style="88" bestFit="1" customWidth="1"/>
    <col min="12303" max="12303" width="10.42578125" style="88" customWidth="1"/>
    <col min="12304" max="12304" width="11.140625" style="88" customWidth="1"/>
    <col min="12305" max="12305" width="11" style="88" customWidth="1"/>
    <col min="12306" max="12306" width="10.85546875" style="88" customWidth="1"/>
    <col min="12307" max="12307" width="11.42578125" style="88" customWidth="1"/>
    <col min="12308" max="12545" width="9.140625" style="88"/>
    <col min="12546" max="12546" width="65.85546875" style="88" customWidth="1"/>
    <col min="12547" max="12547" width="8.42578125" style="88" bestFit="1" customWidth="1"/>
    <col min="12548" max="12548" width="15" style="88" bestFit="1" customWidth="1"/>
    <col min="12549" max="12550" width="6.85546875" style="88" bestFit="1" customWidth="1"/>
    <col min="12551" max="12551" width="2" style="88" customWidth="1"/>
    <col min="12552" max="12552" width="10.42578125" style="88" customWidth="1"/>
    <col min="12553" max="12553" width="9.5703125" style="88" bestFit="1" customWidth="1"/>
    <col min="12554" max="12557" width="9.42578125" style="88" customWidth="1"/>
    <col min="12558" max="12558" width="10.5703125" style="88" bestFit="1" customWidth="1"/>
    <col min="12559" max="12559" width="10.42578125" style="88" customWidth="1"/>
    <col min="12560" max="12560" width="11.140625" style="88" customWidth="1"/>
    <col min="12561" max="12561" width="11" style="88" customWidth="1"/>
    <col min="12562" max="12562" width="10.85546875" style="88" customWidth="1"/>
    <col min="12563" max="12563" width="11.42578125" style="88" customWidth="1"/>
    <col min="12564" max="12801" width="9.140625" style="88"/>
    <col min="12802" max="12802" width="65.85546875" style="88" customWidth="1"/>
    <col min="12803" max="12803" width="8.42578125" style="88" bestFit="1" customWidth="1"/>
    <col min="12804" max="12804" width="15" style="88" bestFit="1" customWidth="1"/>
    <col min="12805" max="12806" width="6.85546875" style="88" bestFit="1" customWidth="1"/>
    <col min="12807" max="12807" width="2" style="88" customWidth="1"/>
    <col min="12808" max="12808" width="10.42578125" style="88" customWidth="1"/>
    <col min="12809" max="12809" width="9.5703125" style="88" bestFit="1" customWidth="1"/>
    <col min="12810" max="12813" width="9.42578125" style="88" customWidth="1"/>
    <col min="12814" max="12814" width="10.5703125" style="88" bestFit="1" customWidth="1"/>
    <col min="12815" max="12815" width="10.42578125" style="88" customWidth="1"/>
    <col min="12816" max="12816" width="11.140625" style="88" customWidth="1"/>
    <col min="12817" max="12817" width="11" style="88" customWidth="1"/>
    <col min="12818" max="12818" width="10.85546875" style="88" customWidth="1"/>
    <col min="12819" max="12819" width="11.42578125" style="88" customWidth="1"/>
    <col min="12820" max="13057" width="9.140625" style="88"/>
    <col min="13058" max="13058" width="65.85546875" style="88" customWidth="1"/>
    <col min="13059" max="13059" width="8.42578125" style="88" bestFit="1" customWidth="1"/>
    <col min="13060" max="13060" width="15" style="88" bestFit="1" customWidth="1"/>
    <col min="13061" max="13062" width="6.85546875" style="88" bestFit="1" customWidth="1"/>
    <col min="13063" max="13063" width="2" style="88" customWidth="1"/>
    <col min="13064" max="13064" width="10.42578125" style="88" customWidth="1"/>
    <col min="13065" max="13065" width="9.5703125" style="88" bestFit="1" customWidth="1"/>
    <col min="13066" max="13069" width="9.42578125" style="88" customWidth="1"/>
    <col min="13070" max="13070" width="10.5703125" style="88" bestFit="1" customWidth="1"/>
    <col min="13071" max="13071" width="10.42578125" style="88" customWidth="1"/>
    <col min="13072" max="13072" width="11.140625" style="88" customWidth="1"/>
    <col min="13073" max="13073" width="11" style="88" customWidth="1"/>
    <col min="13074" max="13074" width="10.85546875" style="88" customWidth="1"/>
    <col min="13075" max="13075" width="11.42578125" style="88" customWidth="1"/>
    <col min="13076" max="13313" width="9.140625" style="88"/>
    <col min="13314" max="13314" width="65.85546875" style="88" customWidth="1"/>
    <col min="13315" max="13315" width="8.42578125" style="88" bestFit="1" customWidth="1"/>
    <col min="13316" max="13316" width="15" style="88" bestFit="1" customWidth="1"/>
    <col min="13317" max="13318" width="6.85546875" style="88" bestFit="1" customWidth="1"/>
    <col min="13319" max="13319" width="2" style="88" customWidth="1"/>
    <col min="13320" max="13320" width="10.42578125" style="88" customWidth="1"/>
    <col min="13321" max="13321" width="9.5703125" style="88" bestFit="1" customWidth="1"/>
    <col min="13322" max="13325" width="9.42578125" style="88" customWidth="1"/>
    <col min="13326" max="13326" width="10.5703125" style="88" bestFit="1" customWidth="1"/>
    <col min="13327" max="13327" width="10.42578125" style="88" customWidth="1"/>
    <col min="13328" max="13328" width="11.140625" style="88" customWidth="1"/>
    <col min="13329" max="13329" width="11" style="88" customWidth="1"/>
    <col min="13330" max="13330" width="10.85546875" style="88" customWidth="1"/>
    <col min="13331" max="13331" width="11.42578125" style="88" customWidth="1"/>
    <col min="13332" max="13569" width="9.140625" style="88"/>
    <col min="13570" max="13570" width="65.85546875" style="88" customWidth="1"/>
    <col min="13571" max="13571" width="8.42578125" style="88" bestFit="1" customWidth="1"/>
    <col min="13572" max="13572" width="15" style="88" bestFit="1" customWidth="1"/>
    <col min="13573" max="13574" width="6.85546875" style="88" bestFit="1" customWidth="1"/>
    <col min="13575" max="13575" width="2" style="88" customWidth="1"/>
    <col min="13576" max="13576" width="10.42578125" style="88" customWidth="1"/>
    <col min="13577" max="13577" width="9.5703125" style="88" bestFit="1" customWidth="1"/>
    <col min="13578" max="13581" width="9.42578125" style="88" customWidth="1"/>
    <col min="13582" max="13582" width="10.5703125" style="88" bestFit="1" customWidth="1"/>
    <col min="13583" max="13583" width="10.42578125" style="88" customWidth="1"/>
    <col min="13584" max="13584" width="11.140625" style="88" customWidth="1"/>
    <col min="13585" max="13585" width="11" style="88" customWidth="1"/>
    <col min="13586" max="13586" width="10.85546875" style="88" customWidth="1"/>
    <col min="13587" max="13587" width="11.42578125" style="88" customWidth="1"/>
    <col min="13588" max="13825" width="9.140625" style="88"/>
    <col min="13826" max="13826" width="65.85546875" style="88" customWidth="1"/>
    <col min="13827" max="13827" width="8.42578125" style="88" bestFit="1" customWidth="1"/>
    <col min="13828" max="13828" width="15" style="88" bestFit="1" customWidth="1"/>
    <col min="13829" max="13830" width="6.85546875" style="88" bestFit="1" customWidth="1"/>
    <col min="13831" max="13831" width="2" style="88" customWidth="1"/>
    <col min="13832" max="13832" width="10.42578125" style="88" customWidth="1"/>
    <col min="13833" max="13833" width="9.5703125" style="88" bestFit="1" customWidth="1"/>
    <col min="13834" max="13837" width="9.42578125" style="88" customWidth="1"/>
    <col min="13838" max="13838" width="10.5703125" style="88" bestFit="1" customWidth="1"/>
    <col min="13839" max="13839" width="10.42578125" style="88" customWidth="1"/>
    <col min="13840" max="13840" width="11.140625" style="88" customWidth="1"/>
    <col min="13841" max="13841" width="11" style="88" customWidth="1"/>
    <col min="13842" max="13842" width="10.85546875" style="88" customWidth="1"/>
    <col min="13843" max="13843" width="11.42578125" style="88" customWidth="1"/>
    <col min="13844" max="14081" width="9.140625" style="88"/>
    <col min="14082" max="14082" width="65.85546875" style="88" customWidth="1"/>
    <col min="14083" max="14083" width="8.42578125" style="88" bestFit="1" customWidth="1"/>
    <col min="14084" max="14084" width="15" style="88" bestFit="1" customWidth="1"/>
    <col min="14085" max="14086" width="6.85546875" style="88" bestFit="1" customWidth="1"/>
    <col min="14087" max="14087" width="2" style="88" customWidth="1"/>
    <col min="14088" max="14088" width="10.42578125" style="88" customWidth="1"/>
    <col min="14089" max="14089" width="9.5703125" style="88" bestFit="1" customWidth="1"/>
    <col min="14090" max="14093" width="9.42578125" style="88" customWidth="1"/>
    <col min="14094" max="14094" width="10.5703125" style="88" bestFit="1" customWidth="1"/>
    <col min="14095" max="14095" width="10.42578125" style="88" customWidth="1"/>
    <col min="14096" max="14096" width="11.140625" style="88" customWidth="1"/>
    <col min="14097" max="14097" width="11" style="88" customWidth="1"/>
    <col min="14098" max="14098" width="10.85546875" style="88" customWidth="1"/>
    <col min="14099" max="14099" width="11.42578125" style="88" customWidth="1"/>
    <col min="14100" max="14337" width="9.140625" style="88"/>
    <col min="14338" max="14338" width="65.85546875" style="88" customWidth="1"/>
    <col min="14339" max="14339" width="8.42578125" style="88" bestFit="1" customWidth="1"/>
    <col min="14340" max="14340" width="15" style="88" bestFit="1" customWidth="1"/>
    <col min="14341" max="14342" width="6.85546875" style="88" bestFit="1" customWidth="1"/>
    <col min="14343" max="14343" width="2" style="88" customWidth="1"/>
    <col min="14344" max="14344" width="10.42578125" style="88" customWidth="1"/>
    <col min="14345" max="14345" width="9.5703125" style="88" bestFit="1" customWidth="1"/>
    <col min="14346" max="14349" width="9.42578125" style="88" customWidth="1"/>
    <col min="14350" max="14350" width="10.5703125" style="88" bestFit="1" customWidth="1"/>
    <col min="14351" max="14351" width="10.42578125" style="88" customWidth="1"/>
    <col min="14352" max="14352" width="11.140625" style="88" customWidth="1"/>
    <col min="14353" max="14353" width="11" style="88" customWidth="1"/>
    <col min="14354" max="14354" width="10.85546875" style="88" customWidth="1"/>
    <col min="14355" max="14355" width="11.42578125" style="88" customWidth="1"/>
    <col min="14356" max="14593" width="9.140625" style="88"/>
    <col min="14594" max="14594" width="65.85546875" style="88" customWidth="1"/>
    <col min="14595" max="14595" width="8.42578125" style="88" bestFit="1" customWidth="1"/>
    <col min="14596" max="14596" width="15" style="88" bestFit="1" customWidth="1"/>
    <col min="14597" max="14598" width="6.85546875" style="88" bestFit="1" customWidth="1"/>
    <col min="14599" max="14599" width="2" style="88" customWidth="1"/>
    <col min="14600" max="14600" width="10.42578125" style="88" customWidth="1"/>
    <col min="14601" max="14601" width="9.5703125" style="88" bestFit="1" customWidth="1"/>
    <col min="14602" max="14605" width="9.42578125" style="88" customWidth="1"/>
    <col min="14606" max="14606" width="10.5703125" style="88" bestFit="1" customWidth="1"/>
    <col min="14607" max="14607" width="10.42578125" style="88" customWidth="1"/>
    <col min="14608" max="14608" width="11.140625" style="88" customWidth="1"/>
    <col min="14609" max="14609" width="11" style="88" customWidth="1"/>
    <col min="14610" max="14610" width="10.85546875" style="88" customWidth="1"/>
    <col min="14611" max="14611" width="11.42578125" style="88" customWidth="1"/>
    <col min="14612" max="14849" width="9.140625" style="88"/>
    <col min="14850" max="14850" width="65.85546875" style="88" customWidth="1"/>
    <col min="14851" max="14851" width="8.42578125" style="88" bestFit="1" customWidth="1"/>
    <col min="14852" max="14852" width="15" style="88" bestFit="1" customWidth="1"/>
    <col min="14853" max="14854" width="6.85546875" style="88" bestFit="1" customWidth="1"/>
    <col min="14855" max="14855" width="2" style="88" customWidth="1"/>
    <col min="14856" max="14856" width="10.42578125" style="88" customWidth="1"/>
    <col min="14857" max="14857" width="9.5703125" style="88" bestFit="1" customWidth="1"/>
    <col min="14858" max="14861" width="9.42578125" style="88" customWidth="1"/>
    <col min="14862" max="14862" width="10.5703125" style="88" bestFit="1" customWidth="1"/>
    <col min="14863" max="14863" width="10.42578125" style="88" customWidth="1"/>
    <col min="14864" max="14864" width="11.140625" style="88" customWidth="1"/>
    <col min="14865" max="14865" width="11" style="88" customWidth="1"/>
    <col min="14866" max="14866" width="10.85546875" style="88" customWidth="1"/>
    <col min="14867" max="14867" width="11.42578125" style="88" customWidth="1"/>
    <col min="14868" max="15105" width="9.140625" style="88"/>
    <col min="15106" max="15106" width="65.85546875" style="88" customWidth="1"/>
    <col min="15107" max="15107" width="8.42578125" style="88" bestFit="1" customWidth="1"/>
    <col min="15108" max="15108" width="15" style="88" bestFit="1" customWidth="1"/>
    <col min="15109" max="15110" width="6.85546875" style="88" bestFit="1" customWidth="1"/>
    <col min="15111" max="15111" width="2" style="88" customWidth="1"/>
    <col min="15112" max="15112" width="10.42578125" style="88" customWidth="1"/>
    <col min="15113" max="15113" width="9.5703125" style="88" bestFit="1" customWidth="1"/>
    <col min="15114" max="15117" width="9.42578125" style="88" customWidth="1"/>
    <col min="15118" max="15118" width="10.5703125" style="88" bestFit="1" customWidth="1"/>
    <col min="15119" max="15119" width="10.42578125" style="88" customWidth="1"/>
    <col min="15120" max="15120" width="11.140625" style="88" customWidth="1"/>
    <col min="15121" max="15121" width="11" style="88" customWidth="1"/>
    <col min="15122" max="15122" width="10.85546875" style="88" customWidth="1"/>
    <col min="15123" max="15123" width="11.42578125" style="88" customWidth="1"/>
    <col min="15124" max="15361" width="9.140625" style="88"/>
    <col min="15362" max="15362" width="65.85546875" style="88" customWidth="1"/>
    <col min="15363" max="15363" width="8.42578125" style="88" bestFit="1" customWidth="1"/>
    <col min="15364" max="15364" width="15" style="88" bestFit="1" customWidth="1"/>
    <col min="15365" max="15366" width="6.85546875" style="88" bestFit="1" customWidth="1"/>
    <col min="15367" max="15367" width="2" style="88" customWidth="1"/>
    <col min="15368" max="15368" width="10.42578125" style="88" customWidth="1"/>
    <col min="15369" max="15369" width="9.5703125" style="88" bestFit="1" customWidth="1"/>
    <col min="15370" max="15373" width="9.42578125" style="88" customWidth="1"/>
    <col min="15374" max="15374" width="10.5703125" style="88" bestFit="1" customWidth="1"/>
    <col min="15375" max="15375" width="10.42578125" style="88" customWidth="1"/>
    <col min="15376" max="15376" width="11.140625" style="88" customWidth="1"/>
    <col min="15377" max="15377" width="11" style="88" customWidth="1"/>
    <col min="15378" max="15378" width="10.85546875" style="88" customWidth="1"/>
    <col min="15379" max="15379" width="11.42578125" style="88" customWidth="1"/>
    <col min="15380" max="15617" width="9.140625" style="88"/>
    <col min="15618" max="15618" width="65.85546875" style="88" customWidth="1"/>
    <col min="15619" max="15619" width="8.42578125" style="88" bestFit="1" customWidth="1"/>
    <col min="15620" max="15620" width="15" style="88" bestFit="1" customWidth="1"/>
    <col min="15621" max="15622" width="6.85546875" style="88" bestFit="1" customWidth="1"/>
    <col min="15623" max="15623" width="2" style="88" customWidth="1"/>
    <col min="15624" max="15624" width="10.42578125" style="88" customWidth="1"/>
    <col min="15625" max="15625" width="9.5703125" style="88" bestFit="1" customWidth="1"/>
    <col min="15626" max="15629" width="9.42578125" style="88" customWidth="1"/>
    <col min="15630" max="15630" width="10.5703125" style="88" bestFit="1" customWidth="1"/>
    <col min="15631" max="15631" width="10.42578125" style="88" customWidth="1"/>
    <col min="15632" max="15632" width="11.140625" style="88" customWidth="1"/>
    <col min="15633" max="15633" width="11" style="88" customWidth="1"/>
    <col min="15634" max="15634" width="10.85546875" style="88" customWidth="1"/>
    <col min="15635" max="15635" width="11.42578125" style="88" customWidth="1"/>
    <col min="15636" max="15873" width="9.140625" style="88"/>
    <col min="15874" max="15874" width="65.85546875" style="88" customWidth="1"/>
    <col min="15875" max="15875" width="8.42578125" style="88" bestFit="1" customWidth="1"/>
    <col min="15876" max="15876" width="15" style="88" bestFit="1" customWidth="1"/>
    <col min="15877" max="15878" width="6.85546875" style="88" bestFit="1" customWidth="1"/>
    <col min="15879" max="15879" width="2" style="88" customWidth="1"/>
    <col min="15880" max="15880" width="10.42578125" style="88" customWidth="1"/>
    <col min="15881" max="15881" width="9.5703125" style="88" bestFit="1" customWidth="1"/>
    <col min="15882" max="15885" width="9.42578125" style="88" customWidth="1"/>
    <col min="15886" max="15886" width="10.5703125" style="88" bestFit="1" customWidth="1"/>
    <col min="15887" max="15887" width="10.42578125" style="88" customWidth="1"/>
    <col min="15888" max="15888" width="11.140625" style="88" customWidth="1"/>
    <col min="15889" max="15889" width="11" style="88" customWidth="1"/>
    <col min="15890" max="15890" width="10.85546875" style="88" customWidth="1"/>
    <col min="15891" max="15891" width="11.42578125" style="88" customWidth="1"/>
    <col min="15892" max="16129" width="9.140625" style="88"/>
    <col min="16130" max="16130" width="65.85546875" style="88" customWidth="1"/>
    <col min="16131" max="16131" width="8.42578125" style="88" bestFit="1" customWidth="1"/>
    <col min="16132" max="16132" width="15" style="88" bestFit="1" customWidth="1"/>
    <col min="16133" max="16134" width="6.85546875" style="88" bestFit="1" customWidth="1"/>
    <col min="16135" max="16135" width="2" style="88" customWidth="1"/>
    <col min="16136" max="16136" width="10.42578125" style="88" customWidth="1"/>
    <col min="16137" max="16137" width="9.5703125" style="88" bestFit="1" customWidth="1"/>
    <col min="16138" max="16141" width="9.42578125" style="88" customWidth="1"/>
    <col min="16142" max="16142" width="10.5703125" style="88" bestFit="1" customWidth="1"/>
    <col min="16143" max="16143" width="10.42578125" style="88" customWidth="1"/>
    <col min="16144" max="16144" width="11.140625" style="88" customWidth="1"/>
    <col min="16145" max="16145" width="11" style="88" customWidth="1"/>
    <col min="16146" max="16146" width="10.85546875" style="88" customWidth="1"/>
    <col min="16147" max="16147" width="11.42578125" style="88" customWidth="1"/>
    <col min="16148" max="16384" width="9.140625" style="88"/>
  </cols>
  <sheetData>
    <row r="1" spans="1:19" ht="15.75">
      <c r="A1" s="1395" t="s">
        <v>499</v>
      </c>
      <c r="B1" s="1396"/>
      <c r="C1" s="1396"/>
      <c r="D1" s="1396"/>
      <c r="E1" s="1396"/>
      <c r="F1" s="1396"/>
      <c r="G1" s="1396"/>
      <c r="H1" s="1396"/>
      <c r="I1" s="1396"/>
      <c r="J1" s="1396"/>
      <c r="K1" s="1396"/>
      <c r="L1" s="1396"/>
      <c r="M1" s="1396"/>
      <c r="N1" s="1396"/>
      <c r="O1" s="1396"/>
      <c r="P1" s="1396"/>
      <c r="Q1" s="1396"/>
      <c r="R1" s="1396"/>
      <c r="S1" s="1397"/>
    </row>
    <row r="2" spans="1:19">
      <c r="A2" s="69"/>
      <c r="B2" s="95"/>
      <c r="C2" s="95"/>
      <c r="D2" s="95"/>
      <c r="E2" s="95"/>
      <c r="F2" s="108"/>
      <c r="G2" s="108"/>
      <c r="I2" s="108"/>
      <c r="J2" s="108"/>
      <c r="K2" s="108"/>
      <c r="L2" s="108"/>
      <c r="M2" s="108"/>
      <c r="N2" s="108"/>
    </row>
    <row r="3" spans="1:19">
      <c r="A3" s="91"/>
      <c r="B3" s="110"/>
      <c r="C3" s="111" t="s">
        <v>87</v>
      </c>
      <c r="D3" s="169"/>
      <c r="E3" s="169"/>
      <c r="F3" s="170"/>
      <c r="G3" s="114"/>
      <c r="H3" s="1390" t="s">
        <v>225</v>
      </c>
      <c r="I3" s="1390"/>
      <c r="J3" s="1390"/>
      <c r="K3" s="1390"/>
      <c r="L3" s="1390"/>
      <c r="M3" s="1390"/>
      <c r="N3" s="1391" t="s">
        <v>226</v>
      </c>
      <c r="O3" s="1391"/>
      <c r="P3" s="1391"/>
      <c r="Q3" s="1391"/>
      <c r="R3" s="1391"/>
      <c r="S3" s="1391"/>
    </row>
    <row r="4" spans="1:19">
      <c r="A4" s="171" t="s">
        <v>88</v>
      </c>
      <c r="B4" s="116" t="s">
        <v>89</v>
      </c>
      <c r="C4" s="117" t="s">
        <v>90</v>
      </c>
      <c r="D4" s="172" t="s">
        <v>91</v>
      </c>
      <c r="E4" s="172" t="s">
        <v>92</v>
      </c>
      <c r="F4" s="480" t="s">
        <v>0</v>
      </c>
      <c r="G4" s="119"/>
      <c r="H4" s="120">
        <v>2015</v>
      </c>
      <c r="I4" s="120">
        <v>2016</v>
      </c>
      <c r="J4" s="120">
        <v>2017</v>
      </c>
      <c r="K4" s="120">
        <v>2018</v>
      </c>
      <c r="L4" s="120">
        <v>2019</v>
      </c>
      <c r="M4" s="120">
        <v>2020</v>
      </c>
      <c r="N4" s="120">
        <v>2015</v>
      </c>
      <c r="O4" s="120">
        <v>2016</v>
      </c>
      <c r="P4" s="120">
        <v>2017</v>
      </c>
      <c r="Q4" s="120">
        <v>2018</v>
      </c>
      <c r="R4" s="120">
        <v>2019</v>
      </c>
      <c r="S4" s="120">
        <v>2020</v>
      </c>
    </row>
    <row r="5" spans="1:19">
      <c r="A5" s="128" t="s">
        <v>93</v>
      </c>
      <c r="B5" s="122" t="s">
        <v>94</v>
      </c>
      <c r="C5" s="123" t="s">
        <v>95</v>
      </c>
      <c r="D5" s="124" t="s">
        <v>96</v>
      </c>
      <c r="E5" s="124" t="s">
        <v>111</v>
      </c>
      <c r="F5" s="174" t="s">
        <v>98</v>
      </c>
      <c r="G5" s="126"/>
      <c r="H5" s="127"/>
      <c r="I5" s="127"/>
      <c r="J5" s="127"/>
      <c r="K5" s="127"/>
      <c r="L5" s="127"/>
      <c r="M5" s="127"/>
      <c r="N5" s="127"/>
      <c r="O5" s="127"/>
      <c r="P5" s="128"/>
      <c r="Q5" s="128"/>
      <c r="R5" s="128"/>
      <c r="S5" s="128"/>
    </row>
    <row r="6" spans="1:19">
      <c r="A6" s="171"/>
      <c r="B6" s="175" t="s">
        <v>99</v>
      </c>
      <c r="C6" s="130"/>
      <c r="D6" s="177"/>
      <c r="E6" s="177"/>
      <c r="F6" s="178"/>
      <c r="G6" s="132"/>
      <c r="H6" s="179"/>
      <c r="I6" s="179"/>
      <c r="J6" s="179"/>
      <c r="K6" s="179"/>
      <c r="L6" s="179"/>
      <c r="M6" s="179"/>
      <c r="N6" s="92"/>
      <c r="O6" s="92"/>
      <c r="P6" s="92"/>
      <c r="Q6" s="92"/>
      <c r="R6" s="92"/>
      <c r="S6" s="92"/>
    </row>
    <row r="7" spans="1:19">
      <c r="A7" s="92"/>
      <c r="B7" s="180"/>
      <c r="C7" s="130"/>
      <c r="D7" s="180"/>
      <c r="E7" s="180"/>
      <c r="F7" s="176"/>
      <c r="G7" s="135"/>
      <c r="H7" s="136"/>
      <c r="I7" s="136"/>
      <c r="J7" s="136"/>
      <c r="K7" s="136"/>
      <c r="L7" s="136"/>
      <c r="M7" s="136"/>
      <c r="N7" s="92"/>
      <c r="O7" s="92"/>
      <c r="P7" s="92"/>
      <c r="Q7" s="92"/>
      <c r="R7" s="92"/>
      <c r="S7" s="92"/>
    </row>
    <row r="8" spans="1:19">
      <c r="A8" s="181">
        <v>1.1000000000000001</v>
      </c>
      <c r="B8" s="180" t="s">
        <v>204</v>
      </c>
      <c r="C8" s="512">
        <v>0</v>
      </c>
      <c r="D8" s="134" t="str">
        <f>Inputs!$D$82</f>
        <v>Support staff</v>
      </c>
      <c r="E8" s="180">
        <v>1</v>
      </c>
      <c r="F8" s="176">
        <f>E8*C8</f>
        <v>0</v>
      </c>
      <c r="G8" s="135"/>
      <c r="H8" s="971">
        <f>Inputs!L$82</f>
        <v>68.441017362959727</v>
      </c>
      <c r="I8" s="971">
        <f>Inputs!M$82</f>
        <v>69.791189569063036</v>
      </c>
      <c r="J8" s="971">
        <f>Inputs!N$82</f>
        <v>71.02222509185215</v>
      </c>
      <c r="K8" s="971">
        <f>Inputs!O$82</f>
        <v>72.274974651437702</v>
      </c>
      <c r="L8" s="971">
        <f>Inputs!P$82</f>
        <v>73.549821258208297</v>
      </c>
      <c r="M8" s="971">
        <f>Inputs!Q$82</f>
        <v>74.847154678410959</v>
      </c>
      <c r="N8" s="971">
        <f t="shared" ref="N8:S8" si="0">H8*$F8</f>
        <v>0</v>
      </c>
      <c r="O8" s="971">
        <f t="shared" si="0"/>
        <v>0</v>
      </c>
      <c r="P8" s="971">
        <f t="shared" si="0"/>
        <v>0</v>
      </c>
      <c r="Q8" s="971">
        <f t="shared" si="0"/>
        <v>0</v>
      </c>
      <c r="R8" s="971">
        <f t="shared" si="0"/>
        <v>0</v>
      </c>
      <c r="S8" s="971">
        <f t="shared" si="0"/>
        <v>0</v>
      </c>
    </row>
    <row r="9" spans="1:19">
      <c r="A9" s="181"/>
      <c r="B9" s="180"/>
      <c r="C9" s="512"/>
      <c r="D9" s="180"/>
      <c r="E9" s="180"/>
      <c r="F9" s="176"/>
      <c r="G9" s="135"/>
      <c r="H9" s="982"/>
      <c r="I9" s="982"/>
      <c r="J9" s="982"/>
      <c r="K9" s="982"/>
      <c r="L9" s="982"/>
      <c r="M9" s="982"/>
      <c r="N9" s="971"/>
      <c r="O9" s="971"/>
      <c r="P9" s="971"/>
      <c r="Q9" s="971"/>
      <c r="R9" s="971"/>
      <c r="S9" s="971"/>
    </row>
    <row r="10" spans="1:19">
      <c r="A10" s="181">
        <v>1.2</v>
      </c>
      <c r="B10" s="180" t="s">
        <v>205</v>
      </c>
      <c r="C10" s="512">
        <v>4.129793510324483E-2</v>
      </c>
      <c r="D10" s="134" t="str">
        <f>Inputs!$D$82</f>
        <v>Support staff</v>
      </c>
      <c r="E10" s="180">
        <v>1</v>
      </c>
      <c r="F10" s="176">
        <f>E10*C10</f>
        <v>4.129793510324483E-2</v>
      </c>
      <c r="G10" s="135"/>
      <c r="H10" s="971">
        <f>Inputs!L$82</f>
        <v>68.441017362959727</v>
      </c>
      <c r="I10" s="971">
        <f>Inputs!M$82</f>
        <v>69.791189569063036</v>
      </c>
      <c r="J10" s="971">
        <f>Inputs!N$82</f>
        <v>71.02222509185215</v>
      </c>
      <c r="K10" s="971">
        <f>Inputs!O$82</f>
        <v>72.274974651437702</v>
      </c>
      <c r="L10" s="971">
        <f>Inputs!P$82</f>
        <v>73.549821258208297</v>
      </c>
      <c r="M10" s="971">
        <f>Inputs!Q$82</f>
        <v>74.847154678410959</v>
      </c>
      <c r="N10" s="1017">
        <f t="shared" ref="N10:S10" si="1">H10*$F10</f>
        <v>2.8264726934555635</v>
      </c>
      <c r="O10" s="1017">
        <f t="shared" si="1"/>
        <v>2.8822320176014227</v>
      </c>
      <c r="P10" s="1017">
        <f t="shared" si="1"/>
        <v>2.9330712427313568</v>
      </c>
      <c r="Q10" s="1017">
        <f t="shared" si="1"/>
        <v>2.9848072127437395</v>
      </c>
      <c r="R10" s="1017">
        <f t="shared" si="1"/>
        <v>3.0374557451767434</v>
      </c>
      <c r="S10" s="1017">
        <f t="shared" si="1"/>
        <v>3.0910329365715437</v>
      </c>
    </row>
    <row r="11" spans="1:19">
      <c r="A11" s="181"/>
      <c r="B11" s="180" t="s">
        <v>112</v>
      </c>
      <c r="C11" s="512"/>
      <c r="D11" s="180"/>
      <c r="E11" s="180"/>
      <c r="F11" s="176"/>
      <c r="G11" s="135"/>
      <c r="H11" s="982"/>
      <c r="I11" s="982"/>
      <c r="J11" s="982"/>
      <c r="K11" s="982"/>
      <c r="L11" s="982"/>
      <c r="M11" s="982"/>
      <c r="N11" s="971"/>
      <c r="O11" s="971"/>
      <c r="P11" s="971"/>
      <c r="Q11" s="971"/>
      <c r="R11" s="971"/>
      <c r="S11" s="971"/>
    </row>
    <row r="12" spans="1:19">
      <c r="A12" s="181"/>
      <c r="B12" s="180"/>
      <c r="C12" s="512"/>
      <c r="D12" s="180"/>
      <c r="E12" s="180"/>
      <c r="F12" s="176"/>
      <c r="G12" s="135"/>
      <c r="H12" s="971"/>
      <c r="I12" s="971"/>
      <c r="J12" s="971"/>
      <c r="K12" s="971"/>
      <c r="L12" s="971"/>
      <c r="M12" s="971"/>
      <c r="N12" s="971"/>
      <c r="O12" s="971"/>
      <c r="P12" s="971"/>
      <c r="Q12" s="971"/>
      <c r="R12" s="971"/>
      <c r="S12" s="971"/>
    </row>
    <row r="13" spans="1:19">
      <c r="A13" s="181">
        <v>1.3</v>
      </c>
      <c r="B13" s="180" t="s">
        <v>113</v>
      </c>
      <c r="C13" s="512">
        <v>0.10530973451327431</v>
      </c>
      <c r="D13" s="134" t="str">
        <f>Inputs!$D$82</f>
        <v>Support staff</v>
      </c>
      <c r="E13" s="180">
        <v>1</v>
      </c>
      <c r="F13" s="176">
        <f>E13*C13</f>
        <v>0.10530973451327431</v>
      </c>
      <c r="G13" s="135"/>
      <c r="H13" s="971">
        <f>Inputs!L$82</f>
        <v>68.441017362959727</v>
      </c>
      <c r="I13" s="971">
        <f>Inputs!M$82</f>
        <v>69.791189569063036</v>
      </c>
      <c r="J13" s="971">
        <f>Inputs!N$82</f>
        <v>71.02222509185215</v>
      </c>
      <c r="K13" s="971">
        <f>Inputs!O$82</f>
        <v>72.274974651437702</v>
      </c>
      <c r="L13" s="971">
        <f>Inputs!P$82</f>
        <v>73.549821258208297</v>
      </c>
      <c r="M13" s="971">
        <f>Inputs!Q$82</f>
        <v>74.847154678410959</v>
      </c>
      <c r="N13" s="971">
        <f t="shared" ref="N13:S13" si="2">H13*$F13</f>
        <v>7.2075053683116863</v>
      </c>
      <c r="O13" s="971">
        <f t="shared" si="2"/>
        <v>7.3496916448836282</v>
      </c>
      <c r="P13" s="971">
        <f t="shared" si="2"/>
        <v>7.4793316689649592</v>
      </c>
      <c r="Q13" s="971">
        <f t="shared" si="2"/>
        <v>7.6112583924965351</v>
      </c>
      <c r="R13" s="971">
        <f t="shared" si="2"/>
        <v>7.7455121502006952</v>
      </c>
      <c r="S13" s="971">
        <f t="shared" si="2"/>
        <v>7.8821339882574355</v>
      </c>
    </row>
    <row r="14" spans="1:19">
      <c r="A14" s="181"/>
      <c r="B14" s="180" t="s">
        <v>114</v>
      </c>
      <c r="C14" s="512"/>
      <c r="D14" s="180"/>
      <c r="E14" s="180"/>
      <c r="F14" s="176"/>
      <c r="G14" s="135"/>
      <c r="H14" s="971"/>
      <c r="I14" s="971"/>
      <c r="J14" s="971"/>
      <c r="K14" s="971"/>
      <c r="L14" s="971"/>
      <c r="M14" s="971"/>
      <c r="N14" s="971"/>
      <c r="O14" s="971"/>
      <c r="P14" s="971"/>
      <c r="Q14" s="971"/>
      <c r="R14" s="971"/>
      <c r="S14" s="971"/>
    </row>
    <row r="15" spans="1:19">
      <c r="A15" s="181"/>
      <c r="B15" s="180"/>
      <c r="C15" s="512"/>
      <c r="D15" s="180"/>
      <c r="E15" s="180"/>
      <c r="F15" s="176"/>
      <c r="G15" s="135"/>
      <c r="H15" s="982"/>
      <c r="I15" s="982"/>
      <c r="J15" s="982"/>
      <c r="K15" s="982"/>
      <c r="L15" s="982"/>
      <c r="M15" s="982"/>
      <c r="N15" s="971"/>
      <c r="O15" s="971"/>
      <c r="P15" s="971"/>
      <c r="Q15" s="971"/>
      <c r="R15" s="971"/>
      <c r="S15" s="971"/>
    </row>
    <row r="16" spans="1:19">
      <c r="A16" s="181">
        <v>1.4</v>
      </c>
      <c r="B16" s="180" t="s">
        <v>115</v>
      </c>
      <c r="C16" s="512">
        <v>0.10530973451327431</v>
      </c>
      <c r="D16" s="134" t="str">
        <f>Inputs!$D$82</f>
        <v>Support staff</v>
      </c>
      <c r="E16" s="180">
        <v>1</v>
      </c>
      <c r="F16" s="176">
        <f>E16*C16</f>
        <v>0.10530973451327431</v>
      </c>
      <c r="G16" s="135"/>
      <c r="H16" s="971">
        <f>Inputs!L$82</f>
        <v>68.441017362959727</v>
      </c>
      <c r="I16" s="971">
        <f>Inputs!M$82</f>
        <v>69.791189569063036</v>
      </c>
      <c r="J16" s="971">
        <f>Inputs!N$82</f>
        <v>71.02222509185215</v>
      </c>
      <c r="K16" s="971">
        <f>Inputs!O$82</f>
        <v>72.274974651437702</v>
      </c>
      <c r="L16" s="971">
        <f>Inputs!P$82</f>
        <v>73.549821258208297</v>
      </c>
      <c r="M16" s="971">
        <f>Inputs!Q$82</f>
        <v>74.847154678410959</v>
      </c>
      <c r="N16" s="971">
        <f t="shared" ref="N16:S16" si="3">H16*$F16</f>
        <v>7.2075053683116863</v>
      </c>
      <c r="O16" s="971">
        <f t="shared" si="3"/>
        <v>7.3496916448836282</v>
      </c>
      <c r="P16" s="971">
        <f t="shared" si="3"/>
        <v>7.4793316689649592</v>
      </c>
      <c r="Q16" s="971">
        <f t="shared" si="3"/>
        <v>7.6112583924965351</v>
      </c>
      <c r="R16" s="971">
        <f t="shared" si="3"/>
        <v>7.7455121502006952</v>
      </c>
      <c r="S16" s="971">
        <f t="shared" si="3"/>
        <v>7.8821339882574355</v>
      </c>
    </row>
    <row r="17" spans="1:19">
      <c r="A17" s="181"/>
      <c r="B17" s="180"/>
      <c r="C17" s="512"/>
      <c r="D17" s="180"/>
      <c r="E17" s="180"/>
      <c r="F17" s="176"/>
      <c r="G17" s="135"/>
      <c r="H17" s="971"/>
      <c r="I17" s="971"/>
      <c r="J17" s="971"/>
      <c r="K17" s="971"/>
      <c r="L17" s="971"/>
      <c r="M17" s="971"/>
      <c r="N17" s="971"/>
      <c r="O17" s="971"/>
      <c r="P17" s="971"/>
      <c r="Q17" s="971"/>
      <c r="R17" s="971"/>
      <c r="S17" s="971"/>
    </row>
    <row r="18" spans="1:19">
      <c r="A18" s="181">
        <v>1.5</v>
      </c>
      <c r="B18" s="180" t="s">
        <v>116</v>
      </c>
      <c r="C18" s="512"/>
      <c r="D18" s="180"/>
      <c r="E18" s="180"/>
      <c r="F18" s="176"/>
      <c r="G18" s="135"/>
      <c r="H18" s="982"/>
      <c r="I18" s="982"/>
      <c r="J18" s="982"/>
      <c r="K18" s="982"/>
      <c r="L18" s="982"/>
      <c r="M18" s="982"/>
      <c r="N18" s="971"/>
      <c r="O18" s="971"/>
      <c r="P18" s="971"/>
      <c r="Q18" s="971"/>
      <c r="R18" s="971"/>
      <c r="S18" s="971"/>
    </row>
    <row r="19" spans="1:19">
      <c r="A19" s="181"/>
      <c r="B19" s="180" t="s">
        <v>117</v>
      </c>
      <c r="C19" s="512">
        <v>4.9557522123893805E-2</v>
      </c>
      <c r="D19" s="134" t="str">
        <f>Inputs!$D$82</f>
        <v>Support staff</v>
      </c>
      <c r="E19" s="180">
        <v>1</v>
      </c>
      <c r="F19" s="176">
        <f>E19*C19</f>
        <v>4.9557522123893805E-2</v>
      </c>
      <c r="G19" s="135"/>
      <c r="H19" s="971">
        <f>Inputs!L$82</f>
        <v>68.441017362959727</v>
      </c>
      <c r="I19" s="971">
        <f>Inputs!M$82</f>
        <v>69.791189569063036</v>
      </c>
      <c r="J19" s="971">
        <f>Inputs!N$82</f>
        <v>71.02222509185215</v>
      </c>
      <c r="K19" s="971">
        <f>Inputs!O$82</f>
        <v>72.274974651437702</v>
      </c>
      <c r="L19" s="971">
        <f>Inputs!P$82</f>
        <v>73.549821258208297</v>
      </c>
      <c r="M19" s="971">
        <f>Inputs!Q$82</f>
        <v>74.847154678410959</v>
      </c>
      <c r="N19" s="971">
        <f t="shared" ref="N19:S21" si="4">H19*$F19</f>
        <v>3.3917672321466767</v>
      </c>
      <c r="O19" s="971">
        <f t="shared" si="4"/>
        <v>3.4586784211217081</v>
      </c>
      <c r="P19" s="971">
        <f t="shared" si="4"/>
        <v>3.5196854912776288</v>
      </c>
      <c r="Q19" s="971">
        <f t="shared" si="4"/>
        <v>3.5817686552924877</v>
      </c>
      <c r="R19" s="971">
        <f t="shared" si="4"/>
        <v>3.6449468942120924</v>
      </c>
      <c r="S19" s="971">
        <f t="shared" si="4"/>
        <v>3.7092395238858527</v>
      </c>
    </row>
    <row r="20" spans="1:19">
      <c r="A20" s="181"/>
      <c r="B20" s="180" t="s">
        <v>118</v>
      </c>
      <c r="C20" s="512">
        <v>0.10530973451327431</v>
      </c>
      <c r="D20" s="134" t="str">
        <f>Inputs!$D$82</f>
        <v>Support staff</v>
      </c>
      <c r="E20" s="180">
        <v>1</v>
      </c>
      <c r="F20" s="176">
        <f>E20*C20</f>
        <v>0.10530973451327431</v>
      </c>
      <c r="G20" s="135"/>
      <c r="H20" s="971">
        <f>Inputs!L$82</f>
        <v>68.441017362959727</v>
      </c>
      <c r="I20" s="971">
        <f>Inputs!M$82</f>
        <v>69.791189569063036</v>
      </c>
      <c r="J20" s="971">
        <f>Inputs!N$82</f>
        <v>71.02222509185215</v>
      </c>
      <c r="K20" s="971">
        <f>Inputs!O$82</f>
        <v>72.274974651437702</v>
      </c>
      <c r="L20" s="971">
        <f>Inputs!P$82</f>
        <v>73.549821258208297</v>
      </c>
      <c r="M20" s="971">
        <f>Inputs!Q$82</f>
        <v>74.847154678410959</v>
      </c>
      <c r="N20" s="971">
        <f t="shared" si="4"/>
        <v>7.2075053683116863</v>
      </c>
      <c r="O20" s="971">
        <f t="shared" si="4"/>
        <v>7.3496916448836282</v>
      </c>
      <c r="P20" s="971">
        <f t="shared" si="4"/>
        <v>7.4793316689649592</v>
      </c>
      <c r="Q20" s="971">
        <f t="shared" si="4"/>
        <v>7.6112583924965351</v>
      </c>
      <c r="R20" s="971">
        <f t="shared" si="4"/>
        <v>7.7455121502006952</v>
      </c>
      <c r="S20" s="971">
        <f t="shared" si="4"/>
        <v>7.8821339882574355</v>
      </c>
    </row>
    <row r="21" spans="1:19">
      <c r="A21" s="181"/>
      <c r="B21" s="180" t="s">
        <v>119</v>
      </c>
      <c r="C21" s="512">
        <v>0.10530973451327431</v>
      </c>
      <c r="D21" s="134" t="str">
        <f>Inputs!$D$82</f>
        <v>Support staff</v>
      </c>
      <c r="E21" s="180">
        <v>1</v>
      </c>
      <c r="F21" s="176">
        <f>E21*C21</f>
        <v>0.10530973451327431</v>
      </c>
      <c r="G21" s="135"/>
      <c r="H21" s="971">
        <f>Inputs!L$82</f>
        <v>68.441017362959727</v>
      </c>
      <c r="I21" s="971">
        <f>Inputs!M$82</f>
        <v>69.791189569063036</v>
      </c>
      <c r="J21" s="971">
        <f>Inputs!N$82</f>
        <v>71.02222509185215</v>
      </c>
      <c r="K21" s="971">
        <f>Inputs!O$82</f>
        <v>72.274974651437702</v>
      </c>
      <c r="L21" s="971">
        <f>Inputs!P$82</f>
        <v>73.549821258208297</v>
      </c>
      <c r="M21" s="971">
        <f>Inputs!Q$82</f>
        <v>74.847154678410959</v>
      </c>
      <c r="N21" s="971">
        <f t="shared" si="4"/>
        <v>7.2075053683116863</v>
      </c>
      <c r="O21" s="971">
        <f t="shared" si="4"/>
        <v>7.3496916448836282</v>
      </c>
      <c r="P21" s="971">
        <f t="shared" si="4"/>
        <v>7.4793316689649592</v>
      </c>
      <c r="Q21" s="971">
        <f t="shared" si="4"/>
        <v>7.6112583924965351</v>
      </c>
      <c r="R21" s="971">
        <f t="shared" si="4"/>
        <v>7.7455121502006952</v>
      </c>
      <c r="S21" s="971">
        <f t="shared" si="4"/>
        <v>7.8821339882574355</v>
      </c>
    </row>
    <row r="22" spans="1:19">
      <c r="A22" s="181"/>
      <c r="B22" s="134"/>
      <c r="C22" s="195"/>
      <c r="D22" s="180"/>
      <c r="E22" s="180"/>
      <c r="F22" s="176"/>
      <c r="G22" s="135"/>
      <c r="H22" s="982"/>
      <c r="I22" s="982"/>
      <c r="J22" s="982"/>
      <c r="K22" s="982"/>
      <c r="L22" s="982"/>
      <c r="M22" s="982"/>
      <c r="N22" s="971"/>
      <c r="O22" s="971"/>
      <c r="P22" s="971"/>
      <c r="Q22" s="971"/>
      <c r="R22" s="971"/>
      <c r="S22" s="971"/>
    </row>
    <row r="23" spans="1:19">
      <c r="A23" s="92"/>
      <c r="B23" s="180"/>
      <c r="C23" s="130"/>
      <c r="D23" s="180"/>
      <c r="E23" s="180"/>
      <c r="F23" s="176"/>
      <c r="G23" s="135"/>
      <c r="H23" s="971"/>
      <c r="I23" s="971"/>
      <c r="J23" s="971"/>
      <c r="K23" s="971"/>
      <c r="L23" s="971"/>
      <c r="M23" s="971"/>
      <c r="N23" s="971"/>
      <c r="O23" s="971"/>
      <c r="P23" s="971"/>
      <c r="Q23" s="971"/>
      <c r="R23" s="971"/>
      <c r="S23" s="971"/>
    </row>
    <row r="24" spans="1:19">
      <c r="A24" s="94"/>
      <c r="B24" s="182" t="s">
        <v>44</v>
      </c>
      <c r="C24" s="142">
        <f>SUM(C6:C23)</f>
        <v>0.51209439528023593</v>
      </c>
      <c r="D24" s="232"/>
      <c r="E24" s="232"/>
      <c r="F24" s="183">
        <f>SUM(F6:F23)</f>
        <v>0.51209439528023593</v>
      </c>
      <c r="G24" s="144"/>
      <c r="H24" s="232"/>
      <c r="I24" s="232"/>
      <c r="J24" s="232"/>
      <c r="K24" s="232"/>
      <c r="L24" s="232"/>
      <c r="M24" s="232"/>
      <c r="N24" s="1010">
        <f t="shared" ref="N24:S24" si="5">SUM(N8:N21)</f>
        <v>35.048261398848986</v>
      </c>
      <c r="O24" s="1010">
        <f t="shared" si="5"/>
        <v>35.739677018257645</v>
      </c>
      <c r="P24" s="1010">
        <f t="shared" si="5"/>
        <v>36.370083409868819</v>
      </c>
      <c r="Q24" s="1010">
        <f t="shared" si="5"/>
        <v>37.011609438022369</v>
      </c>
      <c r="R24" s="1010">
        <f t="shared" si="5"/>
        <v>37.664451240191617</v>
      </c>
      <c r="S24" s="1010">
        <f t="shared" si="5"/>
        <v>38.328808413487138</v>
      </c>
    </row>
    <row r="25" spans="1:19">
      <c r="A25" s="92"/>
      <c r="B25" s="184" t="s">
        <v>103</v>
      </c>
      <c r="C25" s="130"/>
      <c r="D25" s="91"/>
      <c r="E25" s="180"/>
      <c r="F25" s="176"/>
      <c r="G25" s="135"/>
      <c r="H25" s="971"/>
      <c r="I25" s="971"/>
      <c r="J25" s="971"/>
      <c r="K25" s="971"/>
      <c r="L25" s="971"/>
      <c r="M25" s="971"/>
      <c r="N25" s="971"/>
      <c r="O25" s="971"/>
      <c r="P25" s="971"/>
      <c r="Q25" s="971"/>
      <c r="R25" s="971"/>
      <c r="S25" s="971"/>
    </row>
    <row r="26" spans="1:19">
      <c r="A26" s="92"/>
      <c r="B26" s="180"/>
      <c r="C26" s="130"/>
      <c r="D26" s="92"/>
      <c r="E26" s="180"/>
      <c r="F26" s="176"/>
      <c r="G26" s="149"/>
      <c r="H26" s="984"/>
      <c r="I26" s="984"/>
      <c r="J26" s="984"/>
      <c r="K26" s="984"/>
      <c r="L26" s="984"/>
      <c r="M26" s="984"/>
      <c r="N26" s="985"/>
      <c r="O26" s="985"/>
      <c r="P26" s="985"/>
      <c r="Q26" s="985"/>
      <c r="R26" s="985"/>
      <c r="S26" s="985"/>
    </row>
    <row r="27" spans="1:19">
      <c r="A27" s="181">
        <v>2.1</v>
      </c>
      <c r="B27" s="180" t="s">
        <v>120</v>
      </c>
      <c r="C27" s="512">
        <v>0.41666666666666669</v>
      </c>
      <c r="D27" s="186" t="str">
        <f>Inputs!$D$80</f>
        <v>Skilled Electrical Worker BH</v>
      </c>
      <c r="E27" s="180">
        <v>1</v>
      </c>
      <c r="F27" s="176">
        <f>E27*C27</f>
        <v>0.41666666666666669</v>
      </c>
      <c r="G27" s="149"/>
      <c r="H27" s="971">
        <f>Inputs!L$80</f>
        <v>122.54295007007411</v>
      </c>
      <c r="I27" s="971">
        <f>Inputs!M$80</f>
        <v>124.96041976315415</v>
      </c>
      <c r="J27" s="971">
        <f>Inputs!N$80</f>
        <v>127.16457642850023</v>
      </c>
      <c r="K27" s="971">
        <f>Inputs!O$80</f>
        <v>129.40761185733479</v>
      </c>
      <c r="L27" s="971">
        <f>Inputs!P$80</f>
        <v>131.69021182588875</v>
      </c>
      <c r="M27" s="971">
        <f>Inputs!Q$80</f>
        <v>134.01307420668928</v>
      </c>
      <c r="N27" s="971">
        <f t="shared" ref="N27:S27" si="6">H27*$F27</f>
        <v>51.059562529197549</v>
      </c>
      <c r="O27" s="971">
        <f t="shared" si="6"/>
        <v>52.066841567980894</v>
      </c>
      <c r="P27" s="971">
        <f t="shared" si="6"/>
        <v>52.985240178541765</v>
      </c>
      <c r="Q27" s="971">
        <f t="shared" si="6"/>
        <v>53.919838273889496</v>
      </c>
      <c r="R27" s="971">
        <f t="shared" si="6"/>
        <v>54.870921594120318</v>
      </c>
      <c r="S27" s="971">
        <f t="shared" si="6"/>
        <v>55.838780919453868</v>
      </c>
    </row>
    <row r="28" spans="1:19">
      <c r="A28" s="181"/>
      <c r="B28" s="180"/>
      <c r="C28" s="130"/>
      <c r="D28" s="94"/>
      <c r="E28" s="180"/>
      <c r="F28" s="176"/>
      <c r="G28" s="149"/>
      <c r="H28" s="984"/>
      <c r="I28" s="984"/>
      <c r="J28" s="984"/>
      <c r="K28" s="984"/>
      <c r="L28" s="984"/>
      <c r="M28" s="984"/>
      <c r="N28" s="998"/>
      <c r="O28" s="998"/>
      <c r="P28" s="998"/>
      <c r="Q28" s="998"/>
      <c r="R28" s="998"/>
      <c r="S28" s="998"/>
    </row>
    <row r="29" spans="1:19">
      <c r="A29" s="187"/>
      <c r="B29" s="182" t="s">
        <v>44</v>
      </c>
      <c r="C29" s="142">
        <f>SUM(C25:C28)</f>
        <v>0.41666666666666669</v>
      </c>
      <c r="D29" s="232"/>
      <c r="E29" s="232"/>
      <c r="F29" s="183">
        <f>SUM(F25:F28)</f>
        <v>0.41666666666666669</v>
      </c>
      <c r="G29" s="144"/>
      <c r="H29" s="992"/>
      <c r="I29" s="992"/>
      <c r="J29" s="992"/>
      <c r="K29" s="992"/>
      <c r="L29" s="992"/>
      <c r="M29" s="992"/>
      <c r="N29" s="992">
        <f t="shared" ref="N29:S29" si="7">SUM(N27:N28)</f>
        <v>51.059562529197549</v>
      </c>
      <c r="O29" s="992">
        <f t="shared" si="7"/>
        <v>52.066841567980894</v>
      </c>
      <c r="P29" s="992">
        <f t="shared" si="7"/>
        <v>52.985240178541765</v>
      </c>
      <c r="Q29" s="992">
        <f t="shared" si="7"/>
        <v>53.919838273889496</v>
      </c>
      <c r="R29" s="992">
        <f t="shared" si="7"/>
        <v>54.870921594120318</v>
      </c>
      <c r="S29" s="992">
        <f t="shared" si="7"/>
        <v>55.838780919453868</v>
      </c>
    </row>
    <row r="30" spans="1:19">
      <c r="A30" s="181"/>
      <c r="B30" s="175" t="s">
        <v>104</v>
      </c>
      <c r="C30" s="130"/>
      <c r="D30" s="180"/>
      <c r="E30" s="180"/>
      <c r="F30" s="176"/>
      <c r="G30" s="149"/>
      <c r="H30" s="984"/>
      <c r="I30" s="984"/>
      <c r="J30" s="984"/>
      <c r="K30" s="984"/>
      <c r="L30" s="984"/>
      <c r="M30" s="984"/>
      <c r="N30" s="998"/>
      <c r="O30" s="998"/>
      <c r="P30" s="998"/>
      <c r="Q30" s="998"/>
      <c r="R30" s="998"/>
      <c r="S30" s="998"/>
    </row>
    <row r="31" spans="1:19">
      <c r="A31" s="92"/>
      <c r="B31" s="180"/>
      <c r="C31" s="130"/>
      <c r="D31" s="180"/>
      <c r="E31" s="180"/>
      <c r="F31" s="176"/>
      <c r="G31" s="149"/>
      <c r="H31" s="971"/>
      <c r="I31" s="971"/>
      <c r="J31" s="971"/>
      <c r="K31" s="971"/>
      <c r="L31" s="971"/>
      <c r="M31" s="971"/>
      <c r="N31" s="971"/>
      <c r="O31" s="971"/>
      <c r="P31" s="971"/>
      <c r="Q31" s="971"/>
      <c r="R31" s="971"/>
      <c r="S31" s="971"/>
    </row>
    <row r="32" spans="1:19">
      <c r="A32" s="181">
        <v>3.1</v>
      </c>
      <c r="B32" s="180" t="s">
        <v>131</v>
      </c>
      <c r="C32" s="512">
        <v>0.08</v>
      </c>
      <c r="D32" s="186" t="str">
        <f>Inputs!$D$80</f>
        <v>Skilled Electrical Worker BH</v>
      </c>
      <c r="E32" s="180">
        <v>1</v>
      </c>
      <c r="F32" s="176">
        <f>E32*C32</f>
        <v>0.08</v>
      </c>
      <c r="G32" s="149"/>
      <c r="H32" s="971">
        <f>Inputs!L$80</f>
        <v>122.54295007007411</v>
      </c>
      <c r="I32" s="971">
        <f>Inputs!M$80</f>
        <v>124.96041976315415</v>
      </c>
      <c r="J32" s="971">
        <f>Inputs!N$80</f>
        <v>127.16457642850023</v>
      </c>
      <c r="K32" s="971">
        <f>Inputs!O$80</f>
        <v>129.40761185733479</v>
      </c>
      <c r="L32" s="971">
        <f>Inputs!P$80</f>
        <v>131.69021182588875</v>
      </c>
      <c r="M32" s="971">
        <f>Inputs!Q$80</f>
        <v>134.01307420668928</v>
      </c>
      <c r="N32" s="971">
        <f t="shared" ref="N32:S32" si="8">H32*$F32</f>
        <v>9.8034360056059295</v>
      </c>
      <c r="O32" s="971">
        <f t="shared" si="8"/>
        <v>9.9968335810523321</v>
      </c>
      <c r="P32" s="971">
        <f t="shared" si="8"/>
        <v>10.173166114280018</v>
      </c>
      <c r="Q32" s="971">
        <f t="shared" si="8"/>
        <v>10.352608948586782</v>
      </c>
      <c r="R32" s="971">
        <f t="shared" si="8"/>
        <v>10.535216946071101</v>
      </c>
      <c r="S32" s="971">
        <f t="shared" si="8"/>
        <v>10.721045936535143</v>
      </c>
    </row>
    <row r="33" spans="1:19">
      <c r="A33" s="92"/>
      <c r="B33" s="180"/>
      <c r="C33" s="512"/>
      <c r="D33" s="180"/>
      <c r="E33" s="180"/>
      <c r="F33" s="176"/>
      <c r="G33" s="149"/>
      <c r="H33" s="984"/>
      <c r="I33" s="984"/>
      <c r="J33" s="984"/>
      <c r="K33" s="984"/>
      <c r="L33" s="984"/>
      <c r="M33" s="984"/>
      <c r="N33" s="998"/>
      <c r="O33" s="998"/>
      <c r="P33" s="998"/>
      <c r="Q33" s="998"/>
      <c r="R33" s="998"/>
      <c r="S33" s="998"/>
    </row>
    <row r="34" spans="1:19">
      <c r="A34" s="181">
        <v>3.2</v>
      </c>
      <c r="B34" s="180" t="s">
        <v>123</v>
      </c>
      <c r="C34" s="512">
        <v>0.17</v>
      </c>
      <c r="D34" s="186" t="str">
        <f>Inputs!$D$80</f>
        <v>Skilled Electrical Worker BH</v>
      </c>
      <c r="E34" s="180">
        <v>1</v>
      </c>
      <c r="F34" s="176">
        <f>E34*C34</f>
        <v>0.17</v>
      </c>
      <c r="G34" s="149"/>
      <c r="H34" s="971">
        <f>Inputs!L$80</f>
        <v>122.54295007007411</v>
      </c>
      <c r="I34" s="971">
        <f>Inputs!M$80</f>
        <v>124.96041976315415</v>
      </c>
      <c r="J34" s="971">
        <f>Inputs!N$80</f>
        <v>127.16457642850023</v>
      </c>
      <c r="K34" s="971">
        <f>Inputs!O$80</f>
        <v>129.40761185733479</v>
      </c>
      <c r="L34" s="971">
        <f>Inputs!P$80</f>
        <v>131.69021182588875</v>
      </c>
      <c r="M34" s="971">
        <f>Inputs!Q$80</f>
        <v>134.01307420668928</v>
      </c>
      <c r="N34" s="971">
        <f t="shared" ref="N34:S34" si="9">H34*$F34</f>
        <v>20.8323015119126</v>
      </c>
      <c r="O34" s="971">
        <f t="shared" si="9"/>
        <v>21.243271359736205</v>
      </c>
      <c r="P34" s="971">
        <f t="shared" si="9"/>
        <v>21.617977992845042</v>
      </c>
      <c r="Q34" s="971">
        <f t="shared" si="9"/>
        <v>21.999294015746916</v>
      </c>
      <c r="R34" s="971">
        <f t="shared" si="9"/>
        <v>22.387336010401089</v>
      </c>
      <c r="S34" s="971">
        <f t="shared" si="9"/>
        <v>22.782222615137179</v>
      </c>
    </row>
    <row r="35" spans="1:19">
      <c r="A35" s="92"/>
      <c r="B35" s="180"/>
      <c r="C35" s="512"/>
      <c r="D35" s="180"/>
      <c r="E35" s="180"/>
      <c r="F35" s="176"/>
      <c r="G35" s="107"/>
      <c r="H35" s="971"/>
      <c r="I35" s="971"/>
      <c r="J35" s="971"/>
      <c r="K35" s="971"/>
      <c r="L35" s="971"/>
      <c r="M35" s="971"/>
      <c r="N35" s="971"/>
      <c r="O35" s="971"/>
      <c r="P35" s="971"/>
      <c r="Q35" s="971"/>
      <c r="R35" s="971"/>
      <c r="S35" s="971"/>
    </row>
    <row r="36" spans="1:19">
      <c r="A36" s="181">
        <v>3.3</v>
      </c>
      <c r="B36" s="180" t="s">
        <v>124</v>
      </c>
      <c r="C36" s="512">
        <v>0.17</v>
      </c>
      <c r="D36" s="186" t="str">
        <f>Inputs!$D$80</f>
        <v>Skilled Electrical Worker BH</v>
      </c>
      <c r="E36" s="180">
        <v>1</v>
      </c>
      <c r="F36" s="176">
        <f>E36*C36</f>
        <v>0.17</v>
      </c>
      <c r="G36" s="149"/>
      <c r="H36" s="971">
        <f>Inputs!L$80</f>
        <v>122.54295007007411</v>
      </c>
      <c r="I36" s="971">
        <f>Inputs!M$80</f>
        <v>124.96041976315415</v>
      </c>
      <c r="J36" s="971">
        <f>Inputs!N$80</f>
        <v>127.16457642850023</v>
      </c>
      <c r="K36" s="971">
        <f>Inputs!O$80</f>
        <v>129.40761185733479</v>
      </c>
      <c r="L36" s="971">
        <f>Inputs!P$80</f>
        <v>131.69021182588875</v>
      </c>
      <c r="M36" s="971">
        <f>Inputs!Q$80</f>
        <v>134.01307420668928</v>
      </c>
      <c r="N36" s="971">
        <f t="shared" ref="N36:S36" si="10">H36*$F36</f>
        <v>20.8323015119126</v>
      </c>
      <c r="O36" s="971">
        <f t="shared" si="10"/>
        <v>21.243271359736205</v>
      </c>
      <c r="P36" s="971">
        <f t="shared" si="10"/>
        <v>21.617977992845042</v>
      </c>
      <c r="Q36" s="971">
        <f t="shared" si="10"/>
        <v>21.999294015746916</v>
      </c>
      <c r="R36" s="971">
        <f t="shared" si="10"/>
        <v>22.387336010401089</v>
      </c>
      <c r="S36" s="971">
        <f t="shared" si="10"/>
        <v>22.782222615137179</v>
      </c>
    </row>
    <row r="37" spans="1:19">
      <c r="A37" s="92"/>
      <c r="B37" s="180"/>
      <c r="C37" s="512"/>
      <c r="D37" s="180"/>
      <c r="E37" s="180"/>
      <c r="F37" s="176"/>
      <c r="G37" s="149"/>
      <c r="H37" s="984"/>
      <c r="I37" s="984"/>
      <c r="J37" s="984"/>
      <c r="K37" s="984"/>
      <c r="L37" s="984"/>
      <c r="M37" s="984"/>
      <c r="N37" s="998"/>
      <c r="O37" s="998"/>
      <c r="P37" s="998"/>
      <c r="Q37" s="998"/>
      <c r="R37" s="998"/>
      <c r="S37" s="998"/>
    </row>
    <row r="38" spans="1:19">
      <c r="A38" s="181">
        <v>3.4</v>
      </c>
      <c r="B38" s="180" t="s">
        <v>125</v>
      </c>
      <c r="C38" s="607">
        <v>0</v>
      </c>
      <c r="D38" s="186" t="str">
        <f>Inputs!$D$80</f>
        <v>Skilled Electrical Worker BH</v>
      </c>
      <c r="E38" s="180">
        <v>1</v>
      </c>
      <c r="F38" s="176">
        <f t="shared" ref="F38:F43" si="11">E38*C38</f>
        <v>0</v>
      </c>
      <c r="G38" s="149"/>
      <c r="H38" s="971">
        <f>Inputs!L$80</f>
        <v>122.54295007007411</v>
      </c>
      <c r="I38" s="971">
        <f>Inputs!M$80</f>
        <v>124.96041976315415</v>
      </c>
      <c r="J38" s="971">
        <f>Inputs!N$80</f>
        <v>127.16457642850023</v>
      </c>
      <c r="K38" s="971">
        <f>Inputs!O$80</f>
        <v>129.40761185733479</v>
      </c>
      <c r="L38" s="971">
        <f>Inputs!P$80</f>
        <v>131.69021182588875</v>
      </c>
      <c r="M38" s="971">
        <f>Inputs!Q$80</f>
        <v>134.01307420668928</v>
      </c>
      <c r="N38" s="971">
        <f t="shared" ref="N38:S43" si="12">H38*$F38</f>
        <v>0</v>
      </c>
      <c r="O38" s="971">
        <f t="shared" si="12"/>
        <v>0</v>
      </c>
      <c r="P38" s="971">
        <f t="shared" si="12"/>
        <v>0</v>
      </c>
      <c r="Q38" s="971">
        <f t="shared" si="12"/>
        <v>0</v>
      </c>
      <c r="R38" s="971">
        <f t="shared" si="12"/>
        <v>0</v>
      </c>
      <c r="S38" s="971">
        <f t="shared" si="12"/>
        <v>0</v>
      </c>
    </row>
    <row r="39" spans="1:19">
      <c r="A39" s="92"/>
      <c r="B39" s="180" t="s">
        <v>126</v>
      </c>
      <c r="C39" s="607">
        <v>0</v>
      </c>
      <c r="D39" s="186" t="str">
        <f>Inputs!$D$80</f>
        <v>Skilled Electrical Worker BH</v>
      </c>
      <c r="E39" s="180">
        <v>1</v>
      </c>
      <c r="F39" s="176">
        <f t="shared" si="11"/>
        <v>0</v>
      </c>
      <c r="G39" s="149"/>
      <c r="H39" s="971">
        <f>Inputs!L$80</f>
        <v>122.54295007007411</v>
      </c>
      <c r="I39" s="971">
        <f>Inputs!M$80</f>
        <v>124.96041976315415</v>
      </c>
      <c r="J39" s="971">
        <f>Inputs!N$80</f>
        <v>127.16457642850023</v>
      </c>
      <c r="K39" s="971">
        <f>Inputs!O$80</f>
        <v>129.40761185733479</v>
      </c>
      <c r="L39" s="971">
        <f>Inputs!P$80</f>
        <v>131.69021182588875</v>
      </c>
      <c r="M39" s="971">
        <f>Inputs!Q$80</f>
        <v>134.01307420668928</v>
      </c>
      <c r="N39" s="971">
        <f t="shared" si="12"/>
        <v>0</v>
      </c>
      <c r="O39" s="971">
        <f t="shared" si="12"/>
        <v>0</v>
      </c>
      <c r="P39" s="971">
        <f t="shared" si="12"/>
        <v>0</v>
      </c>
      <c r="Q39" s="971">
        <f t="shared" si="12"/>
        <v>0</v>
      </c>
      <c r="R39" s="971">
        <f t="shared" si="12"/>
        <v>0</v>
      </c>
      <c r="S39" s="971">
        <f t="shared" si="12"/>
        <v>0</v>
      </c>
    </row>
    <row r="40" spans="1:19">
      <c r="B40" s="180" t="s">
        <v>127</v>
      </c>
      <c r="C40" s="607">
        <v>0</v>
      </c>
      <c r="D40" s="186" t="str">
        <f>Inputs!$D$80</f>
        <v>Skilled Electrical Worker BH</v>
      </c>
      <c r="E40" s="180">
        <v>1</v>
      </c>
      <c r="F40" s="176">
        <f t="shared" si="11"/>
        <v>0</v>
      </c>
      <c r="G40" s="149"/>
      <c r="H40" s="971">
        <f>Inputs!L$80</f>
        <v>122.54295007007411</v>
      </c>
      <c r="I40" s="971">
        <f>Inputs!M$80</f>
        <v>124.96041976315415</v>
      </c>
      <c r="J40" s="971">
        <f>Inputs!N$80</f>
        <v>127.16457642850023</v>
      </c>
      <c r="K40" s="971">
        <f>Inputs!O$80</f>
        <v>129.40761185733479</v>
      </c>
      <c r="L40" s="971">
        <f>Inputs!P$80</f>
        <v>131.69021182588875</v>
      </c>
      <c r="M40" s="971">
        <f>Inputs!Q$80</f>
        <v>134.01307420668928</v>
      </c>
      <c r="N40" s="971">
        <f t="shared" si="12"/>
        <v>0</v>
      </c>
      <c r="O40" s="971">
        <f t="shared" si="12"/>
        <v>0</v>
      </c>
      <c r="P40" s="971">
        <f t="shared" si="12"/>
        <v>0</v>
      </c>
      <c r="Q40" s="971">
        <f t="shared" si="12"/>
        <v>0</v>
      </c>
      <c r="R40" s="971">
        <f t="shared" si="12"/>
        <v>0</v>
      </c>
      <c r="S40" s="971">
        <f t="shared" si="12"/>
        <v>0</v>
      </c>
    </row>
    <row r="41" spans="1:19">
      <c r="A41" s="92"/>
      <c r="B41" s="134" t="s">
        <v>128</v>
      </c>
      <c r="C41" s="607">
        <v>1</v>
      </c>
      <c r="D41" s="186" t="str">
        <f>Inputs!$D$80</f>
        <v>Skilled Electrical Worker BH</v>
      </c>
      <c r="E41" s="180">
        <v>1</v>
      </c>
      <c r="F41" s="176">
        <f t="shared" si="11"/>
        <v>1</v>
      </c>
      <c r="G41" s="149"/>
      <c r="H41" s="971">
        <f>Inputs!L$80</f>
        <v>122.54295007007411</v>
      </c>
      <c r="I41" s="971">
        <f>Inputs!M$80</f>
        <v>124.96041976315415</v>
      </c>
      <c r="J41" s="971">
        <f>Inputs!N$80</f>
        <v>127.16457642850023</v>
      </c>
      <c r="K41" s="971">
        <f>Inputs!O$80</f>
        <v>129.40761185733479</v>
      </c>
      <c r="L41" s="971">
        <f>Inputs!P$80</f>
        <v>131.69021182588875</v>
      </c>
      <c r="M41" s="971">
        <f>Inputs!Q$80</f>
        <v>134.01307420668928</v>
      </c>
      <c r="N41" s="971">
        <f t="shared" si="12"/>
        <v>122.54295007007411</v>
      </c>
      <c r="O41" s="971">
        <f t="shared" si="12"/>
        <v>124.96041976315415</v>
      </c>
      <c r="P41" s="971">
        <f t="shared" si="12"/>
        <v>127.16457642850023</v>
      </c>
      <c r="Q41" s="971">
        <f t="shared" si="12"/>
        <v>129.40761185733479</v>
      </c>
      <c r="R41" s="971">
        <f t="shared" si="12"/>
        <v>131.69021182588875</v>
      </c>
      <c r="S41" s="971">
        <f t="shared" si="12"/>
        <v>134.01307420668928</v>
      </c>
    </row>
    <row r="42" spans="1:19">
      <c r="A42" s="92"/>
      <c r="B42" s="180" t="s">
        <v>206</v>
      </c>
      <c r="C42" s="607">
        <v>0</v>
      </c>
      <c r="D42" s="186" t="str">
        <f>Inputs!$D$80</f>
        <v>Skilled Electrical Worker BH</v>
      </c>
      <c r="E42" s="180">
        <v>1</v>
      </c>
      <c r="F42" s="176">
        <f t="shared" si="11"/>
        <v>0</v>
      </c>
      <c r="G42" s="135"/>
      <c r="H42" s="971">
        <f>Inputs!L$80</f>
        <v>122.54295007007411</v>
      </c>
      <c r="I42" s="971">
        <f>Inputs!M$80</f>
        <v>124.96041976315415</v>
      </c>
      <c r="J42" s="971">
        <f>Inputs!N$80</f>
        <v>127.16457642850023</v>
      </c>
      <c r="K42" s="971">
        <f>Inputs!O$80</f>
        <v>129.40761185733479</v>
      </c>
      <c r="L42" s="971">
        <f>Inputs!P$80</f>
        <v>131.69021182588875</v>
      </c>
      <c r="M42" s="971">
        <f>Inputs!Q$80</f>
        <v>134.01307420668928</v>
      </c>
      <c r="N42" s="971">
        <f t="shared" si="12"/>
        <v>0</v>
      </c>
      <c r="O42" s="971">
        <f t="shared" si="12"/>
        <v>0</v>
      </c>
      <c r="P42" s="971">
        <f t="shared" si="12"/>
        <v>0</v>
      </c>
      <c r="Q42" s="971">
        <f t="shared" si="12"/>
        <v>0</v>
      </c>
      <c r="R42" s="971">
        <f t="shared" si="12"/>
        <v>0</v>
      </c>
      <c r="S42" s="971">
        <f t="shared" si="12"/>
        <v>0</v>
      </c>
    </row>
    <row r="43" spans="1:19">
      <c r="A43" s="92"/>
      <c r="B43" s="180" t="s">
        <v>127</v>
      </c>
      <c r="C43" s="607">
        <v>0</v>
      </c>
      <c r="D43" s="186" t="str">
        <f>Inputs!$D$80</f>
        <v>Skilled Electrical Worker BH</v>
      </c>
      <c r="E43" s="180">
        <v>1</v>
      </c>
      <c r="F43" s="176">
        <f t="shared" si="11"/>
        <v>0</v>
      </c>
      <c r="G43" s="135"/>
      <c r="H43" s="971">
        <f>Inputs!L$80</f>
        <v>122.54295007007411</v>
      </c>
      <c r="I43" s="971">
        <f>Inputs!M$80</f>
        <v>124.96041976315415</v>
      </c>
      <c r="J43" s="971">
        <f>Inputs!N$80</f>
        <v>127.16457642850023</v>
      </c>
      <c r="K43" s="971">
        <f>Inputs!O$80</f>
        <v>129.40761185733479</v>
      </c>
      <c r="L43" s="971">
        <f>Inputs!P$80</f>
        <v>131.69021182588875</v>
      </c>
      <c r="M43" s="971">
        <f>Inputs!Q$80</f>
        <v>134.01307420668928</v>
      </c>
      <c r="N43" s="971">
        <f t="shared" si="12"/>
        <v>0</v>
      </c>
      <c r="O43" s="971">
        <f t="shared" si="12"/>
        <v>0</v>
      </c>
      <c r="P43" s="971">
        <f t="shared" si="12"/>
        <v>0</v>
      </c>
      <c r="Q43" s="971">
        <f t="shared" si="12"/>
        <v>0</v>
      </c>
      <c r="R43" s="971">
        <f t="shared" si="12"/>
        <v>0</v>
      </c>
      <c r="S43" s="971">
        <f t="shared" si="12"/>
        <v>0</v>
      </c>
    </row>
    <row r="44" spans="1:19">
      <c r="A44" s="92"/>
      <c r="B44" s="180"/>
      <c r="C44" s="512"/>
      <c r="D44" s="180"/>
      <c r="E44" s="180"/>
      <c r="F44" s="176"/>
      <c r="G44" s="135"/>
      <c r="H44" s="982"/>
      <c r="I44" s="982"/>
      <c r="J44" s="982"/>
      <c r="K44" s="982"/>
      <c r="L44" s="982"/>
      <c r="M44" s="982"/>
      <c r="N44" s="1000"/>
      <c r="O44" s="1000"/>
      <c r="P44" s="1000"/>
      <c r="Q44" s="1000"/>
      <c r="R44" s="1000"/>
      <c r="S44" s="1000"/>
    </row>
    <row r="45" spans="1:19">
      <c r="A45" s="181">
        <v>3.5</v>
      </c>
      <c r="B45" s="180" t="s">
        <v>207</v>
      </c>
      <c r="C45" s="512">
        <v>0.17</v>
      </c>
      <c r="D45" s="186" t="str">
        <f>Inputs!$D$80</f>
        <v>Skilled Electrical Worker BH</v>
      </c>
      <c r="E45" s="180">
        <v>1</v>
      </c>
      <c r="F45" s="176">
        <f>E45*C45</f>
        <v>0.17</v>
      </c>
      <c r="G45" s="135"/>
      <c r="H45" s="971">
        <f>Inputs!L$80</f>
        <v>122.54295007007411</v>
      </c>
      <c r="I45" s="971">
        <f>Inputs!M$80</f>
        <v>124.96041976315415</v>
      </c>
      <c r="J45" s="971">
        <f>Inputs!N$80</f>
        <v>127.16457642850023</v>
      </c>
      <c r="K45" s="971">
        <f>Inputs!O$80</f>
        <v>129.40761185733479</v>
      </c>
      <c r="L45" s="971">
        <f>Inputs!P$80</f>
        <v>131.69021182588875</v>
      </c>
      <c r="M45" s="971">
        <f>Inputs!Q$80</f>
        <v>134.01307420668928</v>
      </c>
      <c r="N45" s="971">
        <f t="shared" ref="N45:S45" si="13">H45*$F45</f>
        <v>20.8323015119126</v>
      </c>
      <c r="O45" s="971">
        <f t="shared" si="13"/>
        <v>21.243271359736205</v>
      </c>
      <c r="P45" s="971">
        <f t="shared" si="13"/>
        <v>21.617977992845042</v>
      </c>
      <c r="Q45" s="971">
        <f t="shared" si="13"/>
        <v>21.999294015746916</v>
      </c>
      <c r="R45" s="971">
        <f t="shared" si="13"/>
        <v>22.387336010401089</v>
      </c>
      <c r="S45" s="971">
        <f t="shared" si="13"/>
        <v>22.782222615137179</v>
      </c>
    </row>
    <row r="46" spans="1:19">
      <c r="A46" s="181"/>
      <c r="B46" s="180"/>
      <c r="C46" s="130"/>
      <c r="D46" s="180"/>
      <c r="E46" s="180"/>
      <c r="F46" s="176"/>
      <c r="G46" s="107"/>
      <c r="H46" s="1021"/>
      <c r="I46" s="982"/>
      <c r="J46" s="982"/>
      <c r="K46" s="982"/>
      <c r="L46" s="982"/>
      <c r="M46" s="982"/>
      <c r="N46" s="1000"/>
      <c r="O46" s="1000"/>
      <c r="P46" s="1000"/>
      <c r="Q46" s="1000"/>
      <c r="R46" s="1000"/>
      <c r="S46" s="1000"/>
    </row>
    <row r="47" spans="1:19">
      <c r="A47" s="187"/>
      <c r="B47" s="182" t="s">
        <v>44</v>
      </c>
      <c r="C47" s="142">
        <f>SUM(C30:C46)</f>
        <v>1.5899999999999999</v>
      </c>
      <c r="D47" s="232"/>
      <c r="E47" s="232"/>
      <c r="F47" s="183">
        <f>SUM(F30:F46)</f>
        <v>1.5899999999999999</v>
      </c>
      <c r="G47" s="144"/>
      <c r="H47" s="992"/>
      <c r="I47" s="992"/>
      <c r="J47" s="992"/>
      <c r="K47" s="992"/>
      <c r="L47" s="992"/>
      <c r="M47" s="992"/>
      <c r="N47" s="992">
        <f t="shared" ref="N47:S47" si="14">SUM(N32:N45)</f>
        <v>194.84329061141784</v>
      </c>
      <c r="O47" s="992">
        <f t="shared" si="14"/>
        <v>198.6870674234151</v>
      </c>
      <c r="P47" s="992">
        <f t="shared" si="14"/>
        <v>202.1916765213154</v>
      </c>
      <c r="Q47" s="992">
        <f t="shared" si="14"/>
        <v>205.75810285316234</v>
      </c>
      <c r="R47" s="992">
        <f t="shared" si="14"/>
        <v>209.38743680316313</v>
      </c>
      <c r="S47" s="992">
        <f t="shared" si="14"/>
        <v>213.08078798863596</v>
      </c>
    </row>
    <row r="48" spans="1:19">
      <c r="A48" s="92"/>
      <c r="B48" s="175" t="s">
        <v>106</v>
      </c>
      <c r="C48" s="130"/>
      <c r="D48" s="180"/>
      <c r="E48" s="180"/>
      <c r="F48" s="176"/>
      <c r="G48" s="135"/>
      <c r="H48" s="982"/>
      <c r="I48" s="982"/>
      <c r="J48" s="982"/>
      <c r="K48" s="982"/>
      <c r="L48" s="982"/>
      <c r="M48" s="982"/>
      <c r="N48" s="1000"/>
      <c r="O48" s="1000"/>
      <c r="P48" s="1000"/>
      <c r="Q48" s="1000"/>
      <c r="R48" s="1000"/>
      <c r="S48" s="1000"/>
    </row>
    <row r="49" spans="1:19">
      <c r="A49" s="92"/>
      <c r="B49" s="180"/>
      <c r="C49" s="130"/>
      <c r="D49" s="180"/>
      <c r="E49" s="180"/>
      <c r="F49" s="176"/>
      <c r="G49" s="135"/>
      <c r="H49" s="971"/>
      <c r="I49" s="971"/>
      <c r="J49" s="971"/>
      <c r="K49" s="971"/>
      <c r="L49" s="971"/>
      <c r="M49" s="971"/>
      <c r="N49" s="971"/>
      <c r="O49" s="971"/>
      <c r="P49" s="971"/>
      <c r="Q49" s="971"/>
      <c r="R49" s="971"/>
      <c r="S49" s="971"/>
    </row>
    <row r="50" spans="1:19">
      <c r="A50" s="181">
        <v>4.0999999999999996</v>
      </c>
      <c r="B50" s="180" t="s">
        <v>208</v>
      </c>
      <c r="C50" s="512">
        <v>0.10530973451327431</v>
      </c>
      <c r="D50" s="134" t="str">
        <f>Inputs!$D$82</f>
        <v>Support staff</v>
      </c>
      <c r="E50" s="180">
        <v>1</v>
      </c>
      <c r="F50" s="176">
        <f>E50*C50</f>
        <v>0.10530973451327431</v>
      </c>
      <c r="G50" s="135"/>
      <c r="H50" s="971">
        <f>Inputs!L$82</f>
        <v>68.441017362959727</v>
      </c>
      <c r="I50" s="971">
        <f>Inputs!M$82</f>
        <v>69.791189569063036</v>
      </c>
      <c r="J50" s="971">
        <f>Inputs!N$82</f>
        <v>71.02222509185215</v>
      </c>
      <c r="K50" s="971">
        <f>Inputs!O$82</f>
        <v>72.274974651437702</v>
      </c>
      <c r="L50" s="971">
        <f>Inputs!P$82</f>
        <v>73.549821258208297</v>
      </c>
      <c r="M50" s="971">
        <f>Inputs!Q$82</f>
        <v>74.847154678410959</v>
      </c>
      <c r="N50" s="971">
        <f t="shared" ref="N50:S50" si="15">H50*$F50</f>
        <v>7.2075053683116863</v>
      </c>
      <c r="O50" s="971">
        <f t="shared" si="15"/>
        <v>7.3496916448836282</v>
      </c>
      <c r="P50" s="971">
        <f t="shared" si="15"/>
        <v>7.4793316689649592</v>
      </c>
      <c r="Q50" s="971">
        <f t="shared" si="15"/>
        <v>7.6112583924965351</v>
      </c>
      <c r="R50" s="971">
        <f t="shared" si="15"/>
        <v>7.7455121502006952</v>
      </c>
      <c r="S50" s="971">
        <f t="shared" si="15"/>
        <v>7.8821339882574355</v>
      </c>
    </row>
    <row r="51" spans="1:19">
      <c r="A51" s="181"/>
      <c r="B51" s="180"/>
      <c r="C51" s="512"/>
      <c r="D51" s="180"/>
      <c r="E51" s="180"/>
      <c r="F51" s="176"/>
      <c r="G51" s="107"/>
      <c r="H51" s="971"/>
      <c r="I51" s="971"/>
      <c r="J51" s="971"/>
      <c r="K51" s="971"/>
      <c r="L51" s="971"/>
      <c r="M51" s="971"/>
      <c r="N51" s="971"/>
      <c r="O51" s="971"/>
      <c r="P51" s="971"/>
      <c r="Q51" s="971"/>
      <c r="R51" s="971"/>
      <c r="S51" s="971"/>
    </row>
    <row r="52" spans="1:19">
      <c r="A52" s="181">
        <v>4.2</v>
      </c>
      <c r="B52" s="180" t="s">
        <v>209</v>
      </c>
      <c r="C52" s="512">
        <v>4.129793510324483E-2</v>
      </c>
      <c r="D52" s="134" t="str">
        <f>Inputs!$D$82</f>
        <v>Support staff</v>
      </c>
      <c r="E52" s="180">
        <v>1</v>
      </c>
      <c r="F52" s="176">
        <f>E52*C52</f>
        <v>4.129793510324483E-2</v>
      </c>
      <c r="G52" s="107"/>
      <c r="H52" s="971">
        <f>Inputs!L$82</f>
        <v>68.441017362959727</v>
      </c>
      <c r="I52" s="971">
        <f>Inputs!M$82</f>
        <v>69.791189569063036</v>
      </c>
      <c r="J52" s="971">
        <f>Inputs!N$82</f>
        <v>71.02222509185215</v>
      </c>
      <c r="K52" s="971">
        <f>Inputs!O$82</f>
        <v>72.274974651437702</v>
      </c>
      <c r="L52" s="971">
        <f>Inputs!P$82</f>
        <v>73.549821258208297</v>
      </c>
      <c r="M52" s="971">
        <f>Inputs!Q$82</f>
        <v>74.847154678410959</v>
      </c>
      <c r="N52" s="971">
        <f t="shared" ref="N52:S52" si="16">H52*$F52</f>
        <v>2.8264726934555635</v>
      </c>
      <c r="O52" s="971">
        <f t="shared" si="16"/>
        <v>2.8822320176014227</v>
      </c>
      <c r="P52" s="971">
        <f t="shared" si="16"/>
        <v>2.9330712427313568</v>
      </c>
      <c r="Q52" s="971">
        <f t="shared" si="16"/>
        <v>2.9848072127437395</v>
      </c>
      <c r="R52" s="971">
        <f t="shared" si="16"/>
        <v>3.0374557451767434</v>
      </c>
      <c r="S52" s="971">
        <f t="shared" si="16"/>
        <v>3.0910329365715437</v>
      </c>
    </row>
    <row r="53" spans="1:19">
      <c r="A53" s="181"/>
      <c r="B53" s="180"/>
      <c r="C53" s="512"/>
      <c r="D53" s="180"/>
      <c r="E53" s="180"/>
      <c r="F53" s="176"/>
      <c r="G53" s="107"/>
      <c r="H53" s="1013"/>
      <c r="I53" s="1013"/>
      <c r="J53" s="1013"/>
      <c r="K53" s="1013"/>
      <c r="L53" s="1013"/>
      <c r="M53" s="1013"/>
      <c r="N53" s="1014"/>
      <c r="O53" s="1014"/>
      <c r="P53" s="1014"/>
      <c r="Q53" s="1014"/>
      <c r="R53" s="1014"/>
      <c r="S53" s="1014"/>
    </row>
    <row r="54" spans="1:19">
      <c r="A54" s="181">
        <v>4.3</v>
      </c>
      <c r="B54" s="180" t="s">
        <v>210</v>
      </c>
      <c r="C54" s="512">
        <v>4.129793510324483E-2</v>
      </c>
      <c r="D54" s="134" t="str">
        <f>Inputs!$D$82</f>
        <v>Support staff</v>
      </c>
      <c r="E54" s="180">
        <v>1</v>
      </c>
      <c r="F54" s="176">
        <f>E54*C54</f>
        <v>4.129793510324483E-2</v>
      </c>
      <c r="G54" s="107"/>
      <c r="H54" s="971">
        <f>Inputs!L$82</f>
        <v>68.441017362959727</v>
      </c>
      <c r="I54" s="971">
        <f>Inputs!M$82</f>
        <v>69.791189569063036</v>
      </c>
      <c r="J54" s="971">
        <f>Inputs!N$82</f>
        <v>71.02222509185215</v>
      </c>
      <c r="K54" s="971">
        <f>Inputs!O$82</f>
        <v>72.274974651437702</v>
      </c>
      <c r="L54" s="971">
        <f>Inputs!P$82</f>
        <v>73.549821258208297</v>
      </c>
      <c r="M54" s="971">
        <f>Inputs!Q$82</f>
        <v>74.847154678410959</v>
      </c>
      <c r="N54" s="971">
        <f t="shared" ref="N54:S54" si="17">H54*$F54</f>
        <v>2.8264726934555635</v>
      </c>
      <c r="O54" s="971">
        <f t="shared" si="17"/>
        <v>2.8822320176014227</v>
      </c>
      <c r="P54" s="971">
        <f t="shared" si="17"/>
        <v>2.9330712427313568</v>
      </c>
      <c r="Q54" s="971">
        <f t="shared" si="17"/>
        <v>2.9848072127437395</v>
      </c>
      <c r="R54" s="971">
        <f t="shared" si="17"/>
        <v>3.0374557451767434</v>
      </c>
      <c r="S54" s="971">
        <f t="shared" si="17"/>
        <v>3.0910329365715437</v>
      </c>
    </row>
    <row r="55" spans="1:19">
      <c r="A55" s="181"/>
      <c r="B55" s="180"/>
      <c r="C55" s="512"/>
      <c r="D55" s="180"/>
      <c r="E55" s="180"/>
      <c r="F55" s="176"/>
      <c r="G55" s="107"/>
      <c r="H55" s="984"/>
      <c r="I55" s="984"/>
      <c r="J55" s="984"/>
      <c r="K55" s="984"/>
      <c r="L55" s="984"/>
      <c r="M55" s="984"/>
      <c r="N55" s="984"/>
      <c r="O55" s="998"/>
      <c r="P55" s="998"/>
      <c r="Q55" s="998"/>
      <c r="R55" s="998"/>
      <c r="S55" s="998"/>
    </row>
    <row r="56" spans="1:19">
      <c r="A56" s="181">
        <v>4.4000000000000004</v>
      </c>
      <c r="B56" s="180" t="s">
        <v>129</v>
      </c>
      <c r="C56" s="512">
        <v>0</v>
      </c>
      <c r="D56" s="134" t="str">
        <f>Inputs!$D$82</f>
        <v>Support staff</v>
      </c>
      <c r="E56" s="180">
        <v>1</v>
      </c>
      <c r="F56" s="176">
        <f>E56*C56</f>
        <v>0</v>
      </c>
      <c r="G56" s="107"/>
      <c r="H56" s="971">
        <f>Inputs!L$82</f>
        <v>68.441017362959727</v>
      </c>
      <c r="I56" s="971">
        <f>Inputs!M$82</f>
        <v>69.791189569063036</v>
      </c>
      <c r="J56" s="971">
        <f>Inputs!N$82</f>
        <v>71.02222509185215</v>
      </c>
      <c r="K56" s="971">
        <f>Inputs!O$82</f>
        <v>72.274974651437702</v>
      </c>
      <c r="L56" s="971">
        <f>Inputs!P$82</f>
        <v>73.549821258208297</v>
      </c>
      <c r="M56" s="971">
        <f>Inputs!Q$82</f>
        <v>74.847154678410959</v>
      </c>
      <c r="N56" s="971">
        <f t="shared" ref="N56:S56" si="18">H56*$F56</f>
        <v>0</v>
      </c>
      <c r="O56" s="971">
        <f t="shared" si="18"/>
        <v>0</v>
      </c>
      <c r="P56" s="971">
        <f t="shared" si="18"/>
        <v>0</v>
      </c>
      <c r="Q56" s="971">
        <f t="shared" si="18"/>
        <v>0</v>
      </c>
      <c r="R56" s="971">
        <f t="shared" si="18"/>
        <v>0</v>
      </c>
      <c r="S56" s="971">
        <f t="shared" si="18"/>
        <v>0</v>
      </c>
    </row>
    <row r="57" spans="1:19">
      <c r="A57" s="181"/>
      <c r="B57" s="180"/>
      <c r="C57" s="200"/>
      <c r="D57" s="180"/>
      <c r="E57" s="180"/>
      <c r="F57" s="176"/>
      <c r="G57" s="107"/>
      <c r="H57" s="984"/>
      <c r="I57" s="984"/>
      <c r="J57" s="984"/>
      <c r="K57" s="984"/>
      <c r="L57" s="984"/>
      <c r="M57" s="984"/>
      <c r="N57" s="984"/>
      <c r="O57" s="998"/>
      <c r="P57" s="998"/>
      <c r="Q57" s="998"/>
      <c r="R57" s="998"/>
      <c r="S57" s="998"/>
    </row>
    <row r="58" spans="1:19">
      <c r="A58" s="181"/>
      <c r="B58" s="180"/>
      <c r="C58" s="200"/>
      <c r="D58" s="180"/>
      <c r="E58" s="180"/>
      <c r="F58" s="176"/>
      <c r="H58" s="982"/>
      <c r="I58" s="982"/>
      <c r="J58" s="982"/>
      <c r="K58" s="982"/>
      <c r="L58" s="982"/>
      <c r="M58" s="982"/>
      <c r="N58" s="982"/>
      <c r="O58" s="1000"/>
      <c r="P58" s="1000"/>
      <c r="Q58" s="1000"/>
      <c r="R58" s="1000"/>
      <c r="S58" s="1000"/>
    </row>
    <row r="59" spans="1:19">
      <c r="A59" s="181"/>
      <c r="B59" s="180"/>
      <c r="C59" s="200"/>
      <c r="D59" s="180"/>
      <c r="E59" s="180"/>
      <c r="F59" s="176"/>
      <c r="H59" s="982"/>
      <c r="I59" s="982"/>
      <c r="J59" s="982"/>
      <c r="K59" s="982"/>
      <c r="L59" s="982"/>
      <c r="M59" s="982"/>
      <c r="N59" s="982"/>
      <c r="O59" s="1000"/>
      <c r="P59" s="1000"/>
      <c r="Q59" s="1000"/>
      <c r="R59" s="1000"/>
      <c r="S59" s="1000"/>
    </row>
    <row r="60" spans="1:19">
      <c r="A60" s="187"/>
      <c r="B60" s="182" t="s">
        <v>44</v>
      </c>
      <c r="C60" s="142">
        <f>SUM(C48:C59)</f>
        <v>0.18790560471976397</v>
      </c>
      <c r="D60" s="232"/>
      <c r="E60" s="232"/>
      <c r="F60" s="183">
        <f>SUM(F48:F59)</f>
        <v>0.18790560471976397</v>
      </c>
      <c r="G60" s="144"/>
      <c r="H60" s="991"/>
      <c r="I60" s="991"/>
      <c r="J60" s="991"/>
      <c r="K60" s="991"/>
      <c r="L60" s="991"/>
      <c r="M60" s="991"/>
      <c r="N60" s="992">
        <f t="shared" ref="N60:S60" si="19">SUM(N50:N59)</f>
        <v>12.860450755222814</v>
      </c>
      <c r="O60" s="992">
        <f t="shared" si="19"/>
        <v>13.114155680086474</v>
      </c>
      <c r="P60" s="992">
        <f t="shared" si="19"/>
        <v>13.345474154427672</v>
      </c>
      <c r="Q60" s="992">
        <f t="shared" si="19"/>
        <v>13.580872817984014</v>
      </c>
      <c r="R60" s="992">
        <f t="shared" si="19"/>
        <v>13.820423640554182</v>
      </c>
      <c r="S60" s="992">
        <f t="shared" si="19"/>
        <v>14.064199861400523</v>
      </c>
    </row>
    <row r="61" spans="1:19">
      <c r="A61" s="233"/>
      <c r="B61" s="190"/>
      <c r="C61" s="153"/>
      <c r="D61" s="191"/>
      <c r="E61" s="191"/>
      <c r="F61" s="192"/>
      <c r="G61" s="135"/>
      <c r="H61" s="982"/>
      <c r="I61" s="982"/>
      <c r="J61" s="982"/>
      <c r="K61" s="982"/>
      <c r="L61" s="982"/>
      <c r="M61" s="982"/>
      <c r="N61" s="982"/>
      <c r="O61" s="1000"/>
      <c r="P61" s="1000"/>
      <c r="Q61" s="1000"/>
      <c r="R61" s="1000"/>
      <c r="S61" s="1000"/>
    </row>
    <row r="62" spans="1:19">
      <c r="A62" s="233"/>
      <c r="B62" s="190" t="s">
        <v>130</v>
      </c>
      <c r="C62" s="929">
        <f>C24+C29+C47+C60</f>
        <v>2.7066666666666661</v>
      </c>
      <c r="D62" s="90"/>
      <c r="E62" s="90"/>
      <c r="F62" s="193">
        <f>F24+F29+F47+F60</f>
        <v>2.7066666666666661</v>
      </c>
      <c r="G62" s="194"/>
      <c r="H62" s="991"/>
      <c r="I62" s="991"/>
      <c r="J62" s="991"/>
      <c r="K62" s="991"/>
      <c r="L62" s="991"/>
      <c r="M62" s="991"/>
      <c r="N62" s="1011">
        <f t="shared" ref="N62:S62" si="20">N24+N29+N47+N60</f>
        <v>293.81156529468717</v>
      </c>
      <c r="O62" s="1011">
        <f t="shared" si="20"/>
        <v>299.60774168974012</v>
      </c>
      <c r="P62" s="1011">
        <f t="shared" si="20"/>
        <v>304.89247426415369</v>
      </c>
      <c r="Q62" s="1011">
        <f t="shared" si="20"/>
        <v>310.27042338305824</v>
      </c>
      <c r="R62" s="1011">
        <f t="shared" si="20"/>
        <v>315.74323327802927</v>
      </c>
      <c r="S62" s="1011">
        <f t="shared" si="20"/>
        <v>321.31257718297752</v>
      </c>
    </row>
    <row r="63" spans="1:19">
      <c r="H63" s="979"/>
      <c r="I63" s="980"/>
      <c r="J63" s="980"/>
      <c r="K63" s="980"/>
      <c r="L63" s="980"/>
      <c r="M63" s="980"/>
      <c r="N63" s="980"/>
    </row>
    <row r="64" spans="1:19" s="102" customFormat="1">
      <c r="B64" s="152"/>
      <c r="F64" s="157"/>
      <c r="G64" s="107"/>
      <c r="H64"/>
      <c r="I64"/>
      <c r="J64"/>
      <c r="K64"/>
      <c r="L64"/>
      <c r="M64"/>
      <c r="N64"/>
      <c r="O64"/>
      <c r="P64"/>
      <c r="Q64"/>
      <c r="R64"/>
      <c r="S64"/>
    </row>
    <row r="65" spans="2:19" s="102" customFormat="1">
      <c r="F65" s="157"/>
      <c r="G65" s="107"/>
      <c r="H65"/>
      <c r="I65"/>
      <c r="J65"/>
      <c r="K65"/>
      <c r="L65"/>
      <c r="M65"/>
      <c r="N65"/>
      <c r="O65"/>
      <c r="P65"/>
      <c r="Q65"/>
      <c r="R65"/>
      <c r="S65"/>
    </row>
    <row r="66" spans="2:19" s="102" customFormat="1">
      <c r="B66" s="152"/>
      <c r="F66" s="157"/>
      <c r="G66" s="107"/>
      <c r="H66"/>
      <c r="I66"/>
      <c r="J66"/>
      <c r="K66"/>
      <c r="L66"/>
      <c r="M66"/>
      <c r="N66"/>
      <c r="O66"/>
      <c r="P66"/>
      <c r="Q66"/>
      <c r="R66"/>
      <c r="S66"/>
    </row>
    <row r="67" spans="2:19" s="102" customFormat="1">
      <c r="B67" s="152"/>
      <c r="F67" s="157"/>
      <c r="G67" s="107"/>
      <c r="H67" s="1001"/>
      <c r="I67" s="1002"/>
      <c r="J67" s="1002"/>
      <c r="K67" s="1002"/>
      <c r="L67" s="1002"/>
      <c r="M67" s="1002"/>
      <c r="N67" s="255"/>
      <c r="O67" s="255"/>
      <c r="P67" s="255"/>
      <c r="Q67" s="255"/>
      <c r="R67" s="255"/>
      <c r="S67" s="255"/>
    </row>
    <row r="68" spans="2:19">
      <c r="B68" s="354" t="s">
        <v>229</v>
      </c>
      <c r="H68" s="979"/>
      <c r="I68" s="979"/>
      <c r="J68" s="979"/>
      <c r="K68" s="979"/>
      <c r="L68" s="979"/>
      <c r="M68" s="979"/>
      <c r="N68" s="979">
        <f>N62</f>
        <v>293.81156529468717</v>
      </c>
      <c r="O68" s="979">
        <f>O62</f>
        <v>299.60774168974012</v>
      </c>
      <c r="P68" s="979">
        <f t="shared" ref="P68:S68" si="21">P62</f>
        <v>304.89247426415369</v>
      </c>
      <c r="Q68" s="979">
        <f t="shared" si="21"/>
        <v>310.27042338305824</v>
      </c>
      <c r="R68" s="979">
        <f t="shared" si="21"/>
        <v>315.74323327802927</v>
      </c>
      <c r="S68" s="979">
        <f t="shared" si="21"/>
        <v>321.31257718297752</v>
      </c>
    </row>
    <row r="69" spans="2:19">
      <c r="B69" s="354" t="s">
        <v>43</v>
      </c>
      <c r="H69" s="979"/>
      <c r="I69" s="979"/>
      <c r="J69" s="979"/>
      <c r="K69" s="979"/>
      <c r="L69" s="979"/>
      <c r="M69" s="979"/>
      <c r="N69" s="979"/>
      <c r="O69" s="979"/>
      <c r="P69" s="979"/>
      <c r="Q69" s="979"/>
      <c r="R69" s="979"/>
      <c r="S69" s="979"/>
    </row>
    <row r="70" spans="2:19">
      <c r="B70" s="354" t="s">
        <v>232</v>
      </c>
      <c r="H70" s="979"/>
      <c r="I70" s="979"/>
      <c r="J70" s="979"/>
      <c r="K70" s="979"/>
      <c r="L70" s="979"/>
      <c r="M70" s="979"/>
      <c r="N70" s="980"/>
      <c r="O70" s="980"/>
      <c r="P70" s="980"/>
      <c r="Q70" s="980"/>
      <c r="R70" s="980"/>
      <c r="S70" s="980"/>
    </row>
    <row r="71" spans="2:19">
      <c r="B71" s="354" t="s">
        <v>238</v>
      </c>
      <c r="H71" s="979"/>
      <c r="I71" s="979"/>
      <c r="J71" s="979"/>
      <c r="K71" s="979"/>
      <c r="L71" s="979"/>
      <c r="M71" s="979"/>
      <c r="N71" s="979">
        <f>SUM(N72,N68:N70)*(Inputs!$M$27)</f>
        <v>38.750807346716286</v>
      </c>
      <c r="O71" s="979">
        <f>SUM(O72,O68:O70)*(Inputs!$M$27)</f>
        <v>39.515265051459828</v>
      </c>
      <c r="P71" s="979">
        <f>SUM(P72,P68:P70)*(Inputs!$M$27)</f>
        <v>40.212268430699233</v>
      </c>
      <c r="Q71" s="979">
        <f>SUM(Q72,Q68:Q70)*(Inputs!$M$27)</f>
        <v>40.921566139991548</v>
      </c>
      <c r="R71" s="979">
        <f>SUM(R72,R68:R70)*(Inputs!$M$27)</f>
        <v>41.643375037039277</v>
      </c>
      <c r="S71" s="979">
        <f>SUM(S72,S68:S70)*(Inputs!$M$27)</f>
        <v>42.377915804662898</v>
      </c>
    </row>
    <row r="72" spans="2:19">
      <c r="B72" s="354" t="s">
        <v>237</v>
      </c>
      <c r="H72" s="979"/>
      <c r="I72" s="979"/>
      <c r="J72" s="979"/>
      <c r="K72" s="979"/>
      <c r="L72" s="979"/>
      <c r="M72" s="979"/>
      <c r="N72" s="979">
        <f>SUM(N68:N70)*(Inputs!$M$26)</f>
        <v>26.443040876521845</v>
      </c>
      <c r="O72" s="979">
        <f>SUM(O68:O70)*(Inputs!$M$26)</f>
        <v>26.964696752076609</v>
      </c>
      <c r="P72" s="979">
        <f>SUM(P68:P70)*(Inputs!$M$26)</f>
        <v>27.440322683773832</v>
      </c>
      <c r="Q72" s="979">
        <f>SUM(Q68:Q70)*(Inputs!$M$26)</f>
        <v>27.92433810447524</v>
      </c>
      <c r="R72" s="979">
        <f>SUM(R68:R70)*(Inputs!$M$26)</f>
        <v>28.416890995022634</v>
      </c>
      <c r="S72" s="979">
        <f>SUM(S68:S70)*(Inputs!$M$26)</f>
        <v>28.918131946467977</v>
      </c>
    </row>
    <row r="73" spans="2:19">
      <c r="B73" s="989" t="s">
        <v>85</v>
      </c>
      <c r="H73" s="396"/>
      <c r="I73" s="396"/>
      <c r="J73" s="396"/>
      <c r="K73" s="396"/>
      <c r="L73" s="396"/>
      <c r="M73" s="396"/>
      <c r="N73" s="979">
        <f>SUM(N68:N72)*Inputs!$M$28</f>
        <v>25.130378946254769</v>
      </c>
      <c r="O73" s="979">
        <f>SUM(O68:O72)*Inputs!$M$28</f>
        <v>25.626139244529362</v>
      </c>
      <c r="P73" s="979">
        <f>SUM(P68:P72)*Inputs!$M$28</f>
        <v>26.078154576503877</v>
      </c>
      <c r="Q73" s="979">
        <f>SUM(Q68:Q72)*Inputs!$M$28</f>
        <v>26.538142933926757</v>
      </c>
      <c r="R73" s="979">
        <f>SUM(R68:R72)*Inputs!$M$28</f>
        <v>27.006244951706385</v>
      </c>
      <c r="S73" s="979">
        <f>SUM(S68:S72)*Inputs!$M$28</f>
        <v>27.482603745387589</v>
      </c>
    </row>
    <row r="74" spans="2:19">
      <c r="B74" s="989"/>
      <c r="H74" s="396"/>
      <c r="I74" s="396"/>
      <c r="J74" s="396"/>
      <c r="K74" s="396"/>
      <c r="L74" s="396"/>
      <c r="M74" s="396"/>
      <c r="N74" s="606"/>
      <c r="O74" s="606"/>
      <c r="P74" s="606"/>
      <c r="Q74" s="606"/>
      <c r="R74" s="606"/>
      <c r="S74" s="606"/>
    </row>
    <row r="75" spans="2:19">
      <c r="B75" s="988" t="s">
        <v>527</v>
      </c>
      <c r="H75" s="396"/>
      <c r="I75" s="396"/>
      <c r="J75" s="396"/>
      <c r="K75" s="396"/>
      <c r="L75" s="396"/>
      <c r="M75" s="396"/>
      <c r="N75" s="448">
        <f>SUM(N68:N74)</f>
        <v>384.13579246418004</v>
      </c>
      <c r="O75" s="448">
        <f t="shared" ref="O75:S75" si="22">SUM(O68:O74)</f>
        <v>391.71384273780598</v>
      </c>
      <c r="P75" s="448">
        <f t="shared" si="22"/>
        <v>398.62321995513065</v>
      </c>
      <c r="Q75" s="448">
        <f t="shared" si="22"/>
        <v>405.65447056145177</v>
      </c>
      <c r="R75" s="448">
        <f t="shared" si="22"/>
        <v>412.80974426179756</v>
      </c>
      <c r="S75" s="448">
        <f t="shared" si="22"/>
        <v>420.09122867949594</v>
      </c>
    </row>
    <row r="76" spans="2:19">
      <c r="B76" s="990" t="s">
        <v>39</v>
      </c>
      <c r="H76" s="979"/>
      <c r="I76" s="980"/>
      <c r="J76" s="980"/>
      <c r="K76" s="980"/>
      <c r="L76" s="980"/>
      <c r="M76" s="980"/>
      <c r="N76" s="981">
        <f>(N62*(1+Inputs!$M$29))-N75</f>
        <v>0</v>
      </c>
      <c r="O76" s="981">
        <f>(O62*(1+Inputs!$M$29))-O75</f>
        <v>0</v>
      </c>
      <c r="P76" s="981">
        <f>(P62*(1+Inputs!$M$29))-P75</f>
        <v>0</v>
      </c>
      <c r="Q76" s="981">
        <f>(Q62*(1+Inputs!$M$29))-Q75</f>
        <v>0</v>
      </c>
      <c r="R76" s="981">
        <f>(R62*(1+Inputs!$M$29))-R75</f>
        <v>0</v>
      </c>
      <c r="S76" s="981">
        <f>(S62*(1+Inputs!$M$29))-S75</f>
        <v>0</v>
      </c>
    </row>
    <row r="80" spans="2:19">
      <c r="N80" s="231">
        <v>1.875056346741788E-2</v>
      </c>
    </row>
  </sheetData>
  <mergeCells count="3">
    <mergeCell ref="A1:S1"/>
    <mergeCell ref="H3:M3"/>
    <mergeCell ref="N3:S3"/>
  </mergeCells>
  <pageMargins left="0.39370078740157483" right="0.39370078740157483" top="0.39370078740157483" bottom="0.98425196850393704" header="0.51181102362204722" footer="0.51181102362204722"/>
  <pageSetup paperSize="9" scale="54" orientation="landscape" r:id="rId1"/>
  <headerFooter alignWithMargins="0">
    <oddFooter>&amp;C&amp;P</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theme="1"/>
    <pageSetUpPr fitToPage="1"/>
  </sheetPr>
  <dimension ref="A1:S76"/>
  <sheetViews>
    <sheetView showGridLines="0" zoomScale="85" zoomScaleNormal="85" workbookViewId="0">
      <pane xSplit="1" ySplit="5" topLeftCell="B6" activePane="bottomRight" state="frozen"/>
      <selection activeCell="B146" sqref="B146"/>
      <selection pane="topRight" activeCell="B146" sqref="B146"/>
      <selection pane="bottomLeft" activeCell="B146" sqref="B146"/>
      <selection pane="bottomRight" activeCell="B6" sqref="B6"/>
    </sheetView>
  </sheetViews>
  <sheetFormatPr defaultRowHeight="12.75" outlineLevelCol="1"/>
  <cols>
    <col min="1" max="1" width="9.140625" style="88"/>
    <col min="2" max="2" width="68.7109375" style="88" customWidth="1"/>
    <col min="3" max="3" width="8.42578125" style="88" bestFit="1" customWidth="1"/>
    <col min="4" max="4" width="26.85546875" style="88" bestFit="1" customWidth="1"/>
    <col min="5" max="5" width="6.85546875" style="88" bestFit="1" customWidth="1"/>
    <col min="6" max="6" width="6.85546875" style="158" bestFit="1" customWidth="1"/>
    <col min="7" max="7" width="2" style="158" customWidth="1"/>
    <col min="8" max="8" width="10.42578125" style="108" customWidth="1" outlineLevel="1"/>
    <col min="9" max="9" width="9.5703125" style="158" bestFit="1" customWidth="1" outlineLevel="1"/>
    <col min="10" max="13" width="9.42578125" style="158" customWidth="1" outlineLevel="1"/>
    <col min="14" max="14" width="10.5703125" style="158" bestFit="1" customWidth="1"/>
    <col min="15" max="15" width="10.42578125" style="88" customWidth="1"/>
    <col min="16" max="16" width="11.140625" style="88" customWidth="1"/>
    <col min="17" max="17" width="11" style="88" customWidth="1"/>
    <col min="18" max="18" width="10.85546875" style="88" customWidth="1"/>
    <col min="19" max="19" width="11.42578125" style="88" customWidth="1"/>
    <col min="20" max="257" width="9.140625" style="88"/>
    <col min="258" max="258" width="68.7109375" style="88" customWidth="1"/>
    <col min="259" max="259" width="8.42578125" style="88" bestFit="1" customWidth="1"/>
    <col min="260" max="260" width="15" style="88" bestFit="1" customWidth="1"/>
    <col min="261" max="262" width="6.85546875" style="88" bestFit="1" customWidth="1"/>
    <col min="263" max="263" width="2" style="88" customWidth="1"/>
    <col min="264" max="264" width="10.42578125" style="88" customWidth="1"/>
    <col min="265" max="265" width="9.5703125" style="88" bestFit="1" customWidth="1"/>
    <col min="266" max="269" width="9.42578125" style="88" customWidth="1"/>
    <col min="270" max="270" width="10.5703125" style="88" bestFit="1" customWidth="1"/>
    <col min="271" max="271" width="10.42578125" style="88" customWidth="1"/>
    <col min="272" max="272" width="11.140625" style="88" customWidth="1"/>
    <col min="273" max="273" width="11" style="88" customWidth="1"/>
    <col min="274" max="274" width="10.85546875" style="88" customWidth="1"/>
    <col min="275" max="275" width="11.42578125" style="88" customWidth="1"/>
    <col min="276" max="513" width="9.140625" style="88"/>
    <col min="514" max="514" width="68.7109375" style="88" customWidth="1"/>
    <col min="515" max="515" width="8.42578125" style="88" bestFit="1" customWidth="1"/>
    <col min="516" max="516" width="15" style="88" bestFit="1" customWidth="1"/>
    <col min="517" max="518" width="6.85546875" style="88" bestFit="1" customWidth="1"/>
    <col min="519" max="519" width="2" style="88" customWidth="1"/>
    <col min="520" max="520" width="10.42578125" style="88" customWidth="1"/>
    <col min="521" max="521" width="9.5703125" style="88" bestFit="1" customWidth="1"/>
    <col min="522" max="525" width="9.42578125" style="88" customWidth="1"/>
    <col min="526" max="526" width="10.5703125" style="88" bestFit="1" customWidth="1"/>
    <col min="527" max="527" width="10.42578125" style="88" customWidth="1"/>
    <col min="528" max="528" width="11.140625" style="88" customWidth="1"/>
    <col min="529" max="529" width="11" style="88" customWidth="1"/>
    <col min="530" max="530" width="10.85546875" style="88" customWidth="1"/>
    <col min="531" max="531" width="11.42578125" style="88" customWidth="1"/>
    <col min="532" max="769" width="9.140625" style="88"/>
    <col min="770" max="770" width="68.7109375" style="88" customWidth="1"/>
    <col min="771" max="771" width="8.42578125" style="88" bestFit="1" customWidth="1"/>
    <col min="772" max="772" width="15" style="88" bestFit="1" customWidth="1"/>
    <col min="773" max="774" width="6.85546875" style="88" bestFit="1" customWidth="1"/>
    <col min="775" max="775" width="2" style="88" customWidth="1"/>
    <col min="776" max="776" width="10.42578125" style="88" customWidth="1"/>
    <col min="777" max="777" width="9.5703125" style="88" bestFit="1" customWidth="1"/>
    <col min="778" max="781" width="9.42578125" style="88" customWidth="1"/>
    <col min="782" max="782" width="10.5703125" style="88" bestFit="1" customWidth="1"/>
    <col min="783" max="783" width="10.42578125" style="88" customWidth="1"/>
    <col min="784" max="784" width="11.140625" style="88" customWidth="1"/>
    <col min="785" max="785" width="11" style="88" customWidth="1"/>
    <col min="786" max="786" width="10.85546875" style="88" customWidth="1"/>
    <col min="787" max="787" width="11.42578125" style="88" customWidth="1"/>
    <col min="788" max="1025" width="9.140625" style="88"/>
    <col min="1026" max="1026" width="68.7109375" style="88" customWidth="1"/>
    <col min="1027" max="1027" width="8.42578125" style="88" bestFit="1" customWidth="1"/>
    <col min="1028" max="1028" width="15" style="88" bestFit="1" customWidth="1"/>
    <col min="1029" max="1030" width="6.85546875" style="88" bestFit="1" customWidth="1"/>
    <col min="1031" max="1031" width="2" style="88" customWidth="1"/>
    <col min="1032" max="1032" width="10.42578125" style="88" customWidth="1"/>
    <col min="1033" max="1033" width="9.5703125" style="88" bestFit="1" customWidth="1"/>
    <col min="1034" max="1037" width="9.42578125" style="88" customWidth="1"/>
    <col min="1038" max="1038" width="10.5703125" style="88" bestFit="1" customWidth="1"/>
    <col min="1039" max="1039" width="10.42578125" style="88" customWidth="1"/>
    <col min="1040" max="1040" width="11.140625" style="88" customWidth="1"/>
    <col min="1041" max="1041" width="11" style="88" customWidth="1"/>
    <col min="1042" max="1042" width="10.85546875" style="88" customWidth="1"/>
    <col min="1043" max="1043" width="11.42578125" style="88" customWidth="1"/>
    <col min="1044" max="1281" width="9.140625" style="88"/>
    <col min="1282" max="1282" width="68.7109375" style="88" customWidth="1"/>
    <col min="1283" max="1283" width="8.42578125" style="88" bestFit="1" customWidth="1"/>
    <col min="1284" max="1284" width="15" style="88" bestFit="1" customWidth="1"/>
    <col min="1285" max="1286" width="6.85546875" style="88" bestFit="1" customWidth="1"/>
    <col min="1287" max="1287" width="2" style="88" customWidth="1"/>
    <col min="1288" max="1288" width="10.42578125" style="88" customWidth="1"/>
    <col min="1289" max="1289" width="9.5703125" style="88" bestFit="1" customWidth="1"/>
    <col min="1290" max="1293" width="9.42578125" style="88" customWidth="1"/>
    <col min="1294" max="1294" width="10.5703125" style="88" bestFit="1" customWidth="1"/>
    <col min="1295" max="1295" width="10.42578125" style="88" customWidth="1"/>
    <col min="1296" max="1296" width="11.140625" style="88" customWidth="1"/>
    <col min="1297" max="1297" width="11" style="88" customWidth="1"/>
    <col min="1298" max="1298" width="10.85546875" style="88" customWidth="1"/>
    <col min="1299" max="1299" width="11.42578125" style="88" customWidth="1"/>
    <col min="1300" max="1537" width="9.140625" style="88"/>
    <col min="1538" max="1538" width="68.7109375" style="88" customWidth="1"/>
    <col min="1539" max="1539" width="8.42578125" style="88" bestFit="1" customWidth="1"/>
    <col min="1540" max="1540" width="15" style="88" bestFit="1" customWidth="1"/>
    <col min="1541" max="1542" width="6.85546875" style="88" bestFit="1" customWidth="1"/>
    <col min="1543" max="1543" width="2" style="88" customWidth="1"/>
    <col min="1544" max="1544" width="10.42578125" style="88" customWidth="1"/>
    <col min="1545" max="1545" width="9.5703125" style="88" bestFit="1" customWidth="1"/>
    <col min="1546" max="1549" width="9.42578125" style="88" customWidth="1"/>
    <col min="1550" max="1550" width="10.5703125" style="88" bestFit="1" customWidth="1"/>
    <col min="1551" max="1551" width="10.42578125" style="88" customWidth="1"/>
    <col min="1552" max="1552" width="11.140625" style="88" customWidth="1"/>
    <col min="1553" max="1553" width="11" style="88" customWidth="1"/>
    <col min="1554" max="1554" width="10.85546875" style="88" customWidth="1"/>
    <col min="1555" max="1555" width="11.42578125" style="88" customWidth="1"/>
    <col min="1556" max="1793" width="9.140625" style="88"/>
    <col min="1794" max="1794" width="68.7109375" style="88" customWidth="1"/>
    <col min="1795" max="1795" width="8.42578125" style="88" bestFit="1" customWidth="1"/>
    <col min="1796" max="1796" width="15" style="88" bestFit="1" customWidth="1"/>
    <col min="1797" max="1798" width="6.85546875" style="88" bestFit="1" customWidth="1"/>
    <col min="1799" max="1799" width="2" style="88" customWidth="1"/>
    <col min="1800" max="1800" width="10.42578125" style="88" customWidth="1"/>
    <col min="1801" max="1801" width="9.5703125" style="88" bestFit="1" customWidth="1"/>
    <col min="1802" max="1805" width="9.42578125" style="88" customWidth="1"/>
    <col min="1806" max="1806" width="10.5703125" style="88" bestFit="1" customWidth="1"/>
    <col min="1807" max="1807" width="10.42578125" style="88" customWidth="1"/>
    <col min="1808" max="1808" width="11.140625" style="88" customWidth="1"/>
    <col min="1809" max="1809" width="11" style="88" customWidth="1"/>
    <col min="1810" max="1810" width="10.85546875" style="88" customWidth="1"/>
    <col min="1811" max="1811" width="11.42578125" style="88" customWidth="1"/>
    <col min="1812" max="2049" width="9.140625" style="88"/>
    <col min="2050" max="2050" width="68.7109375" style="88" customWidth="1"/>
    <col min="2051" max="2051" width="8.42578125" style="88" bestFit="1" customWidth="1"/>
    <col min="2052" max="2052" width="15" style="88" bestFit="1" customWidth="1"/>
    <col min="2053" max="2054" width="6.85546875" style="88" bestFit="1" customWidth="1"/>
    <col min="2055" max="2055" width="2" style="88" customWidth="1"/>
    <col min="2056" max="2056" width="10.42578125" style="88" customWidth="1"/>
    <col min="2057" max="2057" width="9.5703125" style="88" bestFit="1" customWidth="1"/>
    <col min="2058" max="2061" width="9.42578125" style="88" customWidth="1"/>
    <col min="2062" max="2062" width="10.5703125" style="88" bestFit="1" customWidth="1"/>
    <col min="2063" max="2063" width="10.42578125" style="88" customWidth="1"/>
    <col min="2064" max="2064" width="11.140625" style="88" customWidth="1"/>
    <col min="2065" max="2065" width="11" style="88" customWidth="1"/>
    <col min="2066" max="2066" width="10.85546875" style="88" customWidth="1"/>
    <col min="2067" max="2067" width="11.42578125" style="88" customWidth="1"/>
    <col min="2068" max="2305" width="9.140625" style="88"/>
    <col min="2306" max="2306" width="68.7109375" style="88" customWidth="1"/>
    <col min="2307" max="2307" width="8.42578125" style="88" bestFit="1" customWidth="1"/>
    <col min="2308" max="2308" width="15" style="88" bestFit="1" customWidth="1"/>
    <col min="2309" max="2310" width="6.85546875" style="88" bestFit="1" customWidth="1"/>
    <col min="2311" max="2311" width="2" style="88" customWidth="1"/>
    <col min="2312" max="2312" width="10.42578125" style="88" customWidth="1"/>
    <col min="2313" max="2313" width="9.5703125" style="88" bestFit="1" customWidth="1"/>
    <col min="2314" max="2317" width="9.42578125" style="88" customWidth="1"/>
    <col min="2318" max="2318" width="10.5703125" style="88" bestFit="1" customWidth="1"/>
    <col min="2319" max="2319" width="10.42578125" style="88" customWidth="1"/>
    <col min="2320" max="2320" width="11.140625" style="88" customWidth="1"/>
    <col min="2321" max="2321" width="11" style="88" customWidth="1"/>
    <col min="2322" max="2322" width="10.85546875" style="88" customWidth="1"/>
    <col min="2323" max="2323" width="11.42578125" style="88" customWidth="1"/>
    <col min="2324" max="2561" width="9.140625" style="88"/>
    <col min="2562" max="2562" width="68.7109375" style="88" customWidth="1"/>
    <col min="2563" max="2563" width="8.42578125" style="88" bestFit="1" customWidth="1"/>
    <col min="2564" max="2564" width="15" style="88" bestFit="1" customWidth="1"/>
    <col min="2565" max="2566" width="6.85546875" style="88" bestFit="1" customWidth="1"/>
    <col min="2567" max="2567" width="2" style="88" customWidth="1"/>
    <col min="2568" max="2568" width="10.42578125" style="88" customWidth="1"/>
    <col min="2569" max="2569" width="9.5703125" style="88" bestFit="1" customWidth="1"/>
    <col min="2570" max="2573" width="9.42578125" style="88" customWidth="1"/>
    <col min="2574" max="2574" width="10.5703125" style="88" bestFit="1" customWidth="1"/>
    <col min="2575" max="2575" width="10.42578125" style="88" customWidth="1"/>
    <col min="2576" max="2576" width="11.140625" style="88" customWidth="1"/>
    <col min="2577" max="2577" width="11" style="88" customWidth="1"/>
    <col min="2578" max="2578" width="10.85546875" style="88" customWidth="1"/>
    <col min="2579" max="2579" width="11.42578125" style="88" customWidth="1"/>
    <col min="2580" max="2817" width="9.140625" style="88"/>
    <col min="2818" max="2818" width="68.7109375" style="88" customWidth="1"/>
    <col min="2819" max="2819" width="8.42578125" style="88" bestFit="1" customWidth="1"/>
    <col min="2820" max="2820" width="15" style="88" bestFit="1" customWidth="1"/>
    <col min="2821" max="2822" width="6.85546875" style="88" bestFit="1" customWidth="1"/>
    <col min="2823" max="2823" width="2" style="88" customWidth="1"/>
    <col min="2824" max="2824" width="10.42578125" style="88" customWidth="1"/>
    <col min="2825" max="2825" width="9.5703125" style="88" bestFit="1" customWidth="1"/>
    <col min="2826" max="2829" width="9.42578125" style="88" customWidth="1"/>
    <col min="2830" max="2830" width="10.5703125" style="88" bestFit="1" customWidth="1"/>
    <col min="2831" max="2831" width="10.42578125" style="88" customWidth="1"/>
    <col min="2832" max="2832" width="11.140625" style="88" customWidth="1"/>
    <col min="2833" max="2833" width="11" style="88" customWidth="1"/>
    <col min="2834" max="2834" width="10.85546875" style="88" customWidth="1"/>
    <col min="2835" max="2835" width="11.42578125" style="88" customWidth="1"/>
    <col min="2836" max="3073" width="9.140625" style="88"/>
    <col min="3074" max="3074" width="68.7109375" style="88" customWidth="1"/>
    <col min="3075" max="3075" width="8.42578125" style="88" bestFit="1" customWidth="1"/>
    <col min="3076" max="3076" width="15" style="88" bestFit="1" customWidth="1"/>
    <col min="3077" max="3078" width="6.85546875" style="88" bestFit="1" customWidth="1"/>
    <col min="3079" max="3079" width="2" style="88" customWidth="1"/>
    <col min="3080" max="3080" width="10.42578125" style="88" customWidth="1"/>
    <col min="3081" max="3081" width="9.5703125" style="88" bestFit="1" customWidth="1"/>
    <col min="3082" max="3085" width="9.42578125" style="88" customWidth="1"/>
    <col min="3086" max="3086" width="10.5703125" style="88" bestFit="1" customWidth="1"/>
    <col min="3087" max="3087" width="10.42578125" style="88" customWidth="1"/>
    <col min="3088" max="3088" width="11.140625" style="88" customWidth="1"/>
    <col min="3089" max="3089" width="11" style="88" customWidth="1"/>
    <col min="3090" max="3090" width="10.85546875" style="88" customWidth="1"/>
    <col min="3091" max="3091" width="11.42578125" style="88" customWidth="1"/>
    <col min="3092" max="3329" width="9.140625" style="88"/>
    <col min="3330" max="3330" width="68.7109375" style="88" customWidth="1"/>
    <col min="3331" max="3331" width="8.42578125" style="88" bestFit="1" customWidth="1"/>
    <col min="3332" max="3332" width="15" style="88" bestFit="1" customWidth="1"/>
    <col min="3333" max="3334" width="6.85546875" style="88" bestFit="1" customWidth="1"/>
    <col min="3335" max="3335" width="2" style="88" customWidth="1"/>
    <col min="3336" max="3336" width="10.42578125" style="88" customWidth="1"/>
    <col min="3337" max="3337" width="9.5703125" style="88" bestFit="1" customWidth="1"/>
    <col min="3338" max="3341" width="9.42578125" style="88" customWidth="1"/>
    <col min="3342" max="3342" width="10.5703125" style="88" bestFit="1" customWidth="1"/>
    <col min="3343" max="3343" width="10.42578125" style="88" customWidth="1"/>
    <col min="3344" max="3344" width="11.140625" style="88" customWidth="1"/>
    <col min="3345" max="3345" width="11" style="88" customWidth="1"/>
    <col min="3346" max="3346" width="10.85546875" style="88" customWidth="1"/>
    <col min="3347" max="3347" width="11.42578125" style="88" customWidth="1"/>
    <col min="3348" max="3585" width="9.140625" style="88"/>
    <col min="3586" max="3586" width="68.7109375" style="88" customWidth="1"/>
    <col min="3587" max="3587" width="8.42578125" style="88" bestFit="1" customWidth="1"/>
    <col min="3588" max="3588" width="15" style="88" bestFit="1" customWidth="1"/>
    <col min="3589" max="3590" width="6.85546875" style="88" bestFit="1" customWidth="1"/>
    <col min="3591" max="3591" width="2" style="88" customWidth="1"/>
    <col min="3592" max="3592" width="10.42578125" style="88" customWidth="1"/>
    <col min="3593" max="3593" width="9.5703125" style="88" bestFit="1" customWidth="1"/>
    <col min="3594" max="3597" width="9.42578125" style="88" customWidth="1"/>
    <col min="3598" max="3598" width="10.5703125" style="88" bestFit="1" customWidth="1"/>
    <col min="3599" max="3599" width="10.42578125" style="88" customWidth="1"/>
    <col min="3600" max="3600" width="11.140625" style="88" customWidth="1"/>
    <col min="3601" max="3601" width="11" style="88" customWidth="1"/>
    <col min="3602" max="3602" width="10.85546875" style="88" customWidth="1"/>
    <col min="3603" max="3603" width="11.42578125" style="88" customWidth="1"/>
    <col min="3604" max="3841" width="9.140625" style="88"/>
    <col min="3842" max="3842" width="68.7109375" style="88" customWidth="1"/>
    <col min="3843" max="3843" width="8.42578125" style="88" bestFit="1" customWidth="1"/>
    <col min="3844" max="3844" width="15" style="88" bestFit="1" customWidth="1"/>
    <col min="3845" max="3846" width="6.85546875" style="88" bestFit="1" customWidth="1"/>
    <col min="3847" max="3847" width="2" style="88" customWidth="1"/>
    <col min="3848" max="3848" width="10.42578125" style="88" customWidth="1"/>
    <col min="3849" max="3849" width="9.5703125" style="88" bestFit="1" customWidth="1"/>
    <col min="3850" max="3853" width="9.42578125" style="88" customWidth="1"/>
    <col min="3854" max="3854" width="10.5703125" style="88" bestFit="1" customWidth="1"/>
    <col min="3855" max="3855" width="10.42578125" style="88" customWidth="1"/>
    <col min="3856" max="3856" width="11.140625" style="88" customWidth="1"/>
    <col min="3857" max="3857" width="11" style="88" customWidth="1"/>
    <col min="3858" max="3858" width="10.85546875" style="88" customWidth="1"/>
    <col min="3859" max="3859" width="11.42578125" style="88" customWidth="1"/>
    <col min="3860" max="4097" width="9.140625" style="88"/>
    <col min="4098" max="4098" width="68.7109375" style="88" customWidth="1"/>
    <col min="4099" max="4099" width="8.42578125" style="88" bestFit="1" customWidth="1"/>
    <col min="4100" max="4100" width="15" style="88" bestFit="1" customWidth="1"/>
    <col min="4101" max="4102" width="6.85546875" style="88" bestFit="1" customWidth="1"/>
    <col min="4103" max="4103" width="2" style="88" customWidth="1"/>
    <col min="4104" max="4104" width="10.42578125" style="88" customWidth="1"/>
    <col min="4105" max="4105" width="9.5703125" style="88" bestFit="1" customWidth="1"/>
    <col min="4106" max="4109" width="9.42578125" style="88" customWidth="1"/>
    <col min="4110" max="4110" width="10.5703125" style="88" bestFit="1" customWidth="1"/>
    <col min="4111" max="4111" width="10.42578125" style="88" customWidth="1"/>
    <col min="4112" max="4112" width="11.140625" style="88" customWidth="1"/>
    <col min="4113" max="4113" width="11" style="88" customWidth="1"/>
    <col min="4114" max="4114" width="10.85546875" style="88" customWidth="1"/>
    <col min="4115" max="4115" width="11.42578125" style="88" customWidth="1"/>
    <col min="4116" max="4353" width="9.140625" style="88"/>
    <col min="4354" max="4354" width="68.7109375" style="88" customWidth="1"/>
    <col min="4355" max="4355" width="8.42578125" style="88" bestFit="1" customWidth="1"/>
    <col min="4356" max="4356" width="15" style="88" bestFit="1" customWidth="1"/>
    <col min="4357" max="4358" width="6.85546875" style="88" bestFit="1" customWidth="1"/>
    <col min="4359" max="4359" width="2" style="88" customWidth="1"/>
    <col min="4360" max="4360" width="10.42578125" style="88" customWidth="1"/>
    <col min="4361" max="4361" width="9.5703125" style="88" bestFit="1" customWidth="1"/>
    <col min="4362" max="4365" width="9.42578125" style="88" customWidth="1"/>
    <col min="4366" max="4366" width="10.5703125" style="88" bestFit="1" customWidth="1"/>
    <col min="4367" max="4367" width="10.42578125" style="88" customWidth="1"/>
    <col min="4368" max="4368" width="11.140625" style="88" customWidth="1"/>
    <col min="4369" max="4369" width="11" style="88" customWidth="1"/>
    <col min="4370" max="4370" width="10.85546875" style="88" customWidth="1"/>
    <col min="4371" max="4371" width="11.42578125" style="88" customWidth="1"/>
    <col min="4372" max="4609" width="9.140625" style="88"/>
    <col min="4610" max="4610" width="68.7109375" style="88" customWidth="1"/>
    <col min="4611" max="4611" width="8.42578125" style="88" bestFit="1" customWidth="1"/>
    <col min="4612" max="4612" width="15" style="88" bestFit="1" customWidth="1"/>
    <col min="4613" max="4614" width="6.85546875" style="88" bestFit="1" customWidth="1"/>
    <col min="4615" max="4615" width="2" style="88" customWidth="1"/>
    <col min="4616" max="4616" width="10.42578125" style="88" customWidth="1"/>
    <col min="4617" max="4617" width="9.5703125" style="88" bestFit="1" customWidth="1"/>
    <col min="4618" max="4621" width="9.42578125" style="88" customWidth="1"/>
    <col min="4622" max="4622" width="10.5703125" style="88" bestFit="1" customWidth="1"/>
    <col min="4623" max="4623" width="10.42578125" style="88" customWidth="1"/>
    <col min="4624" max="4624" width="11.140625" style="88" customWidth="1"/>
    <col min="4625" max="4625" width="11" style="88" customWidth="1"/>
    <col min="4626" max="4626" width="10.85546875" style="88" customWidth="1"/>
    <col min="4627" max="4627" width="11.42578125" style="88" customWidth="1"/>
    <col min="4628" max="4865" width="9.140625" style="88"/>
    <col min="4866" max="4866" width="68.7109375" style="88" customWidth="1"/>
    <col min="4867" max="4867" width="8.42578125" style="88" bestFit="1" customWidth="1"/>
    <col min="4868" max="4868" width="15" style="88" bestFit="1" customWidth="1"/>
    <col min="4869" max="4870" width="6.85546875" style="88" bestFit="1" customWidth="1"/>
    <col min="4871" max="4871" width="2" style="88" customWidth="1"/>
    <col min="4872" max="4872" width="10.42578125" style="88" customWidth="1"/>
    <col min="4873" max="4873" width="9.5703125" style="88" bestFit="1" customWidth="1"/>
    <col min="4874" max="4877" width="9.42578125" style="88" customWidth="1"/>
    <col min="4878" max="4878" width="10.5703125" style="88" bestFit="1" customWidth="1"/>
    <col min="4879" max="4879" width="10.42578125" style="88" customWidth="1"/>
    <col min="4880" max="4880" width="11.140625" style="88" customWidth="1"/>
    <col min="4881" max="4881" width="11" style="88" customWidth="1"/>
    <col min="4882" max="4882" width="10.85546875" style="88" customWidth="1"/>
    <col min="4883" max="4883" width="11.42578125" style="88" customWidth="1"/>
    <col min="4884" max="5121" width="9.140625" style="88"/>
    <col min="5122" max="5122" width="68.7109375" style="88" customWidth="1"/>
    <col min="5123" max="5123" width="8.42578125" style="88" bestFit="1" customWidth="1"/>
    <col min="5124" max="5124" width="15" style="88" bestFit="1" customWidth="1"/>
    <col min="5125" max="5126" width="6.85546875" style="88" bestFit="1" customWidth="1"/>
    <col min="5127" max="5127" width="2" style="88" customWidth="1"/>
    <col min="5128" max="5128" width="10.42578125" style="88" customWidth="1"/>
    <col min="5129" max="5129" width="9.5703125" style="88" bestFit="1" customWidth="1"/>
    <col min="5130" max="5133" width="9.42578125" style="88" customWidth="1"/>
    <col min="5134" max="5134" width="10.5703125" style="88" bestFit="1" customWidth="1"/>
    <col min="5135" max="5135" width="10.42578125" style="88" customWidth="1"/>
    <col min="5136" max="5136" width="11.140625" style="88" customWidth="1"/>
    <col min="5137" max="5137" width="11" style="88" customWidth="1"/>
    <col min="5138" max="5138" width="10.85546875" style="88" customWidth="1"/>
    <col min="5139" max="5139" width="11.42578125" style="88" customWidth="1"/>
    <col min="5140" max="5377" width="9.140625" style="88"/>
    <col min="5378" max="5378" width="68.7109375" style="88" customWidth="1"/>
    <col min="5379" max="5379" width="8.42578125" style="88" bestFit="1" customWidth="1"/>
    <col min="5380" max="5380" width="15" style="88" bestFit="1" customWidth="1"/>
    <col min="5381" max="5382" width="6.85546875" style="88" bestFit="1" customWidth="1"/>
    <col min="5383" max="5383" width="2" style="88" customWidth="1"/>
    <col min="5384" max="5384" width="10.42578125" style="88" customWidth="1"/>
    <col min="5385" max="5385" width="9.5703125" style="88" bestFit="1" customWidth="1"/>
    <col min="5386" max="5389" width="9.42578125" style="88" customWidth="1"/>
    <col min="5390" max="5390" width="10.5703125" style="88" bestFit="1" customWidth="1"/>
    <col min="5391" max="5391" width="10.42578125" style="88" customWidth="1"/>
    <col min="5392" max="5392" width="11.140625" style="88" customWidth="1"/>
    <col min="5393" max="5393" width="11" style="88" customWidth="1"/>
    <col min="5394" max="5394" width="10.85546875" style="88" customWidth="1"/>
    <col min="5395" max="5395" width="11.42578125" style="88" customWidth="1"/>
    <col min="5396" max="5633" width="9.140625" style="88"/>
    <col min="5634" max="5634" width="68.7109375" style="88" customWidth="1"/>
    <col min="5635" max="5635" width="8.42578125" style="88" bestFit="1" customWidth="1"/>
    <col min="5636" max="5636" width="15" style="88" bestFit="1" customWidth="1"/>
    <col min="5637" max="5638" width="6.85546875" style="88" bestFit="1" customWidth="1"/>
    <col min="5639" max="5639" width="2" style="88" customWidth="1"/>
    <col min="5640" max="5640" width="10.42578125" style="88" customWidth="1"/>
    <col min="5641" max="5641" width="9.5703125" style="88" bestFit="1" customWidth="1"/>
    <col min="5642" max="5645" width="9.42578125" style="88" customWidth="1"/>
    <col min="5646" max="5646" width="10.5703125" style="88" bestFit="1" customWidth="1"/>
    <col min="5647" max="5647" width="10.42578125" style="88" customWidth="1"/>
    <col min="5648" max="5648" width="11.140625" style="88" customWidth="1"/>
    <col min="5649" max="5649" width="11" style="88" customWidth="1"/>
    <col min="5650" max="5650" width="10.85546875" style="88" customWidth="1"/>
    <col min="5651" max="5651" width="11.42578125" style="88" customWidth="1"/>
    <col min="5652" max="5889" width="9.140625" style="88"/>
    <col min="5890" max="5890" width="68.7109375" style="88" customWidth="1"/>
    <col min="5891" max="5891" width="8.42578125" style="88" bestFit="1" customWidth="1"/>
    <col min="5892" max="5892" width="15" style="88" bestFit="1" customWidth="1"/>
    <col min="5893" max="5894" width="6.85546875" style="88" bestFit="1" customWidth="1"/>
    <col min="5895" max="5895" width="2" style="88" customWidth="1"/>
    <col min="5896" max="5896" width="10.42578125" style="88" customWidth="1"/>
    <col min="5897" max="5897" width="9.5703125" style="88" bestFit="1" customWidth="1"/>
    <col min="5898" max="5901" width="9.42578125" style="88" customWidth="1"/>
    <col min="5902" max="5902" width="10.5703125" style="88" bestFit="1" customWidth="1"/>
    <col min="5903" max="5903" width="10.42578125" style="88" customWidth="1"/>
    <col min="5904" max="5904" width="11.140625" style="88" customWidth="1"/>
    <col min="5905" max="5905" width="11" style="88" customWidth="1"/>
    <col min="5906" max="5906" width="10.85546875" style="88" customWidth="1"/>
    <col min="5907" max="5907" width="11.42578125" style="88" customWidth="1"/>
    <col min="5908" max="6145" width="9.140625" style="88"/>
    <col min="6146" max="6146" width="68.7109375" style="88" customWidth="1"/>
    <col min="6147" max="6147" width="8.42578125" style="88" bestFit="1" customWidth="1"/>
    <col min="6148" max="6148" width="15" style="88" bestFit="1" customWidth="1"/>
    <col min="6149" max="6150" width="6.85546875" style="88" bestFit="1" customWidth="1"/>
    <col min="6151" max="6151" width="2" style="88" customWidth="1"/>
    <col min="6152" max="6152" width="10.42578125" style="88" customWidth="1"/>
    <col min="6153" max="6153" width="9.5703125" style="88" bestFit="1" customWidth="1"/>
    <col min="6154" max="6157" width="9.42578125" style="88" customWidth="1"/>
    <col min="6158" max="6158" width="10.5703125" style="88" bestFit="1" customWidth="1"/>
    <col min="6159" max="6159" width="10.42578125" style="88" customWidth="1"/>
    <col min="6160" max="6160" width="11.140625" style="88" customWidth="1"/>
    <col min="6161" max="6161" width="11" style="88" customWidth="1"/>
    <col min="6162" max="6162" width="10.85546875" style="88" customWidth="1"/>
    <col min="6163" max="6163" width="11.42578125" style="88" customWidth="1"/>
    <col min="6164" max="6401" width="9.140625" style="88"/>
    <col min="6402" max="6402" width="68.7109375" style="88" customWidth="1"/>
    <col min="6403" max="6403" width="8.42578125" style="88" bestFit="1" customWidth="1"/>
    <col min="6404" max="6404" width="15" style="88" bestFit="1" customWidth="1"/>
    <col min="6405" max="6406" width="6.85546875" style="88" bestFit="1" customWidth="1"/>
    <col min="6407" max="6407" width="2" style="88" customWidth="1"/>
    <col min="6408" max="6408" width="10.42578125" style="88" customWidth="1"/>
    <col min="6409" max="6409" width="9.5703125" style="88" bestFit="1" customWidth="1"/>
    <col min="6410" max="6413" width="9.42578125" style="88" customWidth="1"/>
    <col min="6414" max="6414" width="10.5703125" style="88" bestFit="1" customWidth="1"/>
    <col min="6415" max="6415" width="10.42578125" style="88" customWidth="1"/>
    <col min="6416" max="6416" width="11.140625" style="88" customWidth="1"/>
    <col min="6417" max="6417" width="11" style="88" customWidth="1"/>
    <col min="6418" max="6418" width="10.85546875" style="88" customWidth="1"/>
    <col min="6419" max="6419" width="11.42578125" style="88" customWidth="1"/>
    <col min="6420" max="6657" width="9.140625" style="88"/>
    <col min="6658" max="6658" width="68.7109375" style="88" customWidth="1"/>
    <col min="6659" max="6659" width="8.42578125" style="88" bestFit="1" customWidth="1"/>
    <col min="6660" max="6660" width="15" style="88" bestFit="1" customWidth="1"/>
    <col min="6661" max="6662" width="6.85546875" style="88" bestFit="1" customWidth="1"/>
    <col min="6663" max="6663" width="2" style="88" customWidth="1"/>
    <col min="6664" max="6664" width="10.42578125" style="88" customWidth="1"/>
    <col min="6665" max="6665" width="9.5703125" style="88" bestFit="1" customWidth="1"/>
    <col min="6666" max="6669" width="9.42578125" style="88" customWidth="1"/>
    <col min="6670" max="6670" width="10.5703125" style="88" bestFit="1" customWidth="1"/>
    <col min="6671" max="6671" width="10.42578125" style="88" customWidth="1"/>
    <col min="6672" max="6672" width="11.140625" style="88" customWidth="1"/>
    <col min="6673" max="6673" width="11" style="88" customWidth="1"/>
    <col min="6674" max="6674" width="10.85546875" style="88" customWidth="1"/>
    <col min="6675" max="6675" width="11.42578125" style="88" customWidth="1"/>
    <col min="6676" max="6913" width="9.140625" style="88"/>
    <col min="6914" max="6914" width="68.7109375" style="88" customWidth="1"/>
    <col min="6915" max="6915" width="8.42578125" style="88" bestFit="1" customWidth="1"/>
    <col min="6916" max="6916" width="15" style="88" bestFit="1" customWidth="1"/>
    <col min="6917" max="6918" width="6.85546875" style="88" bestFit="1" customWidth="1"/>
    <col min="6919" max="6919" width="2" style="88" customWidth="1"/>
    <col min="6920" max="6920" width="10.42578125" style="88" customWidth="1"/>
    <col min="6921" max="6921" width="9.5703125" style="88" bestFit="1" customWidth="1"/>
    <col min="6922" max="6925" width="9.42578125" style="88" customWidth="1"/>
    <col min="6926" max="6926" width="10.5703125" style="88" bestFit="1" customWidth="1"/>
    <col min="6927" max="6927" width="10.42578125" style="88" customWidth="1"/>
    <col min="6928" max="6928" width="11.140625" style="88" customWidth="1"/>
    <col min="6929" max="6929" width="11" style="88" customWidth="1"/>
    <col min="6930" max="6930" width="10.85546875" style="88" customWidth="1"/>
    <col min="6931" max="6931" width="11.42578125" style="88" customWidth="1"/>
    <col min="6932" max="7169" width="9.140625" style="88"/>
    <col min="7170" max="7170" width="68.7109375" style="88" customWidth="1"/>
    <col min="7171" max="7171" width="8.42578125" style="88" bestFit="1" customWidth="1"/>
    <col min="7172" max="7172" width="15" style="88" bestFit="1" customWidth="1"/>
    <col min="7173" max="7174" width="6.85546875" style="88" bestFit="1" customWidth="1"/>
    <col min="7175" max="7175" width="2" style="88" customWidth="1"/>
    <col min="7176" max="7176" width="10.42578125" style="88" customWidth="1"/>
    <col min="7177" max="7177" width="9.5703125" style="88" bestFit="1" customWidth="1"/>
    <col min="7178" max="7181" width="9.42578125" style="88" customWidth="1"/>
    <col min="7182" max="7182" width="10.5703125" style="88" bestFit="1" customWidth="1"/>
    <col min="7183" max="7183" width="10.42578125" style="88" customWidth="1"/>
    <col min="7184" max="7184" width="11.140625" style="88" customWidth="1"/>
    <col min="7185" max="7185" width="11" style="88" customWidth="1"/>
    <col min="7186" max="7186" width="10.85546875" style="88" customWidth="1"/>
    <col min="7187" max="7187" width="11.42578125" style="88" customWidth="1"/>
    <col min="7188" max="7425" width="9.140625" style="88"/>
    <col min="7426" max="7426" width="68.7109375" style="88" customWidth="1"/>
    <col min="7427" max="7427" width="8.42578125" style="88" bestFit="1" customWidth="1"/>
    <col min="7428" max="7428" width="15" style="88" bestFit="1" customWidth="1"/>
    <col min="7429" max="7430" width="6.85546875" style="88" bestFit="1" customWidth="1"/>
    <col min="7431" max="7431" width="2" style="88" customWidth="1"/>
    <col min="7432" max="7432" width="10.42578125" style="88" customWidth="1"/>
    <col min="7433" max="7433" width="9.5703125" style="88" bestFit="1" customWidth="1"/>
    <col min="7434" max="7437" width="9.42578125" style="88" customWidth="1"/>
    <col min="7438" max="7438" width="10.5703125" style="88" bestFit="1" customWidth="1"/>
    <col min="7439" max="7439" width="10.42578125" style="88" customWidth="1"/>
    <col min="7440" max="7440" width="11.140625" style="88" customWidth="1"/>
    <col min="7441" max="7441" width="11" style="88" customWidth="1"/>
    <col min="7442" max="7442" width="10.85546875" style="88" customWidth="1"/>
    <col min="7443" max="7443" width="11.42578125" style="88" customWidth="1"/>
    <col min="7444" max="7681" width="9.140625" style="88"/>
    <col min="7682" max="7682" width="68.7109375" style="88" customWidth="1"/>
    <col min="7683" max="7683" width="8.42578125" style="88" bestFit="1" customWidth="1"/>
    <col min="7684" max="7684" width="15" style="88" bestFit="1" customWidth="1"/>
    <col min="7685" max="7686" width="6.85546875" style="88" bestFit="1" customWidth="1"/>
    <col min="7687" max="7687" width="2" style="88" customWidth="1"/>
    <col min="7688" max="7688" width="10.42578125" style="88" customWidth="1"/>
    <col min="7689" max="7689" width="9.5703125" style="88" bestFit="1" customWidth="1"/>
    <col min="7690" max="7693" width="9.42578125" style="88" customWidth="1"/>
    <col min="7694" max="7694" width="10.5703125" style="88" bestFit="1" customWidth="1"/>
    <col min="7695" max="7695" width="10.42578125" style="88" customWidth="1"/>
    <col min="7696" max="7696" width="11.140625" style="88" customWidth="1"/>
    <col min="7697" max="7697" width="11" style="88" customWidth="1"/>
    <col min="7698" max="7698" width="10.85546875" style="88" customWidth="1"/>
    <col min="7699" max="7699" width="11.42578125" style="88" customWidth="1"/>
    <col min="7700" max="7937" width="9.140625" style="88"/>
    <col min="7938" max="7938" width="68.7109375" style="88" customWidth="1"/>
    <col min="7939" max="7939" width="8.42578125" style="88" bestFit="1" customWidth="1"/>
    <col min="7940" max="7940" width="15" style="88" bestFit="1" customWidth="1"/>
    <col min="7941" max="7942" width="6.85546875" style="88" bestFit="1" customWidth="1"/>
    <col min="7943" max="7943" width="2" style="88" customWidth="1"/>
    <col min="7944" max="7944" width="10.42578125" style="88" customWidth="1"/>
    <col min="7945" max="7945" width="9.5703125" style="88" bestFit="1" customWidth="1"/>
    <col min="7946" max="7949" width="9.42578125" style="88" customWidth="1"/>
    <col min="7950" max="7950" width="10.5703125" style="88" bestFit="1" customWidth="1"/>
    <col min="7951" max="7951" width="10.42578125" style="88" customWidth="1"/>
    <col min="7952" max="7952" width="11.140625" style="88" customWidth="1"/>
    <col min="7953" max="7953" width="11" style="88" customWidth="1"/>
    <col min="7954" max="7954" width="10.85546875" style="88" customWidth="1"/>
    <col min="7955" max="7955" width="11.42578125" style="88" customWidth="1"/>
    <col min="7956" max="8193" width="9.140625" style="88"/>
    <col min="8194" max="8194" width="68.7109375" style="88" customWidth="1"/>
    <col min="8195" max="8195" width="8.42578125" style="88" bestFit="1" customWidth="1"/>
    <col min="8196" max="8196" width="15" style="88" bestFit="1" customWidth="1"/>
    <col min="8197" max="8198" width="6.85546875" style="88" bestFit="1" customWidth="1"/>
    <col min="8199" max="8199" width="2" style="88" customWidth="1"/>
    <col min="8200" max="8200" width="10.42578125" style="88" customWidth="1"/>
    <col min="8201" max="8201" width="9.5703125" style="88" bestFit="1" customWidth="1"/>
    <col min="8202" max="8205" width="9.42578125" style="88" customWidth="1"/>
    <col min="8206" max="8206" width="10.5703125" style="88" bestFit="1" customWidth="1"/>
    <col min="8207" max="8207" width="10.42578125" style="88" customWidth="1"/>
    <col min="8208" max="8208" width="11.140625" style="88" customWidth="1"/>
    <col min="8209" max="8209" width="11" style="88" customWidth="1"/>
    <col min="8210" max="8210" width="10.85546875" style="88" customWidth="1"/>
    <col min="8211" max="8211" width="11.42578125" style="88" customWidth="1"/>
    <col min="8212" max="8449" width="9.140625" style="88"/>
    <col min="8450" max="8450" width="68.7109375" style="88" customWidth="1"/>
    <col min="8451" max="8451" width="8.42578125" style="88" bestFit="1" customWidth="1"/>
    <col min="8452" max="8452" width="15" style="88" bestFit="1" customWidth="1"/>
    <col min="8453" max="8454" width="6.85546875" style="88" bestFit="1" customWidth="1"/>
    <col min="8455" max="8455" width="2" style="88" customWidth="1"/>
    <col min="8456" max="8456" width="10.42578125" style="88" customWidth="1"/>
    <col min="8457" max="8457" width="9.5703125" style="88" bestFit="1" customWidth="1"/>
    <col min="8458" max="8461" width="9.42578125" style="88" customWidth="1"/>
    <col min="8462" max="8462" width="10.5703125" style="88" bestFit="1" customWidth="1"/>
    <col min="8463" max="8463" width="10.42578125" style="88" customWidth="1"/>
    <col min="8464" max="8464" width="11.140625" style="88" customWidth="1"/>
    <col min="8465" max="8465" width="11" style="88" customWidth="1"/>
    <col min="8466" max="8466" width="10.85546875" style="88" customWidth="1"/>
    <col min="8467" max="8467" width="11.42578125" style="88" customWidth="1"/>
    <col min="8468" max="8705" width="9.140625" style="88"/>
    <col min="8706" max="8706" width="68.7109375" style="88" customWidth="1"/>
    <col min="8707" max="8707" width="8.42578125" style="88" bestFit="1" customWidth="1"/>
    <col min="8708" max="8708" width="15" style="88" bestFit="1" customWidth="1"/>
    <col min="8709" max="8710" width="6.85546875" style="88" bestFit="1" customWidth="1"/>
    <col min="8711" max="8711" width="2" style="88" customWidth="1"/>
    <col min="8712" max="8712" width="10.42578125" style="88" customWidth="1"/>
    <col min="8713" max="8713" width="9.5703125" style="88" bestFit="1" customWidth="1"/>
    <col min="8714" max="8717" width="9.42578125" style="88" customWidth="1"/>
    <col min="8718" max="8718" width="10.5703125" style="88" bestFit="1" customWidth="1"/>
    <col min="8719" max="8719" width="10.42578125" style="88" customWidth="1"/>
    <col min="8720" max="8720" width="11.140625" style="88" customWidth="1"/>
    <col min="8721" max="8721" width="11" style="88" customWidth="1"/>
    <col min="8722" max="8722" width="10.85546875" style="88" customWidth="1"/>
    <col min="8723" max="8723" width="11.42578125" style="88" customWidth="1"/>
    <col min="8724" max="8961" width="9.140625" style="88"/>
    <col min="8962" max="8962" width="68.7109375" style="88" customWidth="1"/>
    <col min="8963" max="8963" width="8.42578125" style="88" bestFit="1" customWidth="1"/>
    <col min="8964" max="8964" width="15" style="88" bestFit="1" customWidth="1"/>
    <col min="8965" max="8966" width="6.85546875" style="88" bestFit="1" customWidth="1"/>
    <col min="8967" max="8967" width="2" style="88" customWidth="1"/>
    <col min="8968" max="8968" width="10.42578125" style="88" customWidth="1"/>
    <col min="8969" max="8969" width="9.5703125" style="88" bestFit="1" customWidth="1"/>
    <col min="8970" max="8973" width="9.42578125" style="88" customWidth="1"/>
    <col min="8974" max="8974" width="10.5703125" style="88" bestFit="1" customWidth="1"/>
    <col min="8975" max="8975" width="10.42578125" style="88" customWidth="1"/>
    <col min="8976" max="8976" width="11.140625" style="88" customWidth="1"/>
    <col min="8977" max="8977" width="11" style="88" customWidth="1"/>
    <col min="8978" max="8978" width="10.85546875" style="88" customWidth="1"/>
    <col min="8979" max="8979" width="11.42578125" style="88" customWidth="1"/>
    <col min="8980" max="9217" width="9.140625" style="88"/>
    <col min="9218" max="9218" width="68.7109375" style="88" customWidth="1"/>
    <col min="9219" max="9219" width="8.42578125" style="88" bestFit="1" customWidth="1"/>
    <col min="9220" max="9220" width="15" style="88" bestFit="1" customWidth="1"/>
    <col min="9221" max="9222" width="6.85546875" style="88" bestFit="1" customWidth="1"/>
    <col min="9223" max="9223" width="2" style="88" customWidth="1"/>
    <col min="9224" max="9224" width="10.42578125" style="88" customWidth="1"/>
    <col min="9225" max="9225" width="9.5703125" style="88" bestFit="1" customWidth="1"/>
    <col min="9226" max="9229" width="9.42578125" style="88" customWidth="1"/>
    <col min="9230" max="9230" width="10.5703125" style="88" bestFit="1" customWidth="1"/>
    <col min="9231" max="9231" width="10.42578125" style="88" customWidth="1"/>
    <col min="9232" max="9232" width="11.140625" style="88" customWidth="1"/>
    <col min="9233" max="9233" width="11" style="88" customWidth="1"/>
    <col min="9234" max="9234" width="10.85546875" style="88" customWidth="1"/>
    <col min="9235" max="9235" width="11.42578125" style="88" customWidth="1"/>
    <col min="9236" max="9473" width="9.140625" style="88"/>
    <col min="9474" max="9474" width="68.7109375" style="88" customWidth="1"/>
    <col min="9475" max="9475" width="8.42578125" style="88" bestFit="1" customWidth="1"/>
    <col min="9476" max="9476" width="15" style="88" bestFit="1" customWidth="1"/>
    <col min="9477" max="9478" width="6.85546875" style="88" bestFit="1" customWidth="1"/>
    <col min="9479" max="9479" width="2" style="88" customWidth="1"/>
    <col min="9480" max="9480" width="10.42578125" style="88" customWidth="1"/>
    <col min="9481" max="9481" width="9.5703125" style="88" bestFit="1" customWidth="1"/>
    <col min="9482" max="9485" width="9.42578125" style="88" customWidth="1"/>
    <col min="9486" max="9486" width="10.5703125" style="88" bestFit="1" customWidth="1"/>
    <col min="9487" max="9487" width="10.42578125" style="88" customWidth="1"/>
    <col min="9488" max="9488" width="11.140625" style="88" customWidth="1"/>
    <col min="9489" max="9489" width="11" style="88" customWidth="1"/>
    <col min="9490" max="9490" width="10.85546875" style="88" customWidth="1"/>
    <col min="9491" max="9491" width="11.42578125" style="88" customWidth="1"/>
    <col min="9492" max="9729" width="9.140625" style="88"/>
    <col min="9730" max="9730" width="68.7109375" style="88" customWidth="1"/>
    <col min="9731" max="9731" width="8.42578125" style="88" bestFit="1" customWidth="1"/>
    <col min="9732" max="9732" width="15" style="88" bestFit="1" customWidth="1"/>
    <col min="9733" max="9734" width="6.85546875" style="88" bestFit="1" customWidth="1"/>
    <col min="9735" max="9735" width="2" style="88" customWidth="1"/>
    <col min="9736" max="9736" width="10.42578125" style="88" customWidth="1"/>
    <col min="9737" max="9737" width="9.5703125" style="88" bestFit="1" customWidth="1"/>
    <col min="9738" max="9741" width="9.42578125" style="88" customWidth="1"/>
    <col min="9742" max="9742" width="10.5703125" style="88" bestFit="1" customWidth="1"/>
    <col min="9743" max="9743" width="10.42578125" style="88" customWidth="1"/>
    <col min="9744" max="9744" width="11.140625" style="88" customWidth="1"/>
    <col min="9745" max="9745" width="11" style="88" customWidth="1"/>
    <col min="9746" max="9746" width="10.85546875" style="88" customWidth="1"/>
    <col min="9747" max="9747" width="11.42578125" style="88" customWidth="1"/>
    <col min="9748" max="9985" width="9.140625" style="88"/>
    <col min="9986" max="9986" width="68.7109375" style="88" customWidth="1"/>
    <col min="9987" max="9987" width="8.42578125" style="88" bestFit="1" customWidth="1"/>
    <col min="9988" max="9988" width="15" style="88" bestFit="1" customWidth="1"/>
    <col min="9989" max="9990" width="6.85546875" style="88" bestFit="1" customWidth="1"/>
    <col min="9991" max="9991" width="2" style="88" customWidth="1"/>
    <col min="9992" max="9992" width="10.42578125" style="88" customWidth="1"/>
    <col min="9993" max="9993" width="9.5703125" style="88" bestFit="1" customWidth="1"/>
    <col min="9994" max="9997" width="9.42578125" style="88" customWidth="1"/>
    <col min="9998" max="9998" width="10.5703125" style="88" bestFit="1" customWidth="1"/>
    <col min="9999" max="9999" width="10.42578125" style="88" customWidth="1"/>
    <col min="10000" max="10000" width="11.140625" style="88" customWidth="1"/>
    <col min="10001" max="10001" width="11" style="88" customWidth="1"/>
    <col min="10002" max="10002" width="10.85546875" style="88" customWidth="1"/>
    <col min="10003" max="10003" width="11.42578125" style="88" customWidth="1"/>
    <col min="10004" max="10241" width="9.140625" style="88"/>
    <col min="10242" max="10242" width="68.7109375" style="88" customWidth="1"/>
    <col min="10243" max="10243" width="8.42578125" style="88" bestFit="1" customWidth="1"/>
    <col min="10244" max="10244" width="15" style="88" bestFit="1" customWidth="1"/>
    <col min="10245" max="10246" width="6.85546875" style="88" bestFit="1" customWidth="1"/>
    <col min="10247" max="10247" width="2" style="88" customWidth="1"/>
    <col min="10248" max="10248" width="10.42578125" style="88" customWidth="1"/>
    <col min="10249" max="10249" width="9.5703125" style="88" bestFit="1" customWidth="1"/>
    <col min="10250" max="10253" width="9.42578125" style="88" customWidth="1"/>
    <col min="10254" max="10254" width="10.5703125" style="88" bestFit="1" customWidth="1"/>
    <col min="10255" max="10255" width="10.42578125" style="88" customWidth="1"/>
    <col min="10256" max="10256" width="11.140625" style="88" customWidth="1"/>
    <col min="10257" max="10257" width="11" style="88" customWidth="1"/>
    <col min="10258" max="10258" width="10.85546875" style="88" customWidth="1"/>
    <col min="10259" max="10259" width="11.42578125" style="88" customWidth="1"/>
    <col min="10260" max="10497" width="9.140625" style="88"/>
    <col min="10498" max="10498" width="68.7109375" style="88" customWidth="1"/>
    <col min="10499" max="10499" width="8.42578125" style="88" bestFit="1" customWidth="1"/>
    <col min="10500" max="10500" width="15" style="88" bestFit="1" customWidth="1"/>
    <col min="10501" max="10502" width="6.85546875" style="88" bestFit="1" customWidth="1"/>
    <col min="10503" max="10503" width="2" style="88" customWidth="1"/>
    <col min="10504" max="10504" width="10.42578125" style="88" customWidth="1"/>
    <col min="10505" max="10505" width="9.5703125" style="88" bestFit="1" customWidth="1"/>
    <col min="10506" max="10509" width="9.42578125" style="88" customWidth="1"/>
    <col min="10510" max="10510" width="10.5703125" style="88" bestFit="1" customWidth="1"/>
    <col min="10511" max="10511" width="10.42578125" style="88" customWidth="1"/>
    <col min="10512" max="10512" width="11.140625" style="88" customWidth="1"/>
    <col min="10513" max="10513" width="11" style="88" customWidth="1"/>
    <col min="10514" max="10514" width="10.85546875" style="88" customWidth="1"/>
    <col min="10515" max="10515" width="11.42578125" style="88" customWidth="1"/>
    <col min="10516" max="10753" width="9.140625" style="88"/>
    <col min="10754" max="10754" width="68.7109375" style="88" customWidth="1"/>
    <col min="10755" max="10755" width="8.42578125" style="88" bestFit="1" customWidth="1"/>
    <col min="10756" max="10756" width="15" style="88" bestFit="1" customWidth="1"/>
    <col min="10757" max="10758" width="6.85546875" style="88" bestFit="1" customWidth="1"/>
    <col min="10759" max="10759" width="2" style="88" customWidth="1"/>
    <col min="10760" max="10760" width="10.42578125" style="88" customWidth="1"/>
    <col min="10761" max="10761" width="9.5703125" style="88" bestFit="1" customWidth="1"/>
    <col min="10762" max="10765" width="9.42578125" style="88" customWidth="1"/>
    <col min="10766" max="10766" width="10.5703125" style="88" bestFit="1" customWidth="1"/>
    <col min="10767" max="10767" width="10.42578125" style="88" customWidth="1"/>
    <col min="10768" max="10768" width="11.140625" style="88" customWidth="1"/>
    <col min="10769" max="10769" width="11" style="88" customWidth="1"/>
    <col min="10770" max="10770" width="10.85546875" style="88" customWidth="1"/>
    <col min="10771" max="10771" width="11.42578125" style="88" customWidth="1"/>
    <col min="10772" max="11009" width="9.140625" style="88"/>
    <col min="11010" max="11010" width="68.7109375" style="88" customWidth="1"/>
    <col min="11011" max="11011" width="8.42578125" style="88" bestFit="1" customWidth="1"/>
    <col min="11012" max="11012" width="15" style="88" bestFit="1" customWidth="1"/>
    <col min="11013" max="11014" width="6.85546875" style="88" bestFit="1" customWidth="1"/>
    <col min="11015" max="11015" width="2" style="88" customWidth="1"/>
    <col min="11016" max="11016" width="10.42578125" style="88" customWidth="1"/>
    <col min="11017" max="11017" width="9.5703125" style="88" bestFit="1" customWidth="1"/>
    <col min="11018" max="11021" width="9.42578125" style="88" customWidth="1"/>
    <col min="11022" max="11022" width="10.5703125" style="88" bestFit="1" customWidth="1"/>
    <col min="11023" max="11023" width="10.42578125" style="88" customWidth="1"/>
    <col min="11024" max="11024" width="11.140625" style="88" customWidth="1"/>
    <col min="11025" max="11025" width="11" style="88" customWidth="1"/>
    <col min="11026" max="11026" width="10.85546875" style="88" customWidth="1"/>
    <col min="11027" max="11027" width="11.42578125" style="88" customWidth="1"/>
    <col min="11028" max="11265" width="9.140625" style="88"/>
    <col min="11266" max="11266" width="68.7109375" style="88" customWidth="1"/>
    <col min="11267" max="11267" width="8.42578125" style="88" bestFit="1" customWidth="1"/>
    <col min="11268" max="11268" width="15" style="88" bestFit="1" customWidth="1"/>
    <col min="11269" max="11270" width="6.85546875" style="88" bestFit="1" customWidth="1"/>
    <col min="11271" max="11271" width="2" style="88" customWidth="1"/>
    <col min="11272" max="11272" width="10.42578125" style="88" customWidth="1"/>
    <col min="11273" max="11273" width="9.5703125" style="88" bestFit="1" customWidth="1"/>
    <col min="11274" max="11277" width="9.42578125" style="88" customWidth="1"/>
    <col min="11278" max="11278" width="10.5703125" style="88" bestFit="1" customWidth="1"/>
    <col min="11279" max="11279" width="10.42578125" style="88" customWidth="1"/>
    <col min="11280" max="11280" width="11.140625" style="88" customWidth="1"/>
    <col min="11281" max="11281" width="11" style="88" customWidth="1"/>
    <col min="11282" max="11282" width="10.85546875" style="88" customWidth="1"/>
    <col min="11283" max="11283" width="11.42578125" style="88" customWidth="1"/>
    <col min="11284" max="11521" width="9.140625" style="88"/>
    <col min="11522" max="11522" width="68.7109375" style="88" customWidth="1"/>
    <col min="11523" max="11523" width="8.42578125" style="88" bestFit="1" customWidth="1"/>
    <col min="11524" max="11524" width="15" style="88" bestFit="1" customWidth="1"/>
    <col min="11525" max="11526" width="6.85546875" style="88" bestFit="1" customWidth="1"/>
    <col min="11527" max="11527" width="2" style="88" customWidth="1"/>
    <col min="11528" max="11528" width="10.42578125" style="88" customWidth="1"/>
    <col min="11529" max="11529" width="9.5703125" style="88" bestFit="1" customWidth="1"/>
    <col min="11530" max="11533" width="9.42578125" style="88" customWidth="1"/>
    <col min="11534" max="11534" width="10.5703125" style="88" bestFit="1" customWidth="1"/>
    <col min="11535" max="11535" width="10.42578125" style="88" customWidth="1"/>
    <col min="11536" max="11536" width="11.140625" style="88" customWidth="1"/>
    <col min="11537" max="11537" width="11" style="88" customWidth="1"/>
    <col min="11538" max="11538" width="10.85546875" style="88" customWidth="1"/>
    <col min="11539" max="11539" width="11.42578125" style="88" customWidth="1"/>
    <col min="11540" max="11777" width="9.140625" style="88"/>
    <col min="11778" max="11778" width="68.7109375" style="88" customWidth="1"/>
    <col min="11779" max="11779" width="8.42578125" style="88" bestFit="1" customWidth="1"/>
    <col min="11780" max="11780" width="15" style="88" bestFit="1" customWidth="1"/>
    <col min="11781" max="11782" width="6.85546875" style="88" bestFit="1" customWidth="1"/>
    <col min="11783" max="11783" width="2" style="88" customWidth="1"/>
    <col min="11784" max="11784" width="10.42578125" style="88" customWidth="1"/>
    <col min="11785" max="11785" width="9.5703125" style="88" bestFit="1" customWidth="1"/>
    <col min="11786" max="11789" width="9.42578125" style="88" customWidth="1"/>
    <col min="11790" max="11790" width="10.5703125" style="88" bestFit="1" customWidth="1"/>
    <col min="11791" max="11791" width="10.42578125" style="88" customWidth="1"/>
    <col min="11792" max="11792" width="11.140625" style="88" customWidth="1"/>
    <col min="11793" max="11793" width="11" style="88" customWidth="1"/>
    <col min="11794" max="11794" width="10.85546875" style="88" customWidth="1"/>
    <col min="11795" max="11795" width="11.42578125" style="88" customWidth="1"/>
    <col min="11796" max="12033" width="9.140625" style="88"/>
    <col min="12034" max="12034" width="68.7109375" style="88" customWidth="1"/>
    <col min="12035" max="12035" width="8.42578125" style="88" bestFit="1" customWidth="1"/>
    <col min="12036" max="12036" width="15" style="88" bestFit="1" customWidth="1"/>
    <col min="12037" max="12038" width="6.85546875" style="88" bestFit="1" customWidth="1"/>
    <col min="12039" max="12039" width="2" style="88" customWidth="1"/>
    <col min="12040" max="12040" width="10.42578125" style="88" customWidth="1"/>
    <col min="12041" max="12041" width="9.5703125" style="88" bestFit="1" customWidth="1"/>
    <col min="12042" max="12045" width="9.42578125" style="88" customWidth="1"/>
    <col min="12046" max="12046" width="10.5703125" style="88" bestFit="1" customWidth="1"/>
    <col min="12047" max="12047" width="10.42578125" style="88" customWidth="1"/>
    <col min="12048" max="12048" width="11.140625" style="88" customWidth="1"/>
    <col min="12049" max="12049" width="11" style="88" customWidth="1"/>
    <col min="12050" max="12050" width="10.85546875" style="88" customWidth="1"/>
    <col min="12051" max="12051" width="11.42578125" style="88" customWidth="1"/>
    <col min="12052" max="12289" width="9.140625" style="88"/>
    <col min="12290" max="12290" width="68.7109375" style="88" customWidth="1"/>
    <col min="12291" max="12291" width="8.42578125" style="88" bestFit="1" customWidth="1"/>
    <col min="12292" max="12292" width="15" style="88" bestFit="1" customWidth="1"/>
    <col min="12293" max="12294" width="6.85546875" style="88" bestFit="1" customWidth="1"/>
    <col min="12295" max="12295" width="2" style="88" customWidth="1"/>
    <col min="12296" max="12296" width="10.42578125" style="88" customWidth="1"/>
    <col min="12297" max="12297" width="9.5703125" style="88" bestFit="1" customWidth="1"/>
    <col min="12298" max="12301" width="9.42578125" style="88" customWidth="1"/>
    <col min="12302" max="12302" width="10.5703125" style="88" bestFit="1" customWidth="1"/>
    <col min="12303" max="12303" width="10.42578125" style="88" customWidth="1"/>
    <col min="12304" max="12304" width="11.140625" style="88" customWidth="1"/>
    <col min="12305" max="12305" width="11" style="88" customWidth="1"/>
    <col min="12306" max="12306" width="10.85546875" style="88" customWidth="1"/>
    <col min="12307" max="12307" width="11.42578125" style="88" customWidth="1"/>
    <col min="12308" max="12545" width="9.140625" style="88"/>
    <col min="12546" max="12546" width="68.7109375" style="88" customWidth="1"/>
    <col min="12547" max="12547" width="8.42578125" style="88" bestFit="1" customWidth="1"/>
    <col min="12548" max="12548" width="15" style="88" bestFit="1" customWidth="1"/>
    <col min="12549" max="12550" width="6.85546875" style="88" bestFit="1" customWidth="1"/>
    <col min="12551" max="12551" width="2" style="88" customWidth="1"/>
    <col min="12552" max="12552" width="10.42578125" style="88" customWidth="1"/>
    <col min="12553" max="12553" width="9.5703125" style="88" bestFit="1" customWidth="1"/>
    <col min="12554" max="12557" width="9.42578125" style="88" customWidth="1"/>
    <col min="12558" max="12558" width="10.5703125" style="88" bestFit="1" customWidth="1"/>
    <col min="12559" max="12559" width="10.42578125" style="88" customWidth="1"/>
    <col min="12560" max="12560" width="11.140625" style="88" customWidth="1"/>
    <col min="12561" max="12561" width="11" style="88" customWidth="1"/>
    <col min="12562" max="12562" width="10.85546875" style="88" customWidth="1"/>
    <col min="12563" max="12563" width="11.42578125" style="88" customWidth="1"/>
    <col min="12564" max="12801" width="9.140625" style="88"/>
    <col min="12802" max="12802" width="68.7109375" style="88" customWidth="1"/>
    <col min="12803" max="12803" width="8.42578125" style="88" bestFit="1" customWidth="1"/>
    <col min="12804" max="12804" width="15" style="88" bestFit="1" customWidth="1"/>
    <col min="12805" max="12806" width="6.85546875" style="88" bestFit="1" customWidth="1"/>
    <col min="12807" max="12807" width="2" style="88" customWidth="1"/>
    <col min="12808" max="12808" width="10.42578125" style="88" customWidth="1"/>
    <col min="12809" max="12809" width="9.5703125" style="88" bestFit="1" customWidth="1"/>
    <col min="12810" max="12813" width="9.42578125" style="88" customWidth="1"/>
    <col min="12814" max="12814" width="10.5703125" style="88" bestFit="1" customWidth="1"/>
    <col min="12815" max="12815" width="10.42578125" style="88" customWidth="1"/>
    <col min="12816" max="12816" width="11.140625" style="88" customWidth="1"/>
    <col min="12817" max="12817" width="11" style="88" customWidth="1"/>
    <col min="12818" max="12818" width="10.85546875" style="88" customWidth="1"/>
    <col min="12819" max="12819" width="11.42578125" style="88" customWidth="1"/>
    <col min="12820" max="13057" width="9.140625" style="88"/>
    <col min="13058" max="13058" width="68.7109375" style="88" customWidth="1"/>
    <col min="13059" max="13059" width="8.42578125" style="88" bestFit="1" customWidth="1"/>
    <col min="13060" max="13060" width="15" style="88" bestFit="1" customWidth="1"/>
    <col min="13061" max="13062" width="6.85546875" style="88" bestFit="1" customWidth="1"/>
    <col min="13063" max="13063" width="2" style="88" customWidth="1"/>
    <col min="13064" max="13064" width="10.42578125" style="88" customWidth="1"/>
    <col min="13065" max="13065" width="9.5703125" style="88" bestFit="1" customWidth="1"/>
    <col min="13066" max="13069" width="9.42578125" style="88" customWidth="1"/>
    <col min="13070" max="13070" width="10.5703125" style="88" bestFit="1" customWidth="1"/>
    <col min="13071" max="13071" width="10.42578125" style="88" customWidth="1"/>
    <col min="13072" max="13072" width="11.140625" style="88" customWidth="1"/>
    <col min="13073" max="13073" width="11" style="88" customWidth="1"/>
    <col min="13074" max="13074" width="10.85546875" style="88" customWidth="1"/>
    <col min="13075" max="13075" width="11.42578125" style="88" customWidth="1"/>
    <col min="13076" max="13313" width="9.140625" style="88"/>
    <col min="13314" max="13314" width="68.7109375" style="88" customWidth="1"/>
    <col min="13315" max="13315" width="8.42578125" style="88" bestFit="1" customWidth="1"/>
    <col min="13316" max="13316" width="15" style="88" bestFit="1" customWidth="1"/>
    <col min="13317" max="13318" width="6.85546875" style="88" bestFit="1" customWidth="1"/>
    <col min="13319" max="13319" width="2" style="88" customWidth="1"/>
    <col min="13320" max="13320" width="10.42578125" style="88" customWidth="1"/>
    <col min="13321" max="13321" width="9.5703125" style="88" bestFit="1" customWidth="1"/>
    <col min="13322" max="13325" width="9.42578125" style="88" customWidth="1"/>
    <col min="13326" max="13326" width="10.5703125" style="88" bestFit="1" customWidth="1"/>
    <col min="13327" max="13327" width="10.42578125" style="88" customWidth="1"/>
    <col min="13328" max="13328" width="11.140625" style="88" customWidth="1"/>
    <col min="13329" max="13329" width="11" style="88" customWidth="1"/>
    <col min="13330" max="13330" width="10.85546875" style="88" customWidth="1"/>
    <col min="13331" max="13331" width="11.42578125" style="88" customWidth="1"/>
    <col min="13332" max="13569" width="9.140625" style="88"/>
    <col min="13570" max="13570" width="68.7109375" style="88" customWidth="1"/>
    <col min="13571" max="13571" width="8.42578125" style="88" bestFit="1" customWidth="1"/>
    <col min="13572" max="13572" width="15" style="88" bestFit="1" customWidth="1"/>
    <col min="13573" max="13574" width="6.85546875" style="88" bestFit="1" customWidth="1"/>
    <col min="13575" max="13575" width="2" style="88" customWidth="1"/>
    <col min="13576" max="13576" width="10.42578125" style="88" customWidth="1"/>
    <col min="13577" max="13577" width="9.5703125" style="88" bestFit="1" customWidth="1"/>
    <col min="13578" max="13581" width="9.42578125" style="88" customWidth="1"/>
    <col min="13582" max="13582" width="10.5703125" style="88" bestFit="1" customWidth="1"/>
    <col min="13583" max="13583" width="10.42578125" style="88" customWidth="1"/>
    <col min="13584" max="13584" width="11.140625" style="88" customWidth="1"/>
    <col min="13585" max="13585" width="11" style="88" customWidth="1"/>
    <col min="13586" max="13586" width="10.85546875" style="88" customWidth="1"/>
    <col min="13587" max="13587" width="11.42578125" style="88" customWidth="1"/>
    <col min="13588" max="13825" width="9.140625" style="88"/>
    <col min="13826" max="13826" width="68.7109375" style="88" customWidth="1"/>
    <col min="13827" max="13827" width="8.42578125" style="88" bestFit="1" customWidth="1"/>
    <col min="13828" max="13828" width="15" style="88" bestFit="1" customWidth="1"/>
    <col min="13829" max="13830" width="6.85546875" style="88" bestFit="1" customWidth="1"/>
    <col min="13831" max="13831" width="2" style="88" customWidth="1"/>
    <col min="13832" max="13832" width="10.42578125" style="88" customWidth="1"/>
    <col min="13833" max="13833" width="9.5703125" style="88" bestFit="1" customWidth="1"/>
    <col min="13834" max="13837" width="9.42578125" style="88" customWidth="1"/>
    <col min="13838" max="13838" width="10.5703125" style="88" bestFit="1" customWidth="1"/>
    <col min="13839" max="13839" width="10.42578125" style="88" customWidth="1"/>
    <col min="13840" max="13840" width="11.140625" style="88" customWidth="1"/>
    <col min="13841" max="13841" width="11" style="88" customWidth="1"/>
    <col min="13842" max="13842" width="10.85546875" style="88" customWidth="1"/>
    <col min="13843" max="13843" width="11.42578125" style="88" customWidth="1"/>
    <col min="13844" max="14081" width="9.140625" style="88"/>
    <col min="14082" max="14082" width="68.7109375" style="88" customWidth="1"/>
    <col min="14083" max="14083" width="8.42578125" style="88" bestFit="1" customWidth="1"/>
    <col min="14084" max="14084" width="15" style="88" bestFit="1" customWidth="1"/>
    <col min="14085" max="14086" width="6.85546875" style="88" bestFit="1" customWidth="1"/>
    <col min="14087" max="14087" width="2" style="88" customWidth="1"/>
    <col min="14088" max="14088" width="10.42578125" style="88" customWidth="1"/>
    <col min="14089" max="14089" width="9.5703125" style="88" bestFit="1" customWidth="1"/>
    <col min="14090" max="14093" width="9.42578125" style="88" customWidth="1"/>
    <col min="14094" max="14094" width="10.5703125" style="88" bestFit="1" customWidth="1"/>
    <col min="14095" max="14095" width="10.42578125" style="88" customWidth="1"/>
    <col min="14096" max="14096" width="11.140625" style="88" customWidth="1"/>
    <col min="14097" max="14097" width="11" style="88" customWidth="1"/>
    <col min="14098" max="14098" width="10.85546875" style="88" customWidth="1"/>
    <col min="14099" max="14099" width="11.42578125" style="88" customWidth="1"/>
    <col min="14100" max="14337" width="9.140625" style="88"/>
    <col min="14338" max="14338" width="68.7109375" style="88" customWidth="1"/>
    <col min="14339" max="14339" width="8.42578125" style="88" bestFit="1" customWidth="1"/>
    <col min="14340" max="14340" width="15" style="88" bestFit="1" customWidth="1"/>
    <col min="14341" max="14342" width="6.85546875" style="88" bestFit="1" customWidth="1"/>
    <col min="14343" max="14343" width="2" style="88" customWidth="1"/>
    <col min="14344" max="14344" width="10.42578125" style="88" customWidth="1"/>
    <col min="14345" max="14345" width="9.5703125" style="88" bestFit="1" customWidth="1"/>
    <col min="14346" max="14349" width="9.42578125" style="88" customWidth="1"/>
    <col min="14350" max="14350" width="10.5703125" style="88" bestFit="1" customWidth="1"/>
    <col min="14351" max="14351" width="10.42578125" style="88" customWidth="1"/>
    <col min="14352" max="14352" width="11.140625" style="88" customWidth="1"/>
    <col min="14353" max="14353" width="11" style="88" customWidth="1"/>
    <col min="14354" max="14354" width="10.85546875" style="88" customWidth="1"/>
    <col min="14355" max="14355" width="11.42578125" style="88" customWidth="1"/>
    <col min="14356" max="14593" width="9.140625" style="88"/>
    <col min="14594" max="14594" width="68.7109375" style="88" customWidth="1"/>
    <col min="14595" max="14595" width="8.42578125" style="88" bestFit="1" customWidth="1"/>
    <col min="14596" max="14596" width="15" style="88" bestFit="1" customWidth="1"/>
    <col min="14597" max="14598" width="6.85546875" style="88" bestFit="1" customWidth="1"/>
    <col min="14599" max="14599" width="2" style="88" customWidth="1"/>
    <col min="14600" max="14600" width="10.42578125" style="88" customWidth="1"/>
    <col min="14601" max="14601" width="9.5703125" style="88" bestFit="1" customWidth="1"/>
    <col min="14602" max="14605" width="9.42578125" style="88" customWidth="1"/>
    <col min="14606" max="14606" width="10.5703125" style="88" bestFit="1" customWidth="1"/>
    <col min="14607" max="14607" width="10.42578125" style="88" customWidth="1"/>
    <col min="14608" max="14608" width="11.140625" style="88" customWidth="1"/>
    <col min="14609" max="14609" width="11" style="88" customWidth="1"/>
    <col min="14610" max="14610" width="10.85546875" style="88" customWidth="1"/>
    <col min="14611" max="14611" width="11.42578125" style="88" customWidth="1"/>
    <col min="14612" max="14849" width="9.140625" style="88"/>
    <col min="14850" max="14850" width="68.7109375" style="88" customWidth="1"/>
    <col min="14851" max="14851" width="8.42578125" style="88" bestFit="1" customWidth="1"/>
    <col min="14852" max="14852" width="15" style="88" bestFit="1" customWidth="1"/>
    <col min="14853" max="14854" width="6.85546875" style="88" bestFit="1" customWidth="1"/>
    <col min="14855" max="14855" width="2" style="88" customWidth="1"/>
    <col min="14856" max="14856" width="10.42578125" style="88" customWidth="1"/>
    <col min="14857" max="14857" width="9.5703125" style="88" bestFit="1" customWidth="1"/>
    <col min="14858" max="14861" width="9.42578125" style="88" customWidth="1"/>
    <col min="14862" max="14862" width="10.5703125" style="88" bestFit="1" customWidth="1"/>
    <col min="14863" max="14863" width="10.42578125" style="88" customWidth="1"/>
    <col min="14864" max="14864" width="11.140625" style="88" customWidth="1"/>
    <col min="14865" max="14865" width="11" style="88" customWidth="1"/>
    <col min="14866" max="14866" width="10.85546875" style="88" customWidth="1"/>
    <col min="14867" max="14867" width="11.42578125" style="88" customWidth="1"/>
    <col min="14868" max="15105" width="9.140625" style="88"/>
    <col min="15106" max="15106" width="68.7109375" style="88" customWidth="1"/>
    <col min="15107" max="15107" width="8.42578125" style="88" bestFit="1" customWidth="1"/>
    <col min="15108" max="15108" width="15" style="88" bestFit="1" customWidth="1"/>
    <col min="15109" max="15110" width="6.85546875" style="88" bestFit="1" customWidth="1"/>
    <col min="15111" max="15111" width="2" style="88" customWidth="1"/>
    <col min="15112" max="15112" width="10.42578125" style="88" customWidth="1"/>
    <col min="15113" max="15113" width="9.5703125" style="88" bestFit="1" customWidth="1"/>
    <col min="15114" max="15117" width="9.42578125" style="88" customWidth="1"/>
    <col min="15118" max="15118" width="10.5703125" style="88" bestFit="1" customWidth="1"/>
    <col min="15119" max="15119" width="10.42578125" style="88" customWidth="1"/>
    <col min="15120" max="15120" width="11.140625" style="88" customWidth="1"/>
    <col min="15121" max="15121" width="11" style="88" customWidth="1"/>
    <col min="15122" max="15122" width="10.85546875" style="88" customWidth="1"/>
    <col min="15123" max="15123" width="11.42578125" style="88" customWidth="1"/>
    <col min="15124" max="15361" width="9.140625" style="88"/>
    <col min="15362" max="15362" width="68.7109375" style="88" customWidth="1"/>
    <col min="15363" max="15363" width="8.42578125" style="88" bestFit="1" customWidth="1"/>
    <col min="15364" max="15364" width="15" style="88" bestFit="1" customWidth="1"/>
    <col min="15365" max="15366" width="6.85546875" style="88" bestFit="1" customWidth="1"/>
    <col min="15367" max="15367" width="2" style="88" customWidth="1"/>
    <col min="15368" max="15368" width="10.42578125" style="88" customWidth="1"/>
    <col min="15369" max="15369" width="9.5703125" style="88" bestFit="1" customWidth="1"/>
    <col min="15370" max="15373" width="9.42578125" style="88" customWidth="1"/>
    <col min="15374" max="15374" width="10.5703125" style="88" bestFit="1" customWidth="1"/>
    <col min="15375" max="15375" width="10.42578125" style="88" customWidth="1"/>
    <col min="15376" max="15376" width="11.140625" style="88" customWidth="1"/>
    <col min="15377" max="15377" width="11" style="88" customWidth="1"/>
    <col min="15378" max="15378" width="10.85546875" style="88" customWidth="1"/>
    <col min="15379" max="15379" width="11.42578125" style="88" customWidth="1"/>
    <col min="15380" max="15617" width="9.140625" style="88"/>
    <col min="15618" max="15618" width="68.7109375" style="88" customWidth="1"/>
    <col min="15619" max="15619" width="8.42578125" style="88" bestFit="1" customWidth="1"/>
    <col min="15620" max="15620" width="15" style="88" bestFit="1" customWidth="1"/>
    <col min="15621" max="15622" width="6.85546875" style="88" bestFit="1" customWidth="1"/>
    <col min="15623" max="15623" width="2" style="88" customWidth="1"/>
    <col min="15624" max="15624" width="10.42578125" style="88" customWidth="1"/>
    <col min="15625" max="15625" width="9.5703125" style="88" bestFit="1" customWidth="1"/>
    <col min="15626" max="15629" width="9.42578125" style="88" customWidth="1"/>
    <col min="15630" max="15630" width="10.5703125" style="88" bestFit="1" customWidth="1"/>
    <col min="15631" max="15631" width="10.42578125" style="88" customWidth="1"/>
    <col min="15632" max="15632" width="11.140625" style="88" customWidth="1"/>
    <col min="15633" max="15633" width="11" style="88" customWidth="1"/>
    <col min="15634" max="15634" width="10.85546875" style="88" customWidth="1"/>
    <col min="15635" max="15635" width="11.42578125" style="88" customWidth="1"/>
    <col min="15636" max="15873" width="9.140625" style="88"/>
    <col min="15874" max="15874" width="68.7109375" style="88" customWidth="1"/>
    <col min="15875" max="15875" width="8.42578125" style="88" bestFit="1" customWidth="1"/>
    <col min="15876" max="15876" width="15" style="88" bestFit="1" customWidth="1"/>
    <col min="15877" max="15878" width="6.85546875" style="88" bestFit="1" customWidth="1"/>
    <col min="15879" max="15879" width="2" style="88" customWidth="1"/>
    <col min="15880" max="15880" width="10.42578125" style="88" customWidth="1"/>
    <col min="15881" max="15881" width="9.5703125" style="88" bestFit="1" customWidth="1"/>
    <col min="15882" max="15885" width="9.42578125" style="88" customWidth="1"/>
    <col min="15886" max="15886" width="10.5703125" style="88" bestFit="1" customWidth="1"/>
    <col min="15887" max="15887" width="10.42578125" style="88" customWidth="1"/>
    <col min="15888" max="15888" width="11.140625" style="88" customWidth="1"/>
    <col min="15889" max="15889" width="11" style="88" customWidth="1"/>
    <col min="15890" max="15890" width="10.85546875" style="88" customWidth="1"/>
    <col min="15891" max="15891" width="11.42578125" style="88" customWidth="1"/>
    <col min="15892" max="16129" width="9.140625" style="88"/>
    <col min="16130" max="16130" width="68.7109375" style="88" customWidth="1"/>
    <col min="16131" max="16131" width="8.42578125" style="88" bestFit="1" customWidth="1"/>
    <col min="16132" max="16132" width="15" style="88" bestFit="1" customWidth="1"/>
    <col min="16133" max="16134" width="6.85546875" style="88" bestFit="1" customWidth="1"/>
    <col min="16135" max="16135" width="2" style="88" customWidth="1"/>
    <col min="16136" max="16136" width="10.42578125" style="88" customWidth="1"/>
    <col min="16137" max="16137" width="9.5703125" style="88" bestFit="1" customWidth="1"/>
    <col min="16138" max="16141" width="9.42578125" style="88" customWidth="1"/>
    <col min="16142" max="16142" width="10.5703125" style="88" bestFit="1" customWidth="1"/>
    <col min="16143" max="16143" width="10.42578125" style="88" customWidth="1"/>
    <col min="16144" max="16144" width="11.140625" style="88" customWidth="1"/>
    <col min="16145" max="16145" width="11" style="88" customWidth="1"/>
    <col min="16146" max="16146" width="10.85546875" style="88" customWidth="1"/>
    <col min="16147" max="16147" width="11.42578125" style="88" customWidth="1"/>
    <col min="16148" max="16384" width="9.140625" style="88"/>
  </cols>
  <sheetData>
    <row r="1" spans="1:19" ht="15.75">
      <c r="A1" s="1395" t="s">
        <v>500</v>
      </c>
      <c r="B1" s="1396"/>
      <c r="C1" s="1396"/>
      <c r="D1" s="1396"/>
      <c r="E1" s="1396"/>
      <c r="F1" s="1396"/>
      <c r="G1" s="1396"/>
      <c r="H1" s="1396"/>
      <c r="I1" s="1396"/>
      <c r="J1" s="1396"/>
      <c r="K1" s="1396"/>
      <c r="L1" s="1396"/>
      <c r="M1" s="1396"/>
      <c r="N1" s="1396"/>
      <c r="O1" s="1396"/>
      <c r="P1" s="1396"/>
      <c r="Q1" s="1396"/>
      <c r="R1" s="1396"/>
      <c r="S1" s="1397"/>
    </row>
    <row r="2" spans="1:19">
      <c r="A2" s="69"/>
      <c r="B2" s="95"/>
      <c r="C2" s="95"/>
      <c r="D2" s="95"/>
      <c r="E2" s="95"/>
      <c r="F2" s="108"/>
      <c r="G2" s="108"/>
      <c r="I2" s="108"/>
      <c r="J2" s="108"/>
      <c r="K2" s="108"/>
      <c r="L2" s="108"/>
      <c r="M2" s="108"/>
      <c r="N2" s="108"/>
    </row>
    <row r="3" spans="1:19">
      <c r="A3" s="91"/>
      <c r="B3" s="110"/>
      <c r="C3" s="111" t="s">
        <v>87</v>
      </c>
      <c r="D3" s="169"/>
      <c r="E3" s="169"/>
      <c r="F3" s="170"/>
      <c r="G3" s="114"/>
      <c r="H3" s="1390" t="s">
        <v>227</v>
      </c>
      <c r="I3" s="1390"/>
      <c r="J3" s="1390"/>
      <c r="K3" s="1390"/>
      <c r="L3" s="1390"/>
      <c r="M3" s="1390"/>
      <c r="N3" s="1391" t="s">
        <v>228</v>
      </c>
      <c r="O3" s="1391"/>
      <c r="P3" s="1391"/>
      <c r="Q3" s="1391"/>
      <c r="R3" s="1391"/>
      <c r="S3" s="1391"/>
    </row>
    <row r="4" spans="1:19">
      <c r="A4" s="171" t="s">
        <v>88</v>
      </c>
      <c r="B4" s="116" t="s">
        <v>89</v>
      </c>
      <c r="C4" s="117" t="s">
        <v>90</v>
      </c>
      <c r="D4" s="172" t="s">
        <v>91</v>
      </c>
      <c r="E4" s="172" t="s">
        <v>92</v>
      </c>
      <c r="F4" s="173" t="s">
        <v>0</v>
      </c>
      <c r="G4" s="119"/>
      <c r="H4" s="120">
        <v>2015</v>
      </c>
      <c r="I4" s="120">
        <v>2016</v>
      </c>
      <c r="J4" s="120">
        <v>2017</v>
      </c>
      <c r="K4" s="120">
        <v>2018</v>
      </c>
      <c r="L4" s="120">
        <v>2019</v>
      </c>
      <c r="M4" s="120">
        <v>2020</v>
      </c>
      <c r="N4" s="120">
        <v>2015</v>
      </c>
      <c r="O4" s="120">
        <v>2016</v>
      </c>
      <c r="P4" s="120">
        <v>2017</v>
      </c>
      <c r="Q4" s="120">
        <v>2018</v>
      </c>
      <c r="R4" s="120">
        <v>2019</v>
      </c>
      <c r="S4" s="120">
        <v>2020</v>
      </c>
    </row>
    <row r="5" spans="1:19">
      <c r="A5" s="128" t="s">
        <v>93</v>
      </c>
      <c r="B5" s="122" t="s">
        <v>94</v>
      </c>
      <c r="C5" s="123" t="s">
        <v>95</v>
      </c>
      <c r="D5" s="124" t="s">
        <v>96</v>
      </c>
      <c r="E5" s="124" t="s">
        <v>111</v>
      </c>
      <c r="F5" s="174" t="s">
        <v>98</v>
      </c>
      <c r="G5" s="126"/>
      <c r="H5" s="127"/>
      <c r="I5" s="127"/>
      <c r="J5" s="127"/>
      <c r="K5" s="127"/>
      <c r="L5" s="127"/>
      <c r="M5" s="127"/>
      <c r="N5" s="127"/>
      <c r="O5" s="127"/>
      <c r="P5" s="128"/>
      <c r="Q5" s="128"/>
      <c r="R5" s="128"/>
      <c r="S5" s="128"/>
    </row>
    <row r="6" spans="1:19">
      <c r="A6" s="171"/>
      <c r="B6" s="175" t="s">
        <v>99</v>
      </c>
      <c r="C6" s="176"/>
      <c r="D6" s="177"/>
      <c r="E6" s="177"/>
      <c r="F6" s="178"/>
      <c r="G6" s="132"/>
      <c r="H6" s="179"/>
      <c r="I6" s="179"/>
      <c r="J6" s="179"/>
      <c r="K6" s="179"/>
      <c r="L6" s="179"/>
      <c r="M6" s="179"/>
      <c r="N6" s="92"/>
      <c r="O6" s="92"/>
      <c r="P6" s="92"/>
      <c r="Q6" s="92"/>
      <c r="R6" s="92"/>
      <c r="S6" s="92"/>
    </row>
    <row r="7" spans="1:19">
      <c r="A7" s="92"/>
      <c r="B7" s="180"/>
      <c r="C7" s="130"/>
      <c r="D7" s="180"/>
      <c r="E7" s="180"/>
      <c r="F7" s="176"/>
      <c r="G7" s="135"/>
      <c r="H7" s="136"/>
      <c r="I7" s="136"/>
      <c r="J7" s="136"/>
      <c r="K7" s="136"/>
      <c r="L7" s="136"/>
      <c r="M7" s="136"/>
      <c r="N7" s="92"/>
      <c r="O7" s="92"/>
      <c r="P7" s="92"/>
      <c r="Q7" s="92"/>
      <c r="R7" s="92"/>
      <c r="S7" s="92"/>
    </row>
    <row r="8" spans="1:19">
      <c r="A8" s="181">
        <v>1.1000000000000001</v>
      </c>
      <c r="B8" s="180" t="s">
        <v>204</v>
      </c>
      <c r="C8" s="512">
        <v>0</v>
      </c>
      <c r="D8" s="134" t="str">
        <f>Inputs!$D$82</f>
        <v>Support staff</v>
      </c>
      <c r="E8" s="180">
        <v>1</v>
      </c>
      <c r="F8" s="176">
        <f>E8*C8</f>
        <v>0</v>
      </c>
      <c r="G8" s="135"/>
      <c r="H8" s="971">
        <f>Inputs!L$82</f>
        <v>68.441017362959727</v>
      </c>
      <c r="I8" s="971">
        <f>Inputs!M$82</f>
        <v>69.791189569063036</v>
      </c>
      <c r="J8" s="971">
        <f>Inputs!N$82</f>
        <v>71.02222509185215</v>
      </c>
      <c r="K8" s="971">
        <f>Inputs!O$82</f>
        <v>72.274974651437702</v>
      </c>
      <c r="L8" s="971">
        <f>Inputs!P$82</f>
        <v>73.549821258208297</v>
      </c>
      <c r="M8" s="971">
        <f>Inputs!Q$82</f>
        <v>74.847154678410959</v>
      </c>
      <c r="N8" s="997">
        <f t="shared" ref="N8:S8" si="0">H8*$F8</f>
        <v>0</v>
      </c>
      <c r="O8" s="997">
        <f t="shared" si="0"/>
        <v>0</v>
      </c>
      <c r="P8" s="997">
        <f t="shared" si="0"/>
        <v>0</v>
      </c>
      <c r="Q8" s="997">
        <f t="shared" si="0"/>
        <v>0</v>
      </c>
      <c r="R8" s="997">
        <f t="shared" si="0"/>
        <v>0</v>
      </c>
      <c r="S8" s="997">
        <f t="shared" si="0"/>
        <v>0</v>
      </c>
    </row>
    <row r="9" spans="1:19">
      <c r="A9" s="181"/>
      <c r="B9" s="180"/>
      <c r="C9" s="512"/>
      <c r="D9" s="180"/>
      <c r="E9" s="180"/>
      <c r="F9" s="176"/>
      <c r="G9" s="135"/>
      <c r="H9" s="982"/>
      <c r="I9" s="982"/>
      <c r="J9" s="982"/>
      <c r="K9" s="982"/>
      <c r="L9" s="982"/>
      <c r="M9" s="982"/>
      <c r="N9" s="997"/>
      <c r="O9" s="997"/>
      <c r="P9" s="997"/>
      <c r="Q9" s="997"/>
      <c r="R9" s="997"/>
      <c r="S9" s="997"/>
    </row>
    <row r="10" spans="1:19">
      <c r="A10" s="181">
        <v>1.2</v>
      </c>
      <c r="B10" s="180" t="s">
        <v>205</v>
      </c>
      <c r="C10" s="512">
        <v>4.129793510324483E-2</v>
      </c>
      <c r="D10" s="134" t="str">
        <f>Inputs!$D$82</f>
        <v>Support staff</v>
      </c>
      <c r="E10" s="180">
        <v>1</v>
      </c>
      <c r="F10" s="176">
        <f>E10*C10</f>
        <v>4.129793510324483E-2</v>
      </c>
      <c r="G10" s="135"/>
      <c r="H10" s="971">
        <f>Inputs!L$82</f>
        <v>68.441017362959727</v>
      </c>
      <c r="I10" s="971">
        <f>Inputs!M$82</f>
        <v>69.791189569063036</v>
      </c>
      <c r="J10" s="971">
        <f>Inputs!N$82</f>
        <v>71.02222509185215</v>
      </c>
      <c r="K10" s="971">
        <f>Inputs!O$82</f>
        <v>72.274974651437702</v>
      </c>
      <c r="L10" s="971">
        <f>Inputs!P$82</f>
        <v>73.549821258208297</v>
      </c>
      <c r="M10" s="971">
        <f>Inputs!Q$82</f>
        <v>74.847154678410959</v>
      </c>
      <c r="N10" s="1017">
        <f t="shared" ref="N10:S10" si="1">H10*$F10</f>
        <v>2.8264726934555635</v>
      </c>
      <c r="O10" s="1017">
        <f t="shared" si="1"/>
        <v>2.8822320176014227</v>
      </c>
      <c r="P10" s="1017">
        <f t="shared" si="1"/>
        <v>2.9330712427313568</v>
      </c>
      <c r="Q10" s="1017">
        <f t="shared" si="1"/>
        <v>2.9848072127437395</v>
      </c>
      <c r="R10" s="1017">
        <f t="shared" si="1"/>
        <v>3.0374557451767434</v>
      </c>
      <c r="S10" s="1017">
        <f t="shared" si="1"/>
        <v>3.0910329365715437</v>
      </c>
    </row>
    <row r="11" spans="1:19">
      <c r="A11" s="181"/>
      <c r="B11" s="180" t="s">
        <v>112</v>
      </c>
      <c r="C11" s="512"/>
      <c r="D11" s="180"/>
      <c r="E11" s="180"/>
      <c r="F11" s="176"/>
      <c r="G11" s="135"/>
      <c r="H11" s="982"/>
      <c r="I11" s="982"/>
      <c r="J11" s="982"/>
      <c r="K11" s="982"/>
      <c r="L11" s="982"/>
      <c r="M11" s="982"/>
      <c r="N11" s="997"/>
      <c r="O11" s="997"/>
      <c r="P11" s="997"/>
      <c r="Q11" s="997"/>
      <c r="R11" s="997"/>
      <c r="S11" s="997"/>
    </row>
    <row r="12" spans="1:19">
      <c r="A12" s="181"/>
      <c r="B12" s="180"/>
      <c r="C12" s="512"/>
      <c r="D12" s="180"/>
      <c r="E12" s="180"/>
      <c r="F12" s="176"/>
      <c r="G12" s="135"/>
      <c r="H12" s="997"/>
      <c r="I12" s="997"/>
      <c r="J12" s="997"/>
      <c r="K12" s="997"/>
      <c r="L12" s="997"/>
      <c r="M12" s="997"/>
      <c r="N12" s="997"/>
      <c r="O12" s="997"/>
      <c r="P12" s="997"/>
      <c r="Q12" s="997"/>
      <c r="R12" s="997"/>
      <c r="S12" s="997"/>
    </row>
    <row r="13" spans="1:19">
      <c r="A13" s="181">
        <v>1.3</v>
      </c>
      <c r="B13" s="180" t="s">
        <v>113</v>
      </c>
      <c r="C13" s="512">
        <v>0.10530973451327431</v>
      </c>
      <c r="D13" s="134" t="str">
        <f>Inputs!$D$82</f>
        <v>Support staff</v>
      </c>
      <c r="E13" s="180">
        <v>1</v>
      </c>
      <c r="F13" s="176">
        <f>E13*C13</f>
        <v>0.10530973451327431</v>
      </c>
      <c r="G13" s="135"/>
      <c r="H13" s="971">
        <f>Inputs!L$82</f>
        <v>68.441017362959727</v>
      </c>
      <c r="I13" s="971">
        <f>Inputs!M$82</f>
        <v>69.791189569063036</v>
      </c>
      <c r="J13" s="971">
        <f>Inputs!N$82</f>
        <v>71.02222509185215</v>
      </c>
      <c r="K13" s="971">
        <f>Inputs!O$82</f>
        <v>72.274974651437702</v>
      </c>
      <c r="L13" s="971">
        <f>Inputs!P$82</f>
        <v>73.549821258208297</v>
      </c>
      <c r="M13" s="971">
        <f>Inputs!Q$82</f>
        <v>74.847154678410959</v>
      </c>
      <c r="N13" s="997">
        <f t="shared" ref="N13:S13" si="2">H13*$F13</f>
        <v>7.2075053683116863</v>
      </c>
      <c r="O13" s="997">
        <f t="shared" si="2"/>
        <v>7.3496916448836282</v>
      </c>
      <c r="P13" s="997">
        <f t="shared" si="2"/>
        <v>7.4793316689649592</v>
      </c>
      <c r="Q13" s="997">
        <f t="shared" si="2"/>
        <v>7.6112583924965351</v>
      </c>
      <c r="R13" s="997">
        <f t="shared" si="2"/>
        <v>7.7455121502006952</v>
      </c>
      <c r="S13" s="997">
        <f t="shared" si="2"/>
        <v>7.8821339882574355</v>
      </c>
    </row>
    <row r="14" spans="1:19">
      <c r="A14" s="181"/>
      <c r="B14" s="180" t="s">
        <v>114</v>
      </c>
      <c r="C14" s="512"/>
      <c r="D14" s="180"/>
      <c r="E14" s="180"/>
      <c r="F14" s="176"/>
      <c r="G14" s="135"/>
      <c r="H14" s="997"/>
      <c r="I14" s="997"/>
      <c r="J14" s="997"/>
      <c r="K14" s="997"/>
      <c r="L14" s="997"/>
      <c r="M14" s="997"/>
      <c r="N14" s="997"/>
      <c r="O14" s="997"/>
      <c r="P14" s="997"/>
      <c r="Q14" s="997"/>
      <c r="R14" s="997"/>
      <c r="S14" s="997"/>
    </row>
    <row r="15" spans="1:19">
      <c r="A15" s="181"/>
      <c r="B15" s="180"/>
      <c r="C15" s="512"/>
      <c r="D15" s="180"/>
      <c r="E15" s="180"/>
      <c r="F15" s="176"/>
      <c r="G15" s="135"/>
      <c r="H15" s="982"/>
      <c r="I15" s="982"/>
      <c r="J15" s="982"/>
      <c r="K15" s="982"/>
      <c r="L15" s="982"/>
      <c r="M15" s="982"/>
      <c r="N15" s="997"/>
      <c r="O15" s="997"/>
      <c r="P15" s="997"/>
      <c r="Q15" s="997"/>
      <c r="R15" s="997"/>
      <c r="S15" s="997"/>
    </row>
    <row r="16" spans="1:19">
      <c r="A16" s="181">
        <v>1.4</v>
      </c>
      <c r="B16" s="180" t="s">
        <v>115</v>
      </c>
      <c r="C16" s="512">
        <v>0.10530973451327431</v>
      </c>
      <c r="D16" s="134" t="str">
        <f>Inputs!$D$82</f>
        <v>Support staff</v>
      </c>
      <c r="E16" s="180">
        <v>1</v>
      </c>
      <c r="F16" s="176">
        <f>E16*C16</f>
        <v>0.10530973451327431</v>
      </c>
      <c r="G16" s="135"/>
      <c r="H16" s="971">
        <f>Inputs!L$82</f>
        <v>68.441017362959727</v>
      </c>
      <c r="I16" s="971">
        <f>Inputs!M$82</f>
        <v>69.791189569063036</v>
      </c>
      <c r="J16" s="971">
        <f>Inputs!N$82</f>
        <v>71.02222509185215</v>
      </c>
      <c r="K16" s="971">
        <f>Inputs!O$82</f>
        <v>72.274974651437702</v>
      </c>
      <c r="L16" s="971">
        <f>Inputs!P$82</f>
        <v>73.549821258208297</v>
      </c>
      <c r="M16" s="971">
        <f>Inputs!Q$82</f>
        <v>74.847154678410959</v>
      </c>
      <c r="N16" s="997">
        <f t="shared" ref="N16:S16" si="3">H16*$F16</f>
        <v>7.2075053683116863</v>
      </c>
      <c r="O16" s="997">
        <f t="shared" si="3"/>
        <v>7.3496916448836282</v>
      </c>
      <c r="P16" s="997">
        <f t="shared" si="3"/>
        <v>7.4793316689649592</v>
      </c>
      <c r="Q16" s="997">
        <f t="shared" si="3"/>
        <v>7.6112583924965351</v>
      </c>
      <c r="R16" s="997">
        <f t="shared" si="3"/>
        <v>7.7455121502006952</v>
      </c>
      <c r="S16" s="997">
        <f t="shared" si="3"/>
        <v>7.8821339882574355</v>
      </c>
    </row>
    <row r="17" spans="1:19">
      <c r="A17" s="181"/>
      <c r="B17" s="180"/>
      <c r="C17" s="512"/>
      <c r="D17" s="180"/>
      <c r="E17" s="180"/>
      <c r="F17" s="176"/>
      <c r="G17" s="135"/>
      <c r="H17" s="997"/>
      <c r="I17" s="997"/>
      <c r="J17" s="997"/>
      <c r="K17" s="997"/>
      <c r="L17" s="997"/>
      <c r="M17" s="997"/>
      <c r="N17" s="997"/>
      <c r="O17" s="997"/>
      <c r="P17" s="997"/>
      <c r="Q17" s="997"/>
      <c r="R17" s="997"/>
      <c r="S17" s="997"/>
    </row>
    <row r="18" spans="1:19">
      <c r="A18" s="181">
        <v>1.5</v>
      </c>
      <c r="B18" s="180" t="s">
        <v>116</v>
      </c>
      <c r="C18" s="512"/>
      <c r="D18" s="180"/>
      <c r="E18" s="180"/>
      <c r="F18" s="176"/>
      <c r="G18" s="135"/>
      <c r="H18" s="982"/>
      <c r="I18" s="982"/>
      <c r="J18" s="982"/>
      <c r="K18" s="982"/>
      <c r="L18" s="982"/>
      <c r="M18" s="982"/>
      <c r="N18" s="997"/>
      <c r="O18" s="997"/>
      <c r="P18" s="997"/>
      <c r="Q18" s="997"/>
      <c r="R18" s="997"/>
      <c r="S18" s="997"/>
    </row>
    <row r="19" spans="1:19">
      <c r="A19" s="181"/>
      <c r="B19" s="180" t="s">
        <v>117</v>
      </c>
      <c r="C19" s="512">
        <v>4.9557522123893805E-2</v>
      </c>
      <c r="D19" s="134" t="str">
        <f>Inputs!$D$82</f>
        <v>Support staff</v>
      </c>
      <c r="E19" s="180">
        <v>1</v>
      </c>
      <c r="F19" s="176">
        <f>E19*C19</f>
        <v>4.9557522123893805E-2</v>
      </c>
      <c r="G19" s="135"/>
      <c r="H19" s="971">
        <f>Inputs!L$82</f>
        <v>68.441017362959727</v>
      </c>
      <c r="I19" s="971">
        <f>Inputs!M$82</f>
        <v>69.791189569063036</v>
      </c>
      <c r="J19" s="971">
        <f>Inputs!N$82</f>
        <v>71.02222509185215</v>
      </c>
      <c r="K19" s="971">
        <f>Inputs!O$82</f>
        <v>72.274974651437702</v>
      </c>
      <c r="L19" s="971">
        <f>Inputs!P$82</f>
        <v>73.549821258208297</v>
      </c>
      <c r="M19" s="971">
        <f>Inputs!Q$82</f>
        <v>74.847154678410959</v>
      </c>
      <c r="N19" s="997">
        <f t="shared" ref="N19:S21" si="4">H19*$F19</f>
        <v>3.3917672321466767</v>
      </c>
      <c r="O19" s="997">
        <f t="shared" si="4"/>
        <v>3.4586784211217081</v>
      </c>
      <c r="P19" s="997">
        <f t="shared" si="4"/>
        <v>3.5196854912776288</v>
      </c>
      <c r="Q19" s="997">
        <f t="shared" si="4"/>
        <v>3.5817686552924877</v>
      </c>
      <c r="R19" s="997">
        <f t="shared" si="4"/>
        <v>3.6449468942120924</v>
      </c>
      <c r="S19" s="997">
        <f t="shared" si="4"/>
        <v>3.7092395238858527</v>
      </c>
    </row>
    <row r="20" spans="1:19">
      <c r="A20" s="181"/>
      <c r="B20" s="180" t="s">
        <v>118</v>
      </c>
      <c r="C20" s="512">
        <v>0.10530973451327431</v>
      </c>
      <c r="D20" s="134" t="str">
        <f>Inputs!$D$82</f>
        <v>Support staff</v>
      </c>
      <c r="E20" s="180">
        <v>1</v>
      </c>
      <c r="F20" s="176">
        <f>E20*C20</f>
        <v>0.10530973451327431</v>
      </c>
      <c r="G20" s="135"/>
      <c r="H20" s="971">
        <f>Inputs!L$82</f>
        <v>68.441017362959727</v>
      </c>
      <c r="I20" s="971">
        <f>Inputs!M$82</f>
        <v>69.791189569063036</v>
      </c>
      <c r="J20" s="971">
        <f>Inputs!N$82</f>
        <v>71.02222509185215</v>
      </c>
      <c r="K20" s="971">
        <f>Inputs!O$82</f>
        <v>72.274974651437702</v>
      </c>
      <c r="L20" s="971">
        <f>Inputs!P$82</f>
        <v>73.549821258208297</v>
      </c>
      <c r="M20" s="971">
        <f>Inputs!Q$82</f>
        <v>74.847154678410959</v>
      </c>
      <c r="N20" s="997">
        <f t="shared" si="4"/>
        <v>7.2075053683116863</v>
      </c>
      <c r="O20" s="997">
        <f t="shared" si="4"/>
        <v>7.3496916448836282</v>
      </c>
      <c r="P20" s="997">
        <f t="shared" si="4"/>
        <v>7.4793316689649592</v>
      </c>
      <c r="Q20" s="997">
        <f t="shared" si="4"/>
        <v>7.6112583924965351</v>
      </c>
      <c r="R20" s="997">
        <f t="shared" si="4"/>
        <v>7.7455121502006952</v>
      </c>
      <c r="S20" s="997">
        <f t="shared" si="4"/>
        <v>7.8821339882574355</v>
      </c>
    </row>
    <row r="21" spans="1:19">
      <c r="A21" s="181"/>
      <c r="B21" s="180" t="s">
        <v>119</v>
      </c>
      <c r="C21" s="512">
        <v>0.10530973451327431</v>
      </c>
      <c r="D21" s="134" t="str">
        <f>Inputs!$D$82</f>
        <v>Support staff</v>
      </c>
      <c r="E21" s="180">
        <v>1</v>
      </c>
      <c r="F21" s="176">
        <f>E21*C21</f>
        <v>0.10530973451327431</v>
      </c>
      <c r="G21" s="135"/>
      <c r="H21" s="971">
        <f>Inputs!L$82</f>
        <v>68.441017362959727</v>
      </c>
      <c r="I21" s="971">
        <f>Inputs!M$82</f>
        <v>69.791189569063036</v>
      </c>
      <c r="J21" s="971">
        <f>Inputs!N$82</f>
        <v>71.02222509185215</v>
      </c>
      <c r="K21" s="971">
        <f>Inputs!O$82</f>
        <v>72.274974651437702</v>
      </c>
      <c r="L21" s="971">
        <f>Inputs!P$82</f>
        <v>73.549821258208297</v>
      </c>
      <c r="M21" s="971">
        <f>Inputs!Q$82</f>
        <v>74.847154678410959</v>
      </c>
      <c r="N21" s="997">
        <f t="shared" si="4"/>
        <v>7.2075053683116863</v>
      </c>
      <c r="O21" s="997">
        <f t="shared" si="4"/>
        <v>7.3496916448836282</v>
      </c>
      <c r="P21" s="997">
        <f t="shared" si="4"/>
        <v>7.4793316689649592</v>
      </c>
      <c r="Q21" s="997">
        <f t="shared" si="4"/>
        <v>7.6112583924965351</v>
      </c>
      <c r="R21" s="997">
        <f t="shared" si="4"/>
        <v>7.7455121502006952</v>
      </c>
      <c r="S21" s="997">
        <f t="shared" si="4"/>
        <v>7.8821339882574355</v>
      </c>
    </row>
    <row r="22" spans="1:19">
      <c r="A22" s="181"/>
      <c r="B22" s="134"/>
      <c r="C22" s="195"/>
      <c r="D22" s="180"/>
      <c r="E22" s="180"/>
      <c r="F22" s="176"/>
      <c r="G22" s="135"/>
      <c r="H22" s="982"/>
      <c r="I22" s="982"/>
      <c r="J22" s="982"/>
      <c r="K22" s="982"/>
      <c r="L22" s="982"/>
      <c r="M22" s="982"/>
      <c r="N22" s="997"/>
      <c r="O22" s="997"/>
      <c r="P22" s="997"/>
      <c r="Q22" s="997"/>
      <c r="R22" s="997"/>
      <c r="S22" s="997"/>
    </row>
    <row r="23" spans="1:19">
      <c r="A23" s="92"/>
      <c r="B23" s="180"/>
      <c r="C23" s="176"/>
      <c r="D23" s="180"/>
      <c r="E23" s="180"/>
      <c r="F23" s="176"/>
      <c r="G23" s="135"/>
      <c r="H23" s="997"/>
      <c r="I23" s="997"/>
      <c r="J23" s="997"/>
      <c r="K23" s="997"/>
      <c r="L23" s="997"/>
      <c r="M23" s="997"/>
      <c r="N23" s="997"/>
      <c r="O23" s="997"/>
      <c r="P23" s="997"/>
      <c r="Q23" s="997"/>
      <c r="R23" s="997"/>
      <c r="S23" s="997"/>
    </row>
    <row r="24" spans="1:19">
      <c r="A24" s="94"/>
      <c r="B24" s="182" t="s">
        <v>44</v>
      </c>
      <c r="C24" s="183">
        <f>SUM(C6:C23)</f>
        <v>0.51209439528023593</v>
      </c>
      <c r="D24" s="232"/>
      <c r="E24" s="232"/>
      <c r="F24" s="183">
        <f>SUM(F6:F23)</f>
        <v>0.51209439528023593</v>
      </c>
      <c r="G24" s="235"/>
      <c r="H24" s="232"/>
      <c r="I24" s="232"/>
      <c r="J24" s="232"/>
      <c r="K24" s="232"/>
      <c r="L24" s="232"/>
      <c r="M24" s="232"/>
      <c r="N24" s="1010">
        <f t="shared" ref="N24:S24" si="5">SUM(N8:N21)</f>
        <v>35.048261398848986</v>
      </c>
      <c r="O24" s="1010">
        <f t="shared" si="5"/>
        <v>35.739677018257645</v>
      </c>
      <c r="P24" s="1010">
        <f t="shared" si="5"/>
        <v>36.370083409868819</v>
      </c>
      <c r="Q24" s="1010">
        <f t="shared" si="5"/>
        <v>37.011609438022369</v>
      </c>
      <c r="R24" s="1010">
        <f t="shared" si="5"/>
        <v>37.664451240191617</v>
      </c>
      <c r="S24" s="1010">
        <f t="shared" si="5"/>
        <v>38.328808413487138</v>
      </c>
    </row>
    <row r="25" spans="1:19">
      <c r="A25" s="92"/>
      <c r="B25" s="184" t="s">
        <v>103</v>
      </c>
      <c r="C25" s="176"/>
      <c r="D25" s="91"/>
      <c r="E25" s="180"/>
      <c r="F25" s="176"/>
      <c r="G25" s="135"/>
      <c r="H25" s="997"/>
      <c r="I25" s="997"/>
      <c r="J25" s="997"/>
      <c r="K25" s="997"/>
      <c r="L25" s="997"/>
      <c r="M25" s="997"/>
      <c r="N25" s="997"/>
      <c r="O25" s="997"/>
      <c r="P25" s="997"/>
      <c r="Q25" s="997"/>
      <c r="R25" s="997"/>
      <c r="S25" s="997"/>
    </row>
    <row r="26" spans="1:19">
      <c r="A26" s="92"/>
      <c r="B26" s="180"/>
      <c r="C26" s="130"/>
      <c r="D26" s="92"/>
      <c r="E26" s="180"/>
      <c r="F26" s="176"/>
      <c r="G26" s="149"/>
      <c r="H26" s="984"/>
      <c r="I26" s="984"/>
      <c r="J26" s="984"/>
      <c r="K26" s="984"/>
      <c r="L26" s="984"/>
      <c r="M26" s="984"/>
      <c r="N26" s="1019"/>
      <c r="O26" s="1019"/>
      <c r="P26" s="1019"/>
      <c r="Q26" s="1019"/>
      <c r="R26" s="1019"/>
      <c r="S26" s="1019"/>
    </row>
    <row r="27" spans="1:19">
      <c r="A27" s="181">
        <v>2.1</v>
      </c>
      <c r="B27" s="180" t="s">
        <v>120</v>
      </c>
      <c r="C27" s="512">
        <v>0.41666666666666669</v>
      </c>
      <c r="D27" s="604" t="str">
        <f>Inputs!$D$81</f>
        <v>Skilled Electrical Worker AH</v>
      </c>
      <c r="E27" s="180">
        <v>1</v>
      </c>
      <c r="F27" s="176">
        <f>E27*C27</f>
        <v>0.41666666666666669</v>
      </c>
      <c r="G27" s="149"/>
      <c r="H27" s="997">
        <f>Inputs!L$81</f>
        <v>143.91156341859428</v>
      </c>
      <c r="I27" s="997">
        <f>Inputs!M$81</f>
        <v>146.75058306720953</v>
      </c>
      <c r="J27" s="997">
        <f>Inputs!N$81</f>
        <v>149.33909290435707</v>
      </c>
      <c r="K27" s="997">
        <f>Inputs!O$81</f>
        <v>151.97326104852442</v>
      </c>
      <c r="L27" s="997">
        <f>Inputs!P$81</f>
        <v>154.65389285921603</v>
      </c>
      <c r="M27" s="997">
        <f>Inputs!Q$81</f>
        <v>157.38180790154269</v>
      </c>
      <c r="N27" s="997">
        <f t="shared" ref="N27:S27" si="6">H27*$F27</f>
        <v>59.963151424414285</v>
      </c>
      <c r="O27" s="997">
        <f t="shared" si="6"/>
        <v>61.146076278003974</v>
      </c>
      <c r="P27" s="997">
        <f t="shared" si="6"/>
        <v>62.224622043482114</v>
      </c>
      <c r="Q27" s="997">
        <f t="shared" si="6"/>
        <v>63.322192103551842</v>
      </c>
      <c r="R27" s="997">
        <f t="shared" si="6"/>
        <v>64.439122024673352</v>
      </c>
      <c r="S27" s="997">
        <f t="shared" si="6"/>
        <v>65.575753292309457</v>
      </c>
    </row>
    <row r="28" spans="1:19">
      <c r="A28" s="181"/>
      <c r="B28" s="180"/>
      <c r="C28" s="130"/>
      <c r="D28" s="94"/>
      <c r="E28" s="180"/>
      <c r="F28" s="176"/>
      <c r="G28" s="149"/>
      <c r="H28" s="984"/>
      <c r="I28" s="984"/>
      <c r="J28" s="984"/>
      <c r="K28" s="984"/>
      <c r="L28" s="984"/>
      <c r="M28" s="984"/>
      <c r="N28" s="998"/>
      <c r="O28" s="998"/>
      <c r="P28" s="998"/>
      <c r="Q28" s="998"/>
      <c r="R28" s="998"/>
      <c r="S28" s="998"/>
    </row>
    <row r="29" spans="1:19">
      <c r="A29" s="187"/>
      <c r="B29" s="182" t="s">
        <v>44</v>
      </c>
      <c r="C29" s="142">
        <f>SUM(C25:C28)</f>
        <v>0.41666666666666669</v>
      </c>
      <c r="D29" s="232"/>
      <c r="E29" s="232"/>
      <c r="F29" s="183">
        <f>SUM(F25:F28)</f>
        <v>0.41666666666666669</v>
      </c>
      <c r="G29" s="235"/>
      <c r="H29" s="1020"/>
      <c r="I29" s="1020"/>
      <c r="J29" s="1020"/>
      <c r="K29" s="1020"/>
      <c r="L29" s="1020"/>
      <c r="M29" s="1020"/>
      <c r="N29" s="1020">
        <f t="shared" ref="N29:S29" si="7">SUM(N27:N28)</f>
        <v>59.963151424414285</v>
      </c>
      <c r="O29" s="1020">
        <f t="shared" si="7"/>
        <v>61.146076278003974</v>
      </c>
      <c r="P29" s="1020">
        <f t="shared" si="7"/>
        <v>62.224622043482114</v>
      </c>
      <c r="Q29" s="1020">
        <f t="shared" si="7"/>
        <v>63.322192103551842</v>
      </c>
      <c r="R29" s="1020">
        <f t="shared" si="7"/>
        <v>64.439122024673352</v>
      </c>
      <c r="S29" s="1020">
        <f t="shared" si="7"/>
        <v>65.575753292309457</v>
      </c>
    </row>
    <row r="30" spans="1:19">
      <c r="A30" s="181"/>
      <c r="B30" s="175" t="s">
        <v>104</v>
      </c>
      <c r="C30" s="130"/>
      <c r="D30" s="180"/>
      <c r="E30" s="180"/>
      <c r="F30" s="176"/>
      <c r="G30" s="149"/>
      <c r="H30" s="984"/>
      <c r="I30" s="984"/>
      <c r="J30" s="984"/>
      <c r="K30" s="984"/>
      <c r="L30" s="984"/>
      <c r="M30" s="984"/>
      <c r="N30" s="998"/>
      <c r="O30" s="998"/>
      <c r="P30" s="998"/>
      <c r="Q30" s="998"/>
      <c r="R30" s="998"/>
      <c r="S30" s="998"/>
    </row>
    <row r="31" spans="1:19">
      <c r="A31" s="92"/>
      <c r="B31" s="180"/>
      <c r="C31" s="130"/>
      <c r="D31" s="180"/>
      <c r="E31" s="180"/>
      <c r="F31" s="176"/>
      <c r="G31" s="149"/>
      <c r="H31" s="997"/>
      <c r="I31" s="997"/>
      <c r="J31" s="997"/>
      <c r="K31" s="997"/>
      <c r="L31" s="997"/>
      <c r="M31" s="997"/>
      <c r="N31" s="997"/>
      <c r="O31" s="997"/>
      <c r="P31" s="997"/>
      <c r="Q31" s="997"/>
      <c r="R31" s="997"/>
      <c r="S31" s="997"/>
    </row>
    <row r="32" spans="1:19">
      <c r="A32" s="181">
        <v>3.1</v>
      </c>
      <c r="B32" s="180" t="s">
        <v>131</v>
      </c>
      <c r="C32" s="512">
        <v>0.08</v>
      </c>
      <c r="D32" s="604" t="str">
        <f>Inputs!$D$81</f>
        <v>Skilled Electrical Worker AH</v>
      </c>
      <c r="E32" s="180">
        <v>1</v>
      </c>
      <c r="F32" s="176">
        <f>E32*C32</f>
        <v>0.08</v>
      </c>
      <c r="G32" s="149"/>
      <c r="H32" s="997">
        <f>Inputs!L$81</f>
        <v>143.91156341859428</v>
      </c>
      <c r="I32" s="997">
        <f>Inputs!M$81</f>
        <v>146.75058306720953</v>
      </c>
      <c r="J32" s="997">
        <f>Inputs!N$81</f>
        <v>149.33909290435707</v>
      </c>
      <c r="K32" s="997">
        <f>Inputs!O$81</f>
        <v>151.97326104852442</v>
      </c>
      <c r="L32" s="997">
        <f>Inputs!P$81</f>
        <v>154.65389285921603</v>
      </c>
      <c r="M32" s="997">
        <f>Inputs!Q$81</f>
        <v>157.38180790154269</v>
      </c>
      <c r="N32" s="997">
        <f t="shared" ref="N32:S32" si="8">H32*$F32</f>
        <v>11.512925073487542</v>
      </c>
      <c r="O32" s="997">
        <f t="shared" si="8"/>
        <v>11.740046645376763</v>
      </c>
      <c r="P32" s="997">
        <f t="shared" si="8"/>
        <v>11.947127432348566</v>
      </c>
      <c r="Q32" s="997">
        <f t="shared" si="8"/>
        <v>12.157860883881954</v>
      </c>
      <c r="R32" s="997">
        <f t="shared" si="8"/>
        <v>12.372311428737282</v>
      </c>
      <c r="S32" s="997">
        <f t="shared" si="8"/>
        <v>12.590544632123414</v>
      </c>
    </row>
    <row r="33" spans="1:19">
      <c r="A33" s="92"/>
      <c r="B33" s="180"/>
      <c r="C33" s="512"/>
      <c r="D33" s="180"/>
      <c r="E33" s="180"/>
      <c r="F33" s="176"/>
      <c r="G33" s="149"/>
      <c r="H33" s="984"/>
      <c r="I33" s="984"/>
      <c r="J33" s="984"/>
      <c r="K33" s="984"/>
      <c r="L33" s="984"/>
      <c r="M33" s="984"/>
      <c r="N33" s="998"/>
      <c r="O33" s="998"/>
      <c r="P33" s="998"/>
      <c r="Q33" s="998"/>
      <c r="R33" s="998"/>
      <c r="S33" s="998"/>
    </row>
    <row r="34" spans="1:19">
      <c r="A34" s="181">
        <v>3.2</v>
      </c>
      <c r="B34" s="180" t="s">
        <v>123</v>
      </c>
      <c r="C34" s="512">
        <v>0.17</v>
      </c>
      <c r="D34" s="604" t="str">
        <f>Inputs!$D$81</f>
        <v>Skilled Electrical Worker AH</v>
      </c>
      <c r="E34" s="180">
        <v>1</v>
      </c>
      <c r="F34" s="176">
        <f>E34*C34</f>
        <v>0.17</v>
      </c>
      <c r="G34" s="149"/>
      <c r="H34" s="997">
        <f>Inputs!L$81</f>
        <v>143.91156341859428</v>
      </c>
      <c r="I34" s="997">
        <f>Inputs!M$81</f>
        <v>146.75058306720953</v>
      </c>
      <c r="J34" s="997">
        <f>Inputs!N$81</f>
        <v>149.33909290435707</v>
      </c>
      <c r="K34" s="997">
        <f>Inputs!O$81</f>
        <v>151.97326104852442</v>
      </c>
      <c r="L34" s="997">
        <f>Inputs!P$81</f>
        <v>154.65389285921603</v>
      </c>
      <c r="M34" s="997">
        <f>Inputs!Q$81</f>
        <v>157.38180790154269</v>
      </c>
      <c r="N34" s="997">
        <f t="shared" ref="N34:S34" si="9">H34*$F34</f>
        <v>24.46496578116103</v>
      </c>
      <c r="O34" s="997">
        <f t="shared" si="9"/>
        <v>24.947599121425622</v>
      </c>
      <c r="P34" s="997">
        <f t="shared" si="9"/>
        <v>25.387645793740706</v>
      </c>
      <c r="Q34" s="997">
        <f t="shared" si="9"/>
        <v>25.835454378249153</v>
      </c>
      <c r="R34" s="997">
        <f t="shared" si="9"/>
        <v>26.291161786066727</v>
      </c>
      <c r="S34" s="997">
        <f t="shared" si="9"/>
        <v>26.754907343262257</v>
      </c>
    </row>
    <row r="35" spans="1:19">
      <c r="A35" s="92"/>
      <c r="B35" s="180"/>
      <c r="C35" s="512"/>
      <c r="D35" s="180"/>
      <c r="E35" s="180"/>
      <c r="F35" s="176"/>
      <c r="G35" s="107"/>
      <c r="H35" s="997"/>
      <c r="I35" s="997"/>
      <c r="J35" s="997"/>
      <c r="K35" s="997"/>
      <c r="L35" s="997"/>
      <c r="M35" s="997"/>
      <c r="N35" s="997"/>
      <c r="O35" s="997"/>
      <c r="P35" s="997"/>
      <c r="Q35" s="997"/>
      <c r="R35" s="997"/>
      <c r="S35" s="997"/>
    </row>
    <row r="36" spans="1:19">
      <c r="A36" s="181">
        <v>3.3</v>
      </c>
      <c r="B36" s="180" t="s">
        <v>124</v>
      </c>
      <c r="C36" s="512">
        <v>0.17</v>
      </c>
      <c r="D36" s="604" t="str">
        <f>Inputs!$D$81</f>
        <v>Skilled Electrical Worker AH</v>
      </c>
      <c r="E36" s="180">
        <v>1</v>
      </c>
      <c r="F36" s="176">
        <f>E36*C36</f>
        <v>0.17</v>
      </c>
      <c r="G36" s="149"/>
      <c r="H36" s="997">
        <f>Inputs!L$81</f>
        <v>143.91156341859428</v>
      </c>
      <c r="I36" s="997">
        <f>Inputs!M$81</f>
        <v>146.75058306720953</v>
      </c>
      <c r="J36" s="997">
        <f>Inputs!N$81</f>
        <v>149.33909290435707</v>
      </c>
      <c r="K36" s="997">
        <f>Inputs!O$81</f>
        <v>151.97326104852442</v>
      </c>
      <c r="L36" s="997">
        <f>Inputs!P$81</f>
        <v>154.65389285921603</v>
      </c>
      <c r="M36" s="997">
        <f>Inputs!Q$81</f>
        <v>157.38180790154269</v>
      </c>
      <c r="N36" s="997">
        <f t="shared" ref="N36:S36" si="10">H36*$F36</f>
        <v>24.46496578116103</v>
      </c>
      <c r="O36" s="997">
        <f t="shared" si="10"/>
        <v>24.947599121425622</v>
      </c>
      <c r="P36" s="997">
        <f t="shared" si="10"/>
        <v>25.387645793740706</v>
      </c>
      <c r="Q36" s="997">
        <f t="shared" si="10"/>
        <v>25.835454378249153</v>
      </c>
      <c r="R36" s="997">
        <f t="shared" si="10"/>
        <v>26.291161786066727</v>
      </c>
      <c r="S36" s="997">
        <f t="shared" si="10"/>
        <v>26.754907343262257</v>
      </c>
    </row>
    <row r="37" spans="1:19">
      <c r="A37" s="92"/>
      <c r="B37" s="180"/>
      <c r="C37" s="512"/>
      <c r="D37" s="180"/>
      <c r="E37" s="180"/>
      <c r="F37" s="176"/>
      <c r="G37" s="149"/>
      <c r="H37" s="984"/>
      <c r="I37" s="984"/>
      <c r="J37" s="984"/>
      <c r="K37" s="984"/>
      <c r="L37" s="984"/>
      <c r="M37" s="984"/>
      <c r="N37" s="998"/>
      <c r="O37" s="998"/>
      <c r="P37" s="998"/>
      <c r="Q37" s="998"/>
      <c r="R37" s="998"/>
      <c r="S37" s="998"/>
    </row>
    <row r="38" spans="1:19">
      <c r="A38" s="181">
        <v>3.4</v>
      </c>
      <c r="B38" s="180" t="s">
        <v>125</v>
      </c>
      <c r="C38" s="607">
        <v>0</v>
      </c>
      <c r="D38" s="604" t="str">
        <f>Inputs!$D$81</f>
        <v>Skilled Electrical Worker AH</v>
      </c>
      <c r="E38" s="180">
        <v>1</v>
      </c>
      <c r="F38" s="176">
        <f t="shared" ref="F38:F43" si="11">E38*C38</f>
        <v>0</v>
      </c>
      <c r="G38" s="149"/>
      <c r="H38" s="997">
        <f>Inputs!L$81</f>
        <v>143.91156341859428</v>
      </c>
      <c r="I38" s="997">
        <f>Inputs!M$81</f>
        <v>146.75058306720953</v>
      </c>
      <c r="J38" s="997">
        <f>Inputs!N$81</f>
        <v>149.33909290435707</v>
      </c>
      <c r="K38" s="997">
        <f>Inputs!O$81</f>
        <v>151.97326104852442</v>
      </c>
      <c r="L38" s="997">
        <f>Inputs!P$81</f>
        <v>154.65389285921603</v>
      </c>
      <c r="M38" s="997">
        <f>Inputs!Q$81</f>
        <v>157.38180790154269</v>
      </c>
      <c r="N38" s="997">
        <f>H38*$F38</f>
        <v>0</v>
      </c>
      <c r="O38" s="997">
        <f>I38*$F38</f>
        <v>0</v>
      </c>
      <c r="P38" s="997">
        <f t="shared" ref="P38:S43" si="12">J38*$F38</f>
        <v>0</v>
      </c>
      <c r="Q38" s="997">
        <f t="shared" si="12"/>
        <v>0</v>
      </c>
      <c r="R38" s="997">
        <f t="shared" si="12"/>
        <v>0</v>
      </c>
      <c r="S38" s="997">
        <f t="shared" si="12"/>
        <v>0</v>
      </c>
    </row>
    <row r="39" spans="1:19">
      <c r="A39" s="92"/>
      <c r="B39" s="180" t="s">
        <v>126</v>
      </c>
      <c r="C39" s="607">
        <v>0</v>
      </c>
      <c r="D39" s="604" t="str">
        <f>Inputs!$D$81</f>
        <v>Skilled Electrical Worker AH</v>
      </c>
      <c r="E39" s="180">
        <v>1</v>
      </c>
      <c r="F39" s="176">
        <f t="shared" si="11"/>
        <v>0</v>
      </c>
      <c r="G39" s="149"/>
      <c r="H39" s="997">
        <f>Inputs!L$81</f>
        <v>143.91156341859428</v>
      </c>
      <c r="I39" s="997">
        <f>Inputs!M$81</f>
        <v>146.75058306720953</v>
      </c>
      <c r="J39" s="997">
        <f>Inputs!N$81</f>
        <v>149.33909290435707</v>
      </c>
      <c r="K39" s="997">
        <f>Inputs!O$81</f>
        <v>151.97326104852442</v>
      </c>
      <c r="L39" s="997">
        <f>Inputs!P$81</f>
        <v>154.65389285921603</v>
      </c>
      <c r="M39" s="997">
        <f>Inputs!Q$81</f>
        <v>157.38180790154269</v>
      </c>
      <c r="N39" s="997">
        <f t="shared" ref="N39:O43" si="13">H39*$F39</f>
        <v>0</v>
      </c>
      <c r="O39" s="997">
        <f t="shared" si="13"/>
        <v>0</v>
      </c>
      <c r="P39" s="997">
        <f t="shared" si="12"/>
        <v>0</v>
      </c>
      <c r="Q39" s="997">
        <f t="shared" si="12"/>
        <v>0</v>
      </c>
      <c r="R39" s="997">
        <f t="shared" si="12"/>
        <v>0</v>
      </c>
      <c r="S39" s="997">
        <f t="shared" si="12"/>
        <v>0</v>
      </c>
    </row>
    <row r="40" spans="1:19">
      <c r="B40" s="180" t="s">
        <v>127</v>
      </c>
      <c r="C40" s="607">
        <v>0</v>
      </c>
      <c r="D40" s="604" t="str">
        <f>Inputs!$D$81</f>
        <v>Skilled Electrical Worker AH</v>
      </c>
      <c r="E40" s="180">
        <v>1</v>
      </c>
      <c r="F40" s="176">
        <f t="shared" si="11"/>
        <v>0</v>
      </c>
      <c r="G40" s="149"/>
      <c r="H40" s="997">
        <f>Inputs!L$81</f>
        <v>143.91156341859428</v>
      </c>
      <c r="I40" s="997">
        <f>Inputs!M$81</f>
        <v>146.75058306720953</v>
      </c>
      <c r="J40" s="997">
        <f>Inputs!N$81</f>
        <v>149.33909290435707</v>
      </c>
      <c r="K40" s="997">
        <f>Inputs!O$81</f>
        <v>151.97326104852442</v>
      </c>
      <c r="L40" s="997">
        <f>Inputs!P$81</f>
        <v>154.65389285921603</v>
      </c>
      <c r="M40" s="997">
        <f>Inputs!Q$81</f>
        <v>157.38180790154269</v>
      </c>
      <c r="N40" s="997">
        <f t="shared" si="13"/>
        <v>0</v>
      </c>
      <c r="O40" s="997">
        <f t="shared" si="13"/>
        <v>0</v>
      </c>
      <c r="P40" s="997">
        <f t="shared" si="12"/>
        <v>0</v>
      </c>
      <c r="Q40" s="997">
        <f t="shared" si="12"/>
        <v>0</v>
      </c>
      <c r="R40" s="997">
        <f t="shared" si="12"/>
        <v>0</v>
      </c>
      <c r="S40" s="997">
        <f t="shared" si="12"/>
        <v>0</v>
      </c>
    </row>
    <row r="41" spans="1:19">
      <c r="A41" s="92"/>
      <c r="B41" s="134" t="s">
        <v>128</v>
      </c>
      <c r="C41" s="607">
        <v>1</v>
      </c>
      <c r="D41" s="604" t="str">
        <f>Inputs!$D$81</f>
        <v>Skilled Electrical Worker AH</v>
      </c>
      <c r="E41" s="180">
        <v>1</v>
      </c>
      <c r="F41" s="176">
        <f t="shared" si="11"/>
        <v>1</v>
      </c>
      <c r="G41" s="149"/>
      <c r="H41" s="997">
        <f>Inputs!L$81</f>
        <v>143.91156341859428</v>
      </c>
      <c r="I41" s="997">
        <f>Inputs!M$81</f>
        <v>146.75058306720953</v>
      </c>
      <c r="J41" s="997">
        <f>Inputs!N$81</f>
        <v>149.33909290435707</v>
      </c>
      <c r="K41" s="997">
        <f>Inputs!O$81</f>
        <v>151.97326104852442</v>
      </c>
      <c r="L41" s="997">
        <f>Inputs!P$81</f>
        <v>154.65389285921603</v>
      </c>
      <c r="M41" s="997">
        <f>Inputs!Q$81</f>
        <v>157.38180790154269</v>
      </c>
      <c r="N41" s="997">
        <f t="shared" si="13"/>
        <v>143.91156341859428</v>
      </c>
      <c r="O41" s="997">
        <f t="shared" si="13"/>
        <v>146.75058306720953</v>
      </c>
      <c r="P41" s="997">
        <f t="shared" si="12"/>
        <v>149.33909290435707</v>
      </c>
      <c r="Q41" s="997">
        <f t="shared" si="12"/>
        <v>151.97326104852442</v>
      </c>
      <c r="R41" s="997">
        <f t="shared" si="12"/>
        <v>154.65389285921603</v>
      </c>
      <c r="S41" s="997">
        <f t="shared" si="12"/>
        <v>157.38180790154269</v>
      </c>
    </row>
    <row r="42" spans="1:19">
      <c r="A42" s="92"/>
      <c r="B42" s="180" t="s">
        <v>206</v>
      </c>
      <c r="C42" s="607">
        <v>0</v>
      </c>
      <c r="D42" s="604" t="str">
        <f>Inputs!$D$81</f>
        <v>Skilled Electrical Worker AH</v>
      </c>
      <c r="E42" s="180">
        <v>1</v>
      </c>
      <c r="F42" s="176">
        <f t="shared" si="11"/>
        <v>0</v>
      </c>
      <c r="G42" s="135"/>
      <c r="H42" s="997">
        <f>Inputs!L$81</f>
        <v>143.91156341859428</v>
      </c>
      <c r="I42" s="997">
        <f>Inputs!M$81</f>
        <v>146.75058306720953</v>
      </c>
      <c r="J42" s="997">
        <f>Inputs!N$81</f>
        <v>149.33909290435707</v>
      </c>
      <c r="K42" s="997">
        <f>Inputs!O$81</f>
        <v>151.97326104852442</v>
      </c>
      <c r="L42" s="997">
        <f>Inputs!P$81</f>
        <v>154.65389285921603</v>
      </c>
      <c r="M42" s="997">
        <f>Inputs!Q$81</f>
        <v>157.38180790154269</v>
      </c>
      <c r="N42" s="997">
        <f t="shared" si="13"/>
        <v>0</v>
      </c>
      <c r="O42" s="997">
        <f t="shared" si="13"/>
        <v>0</v>
      </c>
      <c r="P42" s="997">
        <f t="shared" si="12"/>
        <v>0</v>
      </c>
      <c r="Q42" s="997">
        <f t="shared" si="12"/>
        <v>0</v>
      </c>
      <c r="R42" s="997">
        <f t="shared" si="12"/>
        <v>0</v>
      </c>
      <c r="S42" s="997">
        <f t="shared" si="12"/>
        <v>0</v>
      </c>
    </row>
    <row r="43" spans="1:19">
      <c r="A43" s="92"/>
      <c r="B43" s="180" t="s">
        <v>127</v>
      </c>
      <c r="C43" s="607">
        <v>0</v>
      </c>
      <c r="D43" s="604" t="str">
        <f>Inputs!$D$81</f>
        <v>Skilled Electrical Worker AH</v>
      </c>
      <c r="E43" s="180">
        <v>1</v>
      </c>
      <c r="F43" s="176">
        <f t="shared" si="11"/>
        <v>0</v>
      </c>
      <c r="G43" s="135"/>
      <c r="H43" s="997">
        <f>Inputs!L$81</f>
        <v>143.91156341859428</v>
      </c>
      <c r="I43" s="997">
        <f>Inputs!M$81</f>
        <v>146.75058306720953</v>
      </c>
      <c r="J43" s="997">
        <f>Inputs!N$81</f>
        <v>149.33909290435707</v>
      </c>
      <c r="K43" s="997">
        <f>Inputs!O$81</f>
        <v>151.97326104852442</v>
      </c>
      <c r="L43" s="997">
        <f>Inputs!P$81</f>
        <v>154.65389285921603</v>
      </c>
      <c r="M43" s="997">
        <f>Inputs!Q$81</f>
        <v>157.38180790154269</v>
      </c>
      <c r="N43" s="997">
        <f t="shared" si="13"/>
        <v>0</v>
      </c>
      <c r="O43" s="997">
        <f t="shared" si="13"/>
        <v>0</v>
      </c>
      <c r="P43" s="997">
        <f t="shared" si="12"/>
        <v>0</v>
      </c>
      <c r="Q43" s="997">
        <f t="shared" si="12"/>
        <v>0</v>
      </c>
      <c r="R43" s="997">
        <f t="shared" si="12"/>
        <v>0</v>
      </c>
      <c r="S43" s="997">
        <f t="shared" si="12"/>
        <v>0</v>
      </c>
    </row>
    <row r="44" spans="1:19">
      <c r="A44" s="92"/>
      <c r="B44" s="180"/>
      <c r="C44" s="512"/>
      <c r="D44" s="180"/>
      <c r="E44" s="180"/>
      <c r="F44" s="176"/>
      <c r="G44" s="135"/>
      <c r="H44" s="982"/>
      <c r="I44" s="982"/>
      <c r="J44" s="982"/>
      <c r="K44" s="982"/>
      <c r="L44" s="982"/>
      <c r="M44" s="982"/>
      <c r="N44" s="1000"/>
      <c r="O44" s="1000"/>
      <c r="P44" s="1000"/>
      <c r="Q44" s="1000"/>
      <c r="R44" s="1000"/>
      <c r="S44" s="1000"/>
    </row>
    <row r="45" spans="1:19">
      <c r="A45" s="181">
        <v>3.5</v>
      </c>
      <c r="B45" s="180" t="s">
        <v>207</v>
      </c>
      <c r="C45" s="512">
        <v>0.17</v>
      </c>
      <c r="D45" s="604" t="str">
        <f>Inputs!$D$81</f>
        <v>Skilled Electrical Worker AH</v>
      </c>
      <c r="E45" s="180">
        <v>1</v>
      </c>
      <c r="F45" s="176">
        <f>E45*C45</f>
        <v>0.17</v>
      </c>
      <c r="G45" s="135"/>
      <c r="H45" s="997">
        <f>Inputs!L$81</f>
        <v>143.91156341859428</v>
      </c>
      <c r="I45" s="997">
        <f>Inputs!M$81</f>
        <v>146.75058306720953</v>
      </c>
      <c r="J45" s="997">
        <f>Inputs!N$81</f>
        <v>149.33909290435707</v>
      </c>
      <c r="K45" s="997">
        <f>Inputs!O$81</f>
        <v>151.97326104852442</v>
      </c>
      <c r="L45" s="997">
        <f>Inputs!P$81</f>
        <v>154.65389285921603</v>
      </c>
      <c r="M45" s="997">
        <f>Inputs!Q$81</f>
        <v>157.38180790154269</v>
      </c>
      <c r="N45" s="997">
        <f t="shared" ref="N45:S45" si="14">H45*$F45</f>
        <v>24.46496578116103</v>
      </c>
      <c r="O45" s="997">
        <f t="shared" si="14"/>
        <v>24.947599121425622</v>
      </c>
      <c r="P45" s="997">
        <f t="shared" si="14"/>
        <v>25.387645793740706</v>
      </c>
      <c r="Q45" s="997">
        <f t="shared" si="14"/>
        <v>25.835454378249153</v>
      </c>
      <c r="R45" s="997">
        <f t="shared" si="14"/>
        <v>26.291161786066727</v>
      </c>
      <c r="S45" s="997">
        <f t="shared" si="14"/>
        <v>26.754907343262257</v>
      </c>
    </row>
    <row r="46" spans="1:19">
      <c r="A46" s="181"/>
      <c r="B46" s="180"/>
      <c r="C46" s="130"/>
      <c r="D46" s="180"/>
      <c r="E46" s="180"/>
      <c r="F46" s="176"/>
      <c r="G46" s="107"/>
      <c r="H46" s="982"/>
      <c r="I46" s="982"/>
      <c r="J46" s="982"/>
      <c r="K46" s="982"/>
      <c r="L46" s="982"/>
      <c r="M46" s="982"/>
      <c r="N46" s="1000"/>
      <c r="O46" s="1000"/>
      <c r="P46" s="1000"/>
      <c r="Q46" s="1000"/>
      <c r="R46" s="1000"/>
      <c r="S46" s="1000"/>
    </row>
    <row r="47" spans="1:19">
      <c r="A47" s="187"/>
      <c r="B47" s="182" t="s">
        <v>44</v>
      </c>
      <c r="C47" s="142">
        <f>SUM(C30:C46)</f>
        <v>1.5899999999999999</v>
      </c>
      <c r="D47" s="232"/>
      <c r="E47" s="232"/>
      <c r="F47" s="183">
        <f>SUM(F30:F46)</f>
        <v>1.5899999999999999</v>
      </c>
      <c r="G47" s="235"/>
      <c r="H47" s="1020"/>
      <c r="I47" s="1020"/>
      <c r="J47" s="1020"/>
      <c r="K47" s="1020"/>
      <c r="L47" s="1020"/>
      <c r="M47" s="1020"/>
      <c r="N47" s="1020">
        <f t="shared" ref="N47:S47" si="15">SUM(N32:N45)</f>
        <v>228.8193858355649</v>
      </c>
      <c r="O47" s="1020">
        <f t="shared" si="15"/>
        <v>233.33342707686316</v>
      </c>
      <c r="P47" s="1020">
        <f t="shared" si="15"/>
        <v>237.44915771792776</v>
      </c>
      <c r="Q47" s="1020">
        <f t="shared" si="15"/>
        <v>241.63748506715382</v>
      </c>
      <c r="R47" s="1020">
        <f t="shared" si="15"/>
        <v>245.89968964615352</v>
      </c>
      <c r="S47" s="1020">
        <f t="shared" si="15"/>
        <v>250.23707456345286</v>
      </c>
    </row>
    <row r="48" spans="1:19">
      <c r="A48" s="92"/>
      <c r="B48" s="175" t="s">
        <v>106</v>
      </c>
      <c r="C48" s="176"/>
      <c r="D48" s="180"/>
      <c r="E48" s="180"/>
      <c r="F48" s="176"/>
      <c r="G48" s="135"/>
      <c r="H48" s="982"/>
      <c r="I48" s="982"/>
      <c r="J48" s="982"/>
      <c r="K48" s="982"/>
      <c r="L48" s="982"/>
      <c r="M48" s="982"/>
      <c r="N48" s="1000"/>
      <c r="O48" s="1000"/>
      <c r="P48" s="1000"/>
      <c r="Q48" s="1000"/>
      <c r="R48" s="1000"/>
      <c r="S48" s="1000"/>
    </row>
    <row r="49" spans="1:19">
      <c r="A49" s="92"/>
      <c r="B49" s="180"/>
      <c r="C49" s="176"/>
      <c r="D49" s="180"/>
      <c r="E49" s="180"/>
      <c r="F49" s="176"/>
      <c r="G49" s="135"/>
      <c r="H49" s="997"/>
      <c r="I49" s="997"/>
      <c r="J49" s="997"/>
      <c r="K49" s="997"/>
      <c r="L49" s="997"/>
      <c r="M49" s="997"/>
      <c r="N49" s="997"/>
      <c r="O49" s="997"/>
      <c r="P49" s="997"/>
      <c r="Q49" s="997"/>
      <c r="R49" s="997"/>
      <c r="S49" s="997"/>
    </row>
    <row r="50" spans="1:19">
      <c r="A50" s="181">
        <v>4.0999999999999996</v>
      </c>
      <c r="B50" s="180" t="s">
        <v>208</v>
      </c>
      <c r="C50" s="512">
        <v>0.10530973451327431</v>
      </c>
      <c r="D50" s="134" t="str">
        <f>Inputs!$D$82</f>
        <v>Support staff</v>
      </c>
      <c r="E50" s="180">
        <v>1</v>
      </c>
      <c r="F50" s="176">
        <f>E50*C50</f>
        <v>0.10530973451327431</v>
      </c>
      <c r="G50" s="135"/>
      <c r="H50" s="971">
        <f>Inputs!L$82</f>
        <v>68.441017362959727</v>
      </c>
      <c r="I50" s="971">
        <f>Inputs!M$82</f>
        <v>69.791189569063036</v>
      </c>
      <c r="J50" s="971">
        <f>Inputs!N$82</f>
        <v>71.02222509185215</v>
      </c>
      <c r="K50" s="971">
        <f>Inputs!O$82</f>
        <v>72.274974651437702</v>
      </c>
      <c r="L50" s="971">
        <f>Inputs!P$82</f>
        <v>73.549821258208297</v>
      </c>
      <c r="M50" s="971">
        <f>Inputs!Q$82</f>
        <v>74.847154678410959</v>
      </c>
      <c r="N50" s="997">
        <f t="shared" ref="N50:S50" si="16">H50*$F50</f>
        <v>7.2075053683116863</v>
      </c>
      <c r="O50" s="997">
        <f t="shared" si="16"/>
        <v>7.3496916448836282</v>
      </c>
      <c r="P50" s="997">
        <f t="shared" si="16"/>
        <v>7.4793316689649592</v>
      </c>
      <c r="Q50" s="997">
        <f t="shared" si="16"/>
        <v>7.6112583924965351</v>
      </c>
      <c r="R50" s="997">
        <f t="shared" si="16"/>
        <v>7.7455121502006952</v>
      </c>
      <c r="S50" s="997">
        <f t="shared" si="16"/>
        <v>7.8821339882574355</v>
      </c>
    </row>
    <row r="51" spans="1:19">
      <c r="A51" s="181"/>
      <c r="B51" s="180"/>
      <c r="C51" s="512"/>
      <c r="D51" s="180"/>
      <c r="E51" s="180"/>
      <c r="F51" s="176"/>
      <c r="G51" s="107"/>
      <c r="H51" s="997"/>
      <c r="I51" s="997"/>
      <c r="J51" s="997"/>
      <c r="K51" s="997"/>
      <c r="L51" s="997"/>
      <c r="M51" s="997"/>
      <c r="N51" s="997"/>
      <c r="O51" s="997"/>
      <c r="P51" s="997"/>
      <c r="Q51" s="997"/>
      <c r="R51" s="997"/>
      <c r="S51" s="997"/>
    </row>
    <row r="52" spans="1:19">
      <c r="A52" s="181">
        <v>4.2</v>
      </c>
      <c r="B52" s="180" t="s">
        <v>209</v>
      </c>
      <c r="C52" s="512">
        <v>4.129793510324483E-2</v>
      </c>
      <c r="D52" s="134" t="str">
        <f>Inputs!$D$82</f>
        <v>Support staff</v>
      </c>
      <c r="E52" s="180">
        <v>1</v>
      </c>
      <c r="F52" s="176">
        <f>E52*C52</f>
        <v>4.129793510324483E-2</v>
      </c>
      <c r="G52" s="107"/>
      <c r="H52" s="971">
        <f>Inputs!L$82</f>
        <v>68.441017362959727</v>
      </c>
      <c r="I52" s="971">
        <f>Inputs!M$82</f>
        <v>69.791189569063036</v>
      </c>
      <c r="J52" s="971">
        <f>Inputs!N$82</f>
        <v>71.02222509185215</v>
      </c>
      <c r="K52" s="971">
        <f>Inputs!O$82</f>
        <v>72.274974651437702</v>
      </c>
      <c r="L52" s="971">
        <f>Inputs!P$82</f>
        <v>73.549821258208297</v>
      </c>
      <c r="M52" s="971">
        <f>Inputs!Q$82</f>
        <v>74.847154678410959</v>
      </c>
      <c r="N52" s="997">
        <f t="shared" ref="N52:S52" si="17">H52*$F52</f>
        <v>2.8264726934555635</v>
      </c>
      <c r="O52" s="997">
        <f t="shared" si="17"/>
        <v>2.8822320176014227</v>
      </c>
      <c r="P52" s="997">
        <f t="shared" si="17"/>
        <v>2.9330712427313568</v>
      </c>
      <c r="Q52" s="997">
        <f t="shared" si="17"/>
        <v>2.9848072127437395</v>
      </c>
      <c r="R52" s="997">
        <f t="shared" si="17"/>
        <v>3.0374557451767434</v>
      </c>
      <c r="S52" s="997">
        <f t="shared" si="17"/>
        <v>3.0910329365715437</v>
      </c>
    </row>
    <row r="53" spans="1:19">
      <c r="A53" s="181"/>
      <c r="B53" s="180"/>
      <c r="C53" s="512"/>
      <c r="D53" s="180"/>
      <c r="E53" s="180"/>
      <c r="F53" s="176"/>
      <c r="G53" s="107"/>
      <c r="H53" s="1013"/>
      <c r="I53" s="1013"/>
      <c r="J53" s="1013"/>
      <c r="K53" s="1013"/>
      <c r="L53" s="1013"/>
      <c r="M53" s="1013"/>
      <c r="N53" s="1014"/>
      <c r="O53" s="1014"/>
      <c r="P53" s="1014"/>
      <c r="Q53" s="1014"/>
      <c r="R53" s="1014"/>
      <c r="S53" s="1014"/>
    </row>
    <row r="54" spans="1:19">
      <c r="A54" s="181">
        <v>4.3</v>
      </c>
      <c r="B54" s="180" t="s">
        <v>210</v>
      </c>
      <c r="C54" s="512">
        <v>4.129793510324483E-2</v>
      </c>
      <c r="D54" s="134" t="str">
        <f>Inputs!$D$82</f>
        <v>Support staff</v>
      </c>
      <c r="E54" s="180">
        <v>1</v>
      </c>
      <c r="F54" s="176">
        <f>E54*C54</f>
        <v>4.129793510324483E-2</v>
      </c>
      <c r="G54" s="107"/>
      <c r="H54" s="971">
        <f>Inputs!L$82</f>
        <v>68.441017362959727</v>
      </c>
      <c r="I54" s="971">
        <f>Inputs!M$82</f>
        <v>69.791189569063036</v>
      </c>
      <c r="J54" s="971">
        <f>Inputs!N$82</f>
        <v>71.02222509185215</v>
      </c>
      <c r="K54" s="971">
        <f>Inputs!O$82</f>
        <v>72.274974651437702</v>
      </c>
      <c r="L54" s="971">
        <f>Inputs!P$82</f>
        <v>73.549821258208297</v>
      </c>
      <c r="M54" s="971">
        <f>Inputs!Q$82</f>
        <v>74.847154678410959</v>
      </c>
      <c r="N54" s="997">
        <f t="shared" ref="N54:S54" si="18">H54*$F54</f>
        <v>2.8264726934555635</v>
      </c>
      <c r="O54" s="997">
        <f t="shared" si="18"/>
        <v>2.8822320176014227</v>
      </c>
      <c r="P54" s="997">
        <f t="shared" si="18"/>
        <v>2.9330712427313568</v>
      </c>
      <c r="Q54" s="997">
        <f t="shared" si="18"/>
        <v>2.9848072127437395</v>
      </c>
      <c r="R54" s="997">
        <f t="shared" si="18"/>
        <v>3.0374557451767434</v>
      </c>
      <c r="S54" s="997">
        <f t="shared" si="18"/>
        <v>3.0910329365715437</v>
      </c>
    </row>
    <row r="55" spans="1:19">
      <c r="A55" s="181"/>
      <c r="B55" s="180"/>
      <c r="C55" s="512"/>
      <c r="D55" s="180"/>
      <c r="E55" s="180"/>
      <c r="F55" s="176"/>
      <c r="G55" s="107"/>
      <c r="H55" s="984"/>
      <c r="I55" s="984"/>
      <c r="J55" s="984"/>
      <c r="K55" s="984"/>
      <c r="L55" s="984"/>
      <c r="M55" s="984"/>
      <c r="N55" s="984"/>
      <c r="O55" s="998"/>
      <c r="P55" s="998"/>
      <c r="Q55" s="998"/>
      <c r="R55" s="998"/>
      <c r="S55" s="998"/>
    </row>
    <row r="56" spans="1:19">
      <c r="A56" s="181">
        <v>4.4000000000000004</v>
      </c>
      <c r="B56" s="180" t="s">
        <v>129</v>
      </c>
      <c r="C56" s="512">
        <v>0</v>
      </c>
      <c r="D56" s="134" t="str">
        <f>Inputs!$D$82</f>
        <v>Support staff</v>
      </c>
      <c r="E56" s="180">
        <v>1</v>
      </c>
      <c r="F56" s="176">
        <f>E56*C56</f>
        <v>0</v>
      </c>
      <c r="G56" s="107"/>
      <c r="H56" s="971">
        <f>Inputs!L$82</f>
        <v>68.441017362959727</v>
      </c>
      <c r="I56" s="971">
        <f>Inputs!M$82</f>
        <v>69.791189569063036</v>
      </c>
      <c r="J56" s="971">
        <f>Inputs!N$82</f>
        <v>71.02222509185215</v>
      </c>
      <c r="K56" s="971">
        <f>Inputs!O$82</f>
        <v>72.274974651437702</v>
      </c>
      <c r="L56" s="971">
        <f>Inputs!P$82</f>
        <v>73.549821258208297</v>
      </c>
      <c r="M56" s="971">
        <f>Inputs!Q$82</f>
        <v>74.847154678410959</v>
      </c>
      <c r="N56" s="997">
        <f t="shared" ref="N56:S56" si="19">H56*$F56</f>
        <v>0</v>
      </c>
      <c r="O56" s="997">
        <f t="shared" si="19"/>
        <v>0</v>
      </c>
      <c r="P56" s="997">
        <f t="shared" si="19"/>
        <v>0</v>
      </c>
      <c r="Q56" s="997">
        <f t="shared" si="19"/>
        <v>0</v>
      </c>
      <c r="R56" s="997">
        <f t="shared" si="19"/>
        <v>0</v>
      </c>
      <c r="S56" s="997">
        <f t="shared" si="19"/>
        <v>0</v>
      </c>
    </row>
    <row r="57" spans="1:19">
      <c r="A57" s="181"/>
      <c r="B57" s="180"/>
      <c r="C57" s="514"/>
      <c r="D57" s="180"/>
      <c r="E57" s="180"/>
      <c r="F57" s="176"/>
      <c r="G57" s="107"/>
      <c r="H57" s="984"/>
      <c r="I57" s="984"/>
      <c r="J57" s="984"/>
      <c r="K57" s="984"/>
      <c r="L57" s="984"/>
      <c r="M57" s="984"/>
      <c r="N57" s="984"/>
      <c r="O57" s="998"/>
      <c r="P57" s="998"/>
      <c r="Q57" s="998"/>
      <c r="R57" s="998"/>
      <c r="S57" s="998"/>
    </row>
    <row r="58" spans="1:19">
      <c r="A58" s="181"/>
      <c r="B58" s="180"/>
      <c r="C58" s="196"/>
      <c r="D58" s="180"/>
      <c r="E58" s="180"/>
      <c r="F58" s="176"/>
      <c r="H58" s="982"/>
      <c r="I58" s="982"/>
      <c r="J58" s="982"/>
      <c r="K58" s="982"/>
      <c r="L58" s="982"/>
      <c r="M58" s="982"/>
      <c r="N58" s="982"/>
      <c r="O58" s="1000"/>
      <c r="P58" s="1000"/>
      <c r="Q58" s="1000"/>
      <c r="R58" s="1000"/>
      <c r="S58" s="1000"/>
    </row>
    <row r="59" spans="1:19">
      <c r="A59" s="181"/>
      <c r="B59" s="180"/>
      <c r="C59" s="196"/>
      <c r="D59" s="180"/>
      <c r="E59" s="180"/>
      <c r="F59" s="176"/>
      <c r="H59" s="982"/>
      <c r="I59" s="982"/>
      <c r="J59" s="982"/>
      <c r="K59" s="982"/>
      <c r="L59" s="982"/>
      <c r="M59" s="982"/>
      <c r="N59" s="982"/>
      <c r="O59" s="1000"/>
      <c r="P59" s="1000"/>
      <c r="Q59" s="1000"/>
      <c r="R59" s="1000"/>
      <c r="S59" s="1000"/>
    </row>
    <row r="60" spans="1:19">
      <c r="A60" s="187"/>
      <c r="B60" s="182" t="s">
        <v>44</v>
      </c>
      <c r="C60" s="183">
        <f>SUM(C48:C59)</f>
        <v>0.18790560471976397</v>
      </c>
      <c r="D60" s="232"/>
      <c r="E60" s="232"/>
      <c r="F60" s="183">
        <f>SUM(F48:F59)</f>
        <v>0.18790560471976397</v>
      </c>
      <c r="G60" s="235"/>
      <c r="H60" s="991"/>
      <c r="I60" s="991"/>
      <c r="J60" s="991"/>
      <c r="K60" s="991"/>
      <c r="L60" s="991"/>
      <c r="M60" s="991"/>
      <c r="N60" s="992">
        <f t="shared" ref="N60:S60" si="20">SUM(N50:N59)</f>
        <v>12.860450755222814</v>
      </c>
      <c r="O60" s="992">
        <f t="shared" si="20"/>
        <v>13.114155680086474</v>
      </c>
      <c r="P60" s="992">
        <f t="shared" si="20"/>
        <v>13.345474154427672</v>
      </c>
      <c r="Q60" s="992">
        <f t="shared" si="20"/>
        <v>13.580872817984014</v>
      </c>
      <c r="R60" s="992">
        <f t="shared" si="20"/>
        <v>13.820423640554182</v>
      </c>
      <c r="S60" s="992">
        <f t="shared" si="20"/>
        <v>14.064199861400523</v>
      </c>
    </row>
    <row r="61" spans="1:19">
      <c r="A61" s="233"/>
      <c r="B61" s="190"/>
      <c r="C61" s="189"/>
      <c r="D61" s="191"/>
      <c r="E61" s="191"/>
      <c r="F61" s="192"/>
      <c r="G61" s="135"/>
      <c r="H61" s="982"/>
      <c r="I61" s="982"/>
      <c r="J61" s="982"/>
      <c r="K61" s="982"/>
      <c r="L61" s="982"/>
      <c r="M61" s="982"/>
      <c r="N61" s="982"/>
      <c r="O61" s="1000"/>
      <c r="P61" s="1000"/>
      <c r="Q61" s="1000"/>
      <c r="R61" s="1000"/>
      <c r="S61" s="1000"/>
    </row>
    <row r="62" spans="1:19">
      <c r="A62" s="233"/>
      <c r="B62" s="190" t="s">
        <v>130</v>
      </c>
      <c r="C62" s="930">
        <f>C24+C29+C47+C60</f>
        <v>2.7066666666666661</v>
      </c>
      <c r="D62" s="90"/>
      <c r="E62" s="90"/>
      <c r="F62" s="193">
        <f>F24+F29+F47+F60</f>
        <v>2.7066666666666661</v>
      </c>
      <c r="G62" s="194"/>
      <c r="H62" s="991"/>
      <c r="I62" s="991"/>
      <c r="J62" s="991"/>
      <c r="K62" s="991"/>
      <c r="L62" s="991"/>
      <c r="M62" s="991"/>
      <c r="N62" s="1011">
        <f t="shared" ref="N62:S62" si="21">N24+N29+N47+N60</f>
        <v>336.69124941405096</v>
      </c>
      <c r="O62" s="1011">
        <f t="shared" si="21"/>
        <v>343.33333605321127</v>
      </c>
      <c r="P62" s="1011">
        <f t="shared" si="21"/>
        <v>349.38933732570638</v>
      </c>
      <c r="Q62" s="1011">
        <f t="shared" si="21"/>
        <v>355.55215942671208</v>
      </c>
      <c r="R62" s="1011">
        <f t="shared" si="21"/>
        <v>361.82368655157268</v>
      </c>
      <c r="S62" s="1011">
        <f t="shared" si="21"/>
        <v>368.20583613065003</v>
      </c>
    </row>
    <row r="63" spans="1:19">
      <c r="H63" s="979"/>
      <c r="I63" s="980"/>
      <c r="J63" s="980"/>
      <c r="K63" s="980"/>
      <c r="L63" s="980"/>
      <c r="M63" s="980"/>
      <c r="N63" s="980"/>
    </row>
    <row r="64" spans="1:19" s="102" customFormat="1">
      <c r="B64" s="152"/>
      <c r="F64" s="157"/>
      <c r="G64" s="107"/>
      <c r="H64"/>
      <c r="I64"/>
      <c r="J64"/>
      <c r="K64"/>
      <c r="L64"/>
      <c r="M64"/>
      <c r="N64"/>
      <c r="O64"/>
      <c r="P64"/>
      <c r="Q64"/>
      <c r="R64"/>
      <c r="S64"/>
    </row>
    <row r="65" spans="2:19" s="102" customFormat="1">
      <c r="F65" s="157"/>
      <c r="G65" s="107"/>
      <c r="H65"/>
      <c r="I65"/>
      <c r="J65"/>
      <c r="K65"/>
      <c r="L65"/>
      <c r="M65"/>
      <c r="N65"/>
      <c r="O65"/>
      <c r="P65"/>
      <c r="Q65"/>
      <c r="R65"/>
      <c r="S65"/>
    </row>
    <row r="66" spans="2:19" s="102" customFormat="1">
      <c r="B66" s="152"/>
      <c r="F66" s="157"/>
      <c r="G66" s="107"/>
      <c r="H66"/>
      <c r="I66"/>
      <c r="J66"/>
      <c r="K66"/>
      <c r="L66"/>
      <c r="M66"/>
      <c r="N66"/>
      <c r="O66"/>
      <c r="P66"/>
      <c r="Q66"/>
      <c r="R66"/>
      <c r="S66"/>
    </row>
    <row r="67" spans="2:19" s="102" customFormat="1">
      <c r="B67" s="152"/>
      <c r="F67" s="157"/>
      <c r="G67" s="107"/>
      <c r="H67"/>
      <c r="I67"/>
      <c r="J67"/>
      <c r="K67"/>
      <c r="L67"/>
      <c r="M67"/>
      <c r="N67"/>
      <c r="O67"/>
      <c r="P67"/>
      <c r="Q67"/>
      <c r="R67"/>
      <c r="S67"/>
    </row>
    <row r="68" spans="2:19">
      <c r="B68" s="354" t="s">
        <v>229</v>
      </c>
      <c r="H68" s="979"/>
      <c r="I68" s="979"/>
      <c r="J68" s="979"/>
      <c r="K68" s="979"/>
      <c r="L68" s="979"/>
      <c r="M68" s="979"/>
      <c r="N68" s="979">
        <f>N62</f>
        <v>336.69124941405096</v>
      </c>
      <c r="O68" s="979">
        <f>O62</f>
        <v>343.33333605321127</v>
      </c>
      <c r="P68" s="979">
        <f t="shared" ref="P68:S68" si="22">P62</f>
        <v>349.38933732570638</v>
      </c>
      <c r="Q68" s="979">
        <f t="shared" si="22"/>
        <v>355.55215942671208</v>
      </c>
      <c r="R68" s="979">
        <f t="shared" si="22"/>
        <v>361.82368655157268</v>
      </c>
      <c r="S68" s="979">
        <f t="shared" si="22"/>
        <v>368.20583613065003</v>
      </c>
    </row>
    <row r="69" spans="2:19">
      <c r="B69" s="354" t="s">
        <v>43</v>
      </c>
      <c r="H69" s="979"/>
      <c r="I69" s="979"/>
      <c r="J69" s="979"/>
      <c r="K69" s="979"/>
      <c r="L69" s="979"/>
      <c r="M69" s="979"/>
      <c r="N69" s="979"/>
      <c r="O69" s="979"/>
      <c r="P69" s="979"/>
      <c r="Q69" s="979"/>
      <c r="R69" s="979"/>
      <c r="S69" s="979"/>
    </row>
    <row r="70" spans="2:19">
      <c r="B70" s="354" t="s">
        <v>232</v>
      </c>
      <c r="H70" s="979"/>
      <c r="I70" s="979"/>
      <c r="J70" s="979"/>
      <c r="K70" s="979"/>
      <c r="L70" s="979"/>
      <c r="M70" s="979"/>
      <c r="N70" s="980"/>
      <c r="O70" s="980"/>
      <c r="P70" s="980"/>
      <c r="Q70" s="980"/>
      <c r="R70" s="980"/>
      <c r="S70" s="980"/>
    </row>
    <row r="71" spans="2:19">
      <c r="B71" s="354" t="s">
        <v>238</v>
      </c>
      <c r="H71" s="979"/>
      <c r="I71" s="979"/>
      <c r="J71" s="979"/>
      <c r="K71" s="979"/>
      <c r="L71" s="979"/>
      <c r="M71" s="979"/>
      <c r="N71" s="979">
        <f>SUM(N72,N68:N70)*(Inputs!$M$27)</f>
        <v>44.406208885219179</v>
      </c>
      <c r="O71" s="979">
        <f>SUM(O72,O68:O70)*(Inputs!$M$27)</f>
        <v>45.282233692058028</v>
      </c>
      <c r="P71" s="979">
        <f>SUM(P72,P68:P70)*(Inputs!$M$27)</f>
        <v>46.080959699887408</v>
      </c>
      <c r="Q71" s="979">
        <f>SUM(Q72,Q68:Q70)*(Inputs!$M$27)</f>
        <v>46.893774306789055</v>
      </c>
      <c r="R71" s="979">
        <f>SUM(R72,R68:R70)*(Inputs!$M$27)</f>
        <v>47.720926019286914</v>
      </c>
      <c r="S71" s="979">
        <f>SUM(S72,S68:S70)*(Inputs!$M$27)</f>
        <v>48.562667727271432</v>
      </c>
    </row>
    <row r="72" spans="2:19">
      <c r="B72" s="354" t="s">
        <v>237</v>
      </c>
      <c r="H72" s="979"/>
      <c r="I72" s="979"/>
      <c r="J72" s="979"/>
      <c r="K72" s="979"/>
      <c r="L72" s="979"/>
      <c r="M72" s="979"/>
      <c r="N72" s="979">
        <f>SUM(N68:N70)*(Inputs!$M$26)</f>
        <v>30.302212447264584</v>
      </c>
      <c r="O72" s="979">
        <f>SUM(O68:O70)*(Inputs!$M$26)</f>
        <v>30.900000244789013</v>
      </c>
      <c r="P72" s="979">
        <f>SUM(P68:P70)*(Inputs!$M$26)</f>
        <v>31.445040359313573</v>
      </c>
      <c r="Q72" s="979">
        <f>SUM(Q68:Q70)*(Inputs!$M$26)</f>
        <v>31.999694348404088</v>
      </c>
      <c r="R72" s="979">
        <f>SUM(R68:R70)*(Inputs!$M$26)</f>
        <v>32.564131789641543</v>
      </c>
      <c r="S72" s="979">
        <f>SUM(S68:S70)*(Inputs!$M$26)</f>
        <v>33.138525251758502</v>
      </c>
    </row>
    <row r="73" spans="2:19">
      <c r="B73" s="989" t="s">
        <v>85</v>
      </c>
      <c r="H73" s="396"/>
      <c r="I73" s="396"/>
      <c r="J73" s="396"/>
      <c r="K73" s="396"/>
      <c r="L73" s="396"/>
      <c r="M73" s="396"/>
      <c r="N73" s="979">
        <f>SUM(N68:N72)*Inputs!$M$28</f>
        <v>28.797976952257436</v>
      </c>
      <c r="O73" s="979">
        <f>SUM(O68:O72)*Inputs!$M$28</f>
        <v>29.366089899304082</v>
      </c>
      <c r="P73" s="979">
        <f>SUM(P68:P72)*Inputs!$M$28</f>
        <v>29.884073616943517</v>
      </c>
      <c r="Q73" s="979">
        <f>SUM(Q68:Q72)*Inputs!$M$28</f>
        <v>30.411193965733368</v>
      </c>
      <c r="R73" s="979">
        <f>SUM(R68:R72)*Inputs!$M$28</f>
        <v>30.947612105235084</v>
      </c>
      <c r="S73" s="979">
        <f>SUM(S68:S72)*Inputs!$M$28</f>
        <v>31.493492037677601</v>
      </c>
    </row>
    <row r="74" spans="2:19">
      <c r="B74" s="989"/>
      <c r="H74" s="396"/>
      <c r="I74" s="396"/>
      <c r="J74" s="396"/>
      <c r="K74" s="396"/>
      <c r="L74" s="396"/>
      <c r="M74" s="396"/>
      <c r="N74" s="606"/>
      <c r="O74" s="606"/>
      <c r="P74" s="606"/>
      <c r="Q74" s="606"/>
      <c r="R74" s="606"/>
      <c r="S74" s="606"/>
    </row>
    <row r="75" spans="2:19">
      <c r="B75" s="988" t="s">
        <v>527</v>
      </c>
      <c r="H75" s="396"/>
      <c r="I75" s="396"/>
      <c r="J75" s="396"/>
      <c r="K75" s="396"/>
      <c r="L75" s="396"/>
      <c r="M75" s="396"/>
      <c r="N75" s="448">
        <f>SUM(N68:N74)</f>
        <v>440.1976476987922</v>
      </c>
      <c r="O75" s="448">
        <f t="shared" ref="O75:S75" si="23">SUM(O68:O74)</f>
        <v>448.88165988936237</v>
      </c>
      <c r="P75" s="448">
        <f t="shared" si="23"/>
        <v>456.79941100185084</v>
      </c>
      <c r="Q75" s="448">
        <f t="shared" si="23"/>
        <v>464.85682204763862</v>
      </c>
      <c r="R75" s="448">
        <f t="shared" si="23"/>
        <v>473.0563564657362</v>
      </c>
      <c r="S75" s="448">
        <f t="shared" si="23"/>
        <v>481.40052114735755</v>
      </c>
    </row>
    <row r="76" spans="2:19">
      <c r="B76" s="990" t="s">
        <v>39</v>
      </c>
      <c r="H76" s="979"/>
      <c r="I76" s="980"/>
      <c r="J76" s="980"/>
      <c r="K76" s="980"/>
      <c r="L76" s="980"/>
      <c r="M76" s="980"/>
      <c r="N76" s="981">
        <f>(N62*(1+Inputs!$M$29))-N75</f>
        <v>0</v>
      </c>
      <c r="O76" s="981">
        <f>(O62*(1+Inputs!$M$29))-O75</f>
        <v>0</v>
      </c>
      <c r="P76" s="981">
        <f>(P62*(1+Inputs!$M$29))-P75</f>
        <v>0</v>
      </c>
      <c r="Q76" s="981">
        <f>(Q62*(1+Inputs!$M$29))-Q75</f>
        <v>0</v>
      </c>
      <c r="R76" s="981">
        <f>(R62*(1+Inputs!$M$29))-R75</f>
        <v>0</v>
      </c>
      <c r="S76" s="981">
        <f>(S62*(1+Inputs!$M$29))-S75</f>
        <v>0</v>
      </c>
    </row>
  </sheetData>
  <mergeCells count="3">
    <mergeCell ref="A1:S1"/>
    <mergeCell ref="H3:M3"/>
    <mergeCell ref="N3:S3"/>
  </mergeCells>
  <pageMargins left="0.39370078740157483" right="0.39370078740157483" top="0.39370078740157483" bottom="0.98425196850393704" header="0.51181102362204722" footer="0.51181102362204722"/>
  <pageSetup paperSize="9" scale="54" orientation="landscape" r:id="rId1"/>
  <headerFooter alignWithMargins="0">
    <oddFooter>&amp;C&amp;P</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4"/>
  <sheetViews>
    <sheetView showGridLines="0" zoomScale="85" zoomScaleNormal="85" workbookViewId="0">
      <selection activeCell="C15" sqref="C15"/>
    </sheetView>
  </sheetViews>
  <sheetFormatPr defaultRowHeight="12.75"/>
  <cols>
    <col min="1" max="2" width="9.140625" style="1237"/>
    <col min="3" max="3" width="67.28515625" style="1237" customWidth="1"/>
    <col min="4" max="4" width="37.85546875" style="1237" customWidth="1"/>
    <col min="5" max="16384" width="9.140625" style="1237"/>
  </cols>
  <sheetData>
    <row r="1" spans="1:12" s="659" customFormat="1" ht="18">
      <c r="A1" s="655" t="str">
        <f>Title!B12</f>
        <v>CP 2016-20 Revised Proposal - ACS Model</v>
      </c>
      <c r="B1" s="656"/>
      <c r="C1" s="656"/>
      <c r="D1" s="656"/>
      <c r="E1" s="656"/>
      <c r="F1" s="656"/>
      <c r="G1" s="656"/>
      <c r="H1" s="657"/>
      <c r="I1" s="658"/>
      <c r="J1" s="658"/>
      <c r="K1" s="658"/>
      <c r="L1" s="658"/>
    </row>
    <row r="2" spans="1:12" s="659" customFormat="1" ht="15.75">
      <c r="A2" s="43" t="str">
        <f ca="1">MID(CELL("Filename",D1),FIND("]",CELL("Filename",D1))+1,255)</f>
        <v>Change Log</v>
      </c>
      <c r="B2" s="573"/>
      <c r="C2" s="573"/>
      <c r="D2" s="573"/>
      <c r="E2" s="573"/>
      <c r="F2" s="1225"/>
      <c r="G2" s="573"/>
      <c r="H2" s="657"/>
      <c r="I2" s="661"/>
      <c r="J2" s="661"/>
      <c r="K2" s="658"/>
      <c r="L2" s="658"/>
    </row>
    <row r="3" spans="1:12" s="1226" customFormat="1" ht="15">
      <c r="A3" s="662" t="s">
        <v>2</v>
      </c>
    </row>
    <row r="4" spans="1:12" s="1227" customFormat="1"/>
    <row r="5" spans="1:12" s="1227" customFormat="1"/>
    <row r="6" spans="1:12" s="1227" customFormat="1">
      <c r="E6" s="1228"/>
    </row>
    <row r="7" spans="1:12" s="1227" customFormat="1">
      <c r="E7" s="1229"/>
    </row>
    <row r="8" spans="1:12" s="1227" customFormat="1">
      <c r="B8" s="1230"/>
      <c r="E8" s="1231"/>
    </row>
    <row r="9" spans="1:12" s="1227" customFormat="1" ht="25.5">
      <c r="B9" s="1232" t="s">
        <v>595</v>
      </c>
      <c r="C9" s="1233" t="s">
        <v>606</v>
      </c>
      <c r="E9" s="1231"/>
    </row>
    <row r="10" spans="1:12" s="1227" customFormat="1">
      <c r="E10" s="1231"/>
    </row>
    <row r="11" spans="1:12" s="1227" customFormat="1">
      <c r="B11" s="1234">
        <v>1</v>
      </c>
      <c r="C11" s="1235" t="s">
        <v>607</v>
      </c>
      <c r="E11" s="1231"/>
    </row>
    <row r="12" spans="1:12" s="1227" customFormat="1">
      <c r="B12" s="1234">
        <v>2</v>
      </c>
      <c r="C12" s="1235" t="s">
        <v>596</v>
      </c>
      <c r="E12" s="1231"/>
    </row>
    <row r="13" spans="1:12" s="1227" customFormat="1">
      <c r="B13" s="1234">
        <v>3</v>
      </c>
      <c r="C13" s="1235" t="s">
        <v>605</v>
      </c>
    </row>
    <row r="14" spans="1:12" s="1227" customFormat="1">
      <c r="E14" s="1236"/>
    </row>
    <row r="15" spans="1:12" s="1227" customFormat="1">
      <c r="A15" s="1237"/>
      <c r="B15" s="1237"/>
      <c r="C15" s="1237"/>
      <c r="D15" s="1237"/>
      <c r="E15" s="1237"/>
      <c r="F15" s="1237"/>
    </row>
    <row r="16" spans="1:12" s="1227" customFormat="1">
      <c r="A16" s="1237"/>
      <c r="B16" s="1237"/>
      <c r="C16" s="1237"/>
      <c r="D16" s="1237"/>
      <c r="E16" s="1237"/>
      <c r="F16" s="1237"/>
    </row>
    <row r="17" spans="1:6" s="1227" customFormat="1">
      <c r="A17" s="1237"/>
      <c r="B17" s="1237"/>
      <c r="C17" s="1237"/>
      <c r="D17" s="1237"/>
      <c r="E17" s="1237"/>
      <c r="F17" s="1237"/>
    </row>
    <row r="18" spans="1:6" s="1227" customFormat="1">
      <c r="A18" s="1237"/>
      <c r="B18" s="1237"/>
      <c r="C18" s="1237"/>
      <c r="D18" s="1237"/>
      <c r="E18" s="1237"/>
      <c r="F18" s="1237"/>
    </row>
    <row r="19" spans="1:6" s="1227" customFormat="1">
      <c r="A19" s="1237"/>
      <c r="B19" s="1237"/>
      <c r="C19" s="1237"/>
      <c r="D19" s="1237"/>
      <c r="E19" s="1237"/>
      <c r="F19" s="1237"/>
    </row>
    <row r="20" spans="1:6" s="1227" customFormat="1">
      <c r="A20" s="1237"/>
      <c r="B20" s="1237"/>
      <c r="C20" s="1237"/>
      <c r="D20" s="1237"/>
      <c r="E20" s="1237"/>
      <c r="F20" s="1237"/>
    </row>
    <row r="21" spans="1:6" s="1227" customFormat="1">
      <c r="A21" s="1237"/>
      <c r="B21" s="1237"/>
      <c r="C21" s="1237"/>
      <c r="D21" s="1237"/>
      <c r="E21" s="1237"/>
      <c r="F21" s="1237"/>
    </row>
    <row r="22" spans="1:6" s="1227" customFormat="1">
      <c r="A22" s="1237"/>
      <c r="B22" s="1237"/>
      <c r="C22" s="1237"/>
      <c r="D22" s="1237"/>
      <c r="E22" s="1237"/>
      <c r="F22" s="1237"/>
    </row>
    <row r="23" spans="1:6" s="1227" customFormat="1">
      <c r="A23" s="1237"/>
      <c r="B23" s="1237"/>
      <c r="C23" s="1237"/>
      <c r="D23" s="1237"/>
      <c r="E23" s="1237"/>
      <c r="F23" s="1237"/>
    </row>
    <row r="24" spans="1:6" s="1227" customFormat="1">
      <c r="A24" s="1237"/>
      <c r="B24" s="1237"/>
      <c r="C24" s="1237"/>
      <c r="D24" s="1237"/>
      <c r="E24" s="1237"/>
      <c r="F24" s="1237"/>
    </row>
  </sheetData>
  <hyperlinks>
    <hyperlink ref="A3" location="Menu!A4" display="Menu"/>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theme="1"/>
    <pageSetUpPr fitToPage="1"/>
  </sheetPr>
  <dimension ref="A1:S76"/>
  <sheetViews>
    <sheetView showGridLines="0" zoomScale="85" zoomScaleNormal="85" workbookViewId="0">
      <pane xSplit="1" ySplit="5" topLeftCell="B6" activePane="bottomRight" state="frozen"/>
      <selection activeCell="B146" sqref="B146"/>
      <selection pane="topRight" activeCell="B146" sqref="B146"/>
      <selection pane="bottomLeft" activeCell="B146" sqref="B146"/>
      <selection pane="bottomRight" activeCell="B6" sqref="B6"/>
    </sheetView>
  </sheetViews>
  <sheetFormatPr defaultRowHeight="12.75" outlineLevelCol="1"/>
  <cols>
    <col min="1" max="1" width="9.140625" style="88"/>
    <col min="2" max="2" width="68.7109375" style="88" customWidth="1"/>
    <col min="3" max="3" width="8.42578125" style="88" bestFit="1" customWidth="1"/>
    <col min="4" max="4" width="25.42578125" style="88" bestFit="1" customWidth="1"/>
    <col min="5" max="5" width="6.85546875" style="88" bestFit="1" customWidth="1"/>
    <col min="6" max="6" width="6.85546875" style="158" bestFit="1" customWidth="1"/>
    <col min="7" max="7" width="2" style="158" customWidth="1"/>
    <col min="8" max="8" width="10.42578125" style="108" customWidth="1" outlineLevel="1"/>
    <col min="9" max="9" width="9.5703125" style="158" bestFit="1" customWidth="1" outlineLevel="1"/>
    <col min="10" max="13" width="9.42578125" style="158" customWidth="1" outlineLevel="1"/>
    <col min="14" max="14" width="10.5703125" style="158" bestFit="1" customWidth="1"/>
    <col min="15" max="15" width="10.42578125" style="88" customWidth="1"/>
    <col min="16" max="16" width="11.140625" style="88" customWidth="1"/>
    <col min="17" max="17" width="11" style="88" customWidth="1"/>
    <col min="18" max="18" width="10.85546875" style="88" customWidth="1"/>
    <col min="19" max="19" width="11.42578125" style="88" customWidth="1"/>
    <col min="20" max="257" width="9.140625" style="88"/>
    <col min="258" max="258" width="68.7109375" style="88" customWidth="1"/>
    <col min="259" max="259" width="8.42578125" style="88" bestFit="1" customWidth="1"/>
    <col min="260" max="260" width="15" style="88" bestFit="1" customWidth="1"/>
    <col min="261" max="262" width="6.85546875" style="88" bestFit="1" customWidth="1"/>
    <col min="263" max="263" width="2" style="88" customWidth="1"/>
    <col min="264" max="264" width="10.42578125" style="88" customWidth="1"/>
    <col min="265" max="265" width="9.5703125" style="88" bestFit="1" customWidth="1"/>
    <col min="266" max="269" width="9.42578125" style="88" customWidth="1"/>
    <col min="270" max="270" width="10.5703125" style="88" bestFit="1" customWidth="1"/>
    <col min="271" max="271" width="10.42578125" style="88" customWidth="1"/>
    <col min="272" max="272" width="11.140625" style="88" customWidth="1"/>
    <col min="273" max="273" width="11" style="88" customWidth="1"/>
    <col min="274" max="274" width="10.85546875" style="88" customWidth="1"/>
    <col min="275" max="275" width="11.42578125" style="88" customWidth="1"/>
    <col min="276" max="513" width="9.140625" style="88"/>
    <col min="514" max="514" width="68.7109375" style="88" customWidth="1"/>
    <col min="515" max="515" width="8.42578125" style="88" bestFit="1" customWidth="1"/>
    <col min="516" max="516" width="15" style="88" bestFit="1" customWidth="1"/>
    <col min="517" max="518" width="6.85546875" style="88" bestFit="1" customWidth="1"/>
    <col min="519" max="519" width="2" style="88" customWidth="1"/>
    <col min="520" max="520" width="10.42578125" style="88" customWidth="1"/>
    <col min="521" max="521" width="9.5703125" style="88" bestFit="1" customWidth="1"/>
    <col min="522" max="525" width="9.42578125" style="88" customWidth="1"/>
    <col min="526" max="526" width="10.5703125" style="88" bestFit="1" customWidth="1"/>
    <col min="527" max="527" width="10.42578125" style="88" customWidth="1"/>
    <col min="528" max="528" width="11.140625" style="88" customWidth="1"/>
    <col min="529" max="529" width="11" style="88" customWidth="1"/>
    <col min="530" max="530" width="10.85546875" style="88" customWidth="1"/>
    <col min="531" max="531" width="11.42578125" style="88" customWidth="1"/>
    <col min="532" max="769" width="9.140625" style="88"/>
    <col min="770" max="770" width="68.7109375" style="88" customWidth="1"/>
    <col min="771" max="771" width="8.42578125" style="88" bestFit="1" customWidth="1"/>
    <col min="772" max="772" width="15" style="88" bestFit="1" customWidth="1"/>
    <col min="773" max="774" width="6.85546875" style="88" bestFit="1" customWidth="1"/>
    <col min="775" max="775" width="2" style="88" customWidth="1"/>
    <col min="776" max="776" width="10.42578125" style="88" customWidth="1"/>
    <col min="777" max="777" width="9.5703125" style="88" bestFit="1" customWidth="1"/>
    <col min="778" max="781" width="9.42578125" style="88" customWidth="1"/>
    <col min="782" max="782" width="10.5703125" style="88" bestFit="1" customWidth="1"/>
    <col min="783" max="783" width="10.42578125" style="88" customWidth="1"/>
    <col min="784" max="784" width="11.140625" style="88" customWidth="1"/>
    <col min="785" max="785" width="11" style="88" customWidth="1"/>
    <col min="786" max="786" width="10.85546875" style="88" customWidth="1"/>
    <col min="787" max="787" width="11.42578125" style="88" customWidth="1"/>
    <col min="788" max="1025" width="9.140625" style="88"/>
    <col min="1026" max="1026" width="68.7109375" style="88" customWidth="1"/>
    <col min="1027" max="1027" width="8.42578125" style="88" bestFit="1" customWidth="1"/>
    <col min="1028" max="1028" width="15" style="88" bestFit="1" customWidth="1"/>
    <col min="1029" max="1030" width="6.85546875" style="88" bestFit="1" customWidth="1"/>
    <col min="1031" max="1031" width="2" style="88" customWidth="1"/>
    <col min="1032" max="1032" width="10.42578125" style="88" customWidth="1"/>
    <col min="1033" max="1033" width="9.5703125" style="88" bestFit="1" customWidth="1"/>
    <col min="1034" max="1037" width="9.42578125" style="88" customWidth="1"/>
    <col min="1038" max="1038" width="10.5703125" style="88" bestFit="1" customWidth="1"/>
    <col min="1039" max="1039" width="10.42578125" style="88" customWidth="1"/>
    <col min="1040" max="1040" width="11.140625" style="88" customWidth="1"/>
    <col min="1041" max="1041" width="11" style="88" customWidth="1"/>
    <col min="1042" max="1042" width="10.85546875" style="88" customWidth="1"/>
    <col min="1043" max="1043" width="11.42578125" style="88" customWidth="1"/>
    <col min="1044" max="1281" width="9.140625" style="88"/>
    <col min="1282" max="1282" width="68.7109375" style="88" customWidth="1"/>
    <col min="1283" max="1283" width="8.42578125" style="88" bestFit="1" customWidth="1"/>
    <col min="1284" max="1284" width="15" style="88" bestFit="1" customWidth="1"/>
    <col min="1285" max="1286" width="6.85546875" style="88" bestFit="1" customWidth="1"/>
    <col min="1287" max="1287" width="2" style="88" customWidth="1"/>
    <col min="1288" max="1288" width="10.42578125" style="88" customWidth="1"/>
    <col min="1289" max="1289" width="9.5703125" style="88" bestFit="1" customWidth="1"/>
    <col min="1290" max="1293" width="9.42578125" style="88" customWidth="1"/>
    <col min="1294" max="1294" width="10.5703125" style="88" bestFit="1" customWidth="1"/>
    <col min="1295" max="1295" width="10.42578125" style="88" customWidth="1"/>
    <col min="1296" max="1296" width="11.140625" style="88" customWidth="1"/>
    <col min="1297" max="1297" width="11" style="88" customWidth="1"/>
    <col min="1298" max="1298" width="10.85546875" style="88" customWidth="1"/>
    <col min="1299" max="1299" width="11.42578125" style="88" customWidth="1"/>
    <col min="1300" max="1537" width="9.140625" style="88"/>
    <col min="1538" max="1538" width="68.7109375" style="88" customWidth="1"/>
    <col min="1539" max="1539" width="8.42578125" style="88" bestFit="1" customWidth="1"/>
    <col min="1540" max="1540" width="15" style="88" bestFit="1" customWidth="1"/>
    <col min="1541" max="1542" width="6.85546875" style="88" bestFit="1" customWidth="1"/>
    <col min="1543" max="1543" width="2" style="88" customWidth="1"/>
    <col min="1544" max="1544" width="10.42578125" style="88" customWidth="1"/>
    <col min="1545" max="1545" width="9.5703125" style="88" bestFit="1" customWidth="1"/>
    <col min="1546" max="1549" width="9.42578125" style="88" customWidth="1"/>
    <col min="1550" max="1550" width="10.5703125" style="88" bestFit="1" customWidth="1"/>
    <col min="1551" max="1551" width="10.42578125" style="88" customWidth="1"/>
    <col min="1552" max="1552" width="11.140625" style="88" customWidth="1"/>
    <col min="1553" max="1553" width="11" style="88" customWidth="1"/>
    <col min="1554" max="1554" width="10.85546875" style="88" customWidth="1"/>
    <col min="1555" max="1555" width="11.42578125" style="88" customWidth="1"/>
    <col min="1556" max="1793" width="9.140625" style="88"/>
    <col min="1794" max="1794" width="68.7109375" style="88" customWidth="1"/>
    <col min="1795" max="1795" width="8.42578125" style="88" bestFit="1" customWidth="1"/>
    <col min="1796" max="1796" width="15" style="88" bestFit="1" customWidth="1"/>
    <col min="1797" max="1798" width="6.85546875" style="88" bestFit="1" customWidth="1"/>
    <col min="1799" max="1799" width="2" style="88" customWidth="1"/>
    <col min="1800" max="1800" width="10.42578125" style="88" customWidth="1"/>
    <col min="1801" max="1801" width="9.5703125" style="88" bestFit="1" customWidth="1"/>
    <col min="1802" max="1805" width="9.42578125" style="88" customWidth="1"/>
    <col min="1806" max="1806" width="10.5703125" style="88" bestFit="1" customWidth="1"/>
    <col min="1807" max="1807" width="10.42578125" style="88" customWidth="1"/>
    <col min="1808" max="1808" width="11.140625" style="88" customWidth="1"/>
    <col min="1809" max="1809" width="11" style="88" customWidth="1"/>
    <col min="1810" max="1810" width="10.85546875" style="88" customWidth="1"/>
    <col min="1811" max="1811" width="11.42578125" style="88" customWidth="1"/>
    <col min="1812" max="2049" width="9.140625" style="88"/>
    <col min="2050" max="2050" width="68.7109375" style="88" customWidth="1"/>
    <col min="2051" max="2051" width="8.42578125" style="88" bestFit="1" customWidth="1"/>
    <col min="2052" max="2052" width="15" style="88" bestFit="1" customWidth="1"/>
    <col min="2053" max="2054" width="6.85546875" style="88" bestFit="1" customWidth="1"/>
    <col min="2055" max="2055" width="2" style="88" customWidth="1"/>
    <col min="2056" max="2056" width="10.42578125" style="88" customWidth="1"/>
    <col min="2057" max="2057" width="9.5703125" style="88" bestFit="1" customWidth="1"/>
    <col min="2058" max="2061" width="9.42578125" style="88" customWidth="1"/>
    <col min="2062" max="2062" width="10.5703125" style="88" bestFit="1" customWidth="1"/>
    <col min="2063" max="2063" width="10.42578125" style="88" customWidth="1"/>
    <col min="2064" max="2064" width="11.140625" style="88" customWidth="1"/>
    <col min="2065" max="2065" width="11" style="88" customWidth="1"/>
    <col min="2066" max="2066" width="10.85546875" style="88" customWidth="1"/>
    <col min="2067" max="2067" width="11.42578125" style="88" customWidth="1"/>
    <col min="2068" max="2305" width="9.140625" style="88"/>
    <col min="2306" max="2306" width="68.7109375" style="88" customWidth="1"/>
    <col min="2307" max="2307" width="8.42578125" style="88" bestFit="1" customWidth="1"/>
    <col min="2308" max="2308" width="15" style="88" bestFit="1" customWidth="1"/>
    <col min="2309" max="2310" width="6.85546875" style="88" bestFit="1" customWidth="1"/>
    <col min="2311" max="2311" width="2" style="88" customWidth="1"/>
    <col min="2312" max="2312" width="10.42578125" style="88" customWidth="1"/>
    <col min="2313" max="2313" width="9.5703125" style="88" bestFit="1" customWidth="1"/>
    <col min="2314" max="2317" width="9.42578125" style="88" customWidth="1"/>
    <col min="2318" max="2318" width="10.5703125" style="88" bestFit="1" customWidth="1"/>
    <col min="2319" max="2319" width="10.42578125" style="88" customWidth="1"/>
    <col min="2320" max="2320" width="11.140625" style="88" customWidth="1"/>
    <col min="2321" max="2321" width="11" style="88" customWidth="1"/>
    <col min="2322" max="2322" width="10.85546875" style="88" customWidth="1"/>
    <col min="2323" max="2323" width="11.42578125" style="88" customWidth="1"/>
    <col min="2324" max="2561" width="9.140625" style="88"/>
    <col min="2562" max="2562" width="68.7109375" style="88" customWidth="1"/>
    <col min="2563" max="2563" width="8.42578125" style="88" bestFit="1" customWidth="1"/>
    <col min="2564" max="2564" width="15" style="88" bestFit="1" customWidth="1"/>
    <col min="2565" max="2566" width="6.85546875" style="88" bestFit="1" customWidth="1"/>
    <col min="2567" max="2567" width="2" style="88" customWidth="1"/>
    <col min="2568" max="2568" width="10.42578125" style="88" customWidth="1"/>
    <col min="2569" max="2569" width="9.5703125" style="88" bestFit="1" customWidth="1"/>
    <col min="2570" max="2573" width="9.42578125" style="88" customWidth="1"/>
    <col min="2574" max="2574" width="10.5703125" style="88" bestFit="1" customWidth="1"/>
    <col min="2575" max="2575" width="10.42578125" style="88" customWidth="1"/>
    <col min="2576" max="2576" width="11.140625" style="88" customWidth="1"/>
    <col min="2577" max="2577" width="11" style="88" customWidth="1"/>
    <col min="2578" max="2578" width="10.85546875" style="88" customWidth="1"/>
    <col min="2579" max="2579" width="11.42578125" style="88" customWidth="1"/>
    <col min="2580" max="2817" width="9.140625" style="88"/>
    <col min="2818" max="2818" width="68.7109375" style="88" customWidth="1"/>
    <col min="2819" max="2819" width="8.42578125" style="88" bestFit="1" customWidth="1"/>
    <col min="2820" max="2820" width="15" style="88" bestFit="1" customWidth="1"/>
    <col min="2821" max="2822" width="6.85546875" style="88" bestFit="1" customWidth="1"/>
    <col min="2823" max="2823" width="2" style="88" customWidth="1"/>
    <col min="2824" max="2824" width="10.42578125" style="88" customWidth="1"/>
    <col min="2825" max="2825" width="9.5703125" style="88" bestFit="1" customWidth="1"/>
    <col min="2826" max="2829" width="9.42578125" style="88" customWidth="1"/>
    <col min="2830" max="2830" width="10.5703125" style="88" bestFit="1" customWidth="1"/>
    <col min="2831" max="2831" width="10.42578125" style="88" customWidth="1"/>
    <col min="2832" max="2832" width="11.140625" style="88" customWidth="1"/>
    <col min="2833" max="2833" width="11" style="88" customWidth="1"/>
    <col min="2834" max="2834" width="10.85546875" style="88" customWidth="1"/>
    <col min="2835" max="2835" width="11.42578125" style="88" customWidth="1"/>
    <col min="2836" max="3073" width="9.140625" style="88"/>
    <col min="3074" max="3074" width="68.7109375" style="88" customWidth="1"/>
    <col min="3075" max="3075" width="8.42578125" style="88" bestFit="1" customWidth="1"/>
    <col min="3076" max="3076" width="15" style="88" bestFit="1" customWidth="1"/>
    <col min="3077" max="3078" width="6.85546875" style="88" bestFit="1" customWidth="1"/>
    <col min="3079" max="3079" width="2" style="88" customWidth="1"/>
    <col min="3080" max="3080" width="10.42578125" style="88" customWidth="1"/>
    <col min="3081" max="3081" width="9.5703125" style="88" bestFit="1" customWidth="1"/>
    <col min="3082" max="3085" width="9.42578125" style="88" customWidth="1"/>
    <col min="3086" max="3086" width="10.5703125" style="88" bestFit="1" customWidth="1"/>
    <col min="3087" max="3087" width="10.42578125" style="88" customWidth="1"/>
    <col min="3088" max="3088" width="11.140625" style="88" customWidth="1"/>
    <col min="3089" max="3089" width="11" style="88" customWidth="1"/>
    <col min="3090" max="3090" width="10.85546875" style="88" customWidth="1"/>
    <col min="3091" max="3091" width="11.42578125" style="88" customWidth="1"/>
    <col min="3092" max="3329" width="9.140625" style="88"/>
    <col min="3330" max="3330" width="68.7109375" style="88" customWidth="1"/>
    <col min="3331" max="3331" width="8.42578125" style="88" bestFit="1" customWidth="1"/>
    <col min="3332" max="3332" width="15" style="88" bestFit="1" customWidth="1"/>
    <col min="3333" max="3334" width="6.85546875" style="88" bestFit="1" customWidth="1"/>
    <col min="3335" max="3335" width="2" style="88" customWidth="1"/>
    <col min="3336" max="3336" width="10.42578125" style="88" customWidth="1"/>
    <col min="3337" max="3337" width="9.5703125" style="88" bestFit="1" customWidth="1"/>
    <col min="3338" max="3341" width="9.42578125" style="88" customWidth="1"/>
    <col min="3342" max="3342" width="10.5703125" style="88" bestFit="1" customWidth="1"/>
    <col min="3343" max="3343" width="10.42578125" style="88" customWidth="1"/>
    <col min="3344" max="3344" width="11.140625" style="88" customWidth="1"/>
    <col min="3345" max="3345" width="11" style="88" customWidth="1"/>
    <col min="3346" max="3346" width="10.85546875" style="88" customWidth="1"/>
    <col min="3347" max="3347" width="11.42578125" style="88" customWidth="1"/>
    <col min="3348" max="3585" width="9.140625" style="88"/>
    <col min="3586" max="3586" width="68.7109375" style="88" customWidth="1"/>
    <col min="3587" max="3587" width="8.42578125" style="88" bestFit="1" customWidth="1"/>
    <col min="3588" max="3588" width="15" style="88" bestFit="1" customWidth="1"/>
    <col min="3589" max="3590" width="6.85546875" style="88" bestFit="1" customWidth="1"/>
    <col min="3591" max="3591" width="2" style="88" customWidth="1"/>
    <col min="3592" max="3592" width="10.42578125" style="88" customWidth="1"/>
    <col min="3593" max="3593" width="9.5703125" style="88" bestFit="1" customWidth="1"/>
    <col min="3594" max="3597" width="9.42578125" style="88" customWidth="1"/>
    <col min="3598" max="3598" width="10.5703125" style="88" bestFit="1" customWidth="1"/>
    <col min="3599" max="3599" width="10.42578125" style="88" customWidth="1"/>
    <col min="3600" max="3600" width="11.140625" style="88" customWidth="1"/>
    <col min="3601" max="3601" width="11" style="88" customWidth="1"/>
    <col min="3602" max="3602" width="10.85546875" style="88" customWidth="1"/>
    <col min="3603" max="3603" width="11.42578125" style="88" customWidth="1"/>
    <col min="3604" max="3841" width="9.140625" style="88"/>
    <col min="3842" max="3842" width="68.7109375" style="88" customWidth="1"/>
    <col min="3843" max="3843" width="8.42578125" style="88" bestFit="1" customWidth="1"/>
    <col min="3844" max="3844" width="15" style="88" bestFit="1" customWidth="1"/>
    <col min="3845" max="3846" width="6.85546875" style="88" bestFit="1" customWidth="1"/>
    <col min="3847" max="3847" width="2" style="88" customWidth="1"/>
    <col min="3848" max="3848" width="10.42578125" style="88" customWidth="1"/>
    <col min="3849" max="3849" width="9.5703125" style="88" bestFit="1" customWidth="1"/>
    <col min="3850" max="3853" width="9.42578125" style="88" customWidth="1"/>
    <col min="3854" max="3854" width="10.5703125" style="88" bestFit="1" customWidth="1"/>
    <col min="3855" max="3855" width="10.42578125" style="88" customWidth="1"/>
    <col min="3856" max="3856" width="11.140625" style="88" customWidth="1"/>
    <col min="3857" max="3857" width="11" style="88" customWidth="1"/>
    <col min="3858" max="3858" width="10.85546875" style="88" customWidth="1"/>
    <col min="3859" max="3859" width="11.42578125" style="88" customWidth="1"/>
    <col min="3860" max="4097" width="9.140625" style="88"/>
    <col min="4098" max="4098" width="68.7109375" style="88" customWidth="1"/>
    <col min="4099" max="4099" width="8.42578125" style="88" bestFit="1" customWidth="1"/>
    <col min="4100" max="4100" width="15" style="88" bestFit="1" customWidth="1"/>
    <col min="4101" max="4102" width="6.85546875" style="88" bestFit="1" customWidth="1"/>
    <col min="4103" max="4103" width="2" style="88" customWidth="1"/>
    <col min="4104" max="4104" width="10.42578125" style="88" customWidth="1"/>
    <col min="4105" max="4105" width="9.5703125" style="88" bestFit="1" customWidth="1"/>
    <col min="4106" max="4109" width="9.42578125" style="88" customWidth="1"/>
    <col min="4110" max="4110" width="10.5703125" style="88" bestFit="1" customWidth="1"/>
    <col min="4111" max="4111" width="10.42578125" style="88" customWidth="1"/>
    <col min="4112" max="4112" width="11.140625" style="88" customWidth="1"/>
    <col min="4113" max="4113" width="11" style="88" customWidth="1"/>
    <col min="4114" max="4114" width="10.85546875" style="88" customWidth="1"/>
    <col min="4115" max="4115" width="11.42578125" style="88" customWidth="1"/>
    <col min="4116" max="4353" width="9.140625" style="88"/>
    <col min="4354" max="4354" width="68.7109375" style="88" customWidth="1"/>
    <col min="4355" max="4355" width="8.42578125" style="88" bestFit="1" customWidth="1"/>
    <col min="4356" max="4356" width="15" style="88" bestFit="1" customWidth="1"/>
    <col min="4357" max="4358" width="6.85546875" style="88" bestFit="1" customWidth="1"/>
    <col min="4359" max="4359" width="2" style="88" customWidth="1"/>
    <col min="4360" max="4360" width="10.42578125" style="88" customWidth="1"/>
    <col min="4361" max="4361" width="9.5703125" style="88" bestFit="1" customWidth="1"/>
    <col min="4362" max="4365" width="9.42578125" style="88" customWidth="1"/>
    <col min="4366" max="4366" width="10.5703125" style="88" bestFit="1" customWidth="1"/>
    <col min="4367" max="4367" width="10.42578125" style="88" customWidth="1"/>
    <col min="4368" max="4368" width="11.140625" style="88" customWidth="1"/>
    <col min="4369" max="4369" width="11" style="88" customWidth="1"/>
    <col min="4370" max="4370" width="10.85546875" style="88" customWidth="1"/>
    <col min="4371" max="4371" width="11.42578125" style="88" customWidth="1"/>
    <col min="4372" max="4609" width="9.140625" style="88"/>
    <col min="4610" max="4610" width="68.7109375" style="88" customWidth="1"/>
    <col min="4611" max="4611" width="8.42578125" style="88" bestFit="1" customWidth="1"/>
    <col min="4612" max="4612" width="15" style="88" bestFit="1" customWidth="1"/>
    <col min="4613" max="4614" width="6.85546875" style="88" bestFit="1" customWidth="1"/>
    <col min="4615" max="4615" width="2" style="88" customWidth="1"/>
    <col min="4616" max="4616" width="10.42578125" style="88" customWidth="1"/>
    <col min="4617" max="4617" width="9.5703125" style="88" bestFit="1" customWidth="1"/>
    <col min="4618" max="4621" width="9.42578125" style="88" customWidth="1"/>
    <col min="4622" max="4622" width="10.5703125" style="88" bestFit="1" customWidth="1"/>
    <col min="4623" max="4623" width="10.42578125" style="88" customWidth="1"/>
    <col min="4624" max="4624" width="11.140625" style="88" customWidth="1"/>
    <col min="4625" max="4625" width="11" style="88" customWidth="1"/>
    <col min="4626" max="4626" width="10.85546875" style="88" customWidth="1"/>
    <col min="4627" max="4627" width="11.42578125" style="88" customWidth="1"/>
    <col min="4628" max="4865" width="9.140625" style="88"/>
    <col min="4866" max="4866" width="68.7109375" style="88" customWidth="1"/>
    <col min="4867" max="4867" width="8.42578125" style="88" bestFit="1" customWidth="1"/>
    <col min="4868" max="4868" width="15" style="88" bestFit="1" customWidth="1"/>
    <col min="4869" max="4870" width="6.85546875" style="88" bestFit="1" customWidth="1"/>
    <col min="4871" max="4871" width="2" style="88" customWidth="1"/>
    <col min="4872" max="4872" width="10.42578125" style="88" customWidth="1"/>
    <col min="4873" max="4873" width="9.5703125" style="88" bestFit="1" customWidth="1"/>
    <col min="4874" max="4877" width="9.42578125" style="88" customWidth="1"/>
    <col min="4878" max="4878" width="10.5703125" style="88" bestFit="1" customWidth="1"/>
    <col min="4879" max="4879" width="10.42578125" style="88" customWidth="1"/>
    <col min="4880" max="4880" width="11.140625" style="88" customWidth="1"/>
    <col min="4881" max="4881" width="11" style="88" customWidth="1"/>
    <col min="4882" max="4882" width="10.85546875" style="88" customWidth="1"/>
    <col min="4883" max="4883" width="11.42578125" style="88" customWidth="1"/>
    <col min="4884" max="5121" width="9.140625" style="88"/>
    <col min="5122" max="5122" width="68.7109375" style="88" customWidth="1"/>
    <col min="5123" max="5123" width="8.42578125" style="88" bestFit="1" customWidth="1"/>
    <col min="5124" max="5124" width="15" style="88" bestFit="1" customWidth="1"/>
    <col min="5125" max="5126" width="6.85546875" style="88" bestFit="1" customWidth="1"/>
    <col min="5127" max="5127" width="2" style="88" customWidth="1"/>
    <col min="5128" max="5128" width="10.42578125" style="88" customWidth="1"/>
    <col min="5129" max="5129" width="9.5703125" style="88" bestFit="1" customWidth="1"/>
    <col min="5130" max="5133" width="9.42578125" style="88" customWidth="1"/>
    <col min="5134" max="5134" width="10.5703125" style="88" bestFit="1" customWidth="1"/>
    <col min="5135" max="5135" width="10.42578125" style="88" customWidth="1"/>
    <col min="5136" max="5136" width="11.140625" style="88" customWidth="1"/>
    <col min="5137" max="5137" width="11" style="88" customWidth="1"/>
    <col min="5138" max="5138" width="10.85546875" style="88" customWidth="1"/>
    <col min="5139" max="5139" width="11.42578125" style="88" customWidth="1"/>
    <col min="5140" max="5377" width="9.140625" style="88"/>
    <col min="5378" max="5378" width="68.7109375" style="88" customWidth="1"/>
    <col min="5379" max="5379" width="8.42578125" style="88" bestFit="1" customWidth="1"/>
    <col min="5380" max="5380" width="15" style="88" bestFit="1" customWidth="1"/>
    <col min="5381" max="5382" width="6.85546875" style="88" bestFit="1" customWidth="1"/>
    <col min="5383" max="5383" width="2" style="88" customWidth="1"/>
    <col min="5384" max="5384" width="10.42578125" style="88" customWidth="1"/>
    <col min="5385" max="5385" width="9.5703125" style="88" bestFit="1" customWidth="1"/>
    <col min="5386" max="5389" width="9.42578125" style="88" customWidth="1"/>
    <col min="5390" max="5390" width="10.5703125" style="88" bestFit="1" customWidth="1"/>
    <col min="5391" max="5391" width="10.42578125" style="88" customWidth="1"/>
    <col min="5392" max="5392" width="11.140625" style="88" customWidth="1"/>
    <col min="5393" max="5393" width="11" style="88" customWidth="1"/>
    <col min="5394" max="5394" width="10.85546875" style="88" customWidth="1"/>
    <col min="5395" max="5395" width="11.42578125" style="88" customWidth="1"/>
    <col min="5396" max="5633" width="9.140625" style="88"/>
    <col min="5634" max="5634" width="68.7109375" style="88" customWidth="1"/>
    <col min="5635" max="5635" width="8.42578125" style="88" bestFit="1" customWidth="1"/>
    <col min="5636" max="5636" width="15" style="88" bestFit="1" customWidth="1"/>
    <col min="5637" max="5638" width="6.85546875" style="88" bestFit="1" customWidth="1"/>
    <col min="5639" max="5639" width="2" style="88" customWidth="1"/>
    <col min="5640" max="5640" width="10.42578125" style="88" customWidth="1"/>
    <col min="5641" max="5641" width="9.5703125" style="88" bestFit="1" customWidth="1"/>
    <col min="5642" max="5645" width="9.42578125" style="88" customWidth="1"/>
    <col min="5646" max="5646" width="10.5703125" style="88" bestFit="1" customWidth="1"/>
    <col min="5647" max="5647" width="10.42578125" style="88" customWidth="1"/>
    <col min="5648" max="5648" width="11.140625" style="88" customWidth="1"/>
    <col min="5649" max="5649" width="11" style="88" customWidth="1"/>
    <col min="5650" max="5650" width="10.85546875" style="88" customWidth="1"/>
    <col min="5651" max="5651" width="11.42578125" style="88" customWidth="1"/>
    <col min="5652" max="5889" width="9.140625" style="88"/>
    <col min="5890" max="5890" width="68.7109375" style="88" customWidth="1"/>
    <col min="5891" max="5891" width="8.42578125" style="88" bestFit="1" customWidth="1"/>
    <col min="5892" max="5892" width="15" style="88" bestFit="1" customWidth="1"/>
    <col min="5893" max="5894" width="6.85546875" style="88" bestFit="1" customWidth="1"/>
    <col min="5895" max="5895" width="2" style="88" customWidth="1"/>
    <col min="5896" max="5896" width="10.42578125" style="88" customWidth="1"/>
    <col min="5897" max="5897" width="9.5703125" style="88" bestFit="1" customWidth="1"/>
    <col min="5898" max="5901" width="9.42578125" style="88" customWidth="1"/>
    <col min="5902" max="5902" width="10.5703125" style="88" bestFit="1" customWidth="1"/>
    <col min="5903" max="5903" width="10.42578125" style="88" customWidth="1"/>
    <col min="5904" max="5904" width="11.140625" style="88" customWidth="1"/>
    <col min="5905" max="5905" width="11" style="88" customWidth="1"/>
    <col min="5906" max="5906" width="10.85546875" style="88" customWidth="1"/>
    <col min="5907" max="5907" width="11.42578125" style="88" customWidth="1"/>
    <col min="5908" max="6145" width="9.140625" style="88"/>
    <col min="6146" max="6146" width="68.7109375" style="88" customWidth="1"/>
    <col min="6147" max="6147" width="8.42578125" style="88" bestFit="1" customWidth="1"/>
    <col min="6148" max="6148" width="15" style="88" bestFit="1" customWidth="1"/>
    <col min="6149" max="6150" width="6.85546875" style="88" bestFit="1" customWidth="1"/>
    <col min="6151" max="6151" width="2" style="88" customWidth="1"/>
    <col min="6152" max="6152" width="10.42578125" style="88" customWidth="1"/>
    <col min="6153" max="6153" width="9.5703125" style="88" bestFit="1" customWidth="1"/>
    <col min="6154" max="6157" width="9.42578125" style="88" customWidth="1"/>
    <col min="6158" max="6158" width="10.5703125" style="88" bestFit="1" customWidth="1"/>
    <col min="6159" max="6159" width="10.42578125" style="88" customWidth="1"/>
    <col min="6160" max="6160" width="11.140625" style="88" customWidth="1"/>
    <col min="6161" max="6161" width="11" style="88" customWidth="1"/>
    <col min="6162" max="6162" width="10.85546875" style="88" customWidth="1"/>
    <col min="6163" max="6163" width="11.42578125" style="88" customWidth="1"/>
    <col min="6164" max="6401" width="9.140625" style="88"/>
    <col min="6402" max="6402" width="68.7109375" style="88" customWidth="1"/>
    <col min="6403" max="6403" width="8.42578125" style="88" bestFit="1" customWidth="1"/>
    <col min="6404" max="6404" width="15" style="88" bestFit="1" customWidth="1"/>
    <col min="6405" max="6406" width="6.85546875" style="88" bestFit="1" customWidth="1"/>
    <col min="6407" max="6407" width="2" style="88" customWidth="1"/>
    <col min="6408" max="6408" width="10.42578125" style="88" customWidth="1"/>
    <col min="6409" max="6409" width="9.5703125" style="88" bestFit="1" customWidth="1"/>
    <col min="6410" max="6413" width="9.42578125" style="88" customWidth="1"/>
    <col min="6414" max="6414" width="10.5703125" style="88" bestFit="1" customWidth="1"/>
    <col min="6415" max="6415" width="10.42578125" style="88" customWidth="1"/>
    <col min="6416" max="6416" width="11.140625" style="88" customWidth="1"/>
    <col min="6417" max="6417" width="11" style="88" customWidth="1"/>
    <col min="6418" max="6418" width="10.85546875" style="88" customWidth="1"/>
    <col min="6419" max="6419" width="11.42578125" style="88" customWidth="1"/>
    <col min="6420" max="6657" width="9.140625" style="88"/>
    <col min="6658" max="6658" width="68.7109375" style="88" customWidth="1"/>
    <col min="6659" max="6659" width="8.42578125" style="88" bestFit="1" customWidth="1"/>
    <col min="6660" max="6660" width="15" style="88" bestFit="1" customWidth="1"/>
    <col min="6661" max="6662" width="6.85546875" style="88" bestFit="1" customWidth="1"/>
    <col min="6663" max="6663" width="2" style="88" customWidth="1"/>
    <col min="6664" max="6664" width="10.42578125" style="88" customWidth="1"/>
    <col min="6665" max="6665" width="9.5703125" style="88" bestFit="1" customWidth="1"/>
    <col min="6666" max="6669" width="9.42578125" style="88" customWidth="1"/>
    <col min="6670" max="6670" width="10.5703125" style="88" bestFit="1" customWidth="1"/>
    <col min="6671" max="6671" width="10.42578125" style="88" customWidth="1"/>
    <col min="6672" max="6672" width="11.140625" style="88" customWidth="1"/>
    <col min="6673" max="6673" width="11" style="88" customWidth="1"/>
    <col min="6674" max="6674" width="10.85546875" style="88" customWidth="1"/>
    <col min="6675" max="6675" width="11.42578125" style="88" customWidth="1"/>
    <col min="6676" max="6913" width="9.140625" style="88"/>
    <col min="6914" max="6914" width="68.7109375" style="88" customWidth="1"/>
    <col min="6915" max="6915" width="8.42578125" style="88" bestFit="1" customWidth="1"/>
    <col min="6916" max="6916" width="15" style="88" bestFit="1" customWidth="1"/>
    <col min="6917" max="6918" width="6.85546875" style="88" bestFit="1" customWidth="1"/>
    <col min="6919" max="6919" width="2" style="88" customWidth="1"/>
    <col min="6920" max="6920" width="10.42578125" style="88" customWidth="1"/>
    <col min="6921" max="6921" width="9.5703125" style="88" bestFit="1" customWidth="1"/>
    <col min="6922" max="6925" width="9.42578125" style="88" customWidth="1"/>
    <col min="6926" max="6926" width="10.5703125" style="88" bestFit="1" customWidth="1"/>
    <col min="6927" max="6927" width="10.42578125" style="88" customWidth="1"/>
    <col min="6928" max="6928" width="11.140625" style="88" customWidth="1"/>
    <col min="6929" max="6929" width="11" style="88" customWidth="1"/>
    <col min="6930" max="6930" width="10.85546875" style="88" customWidth="1"/>
    <col min="6931" max="6931" width="11.42578125" style="88" customWidth="1"/>
    <col min="6932" max="7169" width="9.140625" style="88"/>
    <col min="7170" max="7170" width="68.7109375" style="88" customWidth="1"/>
    <col min="7171" max="7171" width="8.42578125" style="88" bestFit="1" customWidth="1"/>
    <col min="7172" max="7172" width="15" style="88" bestFit="1" customWidth="1"/>
    <col min="7173" max="7174" width="6.85546875" style="88" bestFit="1" customWidth="1"/>
    <col min="7175" max="7175" width="2" style="88" customWidth="1"/>
    <col min="7176" max="7176" width="10.42578125" style="88" customWidth="1"/>
    <col min="7177" max="7177" width="9.5703125" style="88" bestFit="1" customWidth="1"/>
    <col min="7178" max="7181" width="9.42578125" style="88" customWidth="1"/>
    <col min="7182" max="7182" width="10.5703125" style="88" bestFit="1" customWidth="1"/>
    <col min="7183" max="7183" width="10.42578125" style="88" customWidth="1"/>
    <col min="7184" max="7184" width="11.140625" style="88" customWidth="1"/>
    <col min="7185" max="7185" width="11" style="88" customWidth="1"/>
    <col min="7186" max="7186" width="10.85546875" style="88" customWidth="1"/>
    <col min="7187" max="7187" width="11.42578125" style="88" customWidth="1"/>
    <col min="7188" max="7425" width="9.140625" style="88"/>
    <col min="7426" max="7426" width="68.7109375" style="88" customWidth="1"/>
    <col min="7427" max="7427" width="8.42578125" style="88" bestFit="1" customWidth="1"/>
    <col min="7428" max="7428" width="15" style="88" bestFit="1" customWidth="1"/>
    <col min="7429" max="7430" width="6.85546875" style="88" bestFit="1" customWidth="1"/>
    <col min="7431" max="7431" width="2" style="88" customWidth="1"/>
    <col min="7432" max="7432" width="10.42578125" style="88" customWidth="1"/>
    <col min="7433" max="7433" width="9.5703125" style="88" bestFit="1" customWidth="1"/>
    <col min="7434" max="7437" width="9.42578125" style="88" customWidth="1"/>
    <col min="7438" max="7438" width="10.5703125" style="88" bestFit="1" customWidth="1"/>
    <col min="7439" max="7439" width="10.42578125" style="88" customWidth="1"/>
    <col min="7440" max="7440" width="11.140625" style="88" customWidth="1"/>
    <col min="7441" max="7441" width="11" style="88" customWidth="1"/>
    <col min="7442" max="7442" width="10.85546875" style="88" customWidth="1"/>
    <col min="7443" max="7443" width="11.42578125" style="88" customWidth="1"/>
    <col min="7444" max="7681" width="9.140625" style="88"/>
    <col min="7682" max="7682" width="68.7109375" style="88" customWidth="1"/>
    <col min="7683" max="7683" width="8.42578125" style="88" bestFit="1" customWidth="1"/>
    <col min="7684" max="7684" width="15" style="88" bestFit="1" customWidth="1"/>
    <col min="7685" max="7686" width="6.85546875" style="88" bestFit="1" customWidth="1"/>
    <col min="7687" max="7687" width="2" style="88" customWidth="1"/>
    <col min="7688" max="7688" width="10.42578125" style="88" customWidth="1"/>
    <col min="7689" max="7689" width="9.5703125" style="88" bestFit="1" customWidth="1"/>
    <col min="7690" max="7693" width="9.42578125" style="88" customWidth="1"/>
    <col min="7694" max="7694" width="10.5703125" style="88" bestFit="1" customWidth="1"/>
    <col min="7695" max="7695" width="10.42578125" style="88" customWidth="1"/>
    <col min="7696" max="7696" width="11.140625" style="88" customWidth="1"/>
    <col min="7697" max="7697" width="11" style="88" customWidth="1"/>
    <col min="7698" max="7698" width="10.85546875" style="88" customWidth="1"/>
    <col min="7699" max="7699" width="11.42578125" style="88" customWidth="1"/>
    <col min="7700" max="7937" width="9.140625" style="88"/>
    <col min="7938" max="7938" width="68.7109375" style="88" customWidth="1"/>
    <col min="7939" max="7939" width="8.42578125" style="88" bestFit="1" customWidth="1"/>
    <col min="7940" max="7940" width="15" style="88" bestFit="1" customWidth="1"/>
    <col min="7941" max="7942" width="6.85546875" style="88" bestFit="1" customWidth="1"/>
    <col min="7943" max="7943" width="2" style="88" customWidth="1"/>
    <col min="7944" max="7944" width="10.42578125" style="88" customWidth="1"/>
    <col min="7945" max="7945" width="9.5703125" style="88" bestFit="1" customWidth="1"/>
    <col min="7946" max="7949" width="9.42578125" style="88" customWidth="1"/>
    <col min="7950" max="7950" width="10.5703125" style="88" bestFit="1" customWidth="1"/>
    <col min="7951" max="7951" width="10.42578125" style="88" customWidth="1"/>
    <col min="7952" max="7952" width="11.140625" style="88" customWidth="1"/>
    <col min="7953" max="7953" width="11" style="88" customWidth="1"/>
    <col min="7954" max="7954" width="10.85546875" style="88" customWidth="1"/>
    <col min="7955" max="7955" width="11.42578125" style="88" customWidth="1"/>
    <col min="7956" max="8193" width="9.140625" style="88"/>
    <col min="8194" max="8194" width="68.7109375" style="88" customWidth="1"/>
    <col min="8195" max="8195" width="8.42578125" style="88" bestFit="1" customWidth="1"/>
    <col min="8196" max="8196" width="15" style="88" bestFit="1" customWidth="1"/>
    <col min="8197" max="8198" width="6.85546875" style="88" bestFit="1" customWidth="1"/>
    <col min="8199" max="8199" width="2" style="88" customWidth="1"/>
    <col min="8200" max="8200" width="10.42578125" style="88" customWidth="1"/>
    <col min="8201" max="8201" width="9.5703125" style="88" bestFit="1" customWidth="1"/>
    <col min="8202" max="8205" width="9.42578125" style="88" customWidth="1"/>
    <col min="8206" max="8206" width="10.5703125" style="88" bestFit="1" customWidth="1"/>
    <col min="8207" max="8207" width="10.42578125" style="88" customWidth="1"/>
    <col min="8208" max="8208" width="11.140625" style="88" customWidth="1"/>
    <col min="8209" max="8209" width="11" style="88" customWidth="1"/>
    <col min="8210" max="8210" width="10.85546875" style="88" customWidth="1"/>
    <col min="8211" max="8211" width="11.42578125" style="88" customWidth="1"/>
    <col min="8212" max="8449" width="9.140625" style="88"/>
    <col min="8450" max="8450" width="68.7109375" style="88" customWidth="1"/>
    <col min="8451" max="8451" width="8.42578125" style="88" bestFit="1" customWidth="1"/>
    <col min="8452" max="8452" width="15" style="88" bestFit="1" customWidth="1"/>
    <col min="8453" max="8454" width="6.85546875" style="88" bestFit="1" customWidth="1"/>
    <col min="8455" max="8455" width="2" style="88" customWidth="1"/>
    <col min="8456" max="8456" width="10.42578125" style="88" customWidth="1"/>
    <col min="8457" max="8457" width="9.5703125" style="88" bestFit="1" customWidth="1"/>
    <col min="8458" max="8461" width="9.42578125" style="88" customWidth="1"/>
    <col min="8462" max="8462" width="10.5703125" style="88" bestFit="1" customWidth="1"/>
    <col min="8463" max="8463" width="10.42578125" style="88" customWidth="1"/>
    <col min="8464" max="8464" width="11.140625" style="88" customWidth="1"/>
    <col min="8465" max="8465" width="11" style="88" customWidth="1"/>
    <col min="8466" max="8466" width="10.85546875" style="88" customWidth="1"/>
    <col min="8467" max="8467" width="11.42578125" style="88" customWidth="1"/>
    <col min="8468" max="8705" width="9.140625" style="88"/>
    <col min="8706" max="8706" width="68.7109375" style="88" customWidth="1"/>
    <col min="8707" max="8707" width="8.42578125" style="88" bestFit="1" customWidth="1"/>
    <col min="8708" max="8708" width="15" style="88" bestFit="1" customWidth="1"/>
    <col min="8709" max="8710" width="6.85546875" style="88" bestFit="1" customWidth="1"/>
    <col min="8711" max="8711" width="2" style="88" customWidth="1"/>
    <col min="8712" max="8712" width="10.42578125" style="88" customWidth="1"/>
    <col min="8713" max="8713" width="9.5703125" style="88" bestFit="1" customWidth="1"/>
    <col min="8714" max="8717" width="9.42578125" style="88" customWidth="1"/>
    <col min="8718" max="8718" width="10.5703125" style="88" bestFit="1" customWidth="1"/>
    <col min="8719" max="8719" width="10.42578125" style="88" customWidth="1"/>
    <col min="8720" max="8720" width="11.140625" style="88" customWidth="1"/>
    <col min="8721" max="8721" width="11" style="88" customWidth="1"/>
    <col min="8722" max="8722" width="10.85546875" style="88" customWidth="1"/>
    <col min="8723" max="8723" width="11.42578125" style="88" customWidth="1"/>
    <col min="8724" max="8961" width="9.140625" style="88"/>
    <col min="8962" max="8962" width="68.7109375" style="88" customWidth="1"/>
    <col min="8963" max="8963" width="8.42578125" style="88" bestFit="1" customWidth="1"/>
    <col min="8964" max="8964" width="15" style="88" bestFit="1" customWidth="1"/>
    <col min="8965" max="8966" width="6.85546875" style="88" bestFit="1" customWidth="1"/>
    <col min="8967" max="8967" width="2" style="88" customWidth="1"/>
    <col min="8968" max="8968" width="10.42578125" style="88" customWidth="1"/>
    <col min="8969" max="8969" width="9.5703125" style="88" bestFit="1" customWidth="1"/>
    <col min="8970" max="8973" width="9.42578125" style="88" customWidth="1"/>
    <col min="8974" max="8974" width="10.5703125" style="88" bestFit="1" customWidth="1"/>
    <col min="8975" max="8975" width="10.42578125" style="88" customWidth="1"/>
    <col min="8976" max="8976" width="11.140625" style="88" customWidth="1"/>
    <col min="8977" max="8977" width="11" style="88" customWidth="1"/>
    <col min="8978" max="8978" width="10.85546875" style="88" customWidth="1"/>
    <col min="8979" max="8979" width="11.42578125" style="88" customWidth="1"/>
    <col min="8980" max="9217" width="9.140625" style="88"/>
    <col min="9218" max="9218" width="68.7109375" style="88" customWidth="1"/>
    <col min="9219" max="9219" width="8.42578125" style="88" bestFit="1" customWidth="1"/>
    <col min="9220" max="9220" width="15" style="88" bestFit="1" customWidth="1"/>
    <col min="9221" max="9222" width="6.85546875" style="88" bestFit="1" customWidth="1"/>
    <col min="9223" max="9223" width="2" style="88" customWidth="1"/>
    <col min="9224" max="9224" width="10.42578125" style="88" customWidth="1"/>
    <col min="9225" max="9225" width="9.5703125" style="88" bestFit="1" customWidth="1"/>
    <col min="9226" max="9229" width="9.42578125" style="88" customWidth="1"/>
    <col min="9230" max="9230" width="10.5703125" style="88" bestFit="1" customWidth="1"/>
    <col min="9231" max="9231" width="10.42578125" style="88" customWidth="1"/>
    <col min="9232" max="9232" width="11.140625" style="88" customWidth="1"/>
    <col min="9233" max="9233" width="11" style="88" customWidth="1"/>
    <col min="9234" max="9234" width="10.85546875" style="88" customWidth="1"/>
    <col min="9235" max="9235" width="11.42578125" style="88" customWidth="1"/>
    <col min="9236" max="9473" width="9.140625" style="88"/>
    <col min="9474" max="9474" width="68.7109375" style="88" customWidth="1"/>
    <col min="9475" max="9475" width="8.42578125" style="88" bestFit="1" customWidth="1"/>
    <col min="9476" max="9476" width="15" style="88" bestFit="1" customWidth="1"/>
    <col min="9477" max="9478" width="6.85546875" style="88" bestFit="1" customWidth="1"/>
    <col min="9479" max="9479" width="2" style="88" customWidth="1"/>
    <col min="9480" max="9480" width="10.42578125" style="88" customWidth="1"/>
    <col min="9481" max="9481" width="9.5703125" style="88" bestFit="1" customWidth="1"/>
    <col min="9482" max="9485" width="9.42578125" style="88" customWidth="1"/>
    <col min="9486" max="9486" width="10.5703125" style="88" bestFit="1" customWidth="1"/>
    <col min="9487" max="9487" width="10.42578125" style="88" customWidth="1"/>
    <col min="9488" max="9488" width="11.140625" style="88" customWidth="1"/>
    <col min="9489" max="9489" width="11" style="88" customWidth="1"/>
    <col min="9490" max="9490" width="10.85546875" style="88" customWidth="1"/>
    <col min="9491" max="9491" width="11.42578125" style="88" customWidth="1"/>
    <col min="9492" max="9729" width="9.140625" style="88"/>
    <col min="9730" max="9730" width="68.7109375" style="88" customWidth="1"/>
    <col min="9731" max="9731" width="8.42578125" style="88" bestFit="1" customWidth="1"/>
    <col min="9732" max="9732" width="15" style="88" bestFit="1" customWidth="1"/>
    <col min="9733" max="9734" width="6.85546875" style="88" bestFit="1" customWidth="1"/>
    <col min="9735" max="9735" width="2" style="88" customWidth="1"/>
    <col min="9736" max="9736" width="10.42578125" style="88" customWidth="1"/>
    <col min="9737" max="9737" width="9.5703125" style="88" bestFit="1" customWidth="1"/>
    <col min="9738" max="9741" width="9.42578125" style="88" customWidth="1"/>
    <col min="9742" max="9742" width="10.5703125" style="88" bestFit="1" customWidth="1"/>
    <col min="9743" max="9743" width="10.42578125" style="88" customWidth="1"/>
    <col min="9744" max="9744" width="11.140625" style="88" customWidth="1"/>
    <col min="9745" max="9745" width="11" style="88" customWidth="1"/>
    <col min="9746" max="9746" width="10.85546875" style="88" customWidth="1"/>
    <col min="9747" max="9747" width="11.42578125" style="88" customWidth="1"/>
    <col min="9748" max="9985" width="9.140625" style="88"/>
    <col min="9986" max="9986" width="68.7109375" style="88" customWidth="1"/>
    <col min="9987" max="9987" width="8.42578125" style="88" bestFit="1" customWidth="1"/>
    <col min="9988" max="9988" width="15" style="88" bestFit="1" customWidth="1"/>
    <col min="9989" max="9990" width="6.85546875" style="88" bestFit="1" customWidth="1"/>
    <col min="9991" max="9991" width="2" style="88" customWidth="1"/>
    <col min="9992" max="9992" width="10.42578125" style="88" customWidth="1"/>
    <col min="9993" max="9993" width="9.5703125" style="88" bestFit="1" customWidth="1"/>
    <col min="9994" max="9997" width="9.42578125" style="88" customWidth="1"/>
    <col min="9998" max="9998" width="10.5703125" style="88" bestFit="1" customWidth="1"/>
    <col min="9999" max="9999" width="10.42578125" style="88" customWidth="1"/>
    <col min="10000" max="10000" width="11.140625" style="88" customWidth="1"/>
    <col min="10001" max="10001" width="11" style="88" customWidth="1"/>
    <col min="10002" max="10002" width="10.85546875" style="88" customWidth="1"/>
    <col min="10003" max="10003" width="11.42578125" style="88" customWidth="1"/>
    <col min="10004" max="10241" width="9.140625" style="88"/>
    <col min="10242" max="10242" width="68.7109375" style="88" customWidth="1"/>
    <col min="10243" max="10243" width="8.42578125" style="88" bestFit="1" customWidth="1"/>
    <col min="10244" max="10244" width="15" style="88" bestFit="1" customWidth="1"/>
    <col min="10245" max="10246" width="6.85546875" style="88" bestFit="1" customWidth="1"/>
    <col min="10247" max="10247" width="2" style="88" customWidth="1"/>
    <col min="10248" max="10248" width="10.42578125" style="88" customWidth="1"/>
    <col min="10249" max="10249" width="9.5703125" style="88" bestFit="1" customWidth="1"/>
    <col min="10250" max="10253" width="9.42578125" style="88" customWidth="1"/>
    <col min="10254" max="10254" width="10.5703125" style="88" bestFit="1" customWidth="1"/>
    <col min="10255" max="10255" width="10.42578125" style="88" customWidth="1"/>
    <col min="10256" max="10256" width="11.140625" style="88" customWidth="1"/>
    <col min="10257" max="10257" width="11" style="88" customWidth="1"/>
    <col min="10258" max="10258" width="10.85546875" style="88" customWidth="1"/>
    <col min="10259" max="10259" width="11.42578125" style="88" customWidth="1"/>
    <col min="10260" max="10497" width="9.140625" style="88"/>
    <col min="10498" max="10498" width="68.7109375" style="88" customWidth="1"/>
    <col min="10499" max="10499" width="8.42578125" style="88" bestFit="1" customWidth="1"/>
    <col min="10500" max="10500" width="15" style="88" bestFit="1" customWidth="1"/>
    <col min="10501" max="10502" width="6.85546875" style="88" bestFit="1" customWidth="1"/>
    <col min="10503" max="10503" width="2" style="88" customWidth="1"/>
    <col min="10504" max="10504" width="10.42578125" style="88" customWidth="1"/>
    <col min="10505" max="10505" width="9.5703125" style="88" bestFit="1" customWidth="1"/>
    <col min="10506" max="10509" width="9.42578125" style="88" customWidth="1"/>
    <col min="10510" max="10510" width="10.5703125" style="88" bestFit="1" customWidth="1"/>
    <col min="10511" max="10511" width="10.42578125" style="88" customWidth="1"/>
    <col min="10512" max="10512" width="11.140625" style="88" customWidth="1"/>
    <col min="10513" max="10513" width="11" style="88" customWidth="1"/>
    <col min="10514" max="10514" width="10.85546875" style="88" customWidth="1"/>
    <col min="10515" max="10515" width="11.42578125" style="88" customWidth="1"/>
    <col min="10516" max="10753" width="9.140625" style="88"/>
    <col min="10754" max="10754" width="68.7109375" style="88" customWidth="1"/>
    <col min="10755" max="10755" width="8.42578125" style="88" bestFit="1" customWidth="1"/>
    <col min="10756" max="10756" width="15" style="88" bestFit="1" customWidth="1"/>
    <col min="10757" max="10758" width="6.85546875" style="88" bestFit="1" customWidth="1"/>
    <col min="10759" max="10759" width="2" style="88" customWidth="1"/>
    <col min="10760" max="10760" width="10.42578125" style="88" customWidth="1"/>
    <col min="10761" max="10761" width="9.5703125" style="88" bestFit="1" customWidth="1"/>
    <col min="10762" max="10765" width="9.42578125" style="88" customWidth="1"/>
    <col min="10766" max="10766" width="10.5703125" style="88" bestFit="1" customWidth="1"/>
    <col min="10767" max="10767" width="10.42578125" style="88" customWidth="1"/>
    <col min="10768" max="10768" width="11.140625" style="88" customWidth="1"/>
    <col min="10769" max="10769" width="11" style="88" customWidth="1"/>
    <col min="10770" max="10770" width="10.85546875" style="88" customWidth="1"/>
    <col min="10771" max="10771" width="11.42578125" style="88" customWidth="1"/>
    <col min="10772" max="11009" width="9.140625" style="88"/>
    <col min="11010" max="11010" width="68.7109375" style="88" customWidth="1"/>
    <col min="11011" max="11011" width="8.42578125" style="88" bestFit="1" customWidth="1"/>
    <col min="11012" max="11012" width="15" style="88" bestFit="1" customWidth="1"/>
    <col min="11013" max="11014" width="6.85546875" style="88" bestFit="1" customWidth="1"/>
    <col min="11015" max="11015" width="2" style="88" customWidth="1"/>
    <col min="11016" max="11016" width="10.42578125" style="88" customWidth="1"/>
    <col min="11017" max="11017" width="9.5703125" style="88" bestFit="1" customWidth="1"/>
    <col min="11018" max="11021" width="9.42578125" style="88" customWidth="1"/>
    <col min="11022" max="11022" width="10.5703125" style="88" bestFit="1" customWidth="1"/>
    <col min="11023" max="11023" width="10.42578125" style="88" customWidth="1"/>
    <col min="11024" max="11024" width="11.140625" style="88" customWidth="1"/>
    <col min="11025" max="11025" width="11" style="88" customWidth="1"/>
    <col min="11026" max="11026" width="10.85546875" style="88" customWidth="1"/>
    <col min="11027" max="11027" width="11.42578125" style="88" customWidth="1"/>
    <col min="11028" max="11265" width="9.140625" style="88"/>
    <col min="11266" max="11266" width="68.7109375" style="88" customWidth="1"/>
    <col min="11267" max="11267" width="8.42578125" style="88" bestFit="1" customWidth="1"/>
    <col min="11268" max="11268" width="15" style="88" bestFit="1" customWidth="1"/>
    <col min="11269" max="11270" width="6.85546875" style="88" bestFit="1" customWidth="1"/>
    <col min="11271" max="11271" width="2" style="88" customWidth="1"/>
    <col min="11272" max="11272" width="10.42578125" style="88" customWidth="1"/>
    <col min="11273" max="11273" width="9.5703125" style="88" bestFit="1" customWidth="1"/>
    <col min="11274" max="11277" width="9.42578125" style="88" customWidth="1"/>
    <col min="11278" max="11278" width="10.5703125" style="88" bestFit="1" customWidth="1"/>
    <col min="11279" max="11279" width="10.42578125" style="88" customWidth="1"/>
    <col min="11280" max="11280" width="11.140625" style="88" customWidth="1"/>
    <col min="11281" max="11281" width="11" style="88" customWidth="1"/>
    <col min="11282" max="11282" width="10.85546875" style="88" customWidth="1"/>
    <col min="11283" max="11283" width="11.42578125" style="88" customWidth="1"/>
    <col min="11284" max="11521" width="9.140625" style="88"/>
    <col min="11522" max="11522" width="68.7109375" style="88" customWidth="1"/>
    <col min="11523" max="11523" width="8.42578125" style="88" bestFit="1" customWidth="1"/>
    <col min="11524" max="11524" width="15" style="88" bestFit="1" customWidth="1"/>
    <col min="11525" max="11526" width="6.85546875" style="88" bestFit="1" customWidth="1"/>
    <col min="11527" max="11527" width="2" style="88" customWidth="1"/>
    <col min="11528" max="11528" width="10.42578125" style="88" customWidth="1"/>
    <col min="11529" max="11529" width="9.5703125" style="88" bestFit="1" customWidth="1"/>
    <col min="11530" max="11533" width="9.42578125" style="88" customWidth="1"/>
    <col min="11534" max="11534" width="10.5703125" style="88" bestFit="1" customWidth="1"/>
    <col min="11535" max="11535" width="10.42578125" style="88" customWidth="1"/>
    <col min="11536" max="11536" width="11.140625" style="88" customWidth="1"/>
    <col min="11537" max="11537" width="11" style="88" customWidth="1"/>
    <col min="11538" max="11538" width="10.85546875" style="88" customWidth="1"/>
    <col min="11539" max="11539" width="11.42578125" style="88" customWidth="1"/>
    <col min="11540" max="11777" width="9.140625" style="88"/>
    <col min="11778" max="11778" width="68.7109375" style="88" customWidth="1"/>
    <col min="11779" max="11779" width="8.42578125" style="88" bestFit="1" customWidth="1"/>
    <col min="11780" max="11780" width="15" style="88" bestFit="1" customWidth="1"/>
    <col min="11781" max="11782" width="6.85546875" style="88" bestFit="1" customWidth="1"/>
    <col min="11783" max="11783" width="2" style="88" customWidth="1"/>
    <col min="11784" max="11784" width="10.42578125" style="88" customWidth="1"/>
    <col min="11785" max="11785" width="9.5703125" style="88" bestFit="1" customWidth="1"/>
    <col min="11786" max="11789" width="9.42578125" style="88" customWidth="1"/>
    <col min="11790" max="11790" width="10.5703125" style="88" bestFit="1" customWidth="1"/>
    <col min="11791" max="11791" width="10.42578125" style="88" customWidth="1"/>
    <col min="11792" max="11792" width="11.140625" style="88" customWidth="1"/>
    <col min="11793" max="11793" width="11" style="88" customWidth="1"/>
    <col min="11794" max="11794" width="10.85546875" style="88" customWidth="1"/>
    <col min="11795" max="11795" width="11.42578125" style="88" customWidth="1"/>
    <col min="11796" max="12033" width="9.140625" style="88"/>
    <col min="12034" max="12034" width="68.7109375" style="88" customWidth="1"/>
    <col min="12035" max="12035" width="8.42578125" style="88" bestFit="1" customWidth="1"/>
    <col min="12036" max="12036" width="15" style="88" bestFit="1" customWidth="1"/>
    <col min="12037" max="12038" width="6.85546875" style="88" bestFit="1" customWidth="1"/>
    <col min="12039" max="12039" width="2" style="88" customWidth="1"/>
    <col min="12040" max="12040" width="10.42578125" style="88" customWidth="1"/>
    <col min="12041" max="12041" width="9.5703125" style="88" bestFit="1" customWidth="1"/>
    <col min="12042" max="12045" width="9.42578125" style="88" customWidth="1"/>
    <col min="12046" max="12046" width="10.5703125" style="88" bestFit="1" customWidth="1"/>
    <col min="12047" max="12047" width="10.42578125" style="88" customWidth="1"/>
    <col min="12048" max="12048" width="11.140625" style="88" customWidth="1"/>
    <col min="12049" max="12049" width="11" style="88" customWidth="1"/>
    <col min="12050" max="12050" width="10.85546875" style="88" customWidth="1"/>
    <col min="12051" max="12051" width="11.42578125" style="88" customWidth="1"/>
    <col min="12052" max="12289" width="9.140625" style="88"/>
    <col min="12290" max="12290" width="68.7109375" style="88" customWidth="1"/>
    <col min="12291" max="12291" width="8.42578125" style="88" bestFit="1" customWidth="1"/>
    <col min="12292" max="12292" width="15" style="88" bestFit="1" customWidth="1"/>
    <col min="12293" max="12294" width="6.85546875" style="88" bestFit="1" customWidth="1"/>
    <col min="12295" max="12295" width="2" style="88" customWidth="1"/>
    <col min="12296" max="12296" width="10.42578125" style="88" customWidth="1"/>
    <col min="12297" max="12297" width="9.5703125" style="88" bestFit="1" customWidth="1"/>
    <col min="12298" max="12301" width="9.42578125" style="88" customWidth="1"/>
    <col min="12302" max="12302" width="10.5703125" style="88" bestFit="1" customWidth="1"/>
    <col min="12303" max="12303" width="10.42578125" style="88" customWidth="1"/>
    <col min="12304" max="12304" width="11.140625" style="88" customWidth="1"/>
    <col min="12305" max="12305" width="11" style="88" customWidth="1"/>
    <col min="12306" max="12306" width="10.85546875" style="88" customWidth="1"/>
    <col min="12307" max="12307" width="11.42578125" style="88" customWidth="1"/>
    <col min="12308" max="12545" width="9.140625" style="88"/>
    <col min="12546" max="12546" width="68.7109375" style="88" customWidth="1"/>
    <col min="12547" max="12547" width="8.42578125" style="88" bestFit="1" customWidth="1"/>
    <col min="12548" max="12548" width="15" style="88" bestFit="1" customWidth="1"/>
    <col min="12549" max="12550" width="6.85546875" style="88" bestFit="1" customWidth="1"/>
    <col min="12551" max="12551" width="2" style="88" customWidth="1"/>
    <col min="12552" max="12552" width="10.42578125" style="88" customWidth="1"/>
    <col min="12553" max="12553" width="9.5703125" style="88" bestFit="1" customWidth="1"/>
    <col min="12554" max="12557" width="9.42578125" style="88" customWidth="1"/>
    <col min="12558" max="12558" width="10.5703125" style="88" bestFit="1" customWidth="1"/>
    <col min="12559" max="12559" width="10.42578125" style="88" customWidth="1"/>
    <col min="12560" max="12560" width="11.140625" style="88" customWidth="1"/>
    <col min="12561" max="12561" width="11" style="88" customWidth="1"/>
    <col min="12562" max="12562" width="10.85546875" style="88" customWidth="1"/>
    <col min="12563" max="12563" width="11.42578125" style="88" customWidth="1"/>
    <col min="12564" max="12801" width="9.140625" style="88"/>
    <col min="12802" max="12802" width="68.7109375" style="88" customWidth="1"/>
    <col min="12803" max="12803" width="8.42578125" style="88" bestFit="1" customWidth="1"/>
    <col min="12804" max="12804" width="15" style="88" bestFit="1" customWidth="1"/>
    <col min="12805" max="12806" width="6.85546875" style="88" bestFit="1" customWidth="1"/>
    <col min="12807" max="12807" width="2" style="88" customWidth="1"/>
    <col min="12808" max="12808" width="10.42578125" style="88" customWidth="1"/>
    <col min="12809" max="12809" width="9.5703125" style="88" bestFit="1" customWidth="1"/>
    <col min="12810" max="12813" width="9.42578125" style="88" customWidth="1"/>
    <col min="12814" max="12814" width="10.5703125" style="88" bestFit="1" customWidth="1"/>
    <col min="12815" max="12815" width="10.42578125" style="88" customWidth="1"/>
    <col min="12816" max="12816" width="11.140625" style="88" customWidth="1"/>
    <col min="12817" max="12817" width="11" style="88" customWidth="1"/>
    <col min="12818" max="12818" width="10.85546875" style="88" customWidth="1"/>
    <col min="12819" max="12819" width="11.42578125" style="88" customWidth="1"/>
    <col min="12820" max="13057" width="9.140625" style="88"/>
    <col min="13058" max="13058" width="68.7109375" style="88" customWidth="1"/>
    <col min="13059" max="13059" width="8.42578125" style="88" bestFit="1" customWidth="1"/>
    <col min="13060" max="13060" width="15" style="88" bestFit="1" customWidth="1"/>
    <col min="13061" max="13062" width="6.85546875" style="88" bestFit="1" customWidth="1"/>
    <col min="13063" max="13063" width="2" style="88" customWidth="1"/>
    <col min="13064" max="13064" width="10.42578125" style="88" customWidth="1"/>
    <col min="13065" max="13065" width="9.5703125" style="88" bestFit="1" customWidth="1"/>
    <col min="13066" max="13069" width="9.42578125" style="88" customWidth="1"/>
    <col min="13070" max="13070" width="10.5703125" style="88" bestFit="1" customWidth="1"/>
    <col min="13071" max="13071" width="10.42578125" style="88" customWidth="1"/>
    <col min="13072" max="13072" width="11.140625" style="88" customWidth="1"/>
    <col min="13073" max="13073" width="11" style="88" customWidth="1"/>
    <col min="13074" max="13074" width="10.85546875" style="88" customWidth="1"/>
    <col min="13075" max="13075" width="11.42578125" style="88" customWidth="1"/>
    <col min="13076" max="13313" width="9.140625" style="88"/>
    <col min="13314" max="13314" width="68.7109375" style="88" customWidth="1"/>
    <col min="13315" max="13315" width="8.42578125" style="88" bestFit="1" customWidth="1"/>
    <col min="13316" max="13316" width="15" style="88" bestFit="1" customWidth="1"/>
    <col min="13317" max="13318" width="6.85546875" style="88" bestFit="1" customWidth="1"/>
    <col min="13319" max="13319" width="2" style="88" customWidth="1"/>
    <col min="13320" max="13320" width="10.42578125" style="88" customWidth="1"/>
    <col min="13321" max="13321" width="9.5703125" style="88" bestFit="1" customWidth="1"/>
    <col min="13322" max="13325" width="9.42578125" style="88" customWidth="1"/>
    <col min="13326" max="13326" width="10.5703125" style="88" bestFit="1" customWidth="1"/>
    <col min="13327" max="13327" width="10.42578125" style="88" customWidth="1"/>
    <col min="13328" max="13328" width="11.140625" style="88" customWidth="1"/>
    <col min="13329" max="13329" width="11" style="88" customWidth="1"/>
    <col min="13330" max="13330" width="10.85546875" style="88" customWidth="1"/>
    <col min="13331" max="13331" width="11.42578125" style="88" customWidth="1"/>
    <col min="13332" max="13569" width="9.140625" style="88"/>
    <col min="13570" max="13570" width="68.7109375" style="88" customWidth="1"/>
    <col min="13571" max="13571" width="8.42578125" style="88" bestFit="1" customWidth="1"/>
    <col min="13572" max="13572" width="15" style="88" bestFit="1" customWidth="1"/>
    <col min="13573" max="13574" width="6.85546875" style="88" bestFit="1" customWidth="1"/>
    <col min="13575" max="13575" width="2" style="88" customWidth="1"/>
    <col min="13576" max="13576" width="10.42578125" style="88" customWidth="1"/>
    <col min="13577" max="13577" width="9.5703125" style="88" bestFit="1" customWidth="1"/>
    <col min="13578" max="13581" width="9.42578125" style="88" customWidth="1"/>
    <col min="13582" max="13582" width="10.5703125" style="88" bestFit="1" customWidth="1"/>
    <col min="13583" max="13583" width="10.42578125" style="88" customWidth="1"/>
    <col min="13584" max="13584" width="11.140625" style="88" customWidth="1"/>
    <col min="13585" max="13585" width="11" style="88" customWidth="1"/>
    <col min="13586" max="13586" width="10.85546875" style="88" customWidth="1"/>
    <col min="13587" max="13587" width="11.42578125" style="88" customWidth="1"/>
    <col min="13588" max="13825" width="9.140625" style="88"/>
    <col min="13826" max="13826" width="68.7109375" style="88" customWidth="1"/>
    <col min="13827" max="13827" width="8.42578125" style="88" bestFit="1" customWidth="1"/>
    <col min="13828" max="13828" width="15" style="88" bestFit="1" customWidth="1"/>
    <col min="13829" max="13830" width="6.85546875" style="88" bestFit="1" customWidth="1"/>
    <col min="13831" max="13831" width="2" style="88" customWidth="1"/>
    <col min="13832" max="13832" width="10.42578125" style="88" customWidth="1"/>
    <col min="13833" max="13833" width="9.5703125" style="88" bestFit="1" customWidth="1"/>
    <col min="13834" max="13837" width="9.42578125" style="88" customWidth="1"/>
    <col min="13838" max="13838" width="10.5703125" style="88" bestFit="1" customWidth="1"/>
    <col min="13839" max="13839" width="10.42578125" style="88" customWidth="1"/>
    <col min="13840" max="13840" width="11.140625" style="88" customWidth="1"/>
    <col min="13841" max="13841" width="11" style="88" customWidth="1"/>
    <col min="13842" max="13842" width="10.85546875" style="88" customWidth="1"/>
    <col min="13843" max="13843" width="11.42578125" style="88" customWidth="1"/>
    <col min="13844" max="14081" width="9.140625" style="88"/>
    <col min="14082" max="14082" width="68.7109375" style="88" customWidth="1"/>
    <col min="14083" max="14083" width="8.42578125" style="88" bestFit="1" customWidth="1"/>
    <col min="14084" max="14084" width="15" style="88" bestFit="1" customWidth="1"/>
    <col min="14085" max="14086" width="6.85546875" style="88" bestFit="1" customWidth="1"/>
    <col min="14087" max="14087" width="2" style="88" customWidth="1"/>
    <col min="14088" max="14088" width="10.42578125" style="88" customWidth="1"/>
    <col min="14089" max="14089" width="9.5703125" style="88" bestFit="1" customWidth="1"/>
    <col min="14090" max="14093" width="9.42578125" style="88" customWidth="1"/>
    <col min="14094" max="14094" width="10.5703125" style="88" bestFit="1" customWidth="1"/>
    <col min="14095" max="14095" width="10.42578125" style="88" customWidth="1"/>
    <col min="14096" max="14096" width="11.140625" style="88" customWidth="1"/>
    <col min="14097" max="14097" width="11" style="88" customWidth="1"/>
    <col min="14098" max="14098" width="10.85546875" style="88" customWidth="1"/>
    <col min="14099" max="14099" width="11.42578125" style="88" customWidth="1"/>
    <col min="14100" max="14337" width="9.140625" style="88"/>
    <col min="14338" max="14338" width="68.7109375" style="88" customWidth="1"/>
    <col min="14339" max="14339" width="8.42578125" style="88" bestFit="1" customWidth="1"/>
    <col min="14340" max="14340" width="15" style="88" bestFit="1" customWidth="1"/>
    <col min="14341" max="14342" width="6.85546875" style="88" bestFit="1" customWidth="1"/>
    <col min="14343" max="14343" width="2" style="88" customWidth="1"/>
    <col min="14344" max="14344" width="10.42578125" style="88" customWidth="1"/>
    <col min="14345" max="14345" width="9.5703125" style="88" bestFit="1" customWidth="1"/>
    <col min="14346" max="14349" width="9.42578125" style="88" customWidth="1"/>
    <col min="14350" max="14350" width="10.5703125" style="88" bestFit="1" customWidth="1"/>
    <col min="14351" max="14351" width="10.42578125" style="88" customWidth="1"/>
    <col min="14352" max="14352" width="11.140625" style="88" customWidth="1"/>
    <col min="14353" max="14353" width="11" style="88" customWidth="1"/>
    <col min="14354" max="14354" width="10.85546875" style="88" customWidth="1"/>
    <col min="14355" max="14355" width="11.42578125" style="88" customWidth="1"/>
    <col min="14356" max="14593" width="9.140625" style="88"/>
    <col min="14594" max="14594" width="68.7109375" style="88" customWidth="1"/>
    <col min="14595" max="14595" width="8.42578125" style="88" bestFit="1" customWidth="1"/>
    <col min="14596" max="14596" width="15" style="88" bestFit="1" customWidth="1"/>
    <col min="14597" max="14598" width="6.85546875" style="88" bestFit="1" customWidth="1"/>
    <col min="14599" max="14599" width="2" style="88" customWidth="1"/>
    <col min="14600" max="14600" width="10.42578125" style="88" customWidth="1"/>
    <col min="14601" max="14601" width="9.5703125" style="88" bestFit="1" customWidth="1"/>
    <col min="14602" max="14605" width="9.42578125" style="88" customWidth="1"/>
    <col min="14606" max="14606" width="10.5703125" style="88" bestFit="1" customWidth="1"/>
    <col min="14607" max="14607" width="10.42578125" style="88" customWidth="1"/>
    <col min="14608" max="14608" width="11.140625" style="88" customWidth="1"/>
    <col min="14609" max="14609" width="11" style="88" customWidth="1"/>
    <col min="14610" max="14610" width="10.85546875" style="88" customWidth="1"/>
    <col min="14611" max="14611" width="11.42578125" style="88" customWidth="1"/>
    <col min="14612" max="14849" width="9.140625" style="88"/>
    <col min="14850" max="14850" width="68.7109375" style="88" customWidth="1"/>
    <col min="14851" max="14851" width="8.42578125" style="88" bestFit="1" customWidth="1"/>
    <col min="14852" max="14852" width="15" style="88" bestFit="1" customWidth="1"/>
    <col min="14853" max="14854" width="6.85546875" style="88" bestFit="1" customWidth="1"/>
    <col min="14855" max="14855" width="2" style="88" customWidth="1"/>
    <col min="14856" max="14856" width="10.42578125" style="88" customWidth="1"/>
    <col min="14857" max="14857" width="9.5703125" style="88" bestFit="1" customWidth="1"/>
    <col min="14858" max="14861" width="9.42578125" style="88" customWidth="1"/>
    <col min="14862" max="14862" width="10.5703125" style="88" bestFit="1" customWidth="1"/>
    <col min="14863" max="14863" width="10.42578125" style="88" customWidth="1"/>
    <col min="14864" max="14864" width="11.140625" style="88" customWidth="1"/>
    <col min="14865" max="14865" width="11" style="88" customWidth="1"/>
    <col min="14866" max="14866" width="10.85546875" style="88" customWidth="1"/>
    <col min="14867" max="14867" width="11.42578125" style="88" customWidth="1"/>
    <col min="14868" max="15105" width="9.140625" style="88"/>
    <col min="15106" max="15106" width="68.7109375" style="88" customWidth="1"/>
    <col min="15107" max="15107" width="8.42578125" style="88" bestFit="1" customWidth="1"/>
    <col min="15108" max="15108" width="15" style="88" bestFit="1" customWidth="1"/>
    <col min="15109" max="15110" width="6.85546875" style="88" bestFit="1" customWidth="1"/>
    <col min="15111" max="15111" width="2" style="88" customWidth="1"/>
    <col min="15112" max="15112" width="10.42578125" style="88" customWidth="1"/>
    <col min="15113" max="15113" width="9.5703125" style="88" bestFit="1" customWidth="1"/>
    <col min="15114" max="15117" width="9.42578125" style="88" customWidth="1"/>
    <col min="15118" max="15118" width="10.5703125" style="88" bestFit="1" customWidth="1"/>
    <col min="15119" max="15119" width="10.42578125" style="88" customWidth="1"/>
    <col min="15120" max="15120" width="11.140625" style="88" customWidth="1"/>
    <col min="15121" max="15121" width="11" style="88" customWidth="1"/>
    <col min="15122" max="15122" width="10.85546875" style="88" customWidth="1"/>
    <col min="15123" max="15123" width="11.42578125" style="88" customWidth="1"/>
    <col min="15124" max="15361" width="9.140625" style="88"/>
    <col min="15362" max="15362" width="68.7109375" style="88" customWidth="1"/>
    <col min="15363" max="15363" width="8.42578125" style="88" bestFit="1" customWidth="1"/>
    <col min="15364" max="15364" width="15" style="88" bestFit="1" customWidth="1"/>
    <col min="15365" max="15366" width="6.85546875" style="88" bestFit="1" customWidth="1"/>
    <col min="15367" max="15367" width="2" style="88" customWidth="1"/>
    <col min="15368" max="15368" width="10.42578125" style="88" customWidth="1"/>
    <col min="15369" max="15369" width="9.5703125" style="88" bestFit="1" customWidth="1"/>
    <col min="15370" max="15373" width="9.42578125" style="88" customWidth="1"/>
    <col min="15374" max="15374" width="10.5703125" style="88" bestFit="1" customWidth="1"/>
    <col min="15375" max="15375" width="10.42578125" style="88" customWidth="1"/>
    <col min="15376" max="15376" width="11.140625" style="88" customWidth="1"/>
    <col min="15377" max="15377" width="11" style="88" customWidth="1"/>
    <col min="15378" max="15378" width="10.85546875" style="88" customWidth="1"/>
    <col min="15379" max="15379" width="11.42578125" style="88" customWidth="1"/>
    <col min="15380" max="15617" width="9.140625" style="88"/>
    <col min="15618" max="15618" width="68.7109375" style="88" customWidth="1"/>
    <col min="15619" max="15619" width="8.42578125" style="88" bestFit="1" customWidth="1"/>
    <col min="15620" max="15620" width="15" style="88" bestFit="1" customWidth="1"/>
    <col min="15621" max="15622" width="6.85546875" style="88" bestFit="1" customWidth="1"/>
    <col min="15623" max="15623" width="2" style="88" customWidth="1"/>
    <col min="15624" max="15624" width="10.42578125" style="88" customWidth="1"/>
    <col min="15625" max="15625" width="9.5703125" style="88" bestFit="1" customWidth="1"/>
    <col min="15626" max="15629" width="9.42578125" style="88" customWidth="1"/>
    <col min="15630" max="15630" width="10.5703125" style="88" bestFit="1" customWidth="1"/>
    <col min="15631" max="15631" width="10.42578125" style="88" customWidth="1"/>
    <col min="15632" max="15632" width="11.140625" style="88" customWidth="1"/>
    <col min="15633" max="15633" width="11" style="88" customWidth="1"/>
    <col min="15634" max="15634" width="10.85546875" style="88" customWidth="1"/>
    <col min="15635" max="15635" width="11.42578125" style="88" customWidth="1"/>
    <col min="15636" max="15873" width="9.140625" style="88"/>
    <col min="15874" max="15874" width="68.7109375" style="88" customWidth="1"/>
    <col min="15875" max="15875" width="8.42578125" style="88" bestFit="1" customWidth="1"/>
    <col min="15876" max="15876" width="15" style="88" bestFit="1" customWidth="1"/>
    <col min="15877" max="15878" width="6.85546875" style="88" bestFit="1" customWidth="1"/>
    <col min="15879" max="15879" width="2" style="88" customWidth="1"/>
    <col min="15880" max="15880" width="10.42578125" style="88" customWidth="1"/>
    <col min="15881" max="15881" width="9.5703125" style="88" bestFit="1" customWidth="1"/>
    <col min="15882" max="15885" width="9.42578125" style="88" customWidth="1"/>
    <col min="15886" max="15886" width="10.5703125" style="88" bestFit="1" customWidth="1"/>
    <col min="15887" max="15887" width="10.42578125" style="88" customWidth="1"/>
    <col min="15888" max="15888" width="11.140625" style="88" customWidth="1"/>
    <col min="15889" max="15889" width="11" style="88" customWidth="1"/>
    <col min="15890" max="15890" width="10.85546875" style="88" customWidth="1"/>
    <col min="15891" max="15891" width="11.42578125" style="88" customWidth="1"/>
    <col min="15892" max="16129" width="9.140625" style="88"/>
    <col min="16130" max="16130" width="68.7109375" style="88" customWidth="1"/>
    <col min="16131" max="16131" width="8.42578125" style="88" bestFit="1" customWidth="1"/>
    <col min="16132" max="16132" width="15" style="88" bestFit="1" customWidth="1"/>
    <col min="16133" max="16134" width="6.85546875" style="88" bestFit="1" customWidth="1"/>
    <col min="16135" max="16135" width="2" style="88" customWidth="1"/>
    <col min="16136" max="16136" width="10.42578125" style="88" customWidth="1"/>
    <col min="16137" max="16137" width="9.5703125" style="88" bestFit="1" customWidth="1"/>
    <col min="16138" max="16141" width="9.42578125" style="88" customWidth="1"/>
    <col min="16142" max="16142" width="10.5703125" style="88" bestFit="1" customWidth="1"/>
    <col min="16143" max="16143" width="10.42578125" style="88" customWidth="1"/>
    <col min="16144" max="16144" width="11.140625" style="88" customWidth="1"/>
    <col min="16145" max="16145" width="11" style="88" customWidth="1"/>
    <col min="16146" max="16146" width="10.85546875" style="88" customWidth="1"/>
    <col min="16147" max="16147" width="11.42578125" style="88" customWidth="1"/>
    <col min="16148" max="16384" width="9.140625" style="88"/>
  </cols>
  <sheetData>
    <row r="1" spans="1:19" ht="15.75">
      <c r="A1" s="1395" t="s">
        <v>501</v>
      </c>
      <c r="B1" s="1396"/>
      <c r="C1" s="1396"/>
      <c r="D1" s="1396"/>
      <c r="E1" s="1396"/>
      <c r="F1" s="1396"/>
      <c r="G1" s="1396"/>
      <c r="H1" s="1396"/>
      <c r="I1" s="1396"/>
      <c r="J1" s="1396"/>
      <c r="K1" s="1396"/>
      <c r="L1" s="1396"/>
      <c r="M1" s="1396"/>
      <c r="N1" s="1396"/>
      <c r="O1" s="1396"/>
      <c r="P1" s="1396"/>
      <c r="Q1" s="1396"/>
      <c r="R1" s="1396"/>
      <c r="S1" s="1397"/>
    </row>
    <row r="2" spans="1:19">
      <c r="A2" s="69"/>
      <c r="B2" s="95"/>
      <c r="C2" s="95"/>
      <c r="D2" s="95"/>
      <c r="E2" s="95"/>
      <c r="F2" s="108"/>
      <c r="G2" s="108"/>
      <c r="I2" s="108"/>
      <c r="J2" s="108"/>
      <c r="K2" s="108"/>
      <c r="L2" s="108"/>
      <c r="M2" s="108"/>
      <c r="N2" s="108"/>
    </row>
    <row r="3" spans="1:19">
      <c r="A3" s="91"/>
      <c r="B3" s="110"/>
      <c r="C3" s="111" t="s">
        <v>87</v>
      </c>
      <c r="D3" s="169"/>
      <c r="E3" s="169"/>
      <c r="F3" s="170"/>
      <c r="G3" s="114"/>
      <c r="H3" s="1390" t="s">
        <v>225</v>
      </c>
      <c r="I3" s="1390"/>
      <c r="J3" s="1390"/>
      <c r="K3" s="1390"/>
      <c r="L3" s="1390"/>
      <c r="M3" s="1390"/>
      <c r="N3" s="1391" t="s">
        <v>226</v>
      </c>
      <c r="O3" s="1391"/>
      <c r="P3" s="1391"/>
      <c r="Q3" s="1391"/>
      <c r="R3" s="1391"/>
      <c r="S3" s="1391"/>
    </row>
    <row r="4" spans="1:19">
      <c r="A4" s="171" t="s">
        <v>88</v>
      </c>
      <c r="B4" s="116" t="s">
        <v>89</v>
      </c>
      <c r="C4" s="117" t="s">
        <v>90</v>
      </c>
      <c r="D4" s="172" t="s">
        <v>91</v>
      </c>
      <c r="E4" s="172" t="s">
        <v>92</v>
      </c>
      <c r="F4" s="173" t="s">
        <v>0</v>
      </c>
      <c r="G4" s="119"/>
      <c r="H4" s="120">
        <v>2015</v>
      </c>
      <c r="I4" s="120">
        <v>2016</v>
      </c>
      <c r="J4" s="120">
        <v>2017</v>
      </c>
      <c r="K4" s="120">
        <v>2018</v>
      </c>
      <c r="L4" s="120">
        <v>2019</v>
      </c>
      <c r="M4" s="120">
        <v>2020</v>
      </c>
      <c r="N4" s="120">
        <v>2015</v>
      </c>
      <c r="O4" s="120">
        <v>2016</v>
      </c>
      <c r="P4" s="120">
        <v>2017</v>
      </c>
      <c r="Q4" s="120">
        <v>2018</v>
      </c>
      <c r="R4" s="120">
        <v>2019</v>
      </c>
      <c r="S4" s="120">
        <v>2020</v>
      </c>
    </row>
    <row r="5" spans="1:19">
      <c r="A5" s="128" t="s">
        <v>93</v>
      </c>
      <c r="B5" s="122" t="s">
        <v>94</v>
      </c>
      <c r="C5" s="123" t="s">
        <v>95</v>
      </c>
      <c r="D5" s="124" t="s">
        <v>96</v>
      </c>
      <c r="E5" s="124" t="s">
        <v>111</v>
      </c>
      <c r="F5" s="174" t="s">
        <v>98</v>
      </c>
      <c r="G5" s="126"/>
      <c r="H5" s="127"/>
      <c r="I5" s="127"/>
      <c r="J5" s="127"/>
      <c r="K5" s="127"/>
      <c r="L5" s="127"/>
      <c r="M5" s="127"/>
      <c r="N5" s="127"/>
      <c r="O5" s="127"/>
      <c r="P5" s="128"/>
      <c r="Q5" s="128"/>
      <c r="R5" s="128"/>
      <c r="S5" s="128"/>
    </row>
    <row r="6" spans="1:19">
      <c r="A6" s="171"/>
      <c r="B6" s="175" t="s">
        <v>99</v>
      </c>
      <c r="C6" s="130"/>
      <c r="D6" s="177"/>
      <c r="E6" s="177"/>
      <c r="F6" s="178"/>
      <c r="G6" s="132"/>
      <c r="H6" s="179"/>
      <c r="I6" s="179"/>
      <c r="J6" s="179"/>
      <c r="K6" s="179"/>
      <c r="L6" s="179"/>
      <c r="M6" s="179"/>
      <c r="N6" s="92"/>
      <c r="O6" s="92"/>
      <c r="P6" s="92"/>
      <c r="Q6" s="92"/>
      <c r="R6" s="92"/>
      <c r="S6" s="92"/>
    </row>
    <row r="7" spans="1:19">
      <c r="A7" s="92"/>
      <c r="B7" s="180"/>
      <c r="C7" s="130"/>
      <c r="D7" s="180"/>
      <c r="E7" s="180"/>
      <c r="F7" s="176"/>
      <c r="G7" s="135"/>
      <c r="H7" s="136"/>
      <c r="I7" s="136"/>
      <c r="J7" s="136"/>
      <c r="K7" s="136"/>
      <c r="L7" s="136"/>
      <c r="M7" s="136"/>
      <c r="N7" s="92"/>
      <c r="O7" s="92"/>
      <c r="P7" s="92"/>
      <c r="Q7" s="92"/>
      <c r="R7" s="92"/>
      <c r="S7" s="92"/>
    </row>
    <row r="8" spans="1:19">
      <c r="A8" s="181">
        <v>1.1000000000000001</v>
      </c>
      <c r="B8" s="180" t="s">
        <v>502</v>
      </c>
      <c r="C8" s="130">
        <v>0</v>
      </c>
      <c r="D8" s="134" t="str">
        <f>Inputs!$D$82</f>
        <v>Support staff</v>
      </c>
      <c r="E8" s="180">
        <v>1</v>
      </c>
      <c r="F8" s="176">
        <f>E8*C8</f>
        <v>0</v>
      </c>
      <c r="G8" s="135"/>
      <c r="H8" s="971">
        <f>Inputs!L$82</f>
        <v>68.441017362959727</v>
      </c>
      <c r="I8" s="971">
        <f>Inputs!M$82</f>
        <v>69.791189569063036</v>
      </c>
      <c r="J8" s="971">
        <f>Inputs!N$82</f>
        <v>71.02222509185215</v>
      </c>
      <c r="K8" s="971">
        <f>Inputs!O$82</f>
        <v>72.274974651437702</v>
      </c>
      <c r="L8" s="971">
        <f>Inputs!P$82</f>
        <v>73.549821258208297</v>
      </c>
      <c r="M8" s="971">
        <f>Inputs!Q$82</f>
        <v>74.847154678410959</v>
      </c>
      <c r="N8" s="971">
        <f t="shared" ref="N8:S8" si="0">H8*$F8</f>
        <v>0</v>
      </c>
      <c r="O8" s="971">
        <f t="shared" si="0"/>
        <v>0</v>
      </c>
      <c r="P8" s="971">
        <f t="shared" si="0"/>
        <v>0</v>
      </c>
      <c r="Q8" s="971">
        <f t="shared" si="0"/>
        <v>0</v>
      </c>
      <c r="R8" s="971">
        <f t="shared" si="0"/>
        <v>0</v>
      </c>
      <c r="S8" s="971">
        <f t="shared" si="0"/>
        <v>0</v>
      </c>
    </row>
    <row r="9" spans="1:19">
      <c r="A9" s="181"/>
      <c r="B9" s="180"/>
      <c r="C9" s="130"/>
      <c r="D9" s="180"/>
      <c r="E9" s="180"/>
      <c r="F9" s="176"/>
      <c r="G9" s="135"/>
      <c r="H9" s="982"/>
      <c r="I9" s="982"/>
      <c r="J9" s="982"/>
      <c r="K9" s="982"/>
      <c r="L9" s="982"/>
      <c r="M9" s="982"/>
      <c r="N9" s="971"/>
      <c r="O9" s="971"/>
      <c r="P9" s="971"/>
      <c r="Q9" s="971"/>
      <c r="R9" s="971"/>
      <c r="S9" s="971"/>
    </row>
    <row r="10" spans="1:19">
      <c r="A10" s="181">
        <v>1.2</v>
      </c>
      <c r="B10" s="180" t="s">
        <v>503</v>
      </c>
      <c r="C10" s="130">
        <v>1.1799410029498525E-2</v>
      </c>
      <c r="D10" s="134" t="str">
        <f>Inputs!$D$82</f>
        <v>Support staff</v>
      </c>
      <c r="E10" s="180">
        <v>1</v>
      </c>
      <c r="F10" s="176">
        <f>E10*C10</f>
        <v>1.1799410029498525E-2</v>
      </c>
      <c r="G10" s="135"/>
      <c r="H10" s="971">
        <f>Inputs!L$82</f>
        <v>68.441017362959727</v>
      </c>
      <c r="I10" s="971">
        <f>Inputs!M$82</f>
        <v>69.791189569063036</v>
      </c>
      <c r="J10" s="971">
        <f>Inputs!N$82</f>
        <v>71.02222509185215</v>
      </c>
      <c r="K10" s="971">
        <f>Inputs!O$82</f>
        <v>72.274974651437702</v>
      </c>
      <c r="L10" s="971">
        <f>Inputs!P$82</f>
        <v>73.549821258208297</v>
      </c>
      <c r="M10" s="971">
        <f>Inputs!Q$82</f>
        <v>74.847154678410959</v>
      </c>
      <c r="N10" s="1017">
        <f t="shared" ref="N10:S10" si="1">H10*$F10</f>
        <v>0.80756362670158965</v>
      </c>
      <c r="O10" s="1017">
        <f t="shared" si="1"/>
        <v>0.82349486217183521</v>
      </c>
      <c r="P10" s="1017">
        <f t="shared" si="1"/>
        <v>0.83802035506610206</v>
      </c>
      <c r="Q10" s="1017">
        <f t="shared" si="1"/>
        <v>0.85280206078392573</v>
      </c>
      <c r="R10" s="1017">
        <f t="shared" si="1"/>
        <v>0.86784449862192681</v>
      </c>
      <c r="S10" s="1017">
        <f t="shared" si="1"/>
        <v>0.88315226759186971</v>
      </c>
    </row>
    <row r="11" spans="1:19">
      <c r="A11" s="181"/>
      <c r="B11" s="180" t="s">
        <v>112</v>
      </c>
      <c r="C11" s="130"/>
      <c r="D11" s="180"/>
      <c r="E11" s="180"/>
      <c r="F11" s="176"/>
      <c r="G11" s="135"/>
      <c r="H11" s="982"/>
      <c r="I11" s="982"/>
      <c r="J11" s="982"/>
      <c r="K11" s="982"/>
      <c r="L11" s="982"/>
      <c r="M11" s="982"/>
      <c r="N11" s="971"/>
      <c r="O11" s="971"/>
      <c r="P11" s="971"/>
      <c r="Q11" s="971"/>
      <c r="R11" s="971"/>
      <c r="S11" s="971"/>
    </row>
    <row r="12" spans="1:19">
      <c r="A12" s="181"/>
      <c r="B12" s="180"/>
      <c r="C12" s="130"/>
      <c r="D12" s="180"/>
      <c r="E12" s="180"/>
      <c r="F12" s="176"/>
      <c r="G12" s="135"/>
      <c r="H12" s="971"/>
      <c r="I12" s="971"/>
      <c r="J12" s="971"/>
      <c r="K12" s="971"/>
      <c r="L12" s="971"/>
      <c r="M12" s="971"/>
      <c r="N12" s="971"/>
      <c r="O12" s="971"/>
      <c r="P12" s="971"/>
      <c r="Q12" s="971"/>
      <c r="R12" s="971"/>
      <c r="S12" s="971"/>
    </row>
    <row r="13" spans="1:19">
      <c r="A13" s="181">
        <v>1.3</v>
      </c>
      <c r="B13" s="180" t="s">
        <v>113</v>
      </c>
      <c r="C13" s="130">
        <v>3.0088495575221239E-2</v>
      </c>
      <c r="D13" s="134" t="str">
        <f>Inputs!$D$82</f>
        <v>Support staff</v>
      </c>
      <c r="E13" s="180">
        <v>1</v>
      </c>
      <c r="F13" s="176">
        <f>E13*C13</f>
        <v>3.0088495575221239E-2</v>
      </c>
      <c r="G13" s="135"/>
      <c r="H13" s="971">
        <f>Inputs!L$82</f>
        <v>68.441017362959727</v>
      </c>
      <c r="I13" s="971">
        <f>Inputs!M$82</f>
        <v>69.791189569063036</v>
      </c>
      <c r="J13" s="971">
        <f>Inputs!N$82</f>
        <v>71.02222509185215</v>
      </c>
      <c r="K13" s="971">
        <f>Inputs!O$82</f>
        <v>72.274974651437702</v>
      </c>
      <c r="L13" s="971">
        <f>Inputs!P$82</f>
        <v>73.549821258208297</v>
      </c>
      <c r="M13" s="971">
        <f>Inputs!Q$82</f>
        <v>74.847154678410959</v>
      </c>
      <c r="N13" s="971">
        <f t="shared" ref="N13:S13" si="2">H13*$F13</f>
        <v>2.0592872480890536</v>
      </c>
      <c r="O13" s="971">
        <f t="shared" si="2"/>
        <v>2.0999118985381799</v>
      </c>
      <c r="P13" s="971">
        <f t="shared" si="2"/>
        <v>2.1369519054185604</v>
      </c>
      <c r="Q13" s="971">
        <f t="shared" si="2"/>
        <v>2.1746452549990103</v>
      </c>
      <c r="R13" s="971">
        <f t="shared" si="2"/>
        <v>2.2130034714859135</v>
      </c>
      <c r="S13" s="971">
        <f t="shared" si="2"/>
        <v>2.2520382823592677</v>
      </c>
    </row>
    <row r="14" spans="1:19">
      <c r="A14" s="181"/>
      <c r="B14" s="180" t="s">
        <v>114</v>
      </c>
      <c r="C14" s="130"/>
      <c r="D14" s="180"/>
      <c r="E14" s="180"/>
      <c r="F14" s="176"/>
      <c r="G14" s="135"/>
      <c r="H14" s="971"/>
      <c r="I14" s="971"/>
      <c r="J14" s="971"/>
      <c r="K14" s="971"/>
      <c r="L14" s="971"/>
      <c r="M14" s="971"/>
      <c r="N14" s="971"/>
      <c r="O14" s="971"/>
      <c r="P14" s="971"/>
      <c r="Q14" s="971"/>
      <c r="R14" s="971"/>
      <c r="S14" s="971"/>
    </row>
    <row r="15" spans="1:19">
      <c r="A15" s="181"/>
      <c r="B15" s="180"/>
      <c r="C15" s="130"/>
      <c r="D15" s="180"/>
      <c r="E15" s="180"/>
      <c r="F15" s="176"/>
      <c r="G15" s="135"/>
      <c r="H15" s="982"/>
      <c r="I15" s="982"/>
      <c r="J15" s="982"/>
      <c r="K15" s="982"/>
      <c r="L15" s="982"/>
      <c r="M15" s="982"/>
      <c r="N15" s="971"/>
      <c r="O15" s="971"/>
      <c r="P15" s="971"/>
      <c r="Q15" s="971"/>
      <c r="R15" s="971"/>
      <c r="S15" s="971"/>
    </row>
    <row r="16" spans="1:19">
      <c r="A16" s="181">
        <v>1.4</v>
      </c>
      <c r="B16" s="180" t="s">
        <v>115</v>
      </c>
      <c r="C16" s="130">
        <v>3.0088495575221239E-2</v>
      </c>
      <c r="D16" s="134" t="str">
        <f>Inputs!$D$82</f>
        <v>Support staff</v>
      </c>
      <c r="E16" s="180">
        <v>1</v>
      </c>
      <c r="F16" s="176">
        <f>E16*C16</f>
        <v>3.0088495575221239E-2</v>
      </c>
      <c r="G16" s="135"/>
      <c r="H16" s="971">
        <f>Inputs!L$82</f>
        <v>68.441017362959727</v>
      </c>
      <c r="I16" s="971">
        <f>Inputs!M$82</f>
        <v>69.791189569063036</v>
      </c>
      <c r="J16" s="971">
        <f>Inputs!N$82</f>
        <v>71.02222509185215</v>
      </c>
      <c r="K16" s="971">
        <f>Inputs!O$82</f>
        <v>72.274974651437702</v>
      </c>
      <c r="L16" s="971">
        <f>Inputs!P$82</f>
        <v>73.549821258208297</v>
      </c>
      <c r="M16" s="971">
        <f>Inputs!Q$82</f>
        <v>74.847154678410959</v>
      </c>
      <c r="N16" s="971">
        <f t="shared" ref="N16:S16" si="3">H16*$F16</f>
        <v>2.0592872480890536</v>
      </c>
      <c r="O16" s="971">
        <f t="shared" si="3"/>
        <v>2.0999118985381799</v>
      </c>
      <c r="P16" s="971">
        <f t="shared" si="3"/>
        <v>2.1369519054185604</v>
      </c>
      <c r="Q16" s="971">
        <f t="shared" si="3"/>
        <v>2.1746452549990103</v>
      </c>
      <c r="R16" s="971">
        <f t="shared" si="3"/>
        <v>2.2130034714859135</v>
      </c>
      <c r="S16" s="971">
        <f t="shared" si="3"/>
        <v>2.2520382823592677</v>
      </c>
    </row>
    <row r="17" spans="1:19">
      <c r="A17" s="181"/>
      <c r="B17" s="180"/>
      <c r="C17" s="130"/>
      <c r="D17" s="180"/>
      <c r="E17" s="180"/>
      <c r="F17" s="176"/>
      <c r="G17" s="135"/>
      <c r="H17" s="971"/>
      <c r="I17" s="971"/>
      <c r="J17" s="971"/>
      <c r="K17" s="971"/>
      <c r="L17" s="971"/>
      <c r="M17" s="971"/>
      <c r="N17" s="971"/>
      <c r="O17" s="971"/>
      <c r="P17" s="971"/>
      <c r="Q17" s="971"/>
      <c r="R17" s="971"/>
      <c r="S17" s="971"/>
    </row>
    <row r="18" spans="1:19">
      <c r="A18" s="181">
        <v>1.5</v>
      </c>
      <c r="B18" s="180" t="s">
        <v>116</v>
      </c>
      <c r="C18" s="130"/>
      <c r="D18" s="180"/>
      <c r="E18" s="180"/>
      <c r="F18" s="176"/>
      <c r="G18" s="135"/>
      <c r="H18" s="982"/>
      <c r="I18" s="982"/>
      <c r="J18" s="982"/>
      <c r="K18" s="982"/>
      <c r="L18" s="982"/>
      <c r="M18" s="982"/>
      <c r="N18" s="971"/>
      <c r="O18" s="971"/>
      <c r="P18" s="971"/>
      <c r="Q18" s="971"/>
      <c r="R18" s="971"/>
      <c r="S18" s="971"/>
    </row>
    <row r="19" spans="1:19">
      <c r="A19" s="181"/>
      <c r="B19" s="180" t="s">
        <v>117</v>
      </c>
      <c r="C19" s="130">
        <v>1.415929203539823E-2</v>
      </c>
      <c r="D19" s="134" t="str">
        <f>Inputs!$D$82</f>
        <v>Support staff</v>
      </c>
      <c r="E19" s="180">
        <v>1</v>
      </c>
      <c r="F19" s="176">
        <f>E19*C19</f>
        <v>1.415929203539823E-2</v>
      </c>
      <c r="G19" s="135"/>
      <c r="H19" s="971">
        <f>Inputs!L$82</f>
        <v>68.441017362959727</v>
      </c>
      <c r="I19" s="971">
        <f>Inputs!M$82</f>
        <v>69.791189569063036</v>
      </c>
      <c r="J19" s="971">
        <f>Inputs!N$82</f>
        <v>71.02222509185215</v>
      </c>
      <c r="K19" s="971">
        <f>Inputs!O$82</f>
        <v>72.274974651437702</v>
      </c>
      <c r="L19" s="971">
        <f>Inputs!P$82</f>
        <v>73.549821258208297</v>
      </c>
      <c r="M19" s="971">
        <f>Inputs!Q$82</f>
        <v>74.847154678410959</v>
      </c>
      <c r="N19" s="971">
        <f t="shared" ref="N19:S21" si="4">H19*$F19</f>
        <v>0.96907635204190767</v>
      </c>
      <c r="O19" s="971">
        <f t="shared" si="4"/>
        <v>0.98819383460620225</v>
      </c>
      <c r="P19" s="971">
        <f t="shared" si="4"/>
        <v>1.0056244260793226</v>
      </c>
      <c r="Q19" s="971">
        <f t="shared" si="4"/>
        <v>1.0233624729407109</v>
      </c>
      <c r="R19" s="971">
        <f t="shared" si="4"/>
        <v>1.0414133983463121</v>
      </c>
      <c r="S19" s="971">
        <f t="shared" si="4"/>
        <v>1.0597827211102437</v>
      </c>
    </row>
    <row r="20" spans="1:19">
      <c r="A20" s="181"/>
      <c r="B20" s="180" t="s">
        <v>118</v>
      </c>
      <c r="C20" s="130">
        <v>3.0088495575221239E-2</v>
      </c>
      <c r="D20" s="134" t="str">
        <f>Inputs!$D$82</f>
        <v>Support staff</v>
      </c>
      <c r="E20" s="180">
        <v>1</v>
      </c>
      <c r="F20" s="176">
        <f>E20*C20</f>
        <v>3.0088495575221239E-2</v>
      </c>
      <c r="G20" s="135"/>
      <c r="H20" s="971">
        <f>Inputs!L$82</f>
        <v>68.441017362959727</v>
      </c>
      <c r="I20" s="971">
        <f>Inputs!M$82</f>
        <v>69.791189569063036</v>
      </c>
      <c r="J20" s="971">
        <f>Inputs!N$82</f>
        <v>71.02222509185215</v>
      </c>
      <c r="K20" s="971">
        <f>Inputs!O$82</f>
        <v>72.274974651437702</v>
      </c>
      <c r="L20" s="971">
        <f>Inputs!P$82</f>
        <v>73.549821258208297</v>
      </c>
      <c r="M20" s="971">
        <f>Inputs!Q$82</f>
        <v>74.847154678410959</v>
      </c>
      <c r="N20" s="971">
        <f t="shared" si="4"/>
        <v>2.0592872480890536</v>
      </c>
      <c r="O20" s="971">
        <f t="shared" si="4"/>
        <v>2.0999118985381799</v>
      </c>
      <c r="P20" s="971">
        <f t="shared" si="4"/>
        <v>2.1369519054185604</v>
      </c>
      <c r="Q20" s="971">
        <f t="shared" si="4"/>
        <v>2.1746452549990103</v>
      </c>
      <c r="R20" s="971">
        <f t="shared" si="4"/>
        <v>2.2130034714859135</v>
      </c>
      <c r="S20" s="971">
        <f t="shared" si="4"/>
        <v>2.2520382823592677</v>
      </c>
    </row>
    <row r="21" spans="1:19">
      <c r="A21" s="181"/>
      <c r="B21" s="180" t="s">
        <v>119</v>
      </c>
      <c r="C21" s="130">
        <v>3.0088495575221239E-2</v>
      </c>
      <c r="D21" s="134" t="str">
        <f>Inputs!$D$82</f>
        <v>Support staff</v>
      </c>
      <c r="E21" s="180">
        <v>1</v>
      </c>
      <c r="F21" s="176">
        <f>E21*C21</f>
        <v>3.0088495575221239E-2</v>
      </c>
      <c r="G21" s="135"/>
      <c r="H21" s="971">
        <f>Inputs!L$82</f>
        <v>68.441017362959727</v>
      </c>
      <c r="I21" s="971">
        <f>Inputs!M$82</f>
        <v>69.791189569063036</v>
      </c>
      <c r="J21" s="971">
        <f>Inputs!N$82</f>
        <v>71.02222509185215</v>
      </c>
      <c r="K21" s="971">
        <f>Inputs!O$82</f>
        <v>72.274974651437702</v>
      </c>
      <c r="L21" s="971">
        <f>Inputs!P$82</f>
        <v>73.549821258208297</v>
      </c>
      <c r="M21" s="971">
        <f>Inputs!Q$82</f>
        <v>74.847154678410959</v>
      </c>
      <c r="N21" s="971">
        <f t="shared" si="4"/>
        <v>2.0592872480890536</v>
      </c>
      <c r="O21" s="971">
        <f t="shared" si="4"/>
        <v>2.0999118985381799</v>
      </c>
      <c r="P21" s="971">
        <f t="shared" si="4"/>
        <v>2.1369519054185604</v>
      </c>
      <c r="Q21" s="971">
        <f t="shared" si="4"/>
        <v>2.1746452549990103</v>
      </c>
      <c r="R21" s="971">
        <f t="shared" si="4"/>
        <v>2.2130034714859135</v>
      </c>
      <c r="S21" s="971">
        <f t="shared" si="4"/>
        <v>2.2520382823592677</v>
      </c>
    </row>
    <row r="22" spans="1:19">
      <c r="A22" s="181"/>
      <c r="B22" s="134"/>
      <c r="C22" s="195"/>
      <c r="D22" s="180"/>
      <c r="E22" s="180"/>
      <c r="F22" s="176"/>
      <c r="G22" s="135"/>
      <c r="H22" s="982"/>
      <c r="I22" s="982"/>
      <c r="J22" s="982"/>
      <c r="K22" s="982"/>
      <c r="L22" s="982"/>
      <c r="M22" s="982"/>
      <c r="N22" s="971"/>
      <c r="O22" s="971"/>
      <c r="P22" s="971"/>
      <c r="Q22" s="971"/>
      <c r="R22" s="971"/>
      <c r="S22" s="971"/>
    </row>
    <row r="23" spans="1:19">
      <c r="A23" s="92"/>
      <c r="B23" s="180"/>
      <c r="C23" s="176"/>
      <c r="D23" s="180"/>
      <c r="E23" s="180"/>
      <c r="F23" s="176"/>
      <c r="G23" s="135"/>
      <c r="H23" s="971"/>
      <c r="I23" s="971"/>
      <c r="J23" s="971"/>
      <c r="K23" s="971"/>
      <c r="L23" s="971"/>
      <c r="M23" s="971"/>
      <c r="N23" s="971"/>
      <c r="O23" s="971"/>
      <c r="P23" s="971"/>
      <c r="Q23" s="971"/>
      <c r="R23" s="971"/>
      <c r="S23" s="971"/>
    </row>
    <row r="24" spans="1:19">
      <c r="A24" s="94"/>
      <c r="B24" s="182" t="s">
        <v>44</v>
      </c>
      <c r="C24" s="183">
        <f>SUM(C6:C23)</f>
        <v>0.14631268436578171</v>
      </c>
      <c r="D24" s="232"/>
      <c r="E24" s="232"/>
      <c r="F24" s="183">
        <f>SUM(F6:F23)</f>
        <v>0.14631268436578171</v>
      </c>
      <c r="G24" s="144"/>
      <c r="H24" s="232"/>
      <c r="I24" s="232"/>
      <c r="J24" s="232"/>
      <c r="K24" s="232"/>
      <c r="L24" s="232"/>
      <c r="M24" s="232"/>
      <c r="N24" s="1010">
        <f t="shared" ref="N24:S24" si="5">SUM(N8:N21)</f>
        <v>10.013788971099713</v>
      </c>
      <c r="O24" s="1010">
        <f t="shared" si="5"/>
        <v>10.211336290930756</v>
      </c>
      <c r="P24" s="1010">
        <f t="shared" si="5"/>
        <v>10.391452402819667</v>
      </c>
      <c r="Q24" s="1010">
        <f t="shared" si="5"/>
        <v>10.574745553720678</v>
      </c>
      <c r="R24" s="1010">
        <f t="shared" si="5"/>
        <v>10.761271782911892</v>
      </c>
      <c r="S24" s="1010">
        <f t="shared" si="5"/>
        <v>10.951088118139184</v>
      </c>
    </row>
    <row r="25" spans="1:19">
      <c r="A25" s="92"/>
      <c r="B25" s="184" t="s">
        <v>103</v>
      </c>
      <c r="C25" s="176"/>
      <c r="D25" s="91"/>
      <c r="E25" s="180"/>
      <c r="F25" s="176"/>
      <c r="G25" s="135"/>
      <c r="H25" s="971"/>
      <c r="I25" s="971"/>
      <c r="J25" s="971"/>
      <c r="K25" s="971"/>
      <c r="L25" s="971"/>
      <c r="M25" s="971"/>
      <c r="N25" s="971"/>
      <c r="O25" s="971"/>
      <c r="P25" s="971"/>
      <c r="Q25" s="971"/>
      <c r="R25" s="971"/>
      <c r="S25" s="971"/>
    </row>
    <row r="26" spans="1:19">
      <c r="A26" s="92"/>
      <c r="B26" s="180"/>
      <c r="C26" s="176"/>
      <c r="D26" s="92"/>
      <c r="E26" s="180"/>
      <c r="F26" s="176"/>
      <c r="G26" s="149"/>
      <c r="H26" s="984"/>
      <c r="I26" s="984"/>
      <c r="J26" s="984"/>
      <c r="K26" s="984"/>
      <c r="L26" s="984"/>
      <c r="M26" s="984"/>
      <c r="N26" s="985"/>
      <c r="O26" s="985"/>
      <c r="P26" s="985"/>
      <c r="Q26" s="985"/>
      <c r="R26" s="985"/>
      <c r="S26" s="985"/>
    </row>
    <row r="27" spans="1:19">
      <c r="A27" s="181">
        <v>2.1</v>
      </c>
      <c r="B27" s="180" t="s">
        <v>120</v>
      </c>
      <c r="C27" s="130"/>
      <c r="D27" s="186" t="str">
        <f>Inputs!$D$80</f>
        <v>Skilled Electrical Worker BH</v>
      </c>
      <c r="E27" s="180">
        <v>1</v>
      </c>
      <c r="F27" s="176">
        <f>E27*C27</f>
        <v>0</v>
      </c>
      <c r="G27" s="149"/>
      <c r="H27" s="971">
        <f>Inputs!L$80</f>
        <v>122.54295007007411</v>
      </c>
      <c r="I27" s="971">
        <f>Inputs!M$80</f>
        <v>124.96041976315415</v>
      </c>
      <c r="J27" s="971">
        <f>Inputs!N$80</f>
        <v>127.16457642850023</v>
      </c>
      <c r="K27" s="971">
        <f>Inputs!O$80</f>
        <v>129.40761185733479</v>
      </c>
      <c r="L27" s="971">
        <f>Inputs!P$80</f>
        <v>131.69021182588875</v>
      </c>
      <c r="M27" s="971">
        <f>Inputs!Q$80</f>
        <v>134.01307420668928</v>
      </c>
      <c r="N27" s="971">
        <f t="shared" ref="N27:S27" si="6">H27*$F27</f>
        <v>0</v>
      </c>
      <c r="O27" s="971">
        <f t="shared" si="6"/>
        <v>0</v>
      </c>
      <c r="P27" s="971">
        <f t="shared" si="6"/>
        <v>0</v>
      </c>
      <c r="Q27" s="971">
        <f t="shared" si="6"/>
        <v>0</v>
      </c>
      <c r="R27" s="971">
        <f t="shared" si="6"/>
        <v>0</v>
      </c>
      <c r="S27" s="971">
        <f t="shared" si="6"/>
        <v>0</v>
      </c>
    </row>
    <row r="28" spans="1:19">
      <c r="A28" s="181"/>
      <c r="B28" s="180"/>
      <c r="C28" s="176"/>
      <c r="D28" s="94"/>
      <c r="E28" s="180"/>
      <c r="F28" s="176"/>
      <c r="G28" s="149"/>
      <c r="H28" s="984"/>
      <c r="I28" s="984"/>
      <c r="J28" s="984"/>
      <c r="K28" s="984"/>
      <c r="L28" s="984"/>
      <c r="M28" s="984"/>
      <c r="N28" s="998"/>
      <c r="O28" s="998"/>
      <c r="P28" s="998"/>
      <c r="Q28" s="998"/>
      <c r="R28" s="998"/>
      <c r="S28" s="998"/>
    </row>
    <row r="29" spans="1:19">
      <c r="A29" s="187"/>
      <c r="B29" s="182" t="s">
        <v>44</v>
      </c>
      <c r="C29" s="183">
        <f>SUM(C25:C28)</f>
        <v>0</v>
      </c>
      <c r="D29" s="232"/>
      <c r="E29" s="232"/>
      <c r="F29" s="183">
        <f>SUM(F25:F28)</f>
        <v>0</v>
      </c>
      <c r="G29" s="144"/>
      <c r="H29" s="992"/>
      <c r="I29" s="992"/>
      <c r="J29" s="992"/>
      <c r="K29" s="992"/>
      <c r="L29" s="992"/>
      <c r="M29" s="992"/>
      <c r="N29" s="992">
        <f t="shared" ref="N29:S29" si="7">SUM(N27:N28)</f>
        <v>0</v>
      </c>
      <c r="O29" s="992">
        <f t="shared" si="7"/>
        <v>0</v>
      </c>
      <c r="P29" s="992">
        <f t="shared" si="7"/>
        <v>0</v>
      </c>
      <c r="Q29" s="992">
        <f t="shared" si="7"/>
        <v>0</v>
      </c>
      <c r="R29" s="992">
        <f t="shared" si="7"/>
        <v>0</v>
      </c>
      <c r="S29" s="992">
        <f t="shared" si="7"/>
        <v>0</v>
      </c>
    </row>
    <row r="30" spans="1:19">
      <c r="A30" s="181"/>
      <c r="B30" s="175" t="s">
        <v>104</v>
      </c>
      <c r="C30" s="176"/>
      <c r="D30" s="180"/>
      <c r="E30" s="180"/>
      <c r="F30" s="176"/>
      <c r="G30" s="149"/>
      <c r="H30" s="984"/>
      <c r="I30" s="984"/>
      <c r="J30" s="984"/>
      <c r="K30" s="984"/>
      <c r="L30" s="984"/>
      <c r="M30" s="984"/>
      <c r="N30" s="998"/>
      <c r="O30" s="998"/>
      <c r="P30" s="998"/>
      <c r="Q30" s="998"/>
      <c r="R30" s="998"/>
      <c r="S30" s="998"/>
    </row>
    <row r="31" spans="1:19">
      <c r="A31" s="92"/>
      <c r="B31" s="180"/>
      <c r="C31" s="176"/>
      <c r="D31" s="180"/>
      <c r="E31" s="180"/>
      <c r="F31" s="176"/>
      <c r="G31" s="149"/>
      <c r="H31" s="971"/>
      <c r="I31" s="971"/>
      <c r="J31" s="971"/>
      <c r="K31" s="971"/>
      <c r="L31" s="971"/>
      <c r="M31" s="971"/>
      <c r="N31" s="971"/>
      <c r="O31" s="971"/>
      <c r="P31" s="971"/>
      <c r="Q31" s="971"/>
      <c r="R31" s="971"/>
      <c r="S31" s="971"/>
    </row>
    <row r="32" spans="1:19">
      <c r="A32" s="181">
        <v>3.1</v>
      </c>
      <c r="B32" s="180" t="s">
        <v>131</v>
      </c>
      <c r="C32" s="130"/>
      <c r="D32" s="186" t="str">
        <f>Inputs!$D$80</f>
        <v>Skilled Electrical Worker BH</v>
      </c>
      <c r="E32" s="180">
        <v>1</v>
      </c>
      <c r="F32" s="176">
        <f>E32*C32</f>
        <v>0</v>
      </c>
      <c r="G32" s="149"/>
      <c r="H32" s="971">
        <f>Inputs!L$80</f>
        <v>122.54295007007411</v>
      </c>
      <c r="I32" s="971">
        <f>Inputs!M$80</f>
        <v>124.96041976315415</v>
      </c>
      <c r="J32" s="971">
        <f>Inputs!N$80</f>
        <v>127.16457642850023</v>
      </c>
      <c r="K32" s="971">
        <f>Inputs!O$80</f>
        <v>129.40761185733479</v>
      </c>
      <c r="L32" s="971">
        <f>Inputs!P$80</f>
        <v>131.69021182588875</v>
      </c>
      <c r="M32" s="971">
        <f>Inputs!Q$80</f>
        <v>134.01307420668928</v>
      </c>
      <c r="N32" s="971">
        <f t="shared" ref="N32:S32" si="8">H32*$F32</f>
        <v>0</v>
      </c>
      <c r="O32" s="971">
        <f t="shared" si="8"/>
        <v>0</v>
      </c>
      <c r="P32" s="971">
        <f t="shared" si="8"/>
        <v>0</v>
      </c>
      <c r="Q32" s="971">
        <f t="shared" si="8"/>
        <v>0</v>
      </c>
      <c r="R32" s="971">
        <f t="shared" si="8"/>
        <v>0</v>
      </c>
      <c r="S32" s="971">
        <f t="shared" si="8"/>
        <v>0</v>
      </c>
    </row>
    <row r="33" spans="1:19">
      <c r="A33" s="92"/>
      <c r="B33" s="180"/>
      <c r="C33" s="130"/>
      <c r="D33" s="180"/>
      <c r="E33" s="180"/>
      <c r="F33" s="176"/>
      <c r="G33" s="149"/>
      <c r="H33" s="984"/>
      <c r="I33" s="984"/>
      <c r="J33" s="984"/>
      <c r="K33" s="984"/>
      <c r="L33" s="984"/>
      <c r="M33" s="984"/>
      <c r="N33" s="998"/>
      <c r="O33" s="998"/>
      <c r="P33" s="998"/>
      <c r="Q33" s="998"/>
      <c r="R33" s="998"/>
      <c r="S33" s="998"/>
    </row>
    <row r="34" spans="1:19">
      <c r="A34" s="181">
        <v>3.2</v>
      </c>
      <c r="B34" s="180" t="s">
        <v>123</v>
      </c>
      <c r="C34" s="130"/>
      <c r="D34" s="186" t="str">
        <f>Inputs!$D$80</f>
        <v>Skilled Electrical Worker BH</v>
      </c>
      <c r="E34" s="180">
        <v>1</v>
      </c>
      <c r="F34" s="176">
        <f>E34*C34</f>
        <v>0</v>
      </c>
      <c r="G34" s="149"/>
      <c r="H34" s="971">
        <f>Inputs!L$80</f>
        <v>122.54295007007411</v>
      </c>
      <c r="I34" s="971">
        <f>Inputs!M$80</f>
        <v>124.96041976315415</v>
      </c>
      <c r="J34" s="971">
        <f>Inputs!N$80</f>
        <v>127.16457642850023</v>
      </c>
      <c r="K34" s="971">
        <f>Inputs!O$80</f>
        <v>129.40761185733479</v>
      </c>
      <c r="L34" s="971">
        <f>Inputs!P$80</f>
        <v>131.69021182588875</v>
      </c>
      <c r="M34" s="971">
        <f>Inputs!Q$80</f>
        <v>134.01307420668928</v>
      </c>
      <c r="N34" s="971">
        <f t="shared" ref="N34:S34" si="9">H34*$F34</f>
        <v>0</v>
      </c>
      <c r="O34" s="971">
        <f t="shared" si="9"/>
        <v>0</v>
      </c>
      <c r="P34" s="971">
        <f t="shared" si="9"/>
        <v>0</v>
      </c>
      <c r="Q34" s="971">
        <f t="shared" si="9"/>
        <v>0</v>
      </c>
      <c r="R34" s="971">
        <f t="shared" si="9"/>
        <v>0</v>
      </c>
      <c r="S34" s="971">
        <f t="shared" si="9"/>
        <v>0</v>
      </c>
    </row>
    <row r="35" spans="1:19">
      <c r="A35" s="92"/>
      <c r="B35" s="180"/>
      <c r="C35" s="130"/>
      <c r="D35" s="180"/>
      <c r="E35" s="180"/>
      <c r="F35" s="176"/>
      <c r="G35" s="107"/>
      <c r="H35" s="971"/>
      <c r="I35" s="971"/>
      <c r="J35" s="971"/>
      <c r="K35" s="971"/>
      <c r="L35" s="971"/>
      <c r="M35" s="971"/>
      <c r="N35" s="971"/>
      <c r="O35" s="971"/>
      <c r="P35" s="971"/>
      <c r="Q35" s="971"/>
      <c r="R35" s="971"/>
      <c r="S35" s="971"/>
    </row>
    <row r="36" spans="1:19">
      <c r="A36" s="181">
        <v>3.3</v>
      </c>
      <c r="B36" s="180" t="s">
        <v>124</v>
      </c>
      <c r="C36" s="130"/>
      <c r="D36" s="186" t="str">
        <f>Inputs!$D$80</f>
        <v>Skilled Electrical Worker BH</v>
      </c>
      <c r="E36" s="180">
        <v>1</v>
      </c>
      <c r="F36" s="176">
        <f>E36*C36</f>
        <v>0</v>
      </c>
      <c r="G36" s="149"/>
      <c r="H36" s="971">
        <f>Inputs!L$80</f>
        <v>122.54295007007411</v>
      </c>
      <c r="I36" s="971">
        <f>Inputs!M$80</f>
        <v>124.96041976315415</v>
      </c>
      <c r="J36" s="971">
        <f>Inputs!N$80</f>
        <v>127.16457642850023</v>
      </c>
      <c r="K36" s="971">
        <f>Inputs!O$80</f>
        <v>129.40761185733479</v>
      </c>
      <c r="L36" s="971">
        <f>Inputs!P$80</f>
        <v>131.69021182588875</v>
      </c>
      <c r="M36" s="971">
        <f>Inputs!Q$80</f>
        <v>134.01307420668928</v>
      </c>
      <c r="N36" s="971">
        <f t="shared" ref="N36:S36" si="10">H36*$F36</f>
        <v>0</v>
      </c>
      <c r="O36" s="971">
        <f t="shared" si="10"/>
        <v>0</v>
      </c>
      <c r="P36" s="971">
        <f t="shared" si="10"/>
        <v>0</v>
      </c>
      <c r="Q36" s="971">
        <f t="shared" si="10"/>
        <v>0</v>
      </c>
      <c r="R36" s="971">
        <f t="shared" si="10"/>
        <v>0</v>
      </c>
      <c r="S36" s="971">
        <f t="shared" si="10"/>
        <v>0</v>
      </c>
    </row>
    <row r="37" spans="1:19">
      <c r="A37" s="92"/>
      <c r="B37" s="180"/>
      <c r="C37" s="130"/>
      <c r="D37" s="180"/>
      <c r="E37" s="180"/>
      <c r="F37" s="176"/>
      <c r="G37" s="149"/>
      <c r="H37" s="984"/>
      <c r="I37" s="984"/>
      <c r="J37" s="984"/>
      <c r="K37" s="984"/>
      <c r="L37" s="984"/>
      <c r="M37" s="984"/>
      <c r="N37" s="998"/>
      <c r="O37" s="998"/>
      <c r="P37" s="998"/>
      <c r="Q37" s="998"/>
      <c r="R37" s="998"/>
      <c r="S37" s="998"/>
    </row>
    <row r="38" spans="1:19">
      <c r="A38" s="181">
        <v>3.4</v>
      </c>
      <c r="B38" s="180" t="s">
        <v>125</v>
      </c>
      <c r="C38" s="130"/>
      <c r="D38" s="186" t="str">
        <f>Inputs!$D$80</f>
        <v>Skilled Electrical Worker BH</v>
      </c>
      <c r="E38" s="180">
        <v>1</v>
      </c>
      <c r="F38" s="176">
        <f t="shared" ref="F38:F43" si="11">E38*C38</f>
        <v>0</v>
      </c>
      <c r="G38" s="149"/>
      <c r="H38" s="971">
        <f>Inputs!L$80</f>
        <v>122.54295007007411</v>
      </c>
      <c r="I38" s="971">
        <f>Inputs!M$80</f>
        <v>124.96041976315415</v>
      </c>
      <c r="J38" s="971">
        <f>Inputs!N$80</f>
        <v>127.16457642850023</v>
      </c>
      <c r="K38" s="971">
        <f>Inputs!O$80</f>
        <v>129.40761185733479</v>
      </c>
      <c r="L38" s="971">
        <f>Inputs!P$80</f>
        <v>131.69021182588875</v>
      </c>
      <c r="M38" s="971">
        <f>Inputs!Q$80</f>
        <v>134.01307420668928</v>
      </c>
      <c r="N38" s="971">
        <f t="shared" ref="N38:S43" si="12">H38*$F38</f>
        <v>0</v>
      </c>
      <c r="O38" s="971">
        <f t="shared" si="12"/>
        <v>0</v>
      </c>
      <c r="P38" s="971">
        <f t="shared" si="12"/>
        <v>0</v>
      </c>
      <c r="Q38" s="971">
        <f t="shared" si="12"/>
        <v>0</v>
      </c>
      <c r="R38" s="971">
        <f t="shared" si="12"/>
        <v>0</v>
      </c>
      <c r="S38" s="971">
        <f t="shared" si="12"/>
        <v>0</v>
      </c>
    </row>
    <row r="39" spans="1:19">
      <c r="A39" s="92"/>
      <c r="B39" s="180" t="s">
        <v>126</v>
      </c>
      <c r="C39" s="1244">
        <v>0</v>
      </c>
      <c r="D39" s="186" t="str">
        <f>Inputs!$D$80</f>
        <v>Skilled Electrical Worker BH</v>
      </c>
      <c r="E39" s="180">
        <v>1</v>
      </c>
      <c r="F39" s="176">
        <f t="shared" si="11"/>
        <v>0</v>
      </c>
      <c r="G39" s="149"/>
      <c r="H39" s="971">
        <f>Inputs!L$80</f>
        <v>122.54295007007411</v>
      </c>
      <c r="I39" s="971">
        <f>Inputs!M$80</f>
        <v>124.96041976315415</v>
      </c>
      <c r="J39" s="971">
        <f>Inputs!N$80</f>
        <v>127.16457642850023</v>
      </c>
      <c r="K39" s="971">
        <f>Inputs!O$80</f>
        <v>129.40761185733479</v>
      </c>
      <c r="L39" s="971">
        <f>Inputs!P$80</f>
        <v>131.69021182588875</v>
      </c>
      <c r="M39" s="971">
        <f>Inputs!Q$80</f>
        <v>134.01307420668928</v>
      </c>
      <c r="N39" s="971">
        <f t="shared" si="12"/>
        <v>0</v>
      </c>
      <c r="O39" s="971">
        <f t="shared" si="12"/>
        <v>0</v>
      </c>
      <c r="P39" s="971">
        <f t="shared" si="12"/>
        <v>0</v>
      </c>
      <c r="Q39" s="971">
        <f t="shared" si="12"/>
        <v>0</v>
      </c>
      <c r="R39" s="971">
        <f t="shared" si="12"/>
        <v>0</v>
      </c>
      <c r="S39" s="971">
        <f t="shared" si="12"/>
        <v>0</v>
      </c>
    </row>
    <row r="40" spans="1:19">
      <c r="B40" s="180" t="s">
        <v>127</v>
      </c>
      <c r="C40" s="1244"/>
      <c r="D40" s="186" t="str">
        <f>Inputs!$D$80</f>
        <v>Skilled Electrical Worker BH</v>
      </c>
      <c r="E40" s="180">
        <v>1</v>
      </c>
      <c r="F40" s="176">
        <f t="shared" si="11"/>
        <v>0</v>
      </c>
      <c r="G40" s="149"/>
      <c r="H40" s="971">
        <f>Inputs!L$80</f>
        <v>122.54295007007411</v>
      </c>
      <c r="I40" s="971">
        <f>Inputs!M$80</f>
        <v>124.96041976315415</v>
      </c>
      <c r="J40" s="971">
        <f>Inputs!N$80</f>
        <v>127.16457642850023</v>
      </c>
      <c r="K40" s="971">
        <f>Inputs!O$80</f>
        <v>129.40761185733479</v>
      </c>
      <c r="L40" s="971">
        <f>Inputs!P$80</f>
        <v>131.69021182588875</v>
      </c>
      <c r="M40" s="971">
        <f>Inputs!Q$80</f>
        <v>134.01307420668928</v>
      </c>
      <c r="N40" s="971">
        <f t="shared" si="12"/>
        <v>0</v>
      </c>
      <c r="O40" s="971">
        <f t="shared" si="12"/>
        <v>0</v>
      </c>
      <c r="P40" s="971">
        <f t="shared" si="12"/>
        <v>0</v>
      </c>
      <c r="Q40" s="971">
        <f t="shared" si="12"/>
        <v>0</v>
      </c>
      <c r="R40" s="971">
        <f t="shared" si="12"/>
        <v>0</v>
      </c>
      <c r="S40" s="971">
        <f t="shared" si="12"/>
        <v>0</v>
      </c>
    </row>
    <row r="41" spans="1:19">
      <c r="A41" s="92"/>
      <c r="B41" s="134" t="s">
        <v>128</v>
      </c>
      <c r="C41" s="1244">
        <v>0</v>
      </c>
      <c r="D41" s="186" t="str">
        <f>Inputs!$D$80</f>
        <v>Skilled Electrical Worker BH</v>
      </c>
      <c r="E41" s="180">
        <v>1</v>
      </c>
      <c r="F41" s="176">
        <f t="shared" si="11"/>
        <v>0</v>
      </c>
      <c r="G41" s="149"/>
      <c r="H41" s="971">
        <f>Inputs!L$80</f>
        <v>122.54295007007411</v>
      </c>
      <c r="I41" s="971">
        <f>Inputs!M$80</f>
        <v>124.96041976315415</v>
      </c>
      <c r="J41" s="971">
        <f>Inputs!N$80</f>
        <v>127.16457642850023</v>
      </c>
      <c r="K41" s="971">
        <f>Inputs!O$80</f>
        <v>129.40761185733479</v>
      </c>
      <c r="L41" s="971">
        <f>Inputs!P$80</f>
        <v>131.69021182588875</v>
      </c>
      <c r="M41" s="971">
        <f>Inputs!Q$80</f>
        <v>134.01307420668928</v>
      </c>
      <c r="N41" s="971">
        <f t="shared" si="12"/>
        <v>0</v>
      </c>
      <c r="O41" s="971">
        <f t="shared" si="12"/>
        <v>0</v>
      </c>
      <c r="P41" s="971">
        <f t="shared" si="12"/>
        <v>0</v>
      </c>
      <c r="Q41" s="971">
        <f t="shared" si="12"/>
        <v>0</v>
      </c>
      <c r="R41" s="971">
        <f t="shared" si="12"/>
        <v>0</v>
      </c>
      <c r="S41" s="971">
        <f t="shared" si="12"/>
        <v>0</v>
      </c>
    </row>
    <row r="42" spans="1:19">
      <c r="A42" s="92"/>
      <c r="B42" s="180" t="s">
        <v>206</v>
      </c>
      <c r="C42" s="1244">
        <v>1</v>
      </c>
      <c r="D42" s="186" t="str">
        <f>Inputs!$D$80</f>
        <v>Skilled Electrical Worker BH</v>
      </c>
      <c r="E42" s="180">
        <v>1</v>
      </c>
      <c r="F42" s="176">
        <f t="shared" si="11"/>
        <v>1</v>
      </c>
      <c r="G42" s="135"/>
      <c r="H42" s="971">
        <f>Inputs!L$80</f>
        <v>122.54295007007411</v>
      </c>
      <c r="I42" s="971">
        <f>Inputs!M$80</f>
        <v>124.96041976315415</v>
      </c>
      <c r="J42" s="971">
        <f>Inputs!N$80</f>
        <v>127.16457642850023</v>
      </c>
      <c r="K42" s="971">
        <f>Inputs!O$80</f>
        <v>129.40761185733479</v>
      </c>
      <c r="L42" s="971">
        <f>Inputs!P$80</f>
        <v>131.69021182588875</v>
      </c>
      <c r="M42" s="971">
        <f>Inputs!Q$80</f>
        <v>134.01307420668928</v>
      </c>
      <c r="N42" s="971">
        <f t="shared" si="12"/>
        <v>122.54295007007411</v>
      </c>
      <c r="O42" s="971">
        <f t="shared" si="12"/>
        <v>124.96041976315415</v>
      </c>
      <c r="P42" s="971">
        <f t="shared" si="12"/>
        <v>127.16457642850023</v>
      </c>
      <c r="Q42" s="971">
        <f t="shared" si="12"/>
        <v>129.40761185733479</v>
      </c>
      <c r="R42" s="971">
        <f t="shared" si="12"/>
        <v>131.69021182588875</v>
      </c>
      <c r="S42" s="971">
        <f t="shared" si="12"/>
        <v>134.01307420668928</v>
      </c>
    </row>
    <row r="43" spans="1:19">
      <c r="A43" s="92"/>
      <c r="B43" s="180" t="s">
        <v>127</v>
      </c>
      <c r="C43" s="1244">
        <v>0</v>
      </c>
      <c r="D43" s="186" t="str">
        <f>Inputs!$D$80</f>
        <v>Skilled Electrical Worker BH</v>
      </c>
      <c r="E43" s="180">
        <v>1</v>
      </c>
      <c r="F43" s="176">
        <f t="shared" si="11"/>
        <v>0</v>
      </c>
      <c r="G43" s="135"/>
      <c r="H43" s="971">
        <f>Inputs!L$80</f>
        <v>122.54295007007411</v>
      </c>
      <c r="I43" s="971">
        <f>Inputs!M$80</f>
        <v>124.96041976315415</v>
      </c>
      <c r="J43" s="971">
        <f>Inputs!N$80</f>
        <v>127.16457642850023</v>
      </c>
      <c r="K43" s="971">
        <f>Inputs!O$80</f>
        <v>129.40761185733479</v>
      </c>
      <c r="L43" s="971">
        <f>Inputs!P$80</f>
        <v>131.69021182588875</v>
      </c>
      <c r="M43" s="971">
        <f>Inputs!Q$80</f>
        <v>134.01307420668928</v>
      </c>
      <c r="N43" s="971">
        <f t="shared" si="12"/>
        <v>0</v>
      </c>
      <c r="O43" s="971">
        <f t="shared" si="12"/>
        <v>0</v>
      </c>
      <c r="P43" s="971">
        <f t="shared" si="12"/>
        <v>0</v>
      </c>
      <c r="Q43" s="971">
        <f t="shared" si="12"/>
        <v>0</v>
      </c>
      <c r="R43" s="971">
        <f t="shared" si="12"/>
        <v>0</v>
      </c>
      <c r="S43" s="971">
        <f t="shared" si="12"/>
        <v>0</v>
      </c>
    </row>
    <row r="44" spans="1:19">
      <c r="A44" s="92"/>
      <c r="B44" s="180"/>
      <c r="C44" s="130"/>
      <c r="D44" s="180"/>
      <c r="E44" s="180"/>
      <c r="F44" s="176"/>
      <c r="G44" s="135"/>
      <c r="H44" s="982"/>
      <c r="I44" s="982"/>
      <c r="J44" s="982"/>
      <c r="K44" s="982"/>
      <c r="L44" s="982"/>
      <c r="M44" s="982"/>
      <c r="N44" s="1000"/>
      <c r="O44" s="1000"/>
      <c r="P44" s="1000"/>
      <c r="Q44" s="1000"/>
      <c r="R44" s="1000"/>
      <c r="S44" s="1000"/>
    </row>
    <row r="45" spans="1:19">
      <c r="A45" s="181">
        <v>3.5</v>
      </c>
      <c r="B45" s="180" t="s">
        <v>541</v>
      </c>
      <c r="C45" s="130"/>
      <c r="D45" s="186" t="str">
        <f>Inputs!$D$80</f>
        <v>Skilled Electrical Worker BH</v>
      </c>
      <c r="E45" s="180">
        <v>1</v>
      </c>
      <c r="F45" s="176">
        <f>E45*C45</f>
        <v>0</v>
      </c>
      <c r="G45" s="135"/>
      <c r="H45" s="971">
        <f>Inputs!L$80</f>
        <v>122.54295007007411</v>
      </c>
      <c r="I45" s="971">
        <f>Inputs!M$80</f>
        <v>124.96041976315415</v>
      </c>
      <c r="J45" s="971">
        <f>Inputs!N$80</f>
        <v>127.16457642850023</v>
      </c>
      <c r="K45" s="971">
        <f>Inputs!O$80</f>
        <v>129.40761185733479</v>
      </c>
      <c r="L45" s="971">
        <f>Inputs!P$80</f>
        <v>131.69021182588875</v>
      </c>
      <c r="M45" s="971">
        <f>Inputs!Q$80</f>
        <v>134.01307420668928</v>
      </c>
      <c r="N45" s="971">
        <f t="shared" ref="N45:S45" si="13">H45*$F45</f>
        <v>0</v>
      </c>
      <c r="O45" s="971">
        <f t="shared" si="13"/>
        <v>0</v>
      </c>
      <c r="P45" s="971">
        <f t="shared" si="13"/>
        <v>0</v>
      </c>
      <c r="Q45" s="971">
        <f t="shared" si="13"/>
        <v>0</v>
      </c>
      <c r="R45" s="971">
        <f t="shared" si="13"/>
        <v>0</v>
      </c>
      <c r="S45" s="971">
        <f t="shared" si="13"/>
        <v>0</v>
      </c>
    </row>
    <row r="46" spans="1:19">
      <c r="A46" s="181"/>
      <c r="B46" s="180"/>
      <c r="C46" s="130"/>
      <c r="D46" s="180"/>
      <c r="E46" s="180"/>
      <c r="F46" s="176"/>
      <c r="G46" s="107"/>
      <c r="H46" s="982"/>
      <c r="I46" s="982"/>
      <c r="J46" s="982"/>
      <c r="K46" s="982"/>
      <c r="L46" s="982"/>
      <c r="M46" s="982"/>
      <c r="N46" s="1000"/>
      <c r="O46" s="1000"/>
      <c r="P46" s="1000"/>
      <c r="Q46" s="1000"/>
      <c r="R46" s="1000"/>
      <c r="S46" s="1000"/>
    </row>
    <row r="47" spans="1:19">
      <c r="A47" s="187"/>
      <c r="B47" s="182" t="s">
        <v>44</v>
      </c>
      <c r="C47" s="183">
        <f>SUM(C30:C46)</f>
        <v>1</v>
      </c>
      <c r="D47" s="232"/>
      <c r="E47" s="232"/>
      <c r="F47" s="183">
        <f>SUM(F30:F46)</f>
        <v>1</v>
      </c>
      <c r="G47" s="144"/>
      <c r="H47" s="992"/>
      <c r="I47" s="992"/>
      <c r="J47" s="992"/>
      <c r="K47" s="992"/>
      <c r="L47" s="992"/>
      <c r="M47" s="992"/>
      <c r="N47" s="992">
        <f t="shared" ref="N47:S47" si="14">SUM(N32:N45)</f>
        <v>122.54295007007411</v>
      </c>
      <c r="O47" s="992">
        <f t="shared" si="14"/>
        <v>124.96041976315415</v>
      </c>
      <c r="P47" s="992">
        <f t="shared" si="14"/>
        <v>127.16457642850023</v>
      </c>
      <c r="Q47" s="992">
        <f t="shared" si="14"/>
        <v>129.40761185733479</v>
      </c>
      <c r="R47" s="992">
        <f t="shared" si="14"/>
        <v>131.69021182588875</v>
      </c>
      <c r="S47" s="992">
        <f t="shared" si="14"/>
        <v>134.01307420668928</v>
      </c>
    </row>
    <row r="48" spans="1:19">
      <c r="A48" s="92"/>
      <c r="B48" s="175" t="s">
        <v>106</v>
      </c>
      <c r="C48" s="176"/>
      <c r="D48" s="180"/>
      <c r="E48" s="180"/>
      <c r="F48" s="176"/>
      <c r="G48" s="135"/>
      <c r="H48" s="982"/>
      <c r="I48" s="982"/>
      <c r="J48" s="982"/>
      <c r="K48" s="982"/>
      <c r="L48" s="982"/>
      <c r="M48" s="982"/>
      <c r="N48" s="1000"/>
      <c r="O48" s="1000"/>
      <c r="P48" s="1000"/>
      <c r="Q48" s="1000"/>
      <c r="R48" s="1000"/>
      <c r="S48" s="1000"/>
    </row>
    <row r="49" spans="1:19">
      <c r="A49" s="92"/>
      <c r="B49" s="180"/>
      <c r="C49" s="176"/>
      <c r="D49" s="180"/>
      <c r="E49" s="180"/>
      <c r="F49" s="176"/>
      <c r="G49" s="135"/>
      <c r="H49" s="971"/>
      <c r="I49" s="971"/>
      <c r="J49" s="971"/>
      <c r="K49" s="971"/>
      <c r="L49" s="971"/>
      <c r="M49" s="971"/>
      <c r="N49" s="971"/>
      <c r="O49" s="971"/>
      <c r="P49" s="971"/>
      <c r="Q49" s="971"/>
      <c r="R49" s="971"/>
      <c r="S49" s="971"/>
    </row>
    <row r="50" spans="1:19">
      <c r="A50" s="181">
        <v>4.0999999999999996</v>
      </c>
      <c r="B50" s="180" t="s">
        <v>542</v>
      </c>
      <c r="C50" s="130">
        <v>3.0088495575221239E-2</v>
      </c>
      <c r="D50" s="134" t="str">
        <f>Inputs!$D$82</f>
        <v>Support staff</v>
      </c>
      <c r="E50" s="180">
        <v>1</v>
      </c>
      <c r="F50" s="176">
        <f>E50*C50</f>
        <v>3.0088495575221239E-2</v>
      </c>
      <c r="G50" s="135"/>
      <c r="H50" s="971">
        <f>Inputs!L$82</f>
        <v>68.441017362959727</v>
      </c>
      <c r="I50" s="971">
        <f>Inputs!M$82</f>
        <v>69.791189569063036</v>
      </c>
      <c r="J50" s="971">
        <f>Inputs!N$82</f>
        <v>71.02222509185215</v>
      </c>
      <c r="K50" s="971">
        <f>Inputs!O$82</f>
        <v>72.274974651437702</v>
      </c>
      <c r="L50" s="971">
        <f>Inputs!P$82</f>
        <v>73.549821258208297</v>
      </c>
      <c r="M50" s="971">
        <f>Inputs!Q$82</f>
        <v>74.847154678410959</v>
      </c>
      <c r="N50" s="971">
        <f t="shared" ref="N50:S50" si="15">H50*$F50</f>
        <v>2.0592872480890536</v>
      </c>
      <c r="O50" s="971">
        <f t="shared" si="15"/>
        <v>2.0999118985381799</v>
      </c>
      <c r="P50" s="971">
        <f t="shared" si="15"/>
        <v>2.1369519054185604</v>
      </c>
      <c r="Q50" s="971">
        <f t="shared" si="15"/>
        <v>2.1746452549990103</v>
      </c>
      <c r="R50" s="971">
        <f t="shared" si="15"/>
        <v>2.2130034714859135</v>
      </c>
      <c r="S50" s="971">
        <f t="shared" si="15"/>
        <v>2.2520382823592677</v>
      </c>
    </row>
    <row r="51" spans="1:19">
      <c r="A51" s="181"/>
      <c r="B51" s="180"/>
      <c r="C51" s="130"/>
      <c r="D51" s="180"/>
      <c r="E51" s="180"/>
      <c r="F51" s="176"/>
      <c r="G51" s="107"/>
      <c r="H51" s="971"/>
      <c r="I51" s="971"/>
      <c r="J51" s="971"/>
      <c r="K51" s="971"/>
      <c r="L51" s="971"/>
      <c r="M51" s="971"/>
      <c r="N51" s="971"/>
      <c r="O51" s="971"/>
      <c r="P51" s="971"/>
      <c r="Q51" s="971"/>
      <c r="R51" s="971"/>
      <c r="S51" s="971"/>
    </row>
    <row r="52" spans="1:19">
      <c r="A52" s="181">
        <v>4.2</v>
      </c>
      <c r="B52" s="180" t="s">
        <v>543</v>
      </c>
      <c r="C52" s="130">
        <v>1.1799410029498525E-2</v>
      </c>
      <c r="D52" s="134" t="str">
        <f>Inputs!$D$82</f>
        <v>Support staff</v>
      </c>
      <c r="E52" s="180">
        <v>1</v>
      </c>
      <c r="F52" s="176">
        <f>E52*C52</f>
        <v>1.1799410029498525E-2</v>
      </c>
      <c r="G52" s="107"/>
      <c r="H52" s="971">
        <f>Inputs!L$82</f>
        <v>68.441017362959727</v>
      </c>
      <c r="I52" s="971">
        <f>Inputs!M$82</f>
        <v>69.791189569063036</v>
      </c>
      <c r="J52" s="971">
        <f>Inputs!N$82</f>
        <v>71.02222509185215</v>
      </c>
      <c r="K52" s="971">
        <f>Inputs!O$82</f>
        <v>72.274974651437702</v>
      </c>
      <c r="L52" s="971">
        <f>Inputs!P$82</f>
        <v>73.549821258208297</v>
      </c>
      <c r="M52" s="971">
        <f>Inputs!Q$82</f>
        <v>74.847154678410959</v>
      </c>
      <c r="N52" s="971">
        <f t="shared" ref="N52:S52" si="16">H52*$F52</f>
        <v>0.80756362670158965</v>
      </c>
      <c r="O52" s="971">
        <f t="shared" si="16"/>
        <v>0.82349486217183521</v>
      </c>
      <c r="P52" s="971">
        <f t="shared" si="16"/>
        <v>0.83802035506610206</v>
      </c>
      <c r="Q52" s="971">
        <f t="shared" si="16"/>
        <v>0.85280206078392573</v>
      </c>
      <c r="R52" s="971">
        <f t="shared" si="16"/>
        <v>0.86784449862192681</v>
      </c>
      <c r="S52" s="971">
        <f t="shared" si="16"/>
        <v>0.88315226759186971</v>
      </c>
    </row>
    <row r="53" spans="1:19">
      <c r="A53" s="181"/>
      <c r="B53" s="180"/>
      <c r="C53" s="130"/>
      <c r="D53" s="180"/>
      <c r="E53" s="180"/>
      <c r="F53" s="176"/>
      <c r="G53" s="107"/>
      <c r="H53" s="1013"/>
      <c r="I53" s="1013"/>
      <c r="J53" s="1013"/>
      <c r="K53" s="1013"/>
      <c r="L53" s="1013"/>
      <c r="M53" s="1013"/>
      <c r="N53" s="1014"/>
      <c r="O53" s="1014"/>
      <c r="P53" s="1014"/>
      <c r="Q53" s="1014"/>
      <c r="R53" s="1014"/>
      <c r="S53" s="1014"/>
    </row>
    <row r="54" spans="1:19">
      <c r="A54" s="181">
        <v>4.3</v>
      </c>
      <c r="B54" s="180" t="s">
        <v>544</v>
      </c>
      <c r="C54" s="130">
        <v>1.1799410029498525E-2</v>
      </c>
      <c r="D54" s="134" t="str">
        <f>Inputs!$D$82</f>
        <v>Support staff</v>
      </c>
      <c r="E54" s="180">
        <v>1</v>
      </c>
      <c r="F54" s="176">
        <f>E54*C54</f>
        <v>1.1799410029498525E-2</v>
      </c>
      <c r="G54" s="107"/>
      <c r="H54" s="971">
        <f>Inputs!L$82</f>
        <v>68.441017362959727</v>
      </c>
      <c r="I54" s="971">
        <f>Inputs!M$82</f>
        <v>69.791189569063036</v>
      </c>
      <c r="J54" s="971">
        <f>Inputs!N$82</f>
        <v>71.02222509185215</v>
      </c>
      <c r="K54" s="971">
        <f>Inputs!O$82</f>
        <v>72.274974651437702</v>
      </c>
      <c r="L54" s="971">
        <f>Inputs!P$82</f>
        <v>73.549821258208297</v>
      </c>
      <c r="M54" s="971">
        <f>Inputs!Q$82</f>
        <v>74.847154678410959</v>
      </c>
      <c r="N54" s="971">
        <f t="shared" ref="N54:S54" si="17">H54*$F54</f>
        <v>0.80756362670158965</v>
      </c>
      <c r="O54" s="971">
        <f t="shared" si="17"/>
        <v>0.82349486217183521</v>
      </c>
      <c r="P54" s="971">
        <f t="shared" si="17"/>
        <v>0.83802035506610206</v>
      </c>
      <c r="Q54" s="971">
        <f t="shared" si="17"/>
        <v>0.85280206078392573</v>
      </c>
      <c r="R54" s="971">
        <f t="shared" si="17"/>
        <v>0.86784449862192681</v>
      </c>
      <c r="S54" s="971">
        <f t="shared" si="17"/>
        <v>0.88315226759186971</v>
      </c>
    </row>
    <row r="55" spans="1:19">
      <c r="A55" s="181"/>
      <c r="B55" s="180"/>
      <c r="C55" s="130"/>
      <c r="D55" s="180"/>
      <c r="E55" s="180"/>
      <c r="F55" s="176"/>
      <c r="G55" s="107"/>
      <c r="H55" s="984"/>
      <c r="I55" s="984"/>
      <c r="J55" s="984"/>
      <c r="K55" s="984"/>
      <c r="L55" s="984"/>
      <c r="M55" s="984"/>
      <c r="N55" s="984"/>
      <c r="O55" s="998"/>
      <c r="P55" s="998"/>
      <c r="Q55" s="998"/>
      <c r="R55" s="998"/>
      <c r="S55" s="998"/>
    </row>
    <row r="56" spans="1:19">
      <c r="A56" s="181">
        <v>4.4000000000000004</v>
      </c>
      <c r="B56" s="180" t="s">
        <v>129</v>
      </c>
      <c r="C56" s="130">
        <v>0</v>
      </c>
      <c r="D56" s="134" t="str">
        <f>Inputs!$D$82</f>
        <v>Support staff</v>
      </c>
      <c r="E56" s="180">
        <v>1</v>
      </c>
      <c r="F56" s="176">
        <f>E56*C56</f>
        <v>0</v>
      </c>
      <c r="G56" s="107"/>
      <c r="H56" s="971">
        <f>Inputs!L$82</f>
        <v>68.441017362959727</v>
      </c>
      <c r="I56" s="971">
        <f>Inputs!M$82</f>
        <v>69.791189569063036</v>
      </c>
      <c r="J56" s="971">
        <f>Inputs!N$82</f>
        <v>71.02222509185215</v>
      </c>
      <c r="K56" s="971">
        <f>Inputs!O$82</f>
        <v>72.274974651437702</v>
      </c>
      <c r="L56" s="971">
        <f>Inputs!P$82</f>
        <v>73.549821258208297</v>
      </c>
      <c r="M56" s="971">
        <f>Inputs!Q$82</f>
        <v>74.847154678410959</v>
      </c>
      <c r="N56" s="971">
        <f t="shared" ref="N56:S56" si="18">H56*$F56</f>
        <v>0</v>
      </c>
      <c r="O56" s="971">
        <f t="shared" si="18"/>
        <v>0</v>
      </c>
      <c r="P56" s="971">
        <f t="shared" si="18"/>
        <v>0</v>
      </c>
      <c r="Q56" s="971">
        <f t="shared" si="18"/>
        <v>0</v>
      </c>
      <c r="R56" s="971">
        <f t="shared" si="18"/>
        <v>0</v>
      </c>
      <c r="S56" s="971">
        <f t="shared" si="18"/>
        <v>0</v>
      </c>
    </row>
    <row r="57" spans="1:19">
      <c r="A57" s="181"/>
      <c r="B57" s="180"/>
      <c r="C57" s="196"/>
      <c r="D57" s="180"/>
      <c r="E57" s="180"/>
      <c r="F57" s="176"/>
      <c r="G57" s="107"/>
      <c r="H57" s="984"/>
      <c r="I57" s="984"/>
      <c r="J57" s="984"/>
      <c r="K57" s="984"/>
      <c r="L57" s="984"/>
      <c r="M57" s="984"/>
      <c r="N57" s="984"/>
      <c r="O57" s="998"/>
      <c r="P57" s="998"/>
      <c r="Q57" s="998"/>
      <c r="R57" s="998"/>
      <c r="S57" s="998"/>
    </row>
    <row r="58" spans="1:19">
      <c r="A58" s="181"/>
      <c r="B58" s="180"/>
      <c r="C58" s="196"/>
      <c r="D58" s="180"/>
      <c r="E58" s="180"/>
      <c r="F58" s="176"/>
      <c r="H58" s="982"/>
      <c r="I58" s="982"/>
      <c r="J58" s="982"/>
      <c r="K58" s="982"/>
      <c r="L58" s="982"/>
      <c r="M58" s="982"/>
      <c r="N58" s="982"/>
      <c r="O58" s="1000"/>
      <c r="P58" s="1000"/>
      <c r="Q58" s="1000"/>
      <c r="R58" s="1000"/>
      <c r="S58" s="1000"/>
    </row>
    <row r="59" spans="1:19">
      <c r="A59" s="181"/>
      <c r="B59" s="180"/>
      <c r="C59" s="196"/>
      <c r="D59" s="180"/>
      <c r="E59" s="180"/>
      <c r="F59" s="176"/>
      <c r="H59" s="982"/>
      <c r="I59" s="982"/>
      <c r="J59" s="982"/>
      <c r="K59" s="982"/>
      <c r="L59" s="982"/>
      <c r="M59" s="982"/>
      <c r="N59" s="982"/>
      <c r="O59" s="1000"/>
      <c r="P59" s="1000"/>
      <c r="Q59" s="1000"/>
      <c r="R59" s="1000"/>
      <c r="S59" s="1000"/>
    </row>
    <row r="60" spans="1:19">
      <c r="A60" s="187"/>
      <c r="B60" s="182" t="s">
        <v>44</v>
      </c>
      <c r="C60" s="183">
        <f>SUM(C48:C59)</f>
        <v>5.3687315634218288E-2</v>
      </c>
      <c r="D60" s="232"/>
      <c r="E60" s="232"/>
      <c r="F60" s="183">
        <f>SUM(F48:F59)</f>
        <v>5.3687315634218288E-2</v>
      </c>
      <c r="G60" s="144"/>
      <c r="H60" s="991"/>
      <c r="I60" s="991"/>
      <c r="J60" s="991"/>
      <c r="K60" s="991"/>
      <c r="L60" s="991"/>
      <c r="M60" s="991"/>
      <c r="N60" s="992">
        <f t="shared" ref="N60:S60" si="19">SUM(N50:N59)</f>
        <v>3.6744145014922331</v>
      </c>
      <c r="O60" s="992">
        <f t="shared" si="19"/>
        <v>3.7469016228818504</v>
      </c>
      <c r="P60" s="992">
        <f t="shared" si="19"/>
        <v>3.8129926155507645</v>
      </c>
      <c r="Q60" s="992">
        <f t="shared" si="19"/>
        <v>3.8802493765668622</v>
      </c>
      <c r="R60" s="992">
        <f t="shared" si="19"/>
        <v>3.9486924687297669</v>
      </c>
      <c r="S60" s="992">
        <f t="shared" si="19"/>
        <v>4.0183428175430072</v>
      </c>
    </row>
    <row r="61" spans="1:19">
      <c r="A61" s="233"/>
      <c r="B61" s="190"/>
      <c r="C61" s="189"/>
      <c r="D61" s="191"/>
      <c r="E61" s="191"/>
      <c r="F61" s="192"/>
      <c r="G61" s="135"/>
      <c r="H61" s="982"/>
      <c r="I61" s="982"/>
      <c r="J61" s="982"/>
      <c r="K61" s="982"/>
      <c r="L61" s="982"/>
      <c r="M61" s="982"/>
      <c r="N61" s="982"/>
      <c r="O61" s="1000"/>
      <c r="P61" s="1000"/>
      <c r="Q61" s="1000"/>
      <c r="R61" s="1000"/>
      <c r="S61" s="1000"/>
    </row>
    <row r="62" spans="1:19">
      <c r="A62" s="233"/>
      <c r="B62" s="190" t="s">
        <v>130</v>
      </c>
      <c r="C62" s="930">
        <f>C24+C29+C47+C60</f>
        <v>1.2000000000000002</v>
      </c>
      <c r="D62" s="90"/>
      <c r="E62" s="90"/>
      <c r="F62" s="193">
        <f>F24+F29+F47+F60</f>
        <v>1.2000000000000002</v>
      </c>
      <c r="G62" s="194"/>
      <c r="H62" s="991"/>
      <c r="I62" s="991"/>
      <c r="J62" s="991"/>
      <c r="K62" s="991"/>
      <c r="L62" s="991"/>
      <c r="M62" s="991"/>
      <c r="N62" s="1011">
        <f t="shared" ref="N62:S62" si="20">N24+N29+N47+N60</f>
        <v>136.23115354266605</v>
      </c>
      <c r="O62" s="1011">
        <f t="shared" si="20"/>
        <v>138.91865767696675</v>
      </c>
      <c r="P62" s="1011">
        <f t="shared" si="20"/>
        <v>141.36902144687068</v>
      </c>
      <c r="Q62" s="1011">
        <f t="shared" si="20"/>
        <v>143.86260678762233</v>
      </c>
      <c r="R62" s="1011">
        <f t="shared" si="20"/>
        <v>146.40017607753043</v>
      </c>
      <c r="S62" s="1011">
        <f t="shared" si="20"/>
        <v>148.98250514237148</v>
      </c>
    </row>
    <row r="63" spans="1:19">
      <c r="H63" s="979"/>
      <c r="I63" s="980"/>
      <c r="J63" s="980"/>
      <c r="K63" s="980"/>
      <c r="L63" s="980"/>
      <c r="M63" s="980"/>
      <c r="N63" s="980"/>
    </row>
    <row r="64" spans="1:19" s="102" customFormat="1">
      <c r="B64" s="152"/>
      <c r="F64" s="157"/>
      <c r="G64" s="107"/>
      <c r="H64"/>
      <c r="I64"/>
      <c r="J64"/>
      <c r="K64"/>
      <c r="L64"/>
      <c r="M64"/>
      <c r="N64"/>
      <c r="O64"/>
      <c r="P64"/>
      <c r="Q64"/>
      <c r="R64"/>
      <c r="S64"/>
    </row>
    <row r="65" spans="2:19" s="102" customFormat="1">
      <c r="F65" s="157"/>
      <c r="G65" s="107"/>
      <c r="H65"/>
      <c r="I65"/>
      <c r="J65"/>
      <c r="K65"/>
      <c r="L65"/>
      <c r="M65"/>
      <c r="N65"/>
      <c r="O65"/>
      <c r="P65"/>
      <c r="Q65"/>
      <c r="R65"/>
      <c r="S65"/>
    </row>
    <row r="66" spans="2:19" s="102" customFormat="1">
      <c r="B66" s="152"/>
      <c r="F66" s="157"/>
      <c r="G66" s="107"/>
      <c r="H66"/>
      <c r="I66"/>
      <c r="J66"/>
      <c r="K66"/>
      <c r="L66"/>
      <c r="M66"/>
      <c r="N66"/>
      <c r="O66"/>
      <c r="P66"/>
      <c r="Q66"/>
      <c r="R66"/>
      <c r="S66"/>
    </row>
    <row r="67" spans="2:19" s="102" customFormat="1">
      <c r="B67" s="152"/>
      <c r="F67" s="157"/>
      <c r="G67" s="107"/>
      <c r="H67" s="1001"/>
      <c r="I67" s="1002"/>
      <c r="J67" s="1002"/>
      <c r="K67" s="1002"/>
      <c r="L67" s="1002"/>
      <c r="M67" s="1002"/>
      <c r="N67" s="255"/>
      <c r="O67" s="255"/>
      <c r="P67" s="255"/>
      <c r="Q67" s="255"/>
      <c r="R67" s="255"/>
      <c r="S67" s="255"/>
    </row>
    <row r="68" spans="2:19">
      <c r="B68" s="354" t="s">
        <v>229</v>
      </c>
      <c r="H68" s="979"/>
      <c r="I68" s="979"/>
      <c r="J68" s="979"/>
      <c r="K68" s="979"/>
      <c r="L68" s="979"/>
      <c r="M68" s="979"/>
      <c r="N68" s="979">
        <f>N62</f>
        <v>136.23115354266605</v>
      </c>
      <c r="O68" s="979">
        <f>O62</f>
        <v>138.91865767696675</v>
      </c>
      <c r="P68" s="979">
        <f t="shared" ref="P68:S68" si="21">P62</f>
        <v>141.36902144687068</v>
      </c>
      <c r="Q68" s="979">
        <f t="shared" si="21"/>
        <v>143.86260678762233</v>
      </c>
      <c r="R68" s="979">
        <f t="shared" si="21"/>
        <v>146.40017607753043</v>
      </c>
      <c r="S68" s="979">
        <f t="shared" si="21"/>
        <v>148.98250514237148</v>
      </c>
    </row>
    <row r="69" spans="2:19">
      <c r="B69" s="354" t="s">
        <v>43</v>
      </c>
      <c r="H69" s="979"/>
      <c r="I69" s="979"/>
      <c r="J69" s="979"/>
      <c r="K69" s="979"/>
      <c r="L69" s="979"/>
      <c r="M69" s="979"/>
      <c r="N69" s="979"/>
      <c r="O69" s="979"/>
      <c r="P69" s="979"/>
      <c r="Q69" s="979"/>
      <c r="R69" s="979"/>
      <c r="S69" s="979"/>
    </row>
    <row r="70" spans="2:19">
      <c r="B70" s="354" t="s">
        <v>232</v>
      </c>
      <c r="H70" s="979"/>
      <c r="I70" s="979"/>
      <c r="J70" s="979"/>
      <c r="K70" s="979"/>
      <c r="L70" s="979"/>
      <c r="M70" s="979"/>
      <c r="N70" s="980"/>
      <c r="O70" s="980"/>
      <c r="P70" s="980"/>
      <c r="Q70" s="980"/>
      <c r="R70" s="980"/>
      <c r="S70" s="980"/>
    </row>
    <row r="71" spans="2:19">
      <c r="B71" s="354" t="s">
        <v>238</v>
      </c>
      <c r="H71" s="979"/>
      <c r="I71" s="979"/>
      <c r="J71" s="979"/>
      <c r="K71" s="979"/>
      <c r="L71" s="979"/>
      <c r="M71" s="979"/>
      <c r="N71" s="979">
        <f>SUM(N72,N68:N70)*(Inputs!$M$27)</f>
        <v>17.967526840742224</v>
      </c>
      <c r="O71" s="979">
        <f>SUM(O72,O68:O70)*(Inputs!$M$27)</f>
        <v>18.321981761015145</v>
      </c>
      <c r="P71" s="979">
        <f>SUM(P72,P68:P70)*(Inputs!$M$27)</f>
        <v>18.645160238627771</v>
      </c>
      <c r="Q71" s="979">
        <f>SUM(Q72,Q68:Q70)*(Inputs!$M$27)</f>
        <v>18.974039209219509</v>
      </c>
      <c r="R71" s="979">
        <f>SUM(R72,R68:R70)*(Inputs!$M$27)</f>
        <v>19.308719222865488</v>
      </c>
      <c r="S71" s="979">
        <f>SUM(S72,S68:S70)*(Inputs!$M$27)</f>
        <v>19.649302603227373</v>
      </c>
    </row>
    <row r="72" spans="2:19">
      <c r="B72" s="354" t="s">
        <v>237</v>
      </c>
      <c r="H72" s="979"/>
      <c r="I72" s="979"/>
      <c r="J72" s="979"/>
      <c r="K72" s="979"/>
      <c r="L72" s="979"/>
      <c r="M72" s="979"/>
      <c r="N72" s="979">
        <f>SUM(N68:N70)*(Inputs!$M$26)</f>
        <v>12.260803818839944</v>
      </c>
      <c r="O72" s="979">
        <f>SUM(O68:O70)*(Inputs!$M$26)</f>
        <v>12.502679190927006</v>
      </c>
      <c r="P72" s="979">
        <f>SUM(P68:P70)*(Inputs!$M$26)</f>
        <v>12.72321193021836</v>
      </c>
      <c r="Q72" s="979">
        <f>SUM(Q68:Q70)*(Inputs!$M$26)</f>
        <v>12.947634610886009</v>
      </c>
      <c r="R72" s="979">
        <f>SUM(R68:R70)*(Inputs!$M$26)</f>
        <v>13.176015846977739</v>
      </c>
      <c r="S72" s="979">
        <f>SUM(S68:S70)*(Inputs!$M$26)</f>
        <v>13.408425462813433</v>
      </c>
    </row>
    <row r="73" spans="2:19">
      <c r="B73" s="989" t="s">
        <v>85</v>
      </c>
      <c r="H73" s="396"/>
      <c r="I73" s="396"/>
      <c r="J73" s="396"/>
      <c r="K73" s="396"/>
      <c r="L73" s="396"/>
      <c r="M73" s="396"/>
      <c r="N73" s="979">
        <f>SUM(N68:N72)*Inputs!$M$28</f>
        <v>11.652163894157376</v>
      </c>
      <c r="O73" s="979">
        <f>SUM(O68:O72)*Inputs!$M$28</f>
        <v>11.882032304023625</v>
      </c>
      <c r="P73" s="979">
        <f>SUM(P68:P72)*Inputs!$M$28</f>
        <v>12.091617553100177</v>
      </c>
      <c r="Q73" s="979">
        <f>SUM(Q68:Q72)*Inputs!$M$28</f>
        <v>12.304899642540951</v>
      </c>
      <c r="R73" s="979">
        <f>SUM(R68:R72)*Inputs!$M$28</f>
        <v>12.521943780316157</v>
      </c>
      <c r="S73" s="979">
        <f>SUM(S68:S72)*Inputs!$M$28</f>
        <v>12.74281632458886</v>
      </c>
    </row>
    <row r="74" spans="2:19">
      <c r="B74" s="989"/>
      <c r="H74" s="396"/>
      <c r="I74" s="396"/>
      <c r="J74" s="396"/>
      <c r="K74" s="396"/>
      <c r="L74" s="396"/>
      <c r="M74" s="396"/>
      <c r="N74" s="606"/>
      <c r="O74" s="606"/>
      <c r="P74" s="606"/>
      <c r="Q74" s="606"/>
      <c r="R74" s="606"/>
      <c r="S74" s="606"/>
    </row>
    <row r="75" spans="2:19">
      <c r="B75" s="988" t="s">
        <v>527</v>
      </c>
      <c r="H75" s="396"/>
      <c r="I75" s="396"/>
      <c r="J75" s="396"/>
      <c r="K75" s="396"/>
      <c r="L75" s="396"/>
      <c r="M75" s="396"/>
      <c r="N75" s="448">
        <f>SUM(N68:N74)</f>
        <v>178.11164809640559</v>
      </c>
      <c r="O75" s="448">
        <f t="shared" ref="O75:S75" si="22">SUM(O68:O74)</f>
        <v>181.62535093293252</v>
      </c>
      <c r="P75" s="448">
        <f t="shared" si="22"/>
        <v>184.82901116881698</v>
      </c>
      <c r="Q75" s="448">
        <f t="shared" si="22"/>
        <v>188.08918025026881</v>
      </c>
      <c r="R75" s="448">
        <f t="shared" si="22"/>
        <v>191.40685492768981</v>
      </c>
      <c r="S75" s="448">
        <f t="shared" si="22"/>
        <v>194.78304953300113</v>
      </c>
    </row>
    <row r="76" spans="2:19">
      <c r="B76" s="990" t="s">
        <v>39</v>
      </c>
      <c r="H76" s="979"/>
      <c r="I76" s="980"/>
      <c r="J76" s="980"/>
      <c r="K76" s="980"/>
      <c r="L76" s="980"/>
      <c r="M76" s="980"/>
      <c r="N76" s="981">
        <f>(N62*(1+Inputs!$M$29))-N75</f>
        <v>0</v>
      </c>
      <c r="O76" s="981">
        <f>(O62*(1+Inputs!$M$29))-O75</f>
        <v>0</v>
      </c>
      <c r="P76" s="981">
        <f>(P62*(1+Inputs!$M$29))-P75</f>
        <v>0</v>
      </c>
      <c r="Q76" s="981">
        <f>(Q62*(1+Inputs!$M$29))-Q75</f>
        <v>0</v>
      </c>
      <c r="R76" s="981">
        <f>(R62*(1+Inputs!$M$29))-R75</f>
        <v>0</v>
      </c>
      <c r="S76" s="981">
        <f>(S62*(1+Inputs!$M$29))-S75</f>
        <v>0</v>
      </c>
    </row>
  </sheetData>
  <mergeCells count="3">
    <mergeCell ref="A1:S1"/>
    <mergeCell ref="H3:M3"/>
    <mergeCell ref="N3:S3"/>
  </mergeCells>
  <pageMargins left="0.39370078740157483" right="0.39370078740157483" top="0.39370078740157483" bottom="0.98425196850393704" header="0.51181102362204722" footer="0.51181102362204722"/>
  <pageSetup paperSize="9" scale="54" orientation="landscape" r:id="rId1"/>
  <headerFooter alignWithMargins="0">
    <oddFooter>&amp;C&amp;P</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theme="1"/>
    <pageSetUpPr fitToPage="1"/>
  </sheetPr>
  <dimension ref="A1:T76"/>
  <sheetViews>
    <sheetView showGridLines="0" zoomScale="85" zoomScaleNormal="85" workbookViewId="0">
      <pane xSplit="1" ySplit="5" topLeftCell="B6" activePane="bottomRight" state="frozen"/>
      <selection activeCell="B146" sqref="B146"/>
      <selection pane="topRight" activeCell="B146" sqref="B146"/>
      <selection pane="bottomLeft" activeCell="B146" sqref="B146"/>
      <selection pane="bottomRight" activeCell="B6" sqref="B6"/>
    </sheetView>
  </sheetViews>
  <sheetFormatPr defaultRowHeight="12.75" outlineLevelCol="1"/>
  <cols>
    <col min="1" max="1" width="9.140625" style="88"/>
    <col min="2" max="2" width="68.140625" style="88" customWidth="1"/>
    <col min="3" max="3" width="8.42578125" style="88" bestFit="1" customWidth="1"/>
    <col min="4" max="4" width="26.85546875" style="88" bestFit="1" customWidth="1"/>
    <col min="5" max="5" width="6.85546875" style="88" bestFit="1" customWidth="1"/>
    <col min="6" max="6" width="6.85546875" style="158" bestFit="1" customWidth="1"/>
    <col min="7" max="7" width="2" style="158" customWidth="1"/>
    <col min="8" max="8" width="10.42578125" style="108" customWidth="1" outlineLevel="1"/>
    <col min="9" max="9" width="9.140625" style="158" outlineLevel="1"/>
    <col min="10" max="13" width="9.42578125" style="158" customWidth="1" outlineLevel="1"/>
    <col min="14" max="14" width="10.5703125" style="158" bestFit="1" customWidth="1"/>
    <col min="15" max="15" width="10.42578125" style="88" customWidth="1"/>
    <col min="16" max="16" width="12.140625" style="88" customWidth="1"/>
    <col min="17" max="17" width="11" style="88" customWidth="1"/>
    <col min="18" max="18" width="10.85546875" style="88" customWidth="1"/>
    <col min="19" max="19" width="11.42578125" style="88" customWidth="1"/>
    <col min="20" max="257" width="9.140625" style="88"/>
    <col min="258" max="258" width="68.140625" style="88" customWidth="1"/>
    <col min="259" max="259" width="8.42578125" style="88" bestFit="1" customWidth="1"/>
    <col min="260" max="260" width="12.140625" style="88" bestFit="1" customWidth="1"/>
    <col min="261" max="262" width="6.85546875" style="88" bestFit="1" customWidth="1"/>
    <col min="263" max="263" width="2" style="88" customWidth="1"/>
    <col min="264" max="264" width="10.42578125" style="88" customWidth="1"/>
    <col min="265" max="265" width="9.140625" style="88"/>
    <col min="266" max="269" width="9.42578125" style="88" customWidth="1"/>
    <col min="270" max="270" width="10.5703125" style="88" bestFit="1" customWidth="1"/>
    <col min="271" max="271" width="10.42578125" style="88" customWidth="1"/>
    <col min="272" max="272" width="12.140625" style="88" customWidth="1"/>
    <col min="273" max="273" width="11" style="88" customWidth="1"/>
    <col min="274" max="274" width="10.85546875" style="88" customWidth="1"/>
    <col min="275" max="275" width="11.42578125" style="88" customWidth="1"/>
    <col min="276" max="513" width="9.140625" style="88"/>
    <col min="514" max="514" width="68.140625" style="88" customWidth="1"/>
    <col min="515" max="515" width="8.42578125" style="88" bestFit="1" customWidth="1"/>
    <col min="516" max="516" width="12.140625" style="88" bestFit="1" customWidth="1"/>
    <col min="517" max="518" width="6.85546875" style="88" bestFit="1" customWidth="1"/>
    <col min="519" max="519" width="2" style="88" customWidth="1"/>
    <col min="520" max="520" width="10.42578125" style="88" customWidth="1"/>
    <col min="521" max="521" width="9.140625" style="88"/>
    <col min="522" max="525" width="9.42578125" style="88" customWidth="1"/>
    <col min="526" max="526" width="10.5703125" style="88" bestFit="1" customWidth="1"/>
    <col min="527" max="527" width="10.42578125" style="88" customWidth="1"/>
    <col min="528" max="528" width="12.140625" style="88" customWidth="1"/>
    <col min="529" max="529" width="11" style="88" customWidth="1"/>
    <col min="530" max="530" width="10.85546875" style="88" customWidth="1"/>
    <col min="531" max="531" width="11.42578125" style="88" customWidth="1"/>
    <col min="532" max="769" width="9.140625" style="88"/>
    <col min="770" max="770" width="68.140625" style="88" customWidth="1"/>
    <col min="771" max="771" width="8.42578125" style="88" bestFit="1" customWidth="1"/>
    <col min="772" max="772" width="12.140625" style="88" bestFit="1" customWidth="1"/>
    <col min="773" max="774" width="6.85546875" style="88" bestFit="1" customWidth="1"/>
    <col min="775" max="775" width="2" style="88" customWidth="1"/>
    <col min="776" max="776" width="10.42578125" style="88" customWidth="1"/>
    <col min="777" max="777" width="9.140625" style="88"/>
    <col min="778" max="781" width="9.42578125" style="88" customWidth="1"/>
    <col min="782" max="782" width="10.5703125" style="88" bestFit="1" customWidth="1"/>
    <col min="783" max="783" width="10.42578125" style="88" customWidth="1"/>
    <col min="784" max="784" width="12.140625" style="88" customWidth="1"/>
    <col min="785" max="785" width="11" style="88" customWidth="1"/>
    <col min="786" max="786" width="10.85546875" style="88" customWidth="1"/>
    <col min="787" max="787" width="11.42578125" style="88" customWidth="1"/>
    <col min="788" max="1025" width="9.140625" style="88"/>
    <col min="1026" max="1026" width="68.140625" style="88" customWidth="1"/>
    <col min="1027" max="1027" width="8.42578125" style="88" bestFit="1" customWidth="1"/>
    <col min="1028" max="1028" width="12.140625" style="88" bestFit="1" customWidth="1"/>
    <col min="1029" max="1030" width="6.85546875" style="88" bestFit="1" customWidth="1"/>
    <col min="1031" max="1031" width="2" style="88" customWidth="1"/>
    <col min="1032" max="1032" width="10.42578125" style="88" customWidth="1"/>
    <col min="1033" max="1033" width="9.140625" style="88"/>
    <col min="1034" max="1037" width="9.42578125" style="88" customWidth="1"/>
    <col min="1038" max="1038" width="10.5703125" style="88" bestFit="1" customWidth="1"/>
    <col min="1039" max="1039" width="10.42578125" style="88" customWidth="1"/>
    <col min="1040" max="1040" width="12.140625" style="88" customWidth="1"/>
    <col min="1041" max="1041" width="11" style="88" customWidth="1"/>
    <col min="1042" max="1042" width="10.85546875" style="88" customWidth="1"/>
    <col min="1043" max="1043" width="11.42578125" style="88" customWidth="1"/>
    <col min="1044" max="1281" width="9.140625" style="88"/>
    <col min="1282" max="1282" width="68.140625" style="88" customWidth="1"/>
    <col min="1283" max="1283" width="8.42578125" style="88" bestFit="1" customWidth="1"/>
    <col min="1284" max="1284" width="12.140625" style="88" bestFit="1" customWidth="1"/>
    <col min="1285" max="1286" width="6.85546875" style="88" bestFit="1" customWidth="1"/>
    <col min="1287" max="1287" width="2" style="88" customWidth="1"/>
    <col min="1288" max="1288" width="10.42578125" style="88" customWidth="1"/>
    <col min="1289" max="1289" width="9.140625" style="88"/>
    <col min="1290" max="1293" width="9.42578125" style="88" customWidth="1"/>
    <col min="1294" max="1294" width="10.5703125" style="88" bestFit="1" customWidth="1"/>
    <col min="1295" max="1295" width="10.42578125" style="88" customWidth="1"/>
    <col min="1296" max="1296" width="12.140625" style="88" customWidth="1"/>
    <col min="1297" max="1297" width="11" style="88" customWidth="1"/>
    <col min="1298" max="1298" width="10.85546875" style="88" customWidth="1"/>
    <col min="1299" max="1299" width="11.42578125" style="88" customWidth="1"/>
    <col min="1300" max="1537" width="9.140625" style="88"/>
    <col min="1538" max="1538" width="68.140625" style="88" customWidth="1"/>
    <col min="1539" max="1539" width="8.42578125" style="88" bestFit="1" customWidth="1"/>
    <col min="1540" max="1540" width="12.140625" style="88" bestFit="1" customWidth="1"/>
    <col min="1541" max="1542" width="6.85546875" style="88" bestFit="1" customWidth="1"/>
    <col min="1543" max="1543" width="2" style="88" customWidth="1"/>
    <col min="1544" max="1544" width="10.42578125" style="88" customWidth="1"/>
    <col min="1545" max="1545" width="9.140625" style="88"/>
    <col min="1546" max="1549" width="9.42578125" style="88" customWidth="1"/>
    <col min="1550" max="1550" width="10.5703125" style="88" bestFit="1" customWidth="1"/>
    <col min="1551" max="1551" width="10.42578125" style="88" customWidth="1"/>
    <col min="1552" max="1552" width="12.140625" style="88" customWidth="1"/>
    <col min="1553" max="1553" width="11" style="88" customWidth="1"/>
    <col min="1554" max="1554" width="10.85546875" style="88" customWidth="1"/>
    <col min="1555" max="1555" width="11.42578125" style="88" customWidth="1"/>
    <col min="1556" max="1793" width="9.140625" style="88"/>
    <col min="1794" max="1794" width="68.140625" style="88" customWidth="1"/>
    <col min="1795" max="1795" width="8.42578125" style="88" bestFit="1" customWidth="1"/>
    <col min="1796" max="1796" width="12.140625" style="88" bestFit="1" customWidth="1"/>
    <col min="1797" max="1798" width="6.85546875" style="88" bestFit="1" customWidth="1"/>
    <col min="1799" max="1799" width="2" style="88" customWidth="1"/>
    <col min="1800" max="1800" width="10.42578125" style="88" customWidth="1"/>
    <col min="1801" max="1801" width="9.140625" style="88"/>
    <col min="1802" max="1805" width="9.42578125" style="88" customWidth="1"/>
    <col min="1806" max="1806" width="10.5703125" style="88" bestFit="1" customWidth="1"/>
    <col min="1807" max="1807" width="10.42578125" style="88" customWidth="1"/>
    <col min="1808" max="1808" width="12.140625" style="88" customWidth="1"/>
    <col min="1809" max="1809" width="11" style="88" customWidth="1"/>
    <col min="1810" max="1810" width="10.85546875" style="88" customWidth="1"/>
    <col min="1811" max="1811" width="11.42578125" style="88" customWidth="1"/>
    <col min="1812" max="2049" width="9.140625" style="88"/>
    <col min="2050" max="2050" width="68.140625" style="88" customWidth="1"/>
    <col min="2051" max="2051" width="8.42578125" style="88" bestFit="1" customWidth="1"/>
    <col min="2052" max="2052" width="12.140625" style="88" bestFit="1" customWidth="1"/>
    <col min="2053" max="2054" width="6.85546875" style="88" bestFit="1" customWidth="1"/>
    <col min="2055" max="2055" width="2" style="88" customWidth="1"/>
    <col min="2056" max="2056" width="10.42578125" style="88" customWidth="1"/>
    <col min="2057" max="2057" width="9.140625" style="88"/>
    <col min="2058" max="2061" width="9.42578125" style="88" customWidth="1"/>
    <col min="2062" max="2062" width="10.5703125" style="88" bestFit="1" customWidth="1"/>
    <col min="2063" max="2063" width="10.42578125" style="88" customWidth="1"/>
    <col min="2064" max="2064" width="12.140625" style="88" customWidth="1"/>
    <col min="2065" max="2065" width="11" style="88" customWidth="1"/>
    <col min="2066" max="2066" width="10.85546875" style="88" customWidth="1"/>
    <col min="2067" max="2067" width="11.42578125" style="88" customWidth="1"/>
    <col min="2068" max="2305" width="9.140625" style="88"/>
    <col min="2306" max="2306" width="68.140625" style="88" customWidth="1"/>
    <col min="2307" max="2307" width="8.42578125" style="88" bestFit="1" customWidth="1"/>
    <col min="2308" max="2308" width="12.140625" style="88" bestFit="1" customWidth="1"/>
    <col min="2309" max="2310" width="6.85546875" style="88" bestFit="1" customWidth="1"/>
    <col min="2311" max="2311" width="2" style="88" customWidth="1"/>
    <col min="2312" max="2312" width="10.42578125" style="88" customWidth="1"/>
    <col min="2313" max="2313" width="9.140625" style="88"/>
    <col min="2314" max="2317" width="9.42578125" style="88" customWidth="1"/>
    <col min="2318" max="2318" width="10.5703125" style="88" bestFit="1" customWidth="1"/>
    <col min="2319" max="2319" width="10.42578125" style="88" customWidth="1"/>
    <col min="2320" max="2320" width="12.140625" style="88" customWidth="1"/>
    <col min="2321" max="2321" width="11" style="88" customWidth="1"/>
    <col min="2322" max="2322" width="10.85546875" style="88" customWidth="1"/>
    <col min="2323" max="2323" width="11.42578125" style="88" customWidth="1"/>
    <col min="2324" max="2561" width="9.140625" style="88"/>
    <col min="2562" max="2562" width="68.140625" style="88" customWidth="1"/>
    <col min="2563" max="2563" width="8.42578125" style="88" bestFit="1" customWidth="1"/>
    <col min="2564" max="2564" width="12.140625" style="88" bestFit="1" customWidth="1"/>
    <col min="2565" max="2566" width="6.85546875" style="88" bestFit="1" customWidth="1"/>
    <col min="2567" max="2567" width="2" style="88" customWidth="1"/>
    <col min="2568" max="2568" width="10.42578125" style="88" customWidth="1"/>
    <col min="2569" max="2569" width="9.140625" style="88"/>
    <col min="2570" max="2573" width="9.42578125" style="88" customWidth="1"/>
    <col min="2574" max="2574" width="10.5703125" style="88" bestFit="1" customWidth="1"/>
    <col min="2575" max="2575" width="10.42578125" style="88" customWidth="1"/>
    <col min="2576" max="2576" width="12.140625" style="88" customWidth="1"/>
    <col min="2577" max="2577" width="11" style="88" customWidth="1"/>
    <col min="2578" max="2578" width="10.85546875" style="88" customWidth="1"/>
    <col min="2579" max="2579" width="11.42578125" style="88" customWidth="1"/>
    <col min="2580" max="2817" width="9.140625" style="88"/>
    <col min="2818" max="2818" width="68.140625" style="88" customWidth="1"/>
    <col min="2819" max="2819" width="8.42578125" style="88" bestFit="1" customWidth="1"/>
    <col min="2820" max="2820" width="12.140625" style="88" bestFit="1" customWidth="1"/>
    <col min="2821" max="2822" width="6.85546875" style="88" bestFit="1" customWidth="1"/>
    <col min="2823" max="2823" width="2" style="88" customWidth="1"/>
    <col min="2824" max="2824" width="10.42578125" style="88" customWidth="1"/>
    <col min="2825" max="2825" width="9.140625" style="88"/>
    <col min="2826" max="2829" width="9.42578125" style="88" customWidth="1"/>
    <col min="2830" max="2830" width="10.5703125" style="88" bestFit="1" customWidth="1"/>
    <col min="2831" max="2831" width="10.42578125" style="88" customWidth="1"/>
    <col min="2832" max="2832" width="12.140625" style="88" customWidth="1"/>
    <col min="2833" max="2833" width="11" style="88" customWidth="1"/>
    <col min="2834" max="2834" width="10.85546875" style="88" customWidth="1"/>
    <col min="2835" max="2835" width="11.42578125" style="88" customWidth="1"/>
    <col min="2836" max="3073" width="9.140625" style="88"/>
    <col min="3074" max="3074" width="68.140625" style="88" customWidth="1"/>
    <col min="3075" max="3075" width="8.42578125" style="88" bestFit="1" customWidth="1"/>
    <col min="3076" max="3076" width="12.140625" style="88" bestFit="1" customWidth="1"/>
    <col min="3077" max="3078" width="6.85546875" style="88" bestFit="1" customWidth="1"/>
    <col min="3079" max="3079" width="2" style="88" customWidth="1"/>
    <col min="3080" max="3080" width="10.42578125" style="88" customWidth="1"/>
    <col min="3081" max="3081" width="9.140625" style="88"/>
    <col min="3082" max="3085" width="9.42578125" style="88" customWidth="1"/>
    <col min="3086" max="3086" width="10.5703125" style="88" bestFit="1" customWidth="1"/>
    <col min="3087" max="3087" width="10.42578125" style="88" customWidth="1"/>
    <col min="3088" max="3088" width="12.140625" style="88" customWidth="1"/>
    <col min="3089" max="3089" width="11" style="88" customWidth="1"/>
    <col min="3090" max="3090" width="10.85546875" style="88" customWidth="1"/>
    <col min="3091" max="3091" width="11.42578125" style="88" customWidth="1"/>
    <col min="3092" max="3329" width="9.140625" style="88"/>
    <col min="3330" max="3330" width="68.140625" style="88" customWidth="1"/>
    <col min="3331" max="3331" width="8.42578125" style="88" bestFit="1" customWidth="1"/>
    <col min="3332" max="3332" width="12.140625" style="88" bestFit="1" customWidth="1"/>
    <col min="3333" max="3334" width="6.85546875" style="88" bestFit="1" customWidth="1"/>
    <col min="3335" max="3335" width="2" style="88" customWidth="1"/>
    <col min="3336" max="3336" width="10.42578125" style="88" customWidth="1"/>
    <col min="3337" max="3337" width="9.140625" style="88"/>
    <col min="3338" max="3341" width="9.42578125" style="88" customWidth="1"/>
    <col min="3342" max="3342" width="10.5703125" style="88" bestFit="1" customWidth="1"/>
    <col min="3343" max="3343" width="10.42578125" style="88" customWidth="1"/>
    <col min="3344" max="3344" width="12.140625" style="88" customWidth="1"/>
    <col min="3345" max="3345" width="11" style="88" customWidth="1"/>
    <col min="3346" max="3346" width="10.85546875" style="88" customWidth="1"/>
    <col min="3347" max="3347" width="11.42578125" style="88" customWidth="1"/>
    <col min="3348" max="3585" width="9.140625" style="88"/>
    <col min="3586" max="3586" width="68.140625" style="88" customWidth="1"/>
    <col min="3587" max="3587" width="8.42578125" style="88" bestFit="1" customWidth="1"/>
    <col min="3588" max="3588" width="12.140625" style="88" bestFit="1" customWidth="1"/>
    <col min="3589" max="3590" width="6.85546875" style="88" bestFit="1" customWidth="1"/>
    <col min="3591" max="3591" width="2" style="88" customWidth="1"/>
    <col min="3592" max="3592" width="10.42578125" style="88" customWidth="1"/>
    <col min="3593" max="3593" width="9.140625" style="88"/>
    <col min="3594" max="3597" width="9.42578125" style="88" customWidth="1"/>
    <col min="3598" max="3598" width="10.5703125" style="88" bestFit="1" customWidth="1"/>
    <col min="3599" max="3599" width="10.42578125" style="88" customWidth="1"/>
    <col min="3600" max="3600" width="12.140625" style="88" customWidth="1"/>
    <col min="3601" max="3601" width="11" style="88" customWidth="1"/>
    <col min="3602" max="3602" width="10.85546875" style="88" customWidth="1"/>
    <col min="3603" max="3603" width="11.42578125" style="88" customWidth="1"/>
    <col min="3604" max="3841" width="9.140625" style="88"/>
    <col min="3842" max="3842" width="68.140625" style="88" customWidth="1"/>
    <col min="3843" max="3843" width="8.42578125" style="88" bestFit="1" customWidth="1"/>
    <col min="3844" max="3844" width="12.140625" style="88" bestFit="1" customWidth="1"/>
    <col min="3845" max="3846" width="6.85546875" style="88" bestFit="1" customWidth="1"/>
    <col min="3847" max="3847" width="2" style="88" customWidth="1"/>
    <col min="3848" max="3848" width="10.42578125" style="88" customWidth="1"/>
    <col min="3849" max="3849" width="9.140625" style="88"/>
    <col min="3850" max="3853" width="9.42578125" style="88" customWidth="1"/>
    <col min="3854" max="3854" width="10.5703125" style="88" bestFit="1" customWidth="1"/>
    <col min="3855" max="3855" width="10.42578125" style="88" customWidth="1"/>
    <col min="3856" max="3856" width="12.140625" style="88" customWidth="1"/>
    <col min="3857" max="3857" width="11" style="88" customWidth="1"/>
    <col min="3858" max="3858" width="10.85546875" style="88" customWidth="1"/>
    <col min="3859" max="3859" width="11.42578125" style="88" customWidth="1"/>
    <col min="3860" max="4097" width="9.140625" style="88"/>
    <col min="4098" max="4098" width="68.140625" style="88" customWidth="1"/>
    <col min="4099" max="4099" width="8.42578125" style="88" bestFit="1" customWidth="1"/>
    <col min="4100" max="4100" width="12.140625" style="88" bestFit="1" customWidth="1"/>
    <col min="4101" max="4102" width="6.85546875" style="88" bestFit="1" customWidth="1"/>
    <col min="4103" max="4103" width="2" style="88" customWidth="1"/>
    <col min="4104" max="4104" width="10.42578125" style="88" customWidth="1"/>
    <col min="4105" max="4105" width="9.140625" style="88"/>
    <col min="4106" max="4109" width="9.42578125" style="88" customWidth="1"/>
    <col min="4110" max="4110" width="10.5703125" style="88" bestFit="1" customWidth="1"/>
    <col min="4111" max="4111" width="10.42578125" style="88" customWidth="1"/>
    <col min="4112" max="4112" width="12.140625" style="88" customWidth="1"/>
    <col min="4113" max="4113" width="11" style="88" customWidth="1"/>
    <col min="4114" max="4114" width="10.85546875" style="88" customWidth="1"/>
    <col min="4115" max="4115" width="11.42578125" style="88" customWidth="1"/>
    <col min="4116" max="4353" width="9.140625" style="88"/>
    <col min="4354" max="4354" width="68.140625" style="88" customWidth="1"/>
    <col min="4355" max="4355" width="8.42578125" style="88" bestFit="1" customWidth="1"/>
    <col min="4356" max="4356" width="12.140625" style="88" bestFit="1" customWidth="1"/>
    <col min="4357" max="4358" width="6.85546875" style="88" bestFit="1" customWidth="1"/>
    <col min="4359" max="4359" width="2" style="88" customWidth="1"/>
    <col min="4360" max="4360" width="10.42578125" style="88" customWidth="1"/>
    <col min="4361" max="4361" width="9.140625" style="88"/>
    <col min="4362" max="4365" width="9.42578125" style="88" customWidth="1"/>
    <col min="4366" max="4366" width="10.5703125" style="88" bestFit="1" customWidth="1"/>
    <col min="4367" max="4367" width="10.42578125" style="88" customWidth="1"/>
    <col min="4368" max="4368" width="12.140625" style="88" customWidth="1"/>
    <col min="4369" max="4369" width="11" style="88" customWidth="1"/>
    <col min="4370" max="4370" width="10.85546875" style="88" customWidth="1"/>
    <col min="4371" max="4371" width="11.42578125" style="88" customWidth="1"/>
    <col min="4372" max="4609" width="9.140625" style="88"/>
    <col min="4610" max="4610" width="68.140625" style="88" customWidth="1"/>
    <col min="4611" max="4611" width="8.42578125" style="88" bestFit="1" customWidth="1"/>
    <col min="4612" max="4612" width="12.140625" style="88" bestFit="1" customWidth="1"/>
    <col min="4613" max="4614" width="6.85546875" style="88" bestFit="1" customWidth="1"/>
    <col min="4615" max="4615" width="2" style="88" customWidth="1"/>
    <col min="4616" max="4616" width="10.42578125" style="88" customWidth="1"/>
    <col min="4617" max="4617" width="9.140625" style="88"/>
    <col min="4618" max="4621" width="9.42578125" style="88" customWidth="1"/>
    <col min="4622" max="4622" width="10.5703125" style="88" bestFit="1" customWidth="1"/>
    <col min="4623" max="4623" width="10.42578125" style="88" customWidth="1"/>
    <col min="4624" max="4624" width="12.140625" style="88" customWidth="1"/>
    <col min="4625" max="4625" width="11" style="88" customWidth="1"/>
    <col min="4626" max="4626" width="10.85546875" style="88" customWidth="1"/>
    <col min="4627" max="4627" width="11.42578125" style="88" customWidth="1"/>
    <col min="4628" max="4865" width="9.140625" style="88"/>
    <col min="4866" max="4866" width="68.140625" style="88" customWidth="1"/>
    <col min="4867" max="4867" width="8.42578125" style="88" bestFit="1" customWidth="1"/>
    <col min="4868" max="4868" width="12.140625" style="88" bestFit="1" customWidth="1"/>
    <col min="4869" max="4870" width="6.85546875" style="88" bestFit="1" customWidth="1"/>
    <col min="4871" max="4871" width="2" style="88" customWidth="1"/>
    <col min="4872" max="4872" width="10.42578125" style="88" customWidth="1"/>
    <col min="4873" max="4873" width="9.140625" style="88"/>
    <col min="4874" max="4877" width="9.42578125" style="88" customWidth="1"/>
    <col min="4878" max="4878" width="10.5703125" style="88" bestFit="1" customWidth="1"/>
    <col min="4879" max="4879" width="10.42578125" style="88" customWidth="1"/>
    <col min="4880" max="4880" width="12.140625" style="88" customWidth="1"/>
    <col min="4881" max="4881" width="11" style="88" customWidth="1"/>
    <col min="4882" max="4882" width="10.85546875" style="88" customWidth="1"/>
    <col min="4883" max="4883" width="11.42578125" style="88" customWidth="1"/>
    <col min="4884" max="5121" width="9.140625" style="88"/>
    <col min="5122" max="5122" width="68.140625" style="88" customWidth="1"/>
    <col min="5123" max="5123" width="8.42578125" style="88" bestFit="1" customWidth="1"/>
    <col min="5124" max="5124" width="12.140625" style="88" bestFit="1" customWidth="1"/>
    <col min="5125" max="5126" width="6.85546875" style="88" bestFit="1" customWidth="1"/>
    <col min="5127" max="5127" width="2" style="88" customWidth="1"/>
    <col min="5128" max="5128" width="10.42578125" style="88" customWidth="1"/>
    <col min="5129" max="5129" width="9.140625" style="88"/>
    <col min="5130" max="5133" width="9.42578125" style="88" customWidth="1"/>
    <col min="5134" max="5134" width="10.5703125" style="88" bestFit="1" customWidth="1"/>
    <col min="5135" max="5135" width="10.42578125" style="88" customWidth="1"/>
    <col min="5136" max="5136" width="12.140625" style="88" customWidth="1"/>
    <col min="5137" max="5137" width="11" style="88" customWidth="1"/>
    <col min="5138" max="5138" width="10.85546875" style="88" customWidth="1"/>
    <col min="5139" max="5139" width="11.42578125" style="88" customWidth="1"/>
    <col min="5140" max="5377" width="9.140625" style="88"/>
    <col min="5378" max="5378" width="68.140625" style="88" customWidth="1"/>
    <col min="5379" max="5379" width="8.42578125" style="88" bestFit="1" customWidth="1"/>
    <col min="5380" max="5380" width="12.140625" style="88" bestFit="1" customWidth="1"/>
    <col min="5381" max="5382" width="6.85546875" style="88" bestFit="1" customWidth="1"/>
    <col min="5383" max="5383" width="2" style="88" customWidth="1"/>
    <col min="5384" max="5384" width="10.42578125" style="88" customWidth="1"/>
    <col min="5385" max="5385" width="9.140625" style="88"/>
    <col min="5386" max="5389" width="9.42578125" style="88" customWidth="1"/>
    <col min="5390" max="5390" width="10.5703125" style="88" bestFit="1" customWidth="1"/>
    <col min="5391" max="5391" width="10.42578125" style="88" customWidth="1"/>
    <col min="5392" max="5392" width="12.140625" style="88" customWidth="1"/>
    <col min="5393" max="5393" width="11" style="88" customWidth="1"/>
    <col min="5394" max="5394" width="10.85546875" style="88" customWidth="1"/>
    <col min="5395" max="5395" width="11.42578125" style="88" customWidth="1"/>
    <col min="5396" max="5633" width="9.140625" style="88"/>
    <col min="5634" max="5634" width="68.140625" style="88" customWidth="1"/>
    <col min="5635" max="5635" width="8.42578125" style="88" bestFit="1" customWidth="1"/>
    <col min="5636" max="5636" width="12.140625" style="88" bestFit="1" customWidth="1"/>
    <col min="5637" max="5638" width="6.85546875" style="88" bestFit="1" customWidth="1"/>
    <col min="5639" max="5639" width="2" style="88" customWidth="1"/>
    <col min="5640" max="5640" width="10.42578125" style="88" customWidth="1"/>
    <col min="5641" max="5641" width="9.140625" style="88"/>
    <col min="5642" max="5645" width="9.42578125" style="88" customWidth="1"/>
    <col min="5646" max="5646" width="10.5703125" style="88" bestFit="1" customWidth="1"/>
    <col min="5647" max="5647" width="10.42578125" style="88" customWidth="1"/>
    <col min="5648" max="5648" width="12.140625" style="88" customWidth="1"/>
    <col min="5649" max="5649" width="11" style="88" customWidth="1"/>
    <col min="5650" max="5650" width="10.85546875" style="88" customWidth="1"/>
    <col min="5651" max="5651" width="11.42578125" style="88" customWidth="1"/>
    <col min="5652" max="5889" width="9.140625" style="88"/>
    <col min="5890" max="5890" width="68.140625" style="88" customWidth="1"/>
    <col min="5891" max="5891" width="8.42578125" style="88" bestFit="1" customWidth="1"/>
    <col min="5892" max="5892" width="12.140625" style="88" bestFit="1" customWidth="1"/>
    <col min="5893" max="5894" width="6.85546875" style="88" bestFit="1" customWidth="1"/>
    <col min="5895" max="5895" width="2" style="88" customWidth="1"/>
    <col min="5896" max="5896" width="10.42578125" style="88" customWidth="1"/>
    <col min="5897" max="5897" width="9.140625" style="88"/>
    <col min="5898" max="5901" width="9.42578125" style="88" customWidth="1"/>
    <col min="5902" max="5902" width="10.5703125" style="88" bestFit="1" customWidth="1"/>
    <col min="5903" max="5903" width="10.42578125" style="88" customWidth="1"/>
    <col min="5904" max="5904" width="12.140625" style="88" customWidth="1"/>
    <col min="5905" max="5905" width="11" style="88" customWidth="1"/>
    <col min="5906" max="5906" width="10.85546875" style="88" customWidth="1"/>
    <col min="5907" max="5907" width="11.42578125" style="88" customWidth="1"/>
    <col min="5908" max="6145" width="9.140625" style="88"/>
    <col min="6146" max="6146" width="68.140625" style="88" customWidth="1"/>
    <col min="6147" max="6147" width="8.42578125" style="88" bestFit="1" customWidth="1"/>
    <col min="6148" max="6148" width="12.140625" style="88" bestFit="1" customWidth="1"/>
    <col min="6149" max="6150" width="6.85546875" style="88" bestFit="1" customWidth="1"/>
    <col min="6151" max="6151" width="2" style="88" customWidth="1"/>
    <col min="6152" max="6152" width="10.42578125" style="88" customWidth="1"/>
    <col min="6153" max="6153" width="9.140625" style="88"/>
    <col min="6154" max="6157" width="9.42578125" style="88" customWidth="1"/>
    <col min="6158" max="6158" width="10.5703125" style="88" bestFit="1" customWidth="1"/>
    <col min="6159" max="6159" width="10.42578125" style="88" customWidth="1"/>
    <col min="6160" max="6160" width="12.140625" style="88" customWidth="1"/>
    <col min="6161" max="6161" width="11" style="88" customWidth="1"/>
    <col min="6162" max="6162" width="10.85546875" style="88" customWidth="1"/>
    <col min="6163" max="6163" width="11.42578125" style="88" customWidth="1"/>
    <col min="6164" max="6401" width="9.140625" style="88"/>
    <col min="6402" max="6402" width="68.140625" style="88" customWidth="1"/>
    <col min="6403" max="6403" width="8.42578125" style="88" bestFit="1" customWidth="1"/>
    <col min="6404" max="6404" width="12.140625" style="88" bestFit="1" customWidth="1"/>
    <col min="6405" max="6406" width="6.85546875" style="88" bestFit="1" customWidth="1"/>
    <col min="6407" max="6407" width="2" style="88" customWidth="1"/>
    <col min="6408" max="6408" width="10.42578125" style="88" customWidth="1"/>
    <col min="6409" max="6409" width="9.140625" style="88"/>
    <col min="6410" max="6413" width="9.42578125" style="88" customWidth="1"/>
    <col min="6414" max="6414" width="10.5703125" style="88" bestFit="1" customWidth="1"/>
    <col min="6415" max="6415" width="10.42578125" style="88" customWidth="1"/>
    <col min="6416" max="6416" width="12.140625" style="88" customWidth="1"/>
    <col min="6417" max="6417" width="11" style="88" customWidth="1"/>
    <col min="6418" max="6418" width="10.85546875" style="88" customWidth="1"/>
    <col min="6419" max="6419" width="11.42578125" style="88" customWidth="1"/>
    <col min="6420" max="6657" width="9.140625" style="88"/>
    <col min="6658" max="6658" width="68.140625" style="88" customWidth="1"/>
    <col min="6659" max="6659" width="8.42578125" style="88" bestFit="1" customWidth="1"/>
    <col min="6660" max="6660" width="12.140625" style="88" bestFit="1" customWidth="1"/>
    <col min="6661" max="6662" width="6.85546875" style="88" bestFit="1" customWidth="1"/>
    <col min="6663" max="6663" width="2" style="88" customWidth="1"/>
    <col min="6664" max="6664" width="10.42578125" style="88" customWidth="1"/>
    <col min="6665" max="6665" width="9.140625" style="88"/>
    <col min="6666" max="6669" width="9.42578125" style="88" customWidth="1"/>
    <col min="6670" max="6670" width="10.5703125" style="88" bestFit="1" customWidth="1"/>
    <col min="6671" max="6671" width="10.42578125" style="88" customWidth="1"/>
    <col min="6672" max="6672" width="12.140625" style="88" customWidth="1"/>
    <col min="6673" max="6673" width="11" style="88" customWidth="1"/>
    <col min="6674" max="6674" width="10.85546875" style="88" customWidth="1"/>
    <col min="6675" max="6675" width="11.42578125" style="88" customWidth="1"/>
    <col min="6676" max="6913" width="9.140625" style="88"/>
    <col min="6914" max="6914" width="68.140625" style="88" customWidth="1"/>
    <col min="6915" max="6915" width="8.42578125" style="88" bestFit="1" customWidth="1"/>
    <col min="6916" max="6916" width="12.140625" style="88" bestFit="1" customWidth="1"/>
    <col min="6917" max="6918" width="6.85546875" style="88" bestFit="1" customWidth="1"/>
    <col min="6919" max="6919" width="2" style="88" customWidth="1"/>
    <col min="6920" max="6920" width="10.42578125" style="88" customWidth="1"/>
    <col min="6921" max="6921" width="9.140625" style="88"/>
    <col min="6922" max="6925" width="9.42578125" style="88" customWidth="1"/>
    <col min="6926" max="6926" width="10.5703125" style="88" bestFit="1" customWidth="1"/>
    <col min="6927" max="6927" width="10.42578125" style="88" customWidth="1"/>
    <col min="6928" max="6928" width="12.140625" style="88" customWidth="1"/>
    <col min="6929" max="6929" width="11" style="88" customWidth="1"/>
    <col min="6930" max="6930" width="10.85546875" style="88" customWidth="1"/>
    <col min="6931" max="6931" width="11.42578125" style="88" customWidth="1"/>
    <col min="6932" max="7169" width="9.140625" style="88"/>
    <col min="7170" max="7170" width="68.140625" style="88" customWidth="1"/>
    <col min="7171" max="7171" width="8.42578125" style="88" bestFit="1" customWidth="1"/>
    <col min="7172" max="7172" width="12.140625" style="88" bestFit="1" customWidth="1"/>
    <col min="7173" max="7174" width="6.85546875" style="88" bestFit="1" customWidth="1"/>
    <col min="7175" max="7175" width="2" style="88" customWidth="1"/>
    <col min="7176" max="7176" width="10.42578125" style="88" customWidth="1"/>
    <col min="7177" max="7177" width="9.140625" style="88"/>
    <col min="7178" max="7181" width="9.42578125" style="88" customWidth="1"/>
    <col min="7182" max="7182" width="10.5703125" style="88" bestFit="1" customWidth="1"/>
    <col min="7183" max="7183" width="10.42578125" style="88" customWidth="1"/>
    <col min="7184" max="7184" width="12.140625" style="88" customWidth="1"/>
    <col min="7185" max="7185" width="11" style="88" customWidth="1"/>
    <col min="7186" max="7186" width="10.85546875" style="88" customWidth="1"/>
    <col min="7187" max="7187" width="11.42578125" style="88" customWidth="1"/>
    <col min="7188" max="7425" width="9.140625" style="88"/>
    <col min="7426" max="7426" width="68.140625" style="88" customWidth="1"/>
    <col min="7427" max="7427" width="8.42578125" style="88" bestFit="1" customWidth="1"/>
    <col min="7428" max="7428" width="12.140625" style="88" bestFit="1" customWidth="1"/>
    <col min="7429" max="7430" width="6.85546875" style="88" bestFit="1" customWidth="1"/>
    <col min="7431" max="7431" width="2" style="88" customWidth="1"/>
    <col min="7432" max="7432" width="10.42578125" style="88" customWidth="1"/>
    <col min="7433" max="7433" width="9.140625" style="88"/>
    <col min="7434" max="7437" width="9.42578125" style="88" customWidth="1"/>
    <col min="7438" max="7438" width="10.5703125" style="88" bestFit="1" customWidth="1"/>
    <col min="7439" max="7439" width="10.42578125" style="88" customWidth="1"/>
    <col min="7440" max="7440" width="12.140625" style="88" customWidth="1"/>
    <col min="7441" max="7441" width="11" style="88" customWidth="1"/>
    <col min="7442" max="7442" width="10.85546875" style="88" customWidth="1"/>
    <col min="7443" max="7443" width="11.42578125" style="88" customWidth="1"/>
    <col min="7444" max="7681" width="9.140625" style="88"/>
    <col min="7682" max="7682" width="68.140625" style="88" customWidth="1"/>
    <col min="7683" max="7683" width="8.42578125" style="88" bestFit="1" customWidth="1"/>
    <col min="7684" max="7684" width="12.140625" style="88" bestFit="1" customWidth="1"/>
    <col min="7685" max="7686" width="6.85546875" style="88" bestFit="1" customWidth="1"/>
    <col min="7687" max="7687" width="2" style="88" customWidth="1"/>
    <col min="7688" max="7688" width="10.42578125" style="88" customWidth="1"/>
    <col min="7689" max="7689" width="9.140625" style="88"/>
    <col min="7690" max="7693" width="9.42578125" style="88" customWidth="1"/>
    <col min="7694" max="7694" width="10.5703125" style="88" bestFit="1" customWidth="1"/>
    <col min="7695" max="7695" width="10.42578125" style="88" customWidth="1"/>
    <col min="7696" max="7696" width="12.140625" style="88" customWidth="1"/>
    <col min="7697" max="7697" width="11" style="88" customWidth="1"/>
    <col min="7698" max="7698" width="10.85546875" style="88" customWidth="1"/>
    <col min="7699" max="7699" width="11.42578125" style="88" customWidth="1"/>
    <col min="7700" max="7937" width="9.140625" style="88"/>
    <col min="7938" max="7938" width="68.140625" style="88" customWidth="1"/>
    <col min="7939" max="7939" width="8.42578125" style="88" bestFit="1" customWidth="1"/>
    <col min="7940" max="7940" width="12.140625" style="88" bestFit="1" customWidth="1"/>
    <col min="7941" max="7942" width="6.85546875" style="88" bestFit="1" customWidth="1"/>
    <col min="7943" max="7943" width="2" style="88" customWidth="1"/>
    <col min="7944" max="7944" width="10.42578125" style="88" customWidth="1"/>
    <col min="7945" max="7945" width="9.140625" style="88"/>
    <col min="7946" max="7949" width="9.42578125" style="88" customWidth="1"/>
    <col min="7950" max="7950" width="10.5703125" style="88" bestFit="1" customWidth="1"/>
    <col min="7951" max="7951" width="10.42578125" style="88" customWidth="1"/>
    <col min="7952" max="7952" width="12.140625" style="88" customWidth="1"/>
    <col min="7953" max="7953" width="11" style="88" customWidth="1"/>
    <col min="7954" max="7954" width="10.85546875" style="88" customWidth="1"/>
    <col min="7955" max="7955" width="11.42578125" style="88" customWidth="1"/>
    <col min="7956" max="8193" width="9.140625" style="88"/>
    <col min="8194" max="8194" width="68.140625" style="88" customWidth="1"/>
    <col min="8195" max="8195" width="8.42578125" style="88" bestFit="1" customWidth="1"/>
    <col min="8196" max="8196" width="12.140625" style="88" bestFit="1" customWidth="1"/>
    <col min="8197" max="8198" width="6.85546875" style="88" bestFit="1" customWidth="1"/>
    <col min="8199" max="8199" width="2" style="88" customWidth="1"/>
    <col min="8200" max="8200" width="10.42578125" style="88" customWidth="1"/>
    <col min="8201" max="8201" width="9.140625" style="88"/>
    <col min="8202" max="8205" width="9.42578125" style="88" customWidth="1"/>
    <col min="8206" max="8206" width="10.5703125" style="88" bestFit="1" customWidth="1"/>
    <col min="8207" max="8207" width="10.42578125" style="88" customWidth="1"/>
    <col min="8208" max="8208" width="12.140625" style="88" customWidth="1"/>
    <col min="8209" max="8209" width="11" style="88" customWidth="1"/>
    <col min="8210" max="8210" width="10.85546875" style="88" customWidth="1"/>
    <col min="8211" max="8211" width="11.42578125" style="88" customWidth="1"/>
    <col min="8212" max="8449" width="9.140625" style="88"/>
    <col min="8450" max="8450" width="68.140625" style="88" customWidth="1"/>
    <col min="8451" max="8451" width="8.42578125" style="88" bestFit="1" customWidth="1"/>
    <col min="8452" max="8452" width="12.140625" style="88" bestFit="1" customWidth="1"/>
    <col min="8453" max="8454" width="6.85546875" style="88" bestFit="1" customWidth="1"/>
    <col min="8455" max="8455" width="2" style="88" customWidth="1"/>
    <col min="8456" max="8456" width="10.42578125" style="88" customWidth="1"/>
    <col min="8457" max="8457" width="9.140625" style="88"/>
    <col min="8458" max="8461" width="9.42578125" style="88" customWidth="1"/>
    <col min="8462" max="8462" width="10.5703125" style="88" bestFit="1" customWidth="1"/>
    <col min="8463" max="8463" width="10.42578125" style="88" customWidth="1"/>
    <col min="8464" max="8464" width="12.140625" style="88" customWidth="1"/>
    <col min="8465" max="8465" width="11" style="88" customWidth="1"/>
    <col min="8466" max="8466" width="10.85546875" style="88" customWidth="1"/>
    <col min="8467" max="8467" width="11.42578125" style="88" customWidth="1"/>
    <col min="8468" max="8705" width="9.140625" style="88"/>
    <col min="8706" max="8706" width="68.140625" style="88" customWidth="1"/>
    <col min="8707" max="8707" width="8.42578125" style="88" bestFit="1" customWidth="1"/>
    <col min="8708" max="8708" width="12.140625" style="88" bestFit="1" customWidth="1"/>
    <col min="8709" max="8710" width="6.85546875" style="88" bestFit="1" customWidth="1"/>
    <col min="8711" max="8711" width="2" style="88" customWidth="1"/>
    <col min="8712" max="8712" width="10.42578125" style="88" customWidth="1"/>
    <col min="8713" max="8713" width="9.140625" style="88"/>
    <col min="8714" max="8717" width="9.42578125" style="88" customWidth="1"/>
    <col min="8718" max="8718" width="10.5703125" style="88" bestFit="1" customWidth="1"/>
    <col min="8719" max="8719" width="10.42578125" style="88" customWidth="1"/>
    <col min="8720" max="8720" width="12.140625" style="88" customWidth="1"/>
    <col min="8721" max="8721" width="11" style="88" customWidth="1"/>
    <col min="8722" max="8722" width="10.85546875" style="88" customWidth="1"/>
    <col min="8723" max="8723" width="11.42578125" style="88" customWidth="1"/>
    <col min="8724" max="8961" width="9.140625" style="88"/>
    <col min="8962" max="8962" width="68.140625" style="88" customWidth="1"/>
    <col min="8963" max="8963" width="8.42578125" style="88" bestFit="1" customWidth="1"/>
    <col min="8964" max="8964" width="12.140625" style="88" bestFit="1" customWidth="1"/>
    <col min="8965" max="8966" width="6.85546875" style="88" bestFit="1" customWidth="1"/>
    <col min="8967" max="8967" width="2" style="88" customWidth="1"/>
    <col min="8968" max="8968" width="10.42578125" style="88" customWidth="1"/>
    <col min="8969" max="8969" width="9.140625" style="88"/>
    <col min="8970" max="8973" width="9.42578125" style="88" customWidth="1"/>
    <col min="8974" max="8974" width="10.5703125" style="88" bestFit="1" customWidth="1"/>
    <col min="8975" max="8975" width="10.42578125" style="88" customWidth="1"/>
    <col min="8976" max="8976" width="12.140625" style="88" customWidth="1"/>
    <col min="8977" max="8977" width="11" style="88" customWidth="1"/>
    <col min="8978" max="8978" width="10.85546875" style="88" customWidth="1"/>
    <col min="8979" max="8979" width="11.42578125" style="88" customWidth="1"/>
    <col min="8980" max="9217" width="9.140625" style="88"/>
    <col min="9218" max="9218" width="68.140625" style="88" customWidth="1"/>
    <col min="9219" max="9219" width="8.42578125" style="88" bestFit="1" customWidth="1"/>
    <col min="9220" max="9220" width="12.140625" style="88" bestFit="1" customWidth="1"/>
    <col min="9221" max="9222" width="6.85546875" style="88" bestFit="1" customWidth="1"/>
    <col min="9223" max="9223" width="2" style="88" customWidth="1"/>
    <col min="9224" max="9224" width="10.42578125" style="88" customWidth="1"/>
    <col min="9225" max="9225" width="9.140625" style="88"/>
    <col min="9226" max="9229" width="9.42578125" style="88" customWidth="1"/>
    <col min="9230" max="9230" width="10.5703125" style="88" bestFit="1" customWidth="1"/>
    <col min="9231" max="9231" width="10.42578125" style="88" customWidth="1"/>
    <col min="9232" max="9232" width="12.140625" style="88" customWidth="1"/>
    <col min="9233" max="9233" width="11" style="88" customWidth="1"/>
    <col min="9234" max="9234" width="10.85546875" style="88" customWidth="1"/>
    <col min="9235" max="9235" width="11.42578125" style="88" customWidth="1"/>
    <col min="9236" max="9473" width="9.140625" style="88"/>
    <col min="9474" max="9474" width="68.140625" style="88" customWidth="1"/>
    <col min="9475" max="9475" width="8.42578125" style="88" bestFit="1" customWidth="1"/>
    <col min="9476" max="9476" width="12.140625" style="88" bestFit="1" customWidth="1"/>
    <col min="9477" max="9478" width="6.85546875" style="88" bestFit="1" customWidth="1"/>
    <col min="9479" max="9479" width="2" style="88" customWidth="1"/>
    <col min="9480" max="9480" width="10.42578125" style="88" customWidth="1"/>
    <col min="9481" max="9481" width="9.140625" style="88"/>
    <col min="9482" max="9485" width="9.42578125" style="88" customWidth="1"/>
    <col min="9486" max="9486" width="10.5703125" style="88" bestFit="1" customWidth="1"/>
    <col min="9487" max="9487" width="10.42578125" style="88" customWidth="1"/>
    <col min="9488" max="9488" width="12.140625" style="88" customWidth="1"/>
    <col min="9489" max="9489" width="11" style="88" customWidth="1"/>
    <col min="9490" max="9490" width="10.85546875" style="88" customWidth="1"/>
    <col min="9491" max="9491" width="11.42578125" style="88" customWidth="1"/>
    <col min="9492" max="9729" width="9.140625" style="88"/>
    <col min="9730" max="9730" width="68.140625" style="88" customWidth="1"/>
    <col min="9731" max="9731" width="8.42578125" style="88" bestFit="1" customWidth="1"/>
    <col min="9732" max="9732" width="12.140625" style="88" bestFit="1" customWidth="1"/>
    <col min="9733" max="9734" width="6.85546875" style="88" bestFit="1" customWidth="1"/>
    <col min="9735" max="9735" width="2" style="88" customWidth="1"/>
    <col min="9736" max="9736" width="10.42578125" style="88" customWidth="1"/>
    <col min="9737" max="9737" width="9.140625" style="88"/>
    <col min="9738" max="9741" width="9.42578125" style="88" customWidth="1"/>
    <col min="9742" max="9742" width="10.5703125" style="88" bestFit="1" customWidth="1"/>
    <col min="9743" max="9743" width="10.42578125" style="88" customWidth="1"/>
    <col min="9744" max="9744" width="12.140625" style="88" customWidth="1"/>
    <col min="9745" max="9745" width="11" style="88" customWidth="1"/>
    <col min="9746" max="9746" width="10.85546875" style="88" customWidth="1"/>
    <col min="9747" max="9747" width="11.42578125" style="88" customWidth="1"/>
    <col min="9748" max="9985" width="9.140625" style="88"/>
    <col min="9986" max="9986" width="68.140625" style="88" customWidth="1"/>
    <col min="9987" max="9987" width="8.42578125" style="88" bestFit="1" customWidth="1"/>
    <col min="9988" max="9988" width="12.140625" style="88" bestFit="1" customWidth="1"/>
    <col min="9989" max="9990" width="6.85546875" style="88" bestFit="1" customWidth="1"/>
    <col min="9991" max="9991" width="2" style="88" customWidth="1"/>
    <col min="9992" max="9992" width="10.42578125" style="88" customWidth="1"/>
    <col min="9993" max="9993" width="9.140625" style="88"/>
    <col min="9994" max="9997" width="9.42578125" style="88" customWidth="1"/>
    <col min="9998" max="9998" width="10.5703125" style="88" bestFit="1" customWidth="1"/>
    <col min="9999" max="9999" width="10.42578125" style="88" customWidth="1"/>
    <col min="10000" max="10000" width="12.140625" style="88" customWidth="1"/>
    <col min="10001" max="10001" width="11" style="88" customWidth="1"/>
    <col min="10002" max="10002" width="10.85546875" style="88" customWidth="1"/>
    <col min="10003" max="10003" width="11.42578125" style="88" customWidth="1"/>
    <col min="10004" max="10241" width="9.140625" style="88"/>
    <col min="10242" max="10242" width="68.140625" style="88" customWidth="1"/>
    <col min="10243" max="10243" width="8.42578125" style="88" bestFit="1" customWidth="1"/>
    <col min="10244" max="10244" width="12.140625" style="88" bestFit="1" customWidth="1"/>
    <col min="10245" max="10246" width="6.85546875" style="88" bestFit="1" customWidth="1"/>
    <col min="10247" max="10247" width="2" style="88" customWidth="1"/>
    <col min="10248" max="10248" width="10.42578125" style="88" customWidth="1"/>
    <col min="10249" max="10249" width="9.140625" style="88"/>
    <col min="10250" max="10253" width="9.42578125" style="88" customWidth="1"/>
    <col min="10254" max="10254" width="10.5703125" style="88" bestFit="1" customWidth="1"/>
    <col min="10255" max="10255" width="10.42578125" style="88" customWidth="1"/>
    <col min="10256" max="10256" width="12.140625" style="88" customWidth="1"/>
    <col min="10257" max="10257" width="11" style="88" customWidth="1"/>
    <col min="10258" max="10258" width="10.85546875" style="88" customWidth="1"/>
    <col min="10259" max="10259" width="11.42578125" style="88" customWidth="1"/>
    <col min="10260" max="10497" width="9.140625" style="88"/>
    <col min="10498" max="10498" width="68.140625" style="88" customWidth="1"/>
    <col min="10499" max="10499" width="8.42578125" style="88" bestFit="1" customWidth="1"/>
    <col min="10500" max="10500" width="12.140625" style="88" bestFit="1" customWidth="1"/>
    <col min="10501" max="10502" width="6.85546875" style="88" bestFit="1" customWidth="1"/>
    <col min="10503" max="10503" width="2" style="88" customWidth="1"/>
    <col min="10504" max="10504" width="10.42578125" style="88" customWidth="1"/>
    <col min="10505" max="10505" width="9.140625" style="88"/>
    <col min="10506" max="10509" width="9.42578125" style="88" customWidth="1"/>
    <col min="10510" max="10510" width="10.5703125" style="88" bestFit="1" customWidth="1"/>
    <col min="10511" max="10511" width="10.42578125" style="88" customWidth="1"/>
    <col min="10512" max="10512" width="12.140625" style="88" customWidth="1"/>
    <col min="10513" max="10513" width="11" style="88" customWidth="1"/>
    <col min="10514" max="10514" width="10.85546875" style="88" customWidth="1"/>
    <col min="10515" max="10515" width="11.42578125" style="88" customWidth="1"/>
    <col min="10516" max="10753" width="9.140625" style="88"/>
    <col min="10754" max="10754" width="68.140625" style="88" customWidth="1"/>
    <col min="10755" max="10755" width="8.42578125" style="88" bestFit="1" customWidth="1"/>
    <col min="10756" max="10756" width="12.140625" style="88" bestFit="1" customWidth="1"/>
    <col min="10757" max="10758" width="6.85546875" style="88" bestFit="1" customWidth="1"/>
    <col min="10759" max="10759" width="2" style="88" customWidth="1"/>
    <col min="10760" max="10760" width="10.42578125" style="88" customWidth="1"/>
    <col min="10761" max="10761" width="9.140625" style="88"/>
    <col min="10762" max="10765" width="9.42578125" style="88" customWidth="1"/>
    <col min="10766" max="10766" width="10.5703125" style="88" bestFit="1" customWidth="1"/>
    <col min="10767" max="10767" width="10.42578125" style="88" customWidth="1"/>
    <col min="10768" max="10768" width="12.140625" style="88" customWidth="1"/>
    <col min="10769" max="10769" width="11" style="88" customWidth="1"/>
    <col min="10770" max="10770" width="10.85546875" style="88" customWidth="1"/>
    <col min="10771" max="10771" width="11.42578125" style="88" customWidth="1"/>
    <col min="10772" max="11009" width="9.140625" style="88"/>
    <col min="11010" max="11010" width="68.140625" style="88" customWidth="1"/>
    <col min="11011" max="11011" width="8.42578125" style="88" bestFit="1" customWidth="1"/>
    <col min="11012" max="11012" width="12.140625" style="88" bestFit="1" customWidth="1"/>
    <col min="11013" max="11014" width="6.85546875" style="88" bestFit="1" customWidth="1"/>
    <col min="11015" max="11015" width="2" style="88" customWidth="1"/>
    <col min="11016" max="11016" width="10.42578125" style="88" customWidth="1"/>
    <col min="11017" max="11017" width="9.140625" style="88"/>
    <col min="11018" max="11021" width="9.42578125" style="88" customWidth="1"/>
    <col min="11022" max="11022" width="10.5703125" style="88" bestFit="1" customWidth="1"/>
    <col min="11023" max="11023" width="10.42578125" style="88" customWidth="1"/>
    <col min="11024" max="11024" width="12.140625" style="88" customWidth="1"/>
    <col min="11025" max="11025" width="11" style="88" customWidth="1"/>
    <col min="11026" max="11026" width="10.85546875" style="88" customWidth="1"/>
    <col min="11027" max="11027" width="11.42578125" style="88" customWidth="1"/>
    <col min="11028" max="11265" width="9.140625" style="88"/>
    <col min="11266" max="11266" width="68.140625" style="88" customWidth="1"/>
    <col min="11267" max="11267" width="8.42578125" style="88" bestFit="1" customWidth="1"/>
    <col min="11268" max="11268" width="12.140625" style="88" bestFit="1" customWidth="1"/>
    <col min="11269" max="11270" width="6.85546875" style="88" bestFit="1" customWidth="1"/>
    <col min="11271" max="11271" width="2" style="88" customWidth="1"/>
    <col min="11272" max="11272" width="10.42578125" style="88" customWidth="1"/>
    <col min="11273" max="11273" width="9.140625" style="88"/>
    <col min="11274" max="11277" width="9.42578125" style="88" customWidth="1"/>
    <col min="11278" max="11278" width="10.5703125" style="88" bestFit="1" customWidth="1"/>
    <col min="11279" max="11279" width="10.42578125" style="88" customWidth="1"/>
    <col min="11280" max="11280" width="12.140625" style="88" customWidth="1"/>
    <col min="11281" max="11281" width="11" style="88" customWidth="1"/>
    <col min="11282" max="11282" width="10.85546875" style="88" customWidth="1"/>
    <col min="11283" max="11283" width="11.42578125" style="88" customWidth="1"/>
    <col min="11284" max="11521" width="9.140625" style="88"/>
    <col min="11522" max="11522" width="68.140625" style="88" customWidth="1"/>
    <col min="11523" max="11523" width="8.42578125" style="88" bestFit="1" customWidth="1"/>
    <col min="11524" max="11524" width="12.140625" style="88" bestFit="1" customWidth="1"/>
    <col min="11525" max="11526" width="6.85546875" style="88" bestFit="1" customWidth="1"/>
    <col min="11527" max="11527" width="2" style="88" customWidth="1"/>
    <col min="11528" max="11528" width="10.42578125" style="88" customWidth="1"/>
    <col min="11529" max="11529" width="9.140625" style="88"/>
    <col min="11530" max="11533" width="9.42578125" style="88" customWidth="1"/>
    <col min="11534" max="11534" width="10.5703125" style="88" bestFit="1" customWidth="1"/>
    <col min="11535" max="11535" width="10.42578125" style="88" customWidth="1"/>
    <col min="11536" max="11536" width="12.140625" style="88" customWidth="1"/>
    <col min="11537" max="11537" width="11" style="88" customWidth="1"/>
    <col min="11538" max="11538" width="10.85546875" style="88" customWidth="1"/>
    <col min="11539" max="11539" width="11.42578125" style="88" customWidth="1"/>
    <col min="11540" max="11777" width="9.140625" style="88"/>
    <col min="11778" max="11778" width="68.140625" style="88" customWidth="1"/>
    <col min="11779" max="11779" width="8.42578125" style="88" bestFit="1" customWidth="1"/>
    <col min="11780" max="11780" width="12.140625" style="88" bestFit="1" customWidth="1"/>
    <col min="11781" max="11782" width="6.85546875" style="88" bestFit="1" customWidth="1"/>
    <col min="11783" max="11783" width="2" style="88" customWidth="1"/>
    <col min="11784" max="11784" width="10.42578125" style="88" customWidth="1"/>
    <col min="11785" max="11785" width="9.140625" style="88"/>
    <col min="11786" max="11789" width="9.42578125" style="88" customWidth="1"/>
    <col min="11790" max="11790" width="10.5703125" style="88" bestFit="1" customWidth="1"/>
    <col min="11791" max="11791" width="10.42578125" style="88" customWidth="1"/>
    <col min="11792" max="11792" width="12.140625" style="88" customWidth="1"/>
    <col min="11793" max="11793" width="11" style="88" customWidth="1"/>
    <col min="11794" max="11794" width="10.85546875" style="88" customWidth="1"/>
    <col min="11795" max="11795" width="11.42578125" style="88" customWidth="1"/>
    <col min="11796" max="12033" width="9.140625" style="88"/>
    <col min="12034" max="12034" width="68.140625" style="88" customWidth="1"/>
    <col min="12035" max="12035" width="8.42578125" style="88" bestFit="1" customWidth="1"/>
    <col min="12036" max="12036" width="12.140625" style="88" bestFit="1" customWidth="1"/>
    <col min="12037" max="12038" width="6.85546875" style="88" bestFit="1" customWidth="1"/>
    <col min="12039" max="12039" width="2" style="88" customWidth="1"/>
    <col min="12040" max="12040" width="10.42578125" style="88" customWidth="1"/>
    <col min="12041" max="12041" width="9.140625" style="88"/>
    <col min="12042" max="12045" width="9.42578125" style="88" customWidth="1"/>
    <col min="12046" max="12046" width="10.5703125" style="88" bestFit="1" customWidth="1"/>
    <col min="12047" max="12047" width="10.42578125" style="88" customWidth="1"/>
    <col min="12048" max="12048" width="12.140625" style="88" customWidth="1"/>
    <col min="12049" max="12049" width="11" style="88" customWidth="1"/>
    <col min="12050" max="12050" width="10.85546875" style="88" customWidth="1"/>
    <col min="12051" max="12051" width="11.42578125" style="88" customWidth="1"/>
    <col min="12052" max="12289" width="9.140625" style="88"/>
    <col min="12290" max="12290" width="68.140625" style="88" customWidth="1"/>
    <col min="12291" max="12291" width="8.42578125" style="88" bestFit="1" customWidth="1"/>
    <col min="12292" max="12292" width="12.140625" style="88" bestFit="1" customWidth="1"/>
    <col min="12293" max="12294" width="6.85546875" style="88" bestFit="1" customWidth="1"/>
    <col min="12295" max="12295" width="2" style="88" customWidth="1"/>
    <col min="12296" max="12296" width="10.42578125" style="88" customWidth="1"/>
    <col min="12297" max="12297" width="9.140625" style="88"/>
    <col min="12298" max="12301" width="9.42578125" style="88" customWidth="1"/>
    <col min="12302" max="12302" width="10.5703125" style="88" bestFit="1" customWidth="1"/>
    <col min="12303" max="12303" width="10.42578125" style="88" customWidth="1"/>
    <col min="12304" max="12304" width="12.140625" style="88" customWidth="1"/>
    <col min="12305" max="12305" width="11" style="88" customWidth="1"/>
    <col min="12306" max="12306" width="10.85546875" style="88" customWidth="1"/>
    <col min="12307" max="12307" width="11.42578125" style="88" customWidth="1"/>
    <col min="12308" max="12545" width="9.140625" style="88"/>
    <col min="12546" max="12546" width="68.140625" style="88" customWidth="1"/>
    <col min="12547" max="12547" width="8.42578125" style="88" bestFit="1" customWidth="1"/>
    <col min="12548" max="12548" width="12.140625" style="88" bestFit="1" customWidth="1"/>
    <col min="12549" max="12550" width="6.85546875" style="88" bestFit="1" customWidth="1"/>
    <col min="12551" max="12551" width="2" style="88" customWidth="1"/>
    <col min="12552" max="12552" width="10.42578125" style="88" customWidth="1"/>
    <col min="12553" max="12553" width="9.140625" style="88"/>
    <col min="12554" max="12557" width="9.42578125" style="88" customWidth="1"/>
    <col min="12558" max="12558" width="10.5703125" style="88" bestFit="1" customWidth="1"/>
    <col min="12559" max="12559" width="10.42578125" style="88" customWidth="1"/>
    <col min="12560" max="12560" width="12.140625" style="88" customWidth="1"/>
    <col min="12561" max="12561" width="11" style="88" customWidth="1"/>
    <col min="12562" max="12562" width="10.85546875" style="88" customWidth="1"/>
    <col min="12563" max="12563" width="11.42578125" style="88" customWidth="1"/>
    <col min="12564" max="12801" width="9.140625" style="88"/>
    <col min="12802" max="12802" width="68.140625" style="88" customWidth="1"/>
    <col min="12803" max="12803" width="8.42578125" style="88" bestFit="1" customWidth="1"/>
    <col min="12804" max="12804" width="12.140625" style="88" bestFit="1" customWidth="1"/>
    <col min="12805" max="12806" width="6.85546875" style="88" bestFit="1" customWidth="1"/>
    <col min="12807" max="12807" width="2" style="88" customWidth="1"/>
    <col min="12808" max="12808" width="10.42578125" style="88" customWidth="1"/>
    <col min="12809" max="12809" width="9.140625" style="88"/>
    <col min="12810" max="12813" width="9.42578125" style="88" customWidth="1"/>
    <col min="12814" max="12814" width="10.5703125" style="88" bestFit="1" customWidth="1"/>
    <col min="12815" max="12815" width="10.42578125" style="88" customWidth="1"/>
    <col min="12816" max="12816" width="12.140625" style="88" customWidth="1"/>
    <col min="12817" max="12817" width="11" style="88" customWidth="1"/>
    <col min="12818" max="12818" width="10.85546875" style="88" customWidth="1"/>
    <col min="12819" max="12819" width="11.42578125" style="88" customWidth="1"/>
    <col min="12820" max="13057" width="9.140625" style="88"/>
    <col min="13058" max="13058" width="68.140625" style="88" customWidth="1"/>
    <col min="13059" max="13059" width="8.42578125" style="88" bestFit="1" customWidth="1"/>
    <col min="13060" max="13060" width="12.140625" style="88" bestFit="1" customWidth="1"/>
    <col min="13061" max="13062" width="6.85546875" style="88" bestFit="1" customWidth="1"/>
    <col min="13063" max="13063" width="2" style="88" customWidth="1"/>
    <col min="13064" max="13064" width="10.42578125" style="88" customWidth="1"/>
    <col min="13065" max="13065" width="9.140625" style="88"/>
    <col min="13066" max="13069" width="9.42578125" style="88" customWidth="1"/>
    <col min="13070" max="13070" width="10.5703125" style="88" bestFit="1" customWidth="1"/>
    <col min="13071" max="13071" width="10.42578125" style="88" customWidth="1"/>
    <col min="13072" max="13072" width="12.140625" style="88" customWidth="1"/>
    <col min="13073" max="13073" width="11" style="88" customWidth="1"/>
    <col min="13074" max="13074" width="10.85546875" style="88" customWidth="1"/>
    <col min="13075" max="13075" width="11.42578125" style="88" customWidth="1"/>
    <col min="13076" max="13313" width="9.140625" style="88"/>
    <col min="13314" max="13314" width="68.140625" style="88" customWidth="1"/>
    <col min="13315" max="13315" width="8.42578125" style="88" bestFit="1" customWidth="1"/>
    <col min="13316" max="13316" width="12.140625" style="88" bestFit="1" customWidth="1"/>
    <col min="13317" max="13318" width="6.85546875" style="88" bestFit="1" customWidth="1"/>
    <col min="13319" max="13319" width="2" style="88" customWidth="1"/>
    <col min="13320" max="13320" width="10.42578125" style="88" customWidth="1"/>
    <col min="13321" max="13321" width="9.140625" style="88"/>
    <col min="13322" max="13325" width="9.42578125" style="88" customWidth="1"/>
    <col min="13326" max="13326" width="10.5703125" style="88" bestFit="1" customWidth="1"/>
    <col min="13327" max="13327" width="10.42578125" style="88" customWidth="1"/>
    <col min="13328" max="13328" width="12.140625" style="88" customWidth="1"/>
    <col min="13329" max="13329" width="11" style="88" customWidth="1"/>
    <col min="13330" max="13330" width="10.85546875" style="88" customWidth="1"/>
    <col min="13331" max="13331" width="11.42578125" style="88" customWidth="1"/>
    <col min="13332" max="13569" width="9.140625" style="88"/>
    <col min="13570" max="13570" width="68.140625" style="88" customWidth="1"/>
    <col min="13571" max="13571" width="8.42578125" style="88" bestFit="1" customWidth="1"/>
    <col min="13572" max="13572" width="12.140625" style="88" bestFit="1" customWidth="1"/>
    <col min="13573" max="13574" width="6.85546875" style="88" bestFit="1" customWidth="1"/>
    <col min="13575" max="13575" width="2" style="88" customWidth="1"/>
    <col min="13576" max="13576" width="10.42578125" style="88" customWidth="1"/>
    <col min="13577" max="13577" width="9.140625" style="88"/>
    <col min="13578" max="13581" width="9.42578125" style="88" customWidth="1"/>
    <col min="13582" max="13582" width="10.5703125" style="88" bestFit="1" customWidth="1"/>
    <col min="13583" max="13583" width="10.42578125" style="88" customWidth="1"/>
    <col min="13584" max="13584" width="12.140625" style="88" customWidth="1"/>
    <col min="13585" max="13585" width="11" style="88" customWidth="1"/>
    <col min="13586" max="13586" width="10.85546875" style="88" customWidth="1"/>
    <col min="13587" max="13587" width="11.42578125" style="88" customWidth="1"/>
    <col min="13588" max="13825" width="9.140625" style="88"/>
    <col min="13826" max="13826" width="68.140625" style="88" customWidth="1"/>
    <col min="13827" max="13827" width="8.42578125" style="88" bestFit="1" customWidth="1"/>
    <col min="13828" max="13828" width="12.140625" style="88" bestFit="1" customWidth="1"/>
    <col min="13829" max="13830" width="6.85546875" style="88" bestFit="1" customWidth="1"/>
    <col min="13831" max="13831" width="2" style="88" customWidth="1"/>
    <col min="13832" max="13832" width="10.42578125" style="88" customWidth="1"/>
    <col min="13833" max="13833" width="9.140625" style="88"/>
    <col min="13834" max="13837" width="9.42578125" style="88" customWidth="1"/>
    <col min="13838" max="13838" width="10.5703125" style="88" bestFit="1" customWidth="1"/>
    <col min="13839" max="13839" width="10.42578125" style="88" customWidth="1"/>
    <col min="13840" max="13840" width="12.140625" style="88" customWidth="1"/>
    <col min="13841" max="13841" width="11" style="88" customWidth="1"/>
    <col min="13842" max="13842" width="10.85546875" style="88" customWidth="1"/>
    <col min="13843" max="13843" width="11.42578125" style="88" customWidth="1"/>
    <col min="13844" max="14081" width="9.140625" style="88"/>
    <col min="14082" max="14082" width="68.140625" style="88" customWidth="1"/>
    <col min="14083" max="14083" width="8.42578125" style="88" bestFit="1" customWidth="1"/>
    <col min="14084" max="14084" width="12.140625" style="88" bestFit="1" customWidth="1"/>
    <col min="14085" max="14086" width="6.85546875" style="88" bestFit="1" customWidth="1"/>
    <col min="14087" max="14087" width="2" style="88" customWidth="1"/>
    <col min="14088" max="14088" width="10.42578125" style="88" customWidth="1"/>
    <col min="14089" max="14089" width="9.140625" style="88"/>
    <col min="14090" max="14093" width="9.42578125" style="88" customWidth="1"/>
    <col min="14094" max="14094" width="10.5703125" style="88" bestFit="1" customWidth="1"/>
    <col min="14095" max="14095" width="10.42578125" style="88" customWidth="1"/>
    <col min="14096" max="14096" width="12.140625" style="88" customWidth="1"/>
    <col min="14097" max="14097" width="11" style="88" customWidth="1"/>
    <col min="14098" max="14098" width="10.85546875" style="88" customWidth="1"/>
    <col min="14099" max="14099" width="11.42578125" style="88" customWidth="1"/>
    <col min="14100" max="14337" width="9.140625" style="88"/>
    <col min="14338" max="14338" width="68.140625" style="88" customWidth="1"/>
    <col min="14339" max="14339" width="8.42578125" style="88" bestFit="1" customWidth="1"/>
    <col min="14340" max="14340" width="12.140625" style="88" bestFit="1" customWidth="1"/>
    <col min="14341" max="14342" width="6.85546875" style="88" bestFit="1" customWidth="1"/>
    <col min="14343" max="14343" width="2" style="88" customWidth="1"/>
    <col min="14344" max="14344" width="10.42578125" style="88" customWidth="1"/>
    <col min="14345" max="14345" width="9.140625" style="88"/>
    <col min="14346" max="14349" width="9.42578125" style="88" customWidth="1"/>
    <col min="14350" max="14350" width="10.5703125" style="88" bestFit="1" customWidth="1"/>
    <col min="14351" max="14351" width="10.42578125" style="88" customWidth="1"/>
    <col min="14352" max="14352" width="12.140625" style="88" customWidth="1"/>
    <col min="14353" max="14353" width="11" style="88" customWidth="1"/>
    <col min="14354" max="14354" width="10.85546875" style="88" customWidth="1"/>
    <col min="14355" max="14355" width="11.42578125" style="88" customWidth="1"/>
    <col min="14356" max="14593" width="9.140625" style="88"/>
    <col min="14594" max="14594" width="68.140625" style="88" customWidth="1"/>
    <col min="14595" max="14595" width="8.42578125" style="88" bestFit="1" customWidth="1"/>
    <col min="14596" max="14596" width="12.140625" style="88" bestFit="1" customWidth="1"/>
    <col min="14597" max="14598" width="6.85546875" style="88" bestFit="1" customWidth="1"/>
    <col min="14599" max="14599" width="2" style="88" customWidth="1"/>
    <col min="14600" max="14600" width="10.42578125" style="88" customWidth="1"/>
    <col min="14601" max="14601" width="9.140625" style="88"/>
    <col min="14602" max="14605" width="9.42578125" style="88" customWidth="1"/>
    <col min="14606" max="14606" width="10.5703125" style="88" bestFit="1" customWidth="1"/>
    <col min="14607" max="14607" width="10.42578125" style="88" customWidth="1"/>
    <col min="14608" max="14608" width="12.140625" style="88" customWidth="1"/>
    <col min="14609" max="14609" width="11" style="88" customWidth="1"/>
    <col min="14610" max="14610" width="10.85546875" style="88" customWidth="1"/>
    <col min="14611" max="14611" width="11.42578125" style="88" customWidth="1"/>
    <col min="14612" max="14849" width="9.140625" style="88"/>
    <col min="14850" max="14850" width="68.140625" style="88" customWidth="1"/>
    <col min="14851" max="14851" width="8.42578125" style="88" bestFit="1" customWidth="1"/>
    <col min="14852" max="14852" width="12.140625" style="88" bestFit="1" customWidth="1"/>
    <col min="14853" max="14854" width="6.85546875" style="88" bestFit="1" customWidth="1"/>
    <col min="14855" max="14855" width="2" style="88" customWidth="1"/>
    <col min="14856" max="14856" width="10.42578125" style="88" customWidth="1"/>
    <col min="14857" max="14857" width="9.140625" style="88"/>
    <col min="14858" max="14861" width="9.42578125" style="88" customWidth="1"/>
    <col min="14862" max="14862" width="10.5703125" style="88" bestFit="1" customWidth="1"/>
    <col min="14863" max="14863" width="10.42578125" style="88" customWidth="1"/>
    <col min="14864" max="14864" width="12.140625" style="88" customWidth="1"/>
    <col min="14865" max="14865" width="11" style="88" customWidth="1"/>
    <col min="14866" max="14866" width="10.85546875" style="88" customWidth="1"/>
    <col min="14867" max="14867" width="11.42578125" style="88" customWidth="1"/>
    <col min="14868" max="15105" width="9.140625" style="88"/>
    <col min="15106" max="15106" width="68.140625" style="88" customWidth="1"/>
    <col min="15107" max="15107" width="8.42578125" style="88" bestFit="1" customWidth="1"/>
    <col min="15108" max="15108" width="12.140625" style="88" bestFit="1" customWidth="1"/>
    <col min="15109" max="15110" width="6.85546875" style="88" bestFit="1" customWidth="1"/>
    <col min="15111" max="15111" width="2" style="88" customWidth="1"/>
    <col min="15112" max="15112" width="10.42578125" style="88" customWidth="1"/>
    <col min="15113" max="15113" width="9.140625" style="88"/>
    <col min="15114" max="15117" width="9.42578125" style="88" customWidth="1"/>
    <col min="15118" max="15118" width="10.5703125" style="88" bestFit="1" customWidth="1"/>
    <col min="15119" max="15119" width="10.42578125" style="88" customWidth="1"/>
    <col min="15120" max="15120" width="12.140625" style="88" customWidth="1"/>
    <col min="15121" max="15121" width="11" style="88" customWidth="1"/>
    <col min="15122" max="15122" width="10.85546875" style="88" customWidth="1"/>
    <col min="15123" max="15123" width="11.42578125" style="88" customWidth="1"/>
    <col min="15124" max="15361" width="9.140625" style="88"/>
    <col min="15362" max="15362" width="68.140625" style="88" customWidth="1"/>
    <col min="15363" max="15363" width="8.42578125" style="88" bestFit="1" customWidth="1"/>
    <col min="15364" max="15364" width="12.140625" style="88" bestFit="1" customWidth="1"/>
    <col min="15365" max="15366" width="6.85546875" style="88" bestFit="1" customWidth="1"/>
    <col min="15367" max="15367" width="2" style="88" customWidth="1"/>
    <col min="15368" max="15368" width="10.42578125" style="88" customWidth="1"/>
    <col min="15369" max="15369" width="9.140625" style="88"/>
    <col min="15370" max="15373" width="9.42578125" style="88" customWidth="1"/>
    <col min="15374" max="15374" width="10.5703125" style="88" bestFit="1" customWidth="1"/>
    <col min="15375" max="15375" width="10.42578125" style="88" customWidth="1"/>
    <col min="15376" max="15376" width="12.140625" style="88" customWidth="1"/>
    <col min="15377" max="15377" width="11" style="88" customWidth="1"/>
    <col min="15378" max="15378" width="10.85546875" style="88" customWidth="1"/>
    <col min="15379" max="15379" width="11.42578125" style="88" customWidth="1"/>
    <col min="15380" max="15617" width="9.140625" style="88"/>
    <col min="15618" max="15618" width="68.140625" style="88" customWidth="1"/>
    <col min="15619" max="15619" width="8.42578125" style="88" bestFit="1" customWidth="1"/>
    <col min="15620" max="15620" width="12.140625" style="88" bestFit="1" customWidth="1"/>
    <col min="15621" max="15622" width="6.85546875" style="88" bestFit="1" customWidth="1"/>
    <col min="15623" max="15623" width="2" style="88" customWidth="1"/>
    <col min="15624" max="15624" width="10.42578125" style="88" customWidth="1"/>
    <col min="15625" max="15625" width="9.140625" style="88"/>
    <col min="15626" max="15629" width="9.42578125" style="88" customWidth="1"/>
    <col min="15630" max="15630" width="10.5703125" style="88" bestFit="1" customWidth="1"/>
    <col min="15631" max="15631" width="10.42578125" style="88" customWidth="1"/>
    <col min="15632" max="15632" width="12.140625" style="88" customWidth="1"/>
    <col min="15633" max="15633" width="11" style="88" customWidth="1"/>
    <col min="15634" max="15634" width="10.85546875" style="88" customWidth="1"/>
    <col min="15635" max="15635" width="11.42578125" style="88" customWidth="1"/>
    <col min="15636" max="15873" width="9.140625" style="88"/>
    <col min="15874" max="15874" width="68.140625" style="88" customWidth="1"/>
    <col min="15875" max="15875" width="8.42578125" style="88" bestFit="1" customWidth="1"/>
    <col min="15876" max="15876" width="12.140625" style="88" bestFit="1" customWidth="1"/>
    <col min="15877" max="15878" width="6.85546875" style="88" bestFit="1" customWidth="1"/>
    <col min="15879" max="15879" width="2" style="88" customWidth="1"/>
    <col min="15880" max="15880" width="10.42578125" style="88" customWidth="1"/>
    <col min="15881" max="15881" width="9.140625" style="88"/>
    <col min="15882" max="15885" width="9.42578125" style="88" customWidth="1"/>
    <col min="15886" max="15886" width="10.5703125" style="88" bestFit="1" customWidth="1"/>
    <col min="15887" max="15887" width="10.42578125" style="88" customWidth="1"/>
    <col min="15888" max="15888" width="12.140625" style="88" customWidth="1"/>
    <col min="15889" max="15889" width="11" style="88" customWidth="1"/>
    <col min="15890" max="15890" width="10.85546875" style="88" customWidth="1"/>
    <col min="15891" max="15891" width="11.42578125" style="88" customWidth="1"/>
    <col min="15892" max="16129" width="9.140625" style="88"/>
    <col min="16130" max="16130" width="68.140625" style="88" customWidth="1"/>
    <col min="16131" max="16131" width="8.42578125" style="88" bestFit="1" customWidth="1"/>
    <col min="16132" max="16132" width="12.140625" style="88" bestFit="1" customWidth="1"/>
    <col min="16133" max="16134" width="6.85546875" style="88" bestFit="1" customWidth="1"/>
    <col min="16135" max="16135" width="2" style="88" customWidth="1"/>
    <col min="16136" max="16136" width="10.42578125" style="88" customWidth="1"/>
    <col min="16137" max="16137" width="9.140625" style="88"/>
    <col min="16138" max="16141" width="9.42578125" style="88" customWidth="1"/>
    <col min="16142" max="16142" width="10.5703125" style="88" bestFit="1" customWidth="1"/>
    <col min="16143" max="16143" width="10.42578125" style="88" customWidth="1"/>
    <col min="16144" max="16144" width="12.140625" style="88" customWidth="1"/>
    <col min="16145" max="16145" width="11" style="88" customWidth="1"/>
    <col min="16146" max="16146" width="10.85546875" style="88" customWidth="1"/>
    <col min="16147" max="16147" width="11.42578125" style="88" customWidth="1"/>
    <col min="16148" max="16384" width="9.140625" style="88"/>
  </cols>
  <sheetData>
    <row r="1" spans="1:19" ht="15.75">
      <c r="A1" s="1395" t="s">
        <v>504</v>
      </c>
      <c r="B1" s="1396"/>
      <c r="C1" s="1396"/>
      <c r="D1" s="1396"/>
      <c r="E1" s="1396"/>
      <c r="F1" s="1396"/>
      <c r="G1" s="1396"/>
      <c r="H1" s="1396"/>
      <c r="I1" s="1396"/>
      <c r="J1" s="1396"/>
      <c r="K1" s="1396"/>
      <c r="L1" s="1396"/>
      <c r="M1" s="1396"/>
      <c r="N1" s="1396"/>
      <c r="O1" s="1396"/>
      <c r="P1" s="1396"/>
      <c r="Q1" s="1396"/>
      <c r="R1" s="1396"/>
      <c r="S1" s="1397"/>
    </row>
    <row r="2" spans="1:19">
      <c r="A2" s="69"/>
      <c r="B2" s="95"/>
      <c r="C2" s="95"/>
      <c r="D2" s="95"/>
      <c r="E2" s="95"/>
      <c r="F2" s="108"/>
      <c r="G2" s="108"/>
      <c r="I2" s="108"/>
      <c r="J2" s="108"/>
      <c r="K2" s="108"/>
      <c r="L2" s="108"/>
      <c r="M2" s="108"/>
      <c r="N2" s="108"/>
    </row>
    <row r="3" spans="1:19">
      <c r="A3" s="91"/>
      <c r="B3" s="110"/>
      <c r="C3" s="111" t="s">
        <v>87</v>
      </c>
      <c r="D3" s="169"/>
      <c r="E3" s="169"/>
      <c r="F3" s="170"/>
      <c r="G3" s="114"/>
      <c r="H3" s="1390" t="s">
        <v>225</v>
      </c>
      <c r="I3" s="1390"/>
      <c r="J3" s="1390"/>
      <c r="K3" s="1390"/>
      <c r="L3" s="1390"/>
      <c r="M3" s="1390"/>
      <c r="N3" s="1391" t="s">
        <v>226</v>
      </c>
      <c r="O3" s="1391"/>
      <c r="P3" s="1391"/>
      <c r="Q3" s="1391"/>
      <c r="R3" s="1391"/>
      <c r="S3" s="1391"/>
    </row>
    <row r="4" spans="1:19">
      <c r="A4" s="171" t="s">
        <v>88</v>
      </c>
      <c r="B4" s="116" t="s">
        <v>89</v>
      </c>
      <c r="C4" s="117" t="s">
        <v>90</v>
      </c>
      <c r="D4" s="172" t="s">
        <v>91</v>
      </c>
      <c r="E4" s="172" t="s">
        <v>92</v>
      </c>
      <c r="F4" s="173" t="s">
        <v>0</v>
      </c>
      <c r="G4" s="119"/>
      <c r="H4" s="120">
        <v>2015</v>
      </c>
      <c r="I4" s="120">
        <v>2016</v>
      </c>
      <c r="J4" s="120">
        <v>2017</v>
      </c>
      <c r="K4" s="120">
        <v>2018</v>
      </c>
      <c r="L4" s="120">
        <v>2019</v>
      </c>
      <c r="M4" s="120">
        <v>2020</v>
      </c>
      <c r="N4" s="120">
        <v>2015</v>
      </c>
      <c r="O4" s="120">
        <v>2016</v>
      </c>
      <c r="P4" s="120">
        <v>2017</v>
      </c>
      <c r="Q4" s="120">
        <v>2018</v>
      </c>
      <c r="R4" s="120">
        <v>2019</v>
      </c>
      <c r="S4" s="120">
        <v>2020</v>
      </c>
    </row>
    <row r="5" spans="1:19">
      <c r="A5" s="128" t="s">
        <v>93</v>
      </c>
      <c r="B5" s="122" t="s">
        <v>94</v>
      </c>
      <c r="C5" s="123" t="s">
        <v>95</v>
      </c>
      <c r="D5" s="124" t="s">
        <v>96</v>
      </c>
      <c r="E5" s="124" t="s">
        <v>111</v>
      </c>
      <c r="F5" s="174" t="s">
        <v>98</v>
      </c>
      <c r="G5" s="126"/>
      <c r="H5" s="127"/>
      <c r="I5" s="127"/>
      <c r="J5" s="127"/>
      <c r="K5" s="127"/>
      <c r="L5" s="127"/>
      <c r="M5" s="127"/>
      <c r="N5" s="127"/>
      <c r="O5" s="127"/>
      <c r="P5" s="128"/>
      <c r="Q5" s="128"/>
      <c r="R5" s="128"/>
      <c r="S5" s="128"/>
    </row>
    <row r="6" spans="1:19">
      <c r="A6" s="171"/>
      <c r="B6" s="175" t="s">
        <v>99</v>
      </c>
      <c r="C6" s="176"/>
      <c r="D6" s="177"/>
      <c r="E6" s="177"/>
      <c r="F6" s="178"/>
      <c r="G6" s="132"/>
      <c r="H6" s="179"/>
      <c r="I6" s="179"/>
      <c r="J6" s="179"/>
      <c r="K6" s="179"/>
      <c r="L6" s="179"/>
      <c r="M6" s="179"/>
      <c r="N6" s="92"/>
      <c r="O6" s="92"/>
      <c r="P6" s="92"/>
      <c r="Q6" s="92"/>
      <c r="R6" s="92"/>
      <c r="S6" s="92"/>
    </row>
    <row r="7" spans="1:19">
      <c r="A7" s="92"/>
      <c r="B7" s="180"/>
      <c r="C7" s="176"/>
      <c r="D7" s="180"/>
      <c r="E7" s="180"/>
      <c r="F7" s="176"/>
      <c r="G7" s="135"/>
      <c r="H7" s="136"/>
      <c r="I7" s="136"/>
      <c r="J7" s="136"/>
      <c r="K7" s="136"/>
      <c r="L7" s="136"/>
      <c r="M7" s="136"/>
      <c r="N7" s="92"/>
      <c r="O7" s="92"/>
      <c r="P7" s="92"/>
      <c r="Q7" s="92"/>
      <c r="R7" s="92"/>
      <c r="S7" s="92"/>
    </row>
    <row r="8" spans="1:19">
      <c r="A8" s="181">
        <v>1.1000000000000001</v>
      </c>
      <c r="B8" s="180" t="s">
        <v>502</v>
      </c>
      <c r="C8" s="512">
        <v>0</v>
      </c>
      <c r="D8" s="134" t="str">
        <f>Inputs!$D$82</f>
        <v>Support staff</v>
      </c>
      <c r="E8" s="180">
        <v>1</v>
      </c>
      <c r="F8" s="176">
        <f>E8*C8</f>
        <v>0</v>
      </c>
      <c r="G8" s="135"/>
      <c r="H8" s="971">
        <f>Inputs!L$82</f>
        <v>68.441017362959727</v>
      </c>
      <c r="I8" s="971">
        <f>Inputs!M$82</f>
        <v>69.791189569063036</v>
      </c>
      <c r="J8" s="971">
        <f>Inputs!N$82</f>
        <v>71.02222509185215</v>
      </c>
      <c r="K8" s="971">
        <f>Inputs!O$82</f>
        <v>72.274974651437702</v>
      </c>
      <c r="L8" s="971">
        <f>Inputs!P$82</f>
        <v>73.549821258208297</v>
      </c>
      <c r="M8" s="971">
        <f>Inputs!Q$82</f>
        <v>74.847154678410959</v>
      </c>
      <c r="N8" s="971">
        <f t="shared" ref="N8:S8" si="0">H8*$F8</f>
        <v>0</v>
      </c>
      <c r="O8" s="971">
        <f t="shared" si="0"/>
        <v>0</v>
      </c>
      <c r="P8" s="971">
        <f t="shared" si="0"/>
        <v>0</v>
      </c>
      <c r="Q8" s="971">
        <f t="shared" si="0"/>
        <v>0</v>
      </c>
      <c r="R8" s="971">
        <f t="shared" si="0"/>
        <v>0</v>
      </c>
      <c r="S8" s="971">
        <f t="shared" si="0"/>
        <v>0</v>
      </c>
    </row>
    <row r="9" spans="1:19">
      <c r="A9" s="181"/>
      <c r="B9" s="180"/>
      <c r="C9" s="512"/>
      <c r="D9" s="180"/>
      <c r="E9" s="180"/>
      <c r="F9" s="176"/>
      <c r="G9" s="135"/>
      <c r="H9" s="982"/>
      <c r="I9" s="982"/>
      <c r="J9" s="982"/>
      <c r="K9" s="982"/>
      <c r="L9" s="982"/>
      <c r="M9" s="982"/>
      <c r="N9" s="971"/>
      <c r="O9" s="971"/>
      <c r="P9" s="971"/>
      <c r="Q9" s="971"/>
      <c r="R9" s="971"/>
      <c r="S9" s="971"/>
    </row>
    <row r="10" spans="1:19">
      <c r="A10" s="181">
        <v>1.2</v>
      </c>
      <c r="B10" s="180" t="s">
        <v>503</v>
      </c>
      <c r="C10" s="512">
        <v>4.129793510324483E-2</v>
      </c>
      <c r="D10" s="134" t="str">
        <f>Inputs!$D$82</f>
        <v>Support staff</v>
      </c>
      <c r="E10" s="180">
        <v>1</v>
      </c>
      <c r="F10" s="176">
        <f>E10*C10</f>
        <v>4.129793510324483E-2</v>
      </c>
      <c r="G10" s="135"/>
      <c r="H10" s="971">
        <f>Inputs!L$82</f>
        <v>68.441017362959727</v>
      </c>
      <c r="I10" s="971">
        <f>Inputs!M$82</f>
        <v>69.791189569063036</v>
      </c>
      <c r="J10" s="971">
        <f>Inputs!N$82</f>
        <v>71.02222509185215</v>
      </c>
      <c r="K10" s="971">
        <f>Inputs!O$82</f>
        <v>72.274974651437702</v>
      </c>
      <c r="L10" s="971">
        <f>Inputs!P$82</f>
        <v>73.549821258208297</v>
      </c>
      <c r="M10" s="971">
        <f>Inputs!Q$82</f>
        <v>74.847154678410959</v>
      </c>
      <c r="N10" s="1017">
        <f t="shared" ref="N10:S10" si="1">H10*$F10</f>
        <v>2.8264726934555635</v>
      </c>
      <c r="O10" s="1017">
        <f t="shared" si="1"/>
        <v>2.8822320176014227</v>
      </c>
      <c r="P10" s="1017">
        <f t="shared" si="1"/>
        <v>2.9330712427313568</v>
      </c>
      <c r="Q10" s="1017">
        <f t="shared" si="1"/>
        <v>2.9848072127437395</v>
      </c>
      <c r="R10" s="1017">
        <f t="shared" si="1"/>
        <v>3.0374557451767434</v>
      </c>
      <c r="S10" s="1017">
        <f t="shared" si="1"/>
        <v>3.0910329365715437</v>
      </c>
    </row>
    <row r="11" spans="1:19">
      <c r="A11" s="181"/>
      <c r="B11" s="180" t="s">
        <v>112</v>
      </c>
      <c r="C11" s="512"/>
      <c r="D11" s="180"/>
      <c r="E11" s="180"/>
      <c r="F11" s="176"/>
      <c r="G11" s="135"/>
      <c r="H11" s="982"/>
      <c r="I11" s="982"/>
      <c r="J11" s="982"/>
      <c r="K11" s="982"/>
      <c r="L11" s="982"/>
      <c r="M11" s="982"/>
      <c r="N11" s="971"/>
      <c r="O11" s="971"/>
      <c r="P11" s="971"/>
      <c r="Q11" s="971"/>
      <c r="R11" s="971"/>
      <c r="S11" s="971"/>
    </row>
    <row r="12" spans="1:19">
      <c r="A12" s="181"/>
      <c r="B12" s="180"/>
      <c r="C12" s="512"/>
      <c r="D12" s="180"/>
      <c r="E12" s="180"/>
      <c r="F12" s="176"/>
      <c r="G12" s="135"/>
      <c r="H12" s="971"/>
      <c r="I12" s="971"/>
      <c r="J12" s="971"/>
      <c r="K12" s="971"/>
      <c r="L12" s="971"/>
      <c r="M12" s="971"/>
      <c r="N12" s="971"/>
      <c r="O12" s="971"/>
      <c r="P12" s="971"/>
      <c r="Q12" s="971"/>
      <c r="R12" s="971"/>
      <c r="S12" s="971"/>
    </row>
    <row r="13" spans="1:19">
      <c r="A13" s="181">
        <v>1.3</v>
      </c>
      <c r="B13" s="180" t="s">
        <v>113</v>
      </c>
      <c r="C13" s="512">
        <v>0.10530973451327431</v>
      </c>
      <c r="D13" s="134" t="str">
        <f>Inputs!$D$82</f>
        <v>Support staff</v>
      </c>
      <c r="E13" s="180">
        <v>1</v>
      </c>
      <c r="F13" s="176">
        <f>E13*C13</f>
        <v>0.10530973451327431</v>
      </c>
      <c r="G13" s="135"/>
      <c r="H13" s="971">
        <f>Inputs!L$82</f>
        <v>68.441017362959727</v>
      </c>
      <c r="I13" s="971">
        <f>Inputs!M$82</f>
        <v>69.791189569063036</v>
      </c>
      <c r="J13" s="971">
        <f>Inputs!N$82</f>
        <v>71.02222509185215</v>
      </c>
      <c r="K13" s="971">
        <f>Inputs!O$82</f>
        <v>72.274974651437702</v>
      </c>
      <c r="L13" s="971">
        <f>Inputs!P$82</f>
        <v>73.549821258208297</v>
      </c>
      <c r="M13" s="971">
        <f>Inputs!Q$82</f>
        <v>74.847154678410959</v>
      </c>
      <c r="N13" s="971">
        <f t="shared" ref="N13:S13" si="2">H13*$F13</f>
        <v>7.2075053683116863</v>
      </c>
      <c r="O13" s="971">
        <f t="shared" si="2"/>
        <v>7.3496916448836282</v>
      </c>
      <c r="P13" s="971">
        <f t="shared" si="2"/>
        <v>7.4793316689649592</v>
      </c>
      <c r="Q13" s="971">
        <f t="shared" si="2"/>
        <v>7.6112583924965351</v>
      </c>
      <c r="R13" s="971">
        <f t="shared" si="2"/>
        <v>7.7455121502006952</v>
      </c>
      <c r="S13" s="971">
        <f t="shared" si="2"/>
        <v>7.8821339882574355</v>
      </c>
    </row>
    <row r="14" spans="1:19">
      <c r="A14" s="181"/>
      <c r="B14" s="180" t="s">
        <v>114</v>
      </c>
      <c r="C14" s="512"/>
      <c r="D14" s="180"/>
      <c r="E14" s="180"/>
      <c r="F14" s="176"/>
      <c r="G14" s="135"/>
      <c r="H14" s="971"/>
      <c r="I14" s="971"/>
      <c r="J14" s="971"/>
      <c r="K14" s="971"/>
      <c r="L14" s="971"/>
      <c r="M14" s="971"/>
      <c r="N14" s="971"/>
      <c r="O14" s="971"/>
      <c r="P14" s="971"/>
      <c r="Q14" s="971"/>
      <c r="R14" s="971"/>
      <c r="S14" s="971"/>
    </row>
    <row r="15" spans="1:19">
      <c r="A15" s="181"/>
      <c r="B15" s="180"/>
      <c r="C15" s="512"/>
      <c r="D15" s="180"/>
      <c r="E15" s="180"/>
      <c r="F15" s="176"/>
      <c r="G15" s="135"/>
      <c r="H15" s="982"/>
      <c r="I15" s="982"/>
      <c r="J15" s="982"/>
      <c r="K15" s="982"/>
      <c r="L15" s="982"/>
      <c r="M15" s="982"/>
      <c r="N15" s="971"/>
      <c r="O15" s="971"/>
      <c r="P15" s="971"/>
      <c r="Q15" s="971"/>
      <c r="R15" s="971"/>
      <c r="S15" s="971"/>
    </row>
    <row r="16" spans="1:19">
      <c r="A16" s="181">
        <v>1.4</v>
      </c>
      <c r="B16" s="180" t="s">
        <v>115</v>
      </c>
      <c r="C16" s="512">
        <v>0.10530973451327431</v>
      </c>
      <c r="D16" s="134" t="str">
        <f>Inputs!$D$82</f>
        <v>Support staff</v>
      </c>
      <c r="E16" s="180">
        <v>1</v>
      </c>
      <c r="F16" s="176">
        <f>E16*C16</f>
        <v>0.10530973451327431</v>
      </c>
      <c r="G16" s="135"/>
      <c r="H16" s="971">
        <f>Inputs!L$82</f>
        <v>68.441017362959727</v>
      </c>
      <c r="I16" s="971">
        <f>Inputs!M$82</f>
        <v>69.791189569063036</v>
      </c>
      <c r="J16" s="971">
        <f>Inputs!N$82</f>
        <v>71.02222509185215</v>
      </c>
      <c r="K16" s="971">
        <f>Inputs!O$82</f>
        <v>72.274974651437702</v>
      </c>
      <c r="L16" s="971">
        <f>Inputs!P$82</f>
        <v>73.549821258208297</v>
      </c>
      <c r="M16" s="971">
        <f>Inputs!Q$82</f>
        <v>74.847154678410959</v>
      </c>
      <c r="N16" s="971">
        <f t="shared" ref="N16:S16" si="3">H16*$F16</f>
        <v>7.2075053683116863</v>
      </c>
      <c r="O16" s="971">
        <f t="shared" si="3"/>
        <v>7.3496916448836282</v>
      </c>
      <c r="P16" s="971">
        <f t="shared" si="3"/>
        <v>7.4793316689649592</v>
      </c>
      <c r="Q16" s="971">
        <f t="shared" si="3"/>
        <v>7.6112583924965351</v>
      </c>
      <c r="R16" s="971">
        <f t="shared" si="3"/>
        <v>7.7455121502006952</v>
      </c>
      <c r="S16" s="971">
        <f t="shared" si="3"/>
        <v>7.8821339882574355</v>
      </c>
    </row>
    <row r="17" spans="1:19">
      <c r="A17" s="181"/>
      <c r="B17" s="180"/>
      <c r="C17" s="512"/>
      <c r="D17" s="180"/>
      <c r="E17" s="180"/>
      <c r="F17" s="176"/>
      <c r="G17" s="135"/>
      <c r="H17" s="971"/>
      <c r="I17" s="971"/>
      <c r="J17" s="971"/>
      <c r="K17" s="971"/>
      <c r="L17" s="971"/>
      <c r="M17" s="971"/>
      <c r="N17" s="971"/>
      <c r="O17" s="971"/>
      <c r="P17" s="971"/>
      <c r="Q17" s="971"/>
      <c r="R17" s="971"/>
      <c r="S17" s="971"/>
    </row>
    <row r="18" spans="1:19">
      <c r="A18" s="181">
        <v>1.5</v>
      </c>
      <c r="B18" s="180" t="s">
        <v>116</v>
      </c>
      <c r="C18" s="512"/>
      <c r="D18" s="180"/>
      <c r="E18" s="180"/>
      <c r="F18" s="176"/>
      <c r="G18" s="135"/>
      <c r="H18" s="982"/>
      <c r="I18" s="982"/>
      <c r="J18" s="982"/>
      <c r="K18" s="982"/>
      <c r="L18" s="982"/>
      <c r="M18" s="982"/>
      <c r="N18" s="971"/>
      <c r="O18" s="971"/>
      <c r="P18" s="971"/>
      <c r="Q18" s="971"/>
      <c r="R18" s="971"/>
      <c r="S18" s="971"/>
    </row>
    <row r="19" spans="1:19">
      <c r="A19" s="181"/>
      <c r="B19" s="180" t="s">
        <v>117</v>
      </c>
      <c r="C19" s="512">
        <v>4.9557522123893805E-2</v>
      </c>
      <c r="D19" s="134" t="str">
        <f>Inputs!$D$82</f>
        <v>Support staff</v>
      </c>
      <c r="E19" s="180">
        <v>1</v>
      </c>
      <c r="F19" s="176">
        <f>E19*C19</f>
        <v>4.9557522123893805E-2</v>
      </c>
      <c r="G19" s="135"/>
      <c r="H19" s="971">
        <f>Inputs!L$82</f>
        <v>68.441017362959727</v>
      </c>
      <c r="I19" s="971">
        <f>Inputs!M$82</f>
        <v>69.791189569063036</v>
      </c>
      <c r="J19" s="971">
        <f>Inputs!N$82</f>
        <v>71.02222509185215</v>
      </c>
      <c r="K19" s="971">
        <f>Inputs!O$82</f>
        <v>72.274974651437702</v>
      </c>
      <c r="L19" s="971">
        <f>Inputs!P$82</f>
        <v>73.549821258208297</v>
      </c>
      <c r="M19" s="971">
        <f>Inputs!Q$82</f>
        <v>74.847154678410959</v>
      </c>
      <c r="N19" s="971">
        <f t="shared" ref="N19:S21" si="4">H19*$F19</f>
        <v>3.3917672321466767</v>
      </c>
      <c r="O19" s="971">
        <f t="shared" si="4"/>
        <v>3.4586784211217081</v>
      </c>
      <c r="P19" s="971">
        <f t="shared" si="4"/>
        <v>3.5196854912776288</v>
      </c>
      <c r="Q19" s="971">
        <f t="shared" si="4"/>
        <v>3.5817686552924877</v>
      </c>
      <c r="R19" s="971">
        <f t="shared" si="4"/>
        <v>3.6449468942120924</v>
      </c>
      <c r="S19" s="971">
        <f t="shared" si="4"/>
        <v>3.7092395238858527</v>
      </c>
    </row>
    <row r="20" spans="1:19">
      <c r="A20" s="181"/>
      <c r="B20" s="180" t="s">
        <v>118</v>
      </c>
      <c r="C20" s="512">
        <v>0.10530973451327431</v>
      </c>
      <c r="D20" s="134" t="str">
        <f>Inputs!$D$82</f>
        <v>Support staff</v>
      </c>
      <c r="E20" s="180">
        <v>1</v>
      </c>
      <c r="F20" s="176">
        <f>E20*C20</f>
        <v>0.10530973451327431</v>
      </c>
      <c r="G20" s="135"/>
      <c r="H20" s="971">
        <f>Inputs!L$82</f>
        <v>68.441017362959727</v>
      </c>
      <c r="I20" s="971">
        <f>Inputs!M$82</f>
        <v>69.791189569063036</v>
      </c>
      <c r="J20" s="971">
        <f>Inputs!N$82</f>
        <v>71.02222509185215</v>
      </c>
      <c r="K20" s="971">
        <f>Inputs!O$82</f>
        <v>72.274974651437702</v>
      </c>
      <c r="L20" s="971">
        <f>Inputs!P$82</f>
        <v>73.549821258208297</v>
      </c>
      <c r="M20" s="971">
        <f>Inputs!Q$82</f>
        <v>74.847154678410959</v>
      </c>
      <c r="N20" s="971">
        <f t="shared" si="4"/>
        <v>7.2075053683116863</v>
      </c>
      <c r="O20" s="971">
        <f t="shared" si="4"/>
        <v>7.3496916448836282</v>
      </c>
      <c r="P20" s="971">
        <f t="shared" si="4"/>
        <v>7.4793316689649592</v>
      </c>
      <c r="Q20" s="971">
        <f t="shared" si="4"/>
        <v>7.6112583924965351</v>
      </c>
      <c r="R20" s="971">
        <f t="shared" si="4"/>
        <v>7.7455121502006952</v>
      </c>
      <c r="S20" s="971">
        <f t="shared" si="4"/>
        <v>7.8821339882574355</v>
      </c>
    </row>
    <row r="21" spans="1:19">
      <c r="A21" s="181"/>
      <c r="B21" s="180" t="s">
        <v>119</v>
      </c>
      <c r="C21" s="512">
        <v>0.10530973451327431</v>
      </c>
      <c r="D21" s="134" t="str">
        <f>Inputs!$D$82</f>
        <v>Support staff</v>
      </c>
      <c r="E21" s="180">
        <v>1</v>
      </c>
      <c r="F21" s="176">
        <f>E21*C21</f>
        <v>0.10530973451327431</v>
      </c>
      <c r="G21" s="135"/>
      <c r="H21" s="971">
        <f>Inputs!L$82</f>
        <v>68.441017362959727</v>
      </c>
      <c r="I21" s="971">
        <f>Inputs!M$82</f>
        <v>69.791189569063036</v>
      </c>
      <c r="J21" s="971">
        <f>Inputs!N$82</f>
        <v>71.02222509185215</v>
      </c>
      <c r="K21" s="971">
        <f>Inputs!O$82</f>
        <v>72.274974651437702</v>
      </c>
      <c r="L21" s="971">
        <f>Inputs!P$82</f>
        <v>73.549821258208297</v>
      </c>
      <c r="M21" s="971">
        <f>Inputs!Q$82</f>
        <v>74.847154678410959</v>
      </c>
      <c r="N21" s="971">
        <f t="shared" si="4"/>
        <v>7.2075053683116863</v>
      </c>
      <c r="O21" s="971">
        <f t="shared" si="4"/>
        <v>7.3496916448836282</v>
      </c>
      <c r="P21" s="971">
        <f t="shared" si="4"/>
        <v>7.4793316689649592</v>
      </c>
      <c r="Q21" s="971">
        <f t="shared" si="4"/>
        <v>7.6112583924965351</v>
      </c>
      <c r="R21" s="971">
        <f t="shared" si="4"/>
        <v>7.7455121502006952</v>
      </c>
      <c r="S21" s="971">
        <f t="shared" si="4"/>
        <v>7.8821339882574355</v>
      </c>
    </row>
    <row r="22" spans="1:19">
      <c r="A22" s="181"/>
      <c r="B22" s="134"/>
      <c r="C22" s="195"/>
      <c r="D22" s="180"/>
      <c r="E22" s="180"/>
      <c r="F22" s="176"/>
      <c r="G22" s="135"/>
      <c r="H22" s="982"/>
      <c r="I22" s="982"/>
      <c r="J22" s="982"/>
      <c r="K22" s="982"/>
      <c r="L22" s="982"/>
      <c r="M22" s="982"/>
      <c r="N22" s="971"/>
      <c r="O22" s="971"/>
      <c r="P22" s="971"/>
      <c r="Q22" s="971"/>
      <c r="R22" s="971"/>
      <c r="S22" s="971"/>
    </row>
    <row r="23" spans="1:19">
      <c r="A23" s="92"/>
      <c r="B23" s="180"/>
      <c r="C23" s="176"/>
      <c r="D23" s="180"/>
      <c r="E23" s="180"/>
      <c r="F23" s="176"/>
      <c r="G23" s="135"/>
      <c r="H23" s="971"/>
      <c r="I23" s="971"/>
      <c r="J23" s="971"/>
      <c r="K23" s="971"/>
      <c r="L23" s="971"/>
      <c r="M23" s="971"/>
      <c r="N23" s="971"/>
      <c r="O23" s="971"/>
      <c r="P23" s="971"/>
      <c r="Q23" s="971"/>
      <c r="R23" s="971"/>
      <c r="S23" s="971"/>
    </row>
    <row r="24" spans="1:19">
      <c r="A24" s="94"/>
      <c r="B24" s="182" t="s">
        <v>44</v>
      </c>
      <c r="C24" s="183">
        <f>SUM(C6:C23)</f>
        <v>0.51209439528023593</v>
      </c>
      <c r="D24" s="232"/>
      <c r="E24" s="232"/>
      <c r="F24" s="183">
        <f>SUM(F6:F23)</f>
        <v>0.51209439528023593</v>
      </c>
      <c r="G24" s="144"/>
      <c r="H24" s="232"/>
      <c r="I24" s="232"/>
      <c r="J24" s="232"/>
      <c r="K24" s="232"/>
      <c r="L24" s="232"/>
      <c r="M24" s="232"/>
      <c r="N24" s="1010">
        <f t="shared" ref="N24:S24" si="5">SUM(N8:N21)</f>
        <v>35.048261398848986</v>
      </c>
      <c r="O24" s="1010">
        <f t="shared" si="5"/>
        <v>35.739677018257645</v>
      </c>
      <c r="P24" s="1010">
        <f t="shared" si="5"/>
        <v>36.370083409868819</v>
      </c>
      <c r="Q24" s="1010">
        <f t="shared" si="5"/>
        <v>37.011609438022369</v>
      </c>
      <c r="R24" s="1010">
        <f t="shared" si="5"/>
        <v>37.664451240191617</v>
      </c>
      <c r="S24" s="1010">
        <f t="shared" si="5"/>
        <v>38.328808413487138</v>
      </c>
    </row>
    <row r="25" spans="1:19">
      <c r="A25" s="92"/>
      <c r="B25" s="184" t="s">
        <v>103</v>
      </c>
      <c r="C25" s="176"/>
      <c r="D25" s="91"/>
      <c r="E25" s="180"/>
      <c r="F25" s="176"/>
      <c r="G25" s="135"/>
      <c r="H25" s="971"/>
      <c r="I25" s="971"/>
      <c r="J25" s="971"/>
      <c r="K25" s="971"/>
      <c r="L25" s="971"/>
      <c r="M25" s="971"/>
      <c r="N25" s="971"/>
      <c r="O25" s="971"/>
      <c r="P25" s="971"/>
      <c r="Q25" s="971"/>
      <c r="R25" s="971"/>
      <c r="S25" s="971"/>
    </row>
    <row r="26" spans="1:19">
      <c r="A26" s="92"/>
      <c r="B26" s="180"/>
      <c r="C26" s="176"/>
      <c r="D26" s="92"/>
      <c r="E26" s="180"/>
      <c r="F26" s="176"/>
      <c r="G26" s="149"/>
      <c r="H26" s="984"/>
      <c r="I26" s="984"/>
      <c r="J26" s="984"/>
      <c r="K26" s="984"/>
      <c r="L26" s="984"/>
      <c r="M26" s="984"/>
      <c r="N26" s="985"/>
      <c r="O26" s="985"/>
      <c r="P26" s="985"/>
      <c r="Q26" s="985"/>
      <c r="R26" s="985"/>
      <c r="S26" s="985"/>
    </row>
    <row r="27" spans="1:19">
      <c r="A27" s="181">
        <v>2.1</v>
      </c>
      <c r="B27" s="180" t="s">
        <v>120</v>
      </c>
      <c r="C27" s="512">
        <v>0.41666666666666669</v>
      </c>
      <c r="D27" s="186" t="str">
        <f>Inputs!$D$80</f>
        <v>Skilled Electrical Worker BH</v>
      </c>
      <c r="E27" s="180">
        <v>1</v>
      </c>
      <c r="F27" s="176">
        <f>E27*C27</f>
        <v>0.41666666666666669</v>
      </c>
      <c r="G27" s="149"/>
      <c r="H27" s="971">
        <f>Inputs!L$80</f>
        <v>122.54295007007411</v>
      </c>
      <c r="I27" s="971">
        <f>Inputs!M$80</f>
        <v>124.96041976315415</v>
      </c>
      <c r="J27" s="971">
        <f>Inputs!N$80</f>
        <v>127.16457642850023</v>
      </c>
      <c r="K27" s="971">
        <f>Inputs!O$80</f>
        <v>129.40761185733479</v>
      </c>
      <c r="L27" s="971">
        <f>Inputs!P$80</f>
        <v>131.69021182588875</v>
      </c>
      <c r="M27" s="971">
        <f>Inputs!Q$80</f>
        <v>134.01307420668928</v>
      </c>
      <c r="N27" s="971">
        <f t="shared" ref="N27:S27" si="6">H27*$F27</f>
        <v>51.059562529197549</v>
      </c>
      <c r="O27" s="971">
        <f t="shared" si="6"/>
        <v>52.066841567980894</v>
      </c>
      <c r="P27" s="971">
        <f t="shared" si="6"/>
        <v>52.985240178541765</v>
      </c>
      <c r="Q27" s="971">
        <f t="shared" si="6"/>
        <v>53.919838273889496</v>
      </c>
      <c r="R27" s="971">
        <f t="shared" si="6"/>
        <v>54.870921594120318</v>
      </c>
      <c r="S27" s="971">
        <f t="shared" si="6"/>
        <v>55.838780919453868</v>
      </c>
    </row>
    <row r="28" spans="1:19">
      <c r="A28" s="181"/>
      <c r="B28" s="180"/>
      <c r="C28" s="130"/>
      <c r="D28" s="94"/>
      <c r="E28" s="180"/>
      <c r="F28" s="176"/>
      <c r="G28" s="149"/>
      <c r="H28" s="984"/>
      <c r="I28" s="984"/>
      <c r="J28" s="984"/>
      <c r="K28" s="984"/>
      <c r="L28" s="984"/>
      <c r="M28" s="984"/>
      <c r="N28" s="998"/>
      <c r="O28" s="998"/>
      <c r="P28" s="998"/>
      <c r="Q28" s="998"/>
      <c r="R28" s="998"/>
      <c r="S28" s="998"/>
    </row>
    <row r="29" spans="1:19">
      <c r="A29" s="187"/>
      <c r="B29" s="182" t="s">
        <v>44</v>
      </c>
      <c r="C29" s="142">
        <f>SUM(C25:C28)</f>
        <v>0.41666666666666669</v>
      </c>
      <c r="D29" s="232"/>
      <c r="E29" s="232"/>
      <c r="F29" s="183">
        <f>SUM(F25:F28)</f>
        <v>0.41666666666666669</v>
      </c>
      <c r="G29" s="144"/>
      <c r="H29" s="992"/>
      <c r="I29" s="992"/>
      <c r="J29" s="992"/>
      <c r="K29" s="992"/>
      <c r="L29" s="992"/>
      <c r="M29" s="992"/>
      <c r="N29" s="992">
        <f t="shared" ref="N29:S29" si="7">SUM(N27:N28)</f>
        <v>51.059562529197549</v>
      </c>
      <c r="O29" s="992">
        <f t="shared" si="7"/>
        <v>52.066841567980894</v>
      </c>
      <c r="P29" s="992">
        <f t="shared" si="7"/>
        <v>52.985240178541765</v>
      </c>
      <c r="Q29" s="992">
        <f t="shared" si="7"/>
        <v>53.919838273889496</v>
      </c>
      <c r="R29" s="992">
        <f t="shared" si="7"/>
        <v>54.870921594120318</v>
      </c>
      <c r="S29" s="992">
        <f t="shared" si="7"/>
        <v>55.838780919453868</v>
      </c>
    </row>
    <row r="30" spans="1:19">
      <c r="A30" s="181"/>
      <c r="B30" s="175" t="s">
        <v>104</v>
      </c>
      <c r="C30" s="130"/>
      <c r="D30" s="180"/>
      <c r="E30" s="180"/>
      <c r="F30" s="176"/>
      <c r="G30" s="149"/>
      <c r="H30" s="984"/>
      <c r="I30" s="984"/>
      <c r="J30" s="984"/>
      <c r="K30" s="984"/>
      <c r="L30" s="984"/>
      <c r="M30" s="984"/>
      <c r="N30" s="998"/>
      <c r="O30" s="998"/>
      <c r="P30" s="998"/>
      <c r="Q30" s="998"/>
      <c r="R30" s="998"/>
      <c r="S30" s="998"/>
    </row>
    <row r="31" spans="1:19">
      <c r="A31" s="92"/>
      <c r="B31" s="180"/>
      <c r="C31" s="512"/>
      <c r="D31" s="180"/>
      <c r="E31" s="180"/>
      <c r="F31" s="176"/>
      <c r="G31" s="149"/>
      <c r="H31" s="971"/>
      <c r="I31" s="971"/>
      <c r="J31" s="971"/>
      <c r="K31" s="971"/>
      <c r="L31" s="971"/>
      <c r="M31" s="971"/>
      <c r="N31" s="971"/>
      <c r="O31" s="971"/>
      <c r="P31" s="971"/>
      <c r="Q31" s="971"/>
      <c r="R31" s="971"/>
      <c r="S31" s="971"/>
    </row>
    <row r="32" spans="1:19">
      <c r="A32" s="181">
        <v>3.1</v>
      </c>
      <c r="B32" s="180" t="s">
        <v>131</v>
      </c>
      <c r="C32" s="512">
        <v>0.08</v>
      </c>
      <c r="D32" s="186" t="str">
        <f>Inputs!$D$80</f>
        <v>Skilled Electrical Worker BH</v>
      </c>
      <c r="E32" s="180">
        <v>1</v>
      </c>
      <c r="F32" s="176">
        <f>E32*C32</f>
        <v>0.08</v>
      </c>
      <c r="G32" s="149"/>
      <c r="H32" s="971">
        <f>Inputs!L$80</f>
        <v>122.54295007007411</v>
      </c>
      <c r="I32" s="971">
        <f>Inputs!M$80</f>
        <v>124.96041976315415</v>
      </c>
      <c r="J32" s="971">
        <f>Inputs!N$80</f>
        <v>127.16457642850023</v>
      </c>
      <c r="K32" s="971">
        <f>Inputs!O$80</f>
        <v>129.40761185733479</v>
      </c>
      <c r="L32" s="971">
        <f>Inputs!P$80</f>
        <v>131.69021182588875</v>
      </c>
      <c r="M32" s="971">
        <f>Inputs!Q$80</f>
        <v>134.01307420668928</v>
      </c>
      <c r="N32" s="971">
        <f t="shared" ref="N32:S32" si="8">H32*$F32</f>
        <v>9.8034360056059295</v>
      </c>
      <c r="O32" s="971">
        <f t="shared" si="8"/>
        <v>9.9968335810523321</v>
      </c>
      <c r="P32" s="971">
        <f t="shared" si="8"/>
        <v>10.173166114280018</v>
      </c>
      <c r="Q32" s="971">
        <f t="shared" si="8"/>
        <v>10.352608948586782</v>
      </c>
      <c r="R32" s="971">
        <f t="shared" si="8"/>
        <v>10.535216946071101</v>
      </c>
      <c r="S32" s="971">
        <f t="shared" si="8"/>
        <v>10.721045936535143</v>
      </c>
    </row>
    <row r="33" spans="1:19">
      <c r="A33" s="92"/>
      <c r="B33" s="180"/>
      <c r="C33" s="512"/>
      <c r="D33" s="180"/>
      <c r="E33" s="180"/>
      <c r="F33" s="176"/>
      <c r="G33" s="149"/>
      <c r="H33" s="984"/>
      <c r="I33" s="984"/>
      <c r="J33" s="984"/>
      <c r="K33" s="984"/>
      <c r="L33" s="984"/>
      <c r="M33" s="984"/>
      <c r="N33" s="998"/>
      <c r="O33" s="998"/>
      <c r="P33" s="998"/>
      <c r="Q33" s="998"/>
      <c r="R33" s="998"/>
      <c r="S33" s="998"/>
    </row>
    <row r="34" spans="1:19">
      <c r="A34" s="181">
        <v>3.2</v>
      </c>
      <c r="B34" s="180" t="s">
        <v>123</v>
      </c>
      <c r="C34" s="512">
        <v>0.17</v>
      </c>
      <c r="D34" s="186" t="str">
        <f>Inputs!$D$80</f>
        <v>Skilled Electrical Worker BH</v>
      </c>
      <c r="E34" s="180">
        <v>1</v>
      </c>
      <c r="F34" s="176">
        <f>E34*C34</f>
        <v>0.17</v>
      </c>
      <c r="G34" s="149"/>
      <c r="H34" s="971">
        <f>Inputs!L$80</f>
        <v>122.54295007007411</v>
      </c>
      <c r="I34" s="971">
        <f>Inputs!M$80</f>
        <v>124.96041976315415</v>
      </c>
      <c r="J34" s="971">
        <f>Inputs!N$80</f>
        <v>127.16457642850023</v>
      </c>
      <c r="K34" s="971">
        <f>Inputs!O$80</f>
        <v>129.40761185733479</v>
      </c>
      <c r="L34" s="971">
        <f>Inputs!P$80</f>
        <v>131.69021182588875</v>
      </c>
      <c r="M34" s="971">
        <f>Inputs!Q$80</f>
        <v>134.01307420668928</v>
      </c>
      <c r="N34" s="971">
        <f t="shared" ref="N34:S34" si="9">H34*$F34</f>
        <v>20.8323015119126</v>
      </c>
      <c r="O34" s="971">
        <f t="shared" si="9"/>
        <v>21.243271359736205</v>
      </c>
      <c r="P34" s="971">
        <f t="shared" si="9"/>
        <v>21.617977992845042</v>
      </c>
      <c r="Q34" s="971">
        <f t="shared" si="9"/>
        <v>21.999294015746916</v>
      </c>
      <c r="R34" s="971">
        <f t="shared" si="9"/>
        <v>22.387336010401089</v>
      </c>
      <c r="S34" s="971">
        <f t="shared" si="9"/>
        <v>22.782222615137179</v>
      </c>
    </row>
    <row r="35" spans="1:19">
      <c r="A35" s="92"/>
      <c r="B35" s="180"/>
      <c r="C35" s="512"/>
      <c r="D35" s="180"/>
      <c r="E35" s="180"/>
      <c r="F35" s="176"/>
      <c r="G35" s="107"/>
      <c r="H35" s="971"/>
      <c r="I35" s="971"/>
      <c r="J35" s="971"/>
      <c r="K35" s="971"/>
      <c r="L35" s="971"/>
      <c r="M35" s="971"/>
      <c r="N35" s="971"/>
      <c r="O35" s="971"/>
      <c r="P35" s="971"/>
      <c r="Q35" s="971"/>
      <c r="R35" s="971"/>
      <c r="S35" s="971"/>
    </row>
    <row r="36" spans="1:19">
      <c r="A36" s="181">
        <v>3.3</v>
      </c>
      <c r="B36" s="180" t="s">
        <v>124</v>
      </c>
      <c r="C36" s="512">
        <v>0.17</v>
      </c>
      <c r="D36" s="186" t="str">
        <f>Inputs!$D$80</f>
        <v>Skilled Electrical Worker BH</v>
      </c>
      <c r="E36" s="180">
        <v>1</v>
      </c>
      <c r="F36" s="176">
        <f>E36*C36</f>
        <v>0.17</v>
      </c>
      <c r="G36" s="149"/>
      <c r="H36" s="971">
        <f>Inputs!L$80</f>
        <v>122.54295007007411</v>
      </c>
      <c r="I36" s="971">
        <f>Inputs!M$80</f>
        <v>124.96041976315415</v>
      </c>
      <c r="J36" s="971">
        <f>Inputs!N$80</f>
        <v>127.16457642850023</v>
      </c>
      <c r="K36" s="971">
        <f>Inputs!O$80</f>
        <v>129.40761185733479</v>
      </c>
      <c r="L36" s="971">
        <f>Inputs!P$80</f>
        <v>131.69021182588875</v>
      </c>
      <c r="M36" s="971">
        <f>Inputs!Q$80</f>
        <v>134.01307420668928</v>
      </c>
      <c r="N36" s="971">
        <f t="shared" ref="N36:S36" si="10">H36*$F36</f>
        <v>20.8323015119126</v>
      </c>
      <c r="O36" s="971">
        <f t="shared" si="10"/>
        <v>21.243271359736205</v>
      </c>
      <c r="P36" s="971">
        <f t="shared" si="10"/>
        <v>21.617977992845042</v>
      </c>
      <c r="Q36" s="971">
        <f t="shared" si="10"/>
        <v>21.999294015746916</v>
      </c>
      <c r="R36" s="971">
        <f t="shared" si="10"/>
        <v>22.387336010401089</v>
      </c>
      <c r="S36" s="971">
        <f t="shared" si="10"/>
        <v>22.782222615137179</v>
      </c>
    </row>
    <row r="37" spans="1:19">
      <c r="A37" s="92"/>
      <c r="B37" s="180"/>
      <c r="C37" s="512"/>
      <c r="D37" s="180"/>
      <c r="E37" s="180"/>
      <c r="F37" s="176"/>
      <c r="G37" s="149"/>
      <c r="H37" s="984"/>
      <c r="I37" s="984"/>
      <c r="J37" s="984"/>
      <c r="K37" s="984"/>
      <c r="L37" s="984"/>
      <c r="M37" s="984"/>
      <c r="N37" s="998"/>
      <c r="O37" s="998"/>
      <c r="P37" s="998"/>
      <c r="Q37" s="998"/>
      <c r="R37" s="998"/>
      <c r="S37" s="998"/>
    </row>
    <row r="38" spans="1:19">
      <c r="A38" s="181">
        <v>3.4</v>
      </c>
      <c r="B38" s="180" t="s">
        <v>125</v>
      </c>
      <c r="C38" s="512">
        <v>0.17</v>
      </c>
      <c r="D38" s="186" t="str">
        <f>Inputs!$D$80</f>
        <v>Skilled Electrical Worker BH</v>
      </c>
      <c r="E38" s="180">
        <v>1</v>
      </c>
      <c r="F38" s="176">
        <f t="shared" ref="F38:F43" si="11">E38*C38</f>
        <v>0.17</v>
      </c>
      <c r="G38" s="149"/>
      <c r="H38" s="971">
        <f>Inputs!L$80</f>
        <v>122.54295007007411</v>
      </c>
      <c r="I38" s="971">
        <f>Inputs!M$80</f>
        <v>124.96041976315415</v>
      </c>
      <c r="J38" s="971">
        <f>Inputs!N$80</f>
        <v>127.16457642850023</v>
      </c>
      <c r="K38" s="971">
        <f>Inputs!O$80</f>
        <v>129.40761185733479</v>
      </c>
      <c r="L38" s="971">
        <f>Inputs!P$80</f>
        <v>131.69021182588875</v>
      </c>
      <c r="M38" s="971">
        <f>Inputs!Q$80</f>
        <v>134.01307420668928</v>
      </c>
      <c r="N38" s="971">
        <f t="shared" ref="N38:S43" si="12">H38*$F38</f>
        <v>20.8323015119126</v>
      </c>
      <c r="O38" s="971">
        <f t="shared" si="12"/>
        <v>21.243271359736205</v>
      </c>
      <c r="P38" s="971">
        <f t="shared" si="12"/>
        <v>21.617977992845042</v>
      </c>
      <c r="Q38" s="971">
        <f t="shared" si="12"/>
        <v>21.999294015746916</v>
      </c>
      <c r="R38" s="971">
        <f t="shared" si="12"/>
        <v>22.387336010401089</v>
      </c>
      <c r="S38" s="971">
        <f t="shared" si="12"/>
        <v>22.782222615137179</v>
      </c>
    </row>
    <row r="39" spans="1:19">
      <c r="A39" s="92"/>
      <c r="B39" s="180" t="s">
        <v>126</v>
      </c>
      <c r="C39" s="512">
        <v>0.17</v>
      </c>
      <c r="D39" s="186" t="str">
        <f>Inputs!$D$80</f>
        <v>Skilled Electrical Worker BH</v>
      </c>
      <c r="E39" s="180">
        <v>1</v>
      </c>
      <c r="F39" s="176">
        <f t="shared" si="11"/>
        <v>0.17</v>
      </c>
      <c r="G39" s="149"/>
      <c r="H39" s="971">
        <f>Inputs!L$80</f>
        <v>122.54295007007411</v>
      </c>
      <c r="I39" s="971">
        <f>Inputs!M$80</f>
        <v>124.96041976315415</v>
      </c>
      <c r="J39" s="971">
        <f>Inputs!N$80</f>
        <v>127.16457642850023</v>
      </c>
      <c r="K39" s="971">
        <f>Inputs!O$80</f>
        <v>129.40761185733479</v>
      </c>
      <c r="L39" s="971">
        <f>Inputs!P$80</f>
        <v>131.69021182588875</v>
      </c>
      <c r="M39" s="971">
        <f>Inputs!Q$80</f>
        <v>134.01307420668928</v>
      </c>
      <c r="N39" s="971">
        <f t="shared" si="12"/>
        <v>20.8323015119126</v>
      </c>
      <c r="O39" s="971">
        <f t="shared" si="12"/>
        <v>21.243271359736205</v>
      </c>
      <c r="P39" s="971">
        <f t="shared" si="12"/>
        <v>21.617977992845042</v>
      </c>
      <c r="Q39" s="971">
        <f t="shared" si="12"/>
        <v>21.999294015746916</v>
      </c>
      <c r="R39" s="971">
        <f t="shared" si="12"/>
        <v>22.387336010401089</v>
      </c>
      <c r="S39" s="971">
        <f t="shared" si="12"/>
        <v>22.782222615137179</v>
      </c>
    </row>
    <row r="40" spans="1:19">
      <c r="B40" s="180" t="s">
        <v>127</v>
      </c>
      <c r="C40" s="512">
        <v>0.08</v>
      </c>
      <c r="D40" s="186" t="str">
        <f>Inputs!$D$80</f>
        <v>Skilled Electrical Worker BH</v>
      </c>
      <c r="E40" s="180">
        <v>1</v>
      </c>
      <c r="F40" s="176">
        <f t="shared" si="11"/>
        <v>0.08</v>
      </c>
      <c r="G40" s="149"/>
      <c r="H40" s="971">
        <f>Inputs!L$80</f>
        <v>122.54295007007411</v>
      </c>
      <c r="I40" s="971">
        <f>Inputs!M$80</f>
        <v>124.96041976315415</v>
      </c>
      <c r="J40" s="971">
        <f>Inputs!N$80</f>
        <v>127.16457642850023</v>
      </c>
      <c r="K40" s="971">
        <f>Inputs!O$80</f>
        <v>129.40761185733479</v>
      </c>
      <c r="L40" s="971">
        <f>Inputs!P$80</f>
        <v>131.69021182588875</v>
      </c>
      <c r="M40" s="971">
        <f>Inputs!Q$80</f>
        <v>134.01307420668928</v>
      </c>
      <c r="N40" s="971">
        <f t="shared" si="12"/>
        <v>9.8034360056059295</v>
      </c>
      <c r="O40" s="971">
        <f t="shared" si="12"/>
        <v>9.9968335810523321</v>
      </c>
      <c r="P40" s="971">
        <f t="shared" si="12"/>
        <v>10.173166114280018</v>
      </c>
      <c r="Q40" s="971">
        <f t="shared" si="12"/>
        <v>10.352608948586782</v>
      </c>
      <c r="R40" s="971">
        <f t="shared" si="12"/>
        <v>10.535216946071101</v>
      </c>
      <c r="S40" s="971">
        <f t="shared" si="12"/>
        <v>10.721045936535143</v>
      </c>
    </row>
    <row r="41" spans="1:19">
      <c r="A41" s="92"/>
      <c r="B41" s="134" t="s">
        <v>132</v>
      </c>
      <c r="C41" s="607">
        <v>0.62</v>
      </c>
      <c r="D41" s="186" t="str">
        <f>Inputs!$D$80</f>
        <v>Skilled Electrical Worker BH</v>
      </c>
      <c r="E41" s="180">
        <v>1</v>
      </c>
      <c r="F41" s="176">
        <f t="shared" si="11"/>
        <v>0.62</v>
      </c>
      <c r="G41" s="149"/>
      <c r="H41" s="971">
        <f>Inputs!L$80</f>
        <v>122.54295007007411</v>
      </c>
      <c r="I41" s="971">
        <f>Inputs!M$80</f>
        <v>124.96041976315415</v>
      </c>
      <c r="J41" s="971">
        <f>Inputs!N$80</f>
        <v>127.16457642850023</v>
      </c>
      <c r="K41" s="971">
        <f>Inputs!O$80</f>
        <v>129.40761185733479</v>
      </c>
      <c r="L41" s="971">
        <f>Inputs!P$80</f>
        <v>131.69021182588875</v>
      </c>
      <c r="M41" s="971">
        <f>Inputs!Q$80</f>
        <v>134.01307420668928</v>
      </c>
      <c r="N41" s="971">
        <f t="shared" si="12"/>
        <v>75.976629043445953</v>
      </c>
      <c r="O41" s="971">
        <f t="shared" si="12"/>
        <v>77.475460253155575</v>
      </c>
      <c r="P41" s="971">
        <f t="shared" si="12"/>
        <v>78.842037385670139</v>
      </c>
      <c r="Q41" s="971">
        <f t="shared" si="12"/>
        <v>80.232719351547573</v>
      </c>
      <c r="R41" s="971">
        <f t="shared" si="12"/>
        <v>81.64793133205103</v>
      </c>
      <c r="S41" s="971">
        <f t="shared" si="12"/>
        <v>83.088106008147349</v>
      </c>
    </row>
    <row r="42" spans="1:19">
      <c r="A42" s="92"/>
      <c r="B42" s="180" t="s">
        <v>206</v>
      </c>
      <c r="C42" s="512">
        <v>0.17</v>
      </c>
      <c r="D42" s="186" t="str">
        <f>Inputs!$D$80</f>
        <v>Skilled Electrical Worker BH</v>
      </c>
      <c r="E42" s="180">
        <v>1</v>
      </c>
      <c r="F42" s="176">
        <f t="shared" si="11"/>
        <v>0.17</v>
      </c>
      <c r="G42" s="135"/>
      <c r="H42" s="971">
        <f>Inputs!L$80</f>
        <v>122.54295007007411</v>
      </c>
      <c r="I42" s="971">
        <f>Inputs!M$80</f>
        <v>124.96041976315415</v>
      </c>
      <c r="J42" s="971">
        <f>Inputs!N$80</f>
        <v>127.16457642850023</v>
      </c>
      <c r="K42" s="971">
        <f>Inputs!O$80</f>
        <v>129.40761185733479</v>
      </c>
      <c r="L42" s="971">
        <f>Inputs!P$80</f>
        <v>131.69021182588875</v>
      </c>
      <c r="M42" s="971">
        <f>Inputs!Q$80</f>
        <v>134.01307420668928</v>
      </c>
      <c r="N42" s="971">
        <f t="shared" si="12"/>
        <v>20.8323015119126</v>
      </c>
      <c r="O42" s="971">
        <f t="shared" si="12"/>
        <v>21.243271359736205</v>
      </c>
      <c r="P42" s="971">
        <f t="shared" si="12"/>
        <v>21.617977992845042</v>
      </c>
      <c r="Q42" s="971">
        <f t="shared" si="12"/>
        <v>21.999294015746916</v>
      </c>
      <c r="R42" s="971">
        <f t="shared" si="12"/>
        <v>22.387336010401089</v>
      </c>
      <c r="S42" s="971">
        <f t="shared" si="12"/>
        <v>22.782222615137179</v>
      </c>
    </row>
    <row r="43" spans="1:19">
      <c r="A43" s="92"/>
      <c r="B43" s="180" t="s">
        <v>127</v>
      </c>
      <c r="C43" s="512">
        <v>0.08</v>
      </c>
      <c r="D43" s="186" t="str">
        <f>Inputs!$D$80</f>
        <v>Skilled Electrical Worker BH</v>
      </c>
      <c r="E43" s="180">
        <v>1</v>
      </c>
      <c r="F43" s="176">
        <f t="shared" si="11"/>
        <v>0.08</v>
      </c>
      <c r="G43" s="135"/>
      <c r="H43" s="971">
        <f>Inputs!L$80</f>
        <v>122.54295007007411</v>
      </c>
      <c r="I43" s="971">
        <f>Inputs!M$80</f>
        <v>124.96041976315415</v>
      </c>
      <c r="J43" s="971">
        <f>Inputs!N$80</f>
        <v>127.16457642850023</v>
      </c>
      <c r="K43" s="971">
        <f>Inputs!O$80</f>
        <v>129.40761185733479</v>
      </c>
      <c r="L43" s="971">
        <f>Inputs!P$80</f>
        <v>131.69021182588875</v>
      </c>
      <c r="M43" s="971">
        <f>Inputs!Q$80</f>
        <v>134.01307420668928</v>
      </c>
      <c r="N43" s="971">
        <f t="shared" si="12"/>
        <v>9.8034360056059295</v>
      </c>
      <c r="O43" s="971">
        <f t="shared" si="12"/>
        <v>9.9968335810523321</v>
      </c>
      <c r="P43" s="971">
        <f t="shared" si="12"/>
        <v>10.173166114280018</v>
      </c>
      <c r="Q43" s="971">
        <f t="shared" si="12"/>
        <v>10.352608948586782</v>
      </c>
      <c r="R43" s="971">
        <f t="shared" si="12"/>
        <v>10.535216946071101</v>
      </c>
      <c r="S43" s="971">
        <f t="shared" si="12"/>
        <v>10.721045936535143</v>
      </c>
    </row>
    <row r="44" spans="1:19">
      <c r="A44" s="92"/>
      <c r="B44" s="180"/>
      <c r="C44" s="512"/>
      <c r="D44" s="180"/>
      <c r="E44" s="180"/>
      <c r="F44" s="176"/>
      <c r="G44" s="135"/>
      <c r="H44" s="982"/>
      <c r="I44" s="982"/>
      <c r="J44" s="982"/>
      <c r="K44" s="982"/>
      <c r="L44" s="982"/>
      <c r="M44" s="982"/>
      <c r="N44" s="1000"/>
      <c r="O44" s="1000"/>
      <c r="P44" s="1000"/>
      <c r="Q44" s="1000"/>
      <c r="R44" s="1000"/>
      <c r="S44" s="1000"/>
    </row>
    <row r="45" spans="1:19">
      <c r="A45" s="181">
        <v>3.5</v>
      </c>
      <c r="B45" s="180" t="s">
        <v>207</v>
      </c>
      <c r="C45" s="512">
        <v>0.17</v>
      </c>
      <c r="D45" s="186" t="str">
        <f>Inputs!$D$80</f>
        <v>Skilled Electrical Worker BH</v>
      </c>
      <c r="E45" s="180">
        <v>1</v>
      </c>
      <c r="F45" s="176">
        <f>E45*C45</f>
        <v>0.17</v>
      </c>
      <c r="G45" s="135"/>
      <c r="H45" s="971">
        <f>Inputs!L$80</f>
        <v>122.54295007007411</v>
      </c>
      <c r="I45" s="971">
        <f>Inputs!M$80</f>
        <v>124.96041976315415</v>
      </c>
      <c r="J45" s="971">
        <f>Inputs!N$80</f>
        <v>127.16457642850023</v>
      </c>
      <c r="K45" s="971">
        <f>Inputs!O$80</f>
        <v>129.40761185733479</v>
      </c>
      <c r="L45" s="971">
        <f>Inputs!P$80</f>
        <v>131.69021182588875</v>
      </c>
      <c r="M45" s="971">
        <f>Inputs!Q$80</f>
        <v>134.01307420668928</v>
      </c>
      <c r="N45" s="971">
        <f t="shared" ref="N45:S45" si="13">H45*$F45</f>
        <v>20.8323015119126</v>
      </c>
      <c r="O45" s="971">
        <f t="shared" si="13"/>
        <v>21.243271359736205</v>
      </c>
      <c r="P45" s="971">
        <f t="shared" si="13"/>
        <v>21.617977992845042</v>
      </c>
      <c r="Q45" s="971">
        <f t="shared" si="13"/>
        <v>21.999294015746916</v>
      </c>
      <c r="R45" s="971">
        <f t="shared" si="13"/>
        <v>22.387336010401089</v>
      </c>
      <c r="S45" s="971">
        <f t="shared" si="13"/>
        <v>22.782222615137179</v>
      </c>
    </row>
    <row r="46" spans="1:19">
      <c r="A46" s="181"/>
      <c r="B46" s="180"/>
      <c r="C46" s="512"/>
      <c r="D46" s="180"/>
      <c r="E46" s="180"/>
      <c r="F46" s="176"/>
      <c r="G46" s="107"/>
      <c r="H46" s="982"/>
      <c r="I46" s="982"/>
      <c r="J46" s="982"/>
      <c r="K46" s="982"/>
      <c r="L46" s="982"/>
      <c r="M46" s="982"/>
      <c r="N46" s="1000"/>
      <c r="O46" s="1000"/>
      <c r="P46" s="1000"/>
      <c r="Q46" s="1000"/>
      <c r="R46" s="1000"/>
      <c r="S46" s="1000"/>
    </row>
    <row r="47" spans="1:19">
      <c r="A47" s="187"/>
      <c r="B47" s="182" t="s">
        <v>44</v>
      </c>
      <c r="C47" s="142">
        <f>SUM(C30:C46)</f>
        <v>1.88</v>
      </c>
      <c r="D47" s="232"/>
      <c r="E47" s="232"/>
      <c r="F47" s="183">
        <f>SUM(F30:F46)</f>
        <v>1.88</v>
      </c>
      <c r="G47" s="144"/>
      <c r="H47" s="992"/>
      <c r="I47" s="992"/>
      <c r="J47" s="992"/>
      <c r="K47" s="992"/>
      <c r="L47" s="992"/>
      <c r="M47" s="992"/>
      <c r="N47" s="992">
        <f t="shared" ref="N47:S47" si="14">SUM(N32:N45)</f>
        <v>230.38074613173933</v>
      </c>
      <c r="O47" s="992">
        <f t="shared" si="14"/>
        <v>234.92558915472981</v>
      </c>
      <c r="P47" s="992">
        <f t="shared" si="14"/>
        <v>239.06940368558043</v>
      </c>
      <c r="Q47" s="992">
        <f t="shared" si="14"/>
        <v>243.28631029178942</v>
      </c>
      <c r="R47" s="992">
        <f t="shared" si="14"/>
        <v>247.57759823267088</v>
      </c>
      <c r="S47" s="992">
        <f t="shared" si="14"/>
        <v>251.94457950857588</v>
      </c>
    </row>
    <row r="48" spans="1:19">
      <c r="A48" s="92"/>
      <c r="B48" s="175" t="s">
        <v>106</v>
      </c>
      <c r="C48" s="176"/>
      <c r="D48" s="180"/>
      <c r="E48" s="180"/>
      <c r="F48" s="176"/>
      <c r="G48" s="135"/>
      <c r="H48" s="982"/>
      <c r="I48" s="982"/>
      <c r="J48" s="982"/>
      <c r="K48" s="982"/>
      <c r="L48" s="982"/>
      <c r="M48" s="982"/>
      <c r="N48" s="1000"/>
      <c r="O48" s="1000"/>
      <c r="P48" s="1000"/>
      <c r="Q48" s="1000"/>
      <c r="R48" s="1000"/>
      <c r="S48" s="1000"/>
    </row>
    <row r="49" spans="1:20">
      <c r="A49" s="92"/>
      <c r="B49" s="180"/>
      <c r="C49" s="176"/>
      <c r="D49" s="180"/>
      <c r="E49" s="180"/>
      <c r="F49" s="176"/>
      <c r="G49" s="135"/>
      <c r="H49" s="971"/>
      <c r="I49" s="971"/>
      <c r="J49" s="971"/>
      <c r="K49" s="971"/>
      <c r="L49" s="971"/>
      <c r="M49" s="971"/>
      <c r="N49" s="971"/>
      <c r="O49" s="971"/>
      <c r="P49" s="971"/>
      <c r="Q49" s="971"/>
      <c r="R49" s="971"/>
      <c r="S49" s="971"/>
    </row>
    <row r="50" spans="1:20">
      <c r="A50" s="181">
        <v>4.0999999999999996</v>
      </c>
      <c r="B50" s="180" t="s">
        <v>208</v>
      </c>
      <c r="C50" s="512">
        <v>0.10530973451327431</v>
      </c>
      <c r="D50" s="134" t="str">
        <f>Inputs!$D$82</f>
        <v>Support staff</v>
      </c>
      <c r="E50" s="180">
        <v>1</v>
      </c>
      <c r="F50" s="176">
        <f>E50*C50</f>
        <v>0.10530973451327431</v>
      </c>
      <c r="G50" s="135"/>
      <c r="H50" s="971">
        <f>Inputs!L$82</f>
        <v>68.441017362959727</v>
      </c>
      <c r="I50" s="971">
        <f>Inputs!M$82</f>
        <v>69.791189569063036</v>
      </c>
      <c r="J50" s="971">
        <f>Inputs!N$82</f>
        <v>71.02222509185215</v>
      </c>
      <c r="K50" s="971">
        <f>Inputs!O$82</f>
        <v>72.274974651437702</v>
      </c>
      <c r="L50" s="971">
        <f>Inputs!P$82</f>
        <v>73.549821258208297</v>
      </c>
      <c r="M50" s="971">
        <f>Inputs!Q$82</f>
        <v>74.847154678410959</v>
      </c>
      <c r="N50" s="971">
        <f t="shared" ref="N50:S50" si="15">H50*$F50</f>
        <v>7.2075053683116863</v>
      </c>
      <c r="O50" s="971">
        <f t="shared" si="15"/>
        <v>7.3496916448836282</v>
      </c>
      <c r="P50" s="971">
        <f t="shared" si="15"/>
        <v>7.4793316689649592</v>
      </c>
      <c r="Q50" s="971">
        <f t="shared" si="15"/>
        <v>7.6112583924965351</v>
      </c>
      <c r="R50" s="971">
        <f t="shared" si="15"/>
        <v>7.7455121502006952</v>
      </c>
      <c r="S50" s="971">
        <f t="shared" si="15"/>
        <v>7.8821339882574355</v>
      </c>
    </row>
    <row r="51" spans="1:20">
      <c r="A51" s="181"/>
      <c r="B51" s="180"/>
      <c r="C51" s="512"/>
      <c r="D51" s="180"/>
      <c r="E51" s="180"/>
      <c r="F51" s="176"/>
      <c r="G51" s="107"/>
      <c r="H51" s="971"/>
      <c r="I51" s="971"/>
      <c r="J51" s="971"/>
      <c r="K51" s="971"/>
      <c r="L51" s="971"/>
      <c r="M51" s="971"/>
      <c r="N51" s="971"/>
      <c r="O51" s="971"/>
      <c r="P51" s="971"/>
      <c r="Q51" s="971"/>
      <c r="R51" s="971"/>
      <c r="S51" s="971"/>
    </row>
    <row r="52" spans="1:20">
      <c r="A52" s="181">
        <v>4.2</v>
      </c>
      <c r="B52" s="180" t="s">
        <v>209</v>
      </c>
      <c r="C52" s="512">
        <v>4.129793510324483E-2</v>
      </c>
      <c r="D52" s="134" t="str">
        <f>Inputs!$D$82</f>
        <v>Support staff</v>
      </c>
      <c r="E52" s="180">
        <v>1</v>
      </c>
      <c r="F52" s="176">
        <f>E52*C52</f>
        <v>4.129793510324483E-2</v>
      </c>
      <c r="G52" s="107"/>
      <c r="H52" s="971">
        <f>Inputs!L$82</f>
        <v>68.441017362959727</v>
      </c>
      <c r="I52" s="971">
        <f>Inputs!M$82</f>
        <v>69.791189569063036</v>
      </c>
      <c r="J52" s="971">
        <f>Inputs!N$82</f>
        <v>71.02222509185215</v>
      </c>
      <c r="K52" s="971">
        <f>Inputs!O$82</f>
        <v>72.274974651437702</v>
      </c>
      <c r="L52" s="971">
        <f>Inputs!P$82</f>
        <v>73.549821258208297</v>
      </c>
      <c r="M52" s="971">
        <f>Inputs!Q$82</f>
        <v>74.847154678410959</v>
      </c>
      <c r="N52" s="971">
        <f t="shared" ref="N52:S52" si="16">H52*$F52</f>
        <v>2.8264726934555635</v>
      </c>
      <c r="O52" s="971">
        <f t="shared" si="16"/>
        <v>2.8822320176014227</v>
      </c>
      <c r="P52" s="971">
        <f t="shared" si="16"/>
        <v>2.9330712427313568</v>
      </c>
      <c r="Q52" s="971">
        <f t="shared" si="16"/>
        <v>2.9848072127437395</v>
      </c>
      <c r="R52" s="971">
        <f t="shared" si="16"/>
        <v>3.0374557451767434</v>
      </c>
      <c r="S52" s="971">
        <f t="shared" si="16"/>
        <v>3.0910329365715437</v>
      </c>
    </row>
    <row r="53" spans="1:20">
      <c r="A53" s="181"/>
      <c r="B53" s="180"/>
      <c r="C53" s="512"/>
      <c r="D53" s="180"/>
      <c r="E53" s="180"/>
      <c r="F53" s="176"/>
      <c r="G53" s="107"/>
      <c r="H53" s="1013"/>
      <c r="I53" s="1013"/>
      <c r="J53" s="1013"/>
      <c r="K53" s="1013"/>
      <c r="L53" s="1013"/>
      <c r="M53" s="1013"/>
      <c r="N53" s="1014"/>
      <c r="O53" s="1014"/>
      <c r="P53" s="1014"/>
      <c r="Q53" s="1014"/>
      <c r="R53" s="1014"/>
      <c r="S53" s="1014"/>
    </row>
    <row r="54" spans="1:20">
      <c r="A54" s="181">
        <v>4.3</v>
      </c>
      <c r="B54" s="180" t="s">
        <v>210</v>
      </c>
      <c r="C54" s="512">
        <v>4.129793510324483E-2</v>
      </c>
      <c r="D54" s="134" t="str">
        <f>Inputs!$D$82</f>
        <v>Support staff</v>
      </c>
      <c r="E54" s="180">
        <v>1</v>
      </c>
      <c r="F54" s="176">
        <f>E54*C54</f>
        <v>4.129793510324483E-2</v>
      </c>
      <c r="G54" s="107"/>
      <c r="H54" s="971">
        <f>Inputs!L$82</f>
        <v>68.441017362959727</v>
      </c>
      <c r="I54" s="971">
        <f>Inputs!M$82</f>
        <v>69.791189569063036</v>
      </c>
      <c r="J54" s="971">
        <f>Inputs!N$82</f>
        <v>71.02222509185215</v>
      </c>
      <c r="K54" s="971">
        <f>Inputs!O$82</f>
        <v>72.274974651437702</v>
      </c>
      <c r="L54" s="971">
        <f>Inputs!P$82</f>
        <v>73.549821258208297</v>
      </c>
      <c r="M54" s="971">
        <f>Inputs!Q$82</f>
        <v>74.847154678410959</v>
      </c>
      <c r="N54" s="971">
        <f t="shared" ref="N54:S54" si="17">H54*$F54</f>
        <v>2.8264726934555635</v>
      </c>
      <c r="O54" s="971">
        <f t="shared" si="17"/>
        <v>2.8822320176014227</v>
      </c>
      <c r="P54" s="971">
        <f t="shared" si="17"/>
        <v>2.9330712427313568</v>
      </c>
      <c r="Q54" s="971">
        <f t="shared" si="17"/>
        <v>2.9848072127437395</v>
      </c>
      <c r="R54" s="971">
        <f t="shared" si="17"/>
        <v>3.0374557451767434</v>
      </c>
      <c r="S54" s="971">
        <f t="shared" si="17"/>
        <v>3.0910329365715437</v>
      </c>
    </row>
    <row r="55" spans="1:20">
      <c r="A55" s="181"/>
      <c r="B55" s="180"/>
      <c r="C55" s="512"/>
      <c r="D55" s="180"/>
      <c r="E55" s="180"/>
      <c r="F55" s="176"/>
      <c r="G55" s="107"/>
      <c r="H55" s="984"/>
      <c r="I55" s="984"/>
      <c r="J55" s="984"/>
      <c r="K55" s="984"/>
      <c r="L55" s="984"/>
      <c r="M55" s="984"/>
      <c r="N55" s="984"/>
      <c r="O55" s="998"/>
      <c r="P55" s="998"/>
      <c r="Q55" s="998"/>
      <c r="R55" s="998"/>
      <c r="S55" s="998"/>
    </row>
    <row r="56" spans="1:20">
      <c r="A56" s="181">
        <v>4.4000000000000004</v>
      </c>
      <c r="B56" s="180" t="s">
        <v>129</v>
      </c>
      <c r="C56" s="512">
        <v>0</v>
      </c>
      <c r="D56" s="134" t="str">
        <f>Inputs!$D$82</f>
        <v>Support staff</v>
      </c>
      <c r="E56" s="180">
        <v>1</v>
      </c>
      <c r="F56" s="176">
        <f>E56*C56</f>
        <v>0</v>
      </c>
      <c r="G56" s="107"/>
      <c r="H56" s="971">
        <f>Inputs!L$82</f>
        <v>68.441017362959727</v>
      </c>
      <c r="I56" s="971">
        <f>Inputs!M$82</f>
        <v>69.791189569063036</v>
      </c>
      <c r="J56" s="971">
        <f>Inputs!N$82</f>
        <v>71.02222509185215</v>
      </c>
      <c r="K56" s="971">
        <f>Inputs!O$82</f>
        <v>72.274974651437702</v>
      </c>
      <c r="L56" s="971">
        <f>Inputs!P$82</f>
        <v>73.549821258208297</v>
      </c>
      <c r="M56" s="971">
        <f>Inputs!Q$82</f>
        <v>74.847154678410959</v>
      </c>
      <c r="N56" s="971">
        <f t="shared" ref="N56:S56" si="18">H56*$F56</f>
        <v>0</v>
      </c>
      <c r="O56" s="971">
        <f t="shared" si="18"/>
        <v>0</v>
      </c>
      <c r="P56" s="971">
        <f t="shared" si="18"/>
        <v>0</v>
      </c>
      <c r="Q56" s="971">
        <f t="shared" si="18"/>
        <v>0</v>
      </c>
      <c r="R56" s="971">
        <f t="shared" si="18"/>
        <v>0</v>
      </c>
      <c r="S56" s="971">
        <f t="shared" si="18"/>
        <v>0</v>
      </c>
    </row>
    <row r="57" spans="1:20">
      <c r="A57" s="181"/>
      <c r="B57" s="180"/>
      <c r="C57" s="196"/>
      <c r="D57" s="180"/>
      <c r="E57" s="180"/>
      <c r="F57" s="176"/>
      <c r="G57" s="107"/>
      <c r="H57" s="984"/>
      <c r="I57" s="984"/>
      <c r="J57" s="984"/>
      <c r="K57" s="984"/>
      <c r="L57" s="984"/>
      <c r="M57" s="984"/>
      <c r="N57" s="984"/>
      <c r="O57" s="998"/>
      <c r="P57" s="998"/>
      <c r="Q57" s="998"/>
      <c r="R57" s="998"/>
      <c r="S57" s="998"/>
    </row>
    <row r="58" spans="1:20">
      <c r="A58" s="181"/>
      <c r="B58" s="180"/>
      <c r="C58" s="196"/>
      <c r="D58" s="180"/>
      <c r="E58" s="180"/>
      <c r="F58" s="176"/>
      <c r="H58" s="982"/>
      <c r="I58" s="982"/>
      <c r="J58" s="982"/>
      <c r="K58" s="982"/>
      <c r="L58" s="982"/>
      <c r="M58" s="982"/>
      <c r="N58" s="982"/>
      <c r="O58" s="1000"/>
      <c r="P58" s="1000"/>
      <c r="Q58" s="1000"/>
      <c r="R58" s="1000"/>
      <c r="S58" s="1000"/>
    </row>
    <row r="59" spans="1:20">
      <c r="A59" s="181"/>
      <c r="B59" s="180"/>
      <c r="C59" s="196"/>
      <c r="D59" s="180"/>
      <c r="E59" s="180"/>
      <c r="F59" s="176"/>
      <c r="H59" s="982"/>
      <c r="I59" s="982"/>
      <c r="J59" s="982"/>
      <c r="K59" s="982"/>
      <c r="L59" s="982"/>
      <c r="M59" s="982"/>
      <c r="N59" s="982"/>
      <c r="O59" s="1000"/>
      <c r="P59" s="1000"/>
      <c r="Q59" s="1000"/>
      <c r="R59" s="1000"/>
      <c r="S59" s="1000"/>
    </row>
    <row r="60" spans="1:20">
      <c r="A60" s="187"/>
      <c r="B60" s="182" t="s">
        <v>44</v>
      </c>
      <c r="C60" s="183">
        <f>SUM(C48:C59)</f>
        <v>0.18790560471976397</v>
      </c>
      <c r="D60" s="232"/>
      <c r="E60" s="232"/>
      <c r="F60" s="183">
        <f>SUM(F48:F59)</f>
        <v>0.18790560471976397</v>
      </c>
      <c r="G60" s="144"/>
      <c r="H60" s="991"/>
      <c r="I60" s="991"/>
      <c r="J60" s="991"/>
      <c r="K60" s="991"/>
      <c r="L60" s="991"/>
      <c r="M60" s="991"/>
      <c r="N60" s="992">
        <f t="shared" ref="N60:S60" si="19">SUM(N50:N59)</f>
        <v>12.860450755222814</v>
      </c>
      <c r="O60" s="992">
        <f t="shared" si="19"/>
        <v>13.114155680086474</v>
      </c>
      <c r="P60" s="992">
        <f t="shared" si="19"/>
        <v>13.345474154427672</v>
      </c>
      <c r="Q60" s="992">
        <f t="shared" si="19"/>
        <v>13.580872817984014</v>
      </c>
      <c r="R60" s="992">
        <f t="shared" si="19"/>
        <v>13.820423640554182</v>
      </c>
      <c r="S60" s="992">
        <f t="shared" si="19"/>
        <v>14.064199861400523</v>
      </c>
    </row>
    <row r="61" spans="1:20">
      <c r="A61" s="233"/>
      <c r="B61" s="190"/>
      <c r="C61" s="189"/>
      <c r="D61" s="191"/>
      <c r="E61" s="191"/>
      <c r="F61" s="192"/>
      <c r="G61" s="135"/>
      <c r="H61" s="982"/>
      <c r="I61" s="982"/>
      <c r="J61" s="982"/>
      <c r="K61" s="982"/>
      <c r="L61" s="982"/>
      <c r="M61" s="982"/>
      <c r="N61" s="982"/>
      <c r="O61" s="1000"/>
      <c r="P61" s="1000"/>
      <c r="Q61" s="1000"/>
      <c r="R61" s="1000"/>
      <c r="S61" s="1000"/>
    </row>
    <row r="62" spans="1:20">
      <c r="A62" s="233"/>
      <c r="B62" s="190" t="s">
        <v>130</v>
      </c>
      <c r="C62" s="929">
        <f>C24+C29+C47+C60</f>
        <v>2.9966666666666661</v>
      </c>
      <c r="D62" s="90"/>
      <c r="E62" s="90"/>
      <c r="F62" s="193">
        <f>F24+F29+F47+F60</f>
        <v>2.9966666666666661</v>
      </c>
      <c r="G62" s="194"/>
      <c r="H62" s="991"/>
      <c r="I62" s="991"/>
      <c r="J62" s="991"/>
      <c r="K62" s="991"/>
      <c r="L62" s="991"/>
      <c r="M62" s="991"/>
      <c r="N62" s="1011">
        <f t="shared" ref="N62:S62" si="20">N24+N29+N47+N60</f>
        <v>329.34902081500866</v>
      </c>
      <c r="O62" s="1011">
        <f t="shared" si="20"/>
        <v>335.8462634210548</v>
      </c>
      <c r="P62" s="1011">
        <f t="shared" si="20"/>
        <v>341.77020142841872</v>
      </c>
      <c r="Q62" s="1011">
        <f t="shared" si="20"/>
        <v>347.79863082168532</v>
      </c>
      <c r="R62" s="1011">
        <f t="shared" si="20"/>
        <v>353.93339470753699</v>
      </c>
      <c r="S62" s="1011">
        <f t="shared" si="20"/>
        <v>360.17636870291744</v>
      </c>
    </row>
    <row r="63" spans="1:20">
      <c r="H63" s="979"/>
      <c r="I63" s="980"/>
      <c r="J63" s="980"/>
      <c r="K63" s="980"/>
      <c r="L63" s="980"/>
      <c r="M63" s="1002"/>
      <c r="N63" s="1002"/>
      <c r="O63" s="102"/>
      <c r="P63" s="102"/>
      <c r="Q63" s="102"/>
      <c r="R63" s="102"/>
      <c r="S63" s="102"/>
      <c r="T63" s="102"/>
    </row>
    <row r="64" spans="1:20" s="102" customFormat="1">
      <c r="B64" s="152"/>
      <c r="F64" s="157"/>
      <c r="G64" s="107"/>
      <c r="H64"/>
      <c r="I64"/>
      <c r="J64"/>
      <c r="K64"/>
      <c r="L64"/>
      <c r="M64"/>
      <c r="N64"/>
      <c r="O64"/>
      <c r="P64"/>
      <c r="Q64"/>
      <c r="R64"/>
      <c r="S64"/>
    </row>
    <row r="65" spans="2:20" s="102" customFormat="1">
      <c r="F65" s="157"/>
      <c r="G65" s="107"/>
      <c r="H65"/>
      <c r="I65"/>
      <c r="J65"/>
      <c r="K65"/>
      <c r="L65"/>
      <c r="M65"/>
      <c r="N65"/>
      <c r="O65"/>
      <c r="P65"/>
      <c r="Q65"/>
      <c r="R65"/>
      <c r="S65"/>
    </row>
    <row r="66" spans="2:20" s="102" customFormat="1">
      <c r="B66" s="152"/>
      <c r="F66" s="157"/>
      <c r="G66" s="107"/>
      <c r="H66"/>
      <c r="I66"/>
      <c r="J66"/>
      <c r="K66"/>
      <c r="L66"/>
      <c r="M66"/>
      <c r="N66"/>
      <c r="O66"/>
      <c r="P66"/>
      <c r="Q66"/>
      <c r="R66"/>
      <c r="S66"/>
    </row>
    <row r="67" spans="2:20" s="102" customFormat="1">
      <c r="B67" s="152"/>
      <c r="F67" s="157"/>
      <c r="G67" s="107"/>
      <c r="H67" s="1001"/>
      <c r="I67" s="1002"/>
      <c r="J67" s="1002"/>
      <c r="K67" s="1002"/>
      <c r="L67" s="1002"/>
      <c r="M67" s="1002"/>
      <c r="N67" s="255"/>
      <c r="O67" s="255"/>
      <c r="P67" s="255"/>
      <c r="Q67" s="255"/>
      <c r="R67" s="255"/>
      <c r="S67" s="255"/>
    </row>
    <row r="68" spans="2:20">
      <c r="B68" s="354" t="s">
        <v>229</v>
      </c>
      <c r="H68" s="979"/>
      <c r="I68" s="979"/>
      <c r="J68" s="979"/>
      <c r="K68" s="979"/>
      <c r="L68" s="979"/>
      <c r="M68" s="979"/>
      <c r="N68" s="979">
        <f>N62</f>
        <v>329.34902081500866</v>
      </c>
      <c r="O68" s="979">
        <f>O62</f>
        <v>335.8462634210548</v>
      </c>
      <c r="P68" s="979">
        <f t="shared" ref="P68:S68" si="21">P62</f>
        <v>341.77020142841872</v>
      </c>
      <c r="Q68" s="979">
        <f t="shared" si="21"/>
        <v>347.79863082168532</v>
      </c>
      <c r="R68" s="979">
        <f t="shared" si="21"/>
        <v>353.93339470753699</v>
      </c>
      <c r="S68" s="979">
        <f t="shared" si="21"/>
        <v>360.17636870291744</v>
      </c>
    </row>
    <row r="69" spans="2:20">
      <c r="B69" s="354" t="s">
        <v>43</v>
      </c>
      <c r="H69" s="979"/>
      <c r="I69" s="979"/>
      <c r="J69" s="979"/>
      <c r="K69" s="979"/>
      <c r="L69" s="979"/>
      <c r="M69" s="979"/>
      <c r="N69" s="979"/>
      <c r="O69" s="979"/>
      <c r="P69" s="979"/>
      <c r="Q69" s="979"/>
      <c r="R69" s="979"/>
      <c r="S69" s="979"/>
    </row>
    <row r="70" spans="2:20">
      <c r="B70" s="354" t="s">
        <v>232</v>
      </c>
      <c r="H70" s="979"/>
      <c r="I70" s="979"/>
      <c r="J70" s="979"/>
      <c r="K70" s="979"/>
      <c r="L70" s="979"/>
      <c r="M70" s="979"/>
      <c r="N70" s="980"/>
      <c r="O70" s="980"/>
      <c r="P70" s="980"/>
      <c r="Q70" s="980"/>
      <c r="R70" s="980"/>
      <c r="S70" s="980"/>
    </row>
    <row r="71" spans="2:20">
      <c r="B71" s="354" t="s">
        <v>238</v>
      </c>
      <c r="H71" s="979"/>
      <c r="I71" s="979"/>
      <c r="J71" s="979"/>
      <c r="K71" s="979"/>
      <c r="L71" s="979"/>
      <c r="M71" s="979"/>
      <c r="N71" s="979">
        <f>SUM(N72,N68:N70)*(Inputs!$M$27)</f>
        <v>43.437842355291487</v>
      </c>
      <c r="O71" s="979">
        <f>SUM(O72,O68:O70)*(Inputs!$M$27)</f>
        <v>44.29476368260292</v>
      </c>
      <c r="P71" s="979">
        <f>SUM(P72,P68:P70)*(Inputs!$M$27)</f>
        <v>45.076071866394145</v>
      </c>
      <c r="Q71" s="979">
        <f>SUM(Q72,Q68:Q70)*(Inputs!$M$27)</f>
        <v>45.871161419072074</v>
      </c>
      <c r="R71" s="979">
        <f>SUM(R72,R68:R70)*(Inputs!$M$27)</f>
        <v>46.680275427977051</v>
      </c>
      <c r="S71" s="979">
        <f>SUM(S72,S68:S70)*(Inputs!$M$27)</f>
        <v>47.503661268227781</v>
      </c>
    </row>
    <row r="72" spans="2:20">
      <c r="B72" s="354" t="s">
        <v>237</v>
      </c>
      <c r="H72" s="979"/>
      <c r="I72" s="979"/>
      <c r="J72" s="979"/>
      <c r="K72" s="979"/>
      <c r="L72" s="979"/>
      <c r="M72" s="979"/>
      <c r="N72" s="979">
        <f>SUM(N68:N70)*(Inputs!$M$26)</f>
        <v>29.641411873350776</v>
      </c>
      <c r="O72" s="979">
        <f>SUM(O68:O70)*(Inputs!$M$26)</f>
        <v>30.22616370789493</v>
      </c>
      <c r="P72" s="979">
        <f>SUM(P68:P70)*(Inputs!$M$26)</f>
        <v>30.759318128557684</v>
      </c>
      <c r="Q72" s="979">
        <f>SUM(Q68:Q70)*(Inputs!$M$26)</f>
        <v>31.301876773951676</v>
      </c>
      <c r="R72" s="979">
        <f>SUM(R68:R70)*(Inputs!$M$26)</f>
        <v>31.854005523678328</v>
      </c>
      <c r="S72" s="979">
        <f>SUM(S68:S70)*(Inputs!$M$26)</f>
        <v>32.415873183262569</v>
      </c>
    </row>
    <row r="73" spans="2:20">
      <c r="B73" s="989" t="s">
        <v>85</v>
      </c>
      <c r="H73" s="396"/>
      <c r="I73" s="396"/>
      <c r="J73" s="396"/>
      <c r="K73" s="396"/>
      <c r="L73" s="396"/>
      <c r="M73" s="396"/>
      <c r="N73" s="979">
        <f>SUM(N68:N72)*Inputs!$M$28</f>
        <v>28.169979253055565</v>
      </c>
      <c r="O73" s="979">
        <f>SUM(O68:O72)*Inputs!$M$28</f>
        <v>28.72570335680869</v>
      </c>
      <c r="P73" s="979">
        <f>SUM(P68:P72)*Inputs!$M$28</f>
        <v>29.232391399635944</v>
      </c>
      <c r="Q73" s="979">
        <f>SUM(Q68:Q72)*Inputs!$M$28</f>
        <v>29.748016831029638</v>
      </c>
      <c r="R73" s="979">
        <f>SUM(R68:R72)*Inputs!$M$28</f>
        <v>30.272737296143468</v>
      </c>
      <c r="S73" s="979">
        <f>SUM(S68:S72)*Inputs!$M$28</f>
        <v>30.80671322080855</v>
      </c>
      <c r="T73" s="251"/>
    </row>
    <row r="74" spans="2:20">
      <c r="B74" s="989"/>
      <c r="H74" s="396"/>
      <c r="I74" s="396"/>
      <c r="J74" s="396"/>
      <c r="K74" s="396"/>
      <c r="L74" s="396"/>
      <c r="M74" s="396"/>
      <c r="N74" s="606"/>
      <c r="O74" s="606"/>
      <c r="P74" s="606"/>
      <c r="Q74" s="606"/>
      <c r="R74" s="606"/>
      <c r="S74" s="606"/>
    </row>
    <row r="75" spans="2:20">
      <c r="B75" s="988" t="s">
        <v>527</v>
      </c>
      <c r="H75" s="396"/>
      <c r="I75" s="396"/>
      <c r="J75" s="396"/>
      <c r="K75" s="396"/>
      <c r="L75" s="396"/>
      <c r="M75" s="396"/>
      <c r="N75" s="448">
        <f>SUM(N68:N74)</f>
        <v>430.59825429670644</v>
      </c>
      <c r="O75" s="448">
        <f t="shared" ref="O75:S75" si="22">SUM(O68:O74)</f>
        <v>439.0928941683614</v>
      </c>
      <c r="P75" s="448">
        <f t="shared" si="22"/>
        <v>446.83798282300654</v>
      </c>
      <c r="Q75" s="448">
        <f t="shared" si="22"/>
        <v>454.7196858457387</v>
      </c>
      <c r="R75" s="448">
        <f t="shared" si="22"/>
        <v>462.74041295533584</v>
      </c>
      <c r="S75" s="448">
        <f t="shared" si="22"/>
        <v>470.90261637521638</v>
      </c>
    </row>
    <row r="76" spans="2:20">
      <c r="B76" s="990" t="s">
        <v>39</v>
      </c>
      <c r="H76" s="979"/>
      <c r="I76" s="980"/>
      <c r="J76" s="980"/>
      <c r="K76" s="980"/>
      <c r="L76" s="980"/>
      <c r="M76" s="980"/>
      <c r="N76" s="981">
        <f>(N62*(1+Inputs!$M$29))-N75</f>
        <v>0</v>
      </c>
      <c r="O76" s="981">
        <f>(O62*(1+Inputs!$M$29))-O75</f>
        <v>0</v>
      </c>
      <c r="P76" s="981">
        <f>(P62*(1+Inputs!$M$29))-P75</f>
        <v>0</v>
      </c>
      <c r="Q76" s="981">
        <f>(Q62*(1+Inputs!$M$29))-Q75</f>
        <v>0</v>
      </c>
      <c r="R76" s="981">
        <f>(R62*(1+Inputs!$M$29))-R75</f>
        <v>0</v>
      </c>
      <c r="S76" s="981">
        <f>(S62*(1+Inputs!$M$29))-S75</f>
        <v>0</v>
      </c>
    </row>
  </sheetData>
  <mergeCells count="3">
    <mergeCell ref="A1:S1"/>
    <mergeCell ref="H3:M3"/>
    <mergeCell ref="N3:S3"/>
  </mergeCells>
  <pageMargins left="0.39370078740157483" right="0.39370078740157483" top="0.39370078740157483" bottom="0.98425196850393704" header="0.51181102362204722" footer="0.51181102362204722"/>
  <pageSetup paperSize="9" scale="54" orientation="landscape" r:id="rId1"/>
  <headerFooter alignWithMargins="0">
    <oddFooter>&amp;C&amp;P</oddFooter>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theme="1"/>
    <pageSetUpPr fitToPage="1"/>
  </sheetPr>
  <dimension ref="A1:S76"/>
  <sheetViews>
    <sheetView showGridLines="0" zoomScale="85" zoomScaleNormal="85" workbookViewId="0">
      <pane xSplit="1" ySplit="5" topLeftCell="B6" activePane="bottomRight" state="frozen"/>
      <selection activeCell="B146" sqref="B146"/>
      <selection pane="topRight" activeCell="B146" sqref="B146"/>
      <selection pane="bottomLeft" activeCell="B146" sqref="B146"/>
      <selection pane="bottomRight" activeCell="B6" sqref="B6"/>
    </sheetView>
  </sheetViews>
  <sheetFormatPr defaultRowHeight="12.75" outlineLevelCol="1"/>
  <cols>
    <col min="1" max="1" width="9.140625" style="88"/>
    <col min="2" max="2" width="68.7109375" style="88" customWidth="1"/>
    <col min="3" max="3" width="8.42578125" style="88" bestFit="1" customWidth="1"/>
    <col min="4" max="4" width="26.85546875" style="88" bestFit="1" customWidth="1"/>
    <col min="5" max="5" width="6.85546875" style="88" bestFit="1" customWidth="1"/>
    <col min="6" max="6" width="6.85546875" style="158" bestFit="1" customWidth="1"/>
    <col min="7" max="7" width="2" style="158" customWidth="1"/>
    <col min="8" max="8" width="10.42578125" style="108" customWidth="1" outlineLevel="1"/>
    <col min="9" max="9" width="9.140625" style="158" outlineLevel="1"/>
    <col min="10" max="13" width="9.42578125" style="158" customWidth="1" outlineLevel="1"/>
    <col min="14" max="14" width="10.5703125" style="158" bestFit="1" customWidth="1"/>
    <col min="15" max="15" width="10.42578125" style="88" customWidth="1"/>
    <col min="16" max="16" width="12.140625" style="88" customWidth="1"/>
    <col min="17" max="17" width="11" style="88" customWidth="1"/>
    <col min="18" max="18" width="10.85546875" style="88" customWidth="1"/>
    <col min="19" max="19" width="11.42578125" style="88" customWidth="1"/>
    <col min="20" max="257" width="9.140625" style="88"/>
    <col min="258" max="258" width="68.7109375" style="88" customWidth="1"/>
    <col min="259" max="259" width="8.42578125" style="88" bestFit="1" customWidth="1"/>
    <col min="260" max="260" width="11.85546875" style="88" customWidth="1"/>
    <col min="261" max="262" width="6.85546875" style="88" bestFit="1" customWidth="1"/>
    <col min="263" max="263" width="2" style="88" customWidth="1"/>
    <col min="264" max="264" width="10.42578125" style="88" customWidth="1"/>
    <col min="265" max="265" width="9.140625" style="88"/>
    <col min="266" max="269" width="9.42578125" style="88" customWidth="1"/>
    <col min="270" max="270" width="10.5703125" style="88" bestFit="1" customWidth="1"/>
    <col min="271" max="271" width="10.42578125" style="88" customWidth="1"/>
    <col min="272" max="272" width="12.140625" style="88" customWidth="1"/>
    <col min="273" max="273" width="11" style="88" customWidth="1"/>
    <col min="274" max="274" width="10.85546875" style="88" customWidth="1"/>
    <col min="275" max="275" width="11.42578125" style="88" customWidth="1"/>
    <col min="276" max="513" width="9.140625" style="88"/>
    <col min="514" max="514" width="68.7109375" style="88" customWidth="1"/>
    <col min="515" max="515" width="8.42578125" style="88" bestFit="1" customWidth="1"/>
    <col min="516" max="516" width="11.85546875" style="88" customWidth="1"/>
    <col min="517" max="518" width="6.85546875" style="88" bestFit="1" customWidth="1"/>
    <col min="519" max="519" width="2" style="88" customWidth="1"/>
    <col min="520" max="520" width="10.42578125" style="88" customWidth="1"/>
    <col min="521" max="521" width="9.140625" style="88"/>
    <col min="522" max="525" width="9.42578125" style="88" customWidth="1"/>
    <col min="526" max="526" width="10.5703125" style="88" bestFit="1" customWidth="1"/>
    <col min="527" max="527" width="10.42578125" style="88" customWidth="1"/>
    <col min="528" max="528" width="12.140625" style="88" customWidth="1"/>
    <col min="529" max="529" width="11" style="88" customWidth="1"/>
    <col min="530" max="530" width="10.85546875" style="88" customWidth="1"/>
    <col min="531" max="531" width="11.42578125" style="88" customWidth="1"/>
    <col min="532" max="769" width="9.140625" style="88"/>
    <col min="770" max="770" width="68.7109375" style="88" customWidth="1"/>
    <col min="771" max="771" width="8.42578125" style="88" bestFit="1" customWidth="1"/>
    <col min="772" max="772" width="11.85546875" style="88" customWidth="1"/>
    <col min="773" max="774" width="6.85546875" style="88" bestFit="1" customWidth="1"/>
    <col min="775" max="775" width="2" style="88" customWidth="1"/>
    <col min="776" max="776" width="10.42578125" style="88" customWidth="1"/>
    <col min="777" max="777" width="9.140625" style="88"/>
    <col min="778" max="781" width="9.42578125" style="88" customWidth="1"/>
    <col min="782" max="782" width="10.5703125" style="88" bestFit="1" customWidth="1"/>
    <col min="783" max="783" width="10.42578125" style="88" customWidth="1"/>
    <col min="784" max="784" width="12.140625" style="88" customWidth="1"/>
    <col min="785" max="785" width="11" style="88" customWidth="1"/>
    <col min="786" max="786" width="10.85546875" style="88" customWidth="1"/>
    <col min="787" max="787" width="11.42578125" style="88" customWidth="1"/>
    <col min="788" max="1025" width="9.140625" style="88"/>
    <col min="1026" max="1026" width="68.7109375" style="88" customWidth="1"/>
    <col min="1027" max="1027" width="8.42578125" style="88" bestFit="1" customWidth="1"/>
    <col min="1028" max="1028" width="11.85546875" style="88" customWidth="1"/>
    <col min="1029" max="1030" width="6.85546875" style="88" bestFit="1" customWidth="1"/>
    <col min="1031" max="1031" width="2" style="88" customWidth="1"/>
    <col min="1032" max="1032" width="10.42578125" style="88" customWidth="1"/>
    <col min="1033" max="1033" width="9.140625" style="88"/>
    <col min="1034" max="1037" width="9.42578125" style="88" customWidth="1"/>
    <col min="1038" max="1038" width="10.5703125" style="88" bestFit="1" customWidth="1"/>
    <col min="1039" max="1039" width="10.42578125" style="88" customWidth="1"/>
    <col min="1040" max="1040" width="12.140625" style="88" customWidth="1"/>
    <col min="1041" max="1041" width="11" style="88" customWidth="1"/>
    <col min="1042" max="1042" width="10.85546875" style="88" customWidth="1"/>
    <col min="1043" max="1043" width="11.42578125" style="88" customWidth="1"/>
    <col min="1044" max="1281" width="9.140625" style="88"/>
    <col min="1282" max="1282" width="68.7109375" style="88" customWidth="1"/>
    <col min="1283" max="1283" width="8.42578125" style="88" bestFit="1" customWidth="1"/>
    <col min="1284" max="1284" width="11.85546875" style="88" customWidth="1"/>
    <col min="1285" max="1286" width="6.85546875" style="88" bestFit="1" customWidth="1"/>
    <col min="1287" max="1287" width="2" style="88" customWidth="1"/>
    <col min="1288" max="1288" width="10.42578125" style="88" customWidth="1"/>
    <col min="1289" max="1289" width="9.140625" style="88"/>
    <col min="1290" max="1293" width="9.42578125" style="88" customWidth="1"/>
    <col min="1294" max="1294" width="10.5703125" style="88" bestFit="1" customWidth="1"/>
    <col min="1295" max="1295" width="10.42578125" style="88" customWidth="1"/>
    <col min="1296" max="1296" width="12.140625" style="88" customWidth="1"/>
    <col min="1297" max="1297" width="11" style="88" customWidth="1"/>
    <col min="1298" max="1298" width="10.85546875" style="88" customWidth="1"/>
    <col min="1299" max="1299" width="11.42578125" style="88" customWidth="1"/>
    <col min="1300" max="1537" width="9.140625" style="88"/>
    <col min="1538" max="1538" width="68.7109375" style="88" customWidth="1"/>
    <col min="1539" max="1539" width="8.42578125" style="88" bestFit="1" customWidth="1"/>
    <col min="1540" max="1540" width="11.85546875" style="88" customWidth="1"/>
    <col min="1541" max="1542" width="6.85546875" style="88" bestFit="1" customWidth="1"/>
    <col min="1543" max="1543" width="2" style="88" customWidth="1"/>
    <col min="1544" max="1544" width="10.42578125" style="88" customWidth="1"/>
    <col min="1545" max="1545" width="9.140625" style="88"/>
    <col min="1546" max="1549" width="9.42578125" style="88" customWidth="1"/>
    <col min="1550" max="1550" width="10.5703125" style="88" bestFit="1" customWidth="1"/>
    <col min="1551" max="1551" width="10.42578125" style="88" customWidth="1"/>
    <col min="1552" max="1552" width="12.140625" style="88" customWidth="1"/>
    <col min="1553" max="1553" width="11" style="88" customWidth="1"/>
    <col min="1554" max="1554" width="10.85546875" style="88" customWidth="1"/>
    <col min="1555" max="1555" width="11.42578125" style="88" customWidth="1"/>
    <col min="1556" max="1793" width="9.140625" style="88"/>
    <col min="1794" max="1794" width="68.7109375" style="88" customWidth="1"/>
    <col min="1795" max="1795" width="8.42578125" style="88" bestFit="1" customWidth="1"/>
    <col min="1796" max="1796" width="11.85546875" style="88" customWidth="1"/>
    <col min="1797" max="1798" width="6.85546875" style="88" bestFit="1" customWidth="1"/>
    <col min="1799" max="1799" width="2" style="88" customWidth="1"/>
    <col min="1800" max="1800" width="10.42578125" style="88" customWidth="1"/>
    <col min="1801" max="1801" width="9.140625" style="88"/>
    <col min="1802" max="1805" width="9.42578125" style="88" customWidth="1"/>
    <col min="1806" max="1806" width="10.5703125" style="88" bestFit="1" customWidth="1"/>
    <col min="1807" max="1807" width="10.42578125" style="88" customWidth="1"/>
    <col min="1808" max="1808" width="12.140625" style="88" customWidth="1"/>
    <col min="1809" max="1809" width="11" style="88" customWidth="1"/>
    <col min="1810" max="1810" width="10.85546875" style="88" customWidth="1"/>
    <col min="1811" max="1811" width="11.42578125" style="88" customWidth="1"/>
    <col min="1812" max="2049" width="9.140625" style="88"/>
    <col min="2050" max="2050" width="68.7109375" style="88" customWidth="1"/>
    <col min="2051" max="2051" width="8.42578125" style="88" bestFit="1" customWidth="1"/>
    <col min="2052" max="2052" width="11.85546875" style="88" customWidth="1"/>
    <col min="2053" max="2054" width="6.85546875" style="88" bestFit="1" customWidth="1"/>
    <col min="2055" max="2055" width="2" style="88" customWidth="1"/>
    <col min="2056" max="2056" width="10.42578125" style="88" customWidth="1"/>
    <col min="2057" max="2057" width="9.140625" style="88"/>
    <col min="2058" max="2061" width="9.42578125" style="88" customWidth="1"/>
    <col min="2062" max="2062" width="10.5703125" style="88" bestFit="1" customWidth="1"/>
    <col min="2063" max="2063" width="10.42578125" style="88" customWidth="1"/>
    <col min="2064" max="2064" width="12.140625" style="88" customWidth="1"/>
    <col min="2065" max="2065" width="11" style="88" customWidth="1"/>
    <col min="2066" max="2066" width="10.85546875" style="88" customWidth="1"/>
    <col min="2067" max="2067" width="11.42578125" style="88" customWidth="1"/>
    <col min="2068" max="2305" width="9.140625" style="88"/>
    <col min="2306" max="2306" width="68.7109375" style="88" customWidth="1"/>
    <col min="2307" max="2307" width="8.42578125" style="88" bestFit="1" customWidth="1"/>
    <col min="2308" max="2308" width="11.85546875" style="88" customWidth="1"/>
    <col min="2309" max="2310" width="6.85546875" style="88" bestFit="1" customWidth="1"/>
    <col min="2311" max="2311" width="2" style="88" customWidth="1"/>
    <col min="2312" max="2312" width="10.42578125" style="88" customWidth="1"/>
    <col min="2313" max="2313" width="9.140625" style="88"/>
    <col min="2314" max="2317" width="9.42578125" style="88" customWidth="1"/>
    <col min="2318" max="2318" width="10.5703125" style="88" bestFit="1" customWidth="1"/>
    <col min="2319" max="2319" width="10.42578125" style="88" customWidth="1"/>
    <col min="2320" max="2320" width="12.140625" style="88" customWidth="1"/>
    <col min="2321" max="2321" width="11" style="88" customWidth="1"/>
    <col min="2322" max="2322" width="10.85546875" style="88" customWidth="1"/>
    <col min="2323" max="2323" width="11.42578125" style="88" customWidth="1"/>
    <col min="2324" max="2561" width="9.140625" style="88"/>
    <col min="2562" max="2562" width="68.7109375" style="88" customWidth="1"/>
    <col min="2563" max="2563" width="8.42578125" style="88" bestFit="1" customWidth="1"/>
    <col min="2564" max="2564" width="11.85546875" style="88" customWidth="1"/>
    <col min="2565" max="2566" width="6.85546875" style="88" bestFit="1" customWidth="1"/>
    <col min="2567" max="2567" width="2" style="88" customWidth="1"/>
    <col min="2568" max="2568" width="10.42578125" style="88" customWidth="1"/>
    <col min="2569" max="2569" width="9.140625" style="88"/>
    <col min="2570" max="2573" width="9.42578125" style="88" customWidth="1"/>
    <col min="2574" max="2574" width="10.5703125" style="88" bestFit="1" customWidth="1"/>
    <col min="2575" max="2575" width="10.42578125" style="88" customWidth="1"/>
    <col min="2576" max="2576" width="12.140625" style="88" customWidth="1"/>
    <col min="2577" max="2577" width="11" style="88" customWidth="1"/>
    <col min="2578" max="2578" width="10.85546875" style="88" customWidth="1"/>
    <col min="2579" max="2579" width="11.42578125" style="88" customWidth="1"/>
    <col min="2580" max="2817" width="9.140625" style="88"/>
    <col min="2818" max="2818" width="68.7109375" style="88" customWidth="1"/>
    <col min="2819" max="2819" width="8.42578125" style="88" bestFit="1" customWidth="1"/>
    <col min="2820" max="2820" width="11.85546875" style="88" customWidth="1"/>
    <col min="2821" max="2822" width="6.85546875" style="88" bestFit="1" customWidth="1"/>
    <col min="2823" max="2823" width="2" style="88" customWidth="1"/>
    <col min="2824" max="2824" width="10.42578125" style="88" customWidth="1"/>
    <col min="2825" max="2825" width="9.140625" style="88"/>
    <col min="2826" max="2829" width="9.42578125" style="88" customWidth="1"/>
    <col min="2830" max="2830" width="10.5703125" style="88" bestFit="1" customWidth="1"/>
    <col min="2831" max="2831" width="10.42578125" style="88" customWidth="1"/>
    <col min="2832" max="2832" width="12.140625" style="88" customWidth="1"/>
    <col min="2833" max="2833" width="11" style="88" customWidth="1"/>
    <col min="2834" max="2834" width="10.85546875" style="88" customWidth="1"/>
    <col min="2835" max="2835" width="11.42578125" style="88" customWidth="1"/>
    <col min="2836" max="3073" width="9.140625" style="88"/>
    <col min="3074" max="3074" width="68.7109375" style="88" customWidth="1"/>
    <col min="3075" max="3075" width="8.42578125" style="88" bestFit="1" customWidth="1"/>
    <col min="3076" max="3076" width="11.85546875" style="88" customWidth="1"/>
    <col min="3077" max="3078" width="6.85546875" style="88" bestFit="1" customWidth="1"/>
    <col min="3079" max="3079" width="2" style="88" customWidth="1"/>
    <col min="3080" max="3080" width="10.42578125" style="88" customWidth="1"/>
    <col min="3081" max="3081" width="9.140625" style="88"/>
    <col min="3082" max="3085" width="9.42578125" style="88" customWidth="1"/>
    <col min="3086" max="3086" width="10.5703125" style="88" bestFit="1" customWidth="1"/>
    <col min="3087" max="3087" width="10.42578125" style="88" customWidth="1"/>
    <col min="3088" max="3088" width="12.140625" style="88" customWidth="1"/>
    <col min="3089" max="3089" width="11" style="88" customWidth="1"/>
    <col min="3090" max="3090" width="10.85546875" style="88" customWidth="1"/>
    <col min="3091" max="3091" width="11.42578125" style="88" customWidth="1"/>
    <col min="3092" max="3329" width="9.140625" style="88"/>
    <col min="3330" max="3330" width="68.7109375" style="88" customWidth="1"/>
    <col min="3331" max="3331" width="8.42578125" style="88" bestFit="1" customWidth="1"/>
    <col min="3332" max="3332" width="11.85546875" style="88" customWidth="1"/>
    <col min="3333" max="3334" width="6.85546875" style="88" bestFit="1" customWidth="1"/>
    <col min="3335" max="3335" width="2" style="88" customWidth="1"/>
    <col min="3336" max="3336" width="10.42578125" style="88" customWidth="1"/>
    <col min="3337" max="3337" width="9.140625" style="88"/>
    <col min="3338" max="3341" width="9.42578125" style="88" customWidth="1"/>
    <col min="3342" max="3342" width="10.5703125" style="88" bestFit="1" customWidth="1"/>
    <col min="3343" max="3343" width="10.42578125" style="88" customWidth="1"/>
    <col min="3344" max="3344" width="12.140625" style="88" customWidth="1"/>
    <col min="3345" max="3345" width="11" style="88" customWidth="1"/>
    <col min="3346" max="3346" width="10.85546875" style="88" customWidth="1"/>
    <col min="3347" max="3347" width="11.42578125" style="88" customWidth="1"/>
    <col min="3348" max="3585" width="9.140625" style="88"/>
    <col min="3586" max="3586" width="68.7109375" style="88" customWidth="1"/>
    <col min="3587" max="3587" width="8.42578125" style="88" bestFit="1" customWidth="1"/>
    <col min="3588" max="3588" width="11.85546875" style="88" customWidth="1"/>
    <col min="3589" max="3590" width="6.85546875" style="88" bestFit="1" customWidth="1"/>
    <col min="3591" max="3591" width="2" style="88" customWidth="1"/>
    <col min="3592" max="3592" width="10.42578125" style="88" customWidth="1"/>
    <col min="3593" max="3593" width="9.140625" style="88"/>
    <col min="3594" max="3597" width="9.42578125" style="88" customWidth="1"/>
    <col min="3598" max="3598" width="10.5703125" style="88" bestFit="1" customWidth="1"/>
    <col min="3599" max="3599" width="10.42578125" style="88" customWidth="1"/>
    <col min="3600" max="3600" width="12.140625" style="88" customWidth="1"/>
    <col min="3601" max="3601" width="11" style="88" customWidth="1"/>
    <col min="3602" max="3602" width="10.85546875" style="88" customWidth="1"/>
    <col min="3603" max="3603" width="11.42578125" style="88" customWidth="1"/>
    <col min="3604" max="3841" width="9.140625" style="88"/>
    <col min="3842" max="3842" width="68.7109375" style="88" customWidth="1"/>
    <col min="3843" max="3843" width="8.42578125" style="88" bestFit="1" customWidth="1"/>
    <col min="3844" max="3844" width="11.85546875" style="88" customWidth="1"/>
    <col min="3845" max="3846" width="6.85546875" style="88" bestFit="1" customWidth="1"/>
    <col min="3847" max="3847" width="2" style="88" customWidth="1"/>
    <col min="3848" max="3848" width="10.42578125" style="88" customWidth="1"/>
    <col min="3849" max="3849" width="9.140625" style="88"/>
    <col min="3850" max="3853" width="9.42578125" style="88" customWidth="1"/>
    <col min="3854" max="3854" width="10.5703125" style="88" bestFit="1" customWidth="1"/>
    <col min="3855" max="3855" width="10.42578125" style="88" customWidth="1"/>
    <col min="3856" max="3856" width="12.140625" style="88" customWidth="1"/>
    <col min="3857" max="3857" width="11" style="88" customWidth="1"/>
    <col min="3858" max="3858" width="10.85546875" style="88" customWidth="1"/>
    <col min="3859" max="3859" width="11.42578125" style="88" customWidth="1"/>
    <col min="3860" max="4097" width="9.140625" style="88"/>
    <col min="4098" max="4098" width="68.7109375" style="88" customWidth="1"/>
    <col min="4099" max="4099" width="8.42578125" style="88" bestFit="1" customWidth="1"/>
    <col min="4100" max="4100" width="11.85546875" style="88" customWidth="1"/>
    <col min="4101" max="4102" width="6.85546875" style="88" bestFit="1" customWidth="1"/>
    <col min="4103" max="4103" width="2" style="88" customWidth="1"/>
    <col min="4104" max="4104" width="10.42578125" style="88" customWidth="1"/>
    <col min="4105" max="4105" width="9.140625" style="88"/>
    <col min="4106" max="4109" width="9.42578125" style="88" customWidth="1"/>
    <col min="4110" max="4110" width="10.5703125" style="88" bestFit="1" customWidth="1"/>
    <col min="4111" max="4111" width="10.42578125" style="88" customWidth="1"/>
    <col min="4112" max="4112" width="12.140625" style="88" customWidth="1"/>
    <col min="4113" max="4113" width="11" style="88" customWidth="1"/>
    <col min="4114" max="4114" width="10.85546875" style="88" customWidth="1"/>
    <col min="4115" max="4115" width="11.42578125" style="88" customWidth="1"/>
    <col min="4116" max="4353" width="9.140625" style="88"/>
    <col min="4354" max="4354" width="68.7109375" style="88" customWidth="1"/>
    <col min="4355" max="4355" width="8.42578125" style="88" bestFit="1" customWidth="1"/>
    <col min="4356" max="4356" width="11.85546875" style="88" customWidth="1"/>
    <col min="4357" max="4358" width="6.85546875" style="88" bestFit="1" customWidth="1"/>
    <col min="4359" max="4359" width="2" style="88" customWidth="1"/>
    <col min="4360" max="4360" width="10.42578125" style="88" customWidth="1"/>
    <col min="4361" max="4361" width="9.140625" style="88"/>
    <col min="4362" max="4365" width="9.42578125" style="88" customWidth="1"/>
    <col min="4366" max="4366" width="10.5703125" style="88" bestFit="1" customWidth="1"/>
    <col min="4367" max="4367" width="10.42578125" style="88" customWidth="1"/>
    <col min="4368" max="4368" width="12.140625" style="88" customWidth="1"/>
    <col min="4369" max="4369" width="11" style="88" customWidth="1"/>
    <col min="4370" max="4370" width="10.85546875" style="88" customWidth="1"/>
    <col min="4371" max="4371" width="11.42578125" style="88" customWidth="1"/>
    <col min="4372" max="4609" width="9.140625" style="88"/>
    <col min="4610" max="4610" width="68.7109375" style="88" customWidth="1"/>
    <col min="4611" max="4611" width="8.42578125" style="88" bestFit="1" customWidth="1"/>
    <col min="4612" max="4612" width="11.85546875" style="88" customWidth="1"/>
    <col min="4613" max="4614" width="6.85546875" style="88" bestFit="1" customWidth="1"/>
    <col min="4615" max="4615" width="2" style="88" customWidth="1"/>
    <col min="4616" max="4616" width="10.42578125" style="88" customWidth="1"/>
    <col min="4617" max="4617" width="9.140625" style="88"/>
    <col min="4618" max="4621" width="9.42578125" style="88" customWidth="1"/>
    <col min="4622" max="4622" width="10.5703125" style="88" bestFit="1" customWidth="1"/>
    <col min="4623" max="4623" width="10.42578125" style="88" customWidth="1"/>
    <col min="4624" max="4624" width="12.140625" style="88" customWidth="1"/>
    <col min="4625" max="4625" width="11" style="88" customWidth="1"/>
    <col min="4626" max="4626" width="10.85546875" style="88" customWidth="1"/>
    <col min="4627" max="4627" width="11.42578125" style="88" customWidth="1"/>
    <col min="4628" max="4865" width="9.140625" style="88"/>
    <col min="4866" max="4866" width="68.7109375" style="88" customWidth="1"/>
    <col min="4867" max="4867" width="8.42578125" style="88" bestFit="1" customWidth="1"/>
    <col min="4868" max="4868" width="11.85546875" style="88" customWidth="1"/>
    <col min="4869" max="4870" width="6.85546875" style="88" bestFit="1" customWidth="1"/>
    <col min="4871" max="4871" width="2" style="88" customWidth="1"/>
    <col min="4872" max="4872" width="10.42578125" style="88" customWidth="1"/>
    <col min="4873" max="4873" width="9.140625" style="88"/>
    <col min="4874" max="4877" width="9.42578125" style="88" customWidth="1"/>
    <col min="4878" max="4878" width="10.5703125" style="88" bestFit="1" customWidth="1"/>
    <col min="4879" max="4879" width="10.42578125" style="88" customWidth="1"/>
    <col min="4880" max="4880" width="12.140625" style="88" customWidth="1"/>
    <col min="4881" max="4881" width="11" style="88" customWidth="1"/>
    <col min="4882" max="4882" width="10.85546875" style="88" customWidth="1"/>
    <col min="4883" max="4883" width="11.42578125" style="88" customWidth="1"/>
    <col min="4884" max="5121" width="9.140625" style="88"/>
    <col min="5122" max="5122" width="68.7109375" style="88" customWidth="1"/>
    <col min="5123" max="5123" width="8.42578125" style="88" bestFit="1" customWidth="1"/>
    <col min="5124" max="5124" width="11.85546875" style="88" customWidth="1"/>
    <col min="5125" max="5126" width="6.85546875" style="88" bestFit="1" customWidth="1"/>
    <col min="5127" max="5127" width="2" style="88" customWidth="1"/>
    <col min="5128" max="5128" width="10.42578125" style="88" customWidth="1"/>
    <col min="5129" max="5129" width="9.140625" style="88"/>
    <col min="5130" max="5133" width="9.42578125" style="88" customWidth="1"/>
    <col min="5134" max="5134" width="10.5703125" style="88" bestFit="1" customWidth="1"/>
    <col min="5135" max="5135" width="10.42578125" style="88" customWidth="1"/>
    <col min="5136" max="5136" width="12.140625" style="88" customWidth="1"/>
    <col min="5137" max="5137" width="11" style="88" customWidth="1"/>
    <col min="5138" max="5138" width="10.85546875" style="88" customWidth="1"/>
    <col min="5139" max="5139" width="11.42578125" style="88" customWidth="1"/>
    <col min="5140" max="5377" width="9.140625" style="88"/>
    <col min="5378" max="5378" width="68.7109375" style="88" customWidth="1"/>
    <col min="5379" max="5379" width="8.42578125" style="88" bestFit="1" customWidth="1"/>
    <col min="5380" max="5380" width="11.85546875" style="88" customWidth="1"/>
    <col min="5381" max="5382" width="6.85546875" style="88" bestFit="1" customWidth="1"/>
    <col min="5383" max="5383" width="2" style="88" customWidth="1"/>
    <col min="5384" max="5384" width="10.42578125" style="88" customWidth="1"/>
    <col min="5385" max="5385" width="9.140625" style="88"/>
    <col min="5386" max="5389" width="9.42578125" style="88" customWidth="1"/>
    <col min="5390" max="5390" width="10.5703125" style="88" bestFit="1" customWidth="1"/>
    <col min="5391" max="5391" width="10.42578125" style="88" customWidth="1"/>
    <col min="5392" max="5392" width="12.140625" style="88" customWidth="1"/>
    <col min="5393" max="5393" width="11" style="88" customWidth="1"/>
    <col min="5394" max="5394" width="10.85546875" style="88" customWidth="1"/>
    <col min="5395" max="5395" width="11.42578125" style="88" customWidth="1"/>
    <col min="5396" max="5633" width="9.140625" style="88"/>
    <col min="5634" max="5634" width="68.7109375" style="88" customWidth="1"/>
    <col min="5635" max="5635" width="8.42578125" style="88" bestFit="1" customWidth="1"/>
    <col min="5636" max="5636" width="11.85546875" style="88" customWidth="1"/>
    <col min="5637" max="5638" width="6.85546875" style="88" bestFit="1" customWidth="1"/>
    <col min="5639" max="5639" width="2" style="88" customWidth="1"/>
    <col min="5640" max="5640" width="10.42578125" style="88" customWidth="1"/>
    <col min="5641" max="5641" width="9.140625" style="88"/>
    <col min="5642" max="5645" width="9.42578125" style="88" customWidth="1"/>
    <col min="5646" max="5646" width="10.5703125" style="88" bestFit="1" customWidth="1"/>
    <col min="5647" max="5647" width="10.42578125" style="88" customWidth="1"/>
    <col min="5648" max="5648" width="12.140625" style="88" customWidth="1"/>
    <col min="5649" max="5649" width="11" style="88" customWidth="1"/>
    <col min="5650" max="5650" width="10.85546875" style="88" customWidth="1"/>
    <col min="5651" max="5651" width="11.42578125" style="88" customWidth="1"/>
    <col min="5652" max="5889" width="9.140625" style="88"/>
    <col min="5890" max="5890" width="68.7109375" style="88" customWidth="1"/>
    <col min="5891" max="5891" width="8.42578125" style="88" bestFit="1" customWidth="1"/>
    <col min="5892" max="5892" width="11.85546875" style="88" customWidth="1"/>
    <col min="5893" max="5894" width="6.85546875" style="88" bestFit="1" customWidth="1"/>
    <col min="5895" max="5895" width="2" style="88" customWidth="1"/>
    <col min="5896" max="5896" width="10.42578125" style="88" customWidth="1"/>
    <col min="5897" max="5897" width="9.140625" style="88"/>
    <col min="5898" max="5901" width="9.42578125" style="88" customWidth="1"/>
    <col min="5902" max="5902" width="10.5703125" style="88" bestFit="1" customWidth="1"/>
    <col min="5903" max="5903" width="10.42578125" style="88" customWidth="1"/>
    <col min="5904" max="5904" width="12.140625" style="88" customWidth="1"/>
    <col min="5905" max="5905" width="11" style="88" customWidth="1"/>
    <col min="5906" max="5906" width="10.85546875" style="88" customWidth="1"/>
    <col min="5907" max="5907" width="11.42578125" style="88" customWidth="1"/>
    <col min="5908" max="6145" width="9.140625" style="88"/>
    <col min="6146" max="6146" width="68.7109375" style="88" customWidth="1"/>
    <col min="6147" max="6147" width="8.42578125" style="88" bestFit="1" customWidth="1"/>
    <col min="6148" max="6148" width="11.85546875" style="88" customWidth="1"/>
    <col min="6149" max="6150" width="6.85546875" style="88" bestFit="1" customWidth="1"/>
    <col min="6151" max="6151" width="2" style="88" customWidth="1"/>
    <col min="6152" max="6152" width="10.42578125" style="88" customWidth="1"/>
    <col min="6153" max="6153" width="9.140625" style="88"/>
    <col min="6154" max="6157" width="9.42578125" style="88" customWidth="1"/>
    <col min="6158" max="6158" width="10.5703125" style="88" bestFit="1" customWidth="1"/>
    <col min="6159" max="6159" width="10.42578125" style="88" customWidth="1"/>
    <col min="6160" max="6160" width="12.140625" style="88" customWidth="1"/>
    <col min="6161" max="6161" width="11" style="88" customWidth="1"/>
    <col min="6162" max="6162" width="10.85546875" style="88" customWidth="1"/>
    <col min="6163" max="6163" width="11.42578125" style="88" customWidth="1"/>
    <col min="6164" max="6401" width="9.140625" style="88"/>
    <col min="6402" max="6402" width="68.7109375" style="88" customWidth="1"/>
    <col min="6403" max="6403" width="8.42578125" style="88" bestFit="1" customWidth="1"/>
    <col min="6404" max="6404" width="11.85546875" style="88" customWidth="1"/>
    <col min="6405" max="6406" width="6.85546875" style="88" bestFit="1" customWidth="1"/>
    <col min="6407" max="6407" width="2" style="88" customWidth="1"/>
    <col min="6408" max="6408" width="10.42578125" style="88" customWidth="1"/>
    <col min="6409" max="6409" width="9.140625" style="88"/>
    <col min="6410" max="6413" width="9.42578125" style="88" customWidth="1"/>
    <col min="6414" max="6414" width="10.5703125" style="88" bestFit="1" customWidth="1"/>
    <col min="6415" max="6415" width="10.42578125" style="88" customWidth="1"/>
    <col min="6416" max="6416" width="12.140625" style="88" customWidth="1"/>
    <col min="6417" max="6417" width="11" style="88" customWidth="1"/>
    <col min="6418" max="6418" width="10.85546875" style="88" customWidth="1"/>
    <col min="6419" max="6419" width="11.42578125" style="88" customWidth="1"/>
    <col min="6420" max="6657" width="9.140625" style="88"/>
    <col min="6658" max="6658" width="68.7109375" style="88" customWidth="1"/>
    <col min="6659" max="6659" width="8.42578125" style="88" bestFit="1" customWidth="1"/>
    <col min="6660" max="6660" width="11.85546875" style="88" customWidth="1"/>
    <col min="6661" max="6662" width="6.85546875" style="88" bestFit="1" customWidth="1"/>
    <col min="6663" max="6663" width="2" style="88" customWidth="1"/>
    <col min="6664" max="6664" width="10.42578125" style="88" customWidth="1"/>
    <col min="6665" max="6665" width="9.140625" style="88"/>
    <col min="6666" max="6669" width="9.42578125" style="88" customWidth="1"/>
    <col min="6670" max="6670" width="10.5703125" style="88" bestFit="1" customWidth="1"/>
    <col min="6671" max="6671" width="10.42578125" style="88" customWidth="1"/>
    <col min="6672" max="6672" width="12.140625" style="88" customWidth="1"/>
    <col min="6673" max="6673" width="11" style="88" customWidth="1"/>
    <col min="6674" max="6674" width="10.85546875" style="88" customWidth="1"/>
    <col min="6675" max="6675" width="11.42578125" style="88" customWidth="1"/>
    <col min="6676" max="6913" width="9.140625" style="88"/>
    <col min="6914" max="6914" width="68.7109375" style="88" customWidth="1"/>
    <col min="6915" max="6915" width="8.42578125" style="88" bestFit="1" customWidth="1"/>
    <col min="6916" max="6916" width="11.85546875" style="88" customWidth="1"/>
    <col min="6917" max="6918" width="6.85546875" style="88" bestFit="1" customWidth="1"/>
    <col min="6919" max="6919" width="2" style="88" customWidth="1"/>
    <col min="6920" max="6920" width="10.42578125" style="88" customWidth="1"/>
    <col min="6921" max="6921" width="9.140625" style="88"/>
    <col min="6922" max="6925" width="9.42578125" style="88" customWidth="1"/>
    <col min="6926" max="6926" width="10.5703125" style="88" bestFit="1" customWidth="1"/>
    <col min="6927" max="6927" width="10.42578125" style="88" customWidth="1"/>
    <col min="6928" max="6928" width="12.140625" style="88" customWidth="1"/>
    <col min="6929" max="6929" width="11" style="88" customWidth="1"/>
    <col min="6930" max="6930" width="10.85546875" style="88" customWidth="1"/>
    <col min="6931" max="6931" width="11.42578125" style="88" customWidth="1"/>
    <col min="6932" max="7169" width="9.140625" style="88"/>
    <col min="7170" max="7170" width="68.7109375" style="88" customWidth="1"/>
    <col min="7171" max="7171" width="8.42578125" style="88" bestFit="1" customWidth="1"/>
    <col min="7172" max="7172" width="11.85546875" style="88" customWidth="1"/>
    <col min="7173" max="7174" width="6.85546875" style="88" bestFit="1" customWidth="1"/>
    <col min="7175" max="7175" width="2" style="88" customWidth="1"/>
    <col min="7176" max="7176" width="10.42578125" style="88" customWidth="1"/>
    <col min="7177" max="7177" width="9.140625" style="88"/>
    <col min="7178" max="7181" width="9.42578125" style="88" customWidth="1"/>
    <col min="7182" max="7182" width="10.5703125" style="88" bestFit="1" customWidth="1"/>
    <col min="7183" max="7183" width="10.42578125" style="88" customWidth="1"/>
    <col min="7184" max="7184" width="12.140625" style="88" customWidth="1"/>
    <col min="7185" max="7185" width="11" style="88" customWidth="1"/>
    <col min="7186" max="7186" width="10.85546875" style="88" customWidth="1"/>
    <col min="7187" max="7187" width="11.42578125" style="88" customWidth="1"/>
    <col min="7188" max="7425" width="9.140625" style="88"/>
    <col min="7426" max="7426" width="68.7109375" style="88" customWidth="1"/>
    <col min="7427" max="7427" width="8.42578125" style="88" bestFit="1" customWidth="1"/>
    <col min="7428" max="7428" width="11.85546875" style="88" customWidth="1"/>
    <col min="7429" max="7430" width="6.85546875" style="88" bestFit="1" customWidth="1"/>
    <col min="7431" max="7431" width="2" style="88" customWidth="1"/>
    <col min="7432" max="7432" width="10.42578125" style="88" customWidth="1"/>
    <col min="7433" max="7433" width="9.140625" style="88"/>
    <col min="7434" max="7437" width="9.42578125" style="88" customWidth="1"/>
    <col min="7438" max="7438" width="10.5703125" style="88" bestFit="1" customWidth="1"/>
    <col min="7439" max="7439" width="10.42578125" style="88" customWidth="1"/>
    <col min="7440" max="7440" width="12.140625" style="88" customWidth="1"/>
    <col min="7441" max="7441" width="11" style="88" customWidth="1"/>
    <col min="7442" max="7442" width="10.85546875" style="88" customWidth="1"/>
    <col min="7443" max="7443" width="11.42578125" style="88" customWidth="1"/>
    <col min="7444" max="7681" width="9.140625" style="88"/>
    <col min="7682" max="7682" width="68.7109375" style="88" customWidth="1"/>
    <col min="7683" max="7683" width="8.42578125" style="88" bestFit="1" customWidth="1"/>
    <col min="7684" max="7684" width="11.85546875" style="88" customWidth="1"/>
    <col min="7685" max="7686" width="6.85546875" style="88" bestFit="1" customWidth="1"/>
    <col min="7687" max="7687" width="2" style="88" customWidth="1"/>
    <col min="7688" max="7688" width="10.42578125" style="88" customWidth="1"/>
    <col min="7689" max="7689" width="9.140625" style="88"/>
    <col min="7690" max="7693" width="9.42578125" style="88" customWidth="1"/>
    <col min="7694" max="7694" width="10.5703125" style="88" bestFit="1" customWidth="1"/>
    <col min="7695" max="7695" width="10.42578125" style="88" customWidth="1"/>
    <col min="7696" max="7696" width="12.140625" style="88" customWidth="1"/>
    <col min="7697" max="7697" width="11" style="88" customWidth="1"/>
    <col min="7698" max="7698" width="10.85546875" style="88" customWidth="1"/>
    <col min="7699" max="7699" width="11.42578125" style="88" customWidth="1"/>
    <col min="7700" max="7937" width="9.140625" style="88"/>
    <col min="7938" max="7938" width="68.7109375" style="88" customWidth="1"/>
    <col min="7939" max="7939" width="8.42578125" style="88" bestFit="1" customWidth="1"/>
    <col min="7940" max="7940" width="11.85546875" style="88" customWidth="1"/>
    <col min="7941" max="7942" width="6.85546875" style="88" bestFit="1" customWidth="1"/>
    <col min="7943" max="7943" width="2" style="88" customWidth="1"/>
    <col min="7944" max="7944" width="10.42578125" style="88" customWidth="1"/>
    <col min="7945" max="7945" width="9.140625" style="88"/>
    <col min="7946" max="7949" width="9.42578125" style="88" customWidth="1"/>
    <col min="7950" max="7950" width="10.5703125" style="88" bestFit="1" customWidth="1"/>
    <col min="7951" max="7951" width="10.42578125" style="88" customWidth="1"/>
    <col min="7952" max="7952" width="12.140625" style="88" customWidth="1"/>
    <col min="7953" max="7953" width="11" style="88" customWidth="1"/>
    <col min="7954" max="7954" width="10.85546875" style="88" customWidth="1"/>
    <col min="7955" max="7955" width="11.42578125" style="88" customWidth="1"/>
    <col min="7956" max="8193" width="9.140625" style="88"/>
    <col min="8194" max="8194" width="68.7109375" style="88" customWidth="1"/>
    <col min="8195" max="8195" width="8.42578125" style="88" bestFit="1" customWidth="1"/>
    <col min="8196" max="8196" width="11.85546875" style="88" customWidth="1"/>
    <col min="8197" max="8198" width="6.85546875" style="88" bestFit="1" customWidth="1"/>
    <col min="8199" max="8199" width="2" style="88" customWidth="1"/>
    <col min="8200" max="8200" width="10.42578125" style="88" customWidth="1"/>
    <col min="8201" max="8201" width="9.140625" style="88"/>
    <col min="8202" max="8205" width="9.42578125" style="88" customWidth="1"/>
    <col min="8206" max="8206" width="10.5703125" style="88" bestFit="1" customWidth="1"/>
    <col min="8207" max="8207" width="10.42578125" style="88" customWidth="1"/>
    <col min="8208" max="8208" width="12.140625" style="88" customWidth="1"/>
    <col min="8209" max="8209" width="11" style="88" customWidth="1"/>
    <col min="8210" max="8210" width="10.85546875" style="88" customWidth="1"/>
    <col min="8211" max="8211" width="11.42578125" style="88" customWidth="1"/>
    <col min="8212" max="8449" width="9.140625" style="88"/>
    <col min="8450" max="8450" width="68.7109375" style="88" customWidth="1"/>
    <col min="8451" max="8451" width="8.42578125" style="88" bestFit="1" customWidth="1"/>
    <col min="8452" max="8452" width="11.85546875" style="88" customWidth="1"/>
    <col min="8453" max="8454" width="6.85546875" style="88" bestFit="1" customWidth="1"/>
    <col min="8455" max="8455" width="2" style="88" customWidth="1"/>
    <col min="8456" max="8456" width="10.42578125" style="88" customWidth="1"/>
    <col min="8457" max="8457" width="9.140625" style="88"/>
    <col min="8458" max="8461" width="9.42578125" style="88" customWidth="1"/>
    <col min="8462" max="8462" width="10.5703125" style="88" bestFit="1" customWidth="1"/>
    <col min="8463" max="8463" width="10.42578125" style="88" customWidth="1"/>
    <col min="8464" max="8464" width="12.140625" style="88" customWidth="1"/>
    <col min="8465" max="8465" width="11" style="88" customWidth="1"/>
    <col min="8466" max="8466" width="10.85546875" style="88" customWidth="1"/>
    <col min="8467" max="8467" width="11.42578125" style="88" customWidth="1"/>
    <col min="8468" max="8705" width="9.140625" style="88"/>
    <col min="8706" max="8706" width="68.7109375" style="88" customWidth="1"/>
    <col min="8707" max="8707" width="8.42578125" style="88" bestFit="1" customWidth="1"/>
    <col min="8708" max="8708" width="11.85546875" style="88" customWidth="1"/>
    <col min="8709" max="8710" width="6.85546875" style="88" bestFit="1" customWidth="1"/>
    <col min="8711" max="8711" width="2" style="88" customWidth="1"/>
    <col min="8712" max="8712" width="10.42578125" style="88" customWidth="1"/>
    <col min="8713" max="8713" width="9.140625" style="88"/>
    <col min="8714" max="8717" width="9.42578125" style="88" customWidth="1"/>
    <col min="8718" max="8718" width="10.5703125" style="88" bestFit="1" customWidth="1"/>
    <col min="8719" max="8719" width="10.42578125" style="88" customWidth="1"/>
    <col min="8720" max="8720" width="12.140625" style="88" customWidth="1"/>
    <col min="8721" max="8721" width="11" style="88" customWidth="1"/>
    <col min="8722" max="8722" width="10.85546875" style="88" customWidth="1"/>
    <col min="8723" max="8723" width="11.42578125" style="88" customWidth="1"/>
    <col min="8724" max="8961" width="9.140625" style="88"/>
    <col min="8962" max="8962" width="68.7109375" style="88" customWidth="1"/>
    <col min="8963" max="8963" width="8.42578125" style="88" bestFit="1" customWidth="1"/>
    <col min="8964" max="8964" width="11.85546875" style="88" customWidth="1"/>
    <col min="8965" max="8966" width="6.85546875" style="88" bestFit="1" customWidth="1"/>
    <col min="8967" max="8967" width="2" style="88" customWidth="1"/>
    <col min="8968" max="8968" width="10.42578125" style="88" customWidth="1"/>
    <col min="8969" max="8969" width="9.140625" style="88"/>
    <col min="8970" max="8973" width="9.42578125" style="88" customWidth="1"/>
    <col min="8974" max="8974" width="10.5703125" style="88" bestFit="1" customWidth="1"/>
    <col min="8975" max="8975" width="10.42578125" style="88" customWidth="1"/>
    <col min="8976" max="8976" width="12.140625" style="88" customWidth="1"/>
    <col min="8977" max="8977" width="11" style="88" customWidth="1"/>
    <col min="8978" max="8978" width="10.85546875" style="88" customWidth="1"/>
    <col min="8979" max="8979" width="11.42578125" style="88" customWidth="1"/>
    <col min="8980" max="9217" width="9.140625" style="88"/>
    <col min="9218" max="9218" width="68.7109375" style="88" customWidth="1"/>
    <col min="9219" max="9219" width="8.42578125" style="88" bestFit="1" customWidth="1"/>
    <col min="9220" max="9220" width="11.85546875" style="88" customWidth="1"/>
    <col min="9221" max="9222" width="6.85546875" style="88" bestFit="1" customWidth="1"/>
    <col min="9223" max="9223" width="2" style="88" customWidth="1"/>
    <col min="9224" max="9224" width="10.42578125" style="88" customWidth="1"/>
    <col min="9225" max="9225" width="9.140625" style="88"/>
    <col min="9226" max="9229" width="9.42578125" style="88" customWidth="1"/>
    <col min="9230" max="9230" width="10.5703125" style="88" bestFit="1" customWidth="1"/>
    <col min="9231" max="9231" width="10.42578125" style="88" customWidth="1"/>
    <col min="9232" max="9232" width="12.140625" style="88" customWidth="1"/>
    <col min="9233" max="9233" width="11" style="88" customWidth="1"/>
    <col min="9234" max="9234" width="10.85546875" style="88" customWidth="1"/>
    <col min="9235" max="9235" width="11.42578125" style="88" customWidth="1"/>
    <col min="9236" max="9473" width="9.140625" style="88"/>
    <col min="9474" max="9474" width="68.7109375" style="88" customWidth="1"/>
    <col min="9475" max="9475" width="8.42578125" style="88" bestFit="1" customWidth="1"/>
    <col min="9476" max="9476" width="11.85546875" style="88" customWidth="1"/>
    <col min="9477" max="9478" width="6.85546875" style="88" bestFit="1" customWidth="1"/>
    <col min="9479" max="9479" width="2" style="88" customWidth="1"/>
    <col min="9480" max="9480" width="10.42578125" style="88" customWidth="1"/>
    <col min="9481" max="9481" width="9.140625" style="88"/>
    <col min="9482" max="9485" width="9.42578125" style="88" customWidth="1"/>
    <col min="9486" max="9486" width="10.5703125" style="88" bestFit="1" customWidth="1"/>
    <col min="9487" max="9487" width="10.42578125" style="88" customWidth="1"/>
    <col min="9488" max="9488" width="12.140625" style="88" customWidth="1"/>
    <col min="9489" max="9489" width="11" style="88" customWidth="1"/>
    <col min="9490" max="9490" width="10.85546875" style="88" customWidth="1"/>
    <col min="9491" max="9491" width="11.42578125" style="88" customWidth="1"/>
    <col min="9492" max="9729" width="9.140625" style="88"/>
    <col min="9730" max="9730" width="68.7109375" style="88" customWidth="1"/>
    <col min="9731" max="9731" width="8.42578125" style="88" bestFit="1" customWidth="1"/>
    <col min="9732" max="9732" width="11.85546875" style="88" customWidth="1"/>
    <col min="9733" max="9734" width="6.85546875" style="88" bestFit="1" customWidth="1"/>
    <col min="9735" max="9735" width="2" style="88" customWidth="1"/>
    <col min="9736" max="9736" width="10.42578125" style="88" customWidth="1"/>
    <col min="9737" max="9737" width="9.140625" style="88"/>
    <col min="9738" max="9741" width="9.42578125" style="88" customWidth="1"/>
    <col min="9742" max="9742" width="10.5703125" style="88" bestFit="1" customWidth="1"/>
    <col min="9743" max="9743" width="10.42578125" style="88" customWidth="1"/>
    <col min="9744" max="9744" width="12.140625" style="88" customWidth="1"/>
    <col min="9745" max="9745" width="11" style="88" customWidth="1"/>
    <col min="9746" max="9746" width="10.85546875" style="88" customWidth="1"/>
    <col min="9747" max="9747" width="11.42578125" style="88" customWidth="1"/>
    <col min="9748" max="9985" width="9.140625" style="88"/>
    <col min="9986" max="9986" width="68.7109375" style="88" customWidth="1"/>
    <col min="9987" max="9987" width="8.42578125" style="88" bestFit="1" customWidth="1"/>
    <col min="9988" max="9988" width="11.85546875" style="88" customWidth="1"/>
    <col min="9989" max="9990" width="6.85546875" style="88" bestFit="1" customWidth="1"/>
    <col min="9991" max="9991" width="2" style="88" customWidth="1"/>
    <col min="9992" max="9992" width="10.42578125" style="88" customWidth="1"/>
    <col min="9993" max="9993" width="9.140625" style="88"/>
    <col min="9994" max="9997" width="9.42578125" style="88" customWidth="1"/>
    <col min="9998" max="9998" width="10.5703125" style="88" bestFit="1" customWidth="1"/>
    <col min="9999" max="9999" width="10.42578125" style="88" customWidth="1"/>
    <col min="10000" max="10000" width="12.140625" style="88" customWidth="1"/>
    <col min="10001" max="10001" width="11" style="88" customWidth="1"/>
    <col min="10002" max="10002" width="10.85546875" style="88" customWidth="1"/>
    <col min="10003" max="10003" width="11.42578125" style="88" customWidth="1"/>
    <col min="10004" max="10241" width="9.140625" style="88"/>
    <col min="10242" max="10242" width="68.7109375" style="88" customWidth="1"/>
    <col min="10243" max="10243" width="8.42578125" style="88" bestFit="1" customWidth="1"/>
    <col min="10244" max="10244" width="11.85546875" style="88" customWidth="1"/>
    <col min="10245" max="10246" width="6.85546875" style="88" bestFit="1" customWidth="1"/>
    <col min="10247" max="10247" width="2" style="88" customWidth="1"/>
    <col min="10248" max="10248" width="10.42578125" style="88" customWidth="1"/>
    <col min="10249" max="10249" width="9.140625" style="88"/>
    <col min="10250" max="10253" width="9.42578125" style="88" customWidth="1"/>
    <col min="10254" max="10254" width="10.5703125" style="88" bestFit="1" customWidth="1"/>
    <col min="10255" max="10255" width="10.42578125" style="88" customWidth="1"/>
    <col min="10256" max="10256" width="12.140625" style="88" customWidth="1"/>
    <col min="10257" max="10257" width="11" style="88" customWidth="1"/>
    <col min="10258" max="10258" width="10.85546875" style="88" customWidth="1"/>
    <col min="10259" max="10259" width="11.42578125" style="88" customWidth="1"/>
    <col min="10260" max="10497" width="9.140625" style="88"/>
    <col min="10498" max="10498" width="68.7109375" style="88" customWidth="1"/>
    <col min="10499" max="10499" width="8.42578125" style="88" bestFit="1" customWidth="1"/>
    <col min="10500" max="10500" width="11.85546875" style="88" customWidth="1"/>
    <col min="10501" max="10502" width="6.85546875" style="88" bestFit="1" customWidth="1"/>
    <col min="10503" max="10503" width="2" style="88" customWidth="1"/>
    <col min="10504" max="10504" width="10.42578125" style="88" customWidth="1"/>
    <col min="10505" max="10505" width="9.140625" style="88"/>
    <col min="10506" max="10509" width="9.42578125" style="88" customWidth="1"/>
    <col min="10510" max="10510" width="10.5703125" style="88" bestFit="1" customWidth="1"/>
    <col min="10511" max="10511" width="10.42578125" style="88" customWidth="1"/>
    <col min="10512" max="10512" width="12.140625" style="88" customWidth="1"/>
    <col min="10513" max="10513" width="11" style="88" customWidth="1"/>
    <col min="10514" max="10514" width="10.85546875" style="88" customWidth="1"/>
    <col min="10515" max="10515" width="11.42578125" style="88" customWidth="1"/>
    <col min="10516" max="10753" width="9.140625" style="88"/>
    <col min="10754" max="10754" width="68.7109375" style="88" customWidth="1"/>
    <col min="10755" max="10755" width="8.42578125" style="88" bestFit="1" customWidth="1"/>
    <col min="10756" max="10756" width="11.85546875" style="88" customWidth="1"/>
    <col min="10757" max="10758" width="6.85546875" style="88" bestFit="1" customWidth="1"/>
    <col min="10759" max="10759" width="2" style="88" customWidth="1"/>
    <col min="10760" max="10760" width="10.42578125" style="88" customWidth="1"/>
    <col min="10761" max="10761" width="9.140625" style="88"/>
    <col min="10762" max="10765" width="9.42578125" style="88" customWidth="1"/>
    <col min="10766" max="10766" width="10.5703125" style="88" bestFit="1" customWidth="1"/>
    <col min="10767" max="10767" width="10.42578125" style="88" customWidth="1"/>
    <col min="10768" max="10768" width="12.140625" style="88" customWidth="1"/>
    <col min="10769" max="10769" width="11" style="88" customWidth="1"/>
    <col min="10770" max="10770" width="10.85546875" style="88" customWidth="1"/>
    <col min="10771" max="10771" width="11.42578125" style="88" customWidth="1"/>
    <col min="10772" max="11009" width="9.140625" style="88"/>
    <col min="11010" max="11010" width="68.7109375" style="88" customWidth="1"/>
    <col min="11011" max="11011" width="8.42578125" style="88" bestFit="1" customWidth="1"/>
    <col min="11012" max="11012" width="11.85546875" style="88" customWidth="1"/>
    <col min="11013" max="11014" width="6.85546875" style="88" bestFit="1" customWidth="1"/>
    <col min="11015" max="11015" width="2" style="88" customWidth="1"/>
    <col min="11016" max="11016" width="10.42578125" style="88" customWidth="1"/>
    <col min="11017" max="11017" width="9.140625" style="88"/>
    <col min="11018" max="11021" width="9.42578125" style="88" customWidth="1"/>
    <col min="11022" max="11022" width="10.5703125" style="88" bestFit="1" customWidth="1"/>
    <col min="11023" max="11023" width="10.42578125" style="88" customWidth="1"/>
    <col min="11024" max="11024" width="12.140625" style="88" customWidth="1"/>
    <col min="11025" max="11025" width="11" style="88" customWidth="1"/>
    <col min="11026" max="11026" width="10.85546875" style="88" customWidth="1"/>
    <col min="11027" max="11027" width="11.42578125" style="88" customWidth="1"/>
    <col min="11028" max="11265" width="9.140625" style="88"/>
    <col min="11266" max="11266" width="68.7109375" style="88" customWidth="1"/>
    <col min="11267" max="11267" width="8.42578125" style="88" bestFit="1" customWidth="1"/>
    <col min="11268" max="11268" width="11.85546875" style="88" customWidth="1"/>
    <col min="11269" max="11270" width="6.85546875" style="88" bestFit="1" customWidth="1"/>
    <col min="11271" max="11271" width="2" style="88" customWidth="1"/>
    <col min="11272" max="11272" width="10.42578125" style="88" customWidth="1"/>
    <col min="11273" max="11273" width="9.140625" style="88"/>
    <col min="11274" max="11277" width="9.42578125" style="88" customWidth="1"/>
    <col min="11278" max="11278" width="10.5703125" style="88" bestFit="1" customWidth="1"/>
    <col min="11279" max="11279" width="10.42578125" style="88" customWidth="1"/>
    <col min="11280" max="11280" width="12.140625" style="88" customWidth="1"/>
    <col min="11281" max="11281" width="11" style="88" customWidth="1"/>
    <col min="11282" max="11282" width="10.85546875" style="88" customWidth="1"/>
    <col min="11283" max="11283" width="11.42578125" style="88" customWidth="1"/>
    <col min="11284" max="11521" width="9.140625" style="88"/>
    <col min="11522" max="11522" width="68.7109375" style="88" customWidth="1"/>
    <col min="11523" max="11523" width="8.42578125" style="88" bestFit="1" customWidth="1"/>
    <col min="11524" max="11524" width="11.85546875" style="88" customWidth="1"/>
    <col min="11525" max="11526" width="6.85546875" style="88" bestFit="1" customWidth="1"/>
    <col min="11527" max="11527" width="2" style="88" customWidth="1"/>
    <col min="11528" max="11528" width="10.42578125" style="88" customWidth="1"/>
    <col min="11529" max="11529" width="9.140625" style="88"/>
    <col min="11530" max="11533" width="9.42578125" style="88" customWidth="1"/>
    <col min="11534" max="11534" width="10.5703125" style="88" bestFit="1" customWidth="1"/>
    <col min="11535" max="11535" width="10.42578125" style="88" customWidth="1"/>
    <col min="11536" max="11536" width="12.140625" style="88" customWidth="1"/>
    <col min="11537" max="11537" width="11" style="88" customWidth="1"/>
    <col min="11538" max="11538" width="10.85546875" style="88" customWidth="1"/>
    <col min="11539" max="11539" width="11.42578125" style="88" customWidth="1"/>
    <col min="11540" max="11777" width="9.140625" style="88"/>
    <col min="11778" max="11778" width="68.7109375" style="88" customWidth="1"/>
    <col min="11779" max="11779" width="8.42578125" style="88" bestFit="1" customWidth="1"/>
    <col min="11780" max="11780" width="11.85546875" style="88" customWidth="1"/>
    <col min="11781" max="11782" width="6.85546875" style="88" bestFit="1" customWidth="1"/>
    <col min="11783" max="11783" width="2" style="88" customWidth="1"/>
    <col min="11784" max="11784" width="10.42578125" style="88" customWidth="1"/>
    <col min="11785" max="11785" width="9.140625" style="88"/>
    <col min="11786" max="11789" width="9.42578125" style="88" customWidth="1"/>
    <col min="11790" max="11790" width="10.5703125" style="88" bestFit="1" customWidth="1"/>
    <col min="11791" max="11791" width="10.42578125" style="88" customWidth="1"/>
    <col min="11792" max="11792" width="12.140625" style="88" customWidth="1"/>
    <col min="11793" max="11793" width="11" style="88" customWidth="1"/>
    <col min="11794" max="11794" width="10.85546875" style="88" customWidth="1"/>
    <col min="11795" max="11795" width="11.42578125" style="88" customWidth="1"/>
    <col min="11796" max="12033" width="9.140625" style="88"/>
    <col min="12034" max="12034" width="68.7109375" style="88" customWidth="1"/>
    <col min="12035" max="12035" width="8.42578125" style="88" bestFit="1" customWidth="1"/>
    <col min="12036" max="12036" width="11.85546875" style="88" customWidth="1"/>
    <col min="12037" max="12038" width="6.85546875" style="88" bestFit="1" customWidth="1"/>
    <col min="12039" max="12039" width="2" style="88" customWidth="1"/>
    <col min="12040" max="12040" width="10.42578125" style="88" customWidth="1"/>
    <col min="12041" max="12041" width="9.140625" style="88"/>
    <col min="12042" max="12045" width="9.42578125" style="88" customWidth="1"/>
    <col min="12046" max="12046" width="10.5703125" style="88" bestFit="1" customWidth="1"/>
    <col min="12047" max="12047" width="10.42578125" style="88" customWidth="1"/>
    <col min="12048" max="12048" width="12.140625" style="88" customWidth="1"/>
    <col min="12049" max="12049" width="11" style="88" customWidth="1"/>
    <col min="12050" max="12050" width="10.85546875" style="88" customWidth="1"/>
    <col min="12051" max="12051" width="11.42578125" style="88" customWidth="1"/>
    <col min="12052" max="12289" width="9.140625" style="88"/>
    <col min="12290" max="12290" width="68.7109375" style="88" customWidth="1"/>
    <col min="12291" max="12291" width="8.42578125" style="88" bestFit="1" customWidth="1"/>
    <col min="12292" max="12292" width="11.85546875" style="88" customWidth="1"/>
    <col min="12293" max="12294" width="6.85546875" style="88" bestFit="1" customWidth="1"/>
    <col min="12295" max="12295" width="2" style="88" customWidth="1"/>
    <col min="12296" max="12296" width="10.42578125" style="88" customWidth="1"/>
    <col min="12297" max="12297" width="9.140625" style="88"/>
    <col min="12298" max="12301" width="9.42578125" style="88" customWidth="1"/>
    <col min="12302" max="12302" width="10.5703125" style="88" bestFit="1" customWidth="1"/>
    <col min="12303" max="12303" width="10.42578125" style="88" customWidth="1"/>
    <col min="12304" max="12304" width="12.140625" style="88" customWidth="1"/>
    <col min="12305" max="12305" width="11" style="88" customWidth="1"/>
    <col min="12306" max="12306" width="10.85546875" style="88" customWidth="1"/>
    <col min="12307" max="12307" width="11.42578125" style="88" customWidth="1"/>
    <col min="12308" max="12545" width="9.140625" style="88"/>
    <col min="12546" max="12546" width="68.7109375" style="88" customWidth="1"/>
    <col min="12547" max="12547" width="8.42578125" style="88" bestFit="1" customWidth="1"/>
    <col min="12548" max="12548" width="11.85546875" style="88" customWidth="1"/>
    <col min="12549" max="12550" width="6.85546875" style="88" bestFit="1" customWidth="1"/>
    <col min="12551" max="12551" width="2" style="88" customWidth="1"/>
    <col min="12552" max="12552" width="10.42578125" style="88" customWidth="1"/>
    <col min="12553" max="12553" width="9.140625" style="88"/>
    <col min="12554" max="12557" width="9.42578125" style="88" customWidth="1"/>
    <col min="12558" max="12558" width="10.5703125" style="88" bestFit="1" customWidth="1"/>
    <col min="12559" max="12559" width="10.42578125" style="88" customWidth="1"/>
    <col min="12560" max="12560" width="12.140625" style="88" customWidth="1"/>
    <col min="12561" max="12561" width="11" style="88" customWidth="1"/>
    <col min="12562" max="12562" width="10.85546875" style="88" customWidth="1"/>
    <col min="12563" max="12563" width="11.42578125" style="88" customWidth="1"/>
    <col min="12564" max="12801" width="9.140625" style="88"/>
    <col min="12802" max="12802" width="68.7109375" style="88" customWidth="1"/>
    <col min="12803" max="12803" width="8.42578125" style="88" bestFit="1" customWidth="1"/>
    <col min="12804" max="12804" width="11.85546875" style="88" customWidth="1"/>
    <col min="12805" max="12806" width="6.85546875" style="88" bestFit="1" customWidth="1"/>
    <col min="12807" max="12807" width="2" style="88" customWidth="1"/>
    <col min="12808" max="12808" width="10.42578125" style="88" customWidth="1"/>
    <col min="12809" max="12809" width="9.140625" style="88"/>
    <col min="12810" max="12813" width="9.42578125" style="88" customWidth="1"/>
    <col min="12814" max="12814" width="10.5703125" style="88" bestFit="1" customWidth="1"/>
    <col min="12815" max="12815" width="10.42578125" style="88" customWidth="1"/>
    <col min="12816" max="12816" width="12.140625" style="88" customWidth="1"/>
    <col min="12817" max="12817" width="11" style="88" customWidth="1"/>
    <col min="12818" max="12818" width="10.85546875" style="88" customWidth="1"/>
    <col min="12819" max="12819" width="11.42578125" style="88" customWidth="1"/>
    <col min="12820" max="13057" width="9.140625" style="88"/>
    <col min="13058" max="13058" width="68.7109375" style="88" customWidth="1"/>
    <col min="13059" max="13059" width="8.42578125" style="88" bestFit="1" customWidth="1"/>
    <col min="13060" max="13060" width="11.85546875" style="88" customWidth="1"/>
    <col min="13061" max="13062" width="6.85546875" style="88" bestFit="1" customWidth="1"/>
    <col min="13063" max="13063" width="2" style="88" customWidth="1"/>
    <col min="13064" max="13064" width="10.42578125" style="88" customWidth="1"/>
    <col min="13065" max="13065" width="9.140625" style="88"/>
    <col min="13066" max="13069" width="9.42578125" style="88" customWidth="1"/>
    <col min="13070" max="13070" width="10.5703125" style="88" bestFit="1" customWidth="1"/>
    <col min="13071" max="13071" width="10.42578125" style="88" customWidth="1"/>
    <col min="13072" max="13072" width="12.140625" style="88" customWidth="1"/>
    <col min="13073" max="13073" width="11" style="88" customWidth="1"/>
    <col min="13074" max="13074" width="10.85546875" style="88" customWidth="1"/>
    <col min="13075" max="13075" width="11.42578125" style="88" customWidth="1"/>
    <col min="13076" max="13313" width="9.140625" style="88"/>
    <col min="13314" max="13314" width="68.7109375" style="88" customWidth="1"/>
    <col min="13315" max="13315" width="8.42578125" style="88" bestFit="1" customWidth="1"/>
    <col min="13316" max="13316" width="11.85546875" style="88" customWidth="1"/>
    <col min="13317" max="13318" width="6.85546875" style="88" bestFit="1" customWidth="1"/>
    <col min="13319" max="13319" width="2" style="88" customWidth="1"/>
    <col min="13320" max="13320" width="10.42578125" style="88" customWidth="1"/>
    <col min="13321" max="13321" width="9.140625" style="88"/>
    <col min="13322" max="13325" width="9.42578125" style="88" customWidth="1"/>
    <col min="13326" max="13326" width="10.5703125" style="88" bestFit="1" customWidth="1"/>
    <col min="13327" max="13327" width="10.42578125" style="88" customWidth="1"/>
    <col min="13328" max="13328" width="12.140625" style="88" customWidth="1"/>
    <col min="13329" max="13329" width="11" style="88" customWidth="1"/>
    <col min="13330" max="13330" width="10.85546875" style="88" customWidth="1"/>
    <col min="13331" max="13331" width="11.42578125" style="88" customWidth="1"/>
    <col min="13332" max="13569" width="9.140625" style="88"/>
    <col min="13570" max="13570" width="68.7109375" style="88" customWidth="1"/>
    <col min="13571" max="13571" width="8.42578125" style="88" bestFit="1" customWidth="1"/>
    <col min="13572" max="13572" width="11.85546875" style="88" customWidth="1"/>
    <col min="13573" max="13574" width="6.85546875" style="88" bestFit="1" customWidth="1"/>
    <col min="13575" max="13575" width="2" style="88" customWidth="1"/>
    <col min="13576" max="13576" width="10.42578125" style="88" customWidth="1"/>
    <col min="13577" max="13577" width="9.140625" style="88"/>
    <col min="13578" max="13581" width="9.42578125" style="88" customWidth="1"/>
    <col min="13582" max="13582" width="10.5703125" style="88" bestFit="1" customWidth="1"/>
    <col min="13583" max="13583" width="10.42578125" style="88" customWidth="1"/>
    <col min="13584" max="13584" width="12.140625" style="88" customWidth="1"/>
    <col min="13585" max="13585" width="11" style="88" customWidth="1"/>
    <col min="13586" max="13586" width="10.85546875" style="88" customWidth="1"/>
    <col min="13587" max="13587" width="11.42578125" style="88" customWidth="1"/>
    <col min="13588" max="13825" width="9.140625" style="88"/>
    <col min="13826" max="13826" width="68.7109375" style="88" customWidth="1"/>
    <col min="13827" max="13827" width="8.42578125" style="88" bestFit="1" customWidth="1"/>
    <col min="13828" max="13828" width="11.85546875" style="88" customWidth="1"/>
    <col min="13829" max="13830" width="6.85546875" style="88" bestFit="1" customWidth="1"/>
    <col min="13831" max="13831" width="2" style="88" customWidth="1"/>
    <col min="13832" max="13832" width="10.42578125" style="88" customWidth="1"/>
    <col min="13833" max="13833" width="9.140625" style="88"/>
    <col min="13834" max="13837" width="9.42578125" style="88" customWidth="1"/>
    <col min="13838" max="13838" width="10.5703125" style="88" bestFit="1" customWidth="1"/>
    <col min="13839" max="13839" width="10.42578125" style="88" customWidth="1"/>
    <col min="13840" max="13840" width="12.140625" style="88" customWidth="1"/>
    <col min="13841" max="13841" width="11" style="88" customWidth="1"/>
    <col min="13842" max="13842" width="10.85546875" style="88" customWidth="1"/>
    <col min="13843" max="13843" width="11.42578125" style="88" customWidth="1"/>
    <col min="13844" max="14081" width="9.140625" style="88"/>
    <col min="14082" max="14082" width="68.7109375" style="88" customWidth="1"/>
    <col min="14083" max="14083" width="8.42578125" style="88" bestFit="1" customWidth="1"/>
    <col min="14084" max="14084" width="11.85546875" style="88" customWidth="1"/>
    <col min="14085" max="14086" width="6.85546875" style="88" bestFit="1" customWidth="1"/>
    <col min="14087" max="14087" width="2" style="88" customWidth="1"/>
    <col min="14088" max="14088" width="10.42578125" style="88" customWidth="1"/>
    <col min="14089" max="14089" width="9.140625" style="88"/>
    <col min="14090" max="14093" width="9.42578125" style="88" customWidth="1"/>
    <col min="14094" max="14094" width="10.5703125" style="88" bestFit="1" customWidth="1"/>
    <col min="14095" max="14095" width="10.42578125" style="88" customWidth="1"/>
    <col min="14096" max="14096" width="12.140625" style="88" customWidth="1"/>
    <col min="14097" max="14097" width="11" style="88" customWidth="1"/>
    <col min="14098" max="14098" width="10.85546875" style="88" customWidth="1"/>
    <col min="14099" max="14099" width="11.42578125" style="88" customWidth="1"/>
    <col min="14100" max="14337" width="9.140625" style="88"/>
    <col min="14338" max="14338" width="68.7109375" style="88" customWidth="1"/>
    <col min="14339" max="14339" width="8.42578125" style="88" bestFit="1" customWidth="1"/>
    <col min="14340" max="14340" width="11.85546875" style="88" customWidth="1"/>
    <col min="14341" max="14342" width="6.85546875" style="88" bestFit="1" customWidth="1"/>
    <col min="14343" max="14343" width="2" style="88" customWidth="1"/>
    <col min="14344" max="14344" width="10.42578125" style="88" customWidth="1"/>
    <col min="14345" max="14345" width="9.140625" style="88"/>
    <col min="14346" max="14349" width="9.42578125" style="88" customWidth="1"/>
    <col min="14350" max="14350" width="10.5703125" style="88" bestFit="1" customWidth="1"/>
    <col min="14351" max="14351" width="10.42578125" style="88" customWidth="1"/>
    <col min="14352" max="14352" width="12.140625" style="88" customWidth="1"/>
    <col min="14353" max="14353" width="11" style="88" customWidth="1"/>
    <col min="14354" max="14354" width="10.85546875" style="88" customWidth="1"/>
    <col min="14355" max="14355" width="11.42578125" style="88" customWidth="1"/>
    <col min="14356" max="14593" width="9.140625" style="88"/>
    <col min="14594" max="14594" width="68.7109375" style="88" customWidth="1"/>
    <col min="14595" max="14595" width="8.42578125" style="88" bestFit="1" customWidth="1"/>
    <col min="14596" max="14596" width="11.85546875" style="88" customWidth="1"/>
    <col min="14597" max="14598" width="6.85546875" style="88" bestFit="1" customWidth="1"/>
    <col min="14599" max="14599" width="2" style="88" customWidth="1"/>
    <col min="14600" max="14600" width="10.42578125" style="88" customWidth="1"/>
    <col min="14601" max="14601" width="9.140625" style="88"/>
    <col min="14602" max="14605" width="9.42578125" style="88" customWidth="1"/>
    <col min="14606" max="14606" width="10.5703125" style="88" bestFit="1" customWidth="1"/>
    <col min="14607" max="14607" width="10.42578125" style="88" customWidth="1"/>
    <col min="14608" max="14608" width="12.140625" style="88" customWidth="1"/>
    <col min="14609" max="14609" width="11" style="88" customWidth="1"/>
    <col min="14610" max="14610" width="10.85546875" style="88" customWidth="1"/>
    <col min="14611" max="14611" width="11.42578125" style="88" customWidth="1"/>
    <col min="14612" max="14849" width="9.140625" style="88"/>
    <col min="14850" max="14850" width="68.7109375" style="88" customWidth="1"/>
    <col min="14851" max="14851" width="8.42578125" style="88" bestFit="1" customWidth="1"/>
    <col min="14852" max="14852" width="11.85546875" style="88" customWidth="1"/>
    <col min="14853" max="14854" width="6.85546875" style="88" bestFit="1" customWidth="1"/>
    <col min="14855" max="14855" width="2" style="88" customWidth="1"/>
    <col min="14856" max="14856" width="10.42578125" style="88" customWidth="1"/>
    <col min="14857" max="14857" width="9.140625" style="88"/>
    <col min="14858" max="14861" width="9.42578125" style="88" customWidth="1"/>
    <col min="14862" max="14862" width="10.5703125" style="88" bestFit="1" customWidth="1"/>
    <col min="14863" max="14863" width="10.42578125" style="88" customWidth="1"/>
    <col min="14864" max="14864" width="12.140625" style="88" customWidth="1"/>
    <col min="14865" max="14865" width="11" style="88" customWidth="1"/>
    <col min="14866" max="14866" width="10.85546875" style="88" customWidth="1"/>
    <col min="14867" max="14867" width="11.42578125" style="88" customWidth="1"/>
    <col min="14868" max="15105" width="9.140625" style="88"/>
    <col min="15106" max="15106" width="68.7109375" style="88" customWidth="1"/>
    <col min="15107" max="15107" width="8.42578125" style="88" bestFit="1" customWidth="1"/>
    <col min="15108" max="15108" width="11.85546875" style="88" customWidth="1"/>
    <col min="15109" max="15110" width="6.85546875" style="88" bestFit="1" customWidth="1"/>
    <col min="15111" max="15111" width="2" style="88" customWidth="1"/>
    <col min="15112" max="15112" width="10.42578125" style="88" customWidth="1"/>
    <col min="15113" max="15113" width="9.140625" style="88"/>
    <col min="15114" max="15117" width="9.42578125" style="88" customWidth="1"/>
    <col min="15118" max="15118" width="10.5703125" style="88" bestFit="1" customWidth="1"/>
    <col min="15119" max="15119" width="10.42578125" style="88" customWidth="1"/>
    <col min="15120" max="15120" width="12.140625" style="88" customWidth="1"/>
    <col min="15121" max="15121" width="11" style="88" customWidth="1"/>
    <col min="15122" max="15122" width="10.85546875" style="88" customWidth="1"/>
    <col min="15123" max="15123" width="11.42578125" style="88" customWidth="1"/>
    <col min="15124" max="15361" width="9.140625" style="88"/>
    <col min="15362" max="15362" width="68.7109375" style="88" customWidth="1"/>
    <col min="15363" max="15363" width="8.42578125" style="88" bestFit="1" customWidth="1"/>
    <col min="15364" max="15364" width="11.85546875" style="88" customWidth="1"/>
    <col min="15365" max="15366" width="6.85546875" style="88" bestFit="1" customWidth="1"/>
    <col min="15367" max="15367" width="2" style="88" customWidth="1"/>
    <col min="15368" max="15368" width="10.42578125" style="88" customWidth="1"/>
    <col min="15369" max="15369" width="9.140625" style="88"/>
    <col min="15370" max="15373" width="9.42578125" style="88" customWidth="1"/>
    <col min="15374" max="15374" width="10.5703125" style="88" bestFit="1" customWidth="1"/>
    <col min="15375" max="15375" width="10.42578125" style="88" customWidth="1"/>
    <col min="15376" max="15376" width="12.140625" style="88" customWidth="1"/>
    <col min="15377" max="15377" width="11" style="88" customWidth="1"/>
    <col min="15378" max="15378" width="10.85546875" style="88" customWidth="1"/>
    <col min="15379" max="15379" width="11.42578125" style="88" customWidth="1"/>
    <col min="15380" max="15617" width="9.140625" style="88"/>
    <col min="15618" max="15618" width="68.7109375" style="88" customWidth="1"/>
    <col min="15619" max="15619" width="8.42578125" style="88" bestFit="1" customWidth="1"/>
    <col min="15620" max="15620" width="11.85546875" style="88" customWidth="1"/>
    <col min="15621" max="15622" width="6.85546875" style="88" bestFit="1" customWidth="1"/>
    <col min="15623" max="15623" width="2" style="88" customWidth="1"/>
    <col min="15624" max="15624" width="10.42578125" style="88" customWidth="1"/>
    <col min="15625" max="15625" width="9.140625" style="88"/>
    <col min="15626" max="15629" width="9.42578125" style="88" customWidth="1"/>
    <col min="15630" max="15630" width="10.5703125" style="88" bestFit="1" customWidth="1"/>
    <col min="15631" max="15631" width="10.42578125" style="88" customWidth="1"/>
    <col min="15632" max="15632" width="12.140625" style="88" customWidth="1"/>
    <col min="15633" max="15633" width="11" style="88" customWidth="1"/>
    <col min="15634" max="15634" width="10.85546875" style="88" customWidth="1"/>
    <col min="15635" max="15635" width="11.42578125" style="88" customWidth="1"/>
    <col min="15636" max="15873" width="9.140625" style="88"/>
    <col min="15874" max="15874" width="68.7109375" style="88" customWidth="1"/>
    <col min="15875" max="15875" width="8.42578125" style="88" bestFit="1" customWidth="1"/>
    <col min="15876" max="15876" width="11.85546875" style="88" customWidth="1"/>
    <col min="15877" max="15878" width="6.85546875" style="88" bestFit="1" customWidth="1"/>
    <col min="15879" max="15879" width="2" style="88" customWidth="1"/>
    <col min="15880" max="15880" width="10.42578125" style="88" customWidth="1"/>
    <col min="15881" max="15881" width="9.140625" style="88"/>
    <col min="15882" max="15885" width="9.42578125" style="88" customWidth="1"/>
    <col min="15886" max="15886" width="10.5703125" style="88" bestFit="1" customWidth="1"/>
    <col min="15887" max="15887" width="10.42578125" style="88" customWidth="1"/>
    <col min="15888" max="15888" width="12.140625" style="88" customWidth="1"/>
    <col min="15889" max="15889" width="11" style="88" customWidth="1"/>
    <col min="15890" max="15890" width="10.85546875" style="88" customWidth="1"/>
    <col min="15891" max="15891" width="11.42578125" style="88" customWidth="1"/>
    <col min="15892" max="16129" width="9.140625" style="88"/>
    <col min="16130" max="16130" width="68.7109375" style="88" customWidth="1"/>
    <col min="16131" max="16131" width="8.42578125" style="88" bestFit="1" customWidth="1"/>
    <col min="16132" max="16132" width="11.85546875" style="88" customWidth="1"/>
    <col min="16133" max="16134" width="6.85546875" style="88" bestFit="1" customWidth="1"/>
    <col min="16135" max="16135" width="2" style="88" customWidth="1"/>
    <col min="16136" max="16136" width="10.42578125" style="88" customWidth="1"/>
    <col min="16137" max="16137" width="9.140625" style="88"/>
    <col min="16138" max="16141" width="9.42578125" style="88" customWidth="1"/>
    <col min="16142" max="16142" width="10.5703125" style="88" bestFit="1" customWidth="1"/>
    <col min="16143" max="16143" width="10.42578125" style="88" customWidth="1"/>
    <col min="16144" max="16144" width="12.140625" style="88" customWidth="1"/>
    <col min="16145" max="16145" width="11" style="88" customWidth="1"/>
    <col min="16146" max="16146" width="10.85546875" style="88" customWidth="1"/>
    <col min="16147" max="16147" width="11.42578125" style="88" customWidth="1"/>
    <col min="16148" max="16384" width="9.140625" style="88"/>
  </cols>
  <sheetData>
    <row r="1" spans="1:19" ht="15.75">
      <c r="A1" s="1395" t="s">
        <v>511</v>
      </c>
      <c r="B1" s="1396"/>
      <c r="C1" s="1396"/>
      <c r="D1" s="1396"/>
      <c r="E1" s="1396"/>
      <c r="F1" s="1396"/>
      <c r="G1" s="1396"/>
      <c r="H1" s="1396"/>
      <c r="I1" s="1396"/>
      <c r="J1" s="1396"/>
      <c r="K1" s="1396"/>
      <c r="L1" s="1396"/>
      <c r="M1" s="1396"/>
      <c r="N1" s="1396"/>
      <c r="O1" s="1396"/>
      <c r="P1" s="1396"/>
      <c r="Q1" s="1396"/>
      <c r="R1" s="1396"/>
      <c r="S1" s="1397"/>
    </row>
    <row r="2" spans="1:19">
      <c r="A2" s="69"/>
      <c r="B2" s="95"/>
      <c r="C2" s="95"/>
      <c r="D2" s="95"/>
      <c r="E2" s="95"/>
      <c r="F2" s="108"/>
      <c r="G2" s="108"/>
      <c r="I2" s="108"/>
      <c r="J2" s="108"/>
      <c r="K2" s="108"/>
      <c r="L2" s="108"/>
      <c r="M2" s="108"/>
      <c r="N2" s="108"/>
    </row>
    <row r="3" spans="1:19">
      <c r="A3" s="91"/>
      <c r="B3" s="110"/>
      <c r="C3" s="111" t="s">
        <v>87</v>
      </c>
      <c r="D3" s="169"/>
      <c r="E3" s="169"/>
      <c r="F3" s="170"/>
      <c r="G3" s="114"/>
      <c r="H3" s="1390" t="s">
        <v>227</v>
      </c>
      <c r="I3" s="1390"/>
      <c r="J3" s="1390"/>
      <c r="K3" s="1390"/>
      <c r="L3" s="1390"/>
      <c r="M3" s="1390"/>
      <c r="N3" s="1391" t="s">
        <v>228</v>
      </c>
      <c r="O3" s="1391"/>
      <c r="P3" s="1391"/>
      <c r="Q3" s="1391"/>
      <c r="R3" s="1391"/>
      <c r="S3" s="1391"/>
    </row>
    <row r="4" spans="1:19">
      <c r="A4" s="171" t="s">
        <v>88</v>
      </c>
      <c r="B4" s="116" t="s">
        <v>89</v>
      </c>
      <c r="C4" s="117" t="s">
        <v>90</v>
      </c>
      <c r="D4" s="172" t="s">
        <v>91</v>
      </c>
      <c r="E4" s="172" t="s">
        <v>92</v>
      </c>
      <c r="F4" s="173" t="s">
        <v>0</v>
      </c>
      <c r="G4" s="119"/>
      <c r="H4" s="120">
        <v>2015</v>
      </c>
      <c r="I4" s="120">
        <v>2016</v>
      </c>
      <c r="J4" s="120">
        <v>2017</v>
      </c>
      <c r="K4" s="120">
        <v>2018</v>
      </c>
      <c r="L4" s="120">
        <v>2019</v>
      </c>
      <c r="M4" s="120">
        <v>2020</v>
      </c>
      <c r="N4" s="120">
        <v>2015</v>
      </c>
      <c r="O4" s="120">
        <v>2016</v>
      </c>
      <c r="P4" s="120">
        <v>2017</v>
      </c>
      <c r="Q4" s="120">
        <v>2018</v>
      </c>
      <c r="R4" s="120">
        <v>2019</v>
      </c>
      <c r="S4" s="120">
        <v>2020</v>
      </c>
    </row>
    <row r="5" spans="1:19">
      <c r="A5" s="128" t="s">
        <v>93</v>
      </c>
      <c r="B5" s="122" t="s">
        <v>94</v>
      </c>
      <c r="C5" s="123" t="s">
        <v>95</v>
      </c>
      <c r="D5" s="124" t="s">
        <v>96</v>
      </c>
      <c r="E5" s="124" t="s">
        <v>111</v>
      </c>
      <c r="F5" s="174" t="s">
        <v>98</v>
      </c>
      <c r="G5" s="126"/>
      <c r="H5" s="127"/>
      <c r="I5" s="127"/>
      <c r="J5" s="127"/>
      <c r="K5" s="127"/>
      <c r="L5" s="127"/>
      <c r="M5" s="127"/>
      <c r="N5" s="127"/>
      <c r="O5" s="127"/>
      <c r="P5" s="128"/>
      <c r="Q5" s="128"/>
      <c r="R5" s="128"/>
      <c r="S5" s="128"/>
    </row>
    <row r="6" spans="1:19">
      <c r="A6" s="171"/>
      <c r="B6" s="175" t="s">
        <v>99</v>
      </c>
      <c r="C6" s="176"/>
      <c r="D6" s="177"/>
      <c r="E6" s="177"/>
      <c r="F6" s="178"/>
      <c r="G6" s="132"/>
      <c r="H6" s="179"/>
      <c r="I6" s="179"/>
      <c r="J6" s="179"/>
      <c r="K6" s="179"/>
      <c r="L6" s="179"/>
      <c r="M6" s="179"/>
      <c r="N6" s="92"/>
      <c r="O6" s="92"/>
      <c r="P6" s="92"/>
      <c r="Q6" s="92"/>
      <c r="R6" s="92"/>
      <c r="S6" s="92"/>
    </row>
    <row r="7" spans="1:19">
      <c r="A7" s="92"/>
      <c r="B7" s="180"/>
      <c r="C7" s="176"/>
      <c r="D7" s="180"/>
      <c r="E7" s="180"/>
      <c r="F7" s="176"/>
      <c r="G7" s="135"/>
      <c r="H7" s="136"/>
      <c r="I7" s="136"/>
      <c r="J7" s="136"/>
      <c r="K7" s="136"/>
      <c r="L7" s="136"/>
      <c r="M7" s="136"/>
      <c r="N7" s="92"/>
      <c r="O7" s="92"/>
      <c r="P7" s="92"/>
      <c r="Q7" s="92"/>
      <c r="R7" s="92"/>
      <c r="S7" s="92"/>
    </row>
    <row r="8" spans="1:19">
      <c r="A8" s="181">
        <v>1.1000000000000001</v>
      </c>
      <c r="B8" s="180" t="s">
        <v>204</v>
      </c>
      <c r="C8" s="512">
        <v>0</v>
      </c>
      <c r="D8" s="134" t="str">
        <f>Inputs!$D$82</f>
        <v>Support staff</v>
      </c>
      <c r="E8" s="180">
        <v>1</v>
      </c>
      <c r="F8" s="176">
        <f>E8*C8</f>
        <v>0</v>
      </c>
      <c r="G8" s="135"/>
      <c r="H8" s="971">
        <f>Inputs!L$82</f>
        <v>68.441017362959727</v>
      </c>
      <c r="I8" s="971">
        <f>Inputs!M$82</f>
        <v>69.791189569063036</v>
      </c>
      <c r="J8" s="971">
        <f>Inputs!N$82</f>
        <v>71.02222509185215</v>
      </c>
      <c r="K8" s="971">
        <f>Inputs!O$82</f>
        <v>72.274974651437702</v>
      </c>
      <c r="L8" s="971">
        <f>Inputs!P$82</f>
        <v>73.549821258208297</v>
      </c>
      <c r="M8" s="971">
        <f>Inputs!Q$82</f>
        <v>74.847154678410959</v>
      </c>
      <c r="N8" s="997">
        <f t="shared" ref="N8:S8" si="0">H8*$F8</f>
        <v>0</v>
      </c>
      <c r="O8" s="997">
        <f t="shared" si="0"/>
        <v>0</v>
      </c>
      <c r="P8" s="997">
        <f t="shared" si="0"/>
        <v>0</v>
      </c>
      <c r="Q8" s="997">
        <f t="shared" si="0"/>
        <v>0</v>
      </c>
      <c r="R8" s="997">
        <f t="shared" si="0"/>
        <v>0</v>
      </c>
      <c r="S8" s="997">
        <f t="shared" si="0"/>
        <v>0</v>
      </c>
    </row>
    <row r="9" spans="1:19">
      <c r="A9" s="181"/>
      <c r="B9" s="180"/>
      <c r="C9" s="512"/>
      <c r="D9" s="180"/>
      <c r="E9" s="180"/>
      <c r="F9" s="176"/>
      <c r="G9" s="135"/>
      <c r="H9" s="982"/>
      <c r="I9" s="982"/>
      <c r="J9" s="982"/>
      <c r="K9" s="982"/>
      <c r="L9" s="982"/>
      <c r="M9" s="982"/>
      <c r="N9" s="997"/>
      <c r="O9" s="997"/>
      <c r="P9" s="997"/>
      <c r="Q9" s="997"/>
      <c r="R9" s="997"/>
      <c r="S9" s="997"/>
    </row>
    <row r="10" spans="1:19">
      <c r="A10" s="181">
        <v>1.2</v>
      </c>
      <c r="B10" s="180" t="s">
        <v>205</v>
      </c>
      <c r="C10" s="512">
        <v>4.129793510324483E-2</v>
      </c>
      <c r="D10" s="134" t="str">
        <f>Inputs!$D$82</f>
        <v>Support staff</v>
      </c>
      <c r="E10" s="180">
        <v>1</v>
      </c>
      <c r="F10" s="176">
        <f>E10*C10</f>
        <v>4.129793510324483E-2</v>
      </c>
      <c r="G10" s="135"/>
      <c r="H10" s="971">
        <f>Inputs!L$82</f>
        <v>68.441017362959727</v>
      </c>
      <c r="I10" s="971">
        <f>Inputs!M$82</f>
        <v>69.791189569063036</v>
      </c>
      <c r="J10" s="971">
        <f>Inputs!N$82</f>
        <v>71.02222509185215</v>
      </c>
      <c r="K10" s="971">
        <f>Inputs!O$82</f>
        <v>72.274974651437702</v>
      </c>
      <c r="L10" s="971">
        <f>Inputs!P$82</f>
        <v>73.549821258208297</v>
      </c>
      <c r="M10" s="971">
        <f>Inputs!Q$82</f>
        <v>74.847154678410959</v>
      </c>
      <c r="N10" s="1017">
        <f t="shared" ref="N10:S10" si="1">H10*$F10</f>
        <v>2.8264726934555635</v>
      </c>
      <c r="O10" s="1017">
        <f t="shared" si="1"/>
        <v>2.8822320176014227</v>
      </c>
      <c r="P10" s="1017">
        <f t="shared" si="1"/>
        <v>2.9330712427313568</v>
      </c>
      <c r="Q10" s="1017">
        <f t="shared" si="1"/>
        <v>2.9848072127437395</v>
      </c>
      <c r="R10" s="1017">
        <f t="shared" si="1"/>
        <v>3.0374557451767434</v>
      </c>
      <c r="S10" s="1017">
        <f t="shared" si="1"/>
        <v>3.0910329365715437</v>
      </c>
    </row>
    <row r="11" spans="1:19">
      <c r="A11" s="181"/>
      <c r="B11" s="180" t="s">
        <v>112</v>
      </c>
      <c r="C11" s="512"/>
      <c r="D11" s="180"/>
      <c r="E11" s="180"/>
      <c r="F11" s="176"/>
      <c r="G11" s="135"/>
      <c r="H11" s="982"/>
      <c r="I11" s="982"/>
      <c r="J11" s="982"/>
      <c r="K11" s="982"/>
      <c r="L11" s="982"/>
      <c r="M11" s="982"/>
      <c r="N11" s="997"/>
      <c r="O11" s="997"/>
      <c r="P11" s="997"/>
      <c r="Q11" s="997"/>
      <c r="R11" s="997"/>
      <c r="S11" s="997"/>
    </row>
    <row r="12" spans="1:19">
      <c r="A12" s="181"/>
      <c r="B12" s="180"/>
      <c r="C12" s="512"/>
      <c r="D12" s="180"/>
      <c r="E12" s="180"/>
      <c r="F12" s="176"/>
      <c r="G12" s="135"/>
      <c r="H12" s="997"/>
      <c r="I12" s="997"/>
      <c r="J12" s="997"/>
      <c r="K12" s="997"/>
      <c r="L12" s="997"/>
      <c r="M12" s="997"/>
      <c r="N12" s="997"/>
      <c r="O12" s="997"/>
      <c r="P12" s="997"/>
      <c r="Q12" s="997"/>
      <c r="R12" s="997"/>
      <c r="S12" s="997"/>
    </row>
    <row r="13" spans="1:19">
      <c r="A13" s="181">
        <v>1.3</v>
      </c>
      <c r="B13" s="180" t="s">
        <v>113</v>
      </c>
      <c r="C13" s="512">
        <v>0.10530973451327431</v>
      </c>
      <c r="D13" s="134" t="str">
        <f>Inputs!$D$82</f>
        <v>Support staff</v>
      </c>
      <c r="E13" s="180">
        <v>1</v>
      </c>
      <c r="F13" s="176">
        <f>E13*C13</f>
        <v>0.10530973451327431</v>
      </c>
      <c r="G13" s="135"/>
      <c r="H13" s="971">
        <f>Inputs!L$82</f>
        <v>68.441017362959727</v>
      </c>
      <c r="I13" s="971">
        <f>Inputs!M$82</f>
        <v>69.791189569063036</v>
      </c>
      <c r="J13" s="971">
        <f>Inputs!N$82</f>
        <v>71.02222509185215</v>
      </c>
      <c r="K13" s="971">
        <f>Inputs!O$82</f>
        <v>72.274974651437702</v>
      </c>
      <c r="L13" s="971">
        <f>Inputs!P$82</f>
        <v>73.549821258208297</v>
      </c>
      <c r="M13" s="971">
        <f>Inputs!Q$82</f>
        <v>74.847154678410959</v>
      </c>
      <c r="N13" s="997">
        <f t="shared" ref="N13:S13" si="2">H13*$F13</f>
        <v>7.2075053683116863</v>
      </c>
      <c r="O13" s="997">
        <f t="shared" si="2"/>
        <v>7.3496916448836282</v>
      </c>
      <c r="P13" s="997">
        <f t="shared" si="2"/>
        <v>7.4793316689649592</v>
      </c>
      <c r="Q13" s="997">
        <f t="shared" si="2"/>
        <v>7.6112583924965351</v>
      </c>
      <c r="R13" s="997">
        <f t="shared" si="2"/>
        <v>7.7455121502006952</v>
      </c>
      <c r="S13" s="997">
        <f t="shared" si="2"/>
        <v>7.8821339882574355</v>
      </c>
    </row>
    <row r="14" spans="1:19">
      <c r="A14" s="181"/>
      <c r="B14" s="180" t="s">
        <v>114</v>
      </c>
      <c r="C14" s="512"/>
      <c r="D14" s="180"/>
      <c r="E14" s="180"/>
      <c r="F14" s="176"/>
      <c r="G14" s="135"/>
      <c r="H14" s="997"/>
      <c r="I14" s="997"/>
      <c r="J14" s="997"/>
      <c r="K14" s="997"/>
      <c r="L14" s="997"/>
      <c r="M14" s="997"/>
      <c r="N14" s="997"/>
      <c r="O14" s="997"/>
      <c r="P14" s="997"/>
      <c r="Q14" s="997"/>
      <c r="R14" s="997"/>
      <c r="S14" s="997"/>
    </row>
    <row r="15" spans="1:19">
      <c r="A15" s="181"/>
      <c r="B15" s="180"/>
      <c r="C15" s="512"/>
      <c r="D15" s="180"/>
      <c r="E15" s="180"/>
      <c r="F15" s="176"/>
      <c r="G15" s="135"/>
      <c r="H15" s="982"/>
      <c r="I15" s="982"/>
      <c r="J15" s="982"/>
      <c r="K15" s="982"/>
      <c r="L15" s="982"/>
      <c r="M15" s="982"/>
      <c r="N15" s="997"/>
      <c r="O15" s="997"/>
      <c r="P15" s="997"/>
      <c r="Q15" s="997"/>
      <c r="R15" s="997"/>
      <c r="S15" s="997"/>
    </row>
    <row r="16" spans="1:19">
      <c r="A16" s="181">
        <v>1.4</v>
      </c>
      <c r="B16" s="180" t="s">
        <v>115</v>
      </c>
      <c r="C16" s="512">
        <v>0.10530973451327431</v>
      </c>
      <c r="D16" s="134" t="str">
        <f>Inputs!$D$82</f>
        <v>Support staff</v>
      </c>
      <c r="E16" s="180">
        <v>1</v>
      </c>
      <c r="F16" s="176">
        <f>E16*C16</f>
        <v>0.10530973451327431</v>
      </c>
      <c r="G16" s="135"/>
      <c r="H16" s="971">
        <f>Inputs!L$82</f>
        <v>68.441017362959727</v>
      </c>
      <c r="I16" s="971">
        <f>Inputs!M$82</f>
        <v>69.791189569063036</v>
      </c>
      <c r="J16" s="971">
        <f>Inputs!N$82</f>
        <v>71.02222509185215</v>
      </c>
      <c r="K16" s="971">
        <f>Inputs!O$82</f>
        <v>72.274974651437702</v>
      </c>
      <c r="L16" s="971">
        <f>Inputs!P$82</f>
        <v>73.549821258208297</v>
      </c>
      <c r="M16" s="971">
        <f>Inputs!Q$82</f>
        <v>74.847154678410959</v>
      </c>
      <c r="N16" s="997">
        <f t="shared" ref="N16:S16" si="3">H16*$F16</f>
        <v>7.2075053683116863</v>
      </c>
      <c r="O16" s="997">
        <f t="shared" si="3"/>
        <v>7.3496916448836282</v>
      </c>
      <c r="P16" s="997">
        <f t="shared" si="3"/>
        <v>7.4793316689649592</v>
      </c>
      <c r="Q16" s="997">
        <f t="shared" si="3"/>
        <v>7.6112583924965351</v>
      </c>
      <c r="R16" s="997">
        <f t="shared" si="3"/>
        <v>7.7455121502006952</v>
      </c>
      <c r="S16" s="997">
        <f t="shared" si="3"/>
        <v>7.8821339882574355</v>
      </c>
    </row>
    <row r="17" spans="1:19">
      <c r="A17" s="181"/>
      <c r="B17" s="180"/>
      <c r="C17" s="512"/>
      <c r="D17" s="180"/>
      <c r="E17" s="180"/>
      <c r="F17" s="176"/>
      <c r="G17" s="135"/>
      <c r="H17" s="997"/>
      <c r="I17" s="997"/>
      <c r="J17" s="997"/>
      <c r="K17" s="997"/>
      <c r="L17" s="997"/>
      <c r="M17" s="997"/>
      <c r="N17" s="997"/>
      <c r="O17" s="997"/>
      <c r="P17" s="997"/>
      <c r="Q17" s="997"/>
      <c r="R17" s="997"/>
      <c r="S17" s="997"/>
    </row>
    <row r="18" spans="1:19">
      <c r="A18" s="181">
        <v>1.5</v>
      </c>
      <c r="B18" s="180" t="s">
        <v>116</v>
      </c>
      <c r="C18" s="512"/>
      <c r="D18" s="180"/>
      <c r="E18" s="180"/>
      <c r="F18" s="176"/>
      <c r="G18" s="135"/>
      <c r="H18" s="982"/>
      <c r="I18" s="982"/>
      <c r="J18" s="982"/>
      <c r="K18" s="982"/>
      <c r="L18" s="982"/>
      <c r="M18" s="982"/>
      <c r="N18" s="997"/>
      <c r="O18" s="997"/>
      <c r="P18" s="997"/>
      <c r="Q18" s="997"/>
      <c r="R18" s="997"/>
      <c r="S18" s="997"/>
    </row>
    <row r="19" spans="1:19">
      <c r="A19" s="181"/>
      <c r="B19" s="180" t="s">
        <v>117</v>
      </c>
      <c r="C19" s="512">
        <v>4.9557522123893805E-2</v>
      </c>
      <c r="D19" s="134" t="str">
        <f>Inputs!$D$82</f>
        <v>Support staff</v>
      </c>
      <c r="E19" s="180">
        <v>1</v>
      </c>
      <c r="F19" s="176">
        <f>E19*C19</f>
        <v>4.9557522123893805E-2</v>
      </c>
      <c r="G19" s="135"/>
      <c r="H19" s="971">
        <f>Inputs!L$82</f>
        <v>68.441017362959727</v>
      </c>
      <c r="I19" s="971">
        <f>Inputs!M$82</f>
        <v>69.791189569063036</v>
      </c>
      <c r="J19" s="971">
        <f>Inputs!N$82</f>
        <v>71.02222509185215</v>
      </c>
      <c r="K19" s="971">
        <f>Inputs!O$82</f>
        <v>72.274974651437702</v>
      </c>
      <c r="L19" s="971">
        <f>Inputs!P$82</f>
        <v>73.549821258208297</v>
      </c>
      <c r="M19" s="971">
        <f>Inputs!Q$82</f>
        <v>74.847154678410959</v>
      </c>
      <c r="N19" s="997">
        <f t="shared" ref="N19:S21" si="4">H19*$F19</f>
        <v>3.3917672321466767</v>
      </c>
      <c r="O19" s="997">
        <f t="shared" si="4"/>
        <v>3.4586784211217081</v>
      </c>
      <c r="P19" s="997">
        <f t="shared" si="4"/>
        <v>3.5196854912776288</v>
      </c>
      <c r="Q19" s="997">
        <f t="shared" si="4"/>
        <v>3.5817686552924877</v>
      </c>
      <c r="R19" s="997">
        <f t="shared" si="4"/>
        <v>3.6449468942120924</v>
      </c>
      <c r="S19" s="997">
        <f t="shared" si="4"/>
        <v>3.7092395238858527</v>
      </c>
    </row>
    <row r="20" spans="1:19">
      <c r="A20" s="181"/>
      <c r="B20" s="180" t="s">
        <v>118</v>
      </c>
      <c r="C20" s="512">
        <v>0.10530973451327431</v>
      </c>
      <c r="D20" s="134" t="str">
        <f>Inputs!$D$82</f>
        <v>Support staff</v>
      </c>
      <c r="E20" s="180">
        <v>1</v>
      </c>
      <c r="F20" s="176">
        <f>E20*C20</f>
        <v>0.10530973451327431</v>
      </c>
      <c r="G20" s="135"/>
      <c r="H20" s="971">
        <f>Inputs!L$82</f>
        <v>68.441017362959727</v>
      </c>
      <c r="I20" s="971">
        <f>Inputs!M$82</f>
        <v>69.791189569063036</v>
      </c>
      <c r="J20" s="971">
        <f>Inputs!N$82</f>
        <v>71.02222509185215</v>
      </c>
      <c r="K20" s="971">
        <f>Inputs!O$82</f>
        <v>72.274974651437702</v>
      </c>
      <c r="L20" s="971">
        <f>Inputs!P$82</f>
        <v>73.549821258208297</v>
      </c>
      <c r="M20" s="971">
        <f>Inputs!Q$82</f>
        <v>74.847154678410959</v>
      </c>
      <c r="N20" s="997">
        <f t="shared" si="4"/>
        <v>7.2075053683116863</v>
      </c>
      <c r="O20" s="997">
        <f t="shared" si="4"/>
        <v>7.3496916448836282</v>
      </c>
      <c r="P20" s="997">
        <f t="shared" si="4"/>
        <v>7.4793316689649592</v>
      </c>
      <c r="Q20" s="997">
        <f t="shared" si="4"/>
        <v>7.6112583924965351</v>
      </c>
      <c r="R20" s="997">
        <f t="shared" si="4"/>
        <v>7.7455121502006952</v>
      </c>
      <c r="S20" s="997">
        <f t="shared" si="4"/>
        <v>7.8821339882574355</v>
      </c>
    </row>
    <row r="21" spans="1:19">
      <c r="A21" s="181"/>
      <c r="B21" s="180" t="s">
        <v>119</v>
      </c>
      <c r="C21" s="512">
        <v>0.10530973451327431</v>
      </c>
      <c r="D21" s="134" t="str">
        <f>Inputs!$D$82</f>
        <v>Support staff</v>
      </c>
      <c r="E21" s="180">
        <v>1</v>
      </c>
      <c r="F21" s="176">
        <f>E21*C21</f>
        <v>0.10530973451327431</v>
      </c>
      <c r="G21" s="135"/>
      <c r="H21" s="971">
        <f>Inputs!L$82</f>
        <v>68.441017362959727</v>
      </c>
      <c r="I21" s="971">
        <f>Inputs!M$82</f>
        <v>69.791189569063036</v>
      </c>
      <c r="J21" s="971">
        <f>Inputs!N$82</f>
        <v>71.02222509185215</v>
      </c>
      <c r="K21" s="971">
        <f>Inputs!O$82</f>
        <v>72.274974651437702</v>
      </c>
      <c r="L21" s="971">
        <f>Inputs!P$82</f>
        <v>73.549821258208297</v>
      </c>
      <c r="M21" s="971">
        <f>Inputs!Q$82</f>
        <v>74.847154678410959</v>
      </c>
      <c r="N21" s="997">
        <f t="shared" si="4"/>
        <v>7.2075053683116863</v>
      </c>
      <c r="O21" s="997">
        <f t="shared" si="4"/>
        <v>7.3496916448836282</v>
      </c>
      <c r="P21" s="997">
        <f t="shared" si="4"/>
        <v>7.4793316689649592</v>
      </c>
      <c r="Q21" s="997">
        <f t="shared" si="4"/>
        <v>7.6112583924965351</v>
      </c>
      <c r="R21" s="997">
        <f t="shared" si="4"/>
        <v>7.7455121502006952</v>
      </c>
      <c r="S21" s="997">
        <f t="shared" si="4"/>
        <v>7.8821339882574355</v>
      </c>
    </row>
    <row r="22" spans="1:19">
      <c r="A22" s="181"/>
      <c r="B22" s="134"/>
      <c r="C22" s="195"/>
      <c r="D22" s="180"/>
      <c r="E22" s="180"/>
      <c r="F22" s="176"/>
      <c r="G22" s="135"/>
      <c r="H22" s="982"/>
      <c r="I22" s="982"/>
      <c r="J22" s="982"/>
      <c r="K22" s="982"/>
      <c r="L22" s="982"/>
      <c r="M22" s="982"/>
      <c r="N22" s="997"/>
      <c r="O22" s="997"/>
      <c r="P22" s="997"/>
      <c r="Q22" s="997"/>
      <c r="R22" s="997"/>
      <c r="S22" s="997"/>
    </row>
    <row r="23" spans="1:19">
      <c r="A23" s="92"/>
      <c r="B23" s="180"/>
      <c r="C23" s="176"/>
      <c r="D23" s="180"/>
      <c r="E23" s="180"/>
      <c r="F23" s="176"/>
      <c r="G23" s="135"/>
      <c r="H23" s="997"/>
      <c r="I23" s="997"/>
      <c r="J23" s="997"/>
      <c r="K23" s="997"/>
      <c r="L23" s="997"/>
      <c r="M23" s="997"/>
      <c r="N23" s="997"/>
      <c r="O23" s="997"/>
      <c r="P23" s="997"/>
      <c r="Q23" s="997"/>
      <c r="R23" s="997"/>
      <c r="S23" s="997"/>
    </row>
    <row r="24" spans="1:19">
      <c r="A24" s="94"/>
      <c r="B24" s="182" t="s">
        <v>44</v>
      </c>
      <c r="C24" s="183">
        <f>SUM(C6:C23)</f>
        <v>0.51209439528023593</v>
      </c>
      <c r="D24" s="232"/>
      <c r="E24" s="232"/>
      <c r="F24" s="183">
        <f>SUM(F6:F23)</f>
        <v>0.51209439528023593</v>
      </c>
      <c r="G24" s="235"/>
      <c r="H24" s="232"/>
      <c r="I24" s="232"/>
      <c r="J24" s="232"/>
      <c r="K24" s="232"/>
      <c r="L24" s="232"/>
      <c r="M24" s="232"/>
      <c r="N24" s="1010">
        <f t="shared" ref="N24:S24" si="5">SUM(N8:N21)</f>
        <v>35.048261398848986</v>
      </c>
      <c r="O24" s="1010">
        <f t="shared" si="5"/>
        <v>35.739677018257645</v>
      </c>
      <c r="P24" s="1010">
        <f t="shared" si="5"/>
        <v>36.370083409868819</v>
      </c>
      <c r="Q24" s="1010">
        <f t="shared" si="5"/>
        <v>37.011609438022369</v>
      </c>
      <c r="R24" s="1010">
        <f t="shared" si="5"/>
        <v>37.664451240191617</v>
      </c>
      <c r="S24" s="1010">
        <f t="shared" si="5"/>
        <v>38.328808413487138</v>
      </c>
    </row>
    <row r="25" spans="1:19">
      <c r="A25" s="92"/>
      <c r="B25" s="184" t="s">
        <v>103</v>
      </c>
      <c r="C25" s="176"/>
      <c r="D25" s="91"/>
      <c r="E25" s="180"/>
      <c r="F25" s="176"/>
      <c r="G25" s="135"/>
      <c r="H25" s="997"/>
      <c r="I25" s="997"/>
      <c r="J25" s="997"/>
      <c r="K25" s="997"/>
      <c r="L25" s="997"/>
      <c r="M25" s="997"/>
      <c r="N25" s="997"/>
      <c r="O25" s="997"/>
      <c r="P25" s="997"/>
      <c r="Q25" s="997"/>
      <c r="R25" s="997"/>
      <c r="S25" s="997"/>
    </row>
    <row r="26" spans="1:19">
      <c r="A26" s="92"/>
      <c r="B26" s="180"/>
      <c r="C26" s="130"/>
      <c r="D26" s="1000"/>
      <c r="E26" s="180"/>
      <c r="F26" s="176"/>
      <c r="G26" s="149"/>
      <c r="H26" s="984"/>
      <c r="I26" s="984"/>
      <c r="J26" s="984"/>
      <c r="K26" s="984"/>
      <c r="L26" s="984"/>
      <c r="M26" s="984"/>
      <c r="N26" s="1019"/>
      <c r="O26" s="1019"/>
      <c r="P26" s="1019"/>
      <c r="Q26" s="1019"/>
      <c r="R26" s="1019"/>
      <c r="S26" s="1019"/>
    </row>
    <row r="27" spans="1:19">
      <c r="A27" s="181">
        <v>2.1</v>
      </c>
      <c r="B27" s="180" t="s">
        <v>120</v>
      </c>
      <c r="C27" s="512">
        <v>0.41666666666666669</v>
      </c>
      <c r="D27" s="1004" t="str">
        <f>Inputs!$D$81</f>
        <v>Skilled Electrical Worker AH</v>
      </c>
      <c r="E27" s="180">
        <v>1</v>
      </c>
      <c r="F27" s="176">
        <f>E27*C27</f>
        <v>0.41666666666666669</v>
      </c>
      <c r="G27" s="149"/>
      <c r="H27" s="997">
        <f>Inputs!L$81</f>
        <v>143.91156341859428</v>
      </c>
      <c r="I27" s="997">
        <f>Inputs!M$81</f>
        <v>146.75058306720953</v>
      </c>
      <c r="J27" s="997">
        <f>Inputs!N$81</f>
        <v>149.33909290435707</v>
      </c>
      <c r="K27" s="997">
        <f>Inputs!O$81</f>
        <v>151.97326104852442</v>
      </c>
      <c r="L27" s="997">
        <f>Inputs!P$81</f>
        <v>154.65389285921603</v>
      </c>
      <c r="M27" s="997">
        <f>Inputs!Q$81</f>
        <v>157.38180790154269</v>
      </c>
      <c r="N27" s="997">
        <f t="shared" ref="N27:S27" si="6">H27*$F27</f>
        <v>59.963151424414285</v>
      </c>
      <c r="O27" s="997">
        <f t="shared" si="6"/>
        <v>61.146076278003974</v>
      </c>
      <c r="P27" s="997">
        <f t="shared" si="6"/>
        <v>62.224622043482114</v>
      </c>
      <c r="Q27" s="997">
        <f t="shared" si="6"/>
        <v>63.322192103551842</v>
      </c>
      <c r="R27" s="997">
        <f t="shared" si="6"/>
        <v>64.439122024673352</v>
      </c>
      <c r="S27" s="997">
        <f t="shared" si="6"/>
        <v>65.575753292309457</v>
      </c>
    </row>
    <row r="28" spans="1:19">
      <c r="A28" s="181"/>
      <c r="B28" s="180"/>
      <c r="C28" s="130"/>
      <c r="D28" s="1012"/>
      <c r="E28" s="180"/>
      <c r="F28" s="176"/>
      <c r="G28" s="149"/>
      <c r="H28" s="984"/>
      <c r="I28" s="984"/>
      <c r="J28" s="984"/>
      <c r="K28" s="984"/>
      <c r="L28" s="984"/>
      <c r="M28" s="984"/>
      <c r="N28" s="998"/>
      <c r="O28" s="998"/>
      <c r="P28" s="998"/>
      <c r="Q28" s="998"/>
      <c r="R28" s="998"/>
      <c r="S28" s="998"/>
    </row>
    <row r="29" spans="1:19">
      <c r="A29" s="187"/>
      <c r="B29" s="182" t="s">
        <v>44</v>
      </c>
      <c r="C29" s="142">
        <f>SUM(C25:C28)</f>
        <v>0.41666666666666669</v>
      </c>
      <c r="D29" s="232"/>
      <c r="E29" s="232"/>
      <c r="F29" s="183">
        <f>SUM(F25:F28)</f>
        <v>0.41666666666666669</v>
      </c>
      <c r="G29" s="235"/>
      <c r="H29" s="1020"/>
      <c r="I29" s="1020"/>
      <c r="J29" s="1020"/>
      <c r="K29" s="1020"/>
      <c r="L29" s="1020"/>
      <c r="M29" s="1020"/>
      <c r="N29" s="1020">
        <f t="shared" ref="N29:S29" si="7">SUM(N27:N28)</f>
        <v>59.963151424414285</v>
      </c>
      <c r="O29" s="1020">
        <f t="shared" si="7"/>
        <v>61.146076278003974</v>
      </c>
      <c r="P29" s="1020">
        <f t="shared" si="7"/>
        <v>62.224622043482114</v>
      </c>
      <c r="Q29" s="1020">
        <f t="shared" si="7"/>
        <v>63.322192103551842</v>
      </c>
      <c r="R29" s="1020">
        <f t="shared" si="7"/>
        <v>64.439122024673352</v>
      </c>
      <c r="S29" s="1020">
        <f t="shared" si="7"/>
        <v>65.575753292309457</v>
      </c>
    </row>
    <row r="30" spans="1:19">
      <c r="A30" s="181"/>
      <c r="B30" s="175" t="s">
        <v>104</v>
      </c>
      <c r="C30" s="130"/>
      <c r="D30" s="180"/>
      <c r="E30" s="180"/>
      <c r="F30" s="176"/>
      <c r="G30" s="149"/>
      <c r="H30" s="984"/>
      <c r="I30" s="984"/>
      <c r="J30" s="984"/>
      <c r="K30" s="984"/>
      <c r="L30" s="984"/>
      <c r="M30" s="984"/>
      <c r="N30" s="998"/>
      <c r="O30" s="998"/>
      <c r="P30" s="998"/>
      <c r="Q30" s="998"/>
      <c r="R30" s="998"/>
      <c r="S30" s="998"/>
    </row>
    <row r="31" spans="1:19">
      <c r="A31" s="92"/>
      <c r="B31" s="180"/>
      <c r="C31" s="130"/>
      <c r="D31" s="180"/>
      <c r="E31" s="180"/>
      <c r="F31" s="176"/>
      <c r="G31" s="149"/>
      <c r="H31" s="997"/>
      <c r="I31" s="997"/>
      <c r="J31" s="997"/>
      <c r="K31" s="997"/>
      <c r="L31" s="997"/>
      <c r="M31" s="997"/>
      <c r="N31" s="997"/>
      <c r="O31" s="997"/>
      <c r="P31" s="997"/>
      <c r="Q31" s="997"/>
      <c r="R31" s="997"/>
      <c r="S31" s="997"/>
    </row>
    <row r="32" spans="1:19">
      <c r="A32" s="181">
        <v>3.1</v>
      </c>
      <c r="B32" s="180" t="s">
        <v>131</v>
      </c>
      <c r="C32" s="512">
        <v>0.08</v>
      </c>
      <c r="D32" s="1004" t="str">
        <f>Inputs!$D$81</f>
        <v>Skilled Electrical Worker AH</v>
      </c>
      <c r="E32" s="180">
        <v>1</v>
      </c>
      <c r="F32" s="176">
        <f>E32*C32</f>
        <v>0.08</v>
      </c>
      <c r="G32" s="149"/>
      <c r="H32" s="997">
        <f>Inputs!L$81</f>
        <v>143.91156341859428</v>
      </c>
      <c r="I32" s="997">
        <f>Inputs!M$81</f>
        <v>146.75058306720953</v>
      </c>
      <c r="J32" s="997">
        <f>Inputs!N$81</f>
        <v>149.33909290435707</v>
      </c>
      <c r="K32" s="997">
        <f>Inputs!O$81</f>
        <v>151.97326104852442</v>
      </c>
      <c r="L32" s="997">
        <f>Inputs!P$81</f>
        <v>154.65389285921603</v>
      </c>
      <c r="M32" s="997">
        <f>Inputs!Q$81</f>
        <v>157.38180790154269</v>
      </c>
      <c r="N32" s="997">
        <f t="shared" ref="N32:S32" si="8">H32*$F32</f>
        <v>11.512925073487542</v>
      </c>
      <c r="O32" s="997">
        <f t="shared" si="8"/>
        <v>11.740046645376763</v>
      </c>
      <c r="P32" s="997">
        <f t="shared" si="8"/>
        <v>11.947127432348566</v>
      </c>
      <c r="Q32" s="997">
        <f t="shared" si="8"/>
        <v>12.157860883881954</v>
      </c>
      <c r="R32" s="997">
        <f t="shared" si="8"/>
        <v>12.372311428737282</v>
      </c>
      <c r="S32" s="997">
        <f t="shared" si="8"/>
        <v>12.590544632123414</v>
      </c>
    </row>
    <row r="33" spans="1:19">
      <c r="A33" s="92"/>
      <c r="B33" s="180"/>
      <c r="C33" s="512"/>
      <c r="D33" s="180"/>
      <c r="E33" s="180"/>
      <c r="F33" s="176"/>
      <c r="G33" s="149"/>
      <c r="H33" s="984"/>
      <c r="I33" s="984"/>
      <c r="J33" s="984"/>
      <c r="K33" s="984"/>
      <c r="L33" s="984"/>
      <c r="M33" s="984"/>
      <c r="N33" s="998"/>
      <c r="O33" s="998"/>
      <c r="P33" s="998"/>
      <c r="Q33" s="998"/>
      <c r="R33" s="998"/>
      <c r="S33" s="998"/>
    </row>
    <row r="34" spans="1:19">
      <c r="A34" s="181">
        <v>3.2</v>
      </c>
      <c r="B34" s="180" t="s">
        <v>123</v>
      </c>
      <c r="C34" s="512">
        <v>0.17</v>
      </c>
      <c r="D34" s="1004" t="str">
        <f>Inputs!$D$81</f>
        <v>Skilled Electrical Worker AH</v>
      </c>
      <c r="E34" s="180">
        <v>1</v>
      </c>
      <c r="F34" s="176">
        <f>E34*C34</f>
        <v>0.17</v>
      </c>
      <c r="G34" s="149"/>
      <c r="H34" s="997">
        <f>Inputs!L$81</f>
        <v>143.91156341859428</v>
      </c>
      <c r="I34" s="997">
        <f>Inputs!M$81</f>
        <v>146.75058306720953</v>
      </c>
      <c r="J34" s="997">
        <f>Inputs!N$81</f>
        <v>149.33909290435707</v>
      </c>
      <c r="K34" s="997">
        <f>Inputs!O$81</f>
        <v>151.97326104852442</v>
      </c>
      <c r="L34" s="997">
        <f>Inputs!P$81</f>
        <v>154.65389285921603</v>
      </c>
      <c r="M34" s="997">
        <f>Inputs!Q$81</f>
        <v>157.38180790154269</v>
      </c>
      <c r="N34" s="997">
        <f t="shared" ref="N34:S34" si="9">H34*$F34</f>
        <v>24.46496578116103</v>
      </c>
      <c r="O34" s="997">
        <f t="shared" si="9"/>
        <v>24.947599121425622</v>
      </c>
      <c r="P34" s="997">
        <f t="shared" si="9"/>
        <v>25.387645793740706</v>
      </c>
      <c r="Q34" s="997">
        <f t="shared" si="9"/>
        <v>25.835454378249153</v>
      </c>
      <c r="R34" s="997">
        <f t="shared" si="9"/>
        <v>26.291161786066727</v>
      </c>
      <c r="S34" s="997">
        <f t="shared" si="9"/>
        <v>26.754907343262257</v>
      </c>
    </row>
    <row r="35" spans="1:19">
      <c r="A35" s="92"/>
      <c r="B35" s="180"/>
      <c r="C35" s="512"/>
      <c r="D35" s="180"/>
      <c r="E35" s="180"/>
      <c r="F35" s="176"/>
      <c r="G35" s="107"/>
      <c r="H35" s="997"/>
      <c r="I35" s="997"/>
      <c r="J35" s="997"/>
      <c r="K35" s="997"/>
      <c r="L35" s="997"/>
      <c r="M35" s="997"/>
      <c r="N35" s="997"/>
      <c r="O35" s="997"/>
      <c r="P35" s="997"/>
      <c r="Q35" s="997"/>
      <c r="R35" s="997"/>
      <c r="S35" s="997"/>
    </row>
    <row r="36" spans="1:19">
      <c r="A36" s="181">
        <v>3.3</v>
      </c>
      <c r="B36" s="180" t="s">
        <v>124</v>
      </c>
      <c r="C36" s="512">
        <v>0.17</v>
      </c>
      <c r="D36" s="1004" t="str">
        <f>Inputs!$D$81</f>
        <v>Skilled Electrical Worker AH</v>
      </c>
      <c r="E36" s="180">
        <v>1</v>
      </c>
      <c r="F36" s="176">
        <f>E36*C36</f>
        <v>0.17</v>
      </c>
      <c r="G36" s="149"/>
      <c r="H36" s="997">
        <f>Inputs!L$81</f>
        <v>143.91156341859428</v>
      </c>
      <c r="I36" s="997">
        <f>Inputs!M$81</f>
        <v>146.75058306720953</v>
      </c>
      <c r="J36" s="997">
        <f>Inputs!N$81</f>
        <v>149.33909290435707</v>
      </c>
      <c r="K36" s="997">
        <f>Inputs!O$81</f>
        <v>151.97326104852442</v>
      </c>
      <c r="L36" s="997">
        <f>Inputs!P$81</f>
        <v>154.65389285921603</v>
      </c>
      <c r="M36" s="997">
        <f>Inputs!Q$81</f>
        <v>157.38180790154269</v>
      </c>
      <c r="N36" s="997">
        <f t="shared" ref="N36:S36" si="10">H36*$F36</f>
        <v>24.46496578116103</v>
      </c>
      <c r="O36" s="997">
        <f t="shared" si="10"/>
        <v>24.947599121425622</v>
      </c>
      <c r="P36" s="997">
        <f t="shared" si="10"/>
        <v>25.387645793740706</v>
      </c>
      <c r="Q36" s="997">
        <f t="shared" si="10"/>
        <v>25.835454378249153</v>
      </c>
      <c r="R36" s="997">
        <f t="shared" si="10"/>
        <v>26.291161786066727</v>
      </c>
      <c r="S36" s="997">
        <f t="shared" si="10"/>
        <v>26.754907343262257</v>
      </c>
    </row>
    <row r="37" spans="1:19">
      <c r="A37" s="92"/>
      <c r="B37" s="180"/>
      <c r="C37" s="512"/>
      <c r="D37" s="180"/>
      <c r="E37" s="180"/>
      <c r="F37" s="176"/>
      <c r="G37" s="149"/>
      <c r="H37" s="984"/>
      <c r="I37" s="984"/>
      <c r="J37" s="984"/>
      <c r="K37" s="984"/>
      <c r="L37" s="984"/>
      <c r="M37" s="984"/>
      <c r="N37" s="998"/>
      <c r="O37" s="998"/>
      <c r="P37" s="998"/>
      <c r="Q37" s="998"/>
      <c r="R37" s="998"/>
      <c r="S37" s="998"/>
    </row>
    <row r="38" spans="1:19">
      <c r="A38" s="181">
        <v>3.4</v>
      </c>
      <c r="B38" s="180" t="s">
        <v>125</v>
      </c>
      <c r="C38" s="512">
        <v>0.17</v>
      </c>
      <c r="D38" s="1004" t="str">
        <f>Inputs!$D$81</f>
        <v>Skilled Electrical Worker AH</v>
      </c>
      <c r="E38" s="180">
        <v>1</v>
      </c>
      <c r="F38" s="176">
        <f t="shared" ref="F38:F43" si="11">E38*C38</f>
        <v>0.17</v>
      </c>
      <c r="G38" s="149"/>
      <c r="H38" s="997">
        <f>Inputs!L$81</f>
        <v>143.91156341859428</v>
      </c>
      <c r="I38" s="997">
        <f>Inputs!M$81</f>
        <v>146.75058306720953</v>
      </c>
      <c r="J38" s="997">
        <f>Inputs!N$81</f>
        <v>149.33909290435707</v>
      </c>
      <c r="K38" s="997">
        <f>Inputs!O$81</f>
        <v>151.97326104852442</v>
      </c>
      <c r="L38" s="997">
        <f>Inputs!P$81</f>
        <v>154.65389285921603</v>
      </c>
      <c r="M38" s="997">
        <f>Inputs!Q$81</f>
        <v>157.38180790154269</v>
      </c>
      <c r="N38" s="997">
        <f>H38*$F38</f>
        <v>24.46496578116103</v>
      </c>
      <c r="O38" s="997">
        <f>I38*$F38</f>
        <v>24.947599121425622</v>
      </c>
      <c r="P38" s="997">
        <f t="shared" ref="P38:S43" si="12">J38*$F38</f>
        <v>25.387645793740706</v>
      </c>
      <c r="Q38" s="997">
        <f t="shared" si="12"/>
        <v>25.835454378249153</v>
      </c>
      <c r="R38" s="997">
        <f t="shared" si="12"/>
        <v>26.291161786066727</v>
      </c>
      <c r="S38" s="997">
        <f t="shared" si="12"/>
        <v>26.754907343262257</v>
      </c>
    </row>
    <row r="39" spans="1:19">
      <c r="A39" s="92"/>
      <c r="B39" s="180" t="s">
        <v>126</v>
      </c>
      <c r="C39" s="512">
        <v>0.17</v>
      </c>
      <c r="D39" s="1004" t="str">
        <f>Inputs!$D$81</f>
        <v>Skilled Electrical Worker AH</v>
      </c>
      <c r="E39" s="180">
        <v>1</v>
      </c>
      <c r="F39" s="176">
        <f t="shared" si="11"/>
        <v>0.17</v>
      </c>
      <c r="G39" s="149"/>
      <c r="H39" s="997">
        <f>Inputs!L$81</f>
        <v>143.91156341859428</v>
      </c>
      <c r="I39" s="997">
        <f>Inputs!M$81</f>
        <v>146.75058306720953</v>
      </c>
      <c r="J39" s="997">
        <f>Inputs!N$81</f>
        <v>149.33909290435707</v>
      </c>
      <c r="K39" s="997">
        <f>Inputs!O$81</f>
        <v>151.97326104852442</v>
      </c>
      <c r="L39" s="997">
        <f>Inputs!P$81</f>
        <v>154.65389285921603</v>
      </c>
      <c r="M39" s="997">
        <f>Inputs!Q$81</f>
        <v>157.38180790154269</v>
      </c>
      <c r="N39" s="997">
        <f t="shared" ref="N39:O43" si="13">H39*$F39</f>
        <v>24.46496578116103</v>
      </c>
      <c r="O39" s="997">
        <f t="shared" si="13"/>
        <v>24.947599121425622</v>
      </c>
      <c r="P39" s="997">
        <f t="shared" si="12"/>
        <v>25.387645793740706</v>
      </c>
      <c r="Q39" s="997">
        <f t="shared" si="12"/>
        <v>25.835454378249153</v>
      </c>
      <c r="R39" s="997">
        <f t="shared" si="12"/>
        <v>26.291161786066727</v>
      </c>
      <c r="S39" s="997">
        <f t="shared" si="12"/>
        <v>26.754907343262257</v>
      </c>
    </row>
    <row r="40" spans="1:19">
      <c r="B40" s="180" t="s">
        <v>127</v>
      </c>
      <c r="C40" s="512">
        <v>0.08</v>
      </c>
      <c r="D40" s="1004" t="str">
        <f>Inputs!$D$81</f>
        <v>Skilled Electrical Worker AH</v>
      </c>
      <c r="E40" s="180">
        <v>1</v>
      </c>
      <c r="F40" s="176">
        <f t="shared" si="11"/>
        <v>0.08</v>
      </c>
      <c r="G40" s="149"/>
      <c r="H40" s="997">
        <f>Inputs!L$81</f>
        <v>143.91156341859428</v>
      </c>
      <c r="I40" s="997">
        <f>Inputs!M$81</f>
        <v>146.75058306720953</v>
      </c>
      <c r="J40" s="997">
        <f>Inputs!N$81</f>
        <v>149.33909290435707</v>
      </c>
      <c r="K40" s="997">
        <f>Inputs!O$81</f>
        <v>151.97326104852442</v>
      </c>
      <c r="L40" s="997">
        <f>Inputs!P$81</f>
        <v>154.65389285921603</v>
      </c>
      <c r="M40" s="997">
        <f>Inputs!Q$81</f>
        <v>157.38180790154269</v>
      </c>
      <c r="N40" s="997">
        <f t="shared" si="13"/>
        <v>11.512925073487542</v>
      </c>
      <c r="O40" s="997">
        <f t="shared" si="13"/>
        <v>11.740046645376763</v>
      </c>
      <c r="P40" s="997">
        <f t="shared" si="12"/>
        <v>11.947127432348566</v>
      </c>
      <c r="Q40" s="997">
        <f t="shared" si="12"/>
        <v>12.157860883881954</v>
      </c>
      <c r="R40" s="997">
        <f t="shared" si="12"/>
        <v>12.372311428737282</v>
      </c>
      <c r="S40" s="997">
        <f t="shared" si="12"/>
        <v>12.590544632123414</v>
      </c>
    </row>
    <row r="41" spans="1:19">
      <c r="A41" s="92"/>
      <c r="B41" s="134" t="s">
        <v>132</v>
      </c>
      <c r="C41" s="607">
        <v>0.62</v>
      </c>
      <c r="D41" s="1004" t="str">
        <f>Inputs!$D$81</f>
        <v>Skilled Electrical Worker AH</v>
      </c>
      <c r="E41" s="180">
        <v>1</v>
      </c>
      <c r="F41" s="176">
        <f t="shared" si="11"/>
        <v>0.62</v>
      </c>
      <c r="G41" s="149"/>
      <c r="H41" s="997">
        <f>Inputs!L$81</f>
        <v>143.91156341859428</v>
      </c>
      <c r="I41" s="997">
        <f>Inputs!M$81</f>
        <v>146.75058306720953</v>
      </c>
      <c r="J41" s="997">
        <f>Inputs!N$81</f>
        <v>149.33909290435707</v>
      </c>
      <c r="K41" s="997">
        <f>Inputs!O$81</f>
        <v>151.97326104852442</v>
      </c>
      <c r="L41" s="997">
        <f>Inputs!P$81</f>
        <v>154.65389285921603</v>
      </c>
      <c r="M41" s="997">
        <f>Inputs!Q$81</f>
        <v>157.38180790154269</v>
      </c>
      <c r="N41" s="997">
        <f t="shared" si="13"/>
        <v>89.225169319528462</v>
      </c>
      <c r="O41" s="997">
        <f t="shared" si="13"/>
        <v>90.985361501669914</v>
      </c>
      <c r="P41" s="997">
        <f t="shared" si="12"/>
        <v>92.590237600701386</v>
      </c>
      <c r="Q41" s="997">
        <f t="shared" si="12"/>
        <v>94.223421850085145</v>
      </c>
      <c r="R41" s="997">
        <f t="shared" si="12"/>
        <v>95.885413572713944</v>
      </c>
      <c r="S41" s="997">
        <f t="shared" si="12"/>
        <v>97.576720898956466</v>
      </c>
    </row>
    <row r="42" spans="1:19">
      <c r="A42" s="92"/>
      <c r="B42" s="180" t="s">
        <v>206</v>
      </c>
      <c r="C42" s="512">
        <v>0.17</v>
      </c>
      <c r="D42" s="1004" t="str">
        <f>Inputs!$D$81</f>
        <v>Skilled Electrical Worker AH</v>
      </c>
      <c r="E42" s="180">
        <v>1</v>
      </c>
      <c r="F42" s="176">
        <f t="shared" si="11"/>
        <v>0.17</v>
      </c>
      <c r="G42" s="135"/>
      <c r="H42" s="997">
        <f>Inputs!L$81</f>
        <v>143.91156341859428</v>
      </c>
      <c r="I42" s="997">
        <f>Inputs!M$81</f>
        <v>146.75058306720953</v>
      </c>
      <c r="J42" s="997">
        <f>Inputs!N$81</f>
        <v>149.33909290435707</v>
      </c>
      <c r="K42" s="997">
        <f>Inputs!O$81</f>
        <v>151.97326104852442</v>
      </c>
      <c r="L42" s="997">
        <f>Inputs!P$81</f>
        <v>154.65389285921603</v>
      </c>
      <c r="M42" s="997">
        <f>Inputs!Q$81</f>
        <v>157.38180790154269</v>
      </c>
      <c r="N42" s="997">
        <f t="shared" si="13"/>
        <v>24.46496578116103</v>
      </c>
      <c r="O42" s="997">
        <f t="shared" si="13"/>
        <v>24.947599121425622</v>
      </c>
      <c r="P42" s="997">
        <f t="shared" si="12"/>
        <v>25.387645793740706</v>
      </c>
      <c r="Q42" s="997">
        <f t="shared" si="12"/>
        <v>25.835454378249153</v>
      </c>
      <c r="R42" s="997">
        <f t="shared" si="12"/>
        <v>26.291161786066727</v>
      </c>
      <c r="S42" s="997">
        <f t="shared" si="12"/>
        <v>26.754907343262257</v>
      </c>
    </row>
    <row r="43" spans="1:19">
      <c r="A43" s="92"/>
      <c r="B43" s="180" t="s">
        <v>127</v>
      </c>
      <c r="C43" s="512">
        <v>0.08</v>
      </c>
      <c r="D43" s="1004" t="str">
        <f>Inputs!$D$81</f>
        <v>Skilled Electrical Worker AH</v>
      </c>
      <c r="E43" s="180">
        <v>1</v>
      </c>
      <c r="F43" s="176">
        <f t="shared" si="11"/>
        <v>0.08</v>
      </c>
      <c r="G43" s="135"/>
      <c r="H43" s="997">
        <f>Inputs!L$81</f>
        <v>143.91156341859428</v>
      </c>
      <c r="I43" s="997">
        <f>Inputs!M$81</f>
        <v>146.75058306720953</v>
      </c>
      <c r="J43" s="997">
        <f>Inputs!N$81</f>
        <v>149.33909290435707</v>
      </c>
      <c r="K43" s="997">
        <f>Inputs!O$81</f>
        <v>151.97326104852442</v>
      </c>
      <c r="L43" s="997">
        <f>Inputs!P$81</f>
        <v>154.65389285921603</v>
      </c>
      <c r="M43" s="997">
        <f>Inputs!Q$81</f>
        <v>157.38180790154269</v>
      </c>
      <c r="N43" s="997">
        <f t="shared" si="13"/>
        <v>11.512925073487542</v>
      </c>
      <c r="O43" s="997">
        <f t="shared" si="13"/>
        <v>11.740046645376763</v>
      </c>
      <c r="P43" s="997">
        <f t="shared" si="12"/>
        <v>11.947127432348566</v>
      </c>
      <c r="Q43" s="997">
        <f t="shared" si="12"/>
        <v>12.157860883881954</v>
      </c>
      <c r="R43" s="997">
        <f t="shared" si="12"/>
        <v>12.372311428737282</v>
      </c>
      <c r="S43" s="997">
        <f t="shared" si="12"/>
        <v>12.590544632123414</v>
      </c>
    </row>
    <row r="44" spans="1:19">
      <c r="A44" s="92"/>
      <c r="B44" s="180"/>
      <c r="C44" s="512"/>
      <c r="D44" s="180"/>
      <c r="E44" s="180"/>
      <c r="F44" s="176"/>
      <c r="G44" s="135"/>
      <c r="H44" s="982"/>
      <c r="I44" s="982"/>
      <c r="J44" s="982"/>
      <c r="K44" s="982"/>
      <c r="L44" s="982"/>
      <c r="M44" s="982"/>
      <c r="N44" s="1000"/>
      <c r="O44" s="1000"/>
      <c r="P44" s="1000"/>
      <c r="Q44" s="1000"/>
      <c r="R44" s="1000"/>
      <c r="S44" s="1000"/>
    </row>
    <row r="45" spans="1:19">
      <c r="A45" s="181">
        <v>3.5</v>
      </c>
      <c r="B45" s="180" t="s">
        <v>207</v>
      </c>
      <c r="C45" s="512">
        <v>0.17</v>
      </c>
      <c r="D45" s="1004" t="str">
        <f>Inputs!$D$81</f>
        <v>Skilled Electrical Worker AH</v>
      </c>
      <c r="E45" s="180">
        <v>1</v>
      </c>
      <c r="F45" s="176">
        <f>E45*C45</f>
        <v>0.17</v>
      </c>
      <c r="G45" s="135"/>
      <c r="H45" s="997">
        <f>Inputs!L$81</f>
        <v>143.91156341859428</v>
      </c>
      <c r="I45" s="997">
        <f>Inputs!M$81</f>
        <v>146.75058306720953</v>
      </c>
      <c r="J45" s="997">
        <f>Inputs!N$81</f>
        <v>149.33909290435707</v>
      </c>
      <c r="K45" s="997">
        <f>Inputs!O$81</f>
        <v>151.97326104852442</v>
      </c>
      <c r="L45" s="997">
        <f>Inputs!P$81</f>
        <v>154.65389285921603</v>
      </c>
      <c r="M45" s="997">
        <f>Inputs!Q$81</f>
        <v>157.38180790154269</v>
      </c>
      <c r="N45" s="997">
        <f t="shared" ref="N45:S45" si="14">H45*$F45</f>
        <v>24.46496578116103</v>
      </c>
      <c r="O45" s="997">
        <f t="shared" si="14"/>
        <v>24.947599121425622</v>
      </c>
      <c r="P45" s="997">
        <f t="shared" si="14"/>
        <v>25.387645793740706</v>
      </c>
      <c r="Q45" s="997">
        <f t="shared" si="14"/>
        <v>25.835454378249153</v>
      </c>
      <c r="R45" s="997">
        <f t="shared" si="14"/>
        <v>26.291161786066727</v>
      </c>
      <c r="S45" s="997">
        <f t="shared" si="14"/>
        <v>26.754907343262257</v>
      </c>
    </row>
    <row r="46" spans="1:19">
      <c r="A46" s="181"/>
      <c r="B46" s="180"/>
      <c r="C46" s="130"/>
      <c r="D46" s="180"/>
      <c r="E46" s="180"/>
      <c r="F46" s="176"/>
      <c r="G46" s="107"/>
      <c r="H46" s="982"/>
      <c r="I46" s="982"/>
      <c r="J46" s="982"/>
      <c r="K46" s="982"/>
      <c r="L46" s="982"/>
      <c r="M46" s="982"/>
      <c r="N46" s="1000"/>
      <c r="O46" s="1000"/>
      <c r="P46" s="1000"/>
      <c r="Q46" s="1000"/>
      <c r="R46" s="1000"/>
      <c r="S46" s="1000"/>
    </row>
    <row r="47" spans="1:19">
      <c r="A47" s="187"/>
      <c r="B47" s="182" t="s">
        <v>44</v>
      </c>
      <c r="C47" s="142">
        <f>SUM(C30:C46)</f>
        <v>1.88</v>
      </c>
      <c r="D47" s="232"/>
      <c r="E47" s="232"/>
      <c r="F47" s="183">
        <f>SUM(F30:F46)</f>
        <v>1.88</v>
      </c>
      <c r="G47" s="235"/>
      <c r="H47" s="1020"/>
      <c r="I47" s="1020"/>
      <c r="J47" s="1020"/>
      <c r="K47" s="1020"/>
      <c r="L47" s="1020"/>
      <c r="M47" s="1020"/>
      <c r="N47" s="1020">
        <f t="shared" ref="N47:S47" si="15">SUM(N32:N45)</f>
        <v>270.55373922695725</v>
      </c>
      <c r="O47" s="1020">
        <f t="shared" si="15"/>
        <v>275.89109616635392</v>
      </c>
      <c r="P47" s="1020">
        <f t="shared" si="15"/>
        <v>280.7574946601913</v>
      </c>
      <c r="Q47" s="1020">
        <f t="shared" si="15"/>
        <v>285.70973077122591</v>
      </c>
      <c r="R47" s="1020">
        <f t="shared" si="15"/>
        <v>290.74931857532613</v>
      </c>
      <c r="S47" s="1020">
        <f t="shared" si="15"/>
        <v>295.87779885490022</v>
      </c>
    </row>
    <row r="48" spans="1:19">
      <c r="A48" s="92"/>
      <c r="B48" s="175" t="s">
        <v>106</v>
      </c>
      <c r="C48" s="176"/>
      <c r="D48" s="180"/>
      <c r="E48" s="180"/>
      <c r="F48" s="176"/>
      <c r="G48" s="135"/>
      <c r="H48" s="982"/>
      <c r="I48" s="982"/>
      <c r="J48" s="982"/>
      <c r="K48" s="982"/>
      <c r="L48" s="982"/>
      <c r="M48" s="982"/>
      <c r="N48" s="1000"/>
      <c r="O48" s="1000"/>
      <c r="P48" s="1000"/>
      <c r="Q48" s="1000"/>
      <c r="R48" s="1000"/>
      <c r="S48" s="1000"/>
    </row>
    <row r="49" spans="1:19">
      <c r="A49" s="92"/>
      <c r="B49" s="180"/>
      <c r="C49" s="176"/>
      <c r="D49" s="180"/>
      <c r="E49" s="180"/>
      <c r="F49" s="176"/>
      <c r="G49" s="135"/>
      <c r="H49" s="997"/>
      <c r="I49" s="997"/>
      <c r="J49" s="997"/>
      <c r="K49" s="997"/>
      <c r="L49" s="997"/>
      <c r="M49" s="997"/>
      <c r="N49" s="997"/>
      <c r="O49" s="997"/>
      <c r="P49" s="997"/>
      <c r="Q49" s="997"/>
      <c r="R49" s="997"/>
      <c r="S49" s="997"/>
    </row>
    <row r="50" spans="1:19">
      <c r="A50" s="181">
        <v>4.0999999999999996</v>
      </c>
      <c r="B50" s="180" t="s">
        <v>208</v>
      </c>
      <c r="C50" s="512">
        <v>0.10530973451327431</v>
      </c>
      <c r="D50" s="134" t="str">
        <f>Inputs!$D$82</f>
        <v>Support staff</v>
      </c>
      <c r="E50" s="180">
        <v>1</v>
      </c>
      <c r="F50" s="176">
        <f>E50*C50</f>
        <v>0.10530973451327431</v>
      </c>
      <c r="G50" s="135"/>
      <c r="H50" s="971">
        <f>Inputs!L$82</f>
        <v>68.441017362959727</v>
      </c>
      <c r="I50" s="971">
        <f>Inputs!M$82</f>
        <v>69.791189569063036</v>
      </c>
      <c r="J50" s="971">
        <f>Inputs!N$82</f>
        <v>71.02222509185215</v>
      </c>
      <c r="K50" s="971">
        <f>Inputs!O$82</f>
        <v>72.274974651437702</v>
      </c>
      <c r="L50" s="971">
        <f>Inputs!P$82</f>
        <v>73.549821258208297</v>
      </c>
      <c r="M50" s="971">
        <f>Inputs!Q$82</f>
        <v>74.847154678410959</v>
      </c>
      <c r="N50" s="997">
        <f t="shared" ref="N50:S50" si="16">H50*$F50</f>
        <v>7.2075053683116863</v>
      </c>
      <c r="O50" s="997">
        <f t="shared" si="16"/>
        <v>7.3496916448836282</v>
      </c>
      <c r="P50" s="997">
        <f t="shared" si="16"/>
        <v>7.4793316689649592</v>
      </c>
      <c r="Q50" s="997">
        <f t="shared" si="16"/>
        <v>7.6112583924965351</v>
      </c>
      <c r="R50" s="997">
        <f t="shared" si="16"/>
        <v>7.7455121502006952</v>
      </c>
      <c r="S50" s="997">
        <f t="shared" si="16"/>
        <v>7.8821339882574355</v>
      </c>
    </row>
    <row r="51" spans="1:19">
      <c r="A51" s="181"/>
      <c r="B51" s="180"/>
      <c r="C51" s="512"/>
      <c r="D51" s="180"/>
      <c r="E51" s="180"/>
      <c r="F51" s="176"/>
      <c r="G51" s="107"/>
      <c r="H51" s="997"/>
      <c r="I51" s="997"/>
      <c r="J51" s="997"/>
      <c r="K51" s="997"/>
      <c r="L51" s="997"/>
      <c r="M51" s="997"/>
      <c r="N51" s="997"/>
      <c r="O51" s="997"/>
      <c r="P51" s="997"/>
      <c r="Q51" s="997"/>
      <c r="R51" s="997"/>
      <c r="S51" s="997"/>
    </row>
    <row r="52" spans="1:19">
      <c r="A52" s="181">
        <v>4.2</v>
      </c>
      <c r="B52" s="180" t="s">
        <v>209</v>
      </c>
      <c r="C52" s="512">
        <v>4.129793510324483E-2</v>
      </c>
      <c r="D52" s="134" t="str">
        <f>Inputs!$D$82</f>
        <v>Support staff</v>
      </c>
      <c r="E52" s="180">
        <v>1</v>
      </c>
      <c r="F52" s="176">
        <f>E52*C52</f>
        <v>4.129793510324483E-2</v>
      </c>
      <c r="G52" s="107"/>
      <c r="H52" s="971">
        <f>Inputs!L$82</f>
        <v>68.441017362959727</v>
      </c>
      <c r="I52" s="971">
        <f>Inputs!M$82</f>
        <v>69.791189569063036</v>
      </c>
      <c r="J52" s="971">
        <f>Inputs!N$82</f>
        <v>71.02222509185215</v>
      </c>
      <c r="K52" s="971">
        <f>Inputs!O$82</f>
        <v>72.274974651437702</v>
      </c>
      <c r="L52" s="971">
        <f>Inputs!P$82</f>
        <v>73.549821258208297</v>
      </c>
      <c r="M52" s="971">
        <f>Inputs!Q$82</f>
        <v>74.847154678410959</v>
      </c>
      <c r="N52" s="997">
        <f t="shared" ref="N52:S52" si="17">H52*$F52</f>
        <v>2.8264726934555635</v>
      </c>
      <c r="O52" s="997">
        <f t="shared" si="17"/>
        <v>2.8822320176014227</v>
      </c>
      <c r="P52" s="997">
        <f t="shared" si="17"/>
        <v>2.9330712427313568</v>
      </c>
      <c r="Q52" s="997">
        <f t="shared" si="17"/>
        <v>2.9848072127437395</v>
      </c>
      <c r="R52" s="997">
        <f t="shared" si="17"/>
        <v>3.0374557451767434</v>
      </c>
      <c r="S52" s="997">
        <f t="shared" si="17"/>
        <v>3.0910329365715437</v>
      </c>
    </row>
    <row r="53" spans="1:19">
      <c r="A53" s="181"/>
      <c r="B53" s="180"/>
      <c r="C53" s="512"/>
      <c r="D53" s="180"/>
      <c r="E53" s="180"/>
      <c r="F53" s="176"/>
      <c r="G53" s="107"/>
      <c r="H53" s="1013"/>
      <c r="I53" s="1013"/>
      <c r="J53" s="1013"/>
      <c r="K53" s="1013"/>
      <c r="L53" s="1013"/>
      <c r="M53" s="1013"/>
      <c r="N53" s="1014"/>
      <c r="O53" s="1014"/>
      <c r="P53" s="1014"/>
      <c r="Q53" s="1014"/>
      <c r="R53" s="1014"/>
      <c r="S53" s="1014"/>
    </row>
    <row r="54" spans="1:19">
      <c r="A54" s="181">
        <v>4.3</v>
      </c>
      <c r="B54" s="180" t="s">
        <v>210</v>
      </c>
      <c r="C54" s="512">
        <v>4.129793510324483E-2</v>
      </c>
      <c r="D54" s="134" t="str">
        <f>Inputs!$D$82</f>
        <v>Support staff</v>
      </c>
      <c r="E54" s="180">
        <v>1</v>
      </c>
      <c r="F54" s="176">
        <f>E54*C54</f>
        <v>4.129793510324483E-2</v>
      </c>
      <c r="G54" s="107"/>
      <c r="H54" s="971">
        <f>Inputs!L$82</f>
        <v>68.441017362959727</v>
      </c>
      <c r="I54" s="971">
        <f>Inputs!M$82</f>
        <v>69.791189569063036</v>
      </c>
      <c r="J54" s="971">
        <f>Inputs!N$82</f>
        <v>71.02222509185215</v>
      </c>
      <c r="K54" s="971">
        <f>Inputs!O$82</f>
        <v>72.274974651437702</v>
      </c>
      <c r="L54" s="971">
        <f>Inputs!P$82</f>
        <v>73.549821258208297</v>
      </c>
      <c r="M54" s="971">
        <f>Inputs!Q$82</f>
        <v>74.847154678410959</v>
      </c>
      <c r="N54" s="997">
        <f t="shared" ref="N54:S54" si="18">H54*$F54</f>
        <v>2.8264726934555635</v>
      </c>
      <c r="O54" s="997">
        <f t="shared" si="18"/>
        <v>2.8822320176014227</v>
      </c>
      <c r="P54" s="997">
        <f t="shared" si="18"/>
        <v>2.9330712427313568</v>
      </c>
      <c r="Q54" s="997">
        <f t="shared" si="18"/>
        <v>2.9848072127437395</v>
      </c>
      <c r="R54" s="997">
        <f t="shared" si="18"/>
        <v>3.0374557451767434</v>
      </c>
      <c r="S54" s="997">
        <f t="shared" si="18"/>
        <v>3.0910329365715437</v>
      </c>
    </row>
    <row r="55" spans="1:19">
      <c r="A55" s="181"/>
      <c r="B55" s="180"/>
      <c r="C55" s="512"/>
      <c r="D55" s="180"/>
      <c r="E55" s="180"/>
      <c r="F55" s="176"/>
      <c r="G55" s="107"/>
      <c r="H55" s="984"/>
      <c r="I55" s="984"/>
      <c r="J55" s="984"/>
      <c r="K55" s="984"/>
      <c r="L55" s="984"/>
      <c r="M55" s="984"/>
      <c r="N55" s="984"/>
      <c r="O55" s="998"/>
      <c r="P55" s="998"/>
      <c r="Q55" s="998"/>
      <c r="R55" s="998"/>
      <c r="S55" s="998"/>
    </row>
    <row r="56" spans="1:19">
      <c r="A56" s="181">
        <v>4.4000000000000004</v>
      </c>
      <c r="B56" s="180" t="s">
        <v>129</v>
      </c>
      <c r="C56" s="512">
        <v>0</v>
      </c>
      <c r="D56" s="134" t="str">
        <f>Inputs!$D$82</f>
        <v>Support staff</v>
      </c>
      <c r="E56" s="180">
        <v>1</v>
      </c>
      <c r="F56" s="176">
        <f>E56*C56</f>
        <v>0</v>
      </c>
      <c r="G56" s="107"/>
      <c r="H56" s="971">
        <f>Inputs!L$82</f>
        <v>68.441017362959727</v>
      </c>
      <c r="I56" s="971">
        <f>Inputs!M$82</f>
        <v>69.791189569063036</v>
      </c>
      <c r="J56" s="971">
        <f>Inputs!N$82</f>
        <v>71.02222509185215</v>
      </c>
      <c r="K56" s="971">
        <f>Inputs!O$82</f>
        <v>72.274974651437702</v>
      </c>
      <c r="L56" s="971">
        <f>Inputs!P$82</f>
        <v>73.549821258208297</v>
      </c>
      <c r="M56" s="971">
        <f>Inputs!Q$82</f>
        <v>74.847154678410959</v>
      </c>
      <c r="N56" s="997">
        <f t="shared" ref="N56:S56" si="19">H56*$F56</f>
        <v>0</v>
      </c>
      <c r="O56" s="997">
        <f t="shared" si="19"/>
        <v>0</v>
      </c>
      <c r="P56" s="997">
        <f t="shared" si="19"/>
        <v>0</v>
      </c>
      <c r="Q56" s="997">
        <f t="shared" si="19"/>
        <v>0</v>
      </c>
      <c r="R56" s="997">
        <f t="shared" si="19"/>
        <v>0</v>
      </c>
      <c r="S56" s="997">
        <f t="shared" si="19"/>
        <v>0</v>
      </c>
    </row>
    <row r="57" spans="1:19">
      <c r="A57" s="181"/>
      <c r="B57" s="180"/>
      <c r="C57" s="196"/>
      <c r="D57" s="180"/>
      <c r="E57" s="180"/>
      <c r="F57" s="176"/>
      <c r="G57" s="107"/>
      <c r="H57" s="984"/>
      <c r="I57" s="984"/>
      <c r="J57" s="984"/>
      <c r="K57" s="984"/>
      <c r="L57" s="984"/>
      <c r="M57" s="984"/>
      <c r="N57" s="984"/>
      <c r="O57" s="998"/>
      <c r="P57" s="998"/>
      <c r="Q57" s="998"/>
      <c r="R57" s="998"/>
      <c r="S57" s="998"/>
    </row>
    <row r="58" spans="1:19">
      <c r="A58" s="181"/>
      <c r="B58" s="180"/>
      <c r="C58" s="196"/>
      <c r="D58" s="180"/>
      <c r="E58" s="180"/>
      <c r="F58" s="176"/>
      <c r="H58" s="982"/>
      <c r="I58" s="982"/>
      <c r="J58" s="982"/>
      <c r="K58" s="982"/>
      <c r="L58" s="982"/>
      <c r="M58" s="982"/>
      <c r="N58" s="982"/>
      <c r="O58" s="1000"/>
      <c r="P58" s="1000"/>
      <c r="Q58" s="1000"/>
      <c r="R58" s="1000"/>
      <c r="S58" s="1000"/>
    </row>
    <row r="59" spans="1:19">
      <c r="A59" s="181"/>
      <c r="B59" s="180"/>
      <c r="C59" s="196"/>
      <c r="D59" s="180"/>
      <c r="E59" s="180"/>
      <c r="F59" s="176"/>
      <c r="H59" s="982"/>
      <c r="I59" s="982"/>
      <c r="J59" s="982"/>
      <c r="K59" s="982"/>
      <c r="L59" s="982"/>
      <c r="M59" s="982"/>
      <c r="N59" s="982"/>
      <c r="O59" s="1000"/>
      <c r="P59" s="1000"/>
      <c r="Q59" s="1000"/>
      <c r="R59" s="1000"/>
      <c r="S59" s="1000"/>
    </row>
    <row r="60" spans="1:19">
      <c r="A60" s="187"/>
      <c r="B60" s="182" t="s">
        <v>44</v>
      </c>
      <c r="C60" s="183">
        <f>SUM(C48:C59)</f>
        <v>0.18790560471976397</v>
      </c>
      <c r="D60" s="232"/>
      <c r="E60" s="232"/>
      <c r="F60" s="183">
        <f>SUM(F48:F59)</f>
        <v>0.18790560471976397</v>
      </c>
      <c r="G60" s="235"/>
      <c r="H60" s="991"/>
      <c r="I60" s="991"/>
      <c r="J60" s="991"/>
      <c r="K60" s="991"/>
      <c r="L60" s="991"/>
      <c r="M60" s="991"/>
      <c r="N60" s="992">
        <f t="shared" ref="N60:S60" si="20">SUM(N50:N59)</f>
        <v>12.860450755222814</v>
      </c>
      <c r="O60" s="992">
        <f t="shared" si="20"/>
        <v>13.114155680086474</v>
      </c>
      <c r="P60" s="992">
        <f t="shared" si="20"/>
        <v>13.345474154427672</v>
      </c>
      <c r="Q60" s="992">
        <f t="shared" si="20"/>
        <v>13.580872817984014</v>
      </c>
      <c r="R60" s="992">
        <f t="shared" si="20"/>
        <v>13.820423640554182</v>
      </c>
      <c r="S60" s="992">
        <f t="shared" si="20"/>
        <v>14.064199861400523</v>
      </c>
    </row>
    <row r="61" spans="1:19">
      <c r="A61" s="233"/>
      <c r="B61" s="190"/>
      <c r="C61" s="189"/>
      <c r="D61" s="191"/>
      <c r="E61" s="191"/>
      <c r="F61" s="192"/>
      <c r="G61" s="135"/>
      <c r="H61" s="982"/>
      <c r="I61" s="982"/>
      <c r="J61" s="982"/>
      <c r="K61" s="982"/>
      <c r="L61" s="982"/>
      <c r="M61" s="982"/>
      <c r="N61" s="982"/>
      <c r="O61" s="1000"/>
      <c r="P61" s="1000"/>
      <c r="Q61" s="1000"/>
      <c r="R61" s="1000"/>
      <c r="S61" s="1000"/>
    </row>
    <row r="62" spans="1:19">
      <c r="A62" s="233"/>
      <c r="B62" s="190" t="s">
        <v>130</v>
      </c>
      <c r="C62" s="929">
        <f>C24+C29+C47+C60</f>
        <v>2.9966666666666661</v>
      </c>
      <c r="D62" s="90"/>
      <c r="E62" s="90"/>
      <c r="F62" s="193">
        <f>F24+F29+F47+F60</f>
        <v>2.9966666666666661</v>
      </c>
      <c r="G62" s="194"/>
      <c r="H62" s="991"/>
      <c r="I62" s="991"/>
      <c r="J62" s="991"/>
      <c r="K62" s="991"/>
      <c r="L62" s="991"/>
      <c r="M62" s="991"/>
      <c r="N62" s="1011">
        <f t="shared" ref="N62:S62" si="21">N24+N29+N47+N60</f>
        <v>378.4256028054433</v>
      </c>
      <c r="O62" s="1011">
        <f t="shared" si="21"/>
        <v>385.891005142702</v>
      </c>
      <c r="P62" s="1011">
        <f t="shared" si="21"/>
        <v>392.69767426796994</v>
      </c>
      <c r="Q62" s="1011">
        <f t="shared" si="21"/>
        <v>399.62440513078417</v>
      </c>
      <c r="R62" s="1011">
        <f t="shared" si="21"/>
        <v>406.67331548074526</v>
      </c>
      <c r="S62" s="1011">
        <f t="shared" si="21"/>
        <v>413.84656042209735</v>
      </c>
    </row>
    <row r="63" spans="1:19">
      <c r="H63" s="979"/>
      <c r="I63" s="980"/>
      <c r="J63" s="980"/>
      <c r="K63" s="980"/>
      <c r="L63" s="980"/>
      <c r="M63" s="980"/>
      <c r="N63" s="980"/>
    </row>
    <row r="64" spans="1:19" s="102" customFormat="1">
      <c r="B64" s="152"/>
      <c r="F64" s="157"/>
      <c r="G64" s="107"/>
      <c r="H64"/>
      <c r="I64"/>
      <c r="J64"/>
      <c r="K64"/>
      <c r="L64"/>
      <c r="M64"/>
      <c r="N64"/>
      <c r="O64"/>
      <c r="P64"/>
      <c r="Q64"/>
      <c r="R64"/>
      <c r="S64"/>
    </row>
    <row r="65" spans="2:19" s="102" customFormat="1">
      <c r="F65" s="157"/>
      <c r="G65" s="107"/>
      <c r="H65"/>
      <c r="I65"/>
      <c r="J65"/>
      <c r="K65"/>
      <c r="L65"/>
      <c r="M65"/>
      <c r="N65"/>
      <c r="O65"/>
      <c r="P65"/>
      <c r="Q65"/>
      <c r="R65"/>
      <c r="S65"/>
    </row>
    <row r="66" spans="2:19" s="102" customFormat="1">
      <c r="B66" s="152"/>
      <c r="F66" s="157"/>
      <c r="G66" s="107"/>
      <c r="H66"/>
      <c r="I66"/>
      <c r="J66"/>
      <c r="K66"/>
      <c r="L66"/>
      <c r="M66"/>
      <c r="N66"/>
      <c r="O66"/>
      <c r="P66"/>
      <c r="Q66"/>
      <c r="R66"/>
      <c r="S66"/>
    </row>
    <row r="67" spans="2:19" s="102" customFormat="1">
      <c r="B67" s="152"/>
      <c r="F67" s="157"/>
      <c r="G67" s="107"/>
      <c r="H67" s="1001"/>
      <c r="I67" s="1002"/>
      <c r="J67" s="1002"/>
      <c r="K67" s="1002"/>
      <c r="L67" s="1002"/>
      <c r="M67" s="1002"/>
      <c r="N67" s="255"/>
      <c r="O67" s="255"/>
      <c r="P67" s="255"/>
      <c r="Q67" s="255"/>
      <c r="R67" s="255"/>
      <c r="S67" s="255"/>
    </row>
    <row r="68" spans="2:19">
      <c r="B68" s="354" t="s">
        <v>229</v>
      </c>
      <c r="H68" s="979"/>
      <c r="I68" s="979"/>
      <c r="J68" s="979"/>
      <c r="K68" s="979"/>
      <c r="L68" s="979"/>
      <c r="M68" s="979"/>
      <c r="N68" s="979">
        <f>N62</f>
        <v>378.4256028054433</v>
      </c>
      <c r="O68" s="979">
        <f>O62</f>
        <v>385.891005142702</v>
      </c>
      <c r="P68" s="979">
        <f t="shared" ref="P68:S68" si="22">P62</f>
        <v>392.69767426796994</v>
      </c>
      <c r="Q68" s="979">
        <f t="shared" si="22"/>
        <v>399.62440513078417</v>
      </c>
      <c r="R68" s="979">
        <f t="shared" si="22"/>
        <v>406.67331548074526</v>
      </c>
      <c r="S68" s="979">
        <f t="shared" si="22"/>
        <v>413.84656042209735</v>
      </c>
    </row>
    <row r="69" spans="2:19">
      <c r="B69" s="354" t="s">
        <v>43</v>
      </c>
      <c r="H69" s="979"/>
      <c r="I69" s="979"/>
      <c r="J69" s="979"/>
      <c r="K69" s="979"/>
      <c r="L69" s="979"/>
      <c r="M69" s="979"/>
      <c r="N69" s="979"/>
      <c r="O69" s="979"/>
      <c r="P69" s="979"/>
      <c r="Q69" s="979"/>
      <c r="R69" s="979"/>
      <c r="S69" s="979"/>
    </row>
    <row r="70" spans="2:19">
      <c r="B70" s="354" t="s">
        <v>232</v>
      </c>
      <c r="H70" s="979"/>
      <c r="I70" s="979"/>
      <c r="J70" s="979"/>
      <c r="K70" s="979"/>
      <c r="L70" s="979"/>
      <c r="M70" s="979"/>
      <c r="N70" s="980"/>
      <c r="O70" s="980"/>
      <c r="P70" s="980"/>
      <c r="Q70" s="980"/>
      <c r="R70" s="980"/>
      <c r="S70" s="980"/>
    </row>
    <row r="71" spans="2:19">
      <c r="B71" s="354" t="s">
        <v>238</v>
      </c>
      <c r="H71" s="979"/>
      <c r="I71" s="979"/>
      <c r="J71" s="979"/>
      <c r="K71" s="979"/>
      <c r="L71" s="979"/>
      <c r="M71" s="979"/>
      <c r="N71" s="979">
        <f>SUM(N72,N68:N70)*(Inputs!$M$27)</f>
        <v>49.91055275400992</v>
      </c>
      <c r="O71" s="979">
        <f>SUM(O72,O68:O70)*(Inputs!$M$27)</f>
        <v>50.895164668270965</v>
      </c>
      <c r="P71" s="979">
        <f>SUM(P72,P68:P70)*(Inputs!$M$27)</f>
        <v>51.792896259202557</v>
      </c>
      <c r="Q71" s="979">
        <f>SUM(Q72,Q68:Q70)*(Inputs!$M$27)</f>
        <v>52.706462792699121</v>
      </c>
      <c r="R71" s="979">
        <f>SUM(R72,R68:R70)*(Inputs!$M$27)</f>
        <v>53.636143578755494</v>
      </c>
      <c r="S71" s="979">
        <f>SUM(S72,S68:S70)*(Inputs!$M$27)</f>
        <v>54.582222854070416</v>
      </c>
    </row>
    <row r="72" spans="2:19">
      <c r="B72" s="354" t="s">
        <v>237</v>
      </c>
      <c r="H72" s="979"/>
      <c r="I72" s="979"/>
      <c r="J72" s="979"/>
      <c r="K72" s="979"/>
      <c r="L72" s="979"/>
      <c r="M72" s="979"/>
      <c r="N72" s="979">
        <f>SUM(N68:N70)*(Inputs!$M$26)</f>
        <v>34.058304252489897</v>
      </c>
      <c r="O72" s="979">
        <f>SUM(O68:O70)*(Inputs!$M$26)</f>
        <v>34.730190462843176</v>
      </c>
      <c r="P72" s="979">
        <f>SUM(P68:P70)*(Inputs!$M$26)</f>
        <v>35.342790684117297</v>
      </c>
      <c r="Q72" s="979">
        <f>SUM(Q68:Q70)*(Inputs!$M$26)</f>
        <v>35.966196461770572</v>
      </c>
      <c r="R72" s="979">
        <f>SUM(R68:R70)*(Inputs!$M$26)</f>
        <v>36.60059839326707</v>
      </c>
      <c r="S72" s="979">
        <f>SUM(S68:S70)*(Inputs!$M$26)</f>
        <v>37.246190437988759</v>
      </c>
    </row>
    <row r="73" spans="2:19">
      <c r="B73" s="989" t="s">
        <v>85</v>
      </c>
      <c r="H73" s="396"/>
      <c r="I73" s="396"/>
      <c r="J73" s="396"/>
      <c r="K73" s="396"/>
      <c r="L73" s="396"/>
      <c r="M73" s="396"/>
      <c r="N73" s="979">
        <f>SUM(N68:N72)*Inputs!$M$28</f>
        <v>32.36761218683602</v>
      </c>
      <c r="O73" s="979">
        <f>SUM(O68:O72)*Inputs!$M$28</f>
        <v>33.006145219167131</v>
      </c>
      <c r="P73" s="979">
        <f>SUM(P68:P72)*Inputs!$M$28</f>
        <v>33.58833528479029</v>
      </c>
      <c r="Q73" s="979">
        <f>SUM(Q68:Q72)*Inputs!$M$28</f>
        <v>34.180794506967771</v>
      </c>
      <c r="R73" s="979">
        <f>SUM(R68:R72)*Inputs!$M$28</f>
        <v>34.783704021693751</v>
      </c>
      <c r="S73" s="979">
        <f>SUM(S68:S72)*Inputs!$M$28</f>
        <v>35.397248159990959</v>
      </c>
    </row>
    <row r="74" spans="2:19">
      <c r="B74" s="989"/>
      <c r="H74" s="396"/>
      <c r="I74" s="396"/>
      <c r="J74" s="396"/>
      <c r="K74" s="396"/>
      <c r="L74" s="396"/>
      <c r="M74" s="396"/>
      <c r="N74" s="606"/>
      <c r="O74" s="606"/>
      <c r="P74" s="606"/>
      <c r="Q74" s="606"/>
      <c r="R74" s="606"/>
      <c r="S74" s="606"/>
    </row>
    <row r="75" spans="2:19">
      <c r="B75" s="988" t="s">
        <v>527</v>
      </c>
      <c r="H75" s="396"/>
      <c r="I75" s="396"/>
      <c r="J75" s="396"/>
      <c r="K75" s="396"/>
      <c r="L75" s="396"/>
      <c r="M75" s="396"/>
      <c r="N75" s="448">
        <f>SUM(N68:N74)</f>
        <v>494.76207199877916</v>
      </c>
      <c r="O75" s="448">
        <f t="shared" ref="O75:S75" si="23">SUM(O68:O74)</f>
        <v>504.52250549298327</v>
      </c>
      <c r="P75" s="448">
        <f t="shared" si="23"/>
        <v>513.42169649608013</v>
      </c>
      <c r="Q75" s="448">
        <f t="shared" si="23"/>
        <v>522.47785889222166</v>
      </c>
      <c r="R75" s="448">
        <f t="shared" si="23"/>
        <v>531.69376147446155</v>
      </c>
      <c r="S75" s="448">
        <f t="shared" si="23"/>
        <v>541.07222187414743</v>
      </c>
    </row>
    <row r="76" spans="2:19">
      <c r="B76" s="990" t="s">
        <v>39</v>
      </c>
      <c r="H76" s="979"/>
      <c r="I76" s="980"/>
      <c r="J76" s="980"/>
      <c r="K76" s="980"/>
      <c r="L76" s="980"/>
      <c r="M76" s="980"/>
      <c r="N76" s="981">
        <f>(N62*(1+Inputs!$M$29))-N75</f>
        <v>0</v>
      </c>
      <c r="O76" s="981">
        <f>(O62*(1+Inputs!$M$29))-O75</f>
        <v>0</v>
      </c>
      <c r="P76" s="981">
        <f>(P62*(1+Inputs!$M$29))-P75</f>
        <v>0</v>
      </c>
      <c r="Q76" s="981">
        <f>(Q62*(1+Inputs!$M$29))-Q75</f>
        <v>0</v>
      </c>
      <c r="R76" s="981">
        <f>(R62*(1+Inputs!$M$29))-R75</f>
        <v>0</v>
      </c>
      <c r="S76" s="981">
        <f>(S62*(1+Inputs!$M$29))-S75</f>
        <v>0</v>
      </c>
    </row>
  </sheetData>
  <mergeCells count="3">
    <mergeCell ref="A1:S1"/>
    <mergeCell ref="H3:M3"/>
    <mergeCell ref="N3:S3"/>
  </mergeCells>
  <pageMargins left="0.39370078740157483" right="0.39370078740157483" top="0.39370078740157483" bottom="0.98425196850393704" header="0.51181102362204722" footer="0.51181102362204722"/>
  <pageSetup paperSize="9" scale="54" orientation="landscape" r:id="rId1"/>
  <headerFooter alignWithMargins="0">
    <oddFooter>&amp;C&amp;P</oddFooter>
  </headerFooter>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1"/>
    <pageSetUpPr fitToPage="1"/>
  </sheetPr>
  <dimension ref="A1:S76"/>
  <sheetViews>
    <sheetView showGridLines="0" zoomScale="70" zoomScaleNormal="70" workbookViewId="0">
      <pane xSplit="1" ySplit="5" topLeftCell="B6" activePane="bottomRight" state="frozen"/>
      <selection activeCell="B146" sqref="B146"/>
      <selection pane="topRight" activeCell="B146" sqref="B146"/>
      <selection pane="bottomLeft" activeCell="B146" sqref="B146"/>
      <selection pane="bottomRight" activeCell="B6" sqref="B6"/>
    </sheetView>
  </sheetViews>
  <sheetFormatPr defaultRowHeight="12.75" outlineLevelCol="1"/>
  <cols>
    <col min="1" max="1" width="9.140625" style="88"/>
    <col min="2" max="2" width="68.140625" style="88" customWidth="1"/>
    <col min="3" max="3" width="8.42578125" style="88" bestFit="1" customWidth="1"/>
    <col min="4" max="4" width="25.42578125" style="88" bestFit="1" customWidth="1"/>
    <col min="5" max="5" width="6.85546875" style="88" bestFit="1" customWidth="1"/>
    <col min="6" max="6" width="6.85546875" style="158" bestFit="1" customWidth="1"/>
    <col min="7" max="7" width="2" style="158" customWidth="1"/>
    <col min="8" max="8" width="10.42578125" style="108" customWidth="1" outlineLevel="1"/>
    <col min="9" max="9" width="9.140625" style="158" outlineLevel="1"/>
    <col min="10" max="13" width="9.42578125" style="158" customWidth="1" outlineLevel="1"/>
    <col min="14" max="14" width="10.5703125" style="158" bestFit="1" customWidth="1"/>
    <col min="15" max="15" width="10.42578125" style="88" customWidth="1"/>
    <col min="16" max="16" width="12.140625" style="88" customWidth="1"/>
    <col min="17" max="17" width="11" style="88" customWidth="1"/>
    <col min="18" max="18" width="10.85546875" style="88" customWidth="1"/>
    <col min="19" max="19" width="11.42578125" style="88" customWidth="1"/>
    <col min="20" max="257" width="9.140625" style="88"/>
    <col min="258" max="258" width="68.140625" style="88" customWidth="1"/>
    <col min="259" max="259" width="8.42578125" style="88" bestFit="1" customWidth="1"/>
    <col min="260" max="260" width="12.140625" style="88" bestFit="1" customWidth="1"/>
    <col min="261" max="262" width="6.85546875" style="88" bestFit="1" customWidth="1"/>
    <col min="263" max="263" width="2" style="88" customWidth="1"/>
    <col min="264" max="264" width="10.42578125" style="88" customWidth="1"/>
    <col min="265" max="265" width="9.140625" style="88"/>
    <col min="266" max="269" width="9.42578125" style="88" customWidth="1"/>
    <col min="270" max="270" width="10.5703125" style="88" bestFit="1" customWidth="1"/>
    <col min="271" max="271" width="10.42578125" style="88" customWidth="1"/>
    <col min="272" max="272" width="12.140625" style="88" customWidth="1"/>
    <col min="273" max="273" width="11" style="88" customWidth="1"/>
    <col min="274" max="274" width="10.85546875" style="88" customWidth="1"/>
    <col min="275" max="275" width="11.42578125" style="88" customWidth="1"/>
    <col min="276" max="513" width="9.140625" style="88"/>
    <col min="514" max="514" width="68.140625" style="88" customWidth="1"/>
    <col min="515" max="515" width="8.42578125" style="88" bestFit="1" customWidth="1"/>
    <col min="516" max="516" width="12.140625" style="88" bestFit="1" customWidth="1"/>
    <col min="517" max="518" width="6.85546875" style="88" bestFit="1" customWidth="1"/>
    <col min="519" max="519" width="2" style="88" customWidth="1"/>
    <col min="520" max="520" width="10.42578125" style="88" customWidth="1"/>
    <col min="521" max="521" width="9.140625" style="88"/>
    <col min="522" max="525" width="9.42578125" style="88" customWidth="1"/>
    <col min="526" max="526" width="10.5703125" style="88" bestFit="1" customWidth="1"/>
    <col min="527" max="527" width="10.42578125" style="88" customWidth="1"/>
    <col min="528" max="528" width="12.140625" style="88" customWidth="1"/>
    <col min="529" max="529" width="11" style="88" customWidth="1"/>
    <col min="530" max="530" width="10.85546875" style="88" customWidth="1"/>
    <col min="531" max="531" width="11.42578125" style="88" customWidth="1"/>
    <col min="532" max="769" width="9.140625" style="88"/>
    <col min="770" max="770" width="68.140625" style="88" customWidth="1"/>
    <col min="771" max="771" width="8.42578125" style="88" bestFit="1" customWidth="1"/>
    <col min="772" max="772" width="12.140625" style="88" bestFit="1" customWidth="1"/>
    <col min="773" max="774" width="6.85546875" style="88" bestFit="1" customWidth="1"/>
    <col min="775" max="775" width="2" style="88" customWidth="1"/>
    <col min="776" max="776" width="10.42578125" style="88" customWidth="1"/>
    <col min="777" max="777" width="9.140625" style="88"/>
    <col min="778" max="781" width="9.42578125" style="88" customWidth="1"/>
    <col min="782" max="782" width="10.5703125" style="88" bestFit="1" customWidth="1"/>
    <col min="783" max="783" width="10.42578125" style="88" customWidth="1"/>
    <col min="784" max="784" width="12.140625" style="88" customWidth="1"/>
    <col min="785" max="785" width="11" style="88" customWidth="1"/>
    <col min="786" max="786" width="10.85546875" style="88" customWidth="1"/>
    <col min="787" max="787" width="11.42578125" style="88" customWidth="1"/>
    <col min="788" max="1025" width="9.140625" style="88"/>
    <col min="1026" max="1026" width="68.140625" style="88" customWidth="1"/>
    <col min="1027" max="1027" width="8.42578125" style="88" bestFit="1" customWidth="1"/>
    <col min="1028" max="1028" width="12.140625" style="88" bestFit="1" customWidth="1"/>
    <col min="1029" max="1030" width="6.85546875" style="88" bestFit="1" customWidth="1"/>
    <col min="1031" max="1031" width="2" style="88" customWidth="1"/>
    <col min="1032" max="1032" width="10.42578125" style="88" customWidth="1"/>
    <col min="1033" max="1033" width="9.140625" style="88"/>
    <col min="1034" max="1037" width="9.42578125" style="88" customWidth="1"/>
    <col min="1038" max="1038" width="10.5703125" style="88" bestFit="1" customWidth="1"/>
    <col min="1039" max="1039" width="10.42578125" style="88" customWidth="1"/>
    <col min="1040" max="1040" width="12.140625" style="88" customWidth="1"/>
    <col min="1041" max="1041" width="11" style="88" customWidth="1"/>
    <col min="1042" max="1042" width="10.85546875" style="88" customWidth="1"/>
    <col min="1043" max="1043" width="11.42578125" style="88" customWidth="1"/>
    <col min="1044" max="1281" width="9.140625" style="88"/>
    <col min="1282" max="1282" width="68.140625" style="88" customWidth="1"/>
    <col min="1283" max="1283" width="8.42578125" style="88" bestFit="1" customWidth="1"/>
    <col min="1284" max="1284" width="12.140625" style="88" bestFit="1" customWidth="1"/>
    <col min="1285" max="1286" width="6.85546875" style="88" bestFit="1" customWidth="1"/>
    <col min="1287" max="1287" width="2" style="88" customWidth="1"/>
    <col min="1288" max="1288" width="10.42578125" style="88" customWidth="1"/>
    <col min="1289" max="1289" width="9.140625" style="88"/>
    <col min="1290" max="1293" width="9.42578125" style="88" customWidth="1"/>
    <col min="1294" max="1294" width="10.5703125" style="88" bestFit="1" customWidth="1"/>
    <col min="1295" max="1295" width="10.42578125" style="88" customWidth="1"/>
    <col min="1296" max="1296" width="12.140625" style="88" customWidth="1"/>
    <col min="1297" max="1297" width="11" style="88" customWidth="1"/>
    <col min="1298" max="1298" width="10.85546875" style="88" customWidth="1"/>
    <col min="1299" max="1299" width="11.42578125" style="88" customWidth="1"/>
    <col min="1300" max="1537" width="9.140625" style="88"/>
    <col min="1538" max="1538" width="68.140625" style="88" customWidth="1"/>
    <col min="1539" max="1539" width="8.42578125" style="88" bestFit="1" customWidth="1"/>
    <col min="1540" max="1540" width="12.140625" style="88" bestFit="1" customWidth="1"/>
    <col min="1541" max="1542" width="6.85546875" style="88" bestFit="1" customWidth="1"/>
    <col min="1543" max="1543" width="2" style="88" customWidth="1"/>
    <col min="1544" max="1544" width="10.42578125" style="88" customWidth="1"/>
    <col min="1545" max="1545" width="9.140625" style="88"/>
    <col min="1546" max="1549" width="9.42578125" style="88" customWidth="1"/>
    <col min="1550" max="1550" width="10.5703125" style="88" bestFit="1" customWidth="1"/>
    <col min="1551" max="1551" width="10.42578125" style="88" customWidth="1"/>
    <col min="1552" max="1552" width="12.140625" style="88" customWidth="1"/>
    <col min="1553" max="1553" width="11" style="88" customWidth="1"/>
    <col min="1554" max="1554" width="10.85546875" style="88" customWidth="1"/>
    <col min="1555" max="1555" width="11.42578125" style="88" customWidth="1"/>
    <col min="1556" max="1793" width="9.140625" style="88"/>
    <col min="1794" max="1794" width="68.140625" style="88" customWidth="1"/>
    <col min="1795" max="1795" width="8.42578125" style="88" bestFit="1" customWidth="1"/>
    <col min="1796" max="1796" width="12.140625" style="88" bestFit="1" customWidth="1"/>
    <col min="1797" max="1798" width="6.85546875" style="88" bestFit="1" customWidth="1"/>
    <col min="1799" max="1799" width="2" style="88" customWidth="1"/>
    <col min="1800" max="1800" width="10.42578125" style="88" customWidth="1"/>
    <col min="1801" max="1801" width="9.140625" style="88"/>
    <col min="1802" max="1805" width="9.42578125" style="88" customWidth="1"/>
    <col min="1806" max="1806" width="10.5703125" style="88" bestFit="1" customWidth="1"/>
    <col min="1807" max="1807" width="10.42578125" style="88" customWidth="1"/>
    <col min="1808" max="1808" width="12.140625" style="88" customWidth="1"/>
    <col min="1809" max="1809" width="11" style="88" customWidth="1"/>
    <col min="1810" max="1810" width="10.85546875" style="88" customWidth="1"/>
    <col min="1811" max="1811" width="11.42578125" style="88" customWidth="1"/>
    <col min="1812" max="2049" width="9.140625" style="88"/>
    <col min="2050" max="2050" width="68.140625" style="88" customWidth="1"/>
    <col min="2051" max="2051" width="8.42578125" style="88" bestFit="1" customWidth="1"/>
    <col min="2052" max="2052" width="12.140625" style="88" bestFit="1" customWidth="1"/>
    <col min="2053" max="2054" width="6.85546875" style="88" bestFit="1" customWidth="1"/>
    <col min="2055" max="2055" width="2" style="88" customWidth="1"/>
    <col min="2056" max="2056" width="10.42578125" style="88" customWidth="1"/>
    <col min="2057" max="2057" width="9.140625" style="88"/>
    <col min="2058" max="2061" width="9.42578125" style="88" customWidth="1"/>
    <col min="2062" max="2062" width="10.5703125" style="88" bestFit="1" customWidth="1"/>
    <col min="2063" max="2063" width="10.42578125" style="88" customWidth="1"/>
    <col min="2064" max="2064" width="12.140625" style="88" customWidth="1"/>
    <col min="2065" max="2065" width="11" style="88" customWidth="1"/>
    <col min="2066" max="2066" width="10.85546875" style="88" customWidth="1"/>
    <col min="2067" max="2067" width="11.42578125" style="88" customWidth="1"/>
    <col min="2068" max="2305" width="9.140625" style="88"/>
    <col min="2306" max="2306" width="68.140625" style="88" customWidth="1"/>
    <col min="2307" max="2307" width="8.42578125" style="88" bestFit="1" customWidth="1"/>
    <col min="2308" max="2308" width="12.140625" style="88" bestFit="1" customWidth="1"/>
    <col min="2309" max="2310" width="6.85546875" style="88" bestFit="1" customWidth="1"/>
    <col min="2311" max="2311" width="2" style="88" customWidth="1"/>
    <col min="2312" max="2312" width="10.42578125" style="88" customWidth="1"/>
    <col min="2313" max="2313" width="9.140625" style="88"/>
    <col min="2314" max="2317" width="9.42578125" style="88" customWidth="1"/>
    <col min="2318" max="2318" width="10.5703125" style="88" bestFit="1" customWidth="1"/>
    <col min="2319" max="2319" width="10.42578125" style="88" customWidth="1"/>
    <col min="2320" max="2320" width="12.140625" style="88" customWidth="1"/>
    <col min="2321" max="2321" width="11" style="88" customWidth="1"/>
    <col min="2322" max="2322" width="10.85546875" style="88" customWidth="1"/>
    <col min="2323" max="2323" width="11.42578125" style="88" customWidth="1"/>
    <col min="2324" max="2561" width="9.140625" style="88"/>
    <col min="2562" max="2562" width="68.140625" style="88" customWidth="1"/>
    <col min="2563" max="2563" width="8.42578125" style="88" bestFit="1" customWidth="1"/>
    <col min="2564" max="2564" width="12.140625" style="88" bestFit="1" customWidth="1"/>
    <col min="2565" max="2566" width="6.85546875" style="88" bestFit="1" customWidth="1"/>
    <col min="2567" max="2567" width="2" style="88" customWidth="1"/>
    <col min="2568" max="2568" width="10.42578125" style="88" customWidth="1"/>
    <col min="2569" max="2569" width="9.140625" style="88"/>
    <col min="2570" max="2573" width="9.42578125" style="88" customWidth="1"/>
    <col min="2574" max="2574" width="10.5703125" style="88" bestFit="1" customWidth="1"/>
    <col min="2575" max="2575" width="10.42578125" style="88" customWidth="1"/>
    <col min="2576" max="2576" width="12.140625" style="88" customWidth="1"/>
    <col min="2577" max="2577" width="11" style="88" customWidth="1"/>
    <col min="2578" max="2578" width="10.85546875" style="88" customWidth="1"/>
    <col min="2579" max="2579" width="11.42578125" style="88" customWidth="1"/>
    <col min="2580" max="2817" width="9.140625" style="88"/>
    <col min="2818" max="2818" width="68.140625" style="88" customWidth="1"/>
    <col min="2819" max="2819" width="8.42578125" style="88" bestFit="1" customWidth="1"/>
    <col min="2820" max="2820" width="12.140625" style="88" bestFit="1" customWidth="1"/>
    <col min="2821" max="2822" width="6.85546875" style="88" bestFit="1" customWidth="1"/>
    <col min="2823" max="2823" width="2" style="88" customWidth="1"/>
    <col min="2824" max="2824" width="10.42578125" style="88" customWidth="1"/>
    <col min="2825" max="2825" width="9.140625" style="88"/>
    <col min="2826" max="2829" width="9.42578125" style="88" customWidth="1"/>
    <col min="2830" max="2830" width="10.5703125" style="88" bestFit="1" customWidth="1"/>
    <col min="2831" max="2831" width="10.42578125" style="88" customWidth="1"/>
    <col min="2832" max="2832" width="12.140625" style="88" customWidth="1"/>
    <col min="2833" max="2833" width="11" style="88" customWidth="1"/>
    <col min="2834" max="2834" width="10.85546875" style="88" customWidth="1"/>
    <col min="2835" max="2835" width="11.42578125" style="88" customWidth="1"/>
    <col min="2836" max="3073" width="9.140625" style="88"/>
    <col min="3074" max="3074" width="68.140625" style="88" customWidth="1"/>
    <col min="3075" max="3075" width="8.42578125" style="88" bestFit="1" customWidth="1"/>
    <col min="3076" max="3076" width="12.140625" style="88" bestFit="1" customWidth="1"/>
    <col min="3077" max="3078" width="6.85546875" style="88" bestFit="1" customWidth="1"/>
    <col min="3079" max="3079" width="2" style="88" customWidth="1"/>
    <col min="3080" max="3080" width="10.42578125" style="88" customWidth="1"/>
    <col min="3081" max="3081" width="9.140625" style="88"/>
    <col min="3082" max="3085" width="9.42578125" style="88" customWidth="1"/>
    <col min="3086" max="3086" width="10.5703125" style="88" bestFit="1" customWidth="1"/>
    <col min="3087" max="3087" width="10.42578125" style="88" customWidth="1"/>
    <col min="3088" max="3088" width="12.140625" style="88" customWidth="1"/>
    <col min="3089" max="3089" width="11" style="88" customWidth="1"/>
    <col min="3090" max="3090" width="10.85546875" style="88" customWidth="1"/>
    <col min="3091" max="3091" width="11.42578125" style="88" customWidth="1"/>
    <col min="3092" max="3329" width="9.140625" style="88"/>
    <col min="3330" max="3330" width="68.140625" style="88" customWidth="1"/>
    <col min="3331" max="3331" width="8.42578125" style="88" bestFit="1" customWidth="1"/>
    <col min="3332" max="3332" width="12.140625" style="88" bestFit="1" customWidth="1"/>
    <col min="3333" max="3334" width="6.85546875" style="88" bestFit="1" customWidth="1"/>
    <col min="3335" max="3335" width="2" style="88" customWidth="1"/>
    <col min="3336" max="3336" width="10.42578125" style="88" customWidth="1"/>
    <col min="3337" max="3337" width="9.140625" style="88"/>
    <col min="3338" max="3341" width="9.42578125" style="88" customWidth="1"/>
    <col min="3342" max="3342" width="10.5703125" style="88" bestFit="1" customWidth="1"/>
    <col min="3343" max="3343" width="10.42578125" style="88" customWidth="1"/>
    <col min="3344" max="3344" width="12.140625" style="88" customWidth="1"/>
    <col min="3345" max="3345" width="11" style="88" customWidth="1"/>
    <col min="3346" max="3346" width="10.85546875" style="88" customWidth="1"/>
    <col min="3347" max="3347" width="11.42578125" style="88" customWidth="1"/>
    <col min="3348" max="3585" width="9.140625" style="88"/>
    <col min="3586" max="3586" width="68.140625" style="88" customWidth="1"/>
    <col min="3587" max="3587" width="8.42578125" style="88" bestFit="1" customWidth="1"/>
    <col min="3588" max="3588" width="12.140625" style="88" bestFit="1" customWidth="1"/>
    <col min="3589" max="3590" width="6.85546875" style="88" bestFit="1" customWidth="1"/>
    <col min="3591" max="3591" width="2" style="88" customWidth="1"/>
    <col min="3592" max="3592" width="10.42578125" style="88" customWidth="1"/>
    <col min="3593" max="3593" width="9.140625" style="88"/>
    <col min="3594" max="3597" width="9.42578125" style="88" customWidth="1"/>
    <col min="3598" max="3598" width="10.5703125" style="88" bestFit="1" customWidth="1"/>
    <col min="3599" max="3599" width="10.42578125" style="88" customWidth="1"/>
    <col min="3600" max="3600" width="12.140625" style="88" customWidth="1"/>
    <col min="3601" max="3601" width="11" style="88" customWidth="1"/>
    <col min="3602" max="3602" width="10.85546875" style="88" customWidth="1"/>
    <col min="3603" max="3603" width="11.42578125" style="88" customWidth="1"/>
    <col min="3604" max="3841" width="9.140625" style="88"/>
    <col min="3842" max="3842" width="68.140625" style="88" customWidth="1"/>
    <col min="3843" max="3843" width="8.42578125" style="88" bestFit="1" customWidth="1"/>
    <col min="3844" max="3844" width="12.140625" style="88" bestFit="1" customWidth="1"/>
    <col min="3845" max="3846" width="6.85546875" style="88" bestFit="1" customWidth="1"/>
    <col min="3847" max="3847" width="2" style="88" customWidth="1"/>
    <col min="3848" max="3848" width="10.42578125" style="88" customWidth="1"/>
    <col min="3849" max="3849" width="9.140625" style="88"/>
    <col min="3850" max="3853" width="9.42578125" style="88" customWidth="1"/>
    <col min="3854" max="3854" width="10.5703125" style="88" bestFit="1" customWidth="1"/>
    <col min="3855" max="3855" width="10.42578125" style="88" customWidth="1"/>
    <col min="3856" max="3856" width="12.140625" style="88" customWidth="1"/>
    <col min="3857" max="3857" width="11" style="88" customWidth="1"/>
    <col min="3858" max="3858" width="10.85546875" style="88" customWidth="1"/>
    <col min="3859" max="3859" width="11.42578125" style="88" customWidth="1"/>
    <col min="3860" max="4097" width="9.140625" style="88"/>
    <col min="4098" max="4098" width="68.140625" style="88" customWidth="1"/>
    <col min="4099" max="4099" width="8.42578125" style="88" bestFit="1" customWidth="1"/>
    <col min="4100" max="4100" width="12.140625" style="88" bestFit="1" customWidth="1"/>
    <col min="4101" max="4102" width="6.85546875" style="88" bestFit="1" customWidth="1"/>
    <col min="4103" max="4103" width="2" style="88" customWidth="1"/>
    <col min="4104" max="4104" width="10.42578125" style="88" customWidth="1"/>
    <col min="4105" max="4105" width="9.140625" style="88"/>
    <col min="4106" max="4109" width="9.42578125" style="88" customWidth="1"/>
    <col min="4110" max="4110" width="10.5703125" style="88" bestFit="1" customWidth="1"/>
    <col min="4111" max="4111" width="10.42578125" style="88" customWidth="1"/>
    <col min="4112" max="4112" width="12.140625" style="88" customWidth="1"/>
    <col min="4113" max="4113" width="11" style="88" customWidth="1"/>
    <col min="4114" max="4114" width="10.85546875" style="88" customWidth="1"/>
    <col min="4115" max="4115" width="11.42578125" style="88" customWidth="1"/>
    <col min="4116" max="4353" width="9.140625" style="88"/>
    <col min="4354" max="4354" width="68.140625" style="88" customWidth="1"/>
    <col min="4355" max="4355" width="8.42578125" style="88" bestFit="1" customWidth="1"/>
    <col min="4356" max="4356" width="12.140625" style="88" bestFit="1" customWidth="1"/>
    <col min="4357" max="4358" width="6.85546875" style="88" bestFit="1" customWidth="1"/>
    <col min="4359" max="4359" width="2" style="88" customWidth="1"/>
    <col min="4360" max="4360" width="10.42578125" style="88" customWidth="1"/>
    <col min="4361" max="4361" width="9.140625" style="88"/>
    <col min="4362" max="4365" width="9.42578125" style="88" customWidth="1"/>
    <col min="4366" max="4366" width="10.5703125" style="88" bestFit="1" customWidth="1"/>
    <col min="4367" max="4367" width="10.42578125" style="88" customWidth="1"/>
    <col min="4368" max="4368" width="12.140625" style="88" customWidth="1"/>
    <col min="4369" max="4369" width="11" style="88" customWidth="1"/>
    <col min="4370" max="4370" width="10.85546875" style="88" customWidth="1"/>
    <col min="4371" max="4371" width="11.42578125" style="88" customWidth="1"/>
    <col min="4372" max="4609" width="9.140625" style="88"/>
    <col min="4610" max="4610" width="68.140625" style="88" customWidth="1"/>
    <col min="4611" max="4611" width="8.42578125" style="88" bestFit="1" customWidth="1"/>
    <col min="4612" max="4612" width="12.140625" style="88" bestFit="1" customWidth="1"/>
    <col min="4613" max="4614" width="6.85546875" style="88" bestFit="1" customWidth="1"/>
    <col min="4615" max="4615" width="2" style="88" customWidth="1"/>
    <col min="4616" max="4616" width="10.42578125" style="88" customWidth="1"/>
    <col min="4617" max="4617" width="9.140625" style="88"/>
    <col min="4618" max="4621" width="9.42578125" style="88" customWidth="1"/>
    <col min="4622" max="4622" width="10.5703125" style="88" bestFit="1" customWidth="1"/>
    <col min="4623" max="4623" width="10.42578125" style="88" customWidth="1"/>
    <col min="4624" max="4624" width="12.140625" style="88" customWidth="1"/>
    <col min="4625" max="4625" width="11" style="88" customWidth="1"/>
    <col min="4626" max="4626" width="10.85546875" style="88" customWidth="1"/>
    <col min="4627" max="4627" width="11.42578125" style="88" customWidth="1"/>
    <col min="4628" max="4865" width="9.140625" style="88"/>
    <col min="4866" max="4866" width="68.140625" style="88" customWidth="1"/>
    <col min="4867" max="4867" width="8.42578125" style="88" bestFit="1" customWidth="1"/>
    <col min="4868" max="4868" width="12.140625" style="88" bestFit="1" customWidth="1"/>
    <col min="4869" max="4870" width="6.85546875" style="88" bestFit="1" customWidth="1"/>
    <col min="4871" max="4871" width="2" style="88" customWidth="1"/>
    <col min="4872" max="4872" width="10.42578125" style="88" customWidth="1"/>
    <col min="4873" max="4873" width="9.140625" style="88"/>
    <col min="4874" max="4877" width="9.42578125" style="88" customWidth="1"/>
    <col min="4878" max="4878" width="10.5703125" style="88" bestFit="1" customWidth="1"/>
    <col min="4879" max="4879" width="10.42578125" style="88" customWidth="1"/>
    <col min="4880" max="4880" width="12.140625" style="88" customWidth="1"/>
    <col min="4881" max="4881" width="11" style="88" customWidth="1"/>
    <col min="4882" max="4882" width="10.85546875" style="88" customWidth="1"/>
    <col min="4883" max="4883" width="11.42578125" style="88" customWidth="1"/>
    <col min="4884" max="5121" width="9.140625" style="88"/>
    <col min="5122" max="5122" width="68.140625" style="88" customWidth="1"/>
    <col min="5123" max="5123" width="8.42578125" style="88" bestFit="1" customWidth="1"/>
    <col min="5124" max="5124" width="12.140625" style="88" bestFit="1" customWidth="1"/>
    <col min="5125" max="5126" width="6.85546875" style="88" bestFit="1" customWidth="1"/>
    <col min="5127" max="5127" width="2" style="88" customWidth="1"/>
    <col min="5128" max="5128" width="10.42578125" style="88" customWidth="1"/>
    <col min="5129" max="5129" width="9.140625" style="88"/>
    <col min="5130" max="5133" width="9.42578125" style="88" customWidth="1"/>
    <col min="5134" max="5134" width="10.5703125" style="88" bestFit="1" customWidth="1"/>
    <col min="5135" max="5135" width="10.42578125" style="88" customWidth="1"/>
    <col min="5136" max="5136" width="12.140625" style="88" customWidth="1"/>
    <col min="5137" max="5137" width="11" style="88" customWidth="1"/>
    <col min="5138" max="5138" width="10.85546875" style="88" customWidth="1"/>
    <col min="5139" max="5139" width="11.42578125" style="88" customWidth="1"/>
    <col min="5140" max="5377" width="9.140625" style="88"/>
    <col min="5378" max="5378" width="68.140625" style="88" customWidth="1"/>
    <col min="5379" max="5379" width="8.42578125" style="88" bestFit="1" customWidth="1"/>
    <col min="5380" max="5380" width="12.140625" style="88" bestFit="1" customWidth="1"/>
    <col min="5381" max="5382" width="6.85546875" style="88" bestFit="1" customWidth="1"/>
    <col min="5383" max="5383" width="2" style="88" customWidth="1"/>
    <col min="5384" max="5384" width="10.42578125" style="88" customWidth="1"/>
    <col min="5385" max="5385" width="9.140625" style="88"/>
    <col min="5386" max="5389" width="9.42578125" style="88" customWidth="1"/>
    <col min="5390" max="5390" width="10.5703125" style="88" bestFit="1" customWidth="1"/>
    <col min="5391" max="5391" width="10.42578125" style="88" customWidth="1"/>
    <col min="5392" max="5392" width="12.140625" style="88" customWidth="1"/>
    <col min="5393" max="5393" width="11" style="88" customWidth="1"/>
    <col min="5394" max="5394" width="10.85546875" style="88" customWidth="1"/>
    <col min="5395" max="5395" width="11.42578125" style="88" customWidth="1"/>
    <col min="5396" max="5633" width="9.140625" style="88"/>
    <col min="5634" max="5634" width="68.140625" style="88" customWidth="1"/>
    <col min="5635" max="5635" width="8.42578125" style="88" bestFit="1" customWidth="1"/>
    <col min="5636" max="5636" width="12.140625" style="88" bestFit="1" customWidth="1"/>
    <col min="5637" max="5638" width="6.85546875" style="88" bestFit="1" customWidth="1"/>
    <col min="5639" max="5639" width="2" style="88" customWidth="1"/>
    <col min="5640" max="5640" width="10.42578125" style="88" customWidth="1"/>
    <col min="5641" max="5641" width="9.140625" style="88"/>
    <col min="5642" max="5645" width="9.42578125" style="88" customWidth="1"/>
    <col min="5646" max="5646" width="10.5703125" style="88" bestFit="1" customWidth="1"/>
    <col min="5647" max="5647" width="10.42578125" style="88" customWidth="1"/>
    <col min="5648" max="5648" width="12.140625" style="88" customWidth="1"/>
    <col min="5649" max="5649" width="11" style="88" customWidth="1"/>
    <col min="5650" max="5650" width="10.85546875" style="88" customWidth="1"/>
    <col min="5651" max="5651" width="11.42578125" style="88" customWidth="1"/>
    <col min="5652" max="5889" width="9.140625" style="88"/>
    <col min="5890" max="5890" width="68.140625" style="88" customWidth="1"/>
    <col min="5891" max="5891" width="8.42578125" style="88" bestFit="1" customWidth="1"/>
    <col min="5892" max="5892" width="12.140625" style="88" bestFit="1" customWidth="1"/>
    <col min="5893" max="5894" width="6.85546875" style="88" bestFit="1" customWidth="1"/>
    <col min="5895" max="5895" width="2" style="88" customWidth="1"/>
    <col min="5896" max="5896" width="10.42578125" style="88" customWidth="1"/>
    <col min="5897" max="5897" width="9.140625" style="88"/>
    <col min="5898" max="5901" width="9.42578125" style="88" customWidth="1"/>
    <col min="5902" max="5902" width="10.5703125" style="88" bestFit="1" customWidth="1"/>
    <col min="5903" max="5903" width="10.42578125" style="88" customWidth="1"/>
    <col min="5904" max="5904" width="12.140625" style="88" customWidth="1"/>
    <col min="5905" max="5905" width="11" style="88" customWidth="1"/>
    <col min="5906" max="5906" width="10.85546875" style="88" customWidth="1"/>
    <col min="5907" max="5907" width="11.42578125" style="88" customWidth="1"/>
    <col min="5908" max="6145" width="9.140625" style="88"/>
    <col min="6146" max="6146" width="68.140625" style="88" customWidth="1"/>
    <col min="6147" max="6147" width="8.42578125" style="88" bestFit="1" customWidth="1"/>
    <col min="6148" max="6148" width="12.140625" style="88" bestFit="1" customWidth="1"/>
    <col min="6149" max="6150" width="6.85546875" style="88" bestFit="1" customWidth="1"/>
    <col min="6151" max="6151" width="2" style="88" customWidth="1"/>
    <col min="6152" max="6152" width="10.42578125" style="88" customWidth="1"/>
    <col min="6153" max="6153" width="9.140625" style="88"/>
    <col min="6154" max="6157" width="9.42578125" style="88" customWidth="1"/>
    <col min="6158" max="6158" width="10.5703125" style="88" bestFit="1" customWidth="1"/>
    <col min="6159" max="6159" width="10.42578125" style="88" customWidth="1"/>
    <col min="6160" max="6160" width="12.140625" style="88" customWidth="1"/>
    <col min="6161" max="6161" width="11" style="88" customWidth="1"/>
    <col min="6162" max="6162" width="10.85546875" style="88" customWidth="1"/>
    <col min="6163" max="6163" width="11.42578125" style="88" customWidth="1"/>
    <col min="6164" max="6401" width="9.140625" style="88"/>
    <col min="6402" max="6402" width="68.140625" style="88" customWidth="1"/>
    <col min="6403" max="6403" width="8.42578125" style="88" bestFit="1" customWidth="1"/>
    <col min="6404" max="6404" width="12.140625" style="88" bestFit="1" customWidth="1"/>
    <col min="6405" max="6406" width="6.85546875" style="88" bestFit="1" customWidth="1"/>
    <col min="6407" max="6407" width="2" style="88" customWidth="1"/>
    <col min="6408" max="6408" width="10.42578125" style="88" customWidth="1"/>
    <col min="6409" max="6409" width="9.140625" style="88"/>
    <col min="6410" max="6413" width="9.42578125" style="88" customWidth="1"/>
    <col min="6414" max="6414" width="10.5703125" style="88" bestFit="1" customWidth="1"/>
    <col min="6415" max="6415" width="10.42578125" style="88" customWidth="1"/>
    <col min="6416" max="6416" width="12.140625" style="88" customWidth="1"/>
    <col min="6417" max="6417" width="11" style="88" customWidth="1"/>
    <col min="6418" max="6418" width="10.85546875" style="88" customWidth="1"/>
    <col min="6419" max="6419" width="11.42578125" style="88" customWidth="1"/>
    <col min="6420" max="6657" width="9.140625" style="88"/>
    <col min="6658" max="6658" width="68.140625" style="88" customWidth="1"/>
    <col min="6659" max="6659" width="8.42578125" style="88" bestFit="1" customWidth="1"/>
    <col min="6660" max="6660" width="12.140625" style="88" bestFit="1" customWidth="1"/>
    <col min="6661" max="6662" width="6.85546875" style="88" bestFit="1" customWidth="1"/>
    <col min="6663" max="6663" width="2" style="88" customWidth="1"/>
    <col min="6664" max="6664" width="10.42578125" style="88" customWidth="1"/>
    <col min="6665" max="6665" width="9.140625" style="88"/>
    <col min="6666" max="6669" width="9.42578125" style="88" customWidth="1"/>
    <col min="6670" max="6670" width="10.5703125" style="88" bestFit="1" customWidth="1"/>
    <col min="6671" max="6671" width="10.42578125" style="88" customWidth="1"/>
    <col min="6672" max="6672" width="12.140625" style="88" customWidth="1"/>
    <col min="6673" max="6673" width="11" style="88" customWidth="1"/>
    <col min="6674" max="6674" width="10.85546875" style="88" customWidth="1"/>
    <col min="6675" max="6675" width="11.42578125" style="88" customWidth="1"/>
    <col min="6676" max="6913" width="9.140625" style="88"/>
    <col min="6914" max="6914" width="68.140625" style="88" customWidth="1"/>
    <col min="6915" max="6915" width="8.42578125" style="88" bestFit="1" customWidth="1"/>
    <col min="6916" max="6916" width="12.140625" style="88" bestFit="1" customWidth="1"/>
    <col min="6917" max="6918" width="6.85546875" style="88" bestFit="1" customWidth="1"/>
    <col min="6919" max="6919" width="2" style="88" customWidth="1"/>
    <col min="6920" max="6920" width="10.42578125" style="88" customWidth="1"/>
    <col min="6921" max="6921" width="9.140625" style="88"/>
    <col min="6922" max="6925" width="9.42578125" style="88" customWidth="1"/>
    <col min="6926" max="6926" width="10.5703125" style="88" bestFit="1" customWidth="1"/>
    <col min="6927" max="6927" width="10.42578125" style="88" customWidth="1"/>
    <col min="6928" max="6928" width="12.140625" style="88" customWidth="1"/>
    <col min="6929" max="6929" width="11" style="88" customWidth="1"/>
    <col min="6930" max="6930" width="10.85546875" style="88" customWidth="1"/>
    <col min="6931" max="6931" width="11.42578125" style="88" customWidth="1"/>
    <col min="6932" max="7169" width="9.140625" style="88"/>
    <col min="7170" max="7170" width="68.140625" style="88" customWidth="1"/>
    <col min="7171" max="7171" width="8.42578125" style="88" bestFit="1" customWidth="1"/>
    <col min="7172" max="7172" width="12.140625" style="88" bestFit="1" customWidth="1"/>
    <col min="7173" max="7174" width="6.85546875" style="88" bestFit="1" customWidth="1"/>
    <col min="7175" max="7175" width="2" style="88" customWidth="1"/>
    <col min="7176" max="7176" width="10.42578125" style="88" customWidth="1"/>
    <col min="7177" max="7177" width="9.140625" style="88"/>
    <col min="7178" max="7181" width="9.42578125" style="88" customWidth="1"/>
    <col min="7182" max="7182" width="10.5703125" style="88" bestFit="1" customWidth="1"/>
    <col min="7183" max="7183" width="10.42578125" style="88" customWidth="1"/>
    <col min="7184" max="7184" width="12.140625" style="88" customWidth="1"/>
    <col min="7185" max="7185" width="11" style="88" customWidth="1"/>
    <col min="7186" max="7186" width="10.85546875" style="88" customWidth="1"/>
    <col min="7187" max="7187" width="11.42578125" style="88" customWidth="1"/>
    <col min="7188" max="7425" width="9.140625" style="88"/>
    <col min="7426" max="7426" width="68.140625" style="88" customWidth="1"/>
    <col min="7427" max="7427" width="8.42578125" style="88" bestFit="1" customWidth="1"/>
    <col min="7428" max="7428" width="12.140625" style="88" bestFit="1" customWidth="1"/>
    <col min="7429" max="7430" width="6.85546875" style="88" bestFit="1" customWidth="1"/>
    <col min="7431" max="7431" width="2" style="88" customWidth="1"/>
    <col min="7432" max="7432" width="10.42578125" style="88" customWidth="1"/>
    <col min="7433" max="7433" width="9.140625" style="88"/>
    <col min="7434" max="7437" width="9.42578125" style="88" customWidth="1"/>
    <col min="7438" max="7438" width="10.5703125" style="88" bestFit="1" customWidth="1"/>
    <col min="7439" max="7439" width="10.42578125" style="88" customWidth="1"/>
    <col min="7440" max="7440" width="12.140625" style="88" customWidth="1"/>
    <col min="7441" max="7441" width="11" style="88" customWidth="1"/>
    <col min="7442" max="7442" width="10.85546875" style="88" customWidth="1"/>
    <col min="7443" max="7443" width="11.42578125" style="88" customWidth="1"/>
    <col min="7444" max="7681" width="9.140625" style="88"/>
    <col min="7682" max="7682" width="68.140625" style="88" customWidth="1"/>
    <col min="7683" max="7683" width="8.42578125" style="88" bestFit="1" customWidth="1"/>
    <col min="7684" max="7684" width="12.140625" style="88" bestFit="1" customWidth="1"/>
    <col min="7685" max="7686" width="6.85546875" style="88" bestFit="1" customWidth="1"/>
    <col min="7687" max="7687" width="2" style="88" customWidth="1"/>
    <col min="7688" max="7688" width="10.42578125" style="88" customWidth="1"/>
    <col min="7689" max="7689" width="9.140625" style="88"/>
    <col min="7690" max="7693" width="9.42578125" style="88" customWidth="1"/>
    <col min="7694" max="7694" width="10.5703125" style="88" bestFit="1" customWidth="1"/>
    <col min="7695" max="7695" width="10.42578125" style="88" customWidth="1"/>
    <col min="7696" max="7696" width="12.140625" style="88" customWidth="1"/>
    <col min="7697" max="7697" width="11" style="88" customWidth="1"/>
    <col min="7698" max="7698" width="10.85546875" style="88" customWidth="1"/>
    <col min="7699" max="7699" width="11.42578125" style="88" customWidth="1"/>
    <col min="7700" max="7937" width="9.140625" style="88"/>
    <col min="7938" max="7938" width="68.140625" style="88" customWidth="1"/>
    <col min="7939" max="7939" width="8.42578125" style="88" bestFit="1" customWidth="1"/>
    <col min="7940" max="7940" width="12.140625" style="88" bestFit="1" customWidth="1"/>
    <col min="7941" max="7942" width="6.85546875" style="88" bestFit="1" customWidth="1"/>
    <col min="7943" max="7943" width="2" style="88" customWidth="1"/>
    <col min="7944" max="7944" width="10.42578125" style="88" customWidth="1"/>
    <col min="7945" max="7945" width="9.140625" style="88"/>
    <col min="7946" max="7949" width="9.42578125" style="88" customWidth="1"/>
    <col min="7950" max="7950" width="10.5703125" style="88" bestFit="1" customWidth="1"/>
    <col min="7951" max="7951" width="10.42578125" style="88" customWidth="1"/>
    <col min="7952" max="7952" width="12.140625" style="88" customWidth="1"/>
    <col min="7953" max="7953" width="11" style="88" customWidth="1"/>
    <col min="7954" max="7954" width="10.85546875" style="88" customWidth="1"/>
    <col min="7955" max="7955" width="11.42578125" style="88" customWidth="1"/>
    <col min="7956" max="8193" width="9.140625" style="88"/>
    <col min="8194" max="8194" width="68.140625" style="88" customWidth="1"/>
    <col min="8195" max="8195" width="8.42578125" style="88" bestFit="1" customWidth="1"/>
    <col min="8196" max="8196" width="12.140625" style="88" bestFit="1" customWidth="1"/>
    <col min="8197" max="8198" width="6.85546875" style="88" bestFit="1" customWidth="1"/>
    <col min="8199" max="8199" width="2" style="88" customWidth="1"/>
    <col min="8200" max="8200" width="10.42578125" style="88" customWidth="1"/>
    <col min="8201" max="8201" width="9.140625" style="88"/>
    <col min="8202" max="8205" width="9.42578125" style="88" customWidth="1"/>
    <col min="8206" max="8206" width="10.5703125" style="88" bestFit="1" customWidth="1"/>
    <col min="8207" max="8207" width="10.42578125" style="88" customWidth="1"/>
    <col min="8208" max="8208" width="12.140625" style="88" customWidth="1"/>
    <col min="8209" max="8209" width="11" style="88" customWidth="1"/>
    <col min="8210" max="8210" width="10.85546875" style="88" customWidth="1"/>
    <col min="8211" max="8211" width="11.42578125" style="88" customWidth="1"/>
    <col min="8212" max="8449" width="9.140625" style="88"/>
    <col min="8450" max="8450" width="68.140625" style="88" customWidth="1"/>
    <col min="8451" max="8451" width="8.42578125" style="88" bestFit="1" customWidth="1"/>
    <col min="8452" max="8452" width="12.140625" style="88" bestFit="1" customWidth="1"/>
    <col min="8453" max="8454" width="6.85546875" style="88" bestFit="1" customWidth="1"/>
    <col min="8455" max="8455" width="2" style="88" customWidth="1"/>
    <col min="8456" max="8456" width="10.42578125" style="88" customWidth="1"/>
    <col min="8457" max="8457" width="9.140625" style="88"/>
    <col min="8458" max="8461" width="9.42578125" style="88" customWidth="1"/>
    <col min="8462" max="8462" width="10.5703125" style="88" bestFit="1" customWidth="1"/>
    <col min="8463" max="8463" width="10.42578125" style="88" customWidth="1"/>
    <col min="8464" max="8464" width="12.140625" style="88" customWidth="1"/>
    <col min="8465" max="8465" width="11" style="88" customWidth="1"/>
    <col min="8466" max="8466" width="10.85546875" style="88" customWidth="1"/>
    <col min="8467" max="8467" width="11.42578125" style="88" customWidth="1"/>
    <col min="8468" max="8705" width="9.140625" style="88"/>
    <col min="8706" max="8706" width="68.140625" style="88" customWidth="1"/>
    <col min="8707" max="8707" width="8.42578125" style="88" bestFit="1" customWidth="1"/>
    <col min="8708" max="8708" width="12.140625" style="88" bestFit="1" customWidth="1"/>
    <col min="8709" max="8710" width="6.85546875" style="88" bestFit="1" customWidth="1"/>
    <col min="8711" max="8711" width="2" style="88" customWidth="1"/>
    <col min="8712" max="8712" width="10.42578125" style="88" customWidth="1"/>
    <col min="8713" max="8713" width="9.140625" style="88"/>
    <col min="8714" max="8717" width="9.42578125" style="88" customWidth="1"/>
    <col min="8718" max="8718" width="10.5703125" style="88" bestFit="1" customWidth="1"/>
    <col min="8719" max="8719" width="10.42578125" style="88" customWidth="1"/>
    <col min="8720" max="8720" width="12.140625" style="88" customWidth="1"/>
    <col min="8721" max="8721" width="11" style="88" customWidth="1"/>
    <col min="8722" max="8722" width="10.85546875" style="88" customWidth="1"/>
    <col min="8723" max="8723" width="11.42578125" style="88" customWidth="1"/>
    <col min="8724" max="8961" width="9.140625" style="88"/>
    <col min="8962" max="8962" width="68.140625" style="88" customWidth="1"/>
    <col min="8963" max="8963" width="8.42578125" style="88" bestFit="1" customWidth="1"/>
    <col min="8964" max="8964" width="12.140625" style="88" bestFit="1" customWidth="1"/>
    <col min="8965" max="8966" width="6.85546875" style="88" bestFit="1" customWidth="1"/>
    <col min="8967" max="8967" width="2" style="88" customWidth="1"/>
    <col min="8968" max="8968" width="10.42578125" style="88" customWidth="1"/>
    <col min="8969" max="8969" width="9.140625" style="88"/>
    <col min="8970" max="8973" width="9.42578125" style="88" customWidth="1"/>
    <col min="8974" max="8974" width="10.5703125" style="88" bestFit="1" customWidth="1"/>
    <col min="8975" max="8975" width="10.42578125" style="88" customWidth="1"/>
    <col min="8976" max="8976" width="12.140625" style="88" customWidth="1"/>
    <col min="8977" max="8977" width="11" style="88" customWidth="1"/>
    <col min="8978" max="8978" width="10.85546875" style="88" customWidth="1"/>
    <col min="8979" max="8979" width="11.42578125" style="88" customWidth="1"/>
    <col min="8980" max="9217" width="9.140625" style="88"/>
    <col min="9218" max="9218" width="68.140625" style="88" customWidth="1"/>
    <col min="9219" max="9219" width="8.42578125" style="88" bestFit="1" customWidth="1"/>
    <col min="9220" max="9220" width="12.140625" style="88" bestFit="1" customWidth="1"/>
    <col min="9221" max="9222" width="6.85546875" style="88" bestFit="1" customWidth="1"/>
    <col min="9223" max="9223" width="2" style="88" customWidth="1"/>
    <col min="9224" max="9224" width="10.42578125" style="88" customWidth="1"/>
    <col min="9225" max="9225" width="9.140625" style="88"/>
    <col min="9226" max="9229" width="9.42578125" style="88" customWidth="1"/>
    <col min="9230" max="9230" width="10.5703125" style="88" bestFit="1" customWidth="1"/>
    <col min="9231" max="9231" width="10.42578125" style="88" customWidth="1"/>
    <col min="9232" max="9232" width="12.140625" style="88" customWidth="1"/>
    <col min="9233" max="9233" width="11" style="88" customWidth="1"/>
    <col min="9234" max="9234" width="10.85546875" style="88" customWidth="1"/>
    <col min="9235" max="9235" width="11.42578125" style="88" customWidth="1"/>
    <col min="9236" max="9473" width="9.140625" style="88"/>
    <col min="9474" max="9474" width="68.140625" style="88" customWidth="1"/>
    <col min="9475" max="9475" width="8.42578125" style="88" bestFit="1" customWidth="1"/>
    <col min="9476" max="9476" width="12.140625" style="88" bestFit="1" customWidth="1"/>
    <col min="9477" max="9478" width="6.85546875" style="88" bestFit="1" customWidth="1"/>
    <col min="9479" max="9479" width="2" style="88" customWidth="1"/>
    <col min="9480" max="9480" width="10.42578125" style="88" customWidth="1"/>
    <col min="9481" max="9481" width="9.140625" style="88"/>
    <col min="9482" max="9485" width="9.42578125" style="88" customWidth="1"/>
    <col min="9486" max="9486" width="10.5703125" style="88" bestFit="1" customWidth="1"/>
    <col min="9487" max="9487" width="10.42578125" style="88" customWidth="1"/>
    <col min="9488" max="9488" width="12.140625" style="88" customWidth="1"/>
    <col min="9489" max="9489" width="11" style="88" customWidth="1"/>
    <col min="9490" max="9490" width="10.85546875" style="88" customWidth="1"/>
    <col min="9491" max="9491" width="11.42578125" style="88" customWidth="1"/>
    <col min="9492" max="9729" width="9.140625" style="88"/>
    <col min="9730" max="9730" width="68.140625" style="88" customWidth="1"/>
    <col min="9731" max="9731" width="8.42578125" style="88" bestFit="1" customWidth="1"/>
    <col min="9732" max="9732" width="12.140625" style="88" bestFit="1" customWidth="1"/>
    <col min="9733" max="9734" width="6.85546875" style="88" bestFit="1" customWidth="1"/>
    <col min="9735" max="9735" width="2" style="88" customWidth="1"/>
    <col min="9736" max="9736" width="10.42578125" style="88" customWidth="1"/>
    <col min="9737" max="9737" width="9.140625" style="88"/>
    <col min="9738" max="9741" width="9.42578125" style="88" customWidth="1"/>
    <col min="9742" max="9742" width="10.5703125" style="88" bestFit="1" customWidth="1"/>
    <col min="9743" max="9743" width="10.42578125" style="88" customWidth="1"/>
    <col min="9744" max="9744" width="12.140625" style="88" customWidth="1"/>
    <col min="9745" max="9745" width="11" style="88" customWidth="1"/>
    <col min="9746" max="9746" width="10.85546875" style="88" customWidth="1"/>
    <col min="9747" max="9747" width="11.42578125" style="88" customWidth="1"/>
    <col min="9748" max="9985" width="9.140625" style="88"/>
    <col min="9986" max="9986" width="68.140625" style="88" customWidth="1"/>
    <col min="9987" max="9987" width="8.42578125" style="88" bestFit="1" customWidth="1"/>
    <col min="9988" max="9988" width="12.140625" style="88" bestFit="1" customWidth="1"/>
    <col min="9989" max="9990" width="6.85546875" style="88" bestFit="1" customWidth="1"/>
    <col min="9991" max="9991" width="2" style="88" customWidth="1"/>
    <col min="9992" max="9992" width="10.42578125" style="88" customWidth="1"/>
    <col min="9993" max="9993" width="9.140625" style="88"/>
    <col min="9994" max="9997" width="9.42578125" style="88" customWidth="1"/>
    <col min="9998" max="9998" width="10.5703125" style="88" bestFit="1" customWidth="1"/>
    <col min="9999" max="9999" width="10.42578125" style="88" customWidth="1"/>
    <col min="10000" max="10000" width="12.140625" style="88" customWidth="1"/>
    <col min="10001" max="10001" width="11" style="88" customWidth="1"/>
    <col min="10002" max="10002" width="10.85546875" style="88" customWidth="1"/>
    <col min="10003" max="10003" width="11.42578125" style="88" customWidth="1"/>
    <col min="10004" max="10241" width="9.140625" style="88"/>
    <col min="10242" max="10242" width="68.140625" style="88" customWidth="1"/>
    <col min="10243" max="10243" width="8.42578125" style="88" bestFit="1" customWidth="1"/>
    <col min="10244" max="10244" width="12.140625" style="88" bestFit="1" customWidth="1"/>
    <col min="10245" max="10246" width="6.85546875" style="88" bestFit="1" customWidth="1"/>
    <col min="10247" max="10247" width="2" style="88" customWidth="1"/>
    <col min="10248" max="10248" width="10.42578125" style="88" customWidth="1"/>
    <col min="10249" max="10249" width="9.140625" style="88"/>
    <col min="10250" max="10253" width="9.42578125" style="88" customWidth="1"/>
    <col min="10254" max="10254" width="10.5703125" style="88" bestFit="1" customWidth="1"/>
    <col min="10255" max="10255" width="10.42578125" style="88" customWidth="1"/>
    <col min="10256" max="10256" width="12.140625" style="88" customWidth="1"/>
    <col min="10257" max="10257" width="11" style="88" customWidth="1"/>
    <col min="10258" max="10258" width="10.85546875" style="88" customWidth="1"/>
    <col min="10259" max="10259" width="11.42578125" style="88" customWidth="1"/>
    <col min="10260" max="10497" width="9.140625" style="88"/>
    <col min="10498" max="10498" width="68.140625" style="88" customWidth="1"/>
    <col min="10499" max="10499" width="8.42578125" style="88" bestFit="1" customWidth="1"/>
    <col min="10500" max="10500" width="12.140625" style="88" bestFit="1" customWidth="1"/>
    <col min="10501" max="10502" width="6.85546875" style="88" bestFit="1" customWidth="1"/>
    <col min="10503" max="10503" width="2" style="88" customWidth="1"/>
    <col min="10504" max="10504" width="10.42578125" style="88" customWidth="1"/>
    <col min="10505" max="10505" width="9.140625" style="88"/>
    <col min="10506" max="10509" width="9.42578125" style="88" customWidth="1"/>
    <col min="10510" max="10510" width="10.5703125" style="88" bestFit="1" customWidth="1"/>
    <col min="10511" max="10511" width="10.42578125" style="88" customWidth="1"/>
    <col min="10512" max="10512" width="12.140625" style="88" customWidth="1"/>
    <col min="10513" max="10513" width="11" style="88" customWidth="1"/>
    <col min="10514" max="10514" width="10.85546875" style="88" customWidth="1"/>
    <col min="10515" max="10515" width="11.42578125" style="88" customWidth="1"/>
    <col min="10516" max="10753" width="9.140625" style="88"/>
    <col min="10754" max="10754" width="68.140625" style="88" customWidth="1"/>
    <col min="10755" max="10755" width="8.42578125" style="88" bestFit="1" customWidth="1"/>
    <col min="10756" max="10756" width="12.140625" style="88" bestFit="1" customWidth="1"/>
    <col min="10757" max="10758" width="6.85546875" style="88" bestFit="1" customWidth="1"/>
    <col min="10759" max="10759" width="2" style="88" customWidth="1"/>
    <col min="10760" max="10760" width="10.42578125" style="88" customWidth="1"/>
    <col min="10761" max="10761" width="9.140625" style="88"/>
    <col min="10762" max="10765" width="9.42578125" style="88" customWidth="1"/>
    <col min="10766" max="10766" width="10.5703125" style="88" bestFit="1" customWidth="1"/>
    <col min="10767" max="10767" width="10.42578125" style="88" customWidth="1"/>
    <col min="10768" max="10768" width="12.140625" style="88" customWidth="1"/>
    <col min="10769" max="10769" width="11" style="88" customWidth="1"/>
    <col min="10770" max="10770" width="10.85546875" style="88" customWidth="1"/>
    <col min="10771" max="10771" width="11.42578125" style="88" customWidth="1"/>
    <col min="10772" max="11009" width="9.140625" style="88"/>
    <col min="11010" max="11010" width="68.140625" style="88" customWidth="1"/>
    <col min="11011" max="11011" width="8.42578125" style="88" bestFit="1" customWidth="1"/>
    <col min="11012" max="11012" width="12.140625" style="88" bestFit="1" customWidth="1"/>
    <col min="11013" max="11014" width="6.85546875" style="88" bestFit="1" customWidth="1"/>
    <col min="11015" max="11015" width="2" style="88" customWidth="1"/>
    <col min="11016" max="11016" width="10.42578125" style="88" customWidth="1"/>
    <col min="11017" max="11017" width="9.140625" style="88"/>
    <col min="11018" max="11021" width="9.42578125" style="88" customWidth="1"/>
    <col min="11022" max="11022" width="10.5703125" style="88" bestFit="1" customWidth="1"/>
    <col min="11023" max="11023" width="10.42578125" style="88" customWidth="1"/>
    <col min="11024" max="11024" width="12.140625" style="88" customWidth="1"/>
    <col min="11025" max="11025" width="11" style="88" customWidth="1"/>
    <col min="11026" max="11026" width="10.85546875" style="88" customWidth="1"/>
    <col min="11027" max="11027" width="11.42578125" style="88" customWidth="1"/>
    <col min="11028" max="11265" width="9.140625" style="88"/>
    <col min="11266" max="11266" width="68.140625" style="88" customWidth="1"/>
    <col min="11267" max="11267" width="8.42578125" style="88" bestFit="1" customWidth="1"/>
    <col min="11268" max="11268" width="12.140625" style="88" bestFit="1" customWidth="1"/>
    <col min="11269" max="11270" width="6.85546875" style="88" bestFit="1" customWidth="1"/>
    <col min="11271" max="11271" width="2" style="88" customWidth="1"/>
    <col min="11272" max="11272" width="10.42578125" style="88" customWidth="1"/>
    <col min="11273" max="11273" width="9.140625" style="88"/>
    <col min="11274" max="11277" width="9.42578125" style="88" customWidth="1"/>
    <col min="11278" max="11278" width="10.5703125" style="88" bestFit="1" customWidth="1"/>
    <col min="11279" max="11279" width="10.42578125" style="88" customWidth="1"/>
    <col min="11280" max="11280" width="12.140625" style="88" customWidth="1"/>
    <col min="11281" max="11281" width="11" style="88" customWidth="1"/>
    <col min="11282" max="11282" width="10.85546875" style="88" customWidth="1"/>
    <col min="11283" max="11283" width="11.42578125" style="88" customWidth="1"/>
    <col min="11284" max="11521" width="9.140625" style="88"/>
    <col min="11522" max="11522" width="68.140625" style="88" customWidth="1"/>
    <col min="11523" max="11523" width="8.42578125" style="88" bestFit="1" customWidth="1"/>
    <col min="11524" max="11524" width="12.140625" style="88" bestFit="1" customWidth="1"/>
    <col min="11525" max="11526" width="6.85546875" style="88" bestFit="1" customWidth="1"/>
    <col min="11527" max="11527" width="2" style="88" customWidth="1"/>
    <col min="11528" max="11528" width="10.42578125" style="88" customWidth="1"/>
    <col min="11529" max="11529" width="9.140625" style="88"/>
    <col min="11530" max="11533" width="9.42578125" style="88" customWidth="1"/>
    <col min="11534" max="11534" width="10.5703125" style="88" bestFit="1" customWidth="1"/>
    <col min="11535" max="11535" width="10.42578125" style="88" customWidth="1"/>
    <col min="11536" max="11536" width="12.140625" style="88" customWidth="1"/>
    <col min="11537" max="11537" width="11" style="88" customWidth="1"/>
    <col min="11538" max="11538" width="10.85546875" style="88" customWidth="1"/>
    <col min="11539" max="11539" width="11.42578125" style="88" customWidth="1"/>
    <col min="11540" max="11777" width="9.140625" style="88"/>
    <col min="11778" max="11778" width="68.140625" style="88" customWidth="1"/>
    <col min="11779" max="11779" width="8.42578125" style="88" bestFit="1" customWidth="1"/>
    <col min="11780" max="11780" width="12.140625" style="88" bestFit="1" customWidth="1"/>
    <col min="11781" max="11782" width="6.85546875" style="88" bestFit="1" customWidth="1"/>
    <col min="11783" max="11783" width="2" style="88" customWidth="1"/>
    <col min="11784" max="11784" width="10.42578125" style="88" customWidth="1"/>
    <col min="11785" max="11785" width="9.140625" style="88"/>
    <col min="11786" max="11789" width="9.42578125" style="88" customWidth="1"/>
    <col min="11790" max="11790" width="10.5703125" style="88" bestFit="1" customWidth="1"/>
    <col min="11791" max="11791" width="10.42578125" style="88" customWidth="1"/>
    <col min="11792" max="11792" width="12.140625" style="88" customWidth="1"/>
    <col min="11793" max="11793" width="11" style="88" customWidth="1"/>
    <col min="11794" max="11794" width="10.85546875" style="88" customWidth="1"/>
    <col min="11795" max="11795" width="11.42578125" style="88" customWidth="1"/>
    <col min="11796" max="12033" width="9.140625" style="88"/>
    <col min="12034" max="12034" width="68.140625" style="88" customWidth="1"/>
    <col min="12035" max="12035" width="8.42578125" style="88" bestFit="1" customWidth="1"/>
    <col min="12036" max="12036" width="12.140625" style="88" bestFit="1" customWidth="1"/>
    <col min="12037" max="12038" width="6.85546875" style="88" bestFit="1" customWidth="1"/>
    <col min="12039" max="12039" width="2" style="88" customWidth="1"/>
    <col min="12040" max="12040" width="10.42578125" style="88" customWidth="1"/>
    <col min="12041" max="12041" width="9.140625" style="88"/>
    <col min="12042" max="12045" width="9.42578125" style="88" customWidth="1"/>
    <col min="12046" max="12046" width="10.5703125" style="88" bestFit="1" customWidth="1"/>
    <col min="12047" max="12047" width="10.42578125" style="88" customWidth="1"/>
    <col min="12048" max="12048" width="12.140625" style="88" customWidth="1"/>
    <col min="12049" max="12049" width="11" style="88" customWidth="1"/>
    <col min="12050" max="12050" width="10.85546875" style="88" customWidth="1"/>
    <col min="12051" max="12051" width="11.42578125" style="88" customWidth="1"/>
    <col min="12052" max="12289" width="9.140625" style="88"/>
    <col min="12290" max="12290" width="68.140625" style="88" customWidth="1"/>
    <col min="12291" max="12291" width="8.42578125" style="88" bestFit="1" customWidth="1"/>
    <col min="12292" max="12292" width="12.140625" style="88" bestFit="1" customWidth="1"/>
    <col min="12293" max="12294" width="6.85546875" style="88" bestFit="1" customWidth="1"/>
    <col min="12295" max="12295" width="2" style="88" customWidth="1"/>
    <col min="12296" max="12296" width="10.42578125" style="88" customWidth="1"/>
    <col min="12297" max="12297" width="9.140625" style="88"/>
    <col min="12298" max="12301" width="9.42578125" style="88" customWidth="1"/>
    <col min="12302" max="12302" width="10.5703125" style="88" bestFit="1" customWidth="1"/>
    <col min="12303" max="12303" width="10.42578125" style="88" customWidth="1"/>
    <col min="12304" max="12304" width="12.140625" style="88" customWidth="1"/>
    <col min="12305" max="12305" width="11" style="88" customWidth="1"/>
    <col min="12306" max="12306" width="10.85546875" style="88" customWidth="1"/>
    <col min="12307" max="12307" width="11.42578125" style="88" customWidth="1"/>
    <col min="12308" max="12545" width="9.140625" style="88"/>
    <col min="12546" max="12546" width="68.140625" style="88" customWidth="1"/>
    <col min="12547" max="12547" width="8.42578125" style="88" bestFit="1" customWidth="1"/>
    <col min="12548" max="12548" width="12.140625" style="88" bestFit="1" customWidth="1"/>
    <col min="12549" max="12550" width="6.85546875" style="88" bestFit="1" customWidth="1"/>
    <col min="12551" max="12551" width="2" style="88" customWidth="1"/>
    <col min="12552" max="12552" width="10.42578125" style="88" customWidth="1"/>
    <col min="12553" max="12553" width="9.140625" style="88"/>
    <col min="12554" max="12557" width="9.42578125" style="88" customWidth="1"/>
    <col min="12558" max="12558" width="10.5703125" style="88" bestFit="1" customWidth="1"/>
    <col min="12559" max="12559" width="10.42578125" style="88" customWidth="1"/>
    <col min="12560" max="12560" width="12.140625" style="88" customWidth="1"/>
    <col min="12561" max="12561" width="11" style="88" customWidth="1"/>
    <col min="12562" max="12562" width="10.85546875" style="88" customWidth="1"/>
    <col min="12563" max="12563" width="11.42578125" style="88" customWidth="1"/>
    <col min="12564" max="12801" width="9.140625" style="88"/>
    <col min="12802" max="12802" width="68.140625" style="88" customWidth="1"/>
    <col min="12803" max="12803" width="8.42578125" style="88" bestFit="1" customWidth="1"/>
    <col min="12804" max="12804" width="12.140625" style="88" bestFit="1" customWidth="1"/>
    <col min="12805" max="12806" width="6.85546875" style="88" bestFit="1" customWidth="1"/>
    <col min="12807" max="12807" width="2" style="88" customWidth="1"/>
    <col min="12808" max="12808" width="10.42578125" style="88" customWidth="1"/>
    <col min="12809" max="12809" width="9.140625" style="88"/>
    <col min="12810" max="12813" width="9.42578125" style="88" customWidth="1"/>
    <col min="12814" max="12814" width="10.5703125" style="88" bestFit="1" customWidth="1"/>
    <col min="12815" max="12815" width="10.42578125" style="88" customWidth="1"/>
    <col min="12816" max="12816" width="12.140625" style="88" customWidth="1"/>
    <col min="12817" max="12817" width="11" style="88" customWidth="1"/>
    <col min="12818" max="12818" width="10.85546875" style="88" customWidth="1"/>
    <col min="12819" max="12819" width="11.42578125" style="88" customWidth="1"/>
    <col min="12820" max="13057" width="9.140625" style="88"/>
    <col min="13058" max="13058" width="68.140625" style="88" customWidth="1"/>
    <col min="13059" max="13059" width="8.42578125" style="88" bestFit="1" customWidth="1"/>
    <col min="13060" max="13060" width="12.140625" style="88" bestFit="1" customWidth="1"/>
    <col min="13061" max="13062" width="6.85546875" style="88" bestFit="1" customWidth="1"/>
    <col min="13063" max="13063" width="2" style="88" customWidth="1"/>
    <col min="13064" max="13064" width="10.42578125" style="88" customWidth="1"/>
    <col min="13065" max="13065" width="9.140625" style="88"/>
    <col min="13066" max="13069" width="9.42578125" style="88" customWidth="1"/>
    <col min="13070" max="13070" width="10.5703125" style="88" bestFit="1" customWidth="1"/>
    <col min="13071" max="13071" width="10.42578125" style="88" customWidth="1"/>
    <col min="13072" max="13072" width="12.140625" style="88" customWidth="1"/>
    <col min="13073" max="13073" width="11" style="88" customWidth="1"/>
    <col min="13074" max="13074" width="10.85546875" style="88" customWidth="1"/>
    <col min="13075" max="13075" width="11.42578125" style="88" customWidth="1"/>
    <col min="13076" max="13313" width="9.140625" style="88"/>
    <col min="13314" max="13314" width="68.140625" style="88" customWidth="1"/>
    <col min="13315" max="13315" width="8.42578125" style="88" bestFit="1" customWidth="1"/>
    <col min="13316" max="13316" width="12.140625" style="88" bestFit="1" customWidth="1"/>
    <col min="13317" max="13318" width="6.85546875" style="88" bestFit="1" customWidth="1"/>
    <col min="13319" max="13319" width="2" style="88" customWidth="1"/>
    <col min="13320" max="13320" width="10.42578125" style="88" customWidth="1"/>
    <col min="13321" max="13321" width="9.140625" style="88"/>
    <col min="13322" max="13325" width="9.42578125" style="88" customWidth="1"/>
    <col min="13326" max="13326" width="10.5703125" style="88" bestFit="1" customWidth="1"/>
    <col min="13327" max="13327" width="10.42578125" style="88" customWidth="1"/>
    <col min="13328" max="13328" width="12.140625" style="88" customWidth="1"/>
    <col min="13329" max="13329" width="11" style="88" customWidth="1"/>
    <col min="13330" max="13330" width="10.85546875" style="88" customWidth="1"/>
    <col min="13331" max="13331" width="11.42578125" style="88" customWidth="1"/>
    <col min="13332" max="13569" width="9.140625" style="88"/>
    <col min="13570" max="13570" width="68.140625" style="88" customWidth="1"/>
    <col min="13571" max="13571" width="8.42578125" style="88" bestFit="1" customWidth="1"/>
    <col min="13572" max="13572" width="12.140625" style="88" bestFit="1" customWidth="1"/>
    <col min="13573" max="13574" width="6.85546875" style="88" bestFit="1" customWidth="1"/>
    <col min="13575" max="13575" width="2" style="88" customWidth="1"/>
    <col min="13576" max="13576" width="10.42578125" style="88" customWidth="1"/>
    <col min="13577" max="13577" width="9.140625" style="88"/>
    <col min="13578" max="13581" width="9.42578125" style="88" customWidth="1"/>
    <col min="13582" max="13582" width="10.5703125" style="88" bestFit="1" customWidth="1"/>
    <col min="13583" max="13583" width="10.42578125" style="88" customWidth="1"/>
    <col min="13584" max="13584" width="12.140625" style="88" customWidth="1"/>
    <col min="13585" max="13585" width="11" style="88" customWidth="1"/>
    <col min="13586" max="13586" width="10.85546875" style="88" customWidth="1"/>
    <col min="13587" max="13587" width="11.42578125" style="88" customWidth="1"/>
    <col min="13588" max="13825" width="9.140625" style="88"/>
    <col min="13826" max="13826" width="68.140625" style="88" customWidth="1"/>
    <col min="13827" max="13827" width="8.42578125" style="88" bestFit="1" customWidth="1"/>
    <col min="13828" max="13828" width="12.140625" style="88" bestFit="1" customWidth="1"/>
    <col min="13829" max="13830" width="6.85546875" style="88" bestFit="1" customWidth="1"/>
    <col min="13831" max="13831" width="2" style="88" customWidth="1"/>
    <col min="13832" max="13832" width="10.42578125" style="88" customWidth="1"/>
    <col min="13833" max="13833" width="9.140625" style="88"/>
    <col min="13834" max="13837" width="9.42578125" style="88" customWidth="1"/>
    <col min="13838" max="13838" width="10.5703125" style="88" bestFit="1" customWidth="1"/>
    <col min="13839" max="13839" width="10.42578125" style="88" customWidth="1"/>
    <col min="13840" max="13840" width="12.140625" style="88" customWidth="1"/>
    <col min="13841" max="13841" width="11" style="88" customWidth="1"/>
    <col min="13842" max="13842" width="10.85546875" style="88" customWidth="1"/>
    <col min="13843" max="13843" width="11.42578125" style="88" customWidth="1"/>
    <col min="13844" max="14081" width="9.140625" style="88"/>
    <col min="14082" max="14082" width="68.140625" style="88" customWidth="1"/>
    <col min="14083" max="14083" width="8.42578125" style="88" bestFit="1" customWidth="1"/>
    <col min="14084" max="14084" width="12.140625" style="88" bestFit="1" customWidth="1"/>
    <col min="14085" max="14086" width="6.85546875" style="88" bestFit="1" customWidth="1"/>
    <col min="14087" max="14087" width="2" style="88" customWidth="1"/>
    <col min="14088" max="14088" width="10.42578125" style="88" customWidth="1"/>
    <col min="14089" max="14089" width="9.140625" style="88"/>
    <col min="14090" max="14093" width="9.42578125" style="88" customWidth="1"/>
    <col min="14094" max="14094" width="10.5703125" style="88" bestFit="1" customWidth="1"/>
    <col min="14095" max="14095" width="10.42578125" style="88" customWidth="1"/>
    <col min="14096" max="14096" width="12.140625" style="88" customWidth="1"/>
    <col min="14097" max="14097" width="11" style="88" customWidth="1"/>
    <col min="14098" max="14098" width="10.85546875" style="88" customWidth="1"/>
    <col min="14099" max="14099" width="11.42578125" style="88" customWidth="1"/>
    <col min="14100" max="14337" width="9.140625" style="88"/>
    <col min="14338" max="14338" width="68.140625" style="88" customWidth="1"/>
    <col min="14339" max="14339" width="8.42578125" style="88" bestFit="1" customWidth="1"/>
    <col min="14340" max="14340" width="12.140625" style="88" bestFit="1" customWidth="1"/>
    <col min="14341" max="14342" width="6.85546875" style="88" bestFit="1" customWidth="1"/>
    <col min="14343" max="14343" width="2" style="88" customWidth="1"/>
    <col min="14344" max="14344" width="10.42578125" style="88" customWidth="1"/>
    <col min="14345" max="14345" width="9.140625" style="88"/>
    <col min="14346" max="14349" width="9.42578125" style="88" customWidth="1"/>
    <col min="14350" max="14350" width="10.5703125" style="88" bestFit="1" customWidth="1"/>
    <col min="14351" max="14351" width="10.42578125" style="88" customWidth="1"/>
    <col min="14352" max="14352" width="12.140625" style="88" customWidth="1"/>
    <col min="14353" max="14353" width="11" style="88" customWidth="1"/>
    <col min="14354" max="14354" width="10.85546875" style="88" customWidth="1"/>
    <col min="14355" max="14355" width="11.42578125" style="88" customWidth="1"/>
    <col min="14356" max="14593" width="9.140625" style="88"/>
    <col min="14594" max="14594" width="68.140625" style="88" customWidth="1"/>
    <col min="14595" max="14595" width="8.42578125" style="88" bestFit="1" customWidth="1"/>
    <col min="14596" max="14596" width="12.140625" style="88" bestFit="1" customWidth="1"/>
    <col min="14597" max="14598" width="6.85546875" style="88" bestFit="1" customWidth="1"/>
    <col min="14599" max="14599" width="2" style="88" customWidth="1"/>
    <col min="14600" max="14600" width="10.42578125" style="88" customWidth="1"/>
    <col min="14601" max="14601" width="9.140625" style="88"/>
    <col min="14602" max="14605" width="9.42578125" style="88" customWidth="1"/>
    <col min="14606" max="14606" width="10.5703125" style="88" bestFit="1" customWidth="1"/>
    <col min="14607" max="14607" width="10.42578125" style="88" customWidth="1"/>
    <col min="14608" max="14608" width="12.140625" style="88" customWidth="1"/>
    <col min="14609" max="14609" width="11" style="88" customWidth="1"/>
    <col min="14610" max="14610" width="10.85546875" style="88" customWidth="1"/>
    <col min="14611" max="14611" width="11.42578125" style="88" customWidth="1"/>
    <col min="14612" max="14849" width="9.140625" style="88"/>
    <col min="14850" max="14850" width="68.140625" style="88" customWidth="1"/>
    <col min="14851" max="14851" width="8.42578125" style="88" bestFit="1" customWidth="1"/>
    <col min="14852" max="14852" width="12.140625" style="88" bestFit="1" customWidth="1"/>
    <col min="14853" max="14854" width="6.85546875" style="88" bestFit="1" customWidth="1"/>
    <col min="14855" max="14855" width="2" style="88" customWidth="1"/>
    <col min="14856" max="14856" width="10.42578125" style="88" customWidth="1"/>
    <col min="14857" max="14857" width="9.140625" style="88"/>
    <col min="14858" max="14861" width="9.42578125" style="88" customWidth="1"/>
    <col min="14862" max="14862" width="10.5703125" style="88" bestFit="1" customWidth="1"/>
    <col min="14863" max="14863" width="10.42578125" style="88" customWidth="1"/>
    <col min="14864" max="14864" width="12.140625" style="88" customWidth="1"/>
    <col min="14865" max="14865" width="11" style="88" customWidth="1"/>
    <col min="14866" max="14866" width="10.85546875" style="88" customWidth="1"/>
    <col min="14867" max="14867" width="11.42578125" style="88" customWidth="1"/>
    <col min="14868" max="15105" width="9.140625" style="88"/>
    <col min="15106" max="15106" width="68.140625" style="88" customWidth="1"/>
    <col min="15107" max="15107" width="8.42578125" style="88" bestFit="1" customWidth="1"/>
    <col min="15108" max="15108" width="12.140625" style="88" bestFit="1" customWidth="1"/>
    <col min="15109" max="15110" width="6.85546875" style="88" bestFit="1" customWidth="1"/>
    <col min="15111" max="15111" width="2" style="88" customWidth="1"/>
    <col min="15112" max="15112" width="10.42578125" style="88" customWidth="1"/>
    <col min="15113" max="15113" width="9.140625" style="88"/>
    <col min="15114" max="15117" width="9.42578125" style="88" customWidth="1"/>
    <col min="15118" max="15118" width="10.5703125" style="88" bestFit="1" customWidth="1"/>
    <col min="15119" max="15119" width="10.42578125" style="88" customWidth="1"/>
    <col min="15120" max="15120" width="12.140625" style="88" customWidth="1"/>
    <col min="15121" max="15121" width="11" style="88" customWidth="1"/>
    <col min="15122" max="15122" width="10.85546875" style="88" customWidth="1"/>
    <col min="15123" max="15123" width="11.42578125" style="88" customWidth="1"/>
    <col min="15124" max="15361" width="9.140625" style="88"/>
    <col min="15362" max="15362" width="68.140625" style="88" customWidth="1"/>
    <col min="15363" max="15363" width="8.42578125" style="88" bestFit="1" customWidth="1"/>
    <col min="15364" max="15364" width="12.140625" style="88" bestFit="1" customWidth="1"/>
    <col min="15365" max="15366" width="6.85546875" style="88" bestFit="1" customWidth="1"/>
    <col min="15367" max="15367" width="2" style="88" customWidth="1"/>
    <col min="15368" max="15368" width="10.42578125" style="88" customWidth="1"/>
    <col min="15369" max="15369" width="9.140625" style="88"/>
    <col min="15370" max="15373" width="9.42578125" style="88" customWidth="1"/>
    <col min="15374" max="15374" width="10.5703125" style="88" bestFit="1" customWidth="1"/>
    <col min="15375" max="15375" width="10.42578125" style="88" customWidth="1"/>
    <col min="15376" max="15376" width="12.140625" style="88" customWidth="1"/>
    <col min="15377" max="15377" width="11" style="88" customWidth="1"/>
    <col min="15378" max="15378" width="10.85546875" style="88" customWidth="1"/>
    <col min="15379" max="15379" width="11.42578125" style="88" customWidth="1"/>
    <col min="15380" max="15617" width="9.140625" style="88"/>
    <col min="15618" max="15618" width="68.140625" style="88" customWidth="1"/>
    <col min="15619" max="15619" width="8.42578125" style="88" bestFit="1" customWidth="1"/>
    <col min="15620" max="15620" width="12.140625" style="88" bestFit="1" customWidth="1"/>
    <col min="15621" max="15622" width="6.85546875" style="88" bestFit="1" customWidth="1"/>
    <col min="15623" max="15623" width="2" style="88" customWidth="1"/>
    <col min="15624" max="15624" width="10.42578125" style="88" customWidth="1"/>
    <col min="15625" max="15625" width="9.140625" style="88"/>
    <col min="15626" max="15629" width="9.42578125" style="88" customWidth="1"/>
    <col min="15630" max="15630" width="10.5703125" style="88" bestFit="1" customWidth="1"/>
    <col min="15631" max="15631" width="10.42578125" style="88" customWidth="1"/>
    <col min="15632" max="15632" width="12.140625" style="88" customWidth="1"/>
    <col min="15633" max="15633" width="11" style="88" customWidth="1"/>
    <col min="15634" max="15634" width="10.85546875" style="88" customWidth="1"/>
    <col min="15635" max="15635" width="11.42578125" style="88" customWidth="1"/>
    <col min="15636" max="15873" width="9.140625" style="88"/>
    <col min="15874" max="15874" width="68.140625" style="88" customWidth="1"/>
    <col min="15875" max="15875" width="8.42578125" style="88" bestFit="1" customWidth="1"/>
    <col min="15876" max="15876" width="12.140625" style="88" bestFit="1" customWidth="1"/>
    <col min="15877" max="15878" width="6.85546875" style="88" bestFit="1" customWidth="1"/>
    <col min="15879" max="15879" width="2" style="88" customWidth="1"/>
    <col min="15880" max="15880" width="10.42578125" style="88" customWidth="1"/>
    <col min="15881" max="15881" width="9.140625" style="88"/>
    <col min="15882" max="15885" width="9.42578125" style="88" customWidth="1"/>
    <col min="15886" max="15886" width="10.5703125" style="88" bestFit="1" customWidth="1"/>
    <col min="15887" max="15887" width="10.42578125" style="88" customWidth="1"/>
    <col min="15888" max="15888" width="12.140625" style="88" customWidth="1"/>
    <col min="15889" max="15889" width="11" style="88" customWidth="1"/>
    <col min="15890" max="15890" width="10.85546875" style="88" customWidth="1"/>
    <col min="15891" max="15891" width="11.42578125" style="88" customWidth="1"/>
    <col min="15892" max="16129" width="9.140625" style="88"/>
    <col min="16130" max="16130" width="68.140625" style="88" customWidth="1"/>
    <col min="16131" max="16131" width="8.42578125" style="88" bestFit="1" customWidth="1"/>
    <col min="16132" max="16132" width="12.140625" style="88" bestFit="1" customWidth="1"/>
    <col min="16133" max="16134" width="6.85546875" style="88" bestFit="1" customWidth="1"/>
    <col min="16135" max="16135" width="2" style="88" customWidth="1"/>
    <col min="16136" max="16136" width="10.42578125" style="88" customWidth="1"/>
    <col min="16137" max="16137" width="9.140625" style="88"/>
    <col min="16138" max="16141" width="9.42578125" style="88" customWidth="1"/>
    <col min="16142" max="16142" width="10.5703125" style="88" bestFit="1" customWidth="1"/>
    <col min="16143" max="16143" width="10.42578125" style="88" customWidth="1"/>
    <col min="16144" max="16144" width="12.140625" style="88" customWidth="1"/>
    <col min="16145" max="16145" width="11" style="88" customWidth="1"/>
    <col min="16146" max="16146" width="10.85546875" style="88" customWidth="1"/>
    <col min="16147" max="16147" width="11.42578125" style="88" customWidth="1"/>
    <col min="16148" max="16384" width="9.140625" style="88"/>
  </cols>
  <sheetData>
    <row r="1" spans="1:19" ht="15.75">
      <c r="A1" s="1398" t="s">
        <v>545</v>
      </c>
      <c r="B1" s="1396"/>
      <c r="C1" s="1396"/>
      <c r="D1" s="1396"/>
      <c r="E1" s="1396"/>
      <c r="F1" s="1396"/>
      <c r="G1" s="1396"/>
      <c r="H1" s="1396"/>
      <c r="I1" s="1396"/>
      <c r="J1" s="1396"/>
      <c r="K1" s="1396"/>
      <c r="L1" s="1396"/>
      <c r="M1" s="1396"/>
      <c r="N1" s="1396"/>
      <c r="O1" s="1396"/>
      <c r="P1" s="1396"/>
      <c r="Q1" s="1396"/>
      <c r="R1" s="1396"/>
      <c r="S1" s="1397"/>
    </row>
    <row r="2" spans="1:19">
      <c r="A2" s="69"/>
      <c r="B2" s="95"/>
      <c r="C2" s="95"/>
      <c r="D2" s="95"/>
      <c r="E2" s="95"/>
      <c r="F2" s="108"/>
      <c r="G2" s="108"/>
      <c r="I2" s="108"/>
      <c r="J2" s="108"/>
      <c r="K2" s="108"/>
      <c r="L2" s="108"/>
      <c r="M2" s="108"/>
      <c r="N2" s="108"/>
    </row>
    <row r="3" spans="1:19">
      <c r="A3" s="91"/>
      <c r="B3" s="110"/>
      <c r="C3" s="111" t="s">
        <v>87</v>
      </c>
      <c r="D3" s="169"/>
      <c r="E3" s="169"/>
      <c r="F3" s="170"/>
      <c r="G3" s="114"/>
      <c r="H3" s="1390" t="s">
        <v>225</v>
      </c>
      <c r="I3" s="1390"/>
      <c r="J3" s="1390"/>
      <c r="K3" s="1390"/>
      <c r="L3" s="1390"/>
      <c r="M3" s="1390"/>
      <c r="N3" s="1391" t="s">
        <v>226</v>
      </c>
      <c r="O3" s="1391"/>
      <c r="P3" s="1391"/>
      <c r="Q3" s="1391"/>
      <c r="R3" s="1391"/>
      <c r="S3" s="1391"/>
    </row>
    <row r="4" spans="1:19">
      <c r="A4" s="171" t="s">
        <v>88</v>
      </c>
      <c r="B4" s="116" t="s">
        <v>89</v>
      </c>
      <c r="C4" s="117" t="s">
        <v>90</v>
      </c>
      <c r="D4" s="172" t="s">
        <v>91</v>
      </c>
      <c r="E4" s="172" t="s">
        <v>92</v>
      </c>
      <c r="F4" s="173" t="s">
        <v>0</v>
      </c>
      <c r="G4" s="119"/>
      <c r="H4" s="120">
        <v>2015</v>
      </c>
      <c r="I4" s="120">
        <v>2016</v>
      </c>
      <c r="J4" s="120">
        <v>2017</v>
      </c>
      <c r="K4" s="120">
        <v>2018</v>
      </c>
      <c r="L4" s="120">
        <v>2019</v>
      </c>
      <c r="M4" s="120">
        <v>2020</v>
      </c>
      <c r="N4" s="120">
        <v>2015</v>
      </c>
      <c r="O4" s="120">
        <v>2016</v>
      </c>
      <c r="P4" s="120">
        <v>2017</v>
      </c>
      <c r="Q4" s="120">
        <v>2018</v>
      </c>
      <c r="R4" s="120">
        <v>2019</v>
      </c>
      <c r="S4" s="120">
        <v>2020</v>
      </c>
    </row>
    <row r="5" spans="1:19">
      <c r="A5" s="128" t="s">
        <v>93</v>
      </c>
      <c r="B5" s="122" t="s">
        <v>94</v>
      </c>
      <c r="C5" s="123" t="s">
        <v>95</v>
      </c>
      <c r="D5" s="124" t="s">
        <v>96</v>
      </c>
      <c r="E5" s="124" t="s">
        <v>111</v>
      </c>
      <c r="F5" s="174" t="s">
        <v>98</v>
      </c>
      <c r="G5" s="126"/>
      <c r="H5" s="127"/>
      <c r="I5" s="127"/>
      <c r="J5" s="127"/>
      <c r="K5" s="127"/>
      <c r="L5" s="127"/>
      <c r="M5" s="127"/>
      <c r="N5" s="127"/>
      <c r="O5" s="127"/>
      <c r="P5" s="128"/>
      <c r="Q5" s="128"/>
      <c r="R5" s="128"/>
      <c r="S5" s="128"/>
    </row>
    <row r="6" spans="1:19">
      <c r="A6" s="171"/>
      <c r="B6" s="175" t="s">
        <v>99</v>
      </c>
      <c r="C6" s="176"/>
      <c r="D6" s="177"/>
      <c r="E6" s="177"/>
      <c r="F6" s="178"/>
      <c r="G6" s="132"/>
      <c r="H6" s="179"/>
      <c r="I6" s="179"/>
      <c r="J6" s="179"/>
      <c r="K6" s="179"/>
      <c r="L6" s="179"/>
      <c r="M6" s="179"/>
      <c r="N6" s="92"/>
      <c r="O6" s="92"/>
      <c r="P6" s="92"/>
      <c r="Q6" s="92"/>
      <c r="R6" s="92"/>
      <c r="S6" s="92"/>
    </row>
    <row r="7" spans="1:19">
      <c r="A7" s="92"/>
      <c r="B7" s="180"/>
      <c r="C7" s="176"/>
      <c r="D7" s="180"/>
      <c r="E7" s="180"/>
      <c r="F7" s="176"/>
      <c r="G7" s="135"/>
      <c r="H7" s="136"/>
      <c r="I7" s="136"/>
      <c r="J7" s="136"/>
      <c r="K7" s="136"/>
      <c r="L7" s="136"/>
      <c r="M7" s="136"/>
      <c r="N7" s="92"/>
      <c r="O7" s="92"/>
      <c r="P7" s="92"/>
      <c r="Q7" s="92"/>
      <c r="R7" s="92"/>
      <c r="S7" s="92"/>
    </row>
    <row r="8" spans="1:19">
      <c r="A8" s="181">
        <v>1.1000000000000001</v>
      </c>
      <c r="B8" s="180" t="s">
        <v>204</v>
      </c>
      <c r="C8" s="512">
        <v>0</v>
      </c>
      <c r="D8" s="134" t="str">
        <f>Inputs!$D$82</f>
        <v>Support staff</v>
      </c>
      <c r="E8" s="180">
        <v>1</v>
      </c>
      <c r="F8" s="176">
        <f>E8*C8</f>
        <v>0</v>
      </c>
      <c r="G8" s="135"/>
      <c r="H8" s="971">
        <f>Inputs!L$82</f>
        <v>68.441017362959727</v>
      </c>
      <c r="I8" s="971">
        <f>Inputs!M$82</f>
        <v>69.791189569063036</v>
      </c>
      <c r="J8" s="971">
        <f>Inputs!N$82</f>
        <v>71.02222509185215</v>
      </c>
      <c r="K8" s="971">
        <f>Inputs!O$82</f>
        <v>72.274974651437702</v>
      </c>
      <c r="L8" s="971">
        <f>Inputs!P$82</f>
        <v>73.549821258208297</v>
      </c>
      <c r="M8" s="971">
        <f>Inputs!Q$82</f>
        <v>74.847154678410959</v>
      </c>
      <c r="N8" s="971">
        <f t="shared" ref="N8:S8" si="0">H8*$F8</f>
        <v>0</v>
      </c>
      <c r="O8" s="971">
        <f t="shared" si="0"/>
        <v>0</v>
      </c>
      <c r="P8" s="971">
        <f t="shared" si="0"/>
        <v>0</v>
      </c>
      <c r="Q8" s="971">
        <f t="shared" si="0"/>
        <v>0</v>
      </c>
      <c r="R8" s="971">
        <f t="shared" si="0"/>
        <v>0</v>
      </c>
      <c r="S8" s="971">
        <f t="shared" si="0"/>
        <v>0</v>
      </c>
    </row>
    <row r="9" spans="1:19">
      <c r="A9" s="181"/>
      <c r="B9" s="180"/>
      <c r="C9" s="512"/>
      <c r="D9" s="180"/>
      <c r="E9" s="180"/>
      <c r="F9" s="176"/>
      <c r="G9" s="135"/>
      <c r="H9" s="982"/>
      <c r="I9" s="982"/>
      <c r="J9" s="982"/>
      <c r="K9" s="982"/>
      <c r="L9" s="982"/>
      <c r="M9" s="982"/>
      <c r="N9" s="971"/>
      <c r="O9" s="971"/>
      <c r="P9" s="971"/>
      <c r="Q9" s="971"/>
      <c r="R9" s="971"/>
      <c r="S9" s="971"/>
    </row>
    <row r="10" spans="1:19">
      <c r="A10" s="181">
        <v>1.2</v>
      </c>
      <c r="B10" s="180" t="s">
        <v>205</v>
      </c>
      <c r="C10" s="512">
        <v>1.1799410029498525E-2</v>
      </c>
      <c r="D10" s="134" t="str">
        <f>Inputs!$D$82</f>
        <v>Support staff</v>
      </c>
      <c r="E10" s="180">
        <v>1</v>
      </c>
      <c r="F10" s="176">
        <f>E10*C10</f>
        <v>1.1799410029498525E-2</v>
      </c>
      <c r="G10" s="135"/>
      <c r="H10" s="971">
        <f>Inputs!L$82</f>
        <v>68.441017362959727</v>
      </c>
      <c r="I10" s="971">
        <f>Inputs!M$82</f>
        <v>69.791189569063036</v>
      </c>
      <c r="J10" s="971">
        <f>Inputs!N$82</f>
        <v>71.02222509185215</v>
      </c>
      <c r="K10" s="971">
        <f>Inputs!O$82</f>
        <v>72.274974651437702</v>
      </c>
      <c r="L10" s="971">
        <f>Inputs!P$82</f>
        <v>73.549821258208297</v>
      </c>
      <c r="M10" s="971">
        <f>Inputs!Q$82</f>
        <v>74.847154678410959</v>
      </c>
      <c r="N10" s="1017">
        <f t="shared" ref="N10:S10" si="1">H10*$F10</f>
        <v>0.80756362670158965</v>
      </c>
      <c r="O10" s="1017">
        <f t="shared" si="1"/>
        <v>0.82349486217183521</v>
      </c>
      <c r="P10" s="1017">
        <f t="shared" si="1"/>
        <v>0.83802035506610206</v>
      </c>
      <c r="Q10" s="1017">
        <f t="shared" si="1"/>
        <v>0.85280206078392573</v>
      </c>
      <c r="R10" s="1017">
        <f t="shared" si="1"/>
        <v>0.86784449862192681</v>
      </c>
      <c r="S10" s="1017">
        <f t="shared" si="1"/>
        <v>0.88315226759186971</v>
      </c>
    </row>
    <row r="11" spans="1:19">
      <c r="A11" s="181"/>
      <c r="B11" s="180" t="s">
        <v>112</v>
      </c>
      <c r="C11" s="512"/>
      <c r="D11" s="180"/>
      <c r="E11" s="180"/>
      <c r="F11" s="176"/>
      <c r="G11" s="135"/>
      <c r="H11" s="982"/>
      <c r="I11" s="982"/>
      <c r="J11" s="982"/>
      <c r="K11" s="982"/>
      <c r="L11" s="982"/>
      <c r="M11" s="982"/>
      <c r="N11" s="971"/>
      <c r="O11" s="971"/>
      <c r="P11" s="971"/>
      <c r="Q11" s="971"/>
      <c r="R11" s="971"/>
      <c r="S11" s="971"/>
    </row>
    <row r="12" spans="1:19">
      <c r="A12" s="181"/>
      <c r="B12" s="180"/>
      <c r="C12" s="512"/>
      <c r="D12" s="180"/>
      <c r="E12" s="180"/>
      <c r="F12" s="176"/>
      <c r="G12" s="135"/>
      <c r="H12" s="971"/>
      <c r="I12" s="971"/>
      <c r="J12" s="971"/>
      <c r="K12" s="971"/>
      <c r="L12" s="971"/>
      <c r="M12" s="971"/>
      <c r="N12" s="971"/>
      <c r="O12" s="971"/>
      <c r="P12" s="971"/>
      <c r="Q12" s="971"/>
      <c r="R12" s="971"/>
      <c r="S12" s="971"/>
    </row>
    <row r="13" spans="1:19">
      <c r="A13" s="181">
        <v>1.3</v>
      </c>
      <c r="B13" s="180" t="s">
        <v>113</v>
      </c>
      <c r="C13" s="512">
        <v>3.0088495575221239E-2</v>
      </c>
      <c r="D13" s="134" t="str">
        <f>Inputs!$D$82</f>
        <v>Support staff</v>
      </c>
      <c r="E13" s="180">
        <v>1</v>
      </c>
      <c r="F13" s="176">
        <f>E13*C13</f>
        <v>3.0088495575221239E-2</v>
      </c>
      <c r="G13" s="135"/>
      <c r="H13" s="971">
        <f>Inputs!L$82</f>
        <v>68.441017362959727</v>
      </c>
      <c r="I13" s="971">
        <f>Inputs!M$82</f>
        <v>69.791189569063036</v>
      </c>
      <c r="J13" s="971">
        <f>Inputs!N$82</f>
        <v>71.02222509185215</v>
      </c>
      <c r="K13" s="971">
        <f>Inputs!O$82</f>
        <v>72.274974651437702</v>
      </c>
      <c r="L13" s="971">
        <f>Inputs!P$82</f>
        <v>73.549821258208297</v>
      </c>
      <c r="M13" s="971">
        <f>Inputs!Q$82</f>
        <v>74.847154678410959</v>
      </c>
      <c r="N13" s="971">
        <f t="shared" ref="N13:S13" si="2">H13*$F13</f>
        <v>2.0592872480890536</v>
      </c>
      <c r="O13" s="971">
        <f t="shared" si="2"/>
        <v>2.0999118985381799</v>
      </c>
      <c r="P13" s="971">
        <f t="shared" si="2"/>
        <v>2.1369519054185604</v>
      </c>
      <c r="Q13" s="971">
        <f t="shared" si="2"/>
        <v>2.1746452549990103</v>
      </c>
      <c r="R13" s="971">
        <f t="shared" si="2"/>
        <v>2.2130034714859135</v>
      </c>
      <c r="S13" s="971">
        <f t="shared" si="2"/>
        <v>2.2520382823592677</v>
      </c>
    </row>
    <row r="14" spans="1:19">
      <c r="A14" s="181"/>
      <c r="B14" s="180" t="s">
        <v>114</v>
      </c>
      <c r="C14" s="512"/>
      <c r="D14" s="180"/>
      <c r="E14" s="180"/>
      <c r="F14" s="176"/>
      <c r="G14" s="135"/>
      <c r="H14" s="971"/>
      <c r="I14" s="971"/>
      <c r="J14" s="971"/>
      <c r="K14" s="971"/>
      <c r="L14" s="971"/>
      <c r="M14" s="971"/>
      <c r="N14" s="971"/>
      <c r="O14" s="971"/>
      <c r="P14" s="971"/>
      <c r="Q14" s="971"/>
      <c r="R14" s="971"/>
      <c r="S14" s="971"/>
    </row>
    <row r="15" spans="1:19">
      <c r="A15" s="181"/>
      <c r="B15" s="180"/>
      <c r="C15" s="512"/>
      <c r="D15" s="180"/>
      <c r="E15" s="180"/>
      <c r="F15" s="176"/>
      <c r="G15" s="135"/>
      <c r="H15" s="982"/>
      <c r="I15" s="982"/>
      <c r="J15" s="982"/>
      <c r="K15" s="982"/>
      <c r="L15" s="982"/>
      <c r="M15" s="982"/>
      <c r="N15" s="971"/>
      <c r="O15" s="971"/>
      <c r="P15" s="971"/>
      <c r="Q15" s="971"/>
      <c r="R15" s="971"/>
      <c r="S15" s="971"/>
    </row>
    <row r="16" spans="1:19">
      <c r="A16" s="181">
        <v>1.4</v>
      </c>
      <c r="B16" s="180" t="s">
        <v>115</v>
      </c>
      <c r="C16" s="512">
        <v>3.0088495575221239E-2</v>
      </c>
      <c r="D16" s="134" t="str">
        <f>Inputs!$D$82</f>
        <v>Support staff</v>
      </c>
      <c r="E16" s="180">
        <v>1</v>
      </c>
      <c r="F16" s="176">
        <f>E16*C16</f>
        <v>3.0088495575221239E-2</v>
      </c>
      <c r="G16" s="135"/>
      <c r="H16" s="971">
        <f>Inputs!L$82</f>
        <v>68.441017362959727</v>
      </c>
      <c r="I16" s="971">
        <f>Inputs!M$82</f>
        <v>69.791189569063036</v>
      </c>
      <c r="J16" s="971">
        <f>Inputs!N$82</f>
        <v>71.02222509185215</v>
      </c>
      <c r="K16" s="971">
        <f>Inputs!O$82</f>
        <v>72.274974651437702</v>
      </c>
      <c r="L16" s="971">
        <f>Inputs!P$82</f>
        <v>73.549821258208297</v>
      </c>
      <c r="M16" s="971">
        <f>Inputs!Q$82</f>
        <v>74.847154678410959</v>
      </c>
      <c r="N16" s="971">
        <f t="shared" ref="N16:S16" si="3">H16*$F16</f>
        <v>2.0592872480890536</v>
      </c>
      <c r="O16" s="971">
        <f t="shared" si="3"/>
        <v>2.0999118985381799</v>
      </c>
      <c r="P16" s="971">
        <f t="shared" si="3"/>
        <v>2.1369519054185604</v>
      </c>
      <c r="Q16" s="971">
        <f t="shared" si="3"/>
        <v>2.1746452549990103</v>
      </c>
      <c r="R16" s="971">
        <f t="shared" si="3"/>
        <v>2.2130034714859135</v>
      </c>
      <c r="S16" s="971">
        <f t="shared" si="3"/>
        <v>2.2520382823592677</v>
      </c>
    </row>
    <row r="17" spans="1:19">
      <c r="A17" s="181"/>
      <c r="B17" s="180"/>
      <c r="C17" s="512"/>
      <c r="D17" s="180"/>
      <c r="E17" s="180"/>
      <c r="F17" s="176"/>
      <c r="G17" s="135"/>
      <c r="H17" s="971"/>
      <c r="I17" s="971"/>
      <c r="J17" s="971"/>
      <c r="K17" s="971"/>
      <c r="L17" s="971"/>
      <c r="M17" s="971"/>
      <c r="N17" s="971"/>
      <c r="O17" s="971"/>
      <c r="P17" s="971"/>
      <c r="Q17" s="971"/>
      <c r="R17" s="971"/>
      <c r="S17" s="971"/>
    </row>
    <row r="18" spans="1:19">
      <c r="A18" s="181">
        <v>1.5</v>
      </c>
      <c r="B18" s="180" t="s">
        <v>116</v>
      </c>
      <c r="C18" s="512"/>
      <c r="D18" s="180"/>
      <c r="E18" s="180"/>
      <c r="F18" s="176"/>
      <c r="G18" s="135"/>
      <c r="H18" s="982"/>
      <c r="I18" s="982"/>
      <c r="J18" s="982"/>
      <c r="K18" s="982"/>
      <c r="L18" s="982"/>
      <c r="M18" s="982"/>
      <c r="N18" s="971"/>
      <c r="O18" s="971"/>
      <c r="P18" s="971"/>
      <c r="Q18" s="971"/>
      <c r="R18" s="971"/>
      <c r="S18" s="971"/>
    </row>
    <row r="19" spans="1:19">
      <c r="A19" s="181"/>
      <c r="B19" s="180" t="s">
        <v>117</v>
      </c>
      <c r="C19" s="512">
        <v>1.415929203539823E-2</v>
      </c>
      <c r="D19" s="134" t="str">
        <f>Inputs!$D$82</f>
        <v>Support staff</v>
      </c>
      <c r="E19" s="180">
        <v>1</v>
      </c>
      <c r="F19" s="176">
        <f>E19*C19</f>
        <v>1.415929203539823E-2</v>
      </c>
      <c r="G19" s="135"/>
      <c r="H19" s="971">
        <f>Inputs!L$82</f>
        <v>68.441017362959727</v>
      </c>
      <c r="I19" s="971">
        <f>Inputs!M$82</f>
        <v>69.791189569063036</v>
      </c>
      <c r="J19" s="971">
        <f>Inputs!N$82</f>
        <v>71.02222509185215</v>
      </c>
      <c r="K19" s="971">
        <f>Inputs!O$82</f>
        <v>72.274974651437702</v>
      </c>
      <c r="L19" s="971">
        <f>Inputs!P$82</f>
        <v>73.549821258208297</v>
      </c>
      <c r="M19" s="971">
        <f>Inputs!Q$82</f>
        <v>74.847154678410959</v>
      </c>
      <c r="N19" s="971">
        <f t="shared" ref="N19:S21" si="4">H19*$F19</f>
        <v>0.96907635204190767</v>
      </c>
      <c r="O19" s="971">
        <f t="shared" si="4"/>
        <v>0.98819383460620225</v>
      </c>
      <c r="P19" s="971">
        <f t="shared" si="4"/>
        <v>1.0056244260793226</v>
      </c>
      <c r="Q19" s="971">
        <f t="shared" si="4"/>
        <v>1.0233624729407109</v>
      </c>
      <c r="R19" s="971">
        <f t="shared" si="4"/>
        <v>1.0414133983463121</v>
      </c>
      <c r="S19" s="971">
        <f t="shared" si="4"/>
        <v>1.0597827211102437</v>
      </c>
    </row>
    <row r="20" spans="1:19">
      <c r="A20" s="181"/>
      <c r="B20" s="180" t="s">
        <v>118</v>
      </c>
      <c r="C20" s="512">
        <v>3.0088495575221239E-2</v>
      </c>
      <c r="D20" s="134" t="str">
        <f>Inputs!$D$82</f>
        <v>Support staff</v>
      </c>
      <c r="E20" s="180">
        <v>1</v>
      </c>
      <c r="F20" s="176">
        <f>E20*C20</f>
        <v>3.0088495575221239E-2</v>
      </c>
      <c r="G20" s="135"/>
      <c r="H20" s="971">
        <f>Inputs!L$82</f>
        <v>68.441017362959727</v>
      </c>
      <c r="I20" s="971">
        <f>Inputs!M$82</f>
        <v>69.791189569063036</v>
      </c>
      <c r="J20" s="971">
        <f>Inputs!N$82</f>
        <v>71.02222509185215</v>
      </c>
      <c r="K20" s="971">
        <f>Inputs!O$82</f>
        <v>72.274974651437702</v>
      </c>
      <c r="L20" s="971">
        <f>Inputs!P$82</f>
        <v>73.549821258208297</v>
      </c>
      <c r="M20" s="971">
        <f>Inputs!Q$82</f>
        <v>74.847154678410959</v>
      </c>
      <c r="N20" s="971">
        <f t="shared" si="4"/>
        <v>2.0592872480890536</v>
      </c>
      <c r="O20" s="971">
        <f t="shared" si="4"/>
        <v>2.0999118985381799</v>
      </c>
      <c r="P20" s="971">
        <f t="shared" si="4"/>
        <v>2.1369519054185604</v>
      </c>
      <c r="Q20" s="971">
        <f t="shared" si="4"/>
        <v>2.1746452549990103</v>
      </c>
      <c r="R20" s="971">
        <f t="shared" si="4"/>
        <v>2.2130034714859135</v>
      </c>
      <c r="S20" s="971">
        <f t="shared" si="4"/>
        <v>2.2520382823592677</v>
      </c>
    </row>
    <row r="21" spans="1:19">
      <c r="A21" s="181"/>
      <c r="B21" s="180" t="s">
        <v>119</v>
      </c>
      <c r="C21" s="512">
        <v>3.0088495575221239E-2</v>
      </c>
      <c r="D21" s="134" t="str">
        <f>Inputs!$D$82</f>
        <v>Support staff</v>
      </c>
      <c r="E21" s="180">
        <v>1</v>
      </c>
      <c r="F21" s="176">
        <f>E21*C21</f>
        <v>3.0088495575221239E-2</v>
      </c>
      <c r="G21" s="135"/>
      <c r="H21" s="971">
        <f>Inputs!L$82</f>
        <v>68.441017362959727</v>
      </c>
      <c r="I21" s="971">
        <f>Inputs!M$82</f>
        <v>69.791189569063036</v>
      </c>
      <c r="J21" s="971">
        <f>Inputs!N$82</f>
        <v>71.02222509185215</v>
      </c>
      <c r="K21" s="971">
        <f>Inputs!O$82</f>
        <v>72.274974651437702</v>
      </c>
      <c r="L21" s="971">
        <f>Inputs!P$82</f>
        <v>73.549821258208297</v>
      </c>
      <c r="M21" s="971">
        <f>Inputs!Q$82</f>
        <v>74.847154678410959</v>
      </c>
      <c r="N21" s="971">
        <f t="shared" si="4"/>
        <v>2.0592872480890536</v>
      </c>
      <c r="O21" s="971">
        <f t="shared" si="4"/>
        <v>2.0999118985381799</v>
      </c>
      <c r="P21" s="971">
        <f t="shared" si="4"/>
        <v>2.1369519054185604</v>
      </c>
      <c r="Q21" s="971">
        <f t="shared" si="4"/>
        <v>2.1746452549990103</v>
      </c>
      <c r="R21" s="971">
        <f t="shared" si="4"/>
        <v>2.2130034714859135</v>
      </c>
      <c r="S21" s="971">
        <f t="shared" si="4"/>
        <v>2.2520382823592677</v>
      </c>
    </row>
    <row r="22" spans="1:19">
      <c r="A22" s="181"/>
      <c r="B22" s="134"/>
      <c r="C22" s="195"/>
      <c r="D22" s="180"/>
      <c r="E22" s="180"/>
      <c r="F22" s="176"/>
      <c r="G22" s="135"/>
      <c r="H22" s="982"/>
      <c r="I22" s="982"/>
      <c r="J22" s="982"/>
      <c r="K22" s="982"/>
      <c r="L22" s="982"/>
      <c r="M22" s="982"/>
      <c r="N22" s="971"/>
      <c r="O22" s="971"/>
      <c r="P22" s="971"/>
      <c r="Q22" s="971"/>
      <c r="R22" s="971"/>
      <c r="S22" s="971"/>
    </row>
    <row r="23" spans="1:19">
      <c r="A23" s="92"/>
      <c r="B23" s="180"/>
      <c r="C23" s="176"/>
      <c r="D23" s="180"/>
      <c r="E23" s="180"/>
      <c r="F23" s="176"/>
      <c r="G23" s="135"/>
      <c r="H23" s="971"/>
      <c r="I23" s="971"/>
      <c r="J23" s="971"/>
      <c r="K23" s="971"/>
      <c r="L23" s="971"/>
      <c r="M23" s="971"/>
      <c r="N23" s="971"/>
      <c r="O23" s="971"/>
      <c r="P23" s="971"/>
      <c r="Q23" s="971"/>
      <c r="R23" s="971"/>
      <c r="S23" s="971"/>
    </row>
    <row r="24" spans="1:19">
      <c r="A24" s="94"/>
      <c r="B24" s="182" t="s">
        <v>44</v>
      </c>
      <c r="C24" s="183">
        <f>SUM(C6:C23)</f>
        <v>0.14631268436578171</v>
      </c>
      <c r="D24" s="232"/>
      <c r="E24" s="232"/>
      <c r="F24" s="183">
        <f>SUM(F6:F23)</f>
        <v>0.14631268436578171</v>
      </c>
      <c r="G24" s="144"/>
      <c r="H24" s="232"/>
      <c r="I24" s="232"/>
      <c r="J24" s="232"/>
      <c r="K24" s="232"/>
      <c r="L24" s="232"/>
      <c r="M24" s="232"/>
      <c r="N24" s="1010">
        <f t="shared" ref="N24:S24" si="5">SUM(N8:N21)</f>
        <v>10.013788971099713</v>
      </c>
      <c r="O24" s="1010">
        <f t="shared" si="5"/>
        <v>10.211336290930756</v>
      </c>
      <c r="P24" s="1010">
        <f t="shared" si="5"/>
        <v>10.391452402819667</v>
      </c>
      <c r="Q24" s="1010">
        <f t="shared" si="5"/>
        <v>10.574745553720678</v>
      </c>
      <c r="R24" s="1010">
        <f t="shared" si="5"/>
        <v>10.761271782911892</v>
      </c>
      <c r="S24" s="1010">
        <f t="shared" si="5"/>
        <v>10.951088118139184</v>
      </c>
    </row>
    <row r="25" spans="1:19">
      <c r="A25" s="92"/>
      <c r="B25" s="184" t="s">
        <v>103</v>
      </c>
      <c r="C25" s="130"/>
      <c r="D25" s="91"/>
      <c r="E25" s="180"/>
      <c r="F25" s="176"/>
      <c r="G25" s="135"/>
      <c r="H25" s="971"/>
      <c r="I25" s="971"/>
      <c r="J25" s="971"/>
      <c r="K25" s="971"/>
      <c r="L25" s="971"/>
      <c r="M25" s="971"/>
      <c r="N25" s="971"/>
      <c r="O25" s="971"/>
      <c r="P25" s="971"/>
      <c r="Q25" s="971"/>
      <c r="R25" s="971"/>
      <c r="S25" s="971"/>
    </row>
    <row r="26" spans="1:19">
      <c r="A26" s="92"/>
      <c r="B26" s="180"/>
      <c r="C26" s="130"/>
      <c r="D26" s="1000"/>
      <c r="E26" s="180"/>
      <c r="F26" s="176"/>
      <c r="G26" s="149"/>
      <c r="H26" s="984"/>
      <c r="I26" s="984"/>
      <c r="J26" s="984"/>
      <c r="K26" s="984"/>
      <c r="L26" s="984"/>
      <c r="M26" s="984"/>
      <c r="N26" s="985"/>
      <c r="O26" s="985"/>
      <c r="P26" s="985"/>
      <c r="Q26" s="985"/>
      <c r="R26" s="985"/>
      <c r="S26" s="985"/>
    </row>
    <row r="27" spans="1:19">
      <c r="A27" s="181">
        <v>2.1</v>
      </c>
      <c r="B27" s="180" t="s">
        <v>120</v>
      </c>
      <c r="C27" s="512"/>
      <c r="D27" s="1005" t="str">
        <f>Inputs!$D$80</f>
        <v>Skilled Electrical Worker BH</v>
      </c>
      <c r="E27" s="180">
        <v>1</v>
      </c>
      <c r="F27" s="176">
        <f>E27*C27</f>
        <v>0</v>
      </c>
      <c r="G27" s="149"/>
      <c r="H27" s="971">
        <f>Inputs!L$80</f>
        <v>122.54295007007411</v>
      </c>
      <c r="I27" s="971">
        <f>Inputs!M$80</f>
        <v>124.96041976315415</v>
      </c>
      <c r="J27" s="971">
        <f>Inputs!N$80</f>
        <v>127.16457642850023</v>
      </c>
      <c r="K27" s="971">
        <f>Inputs!O$80</f>
        <v>129.40761185733479</v>
      </c>
      <c r="L27" s="971">
        <f>Inputs!P$80</f>
        <v>131.69021182588875</v>
      </c>
      <c r="M27" s="971">
        <f>Inputs!Q$80</f>
        <v>134.01307420668928</v>
      </c>
      <c r="N27" s="971">
        <f t="shared" ref="N27:S27" si="6">H27*$F27</f>
        <v>0</v>
      </c>
      <c r="O27" s="971">
        <f t="shared" si="6"/>
        <v>0</v>
      </c>
      <c r="P27" s="971">
        <f t="shared" si="6"/>
        <v>0</v>
      </c>
      <c r="Q27" s="971">
        <f t="shared" si="6"/>
        <v>0</v>
      </c>
      <c r="R27" s="971">
        <f t="shared" si="6"/>
        <v>0</v>
      </c>
      <c r="S27" s="971">
        <f t="shared" si="6"/>
        <v>0</v>
      </c>
    </row>
    <row r="28" spans="1:19">
      <c r="A28" s="181"/>
      <c r="B28" s="180"/>
      <c r="C28" s="130"/>
      <c r="D28" s="1012"/>
      <c r="E28" s="180"/>
      <c r="F28" s="176"/>
      <c r="G28" s="149"/>
      <c r="H28" s="984"/>
      <c r="I28" s="984"/>
      <c r="J28" s="984"/>
      <c r="K28" s="984"/>
      <c r="L28" s="984"/>
      <c r="M28" s="984"/>
      <c r="N28" s="998"/>
      <c r="O28" s="998"/>
      <c r="P28" s="998"/>
      <c r="Q28" s="998"/>
      <c r="R28" s="998"/>
      <c r="S28" s="998"/>
    </row>
    <row r="29" spans="1:19">
      <c r="A29" s="187"/>
      <c r="B29" s="182" t="s">
        <v>44</v>
      </c>
      <c r="C29" s="183">
        <f>SUM(C25:C28)</f>
        <v>0</v>
      </c>
      <c r="D29" s="232"/>
      <c r="E29" s="232"/>
      <c r="F29" s="183">
        <f>SUM(F25:F28)</f>
        <v>0</v>
      </c>
      <c r="G29" s="144"/>
      <c r="H29" s="992"/>
      <c r="I29" s="992"/>
      <c r="J29" s="992"/>
      <c r="K29" s="992"/>
      <c r="L29" s="992"/>
      <c r="M29" s="992"/>
      <c r="N29" s="992">
        <f t="shared" ref="N29:S29" si="7">SUM(N27:N28)</f>
        <v>0</v>
      </c>
      <c r="O29" s="992">
        <f t="shared" si="7"/>
        <v>0</v>
      </c>
      <c r="P29" s="992">
        <f t="shared" si="7"/>
        <v>0</v>
      </c>
      <c r="Q29" s="992">
        <f t="shared" si="7"/>
        <v>0</v>
      </c>
      <c r="R29" s="992">
        <f t="shared" si="7"/>
        <v>0</v>
      </c>
      <c r="S29" s="992">
        <f t="shared" si="7"/>
        <v>0</v>
      </c>
    </row>
    <row r="30" spans="1:19">
      <c r="A30" s="181"/>
      <c r="B30" s="175" t="s">
        <v>104</v>
      </c>
      <c r="C30" s="130"/>
      <c r="D30" s="180"/>
      <c r="E30" s="180"/>
      <c r="F30" s="176"/>
      <c r="G30" s="149"/>
      <c r="H30" s="984"/>
      <c r="I30" s="984"/>
      <c r="J30" s="984"/>
      <c r="K30" s="984"/>
      <c r="L30" s="984"/>
      <c r="M30" s="984"/>
      <c r="N30" s="998"/>
      <c r="O30" s="998"/>
      <c r="P30" s="998"/>
      <c r="Q30" s="998"/>
      <c r="R30" s="998"/>
      <c r="S30" s="998"/>
    </row>
    <row r="31" spans="1:19">
      <c r="A31" s="92"/>
      <c r="B31" s="180"/>
      <c r="C31" s="130"/>
      <c r="D31" s="180"/>
      <c r="E31" s="180"/>
      <c r="F31" s="176"/>
      <c r="G31" s="149"/>
      <c r="H31" s="971"/>
      <c r="I31" s="971"/>
      <c r="J31" s="971"/>
      <c r="K31" s="971"/>
      <c r="L31" s="971"/>
      <c r="M31" s="971"/>
      <c r="N31" s="971"/>
      <c r="O31" s="971"/>
      <c r="P31" s="971"/>
      <c r="Q31" s="971"/>
      <c r="R31" s="971"/>
      <c r="S31" s="971"/>
    </row>
    <row r="32" spans="1:19">
      <c r="A32" s="181">
        <v>3.1</v>
      </c>
      <c r="B32" s="180" t="s">
        <v>122</v>
      </c>
      <c r="C32" s="512"/>
      <c r="D32" s="1005" t="str">
        <f>Inputs!$D$80</f>
        <v>Skilled Electrical Worker BH</v>
      </c>
      <c r="E32" s="180">
        <v>1</v>
      </c>
      <c r="F32" s="176">
        <f>E32*C32</f>
        <v>0</v>
      </c>
      <c r="G32" s="149"/>
      <c r="H32" s="971">
        <f>Inputs!L$80</f>
        <v>122.54295007007411</v>
      </c>
      <c r="I32" s="971">
        <f>Inputs!M$80</f>
        <v>124.96041976315415</v>
      </c>
      <c r="J32" s="971">
        <f>Inputs!N$80</f>
        <v>127.16457642850023</v>
      </c>
      <c r="K32" s="971">
        <f>Inputs!O$80</f>
        <v>129.40761185733479</v>
      </c>
      <c r="L32" s="971">
        <f>Inputs!P$80</f>
        <v>131.69021182588875</v>
      </c>
      <c r="M32" s="971">
        <f>Inputs!Q$80</f>
        <v>134.01307420668928</v>
      </c>
      <c r="N32" s="971">
        <f t="shared" ref="N32:S32" si="8">H32*$F32</f>
        <v>0</v>
      </c>
      <c r="O32" s="971">
        <f t="shared" si="8"/>
        <v>0</v>
      </c>
      <c r="P32" s="971">
        <f t="shared" si="8"/>
        <v>0</v>
      </c>
      <c r="Q32" s="971">
        <f t="shared" si="8"/>
        <v>0</v>
      </c>
      <c r="R32" s="971">
        <f t="shared" si="8"/>
        <v>0</v>
      </c>
      <c r="S32" s="971">
        <f t="shared" si="8"/>
        <v>0</v>
      </c>
    </row>
    <row r="33" spans="1:19">
      <c r="A33" s="92"/>
      <c r="B33" s="180"/>
      <c r="C33" s="512"/>
      <c r="D33" s="180"/>
      <c r="E33" s="180"/>
      <c r="F33" s="176"/>
      <c r="G33" s="149"/>
      <c r="H33" s="984"/>
      <c r="I33" s="984"/>
      <c r="J33" s="984"/>
      <c r="K33" s="984"/>
      <c r="L33" s="984"/>
      <c r="M33" s="984"/>
      <c r="N33" s="998"/>
      <c r="O33" s="998"/>
      <c r="P33" s="998"/>
      <c r="Q33" s="998"/>
      <c r="R33" s="998"/>
      <c r="S33" s="998"/>
    </row>
    <row r="34" spans="1:19">
      <c r="A34" s="181">
        <v>3.2</v>
      </c>
      <c r="B34" s="180" t="s">
        <v>123</v>
      </c>
      <c r="C34" s="512"/>
      <c r="D34" s="1005" t="str">
        <f>Inputs!$D$80</f>
        <v>Skilled Electrical Worker BH</v>
      </c>
      <c r="E34" s="180">
        <v>1</v>
      </c>
      <c r="F34" s="176">
        <f>E34*C34</f>
        <v>0</v>
      </c>
      <c r="G34" s="149"/>
      <c r="H34" s="971">
        <f>Inputs!L$80</f>
        <v>122.54295007007411</v>
      </c>
      <c r="I34" s="971">
        <f>Inputs!M$80</f>
        <v>124.96041976315415</v>
      </c>
      <c r="J34" s="971">
        <f>Inputs!N$80</f>
        <v>127.16457642850023</v>
      </c>
      <c r="K34" s="971">
        <f>Inputs!O$80</f>
        <v>129.40761185733479</v>
      </c>
      <c r="L34" s="971">
        <f>Inputs!P$80</f>
        <v>131.69021182588875</v>
      </c>
      <c r="M34" s="971">
        <f>Inputs!Q$80</f>
        <v>134.01307420668928</v>
      </c>
      <c r="N34" s="971">
        <f t="shared" ref="N34:S34" si="9">H34*$F34</f>
        <v>0</v>
      </c>
      <c r="O34" s="971">
        <f t="shared" si="9"/>
        <v>0</v>
      </c>
      <c r="P34" s="971">
        <f t="shared" si="9"/>
        <v>0</v>
      </c>
      <c r="Q34" s="971">
        <f t="shared" si="9"/>
        <v>0</v>
      </c>
      <c r="R34" s="971">
        <f t="shared" si="9"/>
        <v>0</v>
      </c>
      <c r="S34" s="971">
        <f t="shared" si="9"/>
        <v>0</v>
      </c>
    </row>
    <row r="35" spans="1:19">
      <c r="A35" s="92"/>
      <c r="B35" s="180"/>
      <c r="C35" s="512"/>
      <c r="D35" s="180"/>
      <c r="E35" s="180"/>
      <c r="F35" s="176"/>
      <c r="G35" s="107"/>
      <c r="H35" s="971"/>
      <c r="I35" s="971"/>
      <c r="J35" s="971"/>
      <c r="K35" s="971"/>
      <c r="L35" s="971"/>
      <c r="M35" s="971"/>
      <c r="N35" s="971"/>
      <c r="O35" s="971"/>
      <c r="P35" s="971"/>
      <c r="Q35" s="971"/>
      <c r="R35" s="971"/>
      <c r="S35" s="971"/>
    </row>
    <row r="36" spans="1:19">
      <c r="A36" s="181">
        <v>3.3</v>
      </c>
      <c r="B36" s="180" t="s">
        <v>124</v>
      </c>
      <c r="C36" s="512"/>
      <c r="D36" s="1005" t="str">
        <f>Inputs!$D$80</f>
        <v>Skilled Electrical Worker BH</v>
      </c>
      <c r="E36" s="180">
        <v>1</v>
      </c>
      <c r="F36" s="176">
        <f>E36*C36</f>
        <v>0</v>
      </c>
      <c r="G36" s="149"/>
      <c r="H36" s="971">
        <f>Inputs!L$80</f>
        <v>122.54295007007411</v>
      </c>
      <c r="I36" s="971">
        <f>Inputs!M$80</f>
        <v>124.96041976315415</v>
      </c>
      <c r="J36" s="971">
        <f>Inputs!N$80</f>
        <v>127.16457642850023</v>
      </c>
      <c r="K36" s="971">
        <f>Inputs!O$80</f>
        <v>129.40761185733479</v>
      </c>
      <c r="L36" s="971">
        <f>Inputs!P$80</f>
        <v>131.69021182588875</v>
      </c>
      <c r="M36" s="971">
        <f>Inputs!Q$80</f>
        <v>134.01307420668928</v>
      </c>
      <c r="N36" s="971">
        <f t="shared" ref="N36:S36" si="10">H36*$F36</f>
        <v>0</v>
      </c>
      <c r="O36" s="971">
        <f t="shared" si="10"/>
        <v>0</v>
      </c>
      <c r="P36" s="971">
        <f t="shared" si="10"/>
        <v>0</v>
      </c>
      <c r="Q36" s="971">
        <f t="shared" si="10"/>
        <v>0</v>
      </c>
      <c r="R36" s="971">
        <f t="shared" si="10"/>
        <v>0</v>
      </c>
      <c r="S36" s="971">
        <f t="shared" si="10"/>
        <v>0</v>
      </c>
    </row>
    <row r="37" spans="1:19">
      <c r="A37" s="92"/>
      <c r="B37" s="180"/>
      <c r="C37" s="512"/>
      <c r="D37" s="180"/>
      <c r="E37" s="180"/>
      <c r="F37" s="176"/>
      <c r="G37" s="149"/>
      <c r="H37" s="984"/>
      <c r="I37" s="984"/>
      <c r="J37" s="984"/>
      <c r="K37" s="984"/>
      <c r="L37" s="984"/>
      <c r="M37" s="984"/>
      <c r="N37" s="998"/>
      <c r="O37" s="998"/>
      <c r="P37" s="998"/>
      <c r="Q37" s="998"/>
      <c r="R37" s="998"/>
      <c r="S37" s="998"/>
    </row>
    <row r="38" spans="1:19">
      <c r="A38" s="181">
        <v>3.4</v>
      </c>
      <c r="B38" s="180" t="s">
        <v>125</v>
      </c>
      <c r="C38" s="512"/>
      <c r="D38" s="1005" t="str">
        <f>Inputs!$D$80</f>
        <v>Skilled Electrical Worker BH</v>
      </c>
      <c r="E38" s="180">
        <v>1</v>
      </c>
      <c r="F38" s="176">
        <f t="shared" ref="F38:F43" si="11">E38*C38</f>
        <v>0</v>
      </c>
      <c r="G38" s="149"/>
      <c r="H38" s="971">
        <f>Inputs!L$80</f>
        <v>122.54295007007411</v>
      </c>
      <c r="I38" s="971">
        <f>Inputs!M$80</f>
        <v>124.96041976315415</v>
      </c>
      <c r="J38" s="971">
        <f>Inputs!N$80</f>
        <v>127.16457642850023</v>
      </c>
      <c r="K38" s="971">
        <f>Inputs!O$80</f>
        <v>129.40761185733479</v>
      </c>
      <c r="L38" s="971">
        <f>Inputs!P$80</f>
        <v>131.69021182588875</v>
      </c>
      <c r="M38" s="971">
        <f>Inputs!Q$80</f>
        <v>134.01307420668928</v>
      </c>
      <c r="N38" s="971">
        <f t="shared" ref="N38:S43" si="12">H38*$F38</f>
        <v>0</v>
      </c>
      <c r="O38" s="971">
        <f t="shared" si="12"/>
        <v>0</v>
      </c>
      <c r="P38" s="971">
        <f t="shared" si="12"/>
        <v>0</v>
      </c>
      <c r="Q38" s="971">
        <f t="shared" si="12"/>
        <v>0</v>
      </c>
      <c r="R38" s="971">
        <f t="shared" si="12"/>
        <v>0</v>
      </c>
      <c r="S38" s="971">
        <f t="shared" si="12"/>
        <v>0</v>
      </c>
    </row>
    <row r="39" spans="1:19">
      <c r="A39" s="92"/>
      <c r="B39" s="180" t="s">
        <v>126</v>
      </c>
      <c r="C39" s="512">
        <v>0.16666666666666666</v>
      </c>
      <c r="D39" s="1005" t="str">
        <f>Inputs!$D$80</f>
        <v>Skilled Electrical Worker BH</v>
      </c>
      <c r="E39" s="180">
        <v>1</v>
      </c>
      <c r="F39" s="176">
        <f t="shared" si="11"/>
        <v>0.16666666666666666</v>
      </c>
      <c r="G39" s="149"/>
      <c r="H39" s="971">
        <f>Inputs!L$80</f>
        <v>122.54295007007411</v>
      </c>
      <c r="I39" s="971">
        <f>Inputs!M$80</f>
        <v>124.96041976315415</v>
      </c>
      <c r="J39" s="971">
        <f>Inputs!N$80</f>
        <v>127.16457642850023</v>
      </c>
      <c r="K39" s="971">
        <f>Inputs!O$80</f>
        <v>129.40761185733479</v>
      </c>
      <c r="L39" s="971">
        <f>Inputs!P$80</f>
        <v>131.69021182588875</v>
      </c>
      <c r="M39" s="971">
        <f>Inputs!Q$80</f>
        <v>134.01307420668928</v>
      </c>
      <c r="N39" s="971">
        <f t="shared" si="12"/>
        <v>20.423825011679018</v>
      </c>
      <c r="O39" s="971">
        <f t="shared" si="12"/>
        <v>20.826736627192357</v>
      </c>
      <c r="P39" s="971">
        <f t="shared" si="12"/>
        <v>21.194096071416702</v>
      </c>
      <c r="Q39" s="971">
        <f t="shared" si="12"/>
        <v>21.567935309555796</v>
      </c>
      <c r="R39" s="971">
        <f t="shared" si="12"/>
        <v>21.948368637648123</v>
      </c>
      <c r="S39" s="971">
        <f t="shared" si="12"/>
        <v>22.335512367781547</v>
      </c>
    </row>
    <row r="40" spans="1:19">
      <c r="B40" s="180" t="s">
        <v>127</v>
      </c>
      <c r="C40" s="512"/>
      <c r="D40" s="1005" t="str">
        <f>Inputs!$D$80</f>
        <v>Skilled Electrical Worker BH</v>
      </c>
      <c r="E40" s="180">
        <v>1</v>
      </c>
      <c r="F40" s="176">
        <f t="shared" si="11"/>
        <v>0</v>
      </c>
      <c r="G40" s="149"/>
      <c r="H40" s="971">
        <f>Inputs!L$80</f>
        <v>122.54295007007411</v>
      </c>
      <c r="I40" s="971">
        <f>Inputs!M$80</f>
        <v>124.96041976315415</v>
      </c>
      <c r="J40" s="971">
        <f>Inputs!N$80</f>
        <v>127.16457642850023</v>
      </c>
      <c r="K40" s="971">
        <f>Inputs!O$80</f>
        <v>129.40761185733479</v>
      </c>
      <c r="L40" s="971">
        <f>Inputs!P$80</f>
        <v>131.69021182588875</v>
      </c>
      <c r="M40" s="971">
        <f>Inputs!Q$80</f>
        <v>134.01307420668928</v>
      </c>
      <c r="N40" s="971">
        <f t="shared" si="12"/>
        <v>0</v>
      </c>
      <c r="O40" s="971">
        <f t="shared" si="12"/>
        <v>0</v>
      </c>
      <c r="P40" s="971">
        <f t="shared" si="12"/>
        <v>0</v>
      </c>
      <c r="Q40" s="971">
        <f t="shared" si="12"/>
        <v>0</v>
      </c>
      <c r="R40" s="971">
        <f t="shared" si="12"/>
        <v>0</v>
      </c>
      <c r="S40" s="971">
        <f t="shared" si="12"/>
        <v>0</v>
      </c>
    </row>
    <row r="41" spans="1:19">
      <c r="A41" s="92"/>
      <c r="B41" s="134" t="s">
        <v>132</v>
      </c>
      <c r="C41" s="512">
        <v>1.5</v>
      </c>
      <c r="D41" s="1005" t="str">
        <f>Inputs!$D$80</f>
        <v>Skilled Electrical Worker BH</v>
      </c>
      <c r="E41" s="180">
        <v>1</v>
      </c>
      <c r="F41" s="176">
        <f t="shared" si="11"/>
        <v>1.5</v>
      </c>
      <c r="G41" s="149"/>
      <c r="H41" s="971">
        <f>Inputs!L$80</f>
        <v>122.54295007007411</v>
      </c>
      <c r="I41" s="971">
        <f>Inputs!M$80</f>
        <v>124.96041976315415</v>
      </c>
      <c r="J41" s="971">
        <f>Inputs!N$80</f>
        <v>127.16457642850023</v>
      </c>
      <c r="K41" s="971">
        <f>Inputs!O$80</f>
        <v>129.40761185733479</v>
      </c>
      <c r="L41" s="971">
        <f>Inputs!P$80</f>
        <v>131.69021182588875</v>
      </c>
      <c r="M41" s="971">
        <f>Inputs!Q$80</f>
        <v>134.01307420668928</v>
      </c>
      <c r="N41" s="971">
        <f t="shared" si="12"/>
        <v>183.81442510511118</v>
      </c>
      <c r="O41" s="971">
        <f t="shared" si="12"/>
        <v>187.44062964473122</v>
      </c>
      <c r="P41" s="971">
        <f t="shared" si="12"/>
        <v>190.74686464275032</v>
      </c>
      <c r="Q41" s="971">
        <f t="shared" si="12"/>
        <v>194.11141778600216</v>
      </c>
      <c r="R41" s="971">
        <f t="shared" si="12"/>
        <v>197.53531773883313</v>
      </c>
      <c r="S41" s="971">
        <f t="shared" si="12"/>
        <v>201.01961131003392</v>
      </c>
    </row>
    <row r="42" spans="1:19">
      <c r="A42" s="92"/>
      <c r="B42" s="180" t="s">
        <v>206</v>
      </c>
      <c r="C42" s="512">
        <v>0.16666666666666666</v>
      </c>
      <c r="D42" s="1005" t="str">
        <f>Inputs!$D$80</f>
        <v>Skilled Electrical Worker BH</v>
      </c>
      <c r="E42" s="180">
        <v>1</v>
      </c>
      <c r="F42" s="176">
        <f t="shared" si="11"/>
        <v>0.16666666666666666</v>
      </c>
      <c r="G42" s="135"/>
      <c r="H42" s="971">
        <f>Inputs!L$80</f>
        <v>122.54295007007411</v>
      </c>
      <c r="I42" s="971">
        <f>Inputs!M$80</f>
        <v>124.96041976315415</v>
      </c>
      <c r="J42" s="971">
        <f>Inputs!N$80</f>
        <v>127.16457642850023</v>
      </c>
      <c r="K42" s="971">
        <f>Inputs!O$80</f>
        <v>129.40761185733479</v>
      </c>
      <c r="L42" s="971">
        <f>Inputs!P$80</f>
        <v>131.69021182588875</v>
      </c>
      <c r="M42" s="971">
        <f>Inputs!Q$80</f>
        <v>134.01307420668928</v>
      </c>
      <c r="N42" s="971">
        <f t="shared" si="12"/>
        <v>20.423825011679018</v>
      </c>
      <c r="O42" s="971">
        <f t="shared" si="12"/>
        <v>20.826736627192357</v>
      </c>
      <c r="P42" s="971">
        <f t="shared" si="12"/>
        <v>21.194096071416702</v>
      </c>
      <c r="Q42" s="971">
        <f t="shared" si="12"/>
        <v>21.567935309555796</v>
      </c>
      <c r="R42" s="971">
        <f t="shared" si="12"/>
        <v>21.948368637648123</v>
      </c>
      <c r="S42" s="971">
        <f t="shared" si="12"/>
        <v>22.335512367781547</v>
      </c>
    </row>
    <row r="43" spans="1:19">
      <c r="A43" s="92"/>
      <c r="B43" s="180" t="s">
        <v>127</v>
      </c>
      <c r="C43" s="512">
        <v>8.3333333333333329E-2</v>
      </c>
      <c r="D43" s="1005" t="str">
        <f>Inputs!$D$80</f>
        <v>Skilled Electrical Worker BH</v>
      </c>
      <c r="E43" s="180">
        <v>1</v>
      </c>
      <c r="F43" s="176">
        <f t="shared" si="11"/>
        <v>8.3333333333333329E-2</v>
      </c>
      <c r="G43" s="135"/>
      <c r="H43" s="971">
        <f>Inputs!L$80</f>
        <v>122.54295007007411</v>
      </c>
      <c r="I43" s="971">
        <f>Inputs!M$80</f>
        <v>124.96041976315415</v>
      </c>
      <c r="J43" s="971">
        <f>Inputs!N$80</f>
        <v>127.16457642850023</v>
      </c>
      <c r="K43" s="971">
        <f>Inputs!O$80</f>
        <v>129.40761185733479</v>
      </c>
      <c r="L43" s="971">
        <f>Inputs!P$80</f>
        <v>131.69021182588875</v>
      </c>
      <c r="M43" s="971">
        <f>Inputs!Q$80</f>
        <v>134.01307420668928</v>
      </c>
      <c r="N43" s="971">
        <f t="shared" si="12"/>
        <v>10.211912505839509</v>
      </c>
      <c r="O43" s="971">
        <f t="shared" si="12"/>
        <v>10.413368313596179</v>
      </c>
      <c r="P43" s="971">
        <f t="shared" si="12"/>
        <v>10.597048035708351</v>
      </c>
      <c r="Q43" s="971">
        <f t="shared" si="12"/>
        <v>10.783967654777898</v>
      </c>
      <c r="R43" s="971">
        <f t="shared" si="12"/>
        <v>10.974184318824062</v>
      </c>
      <c r="S43" s="971">
        <f t="shared" si="12"/>
        <v>11.167756183890774</v>
      </c>
    </row>
    <row r="44" spans="1:19">
      <c r="A44" s="92"/>
      <c r="B44" s="180"/>
      <c r="C44" s="512"/>
      <c r="D44" s="180"/>
      <c r="E44" s="180"/>
      <c r="F44" s="176"/>
      <c r="G44" s="135"/>
      <c r="H44" s="982"/>
      <c r="I44" s="982"/>
      <c r="J44" s="982"/>
      <c r="K44" s="982"/>
      <c r="L44" s="982"/>
      <c r="M44" s="982"/>
      <c r="N44" s="1000"/>
      <c r="O44" s="1000"/>
      <c r="P44" s="1000"/>
      <c r="Q44" s="1000"/>
      <c r="R44" s="1000"/>
      <c r="S44" s="1000"/>
    </row>
    <row r="45" spans="1:19">
      <c r="A45" s="181">
        <v>3.5</v>
      </c>
      <c r="B45" s="180" t="s">
        <v>207</v>
      </c>
      <c r="C45" s="512">
        <v>3.6956521739130437E-2</v>
      </c>
      <c r="D45" s="1005" t="str">
        <f>Inputs!$D$80</f>
        <v>Skilled Electrical Worker BH</v>
      </c>
      <c r="E45" s="180">
        <v>1</v>
      </c>
      <c r="F45" s="176">
        <f>E45*C45</f>
        <v>3.6956521739130437E-2</v>
      </c>
      <c r="G45" s="135"/>
      <c r="H45" s="971">
        <f>Inputs!L$80</f>
        <v>122.54295007007411</v>
      </c>
      <c r="I45" s="971">
        <f>Inputs!M$80</f>
        <v>124.96041976315415</v>
      </c>
      <c r="J45" s="971">
        <f>Inputs!N$80</f>
        <v>127.16457642850023</v>
      </c>
      <c r="K45" s="971">
        <f>Inputs!O$80</f>
        <v>129.40761185733479</v>
      </c>
      <c r="L45" s="971">
        <f>Inputs!P$80</f>
        <v>131.69021182588875</v>
      </c>
      <c r="M45" s="971">
        <f>Inputs!Q$80</f>
        <v>134.01307420668928</v>
      </c>
      <c r="N45" s="971">
        <f t="shared" ref="N45:S45" si="13">H45*$F45</f>
        <v>4.5287611982418694</v>
      </c>
      <c r="O45" s="971">
        <f t="shared" si="13"/>
        <v>4.6181024695078712</v>
      </c>
      <c r="P45" s="971">
        <f t="shared" si="13"/>
        <v>4.6995604332271821</v>
      </c>
      <c r="Q45" s="971">
        <f t="shared" si="13"/>
        <v>4.7824552208145468</v>
      </c>
      <c r="R45" s="971">
        <f t="shared" si="13"/>
        <v>4.8668121761741494</v>
      </c>
      <c r="S45" s="971">
        <f t="shared" si="13"/>
        <v>4.9526570902472127</v>
      </c>
    </row>
    <row r="46" spans="1:19">
      <c r="A46" s="181"/>
      <c r="B46" s="180"/>
      <c r="C46" s="130"/>
      <c r="D46" s="180"/>
      <c r="E46" s="180"/>
      <c r="F46" s="176"/>
      <c r="G46" s="107"/>
      <c r="H46" s="982"/>
      <c r="I46" s="982"/>
      <c r="J46" s="982"/>
      <c r="K46" s="982"/>
      <c r="L46" s="982"/>
      <c r="M46" s="982"/>
      <c r="N46" s="1000"/>
      <c r="O46" s="1000"/>
      <c r="P46" s="1000"/>
      <c r="Q46" s="1000"/>
      <c r="R46" s="1000"/>
      <c r="S46" s="1000"/>
    </row>
    <row r="47" spans="1:19">
      <c r="A47" s="187"/>
      <c r="B47" s="182" t="s">
        <v>44</v>
      </c>
      <c r="C47" s="183">
        <f>SUM(C30:C46)</f>
        <v>1.9536231884057971</v>
      </c>
      <c r="D47" s="232"/>
      <c r="E47" s="232"/>
      <c r="F47" s="183">
        <f>SUM(F30:F46)</f>
        <v>1.9536231884057971</v>
      </c>
      <c r="G47" s="144"/>
      <c r="H47" s="992"/>
      <c r="I47" s="992"/>
      <c r="J47" s="992"/>
      <c r="K47" s="992"/>
      <c r="L47" s="992"/>
      <c r="M47" s="992"/>
      <c r="N47" s="992">
        <f t="shared" ref="N47:S47" si="14">SUM(N32:N45)</f>
        <v>239.4027488325506</v>
      </c>
      <c r="O47" s="992">
        <f t="shared" si="14"/>
        <v>244.12557368221999</v>
      </c>
      <c r="P47" s="992">
        <f t="shared" si="14"/>
        <v>248.43166525451929</v>
      </c>
      <c r="Q47" s="992">
        <f t="shared" si="14"/>
        <v>252.8137112807062</v>
      </c>
      <c r="R47" s="992">
        <f t="shared" si="14"/>
        <v>257.27305150912758</v>
      </c>
      <c r="S47" s="992">
        <f t="shared" si="14"/>
        <v>261.81104931973499</v>
      </c>
    </row>
    <row r="48" spans="1:19">
      <c r="A48" s="92"/>
      <c r="B48" s="175" t="s">
        <v>106</v>
      </c>
      <c r="C48" s="130"/>
      <c r="D48" s="180"/>
      <c r="E48" s="180"/>
      <c r="F48" s="176"/>
      <c r="G48" s="135"/>
      <c r="H48" s="982"/>
      <c r="I48" s="982"/>
      <c r="J48" s="982"/>
      <c r="K48" s="982"/>
      <c r="L48" s="982"/>
      <c r="M48" s="982"/>
      <c r="N48" s="1000"/>
      <c r="O48" s="1000"/>
      <c r="P48" s="1000"/>
      <c r="Q48" s="1000"/>
      <c r="R48" s="1000"/>
      <c r="S48" s="1000"/>
    </row>
    <row r="49" spans="1:19">
      <c r="A49" s="92"/>
      <c r="B49" s="180"/>
      <c r="C49" s="130"/>
      <c r="D49" s="180"/>
      <c r="E49" s="180"/>
      <c r="F49" s="176"/>
      <c r="G49" s="135"/>
      <c r="H49" s="971"/>
      <c r="I49" s="971"/>
      <c r="J49" s="971"/>
      <c r="K49" s="971"/>
      <c r="L49" s="971"/>
      <c r="M49" s="971"/>
      <c r="N49" s="971"/>
      <c r="O49" s="971"/>
      <c r="P49" s="971"/>
      <c r="Q49" s="971"/>
      <c r="R49" s="971"/>
      <c r="S49" s="971"/>
    </row>
    <row r="50" spans="1:19">
      <c r="A50" s="181">
        <v>4.0999999999999996</v>
      </c>
      <c r="B50" s="180" t="s">
        <v>208</v>
      </c>
      <c r="C50" s="512">
        <v>3.0088495575221239E-2</v>
      </c>
      <c r="D50" s="134" t="str">
        <f>Inputs!$D$82</f>
        <v>Support staff</v>
      </c>
      <c r="E50" s="180">
        <v>1</v>
      </c>
      <c r="F50" s="176">
        <f>E50*C50</f>
        <v>3.0088495575221239E-2</v>
      </c>
      <c r="G50" s="135"/>
      <c r="H50" s="971">
        <f>Inputs!L$82</f>
        <v>68.441017362959727</v>
      </c>
      <c r="I50" s="971">
        <f>Inputs!M$82</f>
        <v>69.791189569063036</v>
      </c>
      <c r="J50" s="971">
        <f>Inputs!N$82</f>
        <v>71.02222509185215</v>
      </c>
      <c r="K50" s="971">
        <f>Inputs!O$82</f>
        <v>72.274974651437702</v>
      </c>
      <c r="L50" s="971">
        <f>Inputs!P$82</f>
        <v>73.549821258208297</v>
      </c>
      <c r="M50" s="971">
        <f>Inputs!Q$82</f>
        <v>74.847154678410959</v>
      </c>
      <c r="N50" s="971">
        <f t="shared" ref="N50:S50" si="15">H50*$F50</f>
        <v>2.0592872480890536</v>
      </c>
      <c r="O50" s="971">
        <f t="shared" si="15"/>
        <v>2.0999118985381799</v>
      </c>
      <c r="P50" s="971">
        <f t="shared" si="15"/>
        <v>2.1369519054185604</v>
      </c>
      <c r="Q50" s="971">
        <f t="shared" si="15"/>
        <v>2.1746452549990103</v>
      </c>
      <c r="R50" s="971">
        <f t="shared" si="15"/>
        <v>2.2130034714859135</v>
      </c>
      <c r="S50" s="971">
        <f t="shared" si="15"/>
        <v>2.2520382823592677</v>
      </c>
    </row>
    <row r="51" spans="1:19">
      <c r="A51" s="181"/>
      <c r="B51" s="180"/>
      <c r="C51" s="512"/>
      <c r="D51" s="180"/>
      <c r="E51" s="180"/>
      <c r="F51" s="176"/>
      <c r="G51" s="107"/>
      <c r="H51" s="971"/>
      <c r="I51" s="971"/>
      <c r="J51" s="971"/>
      <c r="K51" s="971"/>
      <c r="L51" s="971"/>
      <c r="M51" s="971"/>
      <c r="N51" s="971"/>
      <c r="O51" s="971"/>
      <c r="P51" s="971"/>
      <c r="Q51" s="971"/>
      <c r="R51" s="971"/>
      <c r="S51" s="971"/>
    </row>
    <row r="52" spans="1:19">
      <c r="A52" s="181">
        <v>4.2</v>
      </c>
      <c r="B52" s="180" t="s">
        <v>209</v>
      </c>
      <c r="C52" s="512">
        <v>1.1799410029498525E-2</v>
      </c>
      <c r="D52" s="134" t="str">
        <f>Inputs!$D$82</f>
        <v>Support staff</v>
      </c>
      <c r="E52" s="180">
        <v>1</v>
      </c>
      <c r="F52" s="176">
        <f>E52*C52</f>
        <v>1.1799410029498525E-2</v>
      </c>
      <c r="G52" s="107"/>
      <c r="H52" s="971">
        <f>Inputs!L$82</f>
        <v>68.441017362959727</v>
      </c>
      <c r="I52" s="971">
        <f>Inputs!M$82</f>
        <v>69.791189569063036</v>
      </c>
      <c r="J52" s="971">
        <f>Inputs!N$82</f>
        <v>71.02222509185215</v>
      </c>
      <c r="K52" s="971">
        <f>Inputs!O$82</f>
        <v>72.274974651437702</v>
      </c>
      <c r="L52" s="971">
        <f>Inputs!P$82</f>
        <v>73.549821258208297</v>
      </c>
      <c r="M52" s="971">
        <f>Inputs!Q$82</f>
        <v>74.847154678410959</v>
      </c>
      <c r="N52" s="971">
        <f t="shared" ref="N52:S52" si="16">H52*$F52</f>
        <v>0.80756362670158965</v>
      </c>
      <c r="O52" s="971">
        <f t="shared" si="16"/>
        <v>0.82349486217183521</v>
      </c>
      <c r="P52" s="971">
        <f t="shared" si="16"/>
        <v>0.83802035506610206</v>
      </c>
      <c r="Q52" s="971">
        <f t="shared" si="16"/>
        <v>0.85280206078392573</v>
      </c>
      <c r="R52" s="971">
        <f t="shared" si="16"/>
        <v>0.86784449862192681</v>
      </c>
      <c r="S52" s="971">
        <f t="shared" si="16"/>
        <v>0.88315226759186971</v>
      </c>
    </row>
    <row r="53" spans="1:19">
      <c r="A53" s="181"/>
      <c r="B53" s="180"/>
      <c r="C53" s="512"/>
      <c r="D53" s="180"/>
      <c r="E53" s="180"/>
      <c r="F53" s="176"/>
      <c r="G53" s="107"/>
      <c r="H53" s="1013"/>
      <c r="I53" s="1013"/>
      <c r="J53" s="1013"/>
      <c r="K53" s="1013"/>
      <c r="L53" s="1013"/>
      <c r="M53" s="1013"/>
      <c r="N53" s="1014"/>
      <c r="O53" s="1014"/>
      <c r="P53" s="1014"/>
      <c r="Q53" s="1014"/>
      <c r="R53" s="1014"/>
      <c r="S53" s="1014"/>
    </row>
    <row r="54" spans="1:19">
      <c r="A54" s="181">
        <v>4.3</v>
      </c>
      <c r="B54" s="180" t="s">
        <v>210</v>
      </c>
      <c r="C54" s="512">
        <v>1.1799410029498525E-2</v>
      </c>
      <c r="D54" s="134" t="str">
        <f>Inputs!$D$82</f>
        <v>Support staff</v>
      </c>
      <c r="E54" s="180">
        <v>1</v>
      </c>
      <c r="F54" s="176">
        <f>E54*C54</f>
        <v>1.1799410029498525E-2</v>
      </c>
      <c r="G54" s="107"/>
      <c r="H54" s="971">
        <f>Inputs!L$82</f>
        <v>68.441017362959727</v>
      </c>
      <c r="I54" s="971">
        <f>Inputs!M$82</f>
        <v>69.791189569063036</v>
      </c>
      <c r="J54" s="971">
        <f>Inputs!N$82</f>
        <v>71.02222509185215</v>
      </c>
      <c r="K54" s="971">
        <f>Inputs!O$82</f>
        <v>72.274974651437702</v>
      </c>
      <c r="L54" s="971">
        <f>Inputs!P$82</f>
        <v>73.549821258208297</v>
      </c>
      <c r="M54" s="971">
        <f>Inputs!Q$82</f>
        <v>74.847154678410959</v>
      </c>
      <c r="N54" s="971">
        <f t="shared" ref="N54:S54" si="17">H54*$F54</f>
        <v>0.80756362670158965</v>
      </c>
      <c r="O54" s="971">
        <f t="shared" si="17"/>
        <v>0.82349486217183521</v>
      </c>
      <c r="P54" s="971">
        <f t="shared" si="17"/>
        <v>0.83802035506610206</v>
      </c>
      <c r="Q54" s="971">
        <f t="shared" si="17"/>
        <v>0.85280206078392573</v>
      </c>
      <c r="R54" s="971">
        <f t="shared" si="17"/>
        <v>0.86784449862192681</v>
      </c>
      <c r="S54" s="971">
        <f t="shared" si="17"/>
        <v>0.88315226759186971</v>
      </c>
    </row>
    <row r="55" spans="1:19">
      <c r="A55" s="181"/>
      <c r="B55" s="180"/>
      <c r="C55" s="512"/>
      <c r="D55" s="180"/>
      <c r="E55" s="180"/>
      <c r="F55" s="176"/>
      <c r="G55" s="107"/>
      <c r="H55" s="984"/>
      <c r="I55" s="984"/>
      <c r="J55" s="984"/>
      <c r="K55" s="984"/>
      <c r="L55" s="984"/>
      <c r="M55" s="984"/>
      <c r="N55" s="984"/>
      <c r="O55" s="998"/>
      <c r="P55" s="998"/>
      <c r="Q55" s="998"/>
      <c r="R55" s="998"/>
      <c r="S55" s="998"/>
    </row>
    <row r="56" spans="1:19">
      <c r="A56" s="181">
        <v>4.4000000000000004</v>
      </c>
      <c r="B56" s="180" t="s">
        <v>129</v>
      </c>
      <c r="C56" s="512">
        <v>0</v>
      </c>
      <c r="D56" s="134" t="str">
        <f>Inputs!$D$82</f>
        <v>Support staff</v>
      </c>
      <c r="E56" s="180">
        <v>1</v>
      </c>
      <c r="F56" s="176">
        <f>E56*C56</f>
        <v>0</v>
      </c>
      <c r="G56" s="107"/>
      <c r="H56" s="971">
        <f>Inputs!L$82</f>
        <v>68.441017362959727</v>
      </c>
      <c r="I56" s="971">
        <f>Inputs!M$82</f>
        <v>69.791189569063036</v>
      </c>
      <c r="J56" s="971">
        <f>Inputs!N$82</f>
        <v>71.02222509185215</v>
      </c>
      <c r="K56" s="971">
        <f>Inputs!O$82</f>
        <v>72.274974651437702</v>
      </c>
      <c r="L56" s="971">
        <f>Inputs!P$82</f>
        <v>73.549821258208297</v>
      </c>
      <c r="M56" s="971">
        <f>Inputs!Q$82</f>
        <v>74.847154678410959</v>
      </c>
      <c r="N56" s="971">
        <f t="shared" ref="N56:S56" si="18">H56*$F56</f>
        <v>0</v>
      </c>
      <c r="O56" s="971">
        <f t="shared" si="18"/>
        <v>0</v>
      </c>
      <c r="P56" s="971">
        <f t="shared" si="18"/>
        <v>0</v>
      </c>
      <c r="Q56" s="971">
        <f t="shared" si="18"/>
        <v>0</v>
      </c>
      <c r="R56" s="971">
        <f t="shared" si="18"/>
        <v>0</v>
      </c>
      <c r="S56" s="971">
        <f t="shared" si="18"/>
        <v>0</v>
      </c>
    </row>
    <row r="57" spans="1:19">
      <c r="A57" s="181"/>
      <c r="B57" s="180"/>
      <c r="C57" s="513"/>
      <c r="D57" s="180"/>
      <c r="E57" s="180"/>
      <c r="F57" s="176"/>
      <c r="G57" s="107"/>
      <c r="H57" s="984"/>
      <c r="I57" s="984"/>
      <c r="J57" s="984"/>
      <c r="K57" s="984"/>
      <c r="L57" s="984"/>
      <c r="M57" s="984"/>
      <c r="N57" s="984"/>
      <c r="O57" s="998"/>
      <c r="P57" s="998"/>
      <c r="Q57" s="998"/>
      <c r="R57" s="998"/>
      <c r="S57" s="998"/>
    </row>
    <row r="58" spans="1:19">
      <c r="A58" s="181"/>
      <c r="B58" s="180"/>
      <c r="C58" s="513"/>
      <c r="D58" s="180"/>
      <c r="E58" s="180"/>
      <c r="F58" s="176"/>
      <c r="H58" s="982"/>
      <c r="I58" s="982"/>
      <c r="J58" s="982"/>
      <c r="K58" s="982"/>
      <c r="L58" s="982"/>
      <c r="M58" s="982"/>
      <c r="N58" s="982"/>
      <c r="O58" s="1000"/>
      <c r="P58" s="1000"/>
      <c r="Q58" s="1000"/>
      <c r="R58" s="1000"/>
      <c r="S58" s="1000"/>
    </row>
    <row r="59" spans="1:19">
      <c r="A59" s="181"/>
      <c r="B59" s="180"/>
      <c r="C59" s="200"/>
      <c r="D59" s="180"/>
      <c r="E59" s="180"/>
      <c r="F59" s="176"/>
      <c r="H59" s="982"/>
      <c r="I59" s="982"/>
      <c r="J59" s="982"/>
      <c r="K59" s="982"/>
      <c r="L59" s="982"/>
      <c r="M59" s="982"/>
      <c r="N59" s="982"/>
      <c r="O59" s="1000"/>
      <c r="P59" s="1000"/>
      <c r="Q59" s="1000"/>
      <c r="R59" s="1000"/>
      <c r="S59" s="1000"/>
    </row>
    <row r="60" spans="1:19">
      <c r="A60" s="187"/>
      <c r="B60" s="182" t="s">
        <v>44</v>
      </c>
      <c r="C60" s="183">
        <f>SUM(C48:C59)</f>
        <v>5.3687315634218288E-2</v>
      </c>
      <c r="D60" s="232"/>
      <c r="E60" s="232"/>
      <c r="F60" s="183">
        <f>SUM(F48:F59)</f>
        <v>5.3687315634218288E-2</v>
      </c>
      <c r="G60" s="144"/>
      <c r="H60" s="991"/>
      <c r="I60" s="991"/>
      <c r="J60" s="991"/>
      <c r="K60" s="991"/>
      <c r="L60" s="991"/>
      <c r="M60" s="991"/>
      <c r="N60" s="992">
        <f t="shared" ref="N60:S60" si="19">SUM(N50:N59)</f>
        <v>3.6744145014922331</v>
      </c>
      <c r="O60" s="992">
        <f t="shared" si="19"/>
        <v>3.7469016228818504</v>
      </c>
      <c r="P60" s="992">
        <f t="shared" si="19"/>
        <v>3.8129926155507645</v>
      </c>
      <c r="Q60" s="992">
        <f t="shared" si="19"/>
        <v>3.8802493765668622</v>
      </c>
      <c r="R60" s="992">
        <f t="shared" si="19"/>
        <v>3.9486924687297669</v>
      </c>
      <c r="S60" s="992">
        <f t="shared" si="19"/>
        <v>4.0183428175430072</v>
      </c>
    </row>
    <row r="61" spans="1:19">
      <c r="A61" s="233"/>
      <c r="B61" s="190"/>
      <c r="C61" s="189"/>
      <c r="D61" s="191"/>
      <c r="E61" s="191"/>
      <c r="F61" s="192"/>
      <c r="G61" s="135"/>
      <c r="H61" s="982"/>
      <c r="I61" s="982"/>
      <c r="J61" s="982"/>
      <c r="K61" s="982"/>
      <c r="L61" s="982"/>
      <c r="M61" s="982"/>
      <c r="N61" s="982"/>
      <c r="O61" s="1000"/>
      <c r="P61" s="1000"/>
      <c r="Q61" s="1000"/>
      <c r="R61" s="1000"/>
      <c r="S61" s="1000"/>
    </row>
    <row r="62" spans="1:19">
      <c r="A62" s="233"/>
      <c r="B62" s="190" t="s">
        <v>130</v>
      </c>
      <c r="C62" s="193">
        <f>C24+C29+C47+C60</f>
        <v>2.1536231884057973</v>
      </c>
      <c r="D62" s="90"/>
      <c r="E62" s="90"/>
      <c r="F62" s="193">
        <f>F24+F29+F47+F60</f>
        <v>2.1536231884057973</v>
      </c>
      <c r="G62" s="194"/>
      <c r="H62" s="991"/>
      <c r="I62" s="991"/>
      <c r="J62" s="991"/>
      <c r="K62" s="991"/>
      <c r="L62" s="991"/>
      <c r="M62" s="991"/>
      <c r="N62" s="1011">
        <f t="shared" ref="N62:S62" si="20">N24+N29+N47+N60</f>
        <v>253.09095230514254</v>
      </c>
      <c r="O62" s="1011">
        <f t="shared" si="20"/>
        <v>258.0838115960326</v>
      </c>
      <c r="P62" s="1011">
        <f t="shared" si="20"/>
        <v>262.63611027288971</v>
      </c>
      <c r="Q62" s="1011">
        <f t="shared" si="20"/>
        <v>267.26870621099374</v>
      </c>
      <c r="R62" s="1011">
        <f t="shared" si="20"/>
        <v>271.98301576076921</v>
      </c>
      <c r="S62" s="1011">
        <f t="shared" si="20"/>
        <v>276.78048025541716</v>
      </c>
    </row>
    <row r="63" spans="1:19">
      <c r="H63" s="979"/>
      <c r="I63" s="980"/>
      <c r="J63" s="980"/>
      <c r="K63" s="980"/>
      <c r="L63" s="980"/>
      <c r="M63" s="980"/>
      <c r="N63" s="980"/>
    </row>
    <row r="64" spans="1:19" s="102" customFormat="1">
      <c r="B64" s="152"/>
      <c r="F64" s="157"/>
      <c r="G64" s="107"/>
      <c r="H64"/>
      <c r="I64"/>
      <c r="J64"/>
      <c r="K64"/>
      <c r="L64"/>
      <c r="M64"/>
      <c r="N64"/>
      <c r="O64"/>
      <c r="P64"/>
      <c r="Q64"/>
      <c r="R64"/>
      <c r="S64"/>
    </row>
    <row r="65" spans="2:19" s="102" customFormat="1">
      <c r="F65" s="157"/>
      <c r="G65" s="107"/>
      <c r="H65"/>
      <c r="I65"/>
      <c r="J65"/>
      <c r="K65"/>
      <c r="L65"/>
      <c r="M65"/>
      <c r="N65"/>
      <c r="O65"/>
      <c r="P65"/>
      <c r="Q65"/>
      <c r="R65"/>
      <c r="S65"/>
    </row>
    <row r="66" spans="2:19" s="102" customFormat="1">
      <c r="B66" s="152"/>
      <c r="F66" s="157"/>
      <c r="G66" s="107"/>
      <c r="H66"/>
      <c r="I66"/>
      <c r="J66"/>
      <c r="K66"/>
      <c r="L66"/>
      <c r="M66"/>
      <c r="N66"/>
      <c r="O66"/>
      <c r="P66"/>
      <c r="Q66"/>
      <c r="R66"/>
      <c r="S66"/>
    </row>
    <row r="67" spans="2:19" s="102" customFormat="1">
      <c r="B67" s="152"/>
      <c r="F67" s="157"/>
      <c r="G67" s="107"/>
      <c r="H67" s="979"/>
      <c r="I67" s="980"/>
      <c r="J67" s="980"/>
      <c r="K67" s="980"/>
      <c r="L67" s="980"/>
      <c r="M67" s="980"/>
      <c r="N67" s="255"/>
      <c r="O67" s="255"/>
      <c r="P67" s="255"/>
      <c r="Q67" s="255"/>
      <c r="R67" s="255"/>
      <c r="S67" s="255"/>
    </row>
    <row r="68" spans="2:19">
      <c r="B68" s="354" t="s">
        <v>229</v>
      </c>
      <c r="H68" s="979"/>
      <c r="I68" s="979"/>
      <c r="J68" s="979"/>
      <c r="K68" s="979"/>
      <c r="L68" s="979"/>
      <c r="M68" s="979"/>
      <c r="N68" s="979">
        <f>N62</f>
        <v>253.09095230514254</v>
      </c>
      <c r="O68" s="979">
        <f>O62</f>
        <v>258.0838115960326</v>
      </c>
      <c r="P68" s="979">
        <f t="shared" ref="P68:S68" si="21">P62</f>
        <v>262.63611027288971</v>
      </c>
      <c r="Q68" s="979">
        <f t="shared" si="21"/>
        <v>267.26870621099374</v>
      </c>
      <c r="R68" s="979">
        <f t="shared" si="21"/>
        <v>271.98301576076921</v>
      </c>
      <c r="S68" s="979">
        <f t="shared" si="21"/>
        <v>276.78048025541716</v>
      </c>
    </row>
    <row r="69" spans="2:19">
      <c r="B69" s="354" t="s">
        <v>43</v>
      </c>
      <c r="H69" s="979"/>
      <c r="I69" s="979"/>
      <c r="J69" s="979"/>
      <c r="K69" s="979"/>
      <c r="L69" s="979"/>
      <c r="M69" s="979"/>
      <c r="N69" s="979"/>
      <c r="O69" s="979"/>
      <c r="P69" s="979"/>
      <c r="Q69" s="979"/>
      <c r="R69" s="979"/>
      <c r="S69" s="979"/>
    </row>
    <row r="70" spans="2:19">
      <c r="B70" s="354" t="s">
        <v>232</v>
      </c>
      <c r="H70" s="979"/>
      <c r="I70" s="979"/>
      <c r="J70" s="979"/>
      <c r="K70" s="979"/>
      <c r="L70" s="979"/>
      <c r="M70" s="979"/>
      <c r="N70" s="980"/>
      <c r="O70" s="980"/>
      <c r="P70" s="980"/>
      <c r="Q70" s="980"/>
      <c r="R70" s="980"/>
      <c r="S70" s="980"/>
    </row>
    <row r="71" spans="2:19">
      <c r="B71" s="354" t="s">
        <v>238</v>
      </c>
      <c r="H71" s="979"/>
      <c r="I71" s="979"/>
      <c r="J71" s="979"/>
      <c r="K71" s="979"/>
      <c r="L71" s="979"/>
      <c r="M71" s="979"/>
      <c r="N71" s="979">
        <f>SUM(N72,N68:N70)*(Inputs!$M$27)</f>
        <v>33.38016569952525</v>
      </c>
      <c r="O71" s="979">
        <f>SUM(O72,O68:O70)*(Inputs!$M$27)</f>
        <v>34.038673911400736</v>
      </c>
      <c r="P71" s="979">
        <f>SUM(P72,P68:P70)*(Inputs!$M$27)</f>
        <v>34.639076583891423</v>
      </c>
      <c r="Q71" s="979">
        <f>SUM(Q72,Q68:Q70)*(Inputs!$M$27)</f>
        <v>35.250069662167967</v>
      </c>
      <c r="R71" s="979">
        <f>SUM(R72,R68:R70)*(Inputs!$M$27)</f>
        <v>35.87183994868785</v>
      </c>
      <c r="S71" s="979">
        <f>SUM(S72,S68:S70)*(Inputs!$M$27)</f>
        <v>36.50457754088697</v>
      </c>
    </row>
    <row r="72" spans="2:19">
      <c r="B72" s="354" t="s">
        <v>237</v>
      </c>
      <c r="H72" s="979"/>
      <c r="I72" s="979"/>
      <c r="J72" s="979"/>
      <c r="K72" s="979"/>
      <c r="L72" s="979"/>
      <c r="M72" s="979"/>
      <c r="N72" s="979">
        <f>SUM(N68:N70)*(Inputs!$M$26)</f>
        <v>22.778185707462828</v>
      </c>
      <c r="O72" s="979">
        <f>SUM(O68:O70)*(Inputs!$M$26)</f>
        <v>23.227543043642932</v>
      </c>
      <c r="P72" s="979">
        <f>SUM(P68:P70)*(Inputs!$M$26)</f>
        <v>23.637249924560074</v>
      </c>
      <c r="Q72" s="979">
        <f>SUM(Q68:Q70)*(Inputs!$M$26)</f>
        <v>24.054183558989436</v>
      </c>
      <c r="R72" s="979">
        <f>SUM(R68:R70)*(Inputs!$M$26)</f>
        <v>24.478471418469226</v>
      </c>
      <c r="S72" s="979">
        <f>SUM(S68:S70)*(Inputs!$M$26)</f>
        <v>24.910243222987543</v>
      </c>
    </row>
    <row r="73" spans="2:19">
      <c r="B73" s="989" t="s">
        <v>85</v>
      </c>
      <c r="H73" s="396"/>
      <c r="I73" s="396"/>
      <c r="J73" s="396"/>
      <c r="K73" s="396"/>
      <c r="L73" s="396"/>
      <c r="M73" s="396"/>
      <c r="N73" s="979">
        <f>SUM(N68:N72)*Inputs!$M$28</f>
        <v>21.647451259849149</v>
      </c>
      <c r="O73" s="979">
        <f>SUM(O68:O72)*Inputs!$M$28</f>
        <v>22.074501998575339</v>
      </c>
      <c r="P73" s="979">
        <f>SUM(P68:P72)*Inputs!$M$28</f>
        <v>22.463870574693889</v>
      </c>
      <c r="Q73" s="979">
        <f>SUM(Q68:Q72)*Inputs!$M$28</f>
        <v>22.860107160250582</v>
      </c>
      <c r="R73" s="979">
        <f>SUM(R68:R72)*Inputs!$M$28</f>
        <v>23.263332898954843</v>
      </c>
      <c r="S73" s="979">
        <f>SUM(S68:S72)*Inputs!$M$28</f>
        <v>23.673671071350423</v>
      </c>
    </row>
    <row r="74" spans="2:19">
      <c r="B74" s="989"/>
      <c r="H74" s="396"/>
      <c r="I74" s="396"/>
      <c r="J74" s="396"/>
      <c r="K74" s="396"/>
      <c r="L74" s="396"/>
      <c r="M74" s="396"/>
      <c r="N74" s="606"/>
      <c r="O74" s="606"/>
      <c r="P74" s="606"/>
      <c r="Q74" s="606"/>
      <c r="R74" s="606"/>
      <c r="S74" s="606"/>
    </row>
    <row r="75" spans="2:19">
      <c r="B75" s="988" t="s">
        <v>527</v>
      </c>
      <c r="H75" s="396"/>
      <c r="I75" s="396"/>
      <c r="J75" s="396"/>
      <c r="K75" s="396"/>
      <c r="L75" s="396"/>
      <c r="M75" s="396"/>
      <c r="N75" s="448">
        <f>SUM(N68:N74)</f>
        <v>330.89675497197982</v>
      </c>
      <c r="O75" s="448">
        <f t="shared" ref="O75:S75" si="22">SUM(O68:O74)</f>
        <v>337.42453054965159</v>
      </c>
      <c r="P75" s="448">
        <f t="shared" si="22"/>
        <v>343.37630735603511</v>
      </c>
      <c r="Q75" s="448">
        <f t="shared" si="22"/>
        <v>349.43306659240176</v>
      </c>
      <c r="R75" s="448">
        <f t="shared" si="22"/>
        <v>355.59666002688112</v>
      </c>
      <c r="S75" s="448">
        <f t="shared" si="22"/>
        <v>361.86897209064216</v>
      </c>
    </row>
    <row r="76" spans="2:19">
      <c r="B76" s="990" t="s">
        <v>39</v>
      </c>
      <c r="H76" s="979"/>
      <c r="I76" s="980"/>
      <c r="J76" s="980"/>
      <c r="K76" s="980"/>
      <c r="L76" s="980"/>
      <c r="M76" s="980"/>
      <c r="N76" s="981">
        <f>(N62*(1+Inputs!$M$29))-N75</f>
        <v>0</v>
      </c>
      <c r="O76" s="981">
        <f>(O62*(1+Inputs!$M$29))-O75</f>
        <v>0</v>
      </c>
      <c r="P76" s="981">
        <f>(P62*(1+Inputs!$M$29))-P75</f>
        <v>0</v>
      </c>
      <c r="Q76" s="981">
        <f>(Q62*(1+Inputs!$M$29))-Q75</f>
        <v>0</v>
      </c>
      <c r="R76" s="981">
        <f>(R62*(1+Inputs!$M$29))-R75</f>
        <v>0</v>
      </c>
      <c r="S76" s="981">
        <f>(S62*(1+Inputs!$M$29))-S75</f>
        <v>0</v>
      </c>
    </row>
  </sheetData>
  <mergeCells count="3">
    <mergeCell ref="A1:S1"/>
    <mergeCell ref="H3:M3"/>
    <mergeCell ref="N3:S3"/>
  </mergeCells>
  <pageMargins left="0.39370078740157483" right="0.39370078740157483" top="0.39370078740157483" bottom="0.98425196850393704" header="0.51181102362204722" footer="0.51181102362204722"/>
  <pageSetup paperSize="9" scale="54" orientation="landscape" r:id="rId1"/>
  <headerFooter alignWithMargins="0">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1"/>
    <pageSetUpPr fitToPage="1"/>
  </sheetPr>
  <dimension ref="A1:S76"/>
  <sheetViews>
    <sheetView showGridLines="0" zoomScale="70" zoomScaleNormal="70" workbookViewId="0">
      <pane xSplit="1" ySplit="5" topLeftCell="B6" activePane="bottomRight" state="frozen"/>
      <selection activeCell="B146" sqref="B146"/>
      <selection pane="topRight" activeCell="B146" sqref="B146"/>
      <selection pane="bottomLeft" activeCell="B146" sqref="B146"/>
      <selection pane="bottomRight" activeCell="B6" sqref="B6"/>
    </sheetView>
  </sheetViews>
  <sheetFormatPr defaultRowHeight="12.75" outlineLevelCol="1"/>
  <cols>
    <col min="1" max="1" width="9.140625" style="88"/>
    <col min="2" max="2" width="67.140625" style="88" customWidth="1"/>
    <col min="3" max="3" width="8.42578125" style="88" bestFit="1" customWidth="1"/>
    <col min="4" max="4" width="25.42578125" style="88" bestFit="1" customWidth="1"/>
    <col min="5" max="5" width="6.85546875" style="88" bestFit="1" customWidth="1"/>
    <col min="6" max="6" width="6.85546875" style="158" bestFit="1" customWidth="1"/>
    <col min="7" max="7" width="2" style="158" customWidth="1"/>
    <col min="8" max="8" width="10.42578125" style="108" customWidth="1" outlineLevel="1"/>
    <col min="9" max="9" width="9.5703125" style="158" bestFit="1" customWidth="1" outlineLevel="1"/>
    <col min="10" max="13" width="9.42578125" style="158" customWidth="1" outlineLevel="1"/>
    <col min="14" max="14" width="9.85546875" style="158" customWidth="1"/>
    <col min="15" max="19" width="9.85546875" style="88" customWidth="1"/>
    <col min="20" max="257" width="9.140625" style="88"/>
    <col min="258" max="258" width="67.140625" style="88" customWidth="1"/>
    <col min="259" max="259" width="8.42578125" style="88" bestFit="1" customWidth="1"/>
    <col min="260" max="260" width="12.140625" style="88" bestFit="1" customWidth="1"/>
    <col min="261" max="262" width="6.85546875" style="88" bestFit="1" customWidth="1"/>
    <col min="263" max="263" width="2" style="88" customWidth="1"/>
    <col min="264" max="264" width="10.42578125" style="88" customWidth="1"/>
    <col min="265" max="265" width="9.5703125" style="88" bestFit="1" customWidth="1"/>
    <col min="266" max="269" width="9.42578125" style="88" customWidth="1"/>
    <col min="270" max="275" width="9.85546875" style="88" customWidth="1"/>
    <col min="276" max="513" width="9.140625" style="88"/>
    <col min="514" max="514" width="67.140625" style="88" customWidth="1"/>
    <col min="515" max="515" width="8.42578125" style="88" bestFit="1" customWidth="1"/>
    <col min="516" max="516" width="12.140625" style="88" bestFit="1" customWidth="1"/>
    <col min="517" max="518" width="6.85546875" style="88" bestFit="1" customWidth="1"/>
    <col min="519" max="519" width="2" style="88" customWidth="1"/>
    <col min="520" max="520" width="10.42578125" style="88" customWidth="1"/>
    <col min="521" max="521" width="9.5703125" style="88" bestFit="1" customWidth="1"/>
    <col min="522" max="525" width="9.42578125" style="88" customWidth="1"/>
    <col min="526" max="531" width="9.85546875" style="88" customWidth="1"/>
    <col min="532" max="769" width="9.140625" style="88"/>
    <col min="770" max="770" width="67.140625" style="88" customWidth="1"/>
    <col min="771" max="771" width="8.42578125" style="88" bestFit="1" customWidth="1"/>
    <col min="772" max="772" width="12.140625" style="88" bestFit="1" customWidth="1"/>
    <col min="773" max="774" width="6.85546875" style="88" bestFit="1" customWidth="1"/>
    <col min="775" max="775" width="2" style="88" customWidth="1"/>
    <col min="776" max="776" width="10.42578125" style="88" customWidth="1"/>
    <col min="777" max="777" width="9.5703125" style="88" bestFit="1" customWidth="1"/>
    <col min="778" max="781" width="9.42578125" style="88" customWidth="1"/>
    <col min="782" max="787" width="9.85546875" style="88" customWidth="1"/>
    <col min="788" max="1025" width="9.140625" style="88"/>
    <col min="1026" max="1026" width="67.140625" style="88" customWidth="1"/>
    <col min="1027" max="1027" width="8.42578125" style="88" bestFit="1" customWidth="1"/>
    <col min="1028" max="1028" width="12.140625" style="88" bestFit="1" customWidth="1"/>
    <col min="1029" max="1030" width="6.85546875" style="88" bestFit="1" customWidth="1"/>
    <col min="1031" max="1031" width="2" style="88" customWidth="1"/>
    <col min="1032" max="1032" width="10.42578125" style="88" customWidth="1"/>
    <col min="1033" max="1033" width="9.5703125" style="88" bestFit="1" customWidth="1"/>
    <col min="1034" max="1037" width="9.42578125" style="88" customWidth="1"/>
    <col min="1038" max="1043" width="9.85546875" style="88" customWidth="1"/>
    <col min="1044" max="1281" width="9.140625" style="88"/>
    <col min="1282" max="1282" width="67.140625" style="88" customWidth="1"/>
    <col min="1283" max="1283" width="8.42578125" style="88" bestFit="1" customWidth="1"/>
    <col min="1284" max="1284" width="12.140625" style="88" bestFit="1" customWidth="1"/>
    <col min="1285" max="1286" width="6.85546875" style="88" bestFit="1" customWidth="1"/>
    <col min="1287" max="1287" width="2" style="88" customWidth="1"/>
    <col min="1288" max="1288" width="10.42578125" style="88" customWidth="1"/>
    <col min="1289" max="1289" width="9.5703125" style="88" bestFit="1" customWidth="1"/>
    <col min="1290" max="1293" width="9.42578125" style="88" customWidth="1"/>
    <col min="1294" max="1299" width="9.85546875" style="88" customWidth="1"/>
    <col min="1300" max="1537" width="9.140625" style="88"/>
    <col min="1538" max="1538" width="67.140625" style="88" customWidth="1"/>
    <col min="1539" max="1539" width="8.42578125" style="88" bestFit="1" customWidth="1"/>
    <col min="1540" max="1540" width="12.140625" style="88" bestFit="1" customWidth="1"/>
    <col min="1541" max="1542" width="6.85546875" style="88" bestFit="1" customWidth="1"/>
    <col min="1543" max="1543" width="2" style="88" customWidth="1"/>
    <col min="1544" max="1544" width="10.42578125" style="88" customWidth="1"/>
    <col min="1545" max="1545" width="9.5703125" style="88" bestFit="1" customWidth="1"/>
    <col min="1546" max="1549" width="9.42578125" style="88" customWidth="1"/>
    <col min="1550" max="1555" width="9.85546875" style="88" customWidth="1"/>
    <col min="1556" max="1793" width="9.140625" style="88"/>
    <col min="1794" max="1794" width="67.140625" style="88" customWidth="1"/>
    <col min="1795" max="1795" width="8.42578125" style="88" bestFit="1" customWidth="1"/>
    <col min="1796" max="1796" width="12.140625" style="88" bestFit="1" customWidth="1"/>
    <col min="1797" max="1798" width="6.85546875" style="88" bestFit="1" customWidth="1"/>
    <col min="1799" max="1799" width="2" style="88" customWidth="1"/>
    <col min="1800" max="1800" width="10.42578125" style="88" customWidth="1"/>
    <col min="1801" max="1801" width="9.5703125" style="88" bestFit="1" customWidth="1"/>
    <col min="1802" max="1805" width="9.42578125" style="88" customWidth="1"/>
    <col min="1806" max="1811" width="9.85546875" style="88" customWidth="1"/>
    <col min="1812" max="2049" width="9.140625" style="88"/>
    <col min="2050" max="2050" width="67.140625" style="88" customWidth="1"/>
    <col min="2051" max="2051" width="8.42578125" style="88" bestFit="1" customWidth="1"/>
    <col min="2052" max="2052" width="12.140625" style="88" bestFit="1" customWidth="1"/>
    <col min="2053" max="2054" width="6.85546875" style="88" bestFit="1" customWidth="1"/>
    <col min="2055" max="2055" width="2" style="88" customWidth="1"/>
    <col min="2056" max="2056" width="10.42578125" style="88" customWidth="1"/>
    <col min="2057" max="2057" width="9.5703125" style="88" bestFit="1" customWidth="1"/>
    <col min="2058" max="2061" width="9.42578125" style="88" customWidth="1"/>
    <col min="2062" max="2067" width="9.85546875" style="88" customWidth="1"/>
    <col min="2068" max="2305" width="9.140625" style="88"/>
    <col min="2306" max="2306" width="67.140625" style="88" customWidth="1"/>
    <col min="2307" max="2307" width="8.42578125" style="88" bestFit="1" customWidth="1"/>
    <col min="2308" max="2308" width="12.140625" style="88" bestFit="1" customWidth="1"/>
    <col min="2309" max="2310" width="6.85546875" style="88" bestFit="1" customWidth="1"/>
    <col min="2311" max="2311" width="2" style="88" customWidth="1"/>
    <col min="2312" max="2312" width="10.42578125" style="88" customWidth="1"/>
    <col min="2313" max="2313" width="9.5703125" style="88" bestFit="1" customWidth="1"/>
    <col min="2314" max="2317" width="9.42578125" style="88" customWidth="1"/>
    <col min="2318" max="2323" width="9.85546875" style="88" customWidth="1"/>
    <col min="2324" max="2561" width="9.140625" style="88"/>
    <col min="2562" max="2562" width="67.140625" style="88" customWidth="1"/>
    <col min="2563" max="2563" width="8.42578125" style="88" bestFit="1" customWidth="1"/>
    <col min="2564" max="2564" width="12.140625" style="88" bestFit="1" customWidth="1"/>
    <col min="2565" max="2566" width="6.85546875" style="88" bestFit="1" customWidth="1"/>
    <col min="2567" max="2567" width="2" style="88" customWidth="1"/>
    <col min="2568" max="2568" width="10.42578125" style="88" customWidth="1"/>
    <col min="2569" max="2569" width="9.5703125" style="88" bestFit="1" customWidth="1"/>
    <col min="2570" max="2573" width="9.42578125" style="88" customWidth="1"/>
    <col min="2574" max="2579" width="9.85546875" style="88" customWidth="1"/>
    <col min="2580" max="2817" width="9.140625" style="88"/>
    <col min="2818" max="2818" width="67.140625" style="88" customWidth="1"/>
    <col min="2819" max="2819" width="8.42578125" style="88" bestFit="1" customWidth="1"/>
    <col min="2820" max="2820" width="12.140625" style="88" bestFit="1" customWidth="1"/>
    <col min="2821" max="2822" width="6.85546875" style="88" bestFit="1" customWidth="1"/>
    <col min="2823" max="2823" width="2" style="88" customWidth="1"/>
    <col min="2824" max="2824" width="10.42578125" style="88" customWidth="1"/>
    <col min="2825" max="2825" width="9.5703125" style="88" bestFit="1" customWidth="1"/>
    <col min="2826" max="2829" width="9.42578125" style="88" customWidth="1"/>
    <col min="2830" max="2835" width="9.85546875" style="88" customWidth="1"/>
    <col min="2836" max="3073" width="9.140625" style="88"/>
    <col min="3074" max="3074" width="67.140625" style="88" customWidth="1"/>
    <col min="3075" max="3075" width="8.42578125" style="88" bestFit="1" customWidth="1"/>
    <col min="3076" max="3076" width="12.140625" style="88" bestFit="1" customWidth="1"/>
    <col min="3077" max="3078" width="6.85546875" style="88" bestFit="1" customWidth="1"/>
    <col min="3079" max="3079" width="2" style="88" customWidth="1"/>
    <col min="3080" max="3080" width="10.42578125" style="88" customWidth="1"/>
    <col min="3081" max="3081" width="9.5703125" style="88" bestFit="1" customWidth="1"/>
    <col min="3082" max="3085" width="9.42578125" style="88" customWidth="1"/>
    <col min="3086" max="3091" width="9.85546875" style="88" customWidth="1"/>
    <col min="3092" max="3329" width="9.140625" style="88"/>
    <col min="3330" max="3330" width="67.140625" style="88" customWidth="1"/>
    <col min="3331" max="3331" width="8.42578125" style="88" bestFit="1" customWidth="1"/>
    <col min="3332" max="3332" width="12.140625" style="88" bestFit="1" customWidth="1"/>
    <col min="3333" max="3334" width="6.85546875" style="88" bestFit="1" customWidth="1"/>
    <col min="3335" max="3335" width="2" style="88" customWidth="1"/>
    <col min="3336" max="3336" width="10.42578125" style="88" customWidth="1"/>
    <col min="3337" max="3337" width="9.5703125" style="88" bestFit="1" customWidth="1"/>
    <col min="3338" max="3341" width="9.42578125" style="88" customWidth="1"/>
    <col min="3342" max="3347" width="9.85546875" style="88" customWidth="1"/>
    <col min="3348" max="3585" width="9.140625" style="88"/>
    <col min="3586" max="3586" width="67.140625" style="88" customWidth="1"/>
    <col min="3587" max="3587" width="8.42578125" style="88" bestFit="1" customWidth="1"/>
    <col min="3588" max="3588" width="12.140625" style="88" bestFit="1" customWidth="1"/>
    <col min="3589" max="3590" width="6.85546875" style="88" bestFit="1" customWidth="1"/>
    <col min="3591" max="3591" width="2" style="88" customWidth="1"/>
    <col min="3592" max="3592" width="10.42578125" style="88" customWidth="1"/>
    <col min="3593" max="3593" width="9.5703125" style="88" bestFit="1" customWidth="1"/>
    <col min="3594" max="3597" width="9.42578125" style="88" customWidth="1"/>
    <col min="3598" max="3603" width="9.85546875" style="88" customWidth="1"/>
    <col min="3604" max="3841" width="9.140625" style="88"/>
    <col min="3842" max="3842" width="67.140625" style="88" customWidth="1"/>
    <col min="3843" max="3843" width="8.42578125" style="88" bestFit="1" customWidth="1"/>
    <col min="3844" max="3844" width="12.140625" style="88" bestFit="1" customWidth="1"/>
    <col min="3845" max="3846" width="6.85546875" style="88" bestFit="1" customWidth="1"/>
    <col min="3847" max="3847" width="2" style="88" customWidth="1"/>
    <col min="3848" max="3848" width="10.42578125" style="88" customWidth="1"/>
    <col min="3849" max="3849" width="9.5703125" style="88" bestFit="1" customWidth="1"/>
    <col min="3850" max="3853" width="9.42578125" style="88" customWidth="1"/>
    <col min="3854" max="3859" width="9.85546875" style="88" customWidth="1"/>
    <col min="3860" max="4097" width="9.140625" style="88"/>
    <col min="4098" max="4098" width="67.140625" style="88" customWidth="1"/>
    <col min="4099" max="4099" width="8.42578125" style="88" bestFit="1" customWidth="1"/>
    <col min="4100" max="4100" width="12.140625" style="88" bestFit="1" customWidth="1"/>
    <col min="4101" max="4102" width="6.85546875" style="88" bestFit="1" customWidth="1"/>
    <col min="4103" max="4103" width="2" style="88" customWidth="1"/>
    <col min="4104" max="4104" width="10.42578125" style="88" customWidth="1"/>
    <col min="4105" max="4105" width="9.5703125" style="88" bestFit="1" customWidth="1"/>
    <col min="4106" max="4109" width="9.42578125" style="88" customWidth="1"/>
    <col min="4110" max="4115" width="9.85546875" style="88" customWidth="1"/>
    <col min="4116" max="4353" width="9.140625" style="88"/>
    <col min="4354" max="4354" width="67.140625" style="88" customWidth="1"/>
    <col min="4355" max="4355" width="8.42578125" style="88" bestFit="1" customWidth="1"/>
    <col min="4356" max="4356" width="12.140625" style="88" bestFit="1" customWidth="1"/>
    <col min="4357" max="4358" width="6.85546875" style="88" bestFit="1" customWidth="1"/>
    <col min="4359" max="4359" width="2" style="88" customWidth="1"/>
    <col min="4360" max="4360" width="10.42578125" style="88" customWidth="1"/>
    <col min="4361" max="4361" width="9.5703125" style="88" bestFit="1" customWidth="1"/>
    <col min="4362" max="4365" width="9.42578125" style="88" customWidth="1"/>
    <col min="4366" max="4371" width="9.85546875" style="88" customWidth="1"/>
    <col min="4372" max="4609" width="9.140625" style="88"/>
    <col min="4610" max="4610" width="67.140625" style="88" customWidth="1"/>
    <col min="4611" max="4611" width="8.42578125" style="88" bestFit="1" customWidth="1"/>
    <col min="4612" max="4612" width="12.140625" style="88" bestFit="1" customWidth="1"/>
    <col min="4613" max="4614" width="6.85546875" style="88" bestFit="1" customWidth="1"/>
    <col min="4615" max="4615" width="2" style="88" customWidth="1"/>
    <col min="4616" max="4616" width="10.42578125" style="88" customWidth="1"/>
    <col min="4617" max="4617" width="9.5703125" style="88" bestFit="1" customWidth="1"/>
    <col min="4618" max="4621" width="9.42578125" style="88" customWidth="1"/>
    <col min="4622" max="4627" width="9.85546875" style="88" customWidth="1"/>
    <col min="4628" max="4865" width="9.140625" style="88"/>
    <col min="4866" max="4866" width="67.140625" style="88" customWidth="1"/>
    <col min="4867" max="4867" width="8.42578125" style="88" bestFit="1" customWidth="1"/>
    <col min="4868" max="4868" width="12.140625" style="88" bestFit="1" customWidth="1"/>
    <col min="4869" max="4870" width="6.85546875" style="88" bestFit="1" customWidth="1"/>
    <col min="4871" max="4871" width="2" style="88" customWidth="1"/>
    <col min="4872" max="4872" width="10.42578125" style="88" customWidth="1"/>
    <col min="4873" max="4873" width="9.5703125" style="88" bestFit="1" customWidth="1"/>
    <col min="4874" max="4877" width="9.42578125" style="88" customWidth="1"/>
    <col min="4878" max="4883" width="9.85546875" style="88" customWidth="1"/>
    <col min="4884" max="5121" width="9.140625" style="88"/>
    <col min="5122" max="5122" width="67.140625" style="88" customWidth="1"/>
    <col min="5123" max="5123" width="8.42578125" style="88" bestFit="1" customWidth="1"/>
    <col min="5124" max="5124" width="12.140625" style="88" bestFit="1" customWidth="1"/>
    <col min="5125" max="5126" width="6.85546875" style="88" bestFit="1" customWidth="1"/>
    <col min="5127" max="5127" width="2" style="88" customWidth="1"/>
    <col min="5128" max="5128" width="10.42578125" style="88" customWidth="1"/>
    <col min="5129" max="5129" width="9.5703125" style="88" bestFit="1" customWidth="1"/>
    <col min="5130" max="5133" width="9.42578125" style="88" customWidth="1"/>
    <col min="5134" max="5139" width="9.85546875" style="88" customWidth="1"/>
    <col min="5140" max="5377" width="9.140625" style="88"/>
    <col min="5378" max="5378" width="67.140625" style="88" customWidth="1"/>
    <col min="5379" max="5379" width="8.42578125" style="88" bestFit="1" customWidth="1"/>
    <col min="5380" max="5380" width="12.140625" style="88" bestFit="1" customWidth="1"/>
    <col min="5381" max="5382" width="6.85546875" style="88" bestFit="1" customWidth="1"/>
    <col min="5383" max="5383" width="2" style="88" customWidth="1"/>
    <col min="5384" max="5384" width="10.42578125" style="88" customWidth="1"/>
    <col min="5385" max="5385" width="9.5703125" style="88" bestFit="1" customWidth="1"/>
    <col min="5386" max="5389" width="9.42578125" style="88" customWidth="1"/>
    <col min="5390" max="5395" width="9.85546875" style="88" customWidth="1"/>
    <col min="5396" max="5633" width="9.140625" style="88"/>
    <col min="5634" max="5634" width="67.140625" style="88" customWidth="1"/>
    <col min="5635" max="5635" width="8.42578125" style="88" bestFit="1" customWidth="1"/>
    <col min="5636" max="5636" width="12.140625" style="88" bestFit="1" customWidth="1"/>
    <col min="5637" max="5638" width="6.85546875" style="88" bestFit="1" customWidth="1"/>
    <col min="5639" max="5639" width="2" style="88" customWidth="1"/>
    <col min="5640" max="5640" width="10.42578125" style="88" customWidth="1"/>
    <col min="5641" max="5641" width="9.5703125" style="88" bestFit="1" customWidth="1"/>
    <col min="5642" max="5645" width="9.42578125" style="88" customWidth="1"/>
    <col min="5646" max="5651" width="9.85546875" style="88" customWidth="1"/>
    <col min="5652" max="5889" width="9.140625" style="88"/>
    <col min="5890" max="5890" width="67.140625" style="88" customWidth="1"/>
    <col min="5891" max="5891" width="8.42578125" style="88" bestFit="1" customWidth="1"/>
    <col min="5892" max="5892" width="12.140625" style="88" bestFit="1" customWidth="1"/>
    <col min="5893" max="5894" width="6.85546875" style="88" bestFit="1" customWidth="1"/>
    <col min="5895" max="5895" width="2" style="88" customWidth="1"/>
    <col min="5896" max="5896" width="10.42578125" style="88" customWidth="1"/>
    <col min="5897" max="5897" width="9.5703125" style="88" bestFit="1" customWidth="1"/>
    <col min="5898" max="5901" width="9.42578125" style="88" customWidth="1"/>
    <col min="5902" max="5907" width="9.85546875" style="88" customWidth="1"/>
    <col min="5908" max="6145" width="9.140625" style="88"/>
    <col min="6146" max="6146" width="67.140625" style="88" customWidth="1"/>
    <col min="6147" max="6147" width="8.42578125" style="88" bestFit="1" customWidth="1"/>
    <col min="6148" max="6148" width="12.140625" style="88" bestFit="1" customWidth="1"/>
    <col min="6149" max="6150" width="6.85546875" style="88" bestFit="1" customWidth="1"/>
    <col min="6151" max="6151" width="2" style="88" customWidth="1"/>
    <col min="6152" max="6152" width="10.42578125" style="88" customWidth="1"/>
    <col min="6153" max="6153" width="9.5703125" style="88" bestFit="1" customWidth="1"/>
    <col min="6154" max="6157" width="9.42578125" style="88" customWidth="1"/>
    <col min="6158" max="6163" width="9.85546875" style="88" customWidth="1"/>
    <col min="6164" max="6401" width="9.140625" style="88"/>
    <col min="6402" max="6402" width="67.140625" style="88" customWidth="1"/>
    <col min="6403" max="6403" width="8.42578125" style="88" bestFit="1" customWidth="1"/>
    <col min="6404" max="6404" width="12.140625" style="88" bestFit="1" customWidth="1"/>
    <col min="6405" max="6406" width="6.85546875" style="88" bestFit="1" customWidth="1"/>
    <col min="6407" max="6407" width="2" style="88" customWidth="1"/>
    <col min="6408" max="6408" width="10.42578125" style="88" customWidth="1"/>
    <col min="6409" max="6409" width="9.5703125" style="88" bestFit="1" customWidth="1"/>
    <col min="6410" max="6413" width="9.42578125" style="88" customWidth="1"/>
    <col min="6414" max="6419" width="9.85546875" style="88" customWidth="1"/>
    <col min="6420" max="6657" width="9.140625" style="88"/>
    <col min="6658" max="6658" width="67.140625" style="88" customWidth="1"/>
    <col min="6659" max="6659" width="8.42578125" style="88" bestFit="1" customWidth="1"/>
    <col min="6660" max="6660" width="12.140625" style="88" bestFit="1" customWidth="1"/>
    <col min="6661" max="6662" width="6.85546875" style="88" bestFit="1" customWidth="1"/>
    <col min="6663" max="6663" width="2" style="88" customWidth="1"/>
    <col min="6664" max="6664" width="10.42578125" style="88" customWidth="1"/>
    <col min="6665" max="6665" width="9.5703125" style="88" bestFit="1" customWidth="1"/>
    <col min="6666" max="6669" width="9.42578125" style="88" customWidth="1"/>
    <col min="6670" max="6675" width="9.85546875" style="88" customWidth="1"/>
    <col min="6676" max="6913" width="9.140625" style="88"/>
    <col min="6914" max="6914" width="67.140625" style="88" customWidth="1"/>
    <col min="6915" max="6915" width="8.42578125" style="88" bestFit="1" customWidth="1"/>
    <col min="6916" max="6916" width="12.140625" style="88" bestFit="1" customWidth="1"/>
    <col min="6917" max="6918" width="6.85546875" style="88" bestFit="1" customWidth="1"/>
    <col min="6919" max="6919" width="2" style="88" customWidth="1"/>
    <col min="6920" max="6920" width="10.42578125" style="88" customWidth="1"/>
    <col min="6921" max="6921" width="9.5703125" style="88" bestFit="1" customWidth="1"/>
    <col min="6922" max="6925" width="9.42578125" style="88" customWidth="1"/>
    <col min="6926" max="6931" width="9.85546875" style="88" customWidth="1"/>
    <col min="6932" max="7169" width="9.140625" style="88"/>
    <col min="7170" max="7170" width="67.140625" style="88" customWidth="1"/>
    <col min="7171" max="7171" width="8.42578125" style="88" bestFit="1" customWidth="1"/>
    <col min="7172" max="7172" width="12.140625" style="88" bestFit="1" customWidth="1"/>
    <col min="7173" max="7174" width="6.85546875" style="88" bestFit="1" customWidth="1"/>
    <col min="7175" max="7175" width="2" style="88" customWidth="1"/>
    <col min="7176" max="7176" width="10.42578125" style="88" customWidth="1"/>
    <col min="7177" max="7177" width="9.5703125" style="88" bestFit="1" customWidth="1"/>
    <col min="7178" max="7181" width="9.42578125" style="88" customWidth="1"/>
    <col min="7182" max="7187" width="9.85546875" style="88" customWidth="1"/>
    <col min="7188" max="7425" width="9.140625" style="88"/>
    <col min="7426" max="7426" width="67.140625" style="88" customWidth="1"/>
    <col min="7427" max="7427" width="8.42578125" style="88" bestFit="1" customWidth="1"/>
    <col min="7428" max="7428" width="12.140625" style="88" bestFit="1" customWidth="1"/>
    <col min="7429" max="7430" width="6.85546875" style="88" bestFit="1" customWidth="1"/>
    <col min="7431" max="7431" width="2" style="88" customWidth="1"/>
    <col min="7432" max="7432" width="10.42578125" style="88" customWidth="1"/>
    <col min="7433" max="7433" width="9.5703125" style="88" bestFit="1" customWidth="1"/>
    <col min="7434" max="7437" width="9.42578125" style="88" customWidth="1"/>
    <col min="7438" max="7443" width="9.85546875" style="88" customWidth="1"/>
    <col min="7444" max="7681" width="9.140625" style="88"/>
    <col min="7682" max="7682" width="67.140625" style="88" customWidth="1"/>
    <col min="7683" max="7683" width="8.42578125" style="88" bestFit="1" customWidth="1"/>
    <col min="7684" max="7684" width="12.140625" style="88" bestFit="1" customWidth="1"/>
    <col min="7685" max="7686" width="6.85546875" style="88" bestFit="1" customWidth="1"/>
    <col min="7687" max="7687" width="2" style="88" customWidth="1"/>
    <col min="7688" max="7688" width="10.42578125" style="88" customWidth="1"/>
    <col min="7689" max="7689" width="9.5703125" style="88" bestFit="1" customWidth="1"/>
    <col min="7690" max="7693" width="9.42578125" style="88" customWidth="1"/>
    <col min="7694" max="7699" width="9.85546875" style="88" customWidth="1"/>
    <col min="7700" max="7937" width="9.140625" style="88"/>
    <col min="7938" max="7938" width="67.140625" style="88" customWidth="1"/>
    <col min="7939" max="7939" width="8.42578125" style="88" bestFit="1" customWidth="1"/>
    <col min="7940" max="7940" width="12.140625" style="88" bestFit="1" customWidth="1"/>
    <col min="7941" max="7942" width="6.85546875" style="88" bestFit="1" customWidth="1"/>
    <col min="7943" max="7943" width="2" style="88" customWidth="1"/>
    <col min="7944" max="7944" width="10.42578125" style="88" customWidth="1"/>
    <col min="7945" max="7945" width="9.5703125" style="88" bestFit="1" customWidth="1"/>
    <col min="7946" max="7949" width="9.42578125" style="88" customWidth="1"/>
    <col min="7950" max="7955" width="9.85546875" style="88" customWidth="1"/>
    <col min="7956" max="8193" width="9.140625" style="88"/>
    <col min="8194" max="8194" width="67.140625" style="88" customWidth="1"/>
    <col min="8195" max="8195" width="8.42578125" style="88" bestFit="1" customWidth="1"/>
    <col min="8196" max="8196" width="12.140625" style="88" bestFit="1" customWidth="1"/>
    <col min="8197" max="8198" width="6.85546875" style="88" bestFit="1" customWidth="1"/>
    <col min="8199" max="8199" width="2" style="88" customWidth="1"/>
    <col min="8200" max="8200" width="10.42578125" style="88" customWidth="1"/>
    <col min="8201" max="8201" width="9.5703125" style="88" bestFit="1" customWidth="1"/>
    <col min="8202" max="8205" width="9.42578125" style="88" customWidth="1"/>
    <col min="8206" max="8211" width="9.85546875" style="88" customWidth="1"/>
    <col min="8212" max="8449" width="9.140625" style="88"/>
    <col min="8450" max="8450" width="67.140625" style="88" customWidth="1"/>
    <col min="8451" max="8451" width="8.42578125" style="88" bestFit="1" customWidth="1"/>
    <col min="8452" max="8452" width="12.140625" style="88" bestFit="1" customWidth="1"/>
    <col min="8453" max="8454" width="6.85546875" style="88" bestFit="1" customWidth="1"/>
    <col min="8455" max="8455" width="2" style="88" customWidth="1"/>
    <col min="8456" max="8456" width="10.42578125" style="88" customWidth="1"/>
    <col min="8457" max="8457" width="9.5703125" style="88" bestFit="1" customWidth="1"/>
    <col min="8458" max="8461" width="9.42578125" style="88" customWidth="1"/>
    <col min="8462" max="8467" width="9.85546875" style="88" customWidth="1"/>
    <col min="8468" max="8705" width="9.140625" style="88"/>
    <col min="8706" max="8706" width="67.140625" style="88" customWidth="1"/>
    <col min="8707" max="8707" width="8.42578125" style="88" bestFit="1" customWidth="1"/>
    <col min="8708" max="8708" width="12.140625" style="88" bestFit="1" customWidth="1"/>
    <col min="8709" max="8710" width="6.85546875" style="88" bestFit="1" customWidth="1"/>
    <col min="8711" max="8711" width="2" style="88" customWidth="1"/>
    <col min="8712" max="8712" width="10.42578125" style="88" customWidth="1"/>
    <col min="8713" max="8713" width="9.5703125" style="88" bestFit="1" customWidth="1"/>
    <col min="8714" max="8717" width="9.42578125" style="88" customWidth="1"/>
    <col min="8718" max="8723" width="9.85546875" style="88" customWidth="1"/>
    <col min="8724" max="8961" width="9.140625" style="88"/>
    <col min="8962" max="8962" width="67.140625" style="88" customWidth="1"/>
    <col min="8963" max="8963" width="8.42578125" style="88" bestFit="1" customWidth="1"/>
    <col min="8964" max="8964" width="12.140625" style="88" bestFit="1" customWidth="1"/>
    <col min="8965" max="8966" width="6.85546875" style="88" bestFit="1" customWidth="1"/>
    <col min="8967" max="8967" width="2" style="88" customWidth="1"/>
    <col min="8968" max="8968" width="10.42578125" style="88" customWidth="1"/>
    <col min="8969" max="8969" width="9.5703125" style="88" bestFit="1" customWidth="1"/>
    <col min="8970" max="8973" width="9.42578125" style="88" customWidth="1"/>
    <col min="8974" max="8979" width="9.85546875" style="88" customWidth="1"/>
    <col min="8980" max="9217" width="9.140625" style="88"/>
    <col min="9218" max="9218" width="67.140625" style="88" customWidth="1"/>
    <col min="9219" max="9219" width="8.42578125" style="88" bestFit="1" customWidth="1"/>
    <col min="9220" max="9220" width="12.140625" style="88" bestFit="1" customWidth="1"/>
    <col min="9221" max="9222" width="6.85546875" style="88" bestFit="1" customWidth="1"/>
    <col min="9223" max="9223" width="2" style="88" customWidth="1"/>
    <col min="9224" max="9224" width="10.42578125" style="88" customWidth="1"/>
    <col min="9225" max="9225" width="9.5703125" style="88" bestFit="1" customWidth="1"/>
    <col min="9226" max="9229" width="9.42578125" style="88" customWidth="1"/>
    <col min="9230" max="9235" width="9.85546875" style="88" customWidth="1"/>
    <col min="9236" max="9473" width="9.140625" style="88"/>
    <col min="9474" max="9474" width="67.140625" style="88" customWidth="1"/>
    <col min="9475" max="9475" width="8.42578125" style="88" bestFit="1" customWidth="1"/>
    <col min="9476" max="9476" width="12.140625" style="88" bestFit="1" customWidth="1"/>
    <col min="9477" max="9478" width="6.85546875" style="88" bestFit="1" customWidth="1"/>
    <col min="9479" max="9479" width="2" style="88" customWidth="1"/>
    <col min="9480" max="9480" width="10.42578125" style="88" customWidth="1"/>
    <col min="9481" max="9481" width="9.5703125" style="88" bestFit="1" customWidth="1"/>
    <col min="9482" max="9485" width="9.42578125" style="88" customWidth="1"/>
    <col min="9486" max="9491" width="9.85546875" style="88" customWidth="1"/>
    <col min="9492" max="9729" width="9.140625" style="88"/>
    <col min="9730" max="9730" width="67.140625" style="88" customWidth="1"/>
    <col min="9731" max="9731" width="8.42578125" style="88" bestFit="1" customWidth="1"/>
    <col min="9732" max="9732" width="12.140625" style="88" bestFit="1" customWidth="1"/>
    <col min="9733" max="9734" width="6.85546875" style="88" bestFit="1" customWidth="1"/>
    <col min="9735" max="9735" width="2" style="88" customWidth="1"/>
    <col min="9736" max="9736" width="10.42578125" style="88" customWidth="1"/>
    <col min="9737" max="9737" width="9.5703125" style="88" bestFit="1" customWidth="1"/>
    <col min="9738" max="9741" width="9.42578125" style="88" customWidth="1"/>
    <col min="9742" max="9747" width="9.85546875" style="88" customWidth="1"/>
    <col min="9748" max="9985" width="9.140625" style="88"/>
    <col min="9986" max="9986" width="67.140625" style="88" customWidth="1"/>
    <col min="9987" max="9987" width="8.42578125" style="88" bestFit="1" customWidth="1"/>
    <col min="9988" max="9988" width="12.140625" style="88" bestFit="1" customWidth="1"/>
    <col min="9989" max="9990" width="6.85546875" style="88" bestFit="1" customWidth="1"/>
    <col min="9991" max="9991" width="2" style="88" customWidth="1"/>
    <col min="9992" max="9992" width="10.42578125" style="88" customWidth="1"/>
    <col min="9993" max="9993" width="9.5703125" style="88" bestFit="1" customWidth="1"/>
    <col min="9994" max="9997" width="9.42578125" style="88" customWidth="1"/>
    <col min="9998" max="10003" width="9.85546875" style="88" customWidth="1"/>
    <col min="10004" max="10241" width="9.140625" style="88"/>
    <col min="10242" max="10242" width="67.140625" style="88" customWidth="1"/>
    <col min="10243" max="10243" width="8.42578125" style="88" bestFit="1" customWidth="1"/>
    <col min="10244" max="10244" width="12.140625" style="88" bestFit="1" customWidth="1"/>
    <col min="10245" max="10246" width="6.85546875" style="88" bestFit="1" customWidth="1"/>
    <col min="10247" max="10247" width="2" style="88" customWidth="1"/>
    <col min="10248" max="10248" width="10.42578125" style="88" customWidth="1"/>
    <col min="10249" max="10249" width="9.5703125" style="88" bestFit="1" customWidth="1"/>
    <col min="10250" max="10253" width="9.42578125" style="88" customWidth="1"/>
    <col min="10254" max="10259" width="9.85546875" style="88" customWidth="1"/>
    <col min="10260" max="10497" width="9.140625" style="88"/>
    <col min="10498" max="10498" width="67.140625" style="88" customWidth="1"/>
    <col min="10499" max="10499" width="8.42578125" style="88" bestFit="1" customWidth="1"/>
    <col min="10500" max="10500" width="12.140625" style="88" bestFit="1" customWidth="1"/>
    <col min="10501" max="10502" width="6.85546875" style="88" bestFit="1" customWidth="1"/>
    <col min="10503" max="10503" width="2" style="88" customWidth="1"/>
    <col min="10504" max="10504" width="10.42578125" style="88" customWidth="1"/>
    <col min="10505" max="10505" width="9.5703125" style="88" bestFit="1" customWidth="1"/>
    <col min="10506" max="10509" width="9.42578125" style="88" customWidth="1"/>
    <col min="10510" max="10515" width="9.85546875" style="88" customWidth="1"/>
    <col min="10516" max="10753" width="9.140625" style="88"/>
    <col min="10754" max="10754" width="67.140625" style="88" customWidth="1"/>
    <col min="10755" max="10755" width="8.42578125" style="88" bestFit="1" customWidth="1"/>
    <col min="10756" max="10756" width="12.140625" style="88" bestFit="1" customWidth="1"/>
    <col min="10757" max="10758" width="6.85546875" style="88" bestFit="1" customWidth="1"/>
    <col min="10759" max="10759" width="2" style="88" customWidth="1"/>
    <col min="10760" max="10760" width="10.42578125" style="88" customWidth="1"/>
    <col min="10761" max="10761" width="9.5703125" style="88" bestFit="1" customWidth="1"/>
    <col min="10762" max="10765" width="9.42578125" style="88" customWidth="1"/>
    <col min="10766" max="10771" width="9.85546875" style="88" customWidth="1"/>
    <col min="10772" max="11009" width="9.140625" style="88"/>
    <col min="11010" max="11010" width="67.140625" style="88" customWidth="1"/>
    <col min="11011" max="11011" width="8.42578125" style="88" bestFit="1" customWidth="1"/>
    <col min="11012" max="11012" width="12.140625" style="88" bestFit="1" customWidth="1"/>
    <col min="11013" max="11014" width="6.85546875" style="88" bestFit="1" customWidth="1"/>
    <col min="11015" max="11015" width="2" style="88" customWidth="1"/>
    <col min="11016" max="11016" width="10.42578125" style="88" customWidth="1"/>
    <col min="11017" max="11017" width="9.5703125" style="88" bestFit="1" customWidth="1"/>
    <col min="11018" max="11021" width="9.42578125" style="88" customWidth="1"/>
    <col min="11022" max="11027" width="9.85546875" style="88" customWidth="1"/>
    <col min="11028" max="11265" width="9.140625" style="88"/>
    <col min="11266" max="11266" width="67.140625" style="88" customWidth="1"/>
    <col min="11267" max="11267" width="8.42578125" style="88" bestFit="1" customWidth="1"/>
    <col min="11268" max="11268" width="12.140625" style="88" bestFit="1" customWidth="1"/>
    <col min="11269" max="11270" width="6.85546875" style="88" bestFit="1" customWidth="1"/>
    <col min="11271" max="11271" width="2" style="88" customWidth="1"/>
    <col min="11272" max="11272" width="10.42578125" style="88" customWidth="1"/>
    <col min="11273" max="11273" width="9.5703125" style="88" bestFit="1" customWidth="1"/>
    <col min="11274" max="11277" width="9.42578125" style="88" customWidth="1"/>
    <col min="11278" max="11283" width="9.85546875" style="88" customWidth="1"/>
    <col min="11284" max="11521" width="9.140625" style="88"/>
    <col min="11522" max="11522" width="67.140625" style="88" customWidth="1"/>
    <col min="11523" max="11523" width="8.42578125" style="88" bestFit="1" customWidth="1"/>
    <col min="11524" max="11524" width="12.140625" style="88" bestFit="1" customWidth="1"/>
    <col min="11525" max="11526" width="6.85546875" style="88" bestFit="1" customWidth="1"/>
    <col min="11527" max="11527" width="2" style="88" customWidth="1"/>
    <col min="11528" max="11528" width="10.42578125" style="88" customWidth="1"/>
    <col min="11529" max="11529" width="9.5703125" style="88" bestFit="1" customWidth="1"/>
    <col min="11530" max="11533" width="9.42578125" style="88" customWidth="1"/>
    <col min="11534" max="11539" width="9.85546875" style="88" customWidth="1"/>
    <col min="11540" max="11777" width="9.140625" style="88"/>
    <col min="11778" max="11778" width="67.140625" style="88" customWidth="1"/>
    <col min="11779" max="11779" width="8.42578125" style="88" bestFit="1" customWidth="1"/>
    <col min="11780" max="11780" width="12.140625" style="88" bestFit="1" customWidth="1"/>
    <col min="11781" max="11782" width="6.85546875" style="88" bestFit="1" customWidth="1"/>
    <col min="11783" max="11783" width="2" style="88" customWidth="1"/>
    <col min="11784" max="11784" width="10.42578125" style="88" customWidth="1"/>
    <col min="11785" max="11785" width="9.5703125" style="88" bestFit="1" customWidth="1"/>
    <col min="11786" max="11789" width="9.42578125" style="88" customWidth="1"/>
    <col min="11790" max="11795" width="9.85546875" style="88" customWidth="1"/>
    <col min="11796" max="12033" width="9.140625" style="88"/>
    <col min="12034" max="12034" width="67.140625" style="88" customWidth="1"/>
    <col min="12035" max="12035" width="8.42578125" style="88" bestFit="1" customWidth="1"/>
    <col min="12036" max="12036" width="12.140625" style="88" bestFit="1" customWidth="1"/>
    <col min="12037" max="12038" width="6.85546875" style="88" bestFit="1" customWidth="1"/>
    <col min="12039" max="12039" width="2" style="88" customWidth="1"/>
    <col min="12040" max="12040" width="10.42578125" style="88" customWidth="1"/>
    <col min="12041" max="12041" width="9.5703125" style="88" bestFit="1" customWidth="1"/>
    <col min="12042" max="12045" width="9.42578125" style="88" customWidth="1"/>
    <col min="12046" max="12051" width="9.85546875" style="88" customWidth="1"/>
    <col min="12052" max="12289" width="9.140625" style="88"/>
    <col min="12290" max="12290" width="67.140625" style="88" customWidth="1"/>
    <col min="12291" max="12291" width="8.42578125" style="88" bestFit="1" customWidth="1"/>
    <col min="12292" max="12292" width="12.140625" style="88" bestFit="1" customWidth="1"/>
    <col min="12293" max="12294" width="6.85546875" style="88" bestFit="1" customWidth="1"/>
    <col min="12295" max="12295" width="2" style="88" customWidth="1"/>
    <col min="12296" max="12296" width="10.42578125" style="88" customWidth="1"/>
    <col min="12297" max="12297" width="9.5703125" style="88" bestFit="1" customWidth="1"/>
    <col min="12298" max="12301" width="9.42578125" style="88" customWidth="1"/>
    <col min="12302" max="12307" width="9.85546875" style="88" customWidth="1"/>
    <col min="12308" max="12545" width="9.140625" style="88"/>
    <col min="12546" max="12546" width="67.140625" style="88" customWidth="1"/>
    <col min="12547" max="12547" width="8.42578125" style="88" bestFit="1" customWidth="1"/>
    <col min="12548" max="12548" width="12.140625" style="88" bestFit="1" customWidth="1"/>
    <col min="12549" max="12550" width="6.85546875" style="88" bestFit="1" customWidth="1"/>
    <col min="12551" max="12551" width="2" style="88" customWidth="1"/>
    <col min="12552" max="12552" width="10.42578125" style="88" customWidth="1"/>
    <col min="12553" max="12553" width="9.5703125" style="88" bestFit="1" customWidth="1"/>
    <col min="12554" max="12557" width="9.42578125" style="88" customWidth="1"/>
    <col min="12558" max="12563" width="9.85546875" style="88" customWidth="1"/>
    <col min="12564" max="12801" width="9.140625" style="88"/>
    <col min="12802" max="12802" width="67.140625" style="88" customWidth="1"/>
    <col min="12803" max="12803" width="8.42578125" style="88" bestFit="1" customWidth="1"/>
    <col min="12804" max="12804" width="12.140625" style="88" bestFit="1" customWidth="1"/>
    <col min="12805" max="12806" width="6.85546875" style="88" bestFit="1" customWidth="1"/>
    <col min="12807" max="12807" width="2" style="88" customWidth="1"/>
    <col min="12808" max="12808" width="10.42578125" style="88" customWidth="1"/>
    <col min="12809" max="12809" width="9.5703125" style="88" bestFit="1" customWidth="1"/>
    <col min="12810" max="12813" width="9.42578125" style="88" customWidth="1"/>
    <col min="12814" max="12819" width="9.85546875" style="88" customWidth="1"/>
    <col min="12820" max="13057" width="9.140625" style="88"/>
    <col min="13058" max="13058" width="67.140625" style="88" customWidth="1"/>
    <col min="13059" max="13059" width="8.42578125" style="88" bestFit="1" customWidth="1"/>
    <col min="13060" max="13060" width="12.140625" style="88" bestFit="1" customWidth="1"/>
    <col min="13061" max="13062" width="6.85546875" style="88" bestFit="1" customWidth="1"/>
    <col min="13063" max="13063" width="2" style="88" customWidth="1"/>
    <col min="13064" max="13064" width="10.42578125" style="88" customWidth="1"/>
    <col min="13065" max="13065" width="9.5703125" style="88" bestFit="1" customWidth="1"/>
    <col min="13066" max="13069" width="9.42578125" style="88" customWidth="1"/>
    <col min="13070" max="13075" width="9.85546875" style="88" customWidth="1"/>
    <col min="13076" max="13313" width="9.140625" style="88"/>
    <col min="13314" max="13314" width="67.140625" style="88" customWidth="1"/>
    <col min="13315" max="13315" width="8.42578125" style="88" bestFit="1" customWidth="1"/>
    <col min="13316" max="13316" width="12.140625" style="88" bestFit="1" customWidth="1"/>
    <col min="13317" max="13318" width="6.85546875" style="88" bestFit="1" customWidth="1"/>
    <col min="13319" max="13319" width="2" style="88" customWidth="1"/>
    <col min="13320" max="13320" width="10.42578125" style="88" customWidth="1"/>
    <col min="13321" max="13321" width="9.5703125" style="88" bestFit="1" customWidth="1"/>
    <col min="13322" max="13325" width="9.42578125" style="88" customWidth="1"/>
    <col min="13326" max="13331" width="9.85546875" style="88" customWidth="1"/>
    <col min="13332" max="13569" width="9.140625" style="88"/>
    <col min="13570" max="13570" width="67.140625" style="88" customWidth="1"/>
    <col min="13571" max="13571" width="8.42578125" style="88" bestFit="1" customWidth="1"/>
    <col min="13572" max="13572" width="12.140625" style="88" bestFit="1" customWidth="1"/>
    <col min="13573" max="13574" width="6.85546875" style="88" bestFit="1" customWidth="1"/>
    <col min="13575" max="13575" width="2" style="88" customWidth="1"/>
    <col min="13576" max="13576" width="10.42578125" style="88" customWidth="1"/>
    <col min="13577" max="13577" width="9.5703125" style="88" bestFit="1" customWidth="1"/>
    <col min="13578" max="13581" width="9.42578125" style="88" customWidth="1"/>
    <col min="13582" max="13587" width="9.85546875" style="88" customWidth="1"/>
    <col min="13588" max="13825" width="9.140625" style="88"/>
    <col min="13826" max="13826" width="67.140625" style="88" customWidth="1"/>
    <col min="13827" max="13827" width="8.42578125" style="88" bestFit="1" customWidth="1"/>
    <col min="13828" max="13828" width="12.140625" style="88" bestFit="1" customWidth="1"/>
    <col min="13829" max="13830" width="6.85546875" style="88" bestFit="1" customWidth="1"/>
    <col min="13831" max="13831" width="2" style="88" customWidth="1"/>
    <col min="13832" max="13832" width="10.42578125" style="88" customWidth="1"/>
    <col min="13833" max="13833" width="9.5703125" style="88" bestFit="1" customWidth="1"/>
    <col min="13834" max="13837" width="9.42578125" style="88" customWidth="1"/>
    <col min="13838" max="13843" width="9.85546875" style="88" customWidth="1"/>
    <col min="13844" max="14081" width="9.140625" style="88"/>
    <col min="14082" max="14082" width="67.140625" style="88" customWidth="1"/>
    <col min="14083" max="14083" width="8.42578125" style="88" bestFit="1" customWidth="1"/>
    <col min="14084" max="14084" width="12.140625" style="88" bestFit="1" customWidth="1"/>
    <col min="14085" max="14086" width="6.85546875" style="88" bestFit="1" customWidth="1"/>
    <col min="14087" max="14087" width="2" style="88" customWidth="1"/>
    <col min="14088" max="14088" width="10.42578125" style="88" customWidth="1"/>
    <col min="14089" max="14089" width="9.5703125" style="88" bestFit="1" customWidth="1"/>
    <col min="14090" max="14093" width="9.42578125" style="88" customWidth="1"/>
    <col min="14094" max="14099" width="9.85546875" style="88" customWidth="1"/>
    <col min="14100" max="14337" width="9.140625" style="88"/>
    <col min="14338" max="14338" width="67.140625" style="88" customWidth="1"/>
    <col min="14339" max="14339" width="8.42578125" style="88" bestFit="1" customWidth="1"/>
    <col min="14340" max="14340" width="12.140625" style="88" bestFit="1" customWidth="1"/>
    <col min="14341" max="14342" width="6.85546875" style="88" bestFit="1" customWidth="1"/>
    <col min="14343" max="14343" width="2" style="88" customWidth="1"/>
    <col min="14344" max="14344" width="10.42578125" style="88" customWidth="1"/>
    <col min="14345" max="14345" width="9.5703125" style="88" bestFit="1" customWidth="1"/>
    <col min="14346" max="14349" width="9.42578125" style="88" customWidth="1"/>
    <col min="14350" max="14355" width="9.85546875" style="88" customWidth="1"/>
    <col min="14356" max="14593" width="9.140625" style="88"/>
    <col min="14594" max="14594" width="67.140625" style="88" customWidth="1"/>
    <col min="14595" max="14595" width="8.42578125" style="88" bestFit="1" customWidth="1"/>
    <col min="14596" max="14596" width="12.140625" style="88" bestFit="1" customWidth="1"/>
    <col min="14597" max="14598" width="6.85546875" style="88" bestFit="1" customWidth="1"/>
    <col min="14599" max="14599" width="2" style="88" customWidth="1"/>
    <col min="14600" max="14600" width="10.42578125" style="88" customWidth="1"/>
    <col min="14601" max="14601" width="9.5703125" style="88" bestFit="1" customWidth="1"/>
    <col min="14602" max="14605" width="9.42578125" style="88" customWidth="1"/>
    <col min="14606" max="14611" width="9.85546875" style="88" customWidth="1"/>
    <col min="14612" max="14849" width="9.140625" style="88"/>
    <col min="14850" max="14850" width="67.140625" style="88" customWidth="1"/>
    <col min="14851" max="14851" width="8.42578125" style="88" bestFit="1" customWidth="1"/>
    <col min="14852" max="14852" width="12.140625" style="88" bestFit="1" customWidth="1"/>
    <col min="14853" max="14854" width="6.85546875" style="88" bestFit="1" customWidth="1"/>
    <col min="14855" max="14855" width="2" style="88" customWidth="1"/>
    <col min="14856" max="14856" width="10.42578125" style="88" customWidth="1"/>
    <col min="14857" max="14857" width="9.5703125" style="88" bestFit="1" customWidth="1"/>
    <col min="14858" max="14861" width="9.42578125" style="88" customWidth="1"/>
    <col min="14862" max="14867" width="9.85546875" style="88" customWidth="1"/>
    <col min="14868" max="15105" width="9.140625" style="88"/>
    <col min="15106" max="15106" width="67.140625" style="88" customWidth="1"/>
    <col min="15107" max="15107" width="8.42578125" style="88" bestFit="1" customWidth="1"/>
    <col min="15108" max="15108" width="12.140625" style="88" bestFit="1" customWidth="1"/>
    <col min="15109" max="15110" width="6.85546875" style="88" bestFit="1" customWidth="1"/>
    <col min="15111" max="15111" width="2" style="88" customWidth="1"/>
    <col min="15112" max="15112" width="10.42578125" style="88" customWidth="1"/>
    <col min="15113" max="15113" width="9.5703125" style="88" bestFit="1" customWidth="1"/>
    <col min="15114" max="15117" width="9.42578125" style="88" customWidth="1"/>
    <col min="15118" max="15123" width="9.85546875" style="88" customWidth="1"/>
    <col min="15124" max="15361" width="9.140625" style="88"/>
    <col min="15362" max="15362" width="67.140625" style="88" customWidth="1"/>
    <col min="15363" max="15363" width="8.42578125" style="88" bestFit="1" customWidth="1"/>
    <col min="15364" max="15364" width="12.140625" style="88" bestFit="1" customWidth="1"/>
    <col min="15365" max="15366" width="6.85546875" style="88" bestFit="1" customWidth="1"/>
    <col min="15367" max="15367" width="2" style="88" customWidth="1"/>
    <col min="15368" max="15368" width="10.42578125" style="88" customWidth="1"/>
    <col min="15369" max="15369" width="9.5703125" style="88" bestFit="1" customWidth="1"/>
    <col min="15370" max="15373" width="9.42578125" style="88" customWidth="1"/>
    <col min="15374" max="15379" width="9.85546875" style="88" customWidth="1"/>
    <col min="15380" max="15617" width="9.140625" style="88"/>
    <col min="15618" max="15618" width="67.140625" style="88" customWidth="1"/>
    <col min="15619" max="15619" width="8.42578125" style="88" bestFit="1" customWidth="1"/>
    <col min="15620" max="15620" width="12.140625" style="88" bestFit="1" customWidth="1"/>
    <col min="15621" max="15622" width="6.85546875" style="88" bestFit="1" customWidth="1"/>
    <col min="15623" max="15623" width="2" style="88" customWidth="1"/>
    <col min="15624" max="15624" width="10.42578125" style="88" customWidth="1"/>
    <col min="15625" max="15625" width="9.5703125" style="88" bestFit="1" customWidth="1"/>
    <col min="15626" max="15629" width="9.42578125" style="88" customWidth="1"/>
    <col min="15630" max="15635" width="9.85546875" style="88" customWidth="1"/>
    <col min="15636" max="15873" width="9.140625" style="88"/>
    <col min="15874" max="15874" width="67.140625" style="88" customWidth="1"/>
    <col min="15875" max="15875" width="8.42578125" style="88" bestFit="1" customWidth="1"/>
    <col min="15876" max="15876" width="12.140625" style="88" bestFit="1" customWidth="1"/>
    <col min="15877" max="15878" width="6.85546875" style="88" bestFit="1" customWidth="1"/>
    <col min="15879" max="15879" width="2" style="88" customWidth="1"/>
    <col min="15880" max="15880" width="10.42578125" style="88" customWidth="1"/>
    <col min="15881" max="15881" width="9.5703125" style="88" bestFit="1" customWidth="1"/>
    <col min="15882" max="15885" width="9.42578125" style="88" customWidth="1"/>
    <col min="15886" max="15891" width="9.85546875" style="88" customWidth="1"/>
    <col min="15892" max="16129" width="9.140625" style="88"/>
    <col min="16130" max="16130" width="67.140625" style="88" customWidth="1"/>
    <col min="16131" max="16131" width="8.42578125" style="88" bestFit="1" customWidth="1"/>
    <col min="16132" max="16132" width="12.140625" style="88" bestFit="1" customWidth="1"/>
    <col min="16133" max="16134" width="6.85546875" style="88" bestFit="1" customWidth="1"/>
    <col min="16135" max="16135" width="2" style="88" customWidth="1"/>
    <col min="16136" max="16136" width="10.42578125" style="88" customWidth="1"/>
    <col min="16137" max="16137" width="9.5703125" style="88" bestFit="1" customWidth="1"/>
    <col min="16138" max="16141" width="9.42578125" style="88" customWidth="1"/>
    <col min="16142" max="16147" width="9.85546875" style="88" customWidth="1"/>
    <col min="16148" max="16384" width="9.140625" style="88"/>
  </cols>
  <sheetData>
    <row r="1" spans="1:19" ht="15.75">
      <c r="A1" s="1398" t="s">
        <v>546</v>
      </c>
      <c r="B1" s="1396"/>
      <c r="C1" s="1396"/>
      <c r="D1" s="1396"/>
      <c r="E1" s="1396"/>
      <c r="F1" s="1396"/>
      <c r="G1" s="1396"/>
      <c r="H1" s="1396"/>
      <c r="I1" s="1396"/>
      <c r="J1" s="1396"/>
      <c r="K1" s="1396"/>
      <c r="L1" s="1396"/>
      <c r="M1" s="1396"/>
      <c r="N1" s="1396"/>
      <c r="O1" s="1396"/>
      <c r="P1" s="1396"/>
      <c r="Q1" s="1396"/>
      <c r="R1" s="1396"/>
      <c r="S1" s="1397"/>
    </row>
    <row r="2" spans="1:19">
      <c r="A2" s="69"/>
      <c r="B2" s="95"/>
      <c r="C2" s="95"/>
      <c r="D2" s="95"/>
      <c r="E2" s="95"/>
      <c r="F2" s="108"/>
      <c r="G2" s="108"/>
      <c r="I2" s="108"/>
      <c r="J2" s="108"/>
      <c r="K2" s="108"/>
      <c r="L2" s="108"/>
      <c r="M2" s="108"/>
      <c r="N2" s="108"/>
    </row>
    <row r="3" spans="1:19">
      <c r="A3" s="91"/>
      <c r="B3" s="110"/>
      <c r="C3" s="111" t="s">
        <v>87</v>
      </c>
      <c r="D3" s="169"/>
      <c r="E3" s="169"/>
      <c r="F3" s="170"/>
      <c r="G3" s="114"/>
      <c r="H3" s="1390" t="s">
        <v>225</v>
      </c>
      <c r="I3" s="1390"/>
      <c r="J3" s="1390"/>
      <c r="K3" s="1390"/>
      <c r="L3" s="1390"/>
      <c r="M3" s="1390"/>
      <c r="N3" s="1391" t="s">
        <v>226</v>
      </c>
      <c r="O3" s="1391"/>
      <c r="P3" s="1391"/>
      <c r="Q3" s="1391"/>
      <c r="R3" s="1391"/>
      <c r="S3" s="1391"/>
    </row>
    <row r="4" spans="1:19">
      <c r="A4" s="171" t="s">
        <v>88</v>
      </c>
      <c r="B4" s="116" t="s">
        <v>89</v>
      </c>
      <c r="C4" s="117" t="s">
        <v>90</v>
      </c>
      <c r="D4" s="172" t="s">
        <v>91</v>
      </c>
      <c r="E4" s="172" t="s">
        <v>92</v>
      </c>
      <c r="F4" s="173" t="s">
        <v>0</v>
      </c>
      <c r="G4" s="119"/>
      <c r="H4" s="120">
        <v>2015</v>
      </c>
      <c r="I4" s="120">
        <v>2016</v>
      </c>
      <c r="J4" s="120">
        <v>2017</v>
      </c>
      <c r="K4" s="120">
        <v>2018</v>
      </c>
      <c r="L4" s="120">
        <v>2019</v>
      </c>
      <c r="M4" s="120">
        <v>2020</v>
      </c>
      <c r="N4" s="120">
        <v>2015</v>
      </c>
      <c r="O4" s="120">
        <v>2016</v>
      </c>
      <c r="P4" s="120">
        <v>2017</v>
      </c>
      <c r="Q4" s="120">
        <v>2018</v>
      </c>
      <c r="R4" s="120">
        <v>2019</v>
      </c>
      <c r="S4" s="120">
        <v>2020</v>
      </c>
    </row>
    <row r="5" spans="1:19">
      <c r="A5" s="128" t="s">
        <v>93</v>
      </c>
      <c r="B5" s="122" t="s">
        <v>94</v>
      </c>
      <c r="C5" s="123" t="s">
        <v>95</v>
      </c>
      <c r="D5" s="124" t="s">
        <v>96</v>
      </c>
      <c r="E5" s="124" t="s">
        <v>111</v>
      </c>
      <c r="F5" s="174" t="s">
        <v>98</v>
      </c>
      <c r="G5" s="126"/>
      <c r="H5" s="127"/>
      <c r="I5" s="127"/>
      <c r="J5" s="127"/>
      <c r="K5" s="127"/>
      <c r="L5" s="127"/>
      <c r="M5" s="127"/>
      <c r="N5" s="127"/>
      <c r="O5" s="127"/>
      <c r="P5" s="128"/>
      <c r="Q5" s="128"/>
      <c r="R5" s="128"/>
      <c r="S5" s="128"/>
    </row>
    <row r="6" spans="1:19">
      <c r="A6" s="171"/>
      <c r="B6" s="175" t="s">
        <v>99</v>
      </c>
      <c r="C6" s="130"/>
      <c r="D6" s="177"/>
      <c r="E6" s="177"/>
      <c r="F6" s="178"/>
      <c r="G6" s="132"/>
      <c r="H6" s="179"/>
      <c r="I6" s="179"/>
      <c r="J6" s="179"/>
      <c r="K6" s="179"/>
      <c r="L6" s="179"/>
      <c r="M6" s="179"/>
      <c r="N6" s="92"/>
      <c r="O6" s="92"/>
      <c r="P6" s="92"/>
      <c r="Q6" s="92"/>
      <c r="R6" s="92"/>
      <c r="S6" s="92"/>
    </row>
    <row r="7" spans="1:19">
      <c r="A7" s="92"/>
      <c r="B7" s="180"/>
      <c r="C7" s="130"/>
      <c r="D7" s="180"/>
      <c r="E7" s="180"/>
      <c r="F7" s="176"/>
      <c r="G7" s="135"/>
      <c r="H7" s="136"/>
      <c r="I7" s="136"/>
      <c r="J7" s="136"/>
      <c r="K7" s="136"/>
      <c r="L7" s="136"/>
      <c r="M7" s="136"/>
      <c r="N7" s="92"/>
      <c r="O7" s="92"/>
      <c r="P7" s="92"/>
      <c r="Q7" s="92"/>
      <c r="R7" s="92"/>
      <c r="S7" s="92"/>
    </row>
    <row r="8" spans="1:19">
      <c r="A8" s="181">
        <v>1.1000000000000001</v>
      </c>
      <c r="B8" s="180" t="s">
        <v>204</v>
      </c>
      <c r="C8" s="512">
        <v>0</v>
      </c>
      <c r="D8" s="180" t="s">
        <v>86</v>
      </c>
      <c r="E8" s="180">
        <v>1</v>
      </c>
      <c r="F8" s="176">
        <f>E8*C8</f>
        <v>0</v>
      </c>
      <c r="G8" s="135"/>
      <c r="H8" s="971">
        <f>Inputs!L$82</f>
        <v>68.441017362959727</v>
      </c>
      <c r="I8" s="971">
        <f>Inputs!M$82</f>
        <v>69.791189569063036</v>
      </c>
      <c r="J8" s="971">
        <f>Inputs!N$82</f>
        <v>71.02222509185215</v>
      </c>
      <c r="K8" s="971">
        <f>Inputs!O$82</f>
        <v>72.274974651437702</v>
      </c>
      <c r="L8" s="971">
        <f>Inputs!P$82</f>
        <v>73.549821258208297</v>
      </c>
      <c r="M8" s="971">
        <f>Inputs!Q$82</f>
        <v>74.847154678410959</v>
      </c>
      <c r="N8" s="997">
        <f t="shared" ref="N8:S8" si="0">H8*$F8</f>
        <v>0</v>
      </c>
      <c r="O8" s="997">
        <f t="shared" si="0"/>
        <v>0</v>
      </c>
      <c r="P8" s="997">
        <f t="shared" si="0"/>
        <v>0</v>
      </c>
      <c r="Q8" s="997">
        <f t="shared" si="0"/>
        <v>0</v>
      </c>
      <c r="R8" s="997">
        <f t="shared" si="0"/>
        <v>0</v>
      </c>
      <c r="S8" s="997">
        <f t="shared" si="0"/>
        <v>0</v>
      </c>
    </row>
    <row r="9" spans="1:19">
      <c r="A9" s="181"/>
      <c r="B9" s="180"/>
      <c r="C9" s="512"/>
      <c r="D9" s="180"/>
      <c r="E9" s="180"/>
      <c r="F9" s="176"/>
      <c r="G9" s="135"/>
      <c r="H9" s="982"/>
      <c r="I9" s="982"/>
      <c r="J9" s="982"/>
      <c r="K9" s="982"/>
      <c r="L9" s="982"/>
      <c r="M9" s="982"/>
      <c r="N9" s="997"/>
      <c r="O9" s="997"/>
      <c r="P9" s="997"/>
      <c r="Q9" s="997"/>
      <c r="R9" s="997"/>
      <c r="S9" s="997"/>
    </row>
    <row r="10" spans="1:19">
      <c r="A10" s="181">
        <v>1.2</v>
      </c>
      <c r="B10" s="180" t="s">
        <v>205</v>
      </c>
      <c r="C10" s="512">
        <v>4.4871794871794865E-2</v>
      </c>
      <c r="D10" s="134" t="str">
        <f>Inputs!$D$82</f>
        <v>Support staff</v>
      </c>
      <c r="E10" s="180">
        <v>1</v>
      </c>
      <c r="F10" s="176">
        <f>E10*C10</f>
        <v>4.4871794871794865E-2</v>
      </c>
      <c r="G10" s="135"/>
      <c r="H10" s="971">
        <f>Inputs!L$82</f>
        <v>68.441017362959727</v>
      </c>
      <c r="I10" s="971">
        <f>Inputs!M$82</f>
        <v>69.791189569063036</v>
      </c>
      <c r="J10" s="971">
        <f>Inputs!N$82</f>
        <v>71.02222509185215</v>
      </c>
      <c r="K10" s="971">
        <f>Inputs!O$82</f>
        <v>72.274974651437702</v>
      </c>
      <c r="L10" s="971">
        <f>Inputs!P$82</f>
        <v>73.549821258208297</v>
      </c>
      <c r="M10" s="971">
        <f>Inputs!Q$82</f>
        <v>74.847154678410959</v>
      </c>
      <c r="N10" s="997">
        <f t="shared" ref="N10:S10" si="1">H10*$F10</f>
        <v>3.0710712919276797</v>
      </c>
      <c r="O10" s="997">
        <f t="shared" si="1"/>
        <v>3.131655942201546</v>
      </c>
      <c r="P10" s="997">
        <f t="shared" si="1"/>
        <v>3.1868947156600318</v>
      </c>
      <c r="Q10" s="997">
        <f t="shared" si="1"/>
        <v>3.2431078369234863</v>
      </c>
      <c r="R10" s="997">
        <f t="shared" si="1"/>
        <v>3.3003124923554998</v>
      </c>
      <c r="S10" s="997">
        <f t="shared" si="1"/>
        <v>3.3585261714671577</v>
      </c>
    </row>
    <row r="11" spans="1:19">
      <c r="A11" s="181"/>
      <c r="B11" s="180" t="s">
        <v>112</v>
      </c>
      <c r="C11" s="512"/>
      <c r="D11" s="180"/>
      <c r="E11" s="180"/>
      <c r="F11" s="176"/>
      <c r="G11" s="135"/>
      <c r="H11" s="982"/>
      <c r="I11" s="982"/>
      <c r="J11" s="982"/>
      <c r="K11" s="982"/>
      <c r="L11" s="982"/>
      <c r="M11" s="982"/>
      <c r="N11" s="997"/>
      <c r="O11" s="997"/>
      <c r="P11" s="997"/>
      <c r="Q11" s="997"/>
      <c r="R11" s="997"/>
      <c r="S11" s="997"/>
    </row>
    <row r="12" spans="1:19">
      <c r="A12" s="181"/>
      <c r="B12" s="180"/>
      <c r="C12" s="512"/>
      <c r="D12" s="180"/>
      <c r="E12" s="180"/>
      <c r="F12" s="176"/>
      <c r="G12" s="135"/>
      <c r="H12" s="997"/>
      <c r="I12" s="997"/>
      <c r="J12" s="997"/>
      <c r="K12" s="997"/>
      <c r="L12" s="997"/>
      <c r="M12" s="997"/>
      <c r="N12" s="997"/>
      <c r="O12" s="997"/>
      <c r="P12" s="997"/>
      <c r="Q12" s="997"/>
      <c r="R12" s="997"/>
      <c r="S12" s="997"/>
    </row>
    <row r="13" spans="1:19">
      <c r="A13" s="181">
        <v>1.3</v>
      </c>
      <c r="B13" s="180" t="s">
        <v>113</v>
      </c>
      <c r="C13" s="512">
        <v>5.3846153846153849E-2</v>
      </c>
      <c r="D13" s="134" t="str">
        <f>Inputs!$D$82</f>
        <v>Support staff</v>
      </c>
      <c r="E13" s="180">
        <v>1</v>
      </c>
      <c r="F13" s="176">
        <f>E13*C13</f>
        <v>5.3846153846153849E-2</v>
      </c>
      <c r="G13" s="135"/>
      <c r="H13" s="971">
        <f>Inputs!L$82</f>
        <v>68.441017362959727</v>
      </c>
      <c r="I13" s="971">
        <f>Inputs!M$82</f>
        <v>69.791189569063036</v>
      </c>
      <c r="J13" s="971">
        <f>Inputs!N$82</f>
        <v>71.02222509185215</v>
      </c>
      <c r="K13" s="971">
        <f>Inputs!O$82</f>
        <v>72.274974651437702</v>
      </c>
      <c r="L13" s="971">
        <f>Inputs!P$82</f>
        <v>73.549821258208297</v>
      </c>
      <c r="M13" s="971">
        <f>Inputs!Q$82</f>
        <v>74.847154678410959</v>
      </c>
      <c r="N13" s="997">
        <f t="shared" ref="N13:S13" si="2">H13*$F13</f>
        <v>3.6852855503132163</v>
      </c>
      <c r="O13" s="997">
        <f t="shared" si="2"/>
        <v>3.757987130641856</v>
      </c>
      <c r="P13" s="997">
        <f t="shared" si="2"/>
        <v>3.824273658792039</v>
      </c>
      <c r="Q13" s="997">
        <f t="shared" si="2"/>
        <v>3.891729404308184</v>
      </c>
      <c r="R13" s="997">
        <f t="shared" si="2"/>
        <v>3.960374990826601</v>
      </c>
      <c r="S13" s="997">
        <f t="shared" si="2"/>
        <v>4.0302314057605901</v>
      </c>
    </row>
    <row r="14" spans="1:19">
      <c r="A14" s="181"/>
      <c r="B14" s="180" t="s">
        <v>114</v>
      </c>
      <c r="C14" s="512"/>
      <c r="D14" s="180"/>
      <c r="E14" s="180"/>
      <c r="F14" s="176"/>
      <c r="G14" s="135"/>
      <c r="H14" s="997"/>
      <c r="I14" s="997"/>
      <c r="J14" s="997"/>
      <c r="K14" s="997"/>
      <c r="L14" s="997"/>
      <c r="M14" s="997"/>
      <c r="N14" s="997"/>
      <c r="O14" s="997"/>
      <c r="P14" s="997"/>
      <c r="Q14" s="997"/>
      <c r="R14" s="997"/>
      <c r="S14" s="997"/>
    </row>
    <row r="15" spans="1:19">
      <c r="A15" s="181"/>
      <c r="B15" s="180"/>
      <c r="C15" s="512"/>
      <c r="D15" s="180"/>
      <c r="E15" s="180"/>
      <c r="F15" s="176"/>
      <c r="G15" s="135"/>
      <c r="H15" s="982"/>
      <c r="I15" s="982"/>
      <c r="J15" s="982"/>
      <c r="K15" s="982"/>
      <c r="L15" s="982"/>
      <c r="M15" s="982"/>
      <c r="N15" s="997"/>
      <c r="O15" s="997"/>
      <c r="P15" s="997"/>
      <c r="Q15" s="997"/>
      <c r="R15" s="997"/>
      <c r="S15" s="997"/>
    </row>
    <row r="16" spans="1:19">
      <c r="A16" s="181">
        <v>1.4</v>
      </c>
      <c r="B16" s="180" t="s">
        <v>115</v>
      </c>
      <c r="C16" s="512">
        <v>0.11442307692307692</v>
      </c>
      <c r="D16" s="134" t="str">
        <f>Inputs!$D$82</f>
        <v>Support staff</v>
      </c>
      <c r="E16" s="180">
        <v>1</v>
      </c>
      <c r="F16" s="176">
        <f>E16*C16</f>
        <v>0.11442307692307692</v>
      </c>
      <c r="G16" s="135"/>
      <c r="H16" s="971">
        <f>Inputs!L$82</f>
        <v>68.441017362959727</v>
      </c>
      <c r="I16" s="971">
        <f>Inputs!M$82</f>
        <v>69.791189569063036</v>
      </c>
      <c r="J16" s="971">
        <f>Inputs!N$82</f>
        <v>71.02222509185215</v>
      </c>
      <c r="K16" s="971">
        <f>Inputs!O$82</f>
        <v>72.274974651437702</v>
      </c>
      <c r="L16" s="971">
        <f>Inputs!P$82</f>
        <v>73.549821258208297</v>
      </c>
      <c r="M16" s="971">
        <f>Inputs!Q$82</f>
        <v>74.847154678410959</v>
      </c>
      <c r="N16" s="997">
        <f t="shared" ref="N16:S16" si="3">H16*$F16</f>
        <v>7.8312317944155838</v>
      </c>
      <c r="O16" s="997">
        <f t="shared" si="3"/>
        <v>7.9857226526139433</v>
      </c>
      <c r="P16" s="997">
        <f t="shared" si="3"/>
        <v>8.1265815249330817</v>
      </c>
      <c r="Q16" s="997">
        <f t="shared" si="3"/>
        <v>8.2699249841548905</v>
      </c>
      <c r="R16" s="997">
        <f t="shared" si="3"/>
        <v>8.4157968555065263</v>
      </c>
      <c r="S16" s="997">
        <f t="shared" si="3"/>
        <v>8.5642417372412538</v>
      </c>
    </row>
    <row r="17" spans="1:19">
      <c r="A17" s="181"/>
      <c r="B17" s="180"/>
      <c r="C17" s="512"/>
      <c r="D17" s="180"/>
      <c r="E17" s="180"/>
      <c r="F17" s="176"/>
      <c r="G17" s="135"/>
      <c r="H17" s="997"/>
      <c r="I17" s="997"/>
      <c r="J17" s="997"/>
      <c r="K17" s="997"/>
      <c r="L17" s="997"/>
      <c r="M17" s="997"/>
      <c r="N17" s="997"/>
      <c r="O17" s="997"/>
      <c r="P17" s="997"/>
      <c r="Q17" s="997"/>
      <c r="R17" s="997"/>
      <c r="S17" s="997"/>
    </row>
    <row r="18" spans="1:19">
      <c r="A18" s="181">
        <v>1.5</v>
      </c>
      <c r="B18" s="180" t="s">
        <v>116</v>
      </c>
      <c r="C18" s="512"/>
      <c r="D18" s="180"/>
      <c r="E18" s="180"/>
      <c r="F18" s="176"/>
      <c r="G18" s="135"/>
      <c r="H18" s="982"/>
      <c r="I18" s="982"/>
      <c r="J18" s="982"/>
      <c r="K18" s="982"/>
      <c r="L18" s="982"/>
      <c r="M18" s="982"/>
      <c r="N18" s="997"/>
      <c r="O18" s="997"/>
      <c r="P18" s="997"/>
      <c r="Q18" s="997"/>
      <c r="R18" s="997"/>
      <c r="S18" s="997"/>
    </row>
    <row r="19" spans="1:19">
      <c r="A19" s="181"/>
      <c r="B19" s="180" t="s">
        <v>117</v>
      </c>
      <c r="C19" s="512">
        <v>5.3846153846153849E-2</v>
      </c>
      <c r="D19" s="134" t="str">
        <f>Inputs!$D$82</f>
        <v>Support staff</v>
      </c>
      <c r="E19" s="180">
        <v>1</v>
      </c>
      <c r="F19" s="176">
        <f>E19*C19</f>
        <v>5.3846153846153849E-2</v>
      </c>
      <c r="G19" s="135"/>
      <c r="H19" s="971">
        <f>Inputs!L$82</f>
        <v>68.441017362959727</v>
      </c>
      <c r="I19" s="971">
        <f>Inputs!M$82</f>
        <v>69.791189569063036</v>
      </c>
      <c r="J19" s="971">
        <f>Inputs!N$82</f>
        <v>71.02222509185215</v>
      </c>
      <c r="K19" s="971">
        <f>Inputs!O$82</f>
        <v>72.274974651437702</v>
      </c>
      <c r="L19" s="971">
        <f>Inputs!P$82</f>
        <v>73.549821258208297</v>
      </c>
      <c r="M19" s="971">
        <f>Inputs!Q$82</f>
        <v>74.847154678410959</v>
      </c>
      <c r="N19" s="997">
        <f t="shared" ref="N19:S21" si="4">H19*$F19</f>
        <v>3.6852855503132163</v>
      </c>
      <c r="O19" s="997">
        <f t="shared" si="4"/>
        <v>3.757987130641856</v>
      </c>
      <c r="P19" s="997">
        <f t="shared" si="4"/>
        <v>3.824273658792039</v>
      </c>
      <c r="Q19" s="997">
        <f t="shared" si="4"/>
        <v>3.891729404308184</v>
      </c>
      <c r="R19" s="997">
        <f t="shared" si="4"/>
        <v>3.960374990826601</v>
      </c>
      <c r="S19" s="997">
        <f t="shared" si="4"/>
        <v>4.0302314057605901</v>
      </c>
    </row>
    <row r="20" spans="1:19">
      <c r="A20" s="181"/>
      <c r="B20" s="180" t="s">
        <v>118</v>
      </c>
      <c r="C20" s="512">
        <v>0.11442307692307692</v>
      </c>
      <c r="D20" s="134" t="str">
        <f>Inputs!$D$82</f>
        <v>Support staff</v>
      </c>
      <c r="E20" s="180">
        <v>1</v>
      </c>
      <c r="F20" s="176">
        <f>E20*C20</f>
        <v>0.11442307692307692</v>
      </c>
      <c r="G20" s="135"/>
      <c r="H20" s="971">
        <f>Inputs!L$82</f>
        <v>68.441017362959727</v>
      </c>
      <c r="I20" s="971">
        <f>Inputs!M$82</f>
        <v>69.791189569063036</v>
      </c>
      <c r="J20" s="971">
        <f>Inputs!N$82</f>
        <v>71.02222509185215</v>
      </c>
      <c r="K20" s="971">
        <f>Inputs!O$82</f>
        <v>72.274974651437702</v>
      </c>
      <c r="L20" s="971">
        <f>Inputs!P$82</f>
        <v>73.549821258208297</v>
      </c>
      <c r="M20" s="971">
        <f>Inputs!Q$82</f>
        <v>74.847154678410959</v>
      </c>
      <c r="N20" s="997">
        <f t="shared" si="4"/>
        <v>7.8312317944155838</v>
      </c>
      <c r="O20" s="997">
        <f t="shared" si="4"/>
        <v>7.9857226526139433</v>
      </c>
      <c r="P20" s="997">
        <f t="shared" si="4"/>
        <v>8.1265815249330817</v>
      </c>
      <c r="Q20" s="997">
        <f t="shared" si="4"/>
        <v>8.2699249841548905</v>
      </c>
      <c r="R20" s="997">
        <f t="shared" si="4"/>
        <v>8.4157968555065263</v>
      </c>
      <c r="S20" s="997">
        <f t="shared" si="4"/>
        <v>8.5642417372412538</v>
      </c>
    </row>
    <row r="21" spans="1:19">
      <c r="A21" s="181"/>
      <c r="B21" s="180" t="s">
        <v>119</v>
      </c>
      <c r="C21" s="512">
        <v>0.11442307692307692</v>
      </c>
      <c r="D21" s="134" t="str">
        <f>Inputs!$D$82</f>
        <v>Support staff</v>
      </c>
      <c r="E21" s="180">
        <v>1</v>
      </c>
      <c r="F21" s="176">
        <f>E21*C21</f>
        <v>0.11442307692307692</v>
      </c>
      <c r="G21" s="135"/>
      <c r="H21" s="971">
        <f>Inputs!L$82</f>
        <v>68.441017362959727</v>
      </c>
      <c r="I21" s="971">
        <f>Inputs!M$82</f>
        <v>69.791189569063036</v>
      </c>
      <c r="J21" s="971">
        <f>Inputs!N$82</f>
        <v>71.02222509185215</v>
      </c>
      <c r="K21" s="971">
        <f>Inputs!O$82</f>
        <v>72.274974651437702</v>
      </c>
      <c r="L21" s="971">
        <f>Inputs!P$82</f>
        <v>73.549821258208297</v>
      </c>
      <c r="M21" s="971">
        <f>Inputs!Q$82</f>
        <v>74.847154678410959</v>
      </c>
      <c r="N21" s="997">
        <f t="shared" si="4"/>
        <v>7.8312317944155838</v>
      </c>
      <c r="O21" s="997">
        <f t="shared" si="4"/>
        <v>7.9857226526139433</v>
      </c>
      <c r="P21" s="997">
        <f t="shared" si="4"/>
        <v>8.1265815249330817</v>
      </c>
      <c r="Q21" s="997">
        <f t="shared" si="4"/>
        <v>8.2699249841548905</v>
      </c>
      <c r="R21" s="997">
        <f t="shared" si="4"/>
        <v>8.4157968555065263</v>
      </c>
      <c r="S21" s="997">
        <f t="shared" si="4"/>
        <v>8.5642417372412538</v>
      </c>
    </row>
    <row r="22" spans="1:19">
      <c r="A22" s="181"/>
      <c r="B22" s="134"/>
      <c r="C22" s="195"/>
      <c r="D22" s="180"/>
      <c r="E22" s="180"/>
      <c r="F22" s="176"/>
      <c r="G22" s="135"/>
      <c r="H22" s="982"/>
      <c r="I22" s="982"/>
      <c r="J22" s="982"/>
      <c r="K22" s="982"/>
      <c r="L22" s="982"/>
      <c r="M22" s="982"/>
      <c r="N22" s="997"/>
      <c r="O22" s="997"/>
      <c r="P22" s="997"/>
      <c r="Q22" s="997"/>
      <c r="R22" s="997"/>
      <c r="S22" s="997"/>
    </row>
    <row r="23" spans="1:19">
      <c r="A23" s="92"/>
      <c r="B23" s="180"/>
      <c r="C23" s="176"/>
      <c r="D23" s="180"/>
      <c r="E23" s="180"/>
      <c r="F23" s="176"/>
      <c r="G23" s="135"/>
      <c r="H23" s="997"/>
      <c r="I23" s="997"/>
      <c r="J23" s="997"/>
      <c r="K23" s="997"/>
      <c r="L23" s="997"/>
      <c r="M23" s="997"/>
      <c r="N23" s="997"/>
      <c r="O23" s="997"/>
      <c r="P23" s="997"/>
      <c r="Q23" s="997"/>
      <c r="R23" s="997"/>
      <c r="S23" s="997"/>
    </row>
    <row r="24" spans="1:19">
      <c r="A24" s="94"/>
      <c r="B24" s="182" t="s">
        <v>44</v>
      </c>
      <c r="C24" s="183">
        <f>SUM(C6:C23)</f>
        <v>0.49583333333333329</v>
      </c>
      <c r="D24" s="232"/>
      <c r="E24" s="232"/>
      <c r="F24" s="183">
        <f>SUM(F6:F23)</f>
        <v>0.49583333333333329</v>
      </c>
      <c r="G24" s="235"/>
      <c r="H24" s="232"/>
      <c r="I24" s="232"/>
      <c r="J24" s="232"/>
      <c r="K24" s="232"/>
      <c r="L24" s="232"/>
      <c r="M24" s="232"/>
      <c r="N24" s="1010">
        <f t="shared" ref="N24:S24" si="5">SUM(N8:N21)</f>
        <v>33.935337775800868</v>
      </c>
      <c r="O24" s="1010">
        <f t="shared" si="5"/>
        <v>34.604798161327089</v>
      </c>
      <c r="P24" s="1010">
        <f t="shared" si="5"/>
        <v>35.215186608043354</v>
      </c>
      <c r="Q24" s="1010">
        <f t="shared" si="5"/>
        <v>35.836341598004523</v>
      </c>
      <c r="R24" s="1010">
        <f t="shared" si="5"/>
        <v>36.468453040528281</v>
      </c>
      <c r="S24" s="1010">
        <f t="shared" si="5"/>
        <v>37.1117141947121</v>
      </c>
    </row>
    <row r="25" spans="1:19">
      <c r="A25" s="92"/>
      <c r="B25" s="184" t="s">
        <v>103</v>
      </c>
      <c r="C25" s="130"/>
      <c r="D25" s="91"/>
      <c r="E25" s="180"/>
      <c r="F25" s="176"/>
      <c r="G25" s="135"/>
      <c r="H25" s="997"/>
      <c r="I25" s="997"/>
      <c r="J25" s="997"/>
      <c r="K25" s="997"/>
      <c r="L25" s="997"/>
      <c r="M25" s="997"/>
      <c r="N25" s="997"/>
      <c r="O25" s="997"/>
      <c r="P25" s="997"/>
      <c r="Q25" s="997"/>
      <c r="R25" s="997"/>
      <c r="S25" s="997"/>
    </row>
    <row r="26" spans="1:19">
      <c r="A26" s="92"/>
      <c r="B26" s="180"/>
      <c r="C26" s="130"/>
      <c r="D26" s="92"/>
      <c r="E26" s="180"/>
      <c r="F26" s="176"/>
      <c r="G26" s="149"/>
      <c r="H26" s="984"/>
      <c r="I26" s="984"/>
      <c r="J26" s="984"/>
      <c r="K26" s="984"/>
      <c r="L26" s="984"/>
      <c r="M26" s="984"/>
      <c r="N26" s="1019"/>
      <c r="O26" s="1019"/>
      <c r="P26" s="1019"/>
      <c r="Q26" s="1019"/>
      <c r="R26" s="1019"/>
      <c r="S26" s="1019"/>
    </row>
    <row r="27" spans="1:19">
      <c r="A27" s="181">
        <v>2.1</v>
      </c>
      <c r="B27" s="180" t="s">
        <v>120</v>
      </c>
      <c r="C27" s="512">
        <v>0.41666666666666669</v>
      </c>
      <c r="D27" s="186" t="str">
        <f>Inputs!$D$80</f>
        <v>Skilled Electrical Worker BH</v>
      </c>
      <c r="E27" s="180">
        <v>1</v>
      </c>
      <c r="F27" s="176">
        <f>E27*C27</f>
        <v>0.41666666666666669</v>
      </c>
      <c r="G27" s="149"/>
      <c r="H27" s="971">
        <f>Inputs!L$80</f>
        <v>122.54295007007411</v>
      </c>
      <c r="I27" s="971">
        <f>Inputs!M$80</f>
        <v>124.96041976315415</v>
      </c>
      <c r="J27" s="971">
        <f>Inputs!N$80</f>
        <v>127.16457642850023</v>
      </c>
      <c r="K27" s="971">
        <f>Inputs!O$80</f>
        <v>129.40761185733479</v>
      </c>
      <c r="L27" s="971">
        <f>Inputs!P$80</f>
        <v>131.69021182588875</v>
      </c>
      <c r="M27" s="971">
        <f>Inputs!Q$80</f>
        <v>134.01307420668928</v>
      </c>
      <c r="N27" s="997">
        <f t="shared" ref="N27:S27" si="6">H27*$F27</f>
        <v>51.059562529197549</v>
      </c>
      <c r="O27" s="997">
        <f t="shared" si="6"/>
        <v>52.066841567980894</v>
      </c>
      <c r="P27" s="997">
        <f t="shared" si="6"/>
        <v>52.985240178541765</v>
      </c>
      <c r="Q27" s="997">
        <f t="shared" si="6"/>
        <v>53.919838273889496</v>
      </c>
      <c r="R27" s="997">
        <f t="shared" si="6"/>
        <v>54.870921594120318</v>
      </c>
      <c r="S27" s="997">
        <f t="shared" si="6"/>
        <v>55.838780919453868</v>
      </c>
    </row>
    <row r="28" spans="1:19">
      <c r="A28" s="181"/>
      <c r="B28" s="180"/>
      <c r="C28" s="130"/>
      <c r="D28" s="94"/>
      <c r="E28" s="180"/>
      <c r="F28" s="176"/>
      <c r="G28" s="149"/>
      <c r="H28" s="984"/>
      <c r="I28" s="984"/>
      <c r="J28" s="984"/>
      <c r="K28" s="984"/>
      <c r="L28" s="984"/>
      <c r="M28" s="984"/>
      <c r="N28" s="998"/>
      <c r="O28" s="998"/>
      <c r="P28" s="998"/>
      <c r="Q28" s="998"/>
      <c r="R28" s="998"/>
      <c r="S28" s="998"/>
    </row>
    <row r="29" spans="1:19">
      <c r="A29" s="187"/>
      <c r="B29" s="182" t="s">
        <v>44</v>
      </c>
      <c r="C29" s="142">
        <f>SUM(C25:C28)</f>
        <v>0.41666666666666669</v>
      </c>
      <c r="D29" s="232"/>
      <c r="E29" s="232"/>
      <c r="F29" s="183">
        <f>SUM(F25:F28)</f>
        <v>0.41666666666666669</v>
      </c>
      <c r="G29" s="235"/>
      <c r="H29" s="1020"/>
      <c r="I29" s="1020"/>
      <c r="J29" s="1020"/>
      <c r="K29" s="1020"/>
      <c r="L29" s="1020"/>
      <c r="M29" s="1020"/>
      <c r="N29" s="1020">
        <f t="shared" ref="N29:S29" si="7">SUM(N27:N28)</f>
        <v>51.059562529197549</v>
      </c>
      <c r="O29" s="1020">
        <f t="shared" si="7"/>
        <v>52.066841567980894</v>
      </c>
      <c r="P29" s="1020">
        <f t="shared" si="7"/>
        <v>52.985240178541765</v>
      </c>
      <c r="Q29" s="1020">
        <f t="shared" si="7"/>
        <v>53.919838273889496</v>
      </c>
      <c r="R29" s="1020">
        <f t="shared" si="7"/>
        <v>54.870921594120318</v>
      </c>
      <c r="S29" s="1020">
        <f t="shared" si="7"/>
        <v>55.838780919453868</v>
      </c>
    </row>
    <row r="30" spans="1:19">
      <c r="A30" s="181"/>
      <c r="B30" s="175" t="s">
        <v>104</v>
      </c>
      <c r="C30" s="130"/>
      <c r="D30" s="180"/>
      <c r="E30" s="180"/>
      <c r="F30" s="176"/>
      <c r="G30" s="149"/>
      <c r="H30" s="984"/>
      <c r="I30" s="984"/>
      <c r="J30" s="984"/>
      <c r="K30" s="984"/>
      <c r="L30" s="984"/>
      <c r="M30" s="984"/>
      <c r="N30" s="998"/>
      <c r="O30" s="998"/>
      <c r="P30" s="998"/>
      <c r="Q30" s="998"/>
      <c r="R30" s="998"/>
      <c r="S30" s="998"/>
    </row>
    <row r="31" spans="1:19">
      <c r="A31" s="92"/>
      <c r="B31" s="180"/>
      <c r="C31" s="130"/>
      <c r="D31" s="180"/>
      <c r="E31" s="180"/>
      <c r="F31" s="176"/>
      <c r="G31" s="149"/>
      <c r="H31" s="997"/>
      <c r="I31" s="997"/>
      <c r="J31" s="997"/>
      <c r="K31" s="997"/>
      <c r="L31" s="997"/>
      <c r="M31" s="997"/>
      <c r="N31" s="997"/>
      <c r="O31" s="997"/>
      <c r="P31" s="997"/>
      <c r="Q31" s="997"/>
      <c r="R31" s="997"/>
      <c r="S31" s="997"/>
    </row>
    <row r="32" spans="1:19">
      <c r="A32" s="181">
        <v>3.1</v>
      </c>
      <c r="B32" s="180" t="s">
        <v>131</v>
      </c>
      <c r="C32" s="512">
        <v>0.08</v>
      </c>
      <c r="D32" s="186" t="str">
        <f>Inputs!$D$80</f>
        <v>Skilled Electrical Worker BH</v>
      </c>
      <c r="E32" s="180">
        <v>1</v>
      </c>
      <c r="F32" s="176">
        <f>E32*C32</f>
        <v>0.08</v>
      </c>
      <c r="G32" s="149"/>
      <c r="H32" s="971">
        <f>Inputs!L$80</f>
        <v>122.54295007007411</v>
      </c>
      <c r="I32" s="971">
        <f>Inputs!M$80</f>
        <v>124.96041976315415</v>
      </c>
      <c r="J32" s="971">
        <f>Inputs!N$80</f>
        <v>127.16457642850023</v>
      </c>
      <c r="K32" s="971">
        <f>Inputs!O$80</f>
        <v>129.40761185733479</v>
      </c>
      <c r="L32" s="971">
        <f>Inputs!P$80</f>
        <v>131.69021182588875</v>
      </c>
      <c r="M32" s="971">
        <f>Inputs!Q$80</f>
        <v>134.01307420668928</v>
      </c>
      <c r="N32" s="997">
        <f t="shared" ref="N32:S32" si="8">H32*$F32</f>
        <v>9.8034360056059295</v>
      </c>
      <c r="O32" s="997">
        <f t="shared" si="8"/>
        <v>9.9968335810523321</v>
      </c>
      <c r="P32" s="997">
        <f t="shared" si="8"/>
        <v>10.173166114280018</v>
      </c>
      <c r="Q32" s="997">
        <f t="shared" si="8"/>
        <v>10.352608948586782</v>
      </c>
      <c r="R32" s="997">
        <f t="shared" si="8"/>
        <v>10.535216946071101</v>
      </c>
      <c r="S32" s="997">
        <f t="shared" si="8"/>
        <v>10.721045936535143</v>
      </c>
    </row>
    <row r="33" spans="1:19">
      <c r="A33" s="92"/>
      <c r="B33" s="180"/>
      <c r="C33" s="512"/>
      <c r="D33" s="180"/>
      <c r="E33" s="180"/>
      <c r="F33" s="176"/>
      <c r="G33" s="149"/>
      <c r="H33" s="984"/>
      <c r="I33" s="984"/>
      <c r="J33" s="984"/>
      <c r="K33" s="984"/>
      <c r="L33" s="984"/>
      <c r="M33" s="984"/>
      <c r="N33" s="998"/>
      <c r="O33" s="998"/>
      <c r="P33" s="998"/>
      <c r="Q33" s="998"/>
      <c r="R33" s="998"/>
      <c r="S33" s="998"/>
    </row>
    <row r="34" spans="1:19">
      <c r="A34" s="181">
        <v>3.2</v>
      </c>
      <c r="B34" s="180" t="s">
        <v>123</v>
      </c>
      <c r="C34" s="512">
        <v>0.17</v>
      </c>
      <c r="D34" s="186" t="str">
        <f>Inputs!$D$80</f>
        <v>Skilled Electrical Worker BH</v>
      </c>
      <c r="E34" s="180">
        <v>1</v>
      </c>
      <c r="F34" s="176">
        <f>E34*C34</f>
        <v>0.17</v>
      </c>
      <c r="G34" s="149"/>
      <c r="H34" s="971">
        <f>Inputs!L$80</f>
        <v>122.54295007007411</v>
      </c>
      <c r="I34" s="971">
        <f>Inputs!M$80</f>
        <v>124.96041976315415</v>
      </c>
      <c r="J34" s="971">
        <f>Inputs!N$80</f>
        <v>127.16457642850023</v>
      </c>
      <c r="K34" s="971">
        <f>Inputs!O$80</f>
        <v>129.40761185733479</v>
      </c>
      <c r="L34" s="971">
        <f>Inputs!P$80</f>
        <v>131.69021182588875</v>
      </c>
      <c r="M34" s="971">
        <f>Inputs!Q$80</f>
        <v>134.01307420668928</v>
      </c>
      <c r="N34" s="997">
        <f t="shared" ref="N34:S34" si="9">H34*$F34</f>
        <v>20.8323015119126</v>
      </c>
      <c r="O34" s="997">
        <f t="shared" si="9"/>
        <v>21.243271359736205</v>
      </c>
      <c r="P34" s="997">
        <f t="shared" si="9"/>
        <v>21.617977992845042</v>
      </c>
      <c r="Q34" s="997">
        <f t="shared" si="9"/>
        <v>21.999294015746916</v>
      </c>
      <c r="R34" s="997">
        <f t="shared" si="9"/>
        <v>22.387336010401089</v>
      </c>
      <c r="S34" s="997">
        <f t="shared" si="9"/>
        <v>22.782222615137179</v>
      </c>
    </row>
    <row r="35" spans="1:19">
      <c r="A35" s="92"/>
      <c r="B35" s="180"/>
      <c r="C35" s="512"/>
      <c r="D35" s="180"/>
      <c r="E35" s="180"/>
      <c r="F35" s="176"/>
      <c r="G35" s="107"/>
      <c r="H35" s="997"/>
      <c r="I35" s="997"/>
      <c r="J35" s="997"/>
      <c r="K35" s="997"/>
      <c r="L35" s="997"/>
      <c r="M35" s="997"/>
      <c r="N35" s="997"/>
      <c r="O35" s="997"/>
      <c r="P35" s="997"/>
      <c r="Q35" s="997"/>
      <c r="R35" s="997"/>
      <c r="S35" s="997"/>
    </row>
    <row r="36" spans="1:19">
      <c r="A36" s="181">
        <v>3.3</v>
      </c>
      <c r="B36" s="180" t="s">
        <v>124</v>
      </c>
      <c r="C36" s="512">
        <v>0.17</v>
      </c>
      <c r="D36" s="186" t="str">
        <f>Inputs!$D$80</f>
        <v>Skilled Electrical Worker BH</v>
      </c>
      <c r="E36" s="180">
        <v>1</v>
      </c>
      <c r="F36" s="176">
        <f>E36*C36</f>
        <v>0.17</v>
      </c>
      <c r="G36" s="149"/>
      <c r="H36" s="971">
        <f>Inputs!L$80</f>
        <v>122.54295007007411</v>
      </c>
      <c r="I36" s="971">
        <f>Inputs!M$80</f>
        <v>124.96041976315415</v>
      </c>
      <c r="J36" s="971">
        <f>Inputs!N$80</f>
        <v>127.16457642850023</v>
      </c>
      <c r="K36" s="971">
        <f>Inputs!O$80</f>
        <v>129.40761185733479</v>
      </c>
      <c r="L36" s="971">
        <f>Inputs!P$80</f>
        <v>131.69021182588875</v>
      </c>
      <c r="M36" s="971">
        <f>Inputs!Q$80</f>
        <v>134.01307420668928</v>
      </c>
      <c r="N36" s="997">
        <f t="shared" ref="N36:S36" si="10">H36*$F36</f>
        <v>20.8323015119126</v>
      </c>
      <c r="O36" s="997">
        <f t="shared" si="10"/>
        <v>21.243271359736205</v>
      </c>
      <c r="P36" s="997">
        <f t="shared" si="10"/>
        <v>21.617977992845042</v>
      </c>
      <c r="Q36" s="997">
        <f t="shared" si="10"/>
        <v>21.999294015746916</v>
      </c>
      <c r="R36" s="997">
        <f t="shared" si="10"/>
        <v>22.387336010401089</v>
      </c>
      <c r="S36" s="997">
        <f t="shared" si="10"/>
        <v>22.782222615137179</v>
      </c>
    </row>
    <row r="37" spans="1:19">
      <c r="A37" s="92"/>
      <c r="B37" s="180"/>
      <c r="C37" s="512"/>
      <c r="D37" s="180"/>
      <c r="E37" s="180"/>
      <c r="F37" s="176"/>
      <c r="G37" s="149"/>
      <c r="H37" s="984"/>
      <c r="I37" s="984"/>
      <c r="J37" s="984"/>
      <c r="K37" s="984"/>
      <c r="L37" s="984"/>
      <c r="M37" s="984"/>
      <c r="N37" s="998"/>
      <c r="O37" s="998"/>
      <c r="P37" s="998"/>
      <c r="Q37" s="998"/>
      <c r="R37" s="998"/>
      <c r="S37" s="998"/>
    </row>
    <row r="38" spans="1:19">
      <c r="A38" s="181">
        <v>3.4</v>
      </c>
      <c r="B38" s="180" t="s">
        <v>125</v>
      </c>
      <c r="C38" s="512">
        <v>0</v>
      </c>
      <c r="D38" s="186" t="str">
        <f>Inputs!$D$80</f>
        <v>Skilled Electrical Worker BH</v>
      </c>
      <c r="E38" s="180">
        <v>1</v>
      </c>
      <c r="F38" s="176">
        <f t="shared" ref="F38:F43" si="11">E38*C38</f>
        <v>0</v>
      </c>
      <c r="G38" s="149"/>
      <c r="H38" s="971">
        <f>Inputs!L$80</f>
        <v>122.54295007007411</v>
      </c>
      <c r="I38" s="971">
        <f>Inputs!M$80</f>
        <v>124.96041976315415</v>
      </c>
      <c r="J38" s="971">
        <f>Inputs!N$80</f>
        <v>127.16457642850023</v>
      </c>
      <c r="K38" s="971">
        <f>Inputs!O$80</f>
        <v>129.40761185733479</v>
      </c>
      <c r="L38" s="971">
        <f>Inputs!P$80</f>
        <v>131.69021182588875</v>
      </c>
      <c r="M38" s="971">
        <f>Inputs!Q$80</f>
        <v>134.01307420668928</v>
      </c>
      <c r="N38" s="997">
        <f>H38*$F38</f>
        <v>0</v>
      </c>
      <c r="O38" s="997">
        <f>I38*$F38</f>
        <v>0</v>
      </c>
      <c r="P38" s="997">
        <f t="shared" ref="P38:S43" si="12">J38*$F38</f>
        <v>0</v>
      </c>
      <c r="Q38" s="997">
        <f t="shared" si="12"/>
        <v>0</v>
      </c>
      <c r="R38" s="997">
        <f t="shared" si="12"/>
        <v>0</v>
      </c>
      <c r="S38" s="997">
        <f t="shared" si="12"/>
        <v>0</v>
      </c>
    </row>
    <row r="39" spans="1:19">
      <c r="A39" s="92"/>
      <c r="B39" s="180" t="s">
        <v>126</v>
      </c>
      <c r="C39" s="512">
        <v>0.17</v>
      </c>
      <c r="D39" s="186" t="str">
        <f>Inputs!$D$80</f>
        <v>Skilled Electrical Worker BH</v>
      </c>
      <c r="E39" s="180">
        <v>1</v>
      </c>
      <c r="F39" s="176">
        <f t="shared" si="11"/>
        <v>0.17</v>
      </c>
      <c r="G39" s="149"/>
      <c r="H39" s="971">
        <f>Inputs!L$80</f>
        <v>122.54295007007411</v>
      </c>
      <c r="I39" s="971">
        <f>Inputs!M$80</f>
        <v>124.96041976315415</v>
      </c>
      <c r="J39" s="971">
        <f>Inputs!N$80</f>
        <v>127.16457642850023</v>
      </c>
      <c r="K39" s="971">
        <f>Inputs!O$80</f>
        <v>129.40761185733479</v>
      </c>
      <c r="L39" s="971">
        <f>Inputs!P$80</f>
        <v>131.69021182588875</v>
      </c>
      <c r="M39" s="971">
        <f>Inputs!Q$80</f>
        <v>134.01307420668928</v>
      </c>
      <c r="N39" s="997">
        <f t="shared" ref="N39:O43" si="13">H39*$F39</f>
        <v>20.8323015119126</v>
      </c>
      <c r="O39" s="997">
        <f t="shared" si="13"/>
        <v>21.243271359736205</v>
      </c>
      <c r="P39" s="997">
        <f t="shared" si="12"/>
        <v>21.617977992845042</v>
      </c>
      <c r="Q39" s="997">
        <f t="shared" si="12"/>
        <v>21.999294015746916</v>
      </c>
      <c r="R39" s="997">
        <f t="shared" si="12"/>
        <v>22.387336010401089</v>
      </c>
      <c r="S39" s="997">
        <f t="shared" si="12"/>
        <v>22.782222615137179</v>
      </c>
    </row>
    <row r="40" spans="1:19">
      <c r="B40" s="180" t="s">
        <v>127</v>
      </c>
      <c r="C40" s="512">
        <v>0</v>
      </c>
      <c r="D40" s="186" t="str">
        <f>Inputs!$D$80</f>
        <v>Skilled Electrical Worker BH</v>
      </c>
      <c r="E40" s="180">
        <v>1</v>
      </c>
      <c r="F40" s="176">
        <f t="shared" si="11"/>
        <v>0</v>
      </c>
      <c r="G40" s="149"/>
      <c r="H40" s="971">
        <f>Inputs!L$80</f>
        <v>122.54295007007411</v>
      </c>
      <c r="I40" s="971">
        <f>Inputs!M$80</f>
        <v>124.96041976315415</v>
      </c>
      <c r="J40" s="971">
        <f>Inputs!N$80</f>
        <v>127.16457642850023</v>
      </c>
      <c r="K40" s="971">
        <f>Inputs!O$80</f>
        <v>129.40761185733479</v>
      </c>
      <c r="L40" s="971">
        <f>Inputs!P$80</f>
        <v>131.69021182588875</v>
      </c>
      <c r="M40" s="971">
        <f>Inputs!Q$80</f>
        <v>134.01307420668928</v>
      </c>
      <c r="N40" s="997">
        <f t="shared" si="13"/>
        <v>0</v>
      </c>
      <c r="O40" s="997">
        <f t="shared" si="13"/>
        <v>0</v>
      </c>
      <c r="P40" s="997">
        <f t="shared" si="12"/>
        <v>0</v>
      </c>
      <c r="Q40" s="997">
        <f t="shared" si="12"/>
        <v>0</v>
      </c>
      <c r="R40" s="997">
        <f t="shared" si="12"/>
        <v>0</v>
      </c>
      <c r="S40" s="997">
        <f t="shared" si="12"/>
        <v>0</v>
      </c>
    </row>
    <row r="41" spans="1:19">
      <c r="A41" s="92"/>
      <c r="B41" s="134" t="s">
        <v>132</v>
      </c>
      <c r="C41" s="512">
        <v>1.75</v>
      </c>
      <c r="D41" s="186" t="str">
        <f>Inputs!$D$80</f>
        <v>Skilled Electrical Worker BH</v>
      </c>
      <c r="E41" s="180">
        <v>1</v>
      </c>
      <c r="F41" s="176">
        <f t="shared" si="11"/>
        <v>1.75</v>
      </c>
      <c r="G41" s="149"/>
      <c r="H41" s="971">
        <f>Inputs!L$80</f>
        <v>122.54295007007411</v>
      </c>
      <c r="I41" s="971">
        <f>Inputs!M$80</f>
        <v>124.96041976315415</v>
      </c>
      <c r="J41" s="971">
        <f>Inputs!N$80</f>
        <v>127.16457642850023</v>
      </c>
      <c r="K41" s="971">
        <f>Inputs!O$80</f>
        <v>129.40761185733479</v>
      </c>
      <c r="L41" s="971">
        <f>Inputs!P$80</f>
        <v>131.69021182588875</v>
      </c>
      <c r="M41" s="971">
        <f>Inputs!Q$80</f>
        <v>134.01307420668928</v>
      </c>
      <c r="N41" s="997">
        <f t="shared" si="13"/>
        <v>214.4501626226297</v>
      </c>
      <c r="O41" s="997">
        <f t="shared" si="13"/>
        <v>218.68073458551976</v>
      </c>
      <c r="P41" s="997">
        <f t="shared" si="12"/>
        <v>222.53800874987539</v>
      </c>
      <c r="Q41" s="997">
        <f t="shared" si="12"/>
        <v>226.46332075033587</v>
      </c>
      <c r="R41" s="997">
        <f t="shared" si="12"/>
        <v>230.4578706953053</v>
      </c>
      <c r="S41" s="997">
        <f t="shared" si="12"/>
        <v>234.52287986170626</v>
      </c>
    </row>
    <row r="42" spans="1:19">
      <c r="A42" s="92"/>
      <c r="B42" s="180" t="s">
        <v>211</v>
      </c>
      <c r="C42" s="512">
        <v>0.17</v>
      </c>
      <c r="D42" s="186" t="str">
        <f>Inputs!$D$80</f>
        <v>Skilled Electrical Worker BH</v>
      </c>
      <c r="E42" s="180">
        <v>1</v>
      </c>
      <c r="F42" s="176">
        <f t="shared" si="11"/>
        <v>0.17</v>
      </c>
      <c r="G42" s="135"/>
      <c r="H42" s="971">
        <f>Inputs!L$80</f>
        <v>122.54295007007411</v>
      </c>
      <c r="I42" s="971">
        <f>Inputs!M$80</f>
        <v>124.96041976315415</v>
      </c>
      <c r="J42" s="971">
        <f>Inputs!N$80</f>
        <v>127.16457642850023</v>
      </c>
      <c r="K42" s="971">
        <f>Inputs!O$80</f>
        <v>129.40761185733479</v>
      </c>
      <c r="L42" s="971">
        <f>Inputs!P$80</f>
        <v>131.69021182588875</v>
      </c>
      <c r="M42" s="971">
        <f>Inputs!Q$80</f>
        <v>134.01307420668928</v>
      </c>
      <c r="N42" s="997">
        <f t="shared" si="13"/>
        <v>20.8323015119126</v>
      </c>
      <c r="O42" s="997">
        <f t="shared" si="13"/>
        <v>21.243271359736205</v>
      </c>
      <c r="P42" s="997">
        <f t="shared" si="12"/>
        <v>21.617977992845042</v>
      </c>
      <c r="Q42" s="997">
        <f t="shared" si="12"/>
        <v>21.999294015746916</v>
      </c>
      <c r="R42" s="997">
        <f t="shared" si="12"/>
        <v>22.387336010401089</v>
      </c>
      <c r="S42" s="997">
        <f t="shared" si="12"/>
        <v>22.782222615137179</v>
      </c>
    </row>
    <row r="43" spans="1:19">
      <c r="A43" s="92"/>
      <c r="B43" s="180" t="s">
        <v>127</v>
      </c>
      <c r="C43" s="512">
        <v>0</v>
      </c>
      <c r="D43" s="186" t="str">
        <f>Inputs!$D$80</f>
        <v>Skilled Electrical Worker BH</v>
      </c>
      <c r="E43" s="180">
        <v>1</v>
      </c>
      <c r="F43" s="176">
        <f t="shared" si="11"/>
        <v>0</v>
      </c>
      <c r="G43" s="135"/>
      <c r="H43" s="971">
        <f>Inputs!L$80</f>
        <v>122.54295007007411</v>
      </c>
      <c r="I43" s="971">
        <f>Inputs!M$80</f>
        <v>124.96041976315415</v>
      </c>
      <c r="J43" s="971">
        <f>Inputs!N$80</f>
        <v>127.16457642850023</v>
      </c>
      <c r="K43" s="971">
        <f>Inputs!O$80</f>
        <v>129.40761185733479</v>
      </c>
      <c r="L43" s="971">
        <f>Inputs!P$80</f>
        <v>131.69021182588875</v>
      </c>
      <c r="M43" s="971">
        <f>Inputs!Q$80</f>
        <v>134.01307420668928</v>
      </c>
      <c r="N43" s="997">
        <f t="shared" si="13"/>
        <v>0</v>
      </c>
      <c r="O43" s="997">
        <f t="shared" si="13"/>
        <v>0</v>
      </c>
      <c r="P43" s="997">
        <f t="shared" si="12"/>
        <v>0</v>
      </c>
      <c r="Q43" s="997">
        <f t="shared" si="12"/>
        <v>0</v>
      </c>
      <c r="R43" s="997">
        <f t="shared" si="12"/>
        <v>0</v>
      </c>
      <c r="S43" s="997">
        <f t="shared" si="12"/>
        <v>0</v>
      </c>
    </row>
    <row r="44" spans="1:19">
      <c r="A44" s="92"/>
      <c r="B44" s="180"/>
      <c r="C44" s="512"/>
      <c r="D44" s="180"/>
      <c r="E44" s="180"/>
      <c r="F44" s="176"/>
      <c r="G44" s="135"/>
      <c r="H44" s="982"/>
      <c r="I44" s="982"/>
      <c r="J44" s="982"/>
      <c r="K44" s="982"/>
      <c r="L44" s="982"/>
      <c r="M44" s="982"/>
      <c r="N44" s="1000"/>
      <c r="O44" s="1000"/>
      <c r="P44" s="1000"/>
      <c r="Q44" s="1000"/>
      <c r="R44" s="1000"/>
      <c r="S44" s="1000"/>
    </row>
    <row r="45" spans="1:19">
      <c r="A45" s="181">
        <v>3.5</v>
      </c>
      <c r="B45" s="180" t="s">
        <v>207</v>
      </c>
      <c r="C45" s="512">
        <v>0.17</v>
      </c>
      <c r="D45" s="186" t="str">
        <f>Inputs!$D$80</f>
        <v>Skilled Electrical Worker BH</v>
      </c>
      <c r="E45" s="180">
        <v>1</v>
      </c>
      <c r="F45" s="176">
        <f>E45*C45</f>
        <v>0.17</v>
      </c>
      <c r="G45" s="135"/>
      <c r="H45" s="971">
        <f>Inputs!L$80</f>
        <v>122.54295007007411</v>
      </c>
      <c r="I45" s="971">
        <f>Inputs!M$80</f>
        <v>124.96041976315415</v>
      </c>
      <c r="J45" s="971">
        <f>Inputs!N$80</f>
        <v>127.16457642850023</v>
      </c>
      <c r="K45" s="971">
        <f>Inputs!O$80</f>
        <v>129.40761185733479</v>
      </c>
      <c r="L45" s="971">
        <f>Inputs!P$80</f>
        <v>131.69021182588875</v>
      </c>
      <c r="M45" s="971">
        <f>Inputs!Q$80</f>
        <v>134.01307420668928</v>
      </c>
      <c r="N45" s="997">
        <f t="shared" ref="N45:S45" si="14">H45*$F45</f>
        <v>20.8323015119126</v>
      </c>
      <c r="O45" s="997">
        <f t="shared" si="14"/>
        <v>21.243271359736205</v>
      </c>
      <c r="P45" s="997">
        <f t="shared" si="14"/>
        <v>21.617977992845042</v>
      </c>
      <c r="Q45" s="997">
        <f t="shared" si="14"/>
        <v>21.999294015746916</v>
      </c>
      <c r="R45" s="997">
        <f t="shared" si="14"/>
        <v>22.387336010401089</v>
      </c>
      <c r="S45" s="997">
        <f t="shared" si="14"/>
        <v>22.782222615137179</v>
      </c>
    </row>
    <row r="46" spans="1:19">
      <c r="A46" s="181"/>
      <c r="B46" s="180"/>
      <c r="C46" s="130"/>
      <c r="D46" s="180"/>
      <c r="E46" s="180"/>
      <c r="F46" s="176"/>
      <c r="G46" s="107"/>
      <c r="H46" s="982"/>
      <c r="I46" s="982"/>
      <c r="J46" s="982"/>
      <c r="K46" s="982"/>
      <c r="L46" s="982"/>
      <c r="M46" s="982"/>
      <c r="N46" s="1000"/>
      <c r="O46" s="1000"/>
      <c r="P46" s="1000"/>
      <c r="Q46" s="1000"/>
      <c r="R46" s="1000"/>
      <c r="S46" s="1000"/>
    </row>
    <row r="47" spans="1:19">
      <c r="A47" s="187"/>
      <c r="B47" s="182" t="s">
        <v>44</v>
      </c>
      <c r="C47" s="183">
        <f>SUM(C30:C46)</f>
        <v>2.6799999999999997</v>
      </c>
      <c r="D47" s="232"/>
      <c r="E47" s="232"/>
      <c r="F47" s="183">
        <f>SUM(F30:F46)</f>
        <v>2.6799999999999997</v>
      </c>
      <c r="G47" s="235"/>
      <c r="H47" s="1020"/>
      <c r="I47" s="1020"/>
      <c r="J47" s="1020"/>
      <c r="K47" s="1020"/>
      <c r="L47" s="1020"/>
      <c r="M47" s="1020"/>
      <c r="N47" s="1020">
        <f t="shared" ref="N47:S47" si="15">SUM(N32:N45)</f>
        <v>328.41510618779864</v>
      </c>
      <c r="O47" s="1020">
        <f t="shared" si="15"/>
        <v>334.89392496525306</v>
      </c>
      <c r="P47" s="1020">
        <f t="shared" si="15"/>
        <v>340.80106482838062</v>
      </c>
      <c r="Q47" s="1020">
        <f t="shared" si="15"/>
        <v>346.81239977765722</v>
      </c>
      <c r="R47" s="1020">
        <f t="shared" si="15"/>
        <v>352.92976769338185</v>
      </c>
      <c r="S47" s="1020">
        <f t="shared" si="15"/>
        <v>359.15503887392731</v>
      </c>
    </row>
    <row r="48" spans="1:19">
      <c r="A48" s="92"/>
      <c r="B48" s="175" t="s">
        <v>106</v>
      </c>
      <c r="C48" s="176"/>
      <c r="D48" s="180"/>
      <c r="E48" s="180"/>
      <c r="F48" s="176"/>
      <c r="G48" s="135"/>
      <c r="H48" s="982"/>
      <c r="I48" s="982"/>
      <c r="J48" s="982"/>
      <c r="K48" s="982"/>
      <c r="L48" s="982"/>
      <c r="M48" s="982"/>
      <c r="N48" s="1000"/>
      <c r="O48" s="1000"/>
      <c r="P48" s="1000"/>
      <c r="Q48" s="1000"/>
      <c r="R48" s="1000"/>
      <c r="S48" s="1000"/>
    </row>
    <row r="49" spans="1:19">
      <c r="A49" s="92"/>
      <c r="B49" s="180"/>
      <c r="C49" s="176"/>
      <c r="D49" s="180"/>
      <c r="E49" s="180"/>
      <c r="F49" s="176"/>
      <c r="G49" s="135"/>
      <c r="H49" s="997"/>
      <c r="I49" s="997"/>
      <c r="J49" s="997"/>
      <c r="K49" s="997"/>
      <c r="L49" s="997"/>
      <c r="M49" s="997"/>
      <c r="N49" s="997"/>
      <c r="O49" s="997"/>
      <c r="P49" s="997"/>
      <c r="Q49" s="997"/>
      <c r="R49" s="997"/>
      <c r="S49" s="997"/>
    </row>
    <row r="50" spans="1:19">
      <c r="A50" s="181">
        <v>4.0999999999999996</v>
      </c>
      <c r="B50" s="180" t="s">
        <v>208</v>
      </c>
      <c r="C50" s="512">
        <v>0.11442307692307692</v>
      </c>
      <c r="D50" s="134" t="str">
        <f>Inputs!$D$82</f>
        <v>Support staff</v>
      </c>
      <c r="E50" s="180">
        <v>1</v>
      </c>
      <c r="F50" s="176">
        <f>E50*C50</f>
        <v>0.11442307692307692</v>
      </c>
      <c r="G50" s="135"/>
      <c r="H50" s="971">
        <f>Inputs!L$82</f>
        <v>68.441017362959727</v>
      </c>
      <c r="I50" s="971">
        <f>Inputs!M$82</f>
        <v>69.791189569063036</v>
      </c>
      <c r="J50" s="971">
        <f>Inputs!N$82</f>
        <v>71.02222509185215</v>
      </c>
      <c r="K50" s="971">
        <f>Inputs!O$82</f>
        <v>72.274974651437702</v>
      </c>
      <c r="L50" s="971">
        <f>Inputs!P$82</f>
        <v>73.549821258208297</v>
      </c>
      <c r="M50" s="971">
        <f>Inputs!Q$82</f>
        <v>74.847154678410959</v>
      </c>
      <c r="N50" s="997">
        <f t="shared" ref="N50:S50" si="16">H50*$F50</f>
        <v>7.8312317944155838</v>
      </c>
      <c r="O50" s="997">
        <f t="shared" si="16"/>
        <v>7.9857226526139433</v>
      </c>
      <c r="P50" s="997">
        <f t="shared" si="16"/>
        <v>8.1265815249330817</v>
      </c>
      <c r="Q50" s="997">
        <f t="shared" si="16"/>
        <v>8.2699249841548905</v>
      </c>
      <c r="R50" s="997">
        <f t="shared" si="16"/>
        <v>8.4157968555065263</v>
      </c>
      <c r="S50" s="997">
        <f t="shared" si="16"/>
        <v>8.5642417372412538</v>
      </c>
    </row>
    <row r="51" spans="1:19">
      <c r="A51" s="181"/>
      <c r="B51" s="180"/>
      <c r="C51" s="512"/>
      <c r="D51" s="180"/>
      <c r="E51" s="180"/>
      <c r="F51" s="176"/>
      <c r="G51" s="107"/>
      <c r="H51" s="997"/>
      <c r="I51" s="997"/>
      <c r="J51" s="997"/>
      <c r="K51" s="997"/>
      <c r="L51" s="997"/>
      <c r="M51" s="997"/>
      <c r="N51" s="997"/>
      <c r="O51" s="997"/>
      <c r="P51" s="997"/>
      <c r="Q51" s="997"/>
      <c r="R51" s="997"/>
      <c r="S51" s="997"/>
    </row>
    <row r="52" spans="1:19">
      <c r="A52" s="181">
        <v>4.2</v>
      </c>
      <c r="B52" s="180" t="s">
        <v>209</v>
      </c>
      <c r="C52" s="512">
        <v>4.4871794871794865E-2</v>
      </c>
      <c r="D52" s="134" t="str">
        <f>Inputs!$D$82</f>
        <v>Support staff</v>
      </c>
      <c r="E52" s="180">
        <v>1</v>
      </c>
      <c r="F52" s="176">
        <f>E52*C52</f>
        <v>4.4871794871794865E-2</v>
      </c>
      <c r="G52" s="107"/>
      <c r="H52" s="971">
        <f>Inputs!L$82</f>
        <v>68.441017362959727</v>
      </c>
      <c r="I52" s="971">
        <f>Inputs!M$82</f>
        <v>69.791189569063036</v>
      </c>
      <c r="J52" s="971">
        <f>Inputs!N$82</f>
        <v>71.02222509185215</v>
      </c>
      <c r="K52" s="971">
        <f>Inputs!O$82</f>
        <v>72.274974651437702</v>
      </c>
      <c r="L52" s="971">
        <f>Inputs!P$82</f>
        <v>73.549821258208297</v>
      </c>
      <c r="M52" s="971">
        <f>Inputs!Q$82</f>
        <v>74.847154678410959</v>
      </c>
      <c r="N52" s="997">
        <f t="shared" ref="N52:S52" si="17">H52*$F52</f>
        <v>3.0710712919276797</v>
      </c>
      <c r="O52" s="997">
        <f t="shared" si="17"/>
        <v>3.131655942201546</v>
      </c>
      <c r="P52" s="997">
        <f t="shared" si="17"/>
        <v>3.1868947156600318</v>
      </c>
      <c r="Q52" s="997">
        <f t="shared" si="17"/>
        <v>3.2431078369234863</v>
      </c>
      <c r="R52" s="997">
        <f t="shared" si="17"/>
        <v>3.3003124923554998</v>
      </c>
      <c r="S52" s="997">
        <f t="shared" si="17"/>
        <v>3.3585261714671577</v>
      </c>
    </row>
    <row r="53" spans="1:19">
      <c r="A53" s="181"/>
      <c r="B53" s="180"/>
      <c r="C53" s="512"/>
      <c r="D53" s="180"/>
      <c r="E53" s="180"/>
      <c r="F53" s="176"/>
      <c r="G53" s="107"/>
      <c r="H53" s="1013"/>
      <c r="I53" s="1013"/>
      <c r="J53" s="1013"/>
      <c r="K53" s="1013"/>
      <c r="L53" s="1013"/>
      <c r="M53" s="1013"/>
      <c r="N53" s="1014"/>
      <c r="O53" s="1014"/>
      <c r="P53" s="1014"/>
      <c r="Q53" s="1014"/>
      <c r="R53" s="1014"/>
      <c r="S53" s="1014"/>
    </row>
    <row r="54" spans="1:19">
      <c r="A54" s="181">
        <v>4.3</v>
      </c>
      <c r="B54" s="180" t="s">
        <v>210</v>
      </c>
      <c r="C54" s="512">
        <v>4.4871794871794865E-2</v>
      </c>
      <c r="D54" s="134" t="str">
        <f>Inputs!$D$82</f>
        <v>Support staff</v>
      </c>
      <c r="E54" s="180">
        <v>1</v>
      </c>
      <c r="F54" s="176">
        <f>E54*C54</f>
        <v>4.4871794871794865E-2</v>
      </c>
      <c r="G54" s="107"/>
      <c r="H54" s="971">
        <f>Inputs!L$82</f>
        <v>68.441017362959727</v>
      </c>
      <c r="I54" s="971">
        <f>Inputs!M$82</f>
        <v>69.791189569063036</v>
      </c>
      <c r="J54" s="971">
        <f>Inputs!N$82</f>
        <v>71.02222509185215</v>
      </c>
      <c r="K54" s="971">
        <f>Inputs!O$82</f>
        <v>72.274974651437702</v>
      </c>
      <c r="L54" s="971">
        <f>Inputs!P$82</f>
        <v>73.549821258208297</v>
      </c>
      <c r="M54" s="971">
        <f>Inputs!Q$82</f>
        <v>74.847154678410959</v>
      </c>
      <c r="N54" s="997">
        <f t="shared" ref="N54:S54" si="18">H54*$F54</f>
        <v>3.0710712919276797</v>
      </c>
      <c r="O54" s="997">
        <f t="shared" si="18"/>
        <v>3.131655942201546</v>
      </c>
      <c r="P54" s="997">
        <f t="shared" si="18"/>
        <v>3.1868947156600318</v>
      </c>
      <c r="Q54" s="997">
        <f t="shared" si="18"/>
        <v>3.2431078369234863</v>
      </c>
      <c r="R54" s="997">
        <f t="shared" si="18"/>
        <v>3.3003124923554998</v>
      </c>
      <c r="S54" s="997">
        <f t="shared" si="18"/>
        <v>3.3585261714671577</v>
      </c>
    </row>
    <row r="55" spans="1:19">
      <c r="A55" s="181"/>
      <c r="B55" s="180"/>
      <c r="C55" s="512"/>
      <c r="D55" s="180"/>
      <c r="E55" s="180"/>
      <c r="F55" s="176"/>
      <c r="G55" s="107"/>
      <c r="H55" s="984"/>
      <c r="I55" s="984"/>
      <c r="J55" s="984"/>
      <c r="K55" s="984"/>
      <c r="L55" s="984"/>
      <c r="M55" s="984"/>
      <c r="N55" s="984"/>
      <c r="O55" s="998"/>
      <c r="P55" s="998"/>
      <c r="Q55" s="998"/>
      <c r="R55" s="998"/>
      <c r="S55" s="998"/>
    </row>
    <row r="56" spans="1:19">
      <c r="A56" s="181">
        <v>4.4000000000000004</v>
      </c>
      <c r="B56" s="180" t="s">
        <v>129</v>
      </c>
      <c r="C56" s="512">
        <v>0</v>
      </c>
      <c r="D56" s="134" t="str">
        <f>Inputs!$D$82</f>
        <v>Support staff</v>
      </c>
      <c r="E56" s="180">
        <v>1</v>
      </c>
      <c r="F56" s="176">
        <f>E56*C56</f>
        <v>0</v>
      </c>
      <c r="G56" s="107"/>
      <c r="H56" s="971">
        <f>Inputs!L$82</f>
        <v>68.441017362959727</v>
      </c>
      <c r="I56" s="971">
        <f>Inputs!M$82</f>
        <v>69.791189569063036</v>
      </c>
      <c r="J56" s="971">
        <f>Inputs!N$82</f>
        <v>71.02222509185215</v>
      </c>
      <c r="K56" s="971">
        <f>Inputs!O$82</f>
        <v>72.274974651437702</v>
      </c>
      <c r="L56" s="971">
        <f>Inputs!P$82</f>
        <v>73.549821258208297</v>
      </c>
      <c r="M56" s="971">
        <f>Inputs!Q$82</f>
        <v>74.847154678410959</v>
      </c>
      <c r="N56" s="997">
        <f t="shared" ref="N56:S56" si="19">H56*$F56</f>
        <v>0</v>
      </c>
      <c r="O56" s="997">
        <f t="shared" si="19"/>
        <v>0</v>
      </c>
      <c r="P56" s="997">
        <f t="shared" si="19"/>
        <v>0</v>
      </c>
      <c r="Q56" s="997">
        <f t="shared" si="19"/>
        <v>0</v>
      </c>
      <c r="R56" s="997">
        <f t="shared" si="19"/>
        <v>0</v>
      </c>
      <c r="S56" s="997">
        <f t="shared" si="19"/>
        <v>0</v>
      </c>
    </row>
    <row r="57" spans="1:19">
      <c r="A57" s="181"/>
      <c r="B57" s="180"/>
      <c r="C57" s="514"/>
      <c r="D57" s="180"/>
      <c r="E57" s="180"/>
      <c r="F57" s="176"/>
      <c r="G57" s="107"/>
      <c r="H57" s="984"/>
      <c r="I57" s="984"/>
      <c r="J57" s="984"/>
      <c r="K57" s="984"/>
      <c r="L57" s="984"/>
      <c r="M57" s="984"/>
      <c r="N57" s="984"/>
      <c r="O57" s="998"/>
      <c r="P57" s="998"/>
      <c r="Q57" s="998"/>
      <c r="R57" s="998"/>
      <c r="S57" s="998"/>
    </row>
    <row r="58" spans="1:19">
      <c r="A58" s="181"/>
      <c r="B58" s="180"/>
      <c r="C58" s="196"/>
      <c r="D58" s="180"/>
      <c r="E58" s="180"/>
      <c r="F58" s="176"/>
      <c r="H58" s="982"/>
      <c r="I58" s="982"/>
      <c r="J58" s="982"/>
      <c r="K58" s="982"/>
      <c r="L58" s="982"/>
      <c r="M58" s="982"/>
      <c r="N58" s="982"/>
      <c r="O58" s="1000"/>
      <c r="P58" s="1000"/>
      <c r="Q58" s="1000"/>
      <c r="R58" s="1000"/>
      <c r="S58" s="1000"/>
    </row>
    <row r="59" spans="1:19">
      <c r="A59" s="181"/>
      <c r="B59" s="180"/>
      <c r="C59" s="196"/>
      <c r="D59" s="180"/>
      <c r="E59" s="180"/>
      <c r="F59" s="176"/>
      <c r="H59" s="982"/>
      <c r="I59" s="982"/>
      <c r="J59" s="982"/>
      <c r="K59" s="982"/>
      <c r="L59" s="982"/>
      <c r="M59" s="982"/>
      <c r="N59" s="982"/>
      <c r="O59" s="1000"/>
      <c r="P59" s="1000"/>
      <c r="Q59" s="1000"/>
      <c r="R59" s="1000"/>
      <c r="S59" s="1000"/>
    </row>
    <row r="60" spans="1:19">
      <c r="A60" s="187"/>
      <c r="B60" s="182" t="s">
        <v>44</v>
      </c>
      <c r="C60" s="183">
        <f>SUM(C48:C59)</f>
        <v>0.20416666666666666</v>
      </c>
      <c r="D60" s="232"/>
      <c r="E60" s="232"/>
      <c r="F60" s="183">
        <f>SUM(F48:F59)</f>
        <v>0.20416666666666666</v>
      </c>
      <c r="G60" s="235"/>
      <c r="H60" s="991"/>
      <c r="I60" s="991"/>
      <c r="J60" s="991"/>
      <c r="K60" s="991"/>
      <c r="L60" s="991"/>
      <c r="M60" s="991"/>
      <c r="N60" s="992">
        <f t="shared" ref="N60:S60" si="20">SUM(N50:N59)</f>
        <v>13.973374378270943</v>
      </c>
      <c r="O60" s="992">
        <f t="shared" si="20"/>
        <v>14.249034537017035</v>
      </c>
      <c r="P60" s="992">
        <f t="shared" si="20"/>
        <v>14.500370956253144</v>
      </c>
      <c r="Q60" s="992">
        <f t="shared" si="20"/>
        <v>14.756140658001861</v>
      </c>
      <c r="R60" s="992">
        <f t="shared" si="20"/>
        <v>15.016421840217527</v>
      </c>
      <c r="S60" s="992">
        <f t="shared" si="20"/>
        <v>15.28129408017557</v>
      </c>
    </row>
    <row r="61" spans="1:19">
      <c r="A61" s="233"/>
      <c r="B61" s="190"/>
      <c r="C61" s="189"/>
      <c r="D61" s="191"/>
      <c r="E61" s="191"/>
      <c r="F61" s="192"/>
      <c r="G61" s="135"/>
      <c r="H61" s="982"/>
      <c r="I61" s="982"/>
      <c r="J61" s="982"/>
      <c r="K61" s="982"/>
      <c r="L61" s="982"/>
      <c r="M61" s="982"/>
      <c r="N61" s="982"/>
      <c r="O61" s="1000"/>
      <c r="P61" s="1000"/>
      <c r="Q61" s="1000"/>
      <c r="R61" s="1000"/>
      <c r="S61" s="1000"/>
    </row>
    <row r="62" spans="1:19">
      <c r="A62" s="233"/>
      <c r="B62" s="190" t="s">
        <v>130</v>
      </c>
      <c r="C62" s="930">
        <f>C24+C29+C47+C60</f>
        <v>3.7966666666666664</v>
      </c>
      <c r="D62" s="90"/>
      <c r="E62" s="90"/>
      <c r="F62" s="193">
        <f>F24+F29+F47+F60</f>
        <v>3.7966666666666664</v>
      </c>
      <c r="G62" s="194"/>
      <c r="H62" s="991"/>
      <c r="I62" s="991"/>
      <c r="J62" s="991"/>
      <c r="K62" s="991"/>
      <c r="L62" s="991"/>
      <c r="M62" s="991"/>
      <c r="N62" s="1011">
        <f t="shared" ref="N62:S62" si="21">N24+N29+N47+N60</f>
        <v>427.38338087106797</v>
      </c>
      <c r="O62" s="1011">
        <f t="shared" si="21"/>
        <v>435.81459923157809</v>
      </c>
      <c r="P62" s="1011">
        <f t="shared" si="21"/>
        <v>443.50186257121891</v>
      </c>
      <c r="Q62" s="1011">
        <f t="shared" si="21"/>
        <v>451.32472030755309</v>
      </c>
      <c r="R62" s="1011">
        <f t="shared" si="21"/>
        <v>459.28556416824796</v>
      </c>
      <c r="S62" s="1011">
        <f t="shared" si="21"/>
        <v>467.38682806826887</v>
      </c>
    </row>
    <row r="63" spans="1:19">
      <c r="H63" s="979"/>
      <c r="I63" s="980"/>
      <c r="J63" s="980"/>
      <c r="K63" s="980"/>
      <c r="L63" s="980"/>
      <c r="M63" s="980"/>
      <c r="N63" s="980"/>
    </row>
    <row r="64" spans="1:19" s="102" customFormat="1">
      <c r="B64" s="152"/>
      <c r="F64" s="157"/>
      <c r="G64" s="107"/>
      <c r="H64"/>
      <c r="I64"/>
      <c r="J64"/>
      <c r="K64"/>
      <c r="L64"/>
      <c r="M64"/>
      <c r="N64"/>
      <c r="O64"/>
      <c r="P64"/>
      <c r="Q64"/>
      <c r="R64"/>
      <c r="S64"/>
    </row>
    <row r="65" spans="2:19" s="102" customFormat="1">
      <c r="F65" s="157"/>
      <c r="G65" s="107"/>
      <c r="H65"/>
      <c r="I65"/>
      <c r="J65"/>
      <c r="K65"/>
      <c r="L65"/>
      <c r="M65"/>
      <c r="N65"/>
      <c r="O65"/>
      <c r="P65"/>
      <c r="Q65"/>
      <c r="R65"/>
      <c r="S65"/>
    </row>
    <row r="66" spans="2:19" s="102" customFormat="1">
      <c r="B66" s="152"/>
      <c r="F66" s="157"/>
      <c r="G66" s="107"/>
      <c r="H66"/>
      <c r="I66"/>
      <c r="J66"/>
      <c r="K66"/>
      <c r="L66"/>
      <c r="M66"/>
      <c r="N66"/>
      <c r="O66"/>
      <c r="P66"/>
      <c r="Q66"/>
      <c r="R66"/>
      <c r="S66"/>
    </row>
    <row r="67" spans="2:19" s="102" customFormat="1">
      <c r="B67" s="152"/>
      <c r="F67" s="157"/>
      <c r="G67" s="107"/>
      <c r="H67" s="979"/>
      <c r="I67" s="980"/>
      <c r="J67" s="980"/>
      <c r="K67" s="980"/>
      <c r="L67" s="980"/>
      <c r="M67" s="980"/>
      <c r="N67" s="255"/>
      <c r="O67" s="255"/>
      <c r="P67" s="255"/>
      <c r="Q67" s="255"/>
      <c r="R67" s="255"/>
      <c r="S67" s="255"/>
    </row>
    <row r="68" spans="2:19">
      <c r="B68" s="354" t="s">
        <v>229</v>
      </c>
      <c r="H68" s="979"/>
      <c r="I68" s="979"/>
      <c r="J68" s="979"/>
      <c r="K68" s="979"/>
      <c r="L68" s="979"/>
      <c r="M68" s="979"/>
      <c r="N68" s="979">
        <f>N62</f>
        <v>427.38338087106797</v>
      </c>
      <c r="O68" s="979">
        <f>O62</f>
        <v>435.81459923157809</v>
      </c>
      <c r="P68" s="979">
        <f t="shared" ref="P68:S68" si="22">P62</f>
        <v>443.50186257121891</v>
      </c>
      <c r="Q68" s="979">
        <f t="shared" si="22"/>
        <v>451.32472030755309</v>
      </c>
      <c r="R68" s="979">
        <f t="shared" si="22"/>
        <v>459.28556416824796</v>
      </c>
      <c r="S68" s="979">
        <f t="shared" si="22"/>
        <v>467.38682806826887</v>
      </c>
    </row>
    <row r="69" spans="2:19">
      <c r="B69" s="354" t="s">
        <v>43</v>
      </c>
      <c r="H69" s="979"/>
      <c r="I69" s="979"/>
      <c r="J69" s="979"/>
      <c r="K69" s="979"/>
      <c r="L69" s="979"/>
      <c r="M69" s="979"/>
      <c r="N69" s="979"/>
      <c r="O69" s="979"/>
      <c r="P69" s="979"/>
      <c r="Q69" s="979"/>
      <c r="R69" s="979"/>
      <c r="S69" s="979"/>
    </row>
    <row r="70" spans="2:19">
      <c r="B70" s="354" t="s">
        <v>232</v>
      </c>
      <c r="H70" s="979"/>
      <c r="I70" s="979"/>
      <c r="J70" s="979"/>
      <c r="K70" s="979"/>
      <c r="L70" s="979"/>
      <c r="M70" s="979"/>
      <c r="N70" s="980"/>
      <c r="O70" s="980"/>
      <c r="P70" s="980"/>
      <c r="Q70" s="980"/>
      <c r="R70" s="980"/>
      <c r="S70" s="980"/>
    </row>
    <row r="71" spans="2:19">
      <c r="B71" s="354" t="s">
        <v>238</v>
      </c>
      <c r="H71" s="979"/>
      <c r="I71" s="979"/>
      <c r="J71" s="979"/>
      <c r="K71" s="979"/>
      <c r="L71" s="979"/>
      <c r="M71" s="979"/>
      <c r="N71" s="979">
        <f>SUM(N72,N68:N70)*(Inputs!$M$27)</f>
        <v>56.367594103085153</v>
      </c>
      <c r="O71" s="979">
        <f>SUM(O72,O68:O70)*(Inputs!$M$27)</f>
        <v>57.479587492652833</v>
      </c>
      <c r="P71" s="979">
        <f>SUM(P72,P68:P70)*(Inputs!$M$27)</f>
        <v>58.49346065451806</v>
      </c>
      <c r="Q71" s="979">
        <f>SUM(Q72,Q68:Q70)*(Inputs!$M$27)</f>
        <v>59.525217361363175</v>
      </c>
      <c r="R71" s="979">
        <f>SUM(R72,R68:R70)*(Inputs!$M$27)</f>
        <v>60.57517305815022</v>
      </c>
      <c r="S71" s="979">
        <f>SUM(S72,S68:S70)*(Inputs!$M$27)</f>
        <v>61.643648753923976</v>
      </c>
    </row>
    <row r="72" spans="2:19">
      <c r="B72" s="354" t="s">
        <v>237</v>
      </c>
      <c r="H72" s="979"/>
      <c r="I72" s="979"/>
      <c r="J72" s="979"/>
      <c r="K72" s="979"/>
      <c r="L72" s="979"/>
      <c r="M72" s="979"/>
      <c r="N72" s="979">
        <f>SUM(N68:N70)*(Inputs!$M$26)</f>
        <v>38.464504278396113</v>
      </c>
      <c r="O72" s="979">
        <f>SUM(O68:O70)*(Inputs!$M$26)</f>
        <v>39.223313930842025</v>
      </c>
      <c r="P72" s="979">
        <f>SUM(P68:P70)*(Inputs!$M$26)</f>
        <v>39.915167631409702</v>
      </c>
      <c r="Q72" s="979">
        <f>SUM(Q68:Q70)*(Inputs!$M$26)</f>
        <v>40.61922482767978</v>
      </c>
      <c r="R72" s="979">
        <f>SUM(R68:R70)*(Inputs!$M$26)</f>
        <v>41.335700775142314</v>
      </c>
      <c r="S72" s="979">
        <f>SUM(S68:S70)*(Inputs!$M$26)</f>
        <v>42.064814526144197</v>
      </c>
    </row>
    <row r="73" spans="2:19">
      <c r="B73" s="989" t="s">
        <v>85</v>
      </c>
      <c r="H73" s="396"/>
      <c r="I73" s="396"/>
      <c r="J73" s="396"/>
      <c r="K73" s="396"/>
      <c r="L73" s="396"/>
      <c r="M73" s="396"/>
      <c r="N73" s="979">
        <f>SUM(N68:N72)*Inputs!$M$28</f>
        <v>36.55508354767845</v>
      </c>
      <c r="O73" s="979">
        <f>SUM(O68:O72)*Inputs!$M$28</f>
        <v>37.276225045855107</v>
      </c>
      <c r="P73" s="979">
        <f>SUM(P68:P72)*Inputs!$M$28</f>
        <v>37.933734360000273</v>
      </c>
      <c r="Q73" s="979">
        <f>SUM(Q68:Q72)*Inputs!$M$28</f>
        <v>38.602841374761724</v>
      </c>
      <c r="R73" s="979">
        <f>SUM(R68:R72)*Inputs!$M$28</f>
        <v>39.283750660107842</v>
      </c>
      <c r="S73" s="979">
        <f>SUM(S68:S72)*Inputs!$M$28</f>
        <v>39.976670394383603</v>
      </c>
    </row>
    <row r="74" spans="2:19">
      <c r="B74" s="989"/>
      <c r="H74" s="396"/>
      <c r="I74" s="396"/>
      <c r="J74" s="396"/>
      <c r="K74" s="396"/>
      <c r="L74" s="396"/>
      <c r="M74" s="396"/>
      <c r="N74" s="606"/>
      <c r="O74" s="606"/>
      <c r="P74" s="606"/>
      <c r="Q74" s="606"/>
      <c r="R74" s="606"/>
      <c r="S74" s="606"/>
    </row>
    <row r="75" spans="2:19">
      <c r="B75" s="988" t="s">
        <v>527</v>
      </c>
      <c r="H75" s="396"/>
      <c r="I75" s="396"/>
      <c r="J75" s="396"/>
      <c r="K75" s="396"/>
      <c r="L75" s="396"/>
      <c r="M75" s="396"/>
      <c r="N75" s="448">
        <f>SUM(N68:N74)</f>
        <v>558.77056280022771</v>
      </c>
      <c r="O75" s="448">
        <f t="shared" ref="O75:S75" si="23">SUM(O68:O74)</f>
        <v>569.79372570092801</v>
      </c>
      <c r="P75" s="448">
        <f t="shared" si="23"/>
        <v>579.84422521714691</v>
      </c>
      <c r="Q75" s="448">
        <f t="shared" si="23"/>
        <v>590.07200387135777</v>
      </c>
      <c r="R75" s="448">
        <f t="shared" si="23"/>
        <v>600.4801886616483</v>
      </c>
      <c r="S75" s="448">
        <f t="shared" si="23"/>
        <v>611.07196174272076</v>
      </c>
    </row>
    <row r="76" spans="2:19">
      <c r="B76" s="990" t="s">
        <v>39</v>
      </c>
      <c r="H76" s="979"/>
      <c r="I76" s="980"/>
      <c r="J76" s="980"/>
      <c r="K76" s="980"/>
      <c r="L76" s="980"/>
      <c r="M76" s="980"/>
      <c r="N76" s="981">
        <f>(N62*(1+Inputs!$M$29))-N75</f>
        <v>0</v>
      </c>
      <c r="O76" s="981">
        <f>(O62*(1+Inputs!$M$29))-O75</f>
        <v>0</v>
      </c>
      <c r="P76" s="981">
        <f>(P62*(1+Inputs!$M$29))-P75</f>
        <v>0</v>
      </c>
      <c r="Q76" s="981">
        <f>(Q62*(1+Inputs!$M$29))-Q75</f>
        <v>0</v>
      </c>
      <c r="R76" s="981">
        <f>(R62*(1+Inputs!$M$29))-R75</f>
        <v>0</v>
      </c>
      <c r="S76" s="981">
        <f>(S62*(1+Inputs!$M$29))-S75</f>
        <v>0</v>
      </c>
    </row>
  </sheetData>
  <mergeCells count="3">
    <mergeCell ref="A1:S1"/>
    <mergeCell ref="H3:M3"/>
    <mergeCell ref="N3:S3"/>
  </mergeCells>
  <pageMargins left="0.39370078740157483" right="0.39370078740157483" top="0.39370078740157483" bottom="0.98425196850393704" header="0.51181102362204722" footer="0.51181102362204722"/>
  <pageSetup paperSize="9" scale="54" orientation="landscape" r:id="rId1"/>
  <headerFooter alignWithMargins="0">
    <oddFooter>&amp;C&amp;P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1"/>
    <pageSetUpPr fitToPage="1"/>
  </sheetPr>
  <dimension ref="A1:S76"/>
  <sheetViews>
    <sheetView showGridLines="0" zoomScale="70" zoomScaleNormal="70" workbookViewId="0">
      <pane xSplit="1" ySplit="5" topLeftCell="B6" activePane="bottomRight" state="frozen"/>
      <selection activeCell="B146" sqref="B146"/>
      <selection pane="topRight" activeCell="B146" sqref="B146"/>
      <selection pane="bottomLeft" activeCell="B146" sqref="B146"/>
      <selection pane="bottomRight" activeCell="B6" sqref="B6"/>
    </sheetView>
  </sheetViews>
  <sheetFormatPr defaultRowHeight="12.75" outlineLevelCol="1"/>
  <cols>
    <col min="1" max="1" width="9.140625" style="88"/>
    <col min="2" max="2" width="67" style="88" customWidth="1"/>
    <col min="3" max="3" width="8.42578125" style="88" bestFit="1" customWidth="1"/>
    <col min="4" max="4" width="26.85546875" style="88" bestFit="1" customWidth="1"/>
    <col min="5" max="5" width="6.85546875" style="88" bestFit="1" customWidth="1"/>
    <col min="6" max="6" width="6.85546875" style="158" bestFit="1" customWidth="1"/>
    <col min="7" max="7" width="2" style="158" customWidth="1"/>
    <col min="8" max="8" width="10.42578125" style="108" customWidth="1" outlineLevel="1"/>
    <col min="9" max="9" width="9.140625" style="158" outlineLevel="1"/>
    <col min="10" max="13" width="9.42578125" style="158" customWidth="1" outlineLevel="1"/>
    <col min="14" max="14" width="10" style="158" customWidth="1"/>
    <col min="15" max="20" width="10" style="88" customWidth="1"/>
    <col min="21" max="257" width="9.140625" style="88"/>
    <col min="258" max="258" width="67" style="88" customWidth="1"/>
    <col min="259" max="259" width="8.42578125" style="88" bestFit="1" customWidth="1"/>
    <col min="260" max="260" width="12.140625" style="88" bestFit="1" customWidth="1"/>
    <col min="261" max="262" width="6.85546875" style="88" bestFit="1" customWidth="1"/>
    <col min="263" max="263" width="2" style="88" customWidth="1"/>
    <col min="264" max="264" width="10.42578125" style="88" customWidth="1"/>
    <col min="265" max="265" width="9.140625" style="88"/>
    <col min="266" max="269" width="9.42578125" style="88" customWidth="1"/>
    <col min="270" max="276" width="10" style="88" customWidth="1"/>
    <col min="277" max="513" width="9.140625" style="88"/>
    <col min="514" max="514" width="67" style="88" customWidth="1"/>
    <col min="515" max="515" width="8.42578125" style="88" bestFit="1" customWidth="1"/>
    <col min="516" max="516" width="12.140625" style="88" bestFit="1" customWidth="1"/>
    <col min="517" max="518" width="6.85546875" style="88" bestFit="1" customWidth="1"/>
    <col min="519" max="519" width="2" style="88" customWidth="1"/>
    <col min="520" max="520" width="10.42578125" style="88" customWidth="1"/>
    <col min="521" max="521" width="9.140625" style="88"/>
    <col min="522" max="525" width="9.42578125" style="88" customWidth="1"/>
    <col min="526" max="532" width="10" style="88" customWidth="1"/>
    <col min="533" max="769" width="9.140625" style="88"/>
    <col min="770" max="770" width="67" style="88" customWidth="1"/>
    <col min="771" max="771" width="8.42578125" style="88" bestFit="1" customWidth="1"/>
    <col min="772" max="772" width="12.140625" style="88" bestFit="1" customWidth="1"/>
    <col min="773" max="774" width="6.85546875" style="88" bestFit="1" customWidth="1"/>
    <col min="775" max="775" width="2" style="88" customWidth="1"/>
    <col min="776" max="776" width="10.42578125" style="88" customWidth="1"/>
    <col min="777" max="777" width="9.140625" style="88"/>
    <col min="778" max="781" width="9.42578125" style="88" customWidth="1"/>
    <col min="782" max="788" width="10" style="88" customWidth="1"/>
    <col min="789" max="1025" width="9.140625" style="88"/>
    <col min="1026" max="1026" width="67" style="88" customWidth="1"/>
    <col min="1027" max="1027" width="8.42578125" style="88" bestFit="1" customWidth="1"/>
    <col min="1028" max="1028" width="12.140625" style="88" bestFit="1" customWidth="1"/>
    <col min="1029" max="1030" width="6.85546875" style="88" bestFit="1" customWidth="1"/>
    <col min="1031" max="1031" width="2" style="88" customWidth="1"/>
    <col min="1032" max="1032" width="10.42578125" style="88" customWidth="1"/>
    <col min="1033" max="1033" width="9.140625" style="88"/>
    <col min="1034" max="1037" width="9.42578125" style="88" customWidth="1"/>
    <col min="1038" max="1044" width="10" style="88" customWidth="1"/>
    <col min="1045" max="1281" width="9.140625" style="88"/>
    <col min="1282" max="1282" width="67" style="88" customWidth="1"/>
    <col min="1283" max="1283" width="8.42578125" style="88" bestFit="1" customWidth="1"/>
    <col min="1284" max="1284" width="12.140625" style="88" bestFit="1" customWidth="1"/>
    <col min="1285" max="1286" width="6.85546875" style="88" bestFit="1" customWidth="1"/>
    <col min="1287" max="1287" width="2" style="88" customWidth="1"/>
    <col min="1288" max="1288" width="10.42578125" style="88" customWidth="1"/>
    <col min="1289" max="1289" width="9.140625" style="88"/>
    <col min="1290" max="1293" width="9.42578125" style="88" customWidth="1"/>
    <col min="1294" max="1300" width="10" style="88" customWidth="1"/>
    <col min="1301" max="1537" width="9.140625" style="88"/>
    <col min="1538" max="1538" width="67" style="88" customWidth="1"/>
    <col min="1539" max="1539" width="8.42578125" style="88" bestFit="1" customWidth="1"/>
    <col min="1540" max="1540" width="12.140625" style="88" bestFit="1" customWidth="1"/>
    <col min="1541" max="1542" width="6.85546875" style="88" bestFit="1" customWidth="1"/>
    <col min="1543" max="1543" width="2" style="88" customWidth="1"/>
    <col min="1544" max="1544" width="10.42578125" style="88" customWidth="1"/>
    <col min="1545" max="1545" width="9.140625" style="88"/>
    <col min="1546" max="1549" width="9.42578125" style="88" customWidth="1"/>
    <col min="1550" max="1556" width="10" style="88" customWidth="1"/>
    <col min="1557" max="1793" width="9.140625" style="88"/>
    <col min="1794" max="1794" width="67" style="88" customWidth="1"/>
    <col min="1795" max="1795" width="8.42578125" style="88" bestFit="1" customWidth="1"/>
    <col min="1796" max="1796" width="12.140625" style="88" bestFit="1" customWidth="1"/>
    <col min="1797" max="1798" width="6.85546875" style="88" bestFit="1" customWidth="1"/>
    <col min="1799" max="1799" width="2" style="88" customWidth="1"/>
    <col min="1800" max="1800" width="10.42578125" style="88" customWidth="1"/>
    <col min="1801" max="1801" width="9.140625" style="88"/>
    <col min="1802" max="1805" width="9.42578125" style="88" customWidth="1"/>
    <col min="1806" max="1812" width="10" style="88" customWidth="1"/>
    <col min="1813" max="2049" width="9.140625" style="88"/>
    <col min="2050" max="2050" width="67" style="88" customWidth="1"/>
    <col min="2051" max="2051" width="8.42578125" style="88" bestFit="1" customWidth="1"/>
    <col min="2052" max="2052" width="12.140625" style="88" bestFit="1" customWidth="1"/>
    <col min="2053" max="2054" width="6.85546875" style="88" bestFit="1" customWidth="1"/>
    <col min="2055" max="2055" width="2" style="88" customWidth="1"/>
    <col min="2056" max="2056" width="10.42578125" style="88" customWidth="1"/>
    <col min="2057" max="2057" width="9.140625" style="88"/>
    <col min="2058" max="2061" width="9.42578125" style="88" customWidth="1"/>
    <col min="2062" max="2068" width="10" style="88" customWidth="1"/>
    <col min="2069" max="2305" width="9.140625" style="88"/>
    <col min="2306" max="2306" width="67" style="88" customWidth="1"/>
    <col min="2307" max="2307" width="8.42578125" style="88" bestFit="1" customWidth="1"/>
    <col min="2308" max="2308" width="12.140625" style="88" bestFit="1" customWidth="1"/>
    <col min="2309" max="2310" width="6.85546875" style="88" bestFit="1" customWidth="1"/>
    <col min="2311" max="2311" width="2" style="88" customWidth="1"/>
    <col min="2312" max="2312" width="10.42578125" style="88" customWidth="1"/>
    <col min="2313" max="2313" width="9.140625" style="88"/>
    <col min="2314" max="2317" width="9.42578125" style="88" customWidth="1"/>
    <col min="2318" max="2324" width="10" style="88" customWidth="1"/>
    <col min="2325" max="2561" width="9.140625" style="88"/>
    <col min="2562" max="2562" width="67" style="88" customWidth="1"/>
    <col min="2563" max="2563" width="8.42578125" style="88" bestFit="1" customWidth="1"/>
    <col min="2564" max="2564" width="12.140625" style="88" bestFit="1" customWidth="1"/>
    <col min="2565" max="2566" width="6.85546875" style="88" bestFit="1" customWidth="1"/>
    <col min="2567" max="2567" width="2" style="88" customWidth="1"/>
    <col min="2568" max="2568" width="10.42578125" style="88" customWidth="1"/>
    <col min="2569" max="2569" width="9.140625" style="88"/>
    <col min="2570" max="2573" width="9.42578125" style="88" customWidth="1"/>
    <col min="2574" max="2580" width="10" style="88" customWidth="1"/>
    <col min="2581" max="2817" width="9.140625" style="88"/>
    <col min="2818" max="2818" width="67" style="88" customWidth="1"/>
    <col min="2819" max="2819" width="8.42578125" style="88" bestFit="1" customWidth="1"/>
    <col min="2820" max="2820" width="12.140625" style="88" bestFit="1" customWidth="1"/>
    <col min="2821" max="2822" width="6.85546875" style="88" bestFit="1" customWidth="1"/>
    <col min="2823" max="2823" width="2" style="88" customWidth="1"/>
    <col min="2824" max="2824" width="10.42578125" style="88" customWidth="1"/>
    <col min="2825" max="2825" width="9.140625" style="88"/>
    <col min="2826" max="2829" width="9.42578125" style="88" customWidth="1"/>
    <col min="2830" max="2836" width="10" style="88" customWidth="1"/>
    <col min="2837" max="3073" width="9.140625" style="88"/>
    <col min="3074" max="3074" width="67" style="88" customWidth="1"/>
    <col min="3075" max="3075" width="8.42578125" style="88" bestFit="1" customWidth="1"/>
    <col min="3076" max="3076" width="12.140625" style="88" bestFit="1" customWidth="1"/>
    <col min="3077" max="3078" width="6.85546875" style="88" bestFit="1" customWidth="1"/>
    <col min="3079" max="3079" width="2" style="88" customWidth="1"/>
    <col min="3080" max="3080" width="10.42578125" style="88" customWidth="1"/>
    <col min="3081" max="3081" width="9.140625" style="88"/>
    <col min="3082" max="3085" width="9.42578125" style="88" customWidth="1"/>
    <col min="3086" max="3092" width="10" style="88" customWidth="1"/>
    <col min="3093" max="3329" width="9.140625" style="88"/>
    <col min="3330" max="3330" width="67" style="88" customWidth="1"/>
    <col min="3331" max="3331" width="8.42578125" style="88" bestFit="1" customWidth="1"/>
    <col min="3332" max="3332" width="12.140625" style="88" bestFit="1" customWidth="1"/>
    <col min="3333" max="3334" width="6.85546875" style="88" bestFit="1" customWidth="1"/>
    <col min="3335" max="3335" width="2" style="88" customWidth="1"/>
    <col min="3336" max="3336" width="10.42578125" style="88" customWidth="1"/>
    <col min="3337" max="3337" width="9.140625" style="88"/>
    <col min="3338" max="3341" width="9.42578125" style="88" customWidth="1"/>
    <col min="3342" max="3348" width="10" style="88" customWidth="1"/>
    <col min="3349" max="3585" width="9.140625" style="88"/>
    <col min="3586" max="3586" width="67" style="88" customWidth="1"/>
    <col min="3587" max="3587" width="8.42578125" style="88" bestFit="1" customWidth="1"/>
    <col min="3588" max="3588" width="12.140625" style="88" bestFit="1" customWidth="1"/>
    <col min="3589" max="3590" width="6.85546875" style="88" bestFit="1" customWidth="1"/>
    <col min="3591" max="3591" width="2" style="88" customWidth="1"/>
    <col min="3592" max="3592" width="10.42578125" style="88" customWidth="1"/>
    <col min="3593" max="3593" width="9.140625" style="88"/>
    <col min="3594" max="3597" width="9.42578125" style="88" customWidth="1"/>
    <col min="3598" max="3604" width="10" style="88" customWidth="1"/>
    <col min="3605" max="3841" width="9.140625" style="88"/>
    <col min="3842" max="3842" width="67" style="88" customWidth="1"/>
    <col min="3843" max="3843" width="8.42578125" style="88" bestFit="1" customWidth="1"/>
    <col min="3844" max="3844" width="12.140625" style="88" bestFit="1" customWidth="1"/>
    <col min="3845" max="3846" width="6.85546875" style="88" bestFit="1" customWidth="1"/>
    <col min="3847" max="3847" width="2" style="88" customWidth="1"/>
    <col min="3848" max="3848" width="10.42578125" style="88" customWidth="1"/>
    <col min="3849" max="3849" width="9.140625" style="88"/>
    <col min="3850" max="3853" width="9.42578125" style="88" customWidth="1"/>
    <col min="3854" max="3860" width="10" style="88" customWidth="1"/>
    <col min="3861" max="4097" width="9.140625" style="88"/>
    <col min="4098" max="4098" width="67" style="88" customWidth="1"/>
    <col min="4099" max="4099" width="8.42578125" style="88" bestFit="1" customWidth="1"/>
    <col min="4100" max="4100" width="12.140625" style="88" bestFit="1" customWidth="1"/>
    <col min="4101" max="4102" width="6.85546875" style="88" bestFit="1" customWidth="1"/>
    <col min="4103" max="4103" width="2" style="88" customWidth="1"/>
    <col min="4104" max="4104" width="10.42578125" style="88" customWidth="1"/>
    <col min="4105" max="4105" width="9.140625" style="88"/>
    <col min="4106" max="4109" width="9.42578125" style="88" customWidth="1"/>
    <col min="4110" max="4116" width="10" style="88" customWidth="1"/>
    <col min="4117" max="4353" width="9.140625" style="88"/>
    <col min="4354" max="4354" width="67" style="88" customWidth="1"/>
    <col min="4355" max="4355" width="8.42578125" style="88" bestFit="1" customWidth="1"/>
    <col min="4356" max="4356" width="12.140625" style="88" bestFit="1" customWidth="1"/>
    <col min="4357" max="4358" width="6.85546875" style="88" bestFit="1" customWidth="1"/>
    <col min="4359" max="4359" width="2" style="88" customWidth="1"/>
    <col min="4360" max="4360" width="10.42578125" style="88" customWidth="1"/>
    <col min="4361" max="4361" width="9.140625" style="88"/>
    <col min="4362" max="4365" width="9.42578125" style="88" customWidth="1"/>
    <col min="4366" max="4372" width="10" style="88" customWidth="1"/>
    <col min="4373" max="4609" width="9.140625" style="88"/>
    <col min="4610" max="4610" width="67" style="88" customWidth="1"/>
    <col min="4611" max="4611" width="8.42578125" style="88" bestFit="1" customWidth="1"/>
    <col min="4612" max="4612" width="12.140625" style="88" bestFit="1" customWidth="1"/>
    <col min="4613" max="4614" width="6.85546875" style="88" bestFit="1" customWidth="1"/>
    <col min="4615" max="4615" width="2" style="88" customWidth="1"/>
    <col min="4616" max="4616" width="10.42578125" style="88" customWidth="1"/>
    <col min="4617" max="4617" width="9.140625" style="88"/>
    <col min="4618" max="4621" width="9.42578125" style="88" customWidth="1"/>
    <col min="4622" max="4628" width="10" style="88" customWidth="1"/>
    <col min="4629" max="4865" width="9.140625" style="88"/>
    <col min="4866" max="4866" width="67" style="88" customWidth="1"/>
    <col min="4867" max="4867" width="8.42578125" style="88" bestFit="1" customWidth="1"/>
    <col min="4868" max="4868" width="12.140625" style="88" bestFit="1" customWidth="1"/>
    <col min="4869" max="4870" width="6.85546875" style="88" bestFit="1" customWidth="1"/>
    <col min="4871" max="4871" width="2" style="88" customWidth="1"/>
    <col min="4872" max="4872" width="10.42578125" style="88" customWidth="1"/>
    <col min="4873" max="4873" width="9.140625" style="88"/>
    <col min="4874" max="4877" width="9.42578125" style="88" customWidth="1"/>
    <col min="4878" max="4884" width="10" style="88" customWidth="1"/>
    <col min="4885" max="5121" width="9.140625" style="88"/>
    <col min="5122" max="5122" width="67" style="88" customWidth="1"/>
    <col min="5123" max="5123" width="8.42578125" style="88" bestFit="1" customWidth="1"/>
    <col min="5124" max="5124" width="12.140625" style="88" bestFit="1" customWidth="1"/>
    <col min="5125" max="5126" width="6.85546875" style="88" bestFit="1" customWidth="1"/>
    <col min="5127" max="5127" width="2" style="88" customWidth="1"/>
    <col min="5128" max="5128" width="10.42578125" style="88" customWidth="1"/>
    <col min="5129" max="5129" width="9.140625" style="88"/>
    <col min="5130" max="5133" width="9.42578125" style="88" customWidth="1"/>
    <col min="5134" max="5140" width="10" style="88" customWidth="1"/>
    <col min="5141" max="5377" width="9.140625" style="88"/>
    <col min="5378" max="5378" width="67" style="88" customWidth="1"/>
    <col min="5379" max="5379" width="8.42578125" style="88" bestFit="1" customWidth="1"/>
    <col min="5380" max="5380" width="12.140625" style="88" bestFit="1" customWidth="1"/>
    <col min="5381" max="5382" width="6.85546875" style="88" bestFit="1" customWidth="1"/>
    <col min="5383" max="5383" width="2" style="88" customWidth="1"/>
    <col min="5384" max="5384" width="10.42578125" style="88" customWidth="1"/>
    <col min="5385" max="5385" width="9.140625" style="88"/>
    <col min="5386" max="5389" width="9.42578125" style="88" customWidth="1"/>
    <col min="5390" max="5396" width="10" style="88" customWidth="1"/>
    <col min="5397" max="5633" width="9.140625" style="88"/>
    <col min="5634" max="5634" width="67" style="88" customWidth="1"/>
    <col min="5635" max="5635" width="8.42578125" style="88" bestFit="1" customWidth="1"/>
    <col min="5636" max="5636" width="12.140625" style="88" bestFit="1" customWidth="1"/>
    <col min="5637" max="5638" width="6.85546875" style="88" bestFit="1" customWidth="1"/>
    <col min="5639" max="5639" width="2" style="88" customWidth="1"/>
    <col min="5640" max="5640" width="10.42578125" style="88" customWidth="1"/>
    <col min="5641" max="5641" width="9.140625" style="88"/>
    <col min="5642" max="5645" width="9.42578125" style="88" customWidth="1"/>
    <col min="5646" max="5652" width="10" style="88" customWidth="1"/>
    <col min="5653" max="5889" width="9.140625" style="88"/>
    <col min="5890" max="5890" width="67" style="88" customWidth="1"/>
    <col min="5891" max="5891" width="8.42578125" style="88" bestFit="1" customWidth="1"/>
    <col min="5892" max="5892" width="12.140625" style="88" bestFit="1" customWidth="1"/>
    <col min="5893" max="5894" width="6.85546875" style="88" bestFit="1" customWidth="1"/>
    <col min="5895" max="5895" width="2" style="88" customWidth="1"/>
    <col min="5896" max="5896" width="10.42578125" style="88" customWidth="1"/>
    <col min="5897" max="5897" width="9.140625" style="88"/>
    <col min="5898" max="5901" width="9.42578125" style="88" customWidth="1"/>
    <col min="5902" max="5908" width="10" style="88" customWidth="1"/>
    <col min="5909" max="6145" width="9.140625" style="88"/>
    <col min="6146" max="6146" width="67" style="88" customWidth="1"/>
    <col min="6147" max="6147" width="8.42578125" style="88" bestFit="1" customWidth="1"/>
    <col min="6148" max="6148" width="12.140625" style="88" bestFit="1" customWidth="1"/>
    <col min="6149" max="6150" width="6.85546875" style="88" bestFit="1" customWidth="1"/>
    <col min="6151" max="6151" width="2" style="88" customWidth="1"/>
    <col min="6152" max="6152" width="10.42578125" style="88" customWidth="1"/>
    <col min="6153" max="6153" width="9.140625" style="88"/>
    <col min="6154" max="6157" width="9.42578125" style="88" customWidth="1"/>
    <col min="6158" max="6164" width="10" style="88" customWidth="1"/>
    <col min="6165" max="6401" width="9.140625" style="88"/>
    <col min="6402" max="6402" width="67" style="88" customWidth="1"/>
    <col min="6403" max="6403" width="8.42578125" style="88" bestFit="1" customWidth="1"/>
    <col min="6404" max="6404" width="12.140625" style="88" bestFit="1" customWidth="1"/>
    <col min="6405" max="6406" width="6.85546875" style="88" bestFit="1" customWidth="1"/>
    <col min="6407" max="6407" width="2" style="88" customWidth="1"/>
    <col min="6408" max="6408" width="10.42578125" style="88" customWidth="1"/>
    <col min="6409" max="6409" width="9.140625" style="88"/>
    <col min="6410" max="6413" width="9.42578125" style="88" customWidth="1"/>
    <col min="6414" max="6420" width="10" style="88" customWidth="1"/>
    <col min="6421" max="6657" width="9.140625" style="88"/>
    <col min="6658" max="6658" width="67" style="88" customWidth="1"/>
    <col min="6659" max="6659" width="8.42578125" style="88" bestFit="1" customWidth="1"/>
    <col min="6660" max="6660" width="12.140625" style="88" bestFit="1" customWidth="1"/>
    <col min="6661" max="6662" width="6.85546875" style="88" bestFit="1" customWidth="1"/>
    <col min="6663" max="6663" width="2" style="88" customWidth="1"/>
    <col min="6664" max="6664" width="10.42578125" style="88" customWidth="1"/>
    <col min="6665" max="6665" width="9.140625" style="88"/>
    <col min="6666" max="6669" width="9.42578125" style="88" customWidth="1"/>
    <col min="6670" max="6676" width="10" style="88" customWidth="1"/>
    <col min="6677" max="6913" width="9.140625" style="88"/>
    <col min="6914" max="6914" width="67" style="88" customWidth="1"/>
    <col min="6915" max="6915" width="8.42578125" style="88" bestFit="1" customWidth="1"/>
    <col min="6916" max="6916" width="12.140625" style="88" bestFit="1" customWidth="1"/>
    <col min="6917" max="6918" width="6.85546875" style="88" bestFit="1" customWidth="1"/>
    <col min="6919" max="6919" width="2" style="88" customWidth="1"/>
    <col min="6920" max="6920" width="10.42578125" style="88" customWidth="1"/>
    <col min="6921" max="6921" width="9.140625" style="88"/>
    <col min="6922" max="6925" width="9.42578125" style="88" customWidth="1"/>
    <col min="6926" max="6932" width="10" style="88" customWidth="1"/>
    <col min="6933" max="7169" width="9.140625" style="88"/>
    <col min="7170" max="7170" width="67" style="88" customWidth="1"/>
    <col min="7171" max="7171" width="8.42578125" style="88" bestFit="1" customWidth="1"/>
    <col min="7172" max="7172" width="12.140625" style="88" bestFit="1" customWidth="1"/>
    <col min="7173" max="7174" width="6.85546875" style="88" bestFit="1" customWidth="1"/>
    <col min="7175" max="7175" width="2" style="88" customWidth="1"/>
    <col min="7176" max="7176" width="10.42578125" style="88" customWidth="1"/>
    <col min="7177" max="7177" width="9.140625" style="88"/>
    <col min="7178" max="7181" width="9.42578125" style="88" customWidth="1"/>
    <col min="7182" max="7188" width="10" style="88" customWidth="1"/>
    <col min="7189" max="7425" width="9.140625" style="88"/>
    <col min="7426" max="7426" width="67" style="88" customWidth="1"/>
    <col min="7427" max="7427" width="8.42578125" style="88" bestFit="1" customWidth="1"/>
    <col min="7428" max="7428" width="12.140625" style="88" bestFit="1" customWidth="1"/>
    <col min="7429" max="7430" width="6.85546875" style="88" bestFit="1" customWidth="1"/>
    <col min="7431" max="7431" width="2" style="88" customWidth="1"/>
    <col min="7432" max="7432" width="10.42578125" style="88" customWidth="1"/>
    <col min="7433" max="7433" width="9.140625" style="88"/>
    <col min="7434" max="7437" width="9.42578125" style="88" customWidth="1"/>
    <col min="7438" max="7444" width="10" style="88" customWidth="1"/>
    <col min="7445" max="7681" width="9.140625" style="88"/>
    <col min="7682" max="7682" width="67" style="88" customWidth="1"/>
    <col min="7683" max="7683" width="8.42578125" style="88" bestFit="1" customWidth="1"/>
    <col min="7684" max="7684" width="12.140625" style="88" bestFit="1" customWidth="1"/>
    <col min="7685" max="7686" width="6.85546875" style="88" bestFit="1" customWidth="1"/>
    <col min="7687" max="7687" width="2" style="88" customWidth="1"/>
    <col min="7688" max="7688" width="10.42578125" style="88" customWidth="1"/>
    <col min="7689" max="7689" width="9.140625" style="88"/>
    <col min="7690" max="7693" width="9.42578125" style="88" customWidth="1"/>
    <col min="7694" max="7700" width="10" style="88" customWidth="1"/>
    <col min="7701" max="7937" width="9.140625" style="88"/>
    <col min="7938" max="7938" width="67" style="88" customWidth="1"/>
    <col min="7939" max="7939" width="8.42578125" style="88" bestFit="1" customWidth="1"/>
    <col min="7940" max="7940" width="12.140625" style="88" bestFit="1" customWidth="1"/>
    <col min="7941" max="7942" width="6.85546875" style="88" bestFit="1" customWidth="1"/>
    <col min="7943" max="7943" width="2" style="88" customWidth="1"/>
    <col min="7944" max="7944" width="10.42578125" style="88" customWidth="1"/>
    <col min="7945" max="7945" width="9.140625" style="88"/>
    <col min="7946" max="7949" width="9.42578125" style="88" customWidth="1"/>
    <col min="7950" max="7956" width="10" style="88" customWidth="1"/>
    <col min="7957" max="8193" width="9.140625" style="88"/>
    <col min="8194" max="8194" width="67" style="88" customWidth="1"/>
    <col min="8195" max="8195" width="8.42578125" style="88" bestFit="1" customWidth="1"/>
    <col min="8196" max="8196" width="12.140625" style="88" bestFit="1" customWidth="1"/>
    <col min="8197" max="8198" width="6.85546875" style="88" bestFit="1" customWidth="1"/>
    <col min="8199" max="8199" width="2" style="88" customWidth="1"/>
    <col min="8200" max="8200" width="10.42578125" style="88" customWidth="1"/>
    <col min="8201" max="8201" width="9.140625" style="88"/>
    <col min="8202" max="8205" width="9.42578125" style="88" customWidth="1"/>
    <col min="8206" max="8212" width="10" style="88" customWidth="1"/>
    <col min="8213" max="8449" width="9.140625" style="88"/>
    <col min="8450" max="8450" width="67" style="88" customWidth="1"/>
    <col min="8451" max="8451" width="8.42578125" style="88" bestFit="1" customWidth="1"/>
    <col min="8452" max="8452" width="12.140625" style="88" bestFit="1" customWidth="1"/>
    <col min="8453" max="8454" width="6.85546875" style="88" bestFit="1" customWidth="1"/>
    <col min="8455" max="8455" width="2" style="88" customWidth="1"/>
    <col min="8456" max="8456" width="10.42578125" style="88" customWidth="1"/>
    <col min="8457" max="8457" width="9.140625" style="88"/>
    <col min="8458" max="8461" width="9.42578125" style="88" customWidth="1"/>
    <col min="8462" max="8468" width="10" style="88" customWidth="1"/>
    <col min="8469" max="8705" width="9.140625" style="88"/>
    <col min="8706" max="8706" width="67" style="88" customWidth="1"/>
    <col min="8707" max="8707" width="8.42578125" style="88" bestFit="1" customWidth="1"/>
    <col min="8708" max="8708" width="12.140625" style="88" bestFit="1" customWidth="1"/>
    <col min="8709" max="8710" width="6.85546875" style="88" bestFit="1" customWidth="1"/>
    <col min="8711" max="8711" width="2" style="88" customWidth="1"/>
    <col min="8712" max="8712" width="10.42578125" style="88" customWidth="1"/>
    <col min="8713" max="8713" width="9.140625" style="88"/>
    <col min="8714" max="8717" width="9.42578125" style="88" customWidth="1"/>
    <col min="8718" max="8724" width="10" style="88" customWidth="1"/>
    <col min="8725" max="8961" width="9.140625" style="88"/>
    <col min="8962" max="8962" width="67" style="88" customWidth="1"/>
    <col min="8963" max="8963" width="8.42578125" style="88" bestFit="1" customWidth="1"/>
    <col min="8964" max="8964" width="12.140625" style="88" bestFit="1" customWidth="1"/>
    <col min="8965" max="8966" width="6.85546875" style="88" bestFit="1" customWidth="1"/>
    <col min="8967" max="8967" width="2" style="88" customWidth="1"/>
    <col min="8968" max="8968" width="10.42578125" style="88" customWidth="1"/>
    <col min="8969" max="8969" width="9.140625" style="88"/>
    <col min="8970" max="8973" width="9.42578125" style="88" customWidth="1"/>
    <col min="8974" max="8980" width="10" style="88" customWidth="1"/>
    <col min="8981" max="9217" width="9.140625" style="88"/>
    <col min="9218" max="9218" width="67" style="88" customWidth="1"/>
    <col min="9219" max="9219" width="8.42578125" style="88" bestFit="1" customWidth="1"/>
    <col min="9220" max="9220" width="12.140625" style="88" bestFit="1" customWidth="1"/>
    <col min="9221" max="9222" width="6.85546875" style="88" bestFit="1" customWidth="1"/>
    <col min="9223" max="9223" width="2" style="88" customWidth="1"/>
    <col min="9224" max="9224" width="10.42578125" style="88" customWidth="1"/>
    <col min="9225" max="9225" width="9.140625" style="88"/>
    <col min="9226" max="9229" width="9.42578125" style="88" customWidth="1"/>
    <col min="9230" max="9236" width="10" style="88" customWidth="1"/>
    <col min="9237" max="9473" width="9.140625" style="88"/>
    <col min="9474" max="9474" width="67" style="88" customWidth="1"/>
    <col min="9475" max="9475" width="8.42578125" style="88" bestFit="1" customWidth="1"/>
    <col min="9476" max="9476" width="12.140625" style="88" bestFit="1" customWidth="1"/>
    <col min="9477" max="9478" width="6.85546875" style="88" bestFit="1" customWidth="1"/>
    <col min="9479" max="9479" width="2" style="88" customWidth="1"/>
    <col min="9480" max="9480" width="10.42578125" style="88" customWidth="1"/>
    <col min="9481" max="9481" width="9.140625" style="88"/>
    <col min="9482" max="9485" width="9.42578125" style="88" customWidth="1"/>
    <col min="9486" max="9492" width="10" style="88" customWidth="1"/>
    <col min="9493" max="9729" width="9.140625" style="88"/>
    <col min="9730" max="9730" width="67" style="88" customWidth="1"/>
    <col min="9731" max="9731" width="8.42578125" style="88" bestFit="1" customWidth="1"/>
    <col min="9732" max="9732" width="12.140625" style="88" bestFit="1" customWidth="1"/>
    <col min="9733" max="9734" width="6.85546875" style="88" bestFit="1" customWidth="1"/>
    <col min="9735" max="9735" width="2" style="88" customWidth="1"/>
    <col min="9736" max="9736" width="10.42578125" style="88" customWidth="1"/>
    <col min="9737" max="9737" width="9.140625" style="88"/>
    <col min="9738" max="9741" width="9.42578125" style="88" customWidth="1"/>
    <col min="9742" max="9748" width="10" style="88" customWidth="1"/>
    <col min="9749" max="9985" width="9.140625" style="88"/>
    <col min="9986" max="9986" width="67" style="88" customWidth="1"/>
    <col min="9987" max="9987" width="8.42578125" style="88" bestFit="1" customWidth="1"/>
    <col min="9988" max="9988" width="12.140625" style="88" bestFit="1" customWidth="1"/>
    <col min="9989" max="9990" width="6.85546875" style="88" bestFit="1" customWidth="1"/>
    <col min="9991" max="9991" width="2" style="88" customWidth="1"/>
    <col min="9992" max="9992" width="10.42578125" style="88" customWidth="1"/>
    <col min="9993" max="9993" width="9.140625" style="88"/>
    <col min="9994" max="9997" width="9.42578125" style="88" customWidth="1"/>
    <col min="9998" max="10004" width="10" style="88" customWidth="1"/>
    <col min="10005" max="10241" width="9.140625" style="88"/>
    <col min="10242" max="10242" width="67" style="88" customWidth="1"/>
    <col min="10243" max="10243" width="8.42578125" style="88" bestFit="1" customWidth="1"/>
    <col min="10244" max="10244" width="12.140625" style="88" bestFit="1" customWidth="1"/>
    <col min="10245" max="10246" width="6.85546875" style="88" bestFit="1" customWidth="1"/>
    <col min="10247" max="10247" width="2" style="88" customWidth="1"/>
    <col min="10248" max="10248" width="10.42578125" style="88" customWidth="1"/>
    <col min="10249" max="10249" width="9.140625" style="88"/>
    <col min="10250" max="10253" width="9.42578125" style="88" customWidth="1"/>
    <col min="10254" max="10260" width="10" style="88" customWidth="1"/>
    <col min="10261" max="10497" width="9.140625" style="88"/>
    <col min="10498" max="10498" width="67" style="88" customWidth="1"/>
    <col min="10499" max="10499" width="8.42578125" style="88" bestFit="1" customWidth="1"/>
    <col min="10500" max="10500" width="12.140625" style="88" bestFit="1" customWidth="1"/>
    <col min="10501" max="10502" width="6.85546875" style="88" bestFit="1" customWidth="1"/>
    <col min="10503" max="10503" width="2" style="88" customWidth="1"/>
    <col min="10504" max="10504" width="10.42578125" style="88" customWidth="1"/>
    <col min="10505" max="10505" width="9.140625" style="88"/>
    <col min="10506" max="10509" width="9.42578125" style="88" customWidth="1"/>
    <col min="10510" max="10516" width="10" style="88" customWidth="1"/>
    <col min="10517" max="10753" width="9.140625" style="88"/>
    <col min="10754" max="10754" width="67" style="88" customWidth="1"/>
    <col min="10755" max="10755" width="8.42578125" style="88" bestFit="1" customWidth="1"/>
    <col min="10756" max="10756" width="12.140625" style="88" bestFit="1" customWidth="1"/>
    <col min="10757" max="10758" width="6.85546875" style="88" bestFit="1" customWidth="1"/>
    <col min="10759" max="10759" width="2" style="88" customWidth="1"/>
    <col min="10760" max="10760" width="10.42578125" style="88" customWidth="1"/>
    <col min="10761" max="10761" width="9.140625" style="88"/>
    <col min="10762" max="10765" width="9.42578125" style="88" customWidth="1"/>
    <col min="10766" max="10772" width="10" style="88" customWidth="1"/>
    <col min="10773" max="11009" width="9.140625" style="88"/>
    <col min="11010" max="11010" width="67" style="88" customWidth="1"/>
    <col min="11011" max="11011" width="8.42578125" style="88" bestFit="1" customWidth="1"/>
    <col min="11012" max="11012" width="12.140625" style="88" bestFit="1" customWidth="1"/>
    <col min="11013" max="11014" width="6.85546875" style="88" bestFit="1" customWidth="1"/>
    <col min="11015" max="11015" width="2" style="88" customWidth="1"/>
    <col min="11016" max="11016" width="10.42578125" style="88" customWidth="1"/>
    <col min="11017" max="11017" width="9.140625" style="88"/>
    <col min="11018" max="11021" width="9.42578125" style="88" customWidth="1"/>
    <col min="11022" max="11028" width="10" style="88" customWidth="1"/>
    <col min="11029" max="11265" width="9.140625" style="88"/>
    <col min="11266" max="11266" width="67" style="88" customWidth="1"/>
    <col min="11267" max="11267" width="8.42578125" style="88" bestFit="1" customWidth="1"/>
    <col min="11268" max="11268" width="12.140625" style="88" bestFit="1" customWidth="1"/>
    <col min="11269" max="11270" width="6.85546875" style="88" bestFit="1" customWidth="1"/>
    <col min="11271" max="11271" width="2" style="88" customWidth="1"/>
    <col min="11272" max="11272" width="10.42578125" style="88" customWidth="1"/>
    <col min="11273" max="11273" width="9.140625" style="88"/>
    <col min="11274" max="11277" width="9.42578125" style="88" customWidth="1"/>
    <col min="11278" max="11284" width="10" style="88" customWidth="1"/>
    <col min="11285" max="11521" width="9.140625" style="88"/>
    <col min="11522" max="11522" width="67" style="88" customWidth="1"/>
    <col min="11523" max="11523" width="8.42578125" style="88" bestFit="1" customWidth="1"/>
    <col min="11524" max="11524" width="12.140625" style="88" bestFit="1" customWidth="1"/>
    <col min="11525" max="11526" width="6.85546875" style="88" bestFit="1" customWidth="1"/>
    <col min="11527" max="11527" width="2" style="88" customWidth="1"/>
    <col min="11528" max="11528" width="10.42578125" style="88" customWidth="1"/>
    <col min="11529" max="11529" width="9.140625" style="88"/>
    <col min="11530" max="11533" width="9.42578125" style="88" customWidth="1"/>
    <col min="11534" max="11540" width="10" style="88" customWidth="1"/>
    <col min="11541" max="11777" width="9.140625" style="88"/>
    <col min="11778" max="11778" width="67" style="88" customWidth="1"/>
    <col min="11779" max="11779" width="8.42578125" style="88" bestFit="1" customWidth="1"/>
    <col min="11780" max="11780" width="12.140625" style="88" bestFit="1" customWidth="1"/>
    <col min="11781" max="11782" width="6.85546875" style="88" bestFit="1" customWidth="1"/>
    <col min="11783" max="11783" width="2" style="88" customWidth="1"/>
    <col min="11784" max="11784" width="10.42578125" style="88" customWidth="1"/>
    <col min="11785" max="11785" width="9.140625" style="88"/>
    <col min="11786" max="11789" width="9.42578125" style="88" customWidth="1"/>
    <col min="11790" max="11796" width="10" style="88" customWidth="1"/>
    <col min="11797" max="12033" width="9.140625" style="88"/>
    <col min="12034" max="12034" width="67" style="88" customWidth="1"/>
    <col min="12035" max="12035" width="8.42578125" style="88" bestFit="1" customWidth="1"/>
    <col min="12036" max="12036" width="12.140625" style="88" bestFit="1" customWidth="1"/>
    <col min="12037" max="12038" width="6.85546875" style="88" bestFit="1" customWidth="1"/>
    <col min="12039" max="12039" width="2" style="88" customWidth="1"/>
    <col min="12040" max="12040" width="10.42578125" style="88" customWidth="1"/>
    <col min="12041" max="12041" width="9.140625" style="88"/>
    <col min="12042" max="12045" width="9.42578125" style="88" customWidth="1"/>
    <col min="12046" max="12052" width="10" style="88" customWidth="1"/>
    <col min="12053" max="12289" width="9.140625" style="88"/>
    <col min="12290" max="12290" width="67" style="88" customWidth="1"/>
    <col min="12291" max="12291" width="8.42578125" style="88" bestFit="1" customWidth="1"/>
    <col min="12292" max="12292" width="12.140625" style="88" bestFit="1" customWidth="1"/>
    <col min="12293" max="12294" width="6.85546875" style="88" bestFit="1" customWidth="1"/>
    <col min="12295" max="12295" width="2" style="88" customWidth="1"/>
    <col min="12296" max="12296" width="10.42578125" style="88" customWidth="1"/>
    <col min="12297" max="12297" width="9.140625" style="88"/>
    <col min="12298" max="12301" width="9.42578125" style="88" customWidth="1"/>
    <col min="12302" max="12308" width="10" style="88" customWidth="1"/>
    <col min="12309" max="12545" width="9.140625" style="88"/>
    <col min="12546" max="12546" width="67" style="88" customWidth="1"/>
    <col min="12547" max="12547" width="8.42578125" style="88" bestFit="1" customWidth="1"/>
    <col min="12548" max="12548" width="12.140625" style="88" bestFit="1" customWidth="1"/>
    <col min="12549" max="12550" width="6.85546875" style="88" bestFit="1" customWidth="1"/>
    <col min="12551" max="12551" width="2" style="88" customWidth="1"/>
    <col min="12552" max="12552" width="10.42578125" style="88" customWidth="1"/>
    <col min="12553" max="12553" width="9.140625" style="88"/>
    <col min="12554" max="12557" width="9.42578125" style="88" customWidth="1"/>
    <col min="12558" max="12564" width="10" style="88" customWidth="1"/>
    <col min="12565" max="12801" width="9.140625" style="88"/>
    <col min="12802" max="12802" width="67" style="88" customWidth="1"/>
    <col min="12803" max="12803" width="8.42578125" style="88" bestFit="1" customWidth="1"/>
    <col min="12804" max="12804" width="12.140625" style="88" bestFit="1" customWidth="1"/>
    <col min="12805" max="12806" width="6.85546875" style="88" bestFit="1" customWidth="1"/>
    <col min="12807" max="12807" width="2" style="88" customWidth="1"/>
    <col min="12808" max="12808" width="10.42578125" style="88" customWidth="1"/>
    <col min="12809" max="12809" width="9.140625" style="88"/>
    <col min="12810" max="12813" width="9.42578125" style="88" customWidth="1"/>
    <col min="12814" max="12820" width="10" style="88" customWidth="1"/>
    <col min="12821" max="13057" width="9.140625" style="88"/>
    <col min="13058" max="13058" width="67" style="88" customWidth="1"/>
    <col min="13059" max="13059" width="8.42578125" style="88" bestFit="1" customWidth="1"/>
    <col min="13060" max="13060" width="12.140625" style="88" bestFit="1" customWidth="1"/>
    <col min="13061" max="13062" width="6.85546875" style="88" bestFit="1" customWidth="1"/>
    <col min="13063" max="13063" width="2" style="88" customWidth="1"/>
    <col min="13064" max="13064" width="10.42578125" style="88" customWidth="1"/>
    <col min="13065" max="13065" width="9.140625" style="88"/>
    <col min="13066" max="13069" width="9.42578125" style="88" customWidth="1"/>
    <col min="13070" max="13076" width="10" style="88" customWidth="1"/>
    <col min="13077" max="13313" width="9.140625" style="88"/>
    <col min="13314" max="13314" width="67" style="88" customWidth="1"/>
    <col min="13315" max="13315" width="8.42578125" style="88" bestFit="1" customWidth="1"/>
    <col min="13316" max="13316" width="12.140625" style="88" bestFit="1" customWidth="1"/>
    <col min="13317" max="13318" width="6.85546875" style="88" bestFit="1" customWidth="1"/>
    <col min="13319" max="13319" width="2" style="88" customWidth="1"/>
    <col min="13320" max="13320" width="10.42578125" style="88" customWidth="1"/>
    <col min="13321" max="13321" width="9.140625" style="88"/>
    <col min="13322" max="13325" width="9.42578125" style="88" customWidth="1"/>
    <col min="13326" max="13332" width="10" style="88" customWidth="1"/>
    <col min="13333" max="13569" width="9.140625" style="88"/>
    <col min="13570" max="13570" width="67" style="88" customWidth="1"/>
    <col min="13571" max="13571" width="8.42578125" style="88" bestFit="1" customWidth="1"/>
    <col min="13572" max="13572" width="12.140625" style="88" bestFit="1" customWidth="1"/>
    <col min="13573" max="13574" width="6.85546875" style="88" bestFit="1" customWidth="1"/>
    <col min="13575" max="13575" width="2" style="88" customWidth="1"/>
    <col min="13576" max="13576" width="10.42578125" style="88" customWidth="1"/>
    <col min="13577" max="13577" width="9.140625" style="88"/>
    <col min="13578" max="13581" width="9.42578125" style="88" customWidth="1"/>
    <col min="13582" max="13588" width="10" style="88" customWidth="1"/>
    <col min="13589" max="13825" width="9.140625" style="88"/>
    <col min="13826" max="13826" width="67" style="88" customWidth="1"/>
    <col min="13827" max="13827" width="8.42578125" style="88" bestFit="1" customWidth="1"/>
    <col min="13828" max="13828" width="12.140625" style="88" bestFit="1" customWidth="1"/>
    <col min="13829" max="13830" width="6.85546875" style="88" bestFit="1" customWidth="1"/>
    <col min="13831" max="13831" width="2" style="88" customWidth="1"/>
    <col min="13832" max="13832" width="10.42578125" style="88" customWidth="1"/>
    <col min="13833" max="13833" width="9.140625" style="88"/>
    <col min="13834" max="13837" width="9.42578125" style="88" customWidth="1"/>
    <col min="13838" max="13844" width="10" style="88" customWidth="1"/>
    <col min="13845" max="14081" width="9.140625" style="88"/>
    <col min="14082" max="14082" width="67" style="88" customWidth="1"/>
    <col min="14083" max="14083" width="8.42578125" style="88" bestFit="1" customWidth="1"/>
    <col min="14084" max="14084" width="12.140625" style="88" bestFit="1" customWidth="1"/>
    <col min="14085" max="14086" width="6.85546875" style="88" bestFit="1" customWidth="1"/>
    <col min="14087" max="14087" width="2" style="88" customWidth="1"/>
    <col min="14088" max="14088" width="10.42578125" style="88" customWidth="1"/>
    <col min="14089" max="14089" width="9.140625" style="88"/>
    <col min="14090" max="14093" width="9.42578125" style="88" customWidth="1"/>
    <col min="14094" max="14100" width="10" style="88" customWidth="1"/>
    <col min="14101" max="14337" width="9.140625" style="88"/>
    <col min="14338" max="14338" width="67" style="88" customWidth="1"/>
    <col min="14339" max="14339" width="8.42578125" style="88" bestFit="1" customWidth="1"/>
    <col min="14340" max="14340" width="12.140625" style="88" bestFit="1" customWidth="1"/>
    <col min="14341" max="14342" width="6.85546875" style="88" bestFit="1" customWidth="1"/>
    <col min="14343" max="14343" width="2" style="88" customWidth="1"/>
    <col min="14344" max="14344" width="10.42578125" style="88" customWidth="1"/>
    <col min="14345" max="14345" width="9.140625" style="88"/>
    <col min="14346" max="14349" width="9.42578125" style="88" customWidth="1"/>
    <col min="14350" max="14356" width="10" style="88" customWidth="1"/>
    <col min="14357" max="14593" width="9.140625" style="88"/>
    <col min="14594" max="14594" width="67" style="88" customWidth="1"/>
    <col min="14595" max="14595" width="8.42578125" style="88" bestFit="1" customWidth="1"/>
    <col min="14596" max="14596" width="12.140625" style="88" bestFit="1" customWidth="1"/>
    <col min="14597" max="14598" width="6.85546875" style="88" bestFit="1" customWidth="1"/>
    <col min="14599" max="14599" width="2" style="88" customWidth="1"/>
    <col min="14600" max="14600" width="10.42578125" style="88" customWidth="1"/>
    <col min="14601" max="14601" width="9.140625" style="88"/>
    <col min="14602" max="14605" width="9.42578125" style="88" customWidth="1"/>
    <col min="14606" max="14612" width="10" style="88" customWidth="1"/>
    <col min="14613" max="14849" width="9.140625" style="88"/>
    <col min="14850" max="14850" width="67" style="88" customWidth="1"/>
    <col min="14851" max="14851" width="8.42578125" style="88" bestFit="1" customWidth="1"/>
    <col min="14852" max="14852" width="12.140625" style="88" bestFit="1" customWidth="1"/>
    <col min="14853" max="14854" width="6.85546875" style="88" bestFit="1" customWidth="1"/>
    <col min="14855" max="14855" width="2" style="88" customWidth="1"/>
    <col min="14856" max="14856" width="10.42578125" style="88" customWidth="1"/>
    <col min="14857" max="14857" width="9.140625" style="88"/>
    <col min="14858" max="14861" width="9.42578125" style="88" customWidth="1"/>
    <col min="14862" max="14868" width="10" style="88" customWidth="1"/>
    <col min="14869" max="15105" width="9.140625" style="88"/>
    <col min="15106" max="15106" width="67" style="88" customWidth="1"/>
    <col min="15107" max="15107" width="8.42578125" style="88" bestFit="1" customWidth="1"/>
    <col min="15108" max="15108" width="12.140625" style="88" bestFit="1" customWidth="1"/>
    <col min="15109" max="15110" width="6.85546875" style="88" bestFit="1" customWidth="1"/>
    <col min="15111" max="15111" width="2" style="88" customWidth="1"/>
    <col min="15112" max="15112" width="10.42578125" style="88" customWidth="1"/>
    <col min="15113" max="15113" width="9.140625" style="88"/>
    <col min="15114" max="15117" width="9.42578125" style="88" customWidth="1"/>
    <col min="15118" max="15124" width="10" style="88" customWidth="1"/>
    <col min="15125" max="15361" width="9.140625" style="88"/>
    <col min="15362" max="15362" width="67" style="88" customWidth="1"/>
    <col min="15363" max="15363" width="8.42578125" style="88" bestFit="1" customWidth="1"/>
    <col min="15364" max="15364" width="12.140625" style="88" bestFit="1" customWidth="1"/>
    <col min="15365" max="15366" width="6.85546875" style="88" bestFit="1" customWidth="1"/>
    <col min="15367" max="15367" width="2" style="88" customWidth="1"/>
    <col min="15368" max="15368" width="10.42578125" style="88" customWidth="1"/>
    <col min="15369" max="15369" width="9.140625" style="88"/>
    <col min="15370" max="15373" width="9.42578125" style="88" customWidth="1"/>
    <col min="15374" max="15380" width="10" style="88" customWidth="1"/>
    <col min="15381" max="15617" width="9.140625" style="88"/>
    <col min="15618" max="15618" width="67" style="88" customWidth="1"/>
    <col min="15619" max="15619" width="8.42578125" style="88" bestFit="1" customWidth="1"/>
    <col min="15620" max="15620" width="12.140625" style="88" bestFit="1" customWidth="1"/>
    <col min="15621" max="15622" width="6.85546875" style="88" bestFit="1" customWidth="1"/>
    <col min="15623" max="15623" width="2" style="88" customWidth="1"/>
    <col min="15624" max="15624" width="10.42578125" style="88" customWidth="1"/>
    <col min="15625" max="15625" width="9.140625" style="88"/>
    <col min="15626" max="15629" width="9.42578125" style="88" customWidth="1"/>
    <col min="15630" max="15636" width="10" style="88" customWidth="1"/>
    <col min="15637" max="15873" width="9.140625" style="88"/>
    <col min="15874" max="15874" width="67" style="88" customWidth="1"/>
    <col min="15875" max="15875" width="8.42578125" style="88" bestFit="1" customWidth="1"/>
    <col min="15876" max="15876" width="12.140625" style="88" bestFit="1" customWidth="1"/>
    <col min="15877" max="15878" width="6.85546875" style="88" bestFit="1" customWidth="1"/>
    <col min="15879" max="15879" width="2" style="88" customWidth="1"/>
    <col min="15880" max="15880" width="10.42578125" style="88" customWidth="1"/>
    <col min="15881" max="15881" width="9.140625" style="88"/>
    <col min="15882" max="15885" width="9.42578125" style="88" customWidth="1"/>
    <col min="15886" max="15892" width="10" style="88" customWidth="1"/>
    <col min="15893" max="16129" width="9.140625" style="88"/>
    <col min="16130" max="16130" width="67" style="88" customWidth="1"/>
    <col min="16131" max="16131" width="8.42578125" style="88" bestFit="1" customWidth="1"/>
    <col min="16132" max="16132" width="12.140625" style="88" bestFit="1" customWidth="1"/>
    <col min="16133" max="16134" width="6.85546875" style="88" bestFit="1" customWidth="1"/>
    <col min="16135" max="16135" width="2" style="88" customWidth="1"/>
    <col min="16136" max="16136" width="10.42578125" style="88" customWidth="1"/>
    <col min="16137" max="16137" width="9.140625" style="88"/>
    <col min="16138" max="16141" width="9.42578125" style="88" customWidth="1"/>
    <col min="16142" max="16148" width="10" style="88" customWidth="1"/>
    <col min="16149" max="16384" width="9.140625" style="88"/>
  </cols>
  <sheetData>
    <row r="1" spans="1:19" ht="15.75">
      <c r="A1" s="1395" t="s">
        <v>505</v>
      </c>
      <c r="B1" s="1396"/>
      <c r="C1" s="1396"/>
      <c r="D1" s="1396"/>
      <c r="E1" s="1396"/>
      <c r="F1" s="1396"/>
      <c r="G1" s="1396"/>
      <c r="H1" s="1396"/>
      <c r="I1" s="1396"/>
      <c r="J1" s="1396"/>
      <c r="K1" s="1396"/>
      <c r="L1" s="1396"/>
      <c r="M1" s="1396"/>
      <c r="N1" s="1396"/>
      <c r="O1" s="1396"/>
      <c r="P1" s="1396"/>
      <c r="Q1" s="1396"/>
      <c r="R1" s="1396"/>
      <c r="S1" s="1397"/>
    </row>
    <row r="2" spans="1:19">
      <c r="A2" s="69"/>
      <c r="B2" s="95"/>
      <c r="C2" s="95"/>
      <c r="D2" s="95"/>
      <c r="E2" s="95"/>
      <c r="F2" s="108"/>
      <c r="G2" s="108"/>
      <c r="I2" s="108"/>
      <c r="J2" s="108"/>
      <c r="K2" s="108"/>
      <c r="L2" s="108"/>
      <c r="M2" s="108"/>
      <c r="N2" s="108"/>
    </row>
    <row r="3" spans="1:19">
      <c r="A3" s="91"/>
      <c r="B3" s="110"/>
      <c r="C3" s="111" t="s">
        <v>87</v>
      </c>
      <c r="D3" s="169"/>
      <c r="E3" s="169"/>
      <c r="F3" s="170"/>
      <c r="G3" s="114"/>
      <c r="H3" s="1390" t="s">
        <v>227</v>
      </c>
      <c r="I3" s="1390"/>
      <c r="J3" s="1390"/>
      <c r="K3" s="1390"/>
      <c r="L3" s="1390"/>
      <c r="M3" s="1390"/>
      <c r="N3" s="1391" t="s">
        <v>228</v>
      </c>
      <c r="O3" s="1391"/>
      <c r="P3" s="1391"/>
      <c r="Q3" s="1391"/>
      <c r="R3" s="1391"/>
      <c r="S3" s="1391"/>
    </row>
    <row r="4" spans="1:19">
      <c r="A4" s="171" t="s">
        <v>88</v>
      </c>
      <c r="B4" s="116" t="s">
        <v>89</v>
      </c>
      <c r="C4" s="117" t="s">
        <v>90</v>
      </c>
      <c r="D4" s="172" t="s">
        <v>91</v>
      </c>
      <c r="E4" s="172" t="s">
        <v>92</v>
      </c>
      <c r="F4" s="173" t="s">
        <v>0</v>
      </c>
      <c r="G4" s="119"/>
      <c r="H4" s="120">
        <v>2015</v>
      </c>
      <c r="I4" s="120">
        <v>2016</v>
      </c>
      <c r="J4" s="120">
        <v>2017</v>
      </c>
      <c r="K4" s="120">
        <v>2018</v>
      </c>
      <c r="L4" s="120">
        <v>2019</v>
      </c>
      <c r="M4" s="120">
        <v>2020</v>
      </c>
      <c r="N4" s="120">
        <v>2015</v>
      </c>
      <c r="O4" s="120">
        <v>2016</v>
      </c>
      <c r="P4" s="120">
        <v>2017</v>
      </c>
      <c r="Q4" s="120">
        <v>2018</v>
      </c>
      <c r="R4" s="120">
        <v>2019</v>
      </c>
      <c r="S4" s="120">
        <v>2020</v>
      </c>
    </row>
    <row r="5" spans="1:19">
      <c r="A5" s="128" t="s">
        <v>93</v>
      </c>
      <c r="B5" s="122" t="s">
        <v>94</v>
      </c>
      <c r="C5" s="123" t="s">
        <v>95</v>
      </c>
      <c r="D5" s="124" t="s">
        <v>96</v>
      </c>
      <c r="E5" s="124" t="s">
        <v>111</v>
      </c>
      <c r="F5" s="174" t="s">
        <v>98</v>
      </c>
      <c r="G5" s="126"/>
      <c r="H5" s="127"/>
      <c r="I5" s="127"/>
      <c r="J5" s="127"/>
      <c r="K5" s="127"/>
      <c r="L5" s="127"/>
      <c r="M5" s="127"/>
      <c r="N5" s="127"/>
      <c r="O5" s="127"/>
      <c r="P5" s="128"/>
      <c r="Q5" s="128"/>
      <c r="R5" s="128"/>
      <c r="S5" s="128"/>
    </row>
    <row r="6" spans="1:19">
      <c r="A6" s="171"/>
      <c r="B6" s="175" t="s">
        <v>99</v>
      </c>
      <c r="C6" s="130"/>
      <c r="D6" s="177"/>
      <c r="E6" s="177"/>
      <c r="F6" s="178"/>
      <c r="G6" s="132"/>
      <c r="H6" s="179"/>
      <c r="I6" s="179"/>
      <c r="J6" s="179"/>
      <c r="K6" s="179"/>
      <c r="L6" s="179"/>
      <c r="M6" s="179"/>
      <c r="N6" s="92"/>
      <c r="O6" s="92"/>
      <c r="P6" s="92"/>
      <c r="Q6" s="92"/>
      <c r="R6" s="92"/>
      <c r="S6" s="92"/>
    </row>
    <row r="7" spans="1:19">
      <c r="A7" s="92"/>
      <c r="B7" s="180"/>
      <c r="C7" s="130"/>
      <c r="D7" s="180"/>
      <c r="E7" s="180"/>
      <c r="F7" s="176"/>
      <c r="G7" s="135"/>
      <c r="H7" s="136"/>
      <c r="I7" s="136"/>
      <c r="J7" s="136"/>
      <c r="K7" s="136"/>
      <c r="L7" s="136"/>
      <c r="M7" s="136"/>
      <c r="N7" s="92"/>
      <c r="O7" s="92"/>
      <c r="P7" s="92"/>
      <c r="Q7" s="92"/>
      <c r="R7" s="92"/>
      <c r="S7" s="92"/>
    </row>
    <row r="8" spans="1:19">
      <c r="A8" s="181">
        <v>1.1000000000000001</v>
      </c>
      <c r="B8" s="180" t="s">
        <v>204</v>
      </c>
      <c r="C8" s="512">
        <v>0</v>
      </c>
      <c r="D8" s="134" t="str">
        <f>Inputs!$D$82</f>
        <v>Support staff</v>
      </c>
      <c r="E8" s="180">
        <v>1</v>
      </c>
      <c r="F8" s="176">
        <f>E8*C8</f>
        <v>0</v>
      </c>
      <c r="G8" s="135"/>
      <c r="H8" s="971">
        <f>Inputs!L$82</f>
        <v>68.441017362959727</v>
      </c>
      <c r="I8" s="971">
        <f>Inputs!M$82</f>
        <v>69.791189569063036</v>
      </c>
      <c r="J8" s="971">
        <f>Inputs!N$82</f>
        <v>71.02222509185215</v>
      </c>
      <c r="K8" s="971">
        <f>Inputs!O$82</f>
        <v>72.274974651437702</v>
      </c>
      <c r="L8" s="971">
        <f>Inputs!P$82</f>
        <v>73.549821258208297</v>
      </c>
      <c r="M8" s="971">
        <f>Inputs!Q$82</f>
        <v>74.847154678410959</v>
      </c>
      <c r="N8" s="997">
        <f t="shared" ref="N8:S8" si="0">H8*$F8</f>
        <v>0</v>
      </c>
      <c r="O8" s="997">
        <f t="shared" si="0"/>
        <v>0</v>
      </c>
      <c r="P8" s="997">
        <f t="shared" si="0"/>
        <v>0</v>
      </c>
      <c r="Q8" s="997">
        <f t="shared" si="0"/>
        <v>0</v>
      </c>
      <c r="R8" s="997">
        <f t="shared" si="0"/>
        <v>0</v>
      </c>
      <c r="S8" s="997">
        <f t="shared" si="0"/>
        <v>0</v>
      </c>
    </row>
    <row r="9" spans="1:19">
      <c r="A9" s="181"/>
      <c r="B9" s="180"/>
      <c r="C9" s="512"/>
      <c r="D9" s="180"/>
      <c r="E9" s="180"/>
      <c r="F9" s="176"/>
      <c r="G9" s="135"/>
      <c r="H9" s="982"/>
      <c r="I9" s="982"/>
      <c r="J9" s="982"/>
      <c r="K9" s="982"/>
      <c r="L9" s="982"/>
      <c r="M9" s="982"/>
      <c r="N9" s="997"/>
      <c r="O9" s="997"/>
      <c r="P9" s="997"/>
      <c r="Q9" s="997"/>
      <c r="R9" s="997"/>
      <c r="S9" s="997"/>
    </row>
    <row r="10" spans="1:19">
      <c r="A10" s="181">
        <v>1.2</v>
      </c>
      <c r="B10" s="180" t="s">
        <v>205</v>
      </c>
      <c r="C10" s="512">
        <v>4.4871794871794865E-2</v>
      </c>
      <c r="D10" s="134" t="str">
        <f>Inputs!$D$82</f>
        <v>Support staff</v>
      </c>
      <c r="E10" s="180">
        <v>1</v>
      </c>
      <c r="F10" s="176">
        <f>E10*C10</f>
        <v>4.4871794871794865E-2</v>
      </c>
      <c r="G10" s="135"/>
      <c r="H10" s="971">
        <f>Inputs!L$82</f>
        <v>68.441017362959727</v>
      </c>
      <c r="I10" s="971">
        <f>Inputs!M$82</f>
        <v>69.791189569063036</v>
      </c>
      <c r="J10" s="971">
        <f>Inputs!N$82</f>
        <v>71.02222509185215</v>
      </c>
      <c r="K10" s="971">
        <f>Inputs!O$82</f>
        <v>72.274974651437702</v>
      </c>
      <c r="L10" s="971">
        <f>Inputs!P$82</f>
        <v>73.549821258208297</v>
      </c>
      <c r="M10" s="971">
        <f>Inputs!Q$82</f>
        <v>74.847154678410959</v>
      </c>
      <c r="N10" s="1017">
        <f t="shared" ref="N10:S10" si="1">H10*$F10</f>
        <v>3.0710712919276797</v>
      </c>
      <c r="O10" s="1017">
        <f t="shared" si="1"/>
        <v>3.131655942201546</v>
      </c>
      <c r="P10" s="1017">
        <f t="shared" si="1"/>
        <v>3.1868947156600318</v>
      </c>
      <c r="Q10" s="1017">
        <f t="shared" si="1"/>
        <v>3.2431078369234863</v>
      </c>
      <c r="R10" s="1017">
        <f t="shared" si="1"/>
        <v>3.3003124923554998</v>
      </c>
      <c r="S10" s="1017">
        <f t="shared" si="1"/>
        <v>3.3585261714671577</v>
      </c>
    </row>
    <row r="11" spans="1:19">
      <c r="A11" s="181"/>
      <c r="B11" s="180" t="s">
        <v>112</v>
      </c>
      <c r="C11" s="512"/>
      <c r="D11" s="180"/>
      <c r="E11" s="180"/>
      <c r="F11" s="176"/>
      <c r="G11" s="135"/>
      <c r="H11" s="1018"/>
      <c r="I11" s="1018"/>
      <c r="J11" s="1018"/>
      <c r="K11" s="1018"/>
      <c r="L11" s="1018"/>
      <c r="M11" s="1018"/>
      <c r="N11" s="1017"/>
      <c r="O11" s="1017"/>
      <c r="P11" s="1017"/>
      <c r="Q11" s="1017"/>
      <c r="R11" s="1017"/>
      <c r="S11" s="1017"/>
    </row>
    <row r="12" spans="1:19">
      <c r="A12" s="181"/>
      <c r="B12" s="180"/>
      <c r="C12" s="512"/>
      <c r="D12" s="180"/>
      <c r="E12" s="180"/>
      <c r="F12" s="176"/>
      <c r="G12" s="135"/>
      <c r="H12" s="1017"/>
      <c r="I12" s="1017"/>
      <c r="J12" s="1017"/>
      <c r="K12" s="1017"/>
      <c r="L12" s="1017"/>
      <c r="M12" s="1017"/>
      <c r="N12" s="1017"/>
      <c r="O12" s="1017"/>
      <c r="P12" s="1017"/>
      <c r="Q12" s="1017"/>
      <c r="R12" s="1017"/>
      <c r="S12" s="1017"/>
    </row>
    <row r="13" spans="1:19">
      <c r="A13" s="181">
        <v>1.3</v>
      </c>
      <c r="B13" s="180" t="s">
        <v>113</v>
      </c>
      <c r="C13" s="512">
        <v>5.3846153846153849E-2</v>
      </c>
      <c r="D13" s="134" t="str">
        <f>Inputs!$D$82</f>
        <v>Support staff</v>
      </c>
      <c r="E13" s="180">
        <v>1</v>
      </c>
      <c r="F13" s="176">
        <f>E13*C13</f>
        <v>5.3846153846153849E-2</v>
      </c>
      <c r="G13" s="135"/>
      <c r="H13" s="971">
        <f>Inputs!L$82</f>
        <v>68.441017362959727</v>
      </c>
      <c r="I13" s="971">
        <f>Inputs!M$82</f>
        <v>69.791189569063036</v>
      </c>
      <c r="J13" s="971">
        <f>Inputs!N$82</f>
        <v>71.02222509185215</v>
      </c>
      <c r="K13" s="971">
        <f>Inputs!O$82</f>
        <v>72.274974651437702</v>
      </c>
      <c r="L13" s="971">
        <f>Inputs!P$82</f>
        <v>73.549821258208297</v>
      </c>
      <c r="M13" s="971">
        <f>Inputs!Q$82</f>
        <v>74.847154678410959</v>
      </c>
      <c r="N13" s="1017">
        <f t="shared" ref="N13:S13" si="2">H13*$F13</f>
        <v>3.6852855503132163</v>
      </c>
      <c r="O13" s="1017">
        <f t="shared" si="2"/>
        <v>3.757987130641856</v>
      </c>
      <c r="P13" s="1017">
        <f t="shared" si="2"/>
        <v>3.824273658792039</v>
      </c>
      <c r="Q13" s="1017">
        <f t="shared" si="2"/>
        <v>3.891729404308184</v>
      </c>
      <c r="R13" s="1017">
        <f t="shared" si="2"/>
        <v>3.960374990826601</v>
      </c>
      <c r="S13" s="1017">
        <f t="shared" si="2"/>
        <v>4.0302314057605901</v>
      </c>
    </row>
    <row r="14" spans="1:19">
      <c r="A14" s="181"/>
      <c r="B14" s="180" t="s">
        <v>114</v>
      </c>
      <c r="C14" s="512"/>
      <c r="D14" s="180"/>
      <c r="E14" s="180"/>
      <c r="F14" s="176"/>
      <c r="G14" s="135"/>
      <c r="H14" s="1017"/>
      <c r="I14" s="1017"/>
      <c r="J14" s="1017"/>
      <c r="K14" s="1017"/>
      <c r="L14" s="1017"/>
      <c r="M14" s="1017"/>
      <c r="N14" s="1017"/>
      <c r="O14" s="1017"/>
      <c r="P14" s="1017"/>
      <c r="Q14" s="1017"/>
      <c r="R14" s="1017"/>
      <c r="S14" s="1017"/>
    </row>
    <row r="15" spans="1:19">
      <c r="A15" s="181"/>
      <c r="B15" s="180"/>
      <c r="C15" s="512"/>
      <c r="D15" s="180"/>
      <c r="E15" s="180"/>
      <c r="F15" s="176"/>
      <c r="G15" s="135"/>
      <c r="H15" s="1018"/>
      <c r="I15" s="1018"/>
      <c r="J15" s="1018"/>
      <c r="K15" s="1018"/>
      <c r="L15" s="1018"/>
      <c r="M15" s="1018"/>
      <c r="N15" s="1017"/>
      <c r="O15" s="1017"/>
      <c r="P15" s="1017"/>
      <c r="Q15" s="1017"/>
      <c r="R15" s="1017"/>
      <c r="S15" s="1017"/>
    </row>
    <row r="16" spans="1:19">
      <c r="A16" s="181">
        <v>1.4</v>
      </c>
      <c r="B16" s="180" t="s">
        <v>115</v>
      </c>
      <c r="C16" s="512">
        <v>0.11442307692307692</v>
      </c>
      <c r="D16" s="134" t="str">
        <f>Inputs!$D$82</f>
        <v>Support staff</v>
      </c>
      <c r="E16" s="180">
        <v>1</v>
      </c>
      <c r="F16" s="176">
        <f>E16*C16</f>
        <v>0.11442307692307692</v>
      </c>
      <c r="G16" s="135"/>
      <c r="H16" s="971">
        <f>Inputs!L$82</f>
        <v>68.441017362959727</v>
      </c>
      <c r="I16" s="971">
        <f>Inputs!M$82</f>
        <v>69.791189569063036</v>
      </c>
      <c r="J16" s="971">
        <f>Inputs!N$82</f>
        <v>71.02222509185215</v>
      </c>
      <c r="K16" s="971">
        <f>Inputs!O$82</f>
        <v>72.274974651437702</v>
      </c>
      <c r="L16" s="971">
        <f>Inputs!P$82</f>
        <v>73.549821258208297</v>
      </c>
      <c r="M16" s="971">
        <f>Inputs!Q$82</f>
        <v>74.847154678410959</v>
      </c>
      <c r="N16" s="1017">
        <f t="shared" ref="N16:S16" si="3">H16*$F16</f>
        <v>7.8312317944155838</v>
      </c>
      <c r="O16" s="1017">
        <f t="shared" si="3"/>
        <v>7.9857226526139433</v>
      </c>
      <c r="P16" s="1017">
        <f t="shared" si="3"/>
        <v>8.1265815249330817</v>
      </c>
      <c r="Q16" s="1017">
        <f t="shared" si="3"/>
        <v>8.2699249841548905</v>
      </c>
      <c r="R16" s="1017">
        <f t="shared" si="3"/>
        <v>8.4157968555065263</v>
      </c>
      <c r="S16" s="1017">
        <f t="shared" si="3"/>
        <v>8.5642417372412538</v>
      </c>
    </row>
    <row r="17" spans="1:19">
      <c r="A17" s="181"/>
      <c r="B17" s="180"/>
      <c r="C17" s="512"/>
      <c r="D17" s="180"/>
      <c r="E17" s="180"/>
      <c r="F17" s="176"/>
      <c r="G17" s="135"/>
      <c r="H17" s="1017"/>
      <c r="I17" s="1017"/>
      <c r="J17" s="1017"/>
      <c r="K17" s="1017"/>
      <c r="L17" s="1017"/>
      <c r="M17" s="1017"/>
      <c r="N17" s="1017"/>
      <c r="O17" s="1017"/>
      <c r="P17" s="1017"/>
      <c r="Q17" s="1017"/>
      <c r="R17" s="1017"/>
      <c r="S17" s="1017"/>
    </row>
    <row r="18" spans="1:19">
      <c r="A18" s="181">
        <v>1.5</v>
      </c>
      <c r="B18" s="180" t="s">
        <v>116</v>
      </c>
      <c r="C18" s="512"/>
      <c r="D18" s="180"/>
      <c r="E18" s="180"/>
      <c r="F18" s="176"/>
      <c r="G18" s="135"/>
      <c r="H18" s="1018"/>
      <c r="I18" s="1018"/>
      <c r="J18" s="1018"/>
      <c r="K18" s="1018"/>
      <c r="L18" s="1018"/>
      <c r="M18" s="1018"/>
      <c r="N18" s="1017"/>
      <c r="O18" s="1017"/>
      <c r="P18" s="1017"/>
      <c r="Q18" s="1017"/>
      <c r="R18" s="1017"/>
      <c r="S18" s="1017"/>
    </row>
    <row r="19" spans="1:19">
      <c r="A19" s="181"/>
      <c r="B19" s="180" t="s">
        <v>117</v>
      </c>
      <c r="C19" s="512">
        <v>5.3846153846153849E-2</v>
      </c>
      <c r="D19" s="134" t="str">
        <f>Inputs!$D$82</f>
        <v>Support staff</v>
      </c>
      <c r="E19" s="180">
        <v>1</v>
      </c>
      <c r="F19" s="176">
        <f>E19*C19</f>
        <v>5.3846153846153849E-2</v>
      </c>
      <c r="G19" s="135"/>
      <c r="H19" s="971">
        <f>Inputs!L$82</f>
        <v>68.441017362959727</v>
      </c>
      <c r="I19" s="971">
        <f>Inputs!M$82</f>
        <v>69.791189569063036</v>
      </c>
      <c r="J19" s="971">
        <f>Inputs!N$82</f>
        <v>71.02222509185215</v>
      </c>
      <c r="K19" s="971">
        <f>Inputs!O$82</f>
        <v>72.274974651437702</v>
      </c>
      <c r="L19" s="971">
        <f>Inputs!P$82</f>
        <v>73.549821258208297</v>
      </c>
      <c r="M19" s="971">
        <f>Inputs!Q$82</f>
        <v>74.847154678410959</v>
      </c>
      <c r="N19" s="1017">
        <f t="shared" ref="N19:S21" si="4">H19*$F19</f>
        <v>3.6852855503132163</v>
      </c>
      <c r="O19" s="1017">
        <f t="shared" si="4"/>
        <v>3.757987130641856</v>
      </c>
      <c r="P19" s="1017">
        <f t="shared" si="4"/>
        <v>3.824273658792039</v>
      </c>
      <c r="Q19" s="1017">
        <f t="shared" si="4"/>
        <v>3.891729404308184</v>
      </c>
      <c r="R19" s="1017">
        <f t="shared" si="4"/>
        <v>3.960374990826601</v>
      </c>
      <c r="S19" s="1017">
        <f t="shared" si="4"/>
        <v>4.0302314057605901</v>
      </c>
    </row>
    <row r="20" spans="1:19">
      <c r="A20" s="181"/>
      <c r="B20" s="180" t="s">
        <v>118</v>
      </c>
      <c r="C20" s="512">
        <v>0.11442307692307692</v>
      </c>
      <c r="D20" s="134" t="str">
        <f>Inputs!$D$82</f>
        <v>Support staff</v>
      </c>
      <c r="E20" s="180">
        <v>1</v>
      </c>
      <c r="F20" s="176">
        <f>E20*C20</f>
        <v>0.11442307692307692</v>
      </c>
      <c r="G20" s="135"/>
      <c r="H20" s="971">
        <f>Inputs!L$82</f>
        <v>68.441017362959727</v>
      </c>
      <c r="I20" s="971">
        <f>Inputs!M$82</f>
        <v>69.791189569063036</v>
      </c>
      <c r="J20" s="971">
        <f>Inputs!N$82</f>
        <v>71.02222509185215</v>
      </c>
      <c r="K20" s="971">
        <f>Inputs!O$82</f>
        <v>72.274974651437702</v>
      </c>
      <c r="L20" s="971">
        <f>Inputs!P$82</f>
        <v>73.549821258208297</v>
      </c>
      <c r="M20" s="971">
        <f>Inputs!Q$82</f>
        <v>74.847154678410959</v>
      </c>
      <c r="N20" s="1017">
        <f t="shared" si="4"/>
        <v>7.8312317944155838</v>
      </c>
      <c r="O20" s="1017">
        <f t="shared" si="4"/>
        <v>7.9857226526139433</v>
      </c>
      <c r="P20" s="1017">
        <f t="shared" si="4"/>
        <v>8.1265815249330817</v>
      </c>
      <c r="Q20" s="1017">
        <f t="shared" si="4"/>
        <v>8.2699249841548905</v>
      </c>
      <c r="R20" s="1017">
        <f t="shared" si="4"/>
        <v>8.4157968555065263</v>
      </c>
      <c r="S20" s="1017">
        <f t="shared" si="4"/>
        <v>8.5642417372412538</v>
      </c>
    </row>
    <row r="21" spans="1:19">
      <c r="A21" s="181"/>
      <c r="B21" s="180" t="s">
        <v>119</v>
      </c>
      <c r="C21" s="512">
        <v>0.11442307692307692</v>
      </c>
      <c r="D21" s="134" t="str">
        <f>Inputs!$D$82</f>
        <v>Support staff</v>
      </c>
      <c r="E21" s="180">
        <v>1</v>
      </c>
      <c r="F21" s="176">
        <f>E21*C21</f>
        <v>0.11442307692307692</v>
      </c>
      <c r="G21" s="135"/>
      <c r="H21" s="971">
        <f>Inputs!L$82</f>
        <v>68.441017362959727</v>
      </c>
      <c r="I21" s="971">
        <f>Inputs!M$82</f>
        <v>69.791189569063036</v>
      </c>
      <c r="J21" s="971">
        <f>Inputs!N$82</f>
        <v>71.02222509185215</v>
      </c>
      <c r="K21" s="971">
        <f>Inputs!O$82</f>
        <v>72.274974651437702</v>
      </c>
      <c r="L21" s="971">
        <f>Inputs!P$82</f>
        <v>73.549821258208297</v>
      </c>
      <c r="M21" s="971">
        <f>Inputs!Q$82</f>
        <v>74.847154678410959</v>
      </c>
      <c r="N21" s="997">
        <f t="shared" si="4"/>
        <v>7.8312317944155838</v>
      </c>
      <c r="O21" s="997">
        <f t="shared" si="4"/>
        <v>7.9857226526139433</v>
      </c>
      <c r="P21" s="997">
        <f t="shared" si="4"/>
        <v>8.1265815249330817</v>
      </c>
      <c r="Q21" s="997">
        <f t="shared" si="4"/>
        <v>8.2699249841548905</v>
      </c>
      <c r="R21" s="997">
        <f t="shared" si="4"/>
        <v>8.4157968555065263</v>
      </c>
      <c r="S21" s="997">
        <f t="shared" si="4"/>
        <v>8.5642417372412538</v>
      </c>
    </row>
    <row r="22" spans="1:19">
      <c r="A22" s="181"/>
      <c r="B22" s="134"/>
      <c r="C22" s="130"/>
      <c r="D22" s="180"/>
      <c r="E22" s="180"/>
      <c r="F22" s="176"/>
      <c r="G22" s="135"/>
      <c r="H22" s="982"/>
      <c r="I22" s="982"/>
      <c r="J22" s="982"/>
      <c r="K22" s="982"/>
      <c r="L22" s="982"/>
      <c r="M22" s="982"/>
      <c r="N22" s="997"/>
      <c r="O22" s="997"/>
      <c r="P22" s="997"/>
      <c r="Q22" s="997"/>
      <c r="R22" s="997"/>
      <c r="S22" s="997"/>
    </row>
    <row r="23" spans="1:19">
      <c r="A23" s="92"/>
      <c r="B23" s="180"/>
      <c r="C23" s="176"/>
      <c r="D23" s="180"/>
      <c r="E23" s="180"/>
      <c r="F23" s="176"/>
      <c r="G23" s="135"/>
      <c r="H23" s="997"/>
      <c r="I23" s="997"/>
      <c r="J23" s="997"/>
      <c r="K23" s="997"/>
      <c r="L23" s="997"/>
      <c r="M23" s="997"/>
      <c r="N23" s="997"/>
      <c r="O23" s="997"/>
      <c r="P23" s="997"/>
      <c r="Q23" s="997"/>
      <c r="R23" s="997"/>
      <c r="S23" s="997"/>
    </row>
    <row r="24" spans="1:19">
      <c r="A24" s="94"/>
      <c r="B24" s="182" t="s">
        <v>44</v>
      </c>
      <c r="C24" s="183">
        <f>SUM(C6:C23)</f>
        <v>0.49583333333333329</v>
      </c>
      <c r="D24" s="232"/>
      <c r="E24" s="232"/>
      <c r="F24" s="183">
        <f>SUM(F6:F23)</f>
        <v>0.49583333333333329</v>
      </c>
      <c r="G24" s="235"/>
      <c r="H24" s="232"/>
      <c r="I24" s="232"/>
      <c r="J24" s="232"/>
      <c r="K24" s="232"/>
      <c r="L24" s="232"/>
      <c r="M24" s="232"/>
      <c r="N24" s="1010">
        <f t="shared" ref="N24:S24" si="5">SUM(N8:N21)</f>
        <v>33.935337775800868</v>
      </c>
      <c r="O24" s="1010">
        <f t="shared" si="5"/>
        <v>34.604798161327089</v>
      </c>
      <c r="P24" s="1010">
        <f t="shared" si="5"/>
        <v>35.215186608043354</v>
      </c>
      <c r="Q24" s="1010">
        <f t="shared" si="5"/>
        <v>35.836341598004523</v>
      </c>
      <c r="R24" s="1010">
        <f t="shared" si="5"/>
        <v>36.468453040528281</v>
      </c>
      <c r="S24" s="1010">
        <f t="shared" si="5"/>
        <v>37.1117141947121</v>
      </c>
    </row>
    <row r="25" spans="1:19">
      <c r="A25" s="92"/>
      <c r="B25" s="184" t="s">
        <v>103</v>
      </c>
      <c r="C25" s="176"/>
      <c r="D25" s="91"/>
      <c r="E25" s="180"/>
      <c r="F25" s="176"/>
      <c r="G25" s="135"/>
      <c r="H25" s="997"/>
      <c r="I25" s="997"/>
      <c r="J25" s="997"/>
      <c r="K25" s="997"/>
      <c r="L25" s="997"/>
      <c r="M25" s="997"/>
      <c r="N25" s="997"/>
      <c r="O25" s="997"/>
      <c r="P25" s="997"/>
      <c r="Q25" s="997"/>
      <c r="R25" s="997"/>
      <c r="S25" s="997"/>
    </row>
    <row r="26" spans="1:19">
      <c r="A26" s="92"/>
      <c r="B26" s="180"/>
      <c r="C26" s="176"/>
      <c r="D26" s="1000"/>
      <c r="E26" s="180"/>
      <c r="F26" s="176"/>
      <c r="G26" s="149"/>
      <c r="H26" s="984"/>
      <c r="I26" s="984"/>
      <c r="J26" s="984"/>
      <c r="K26" s="984"/>
      <c r="L26" s="984"/>
      <c r="M26" s="984"/>
      <c r="N26" s="1019"/>
      <c r="O26" s="1019"/>
      <c r="P26" s="1019"/>
      <c r="Q26" s="1019"/>
      <c r="R26" s="1019"/>
      <c r="S26" s="1019"/>
    </row>
    <row r="27" spans="1:19">
      <c r="A27" s="181">
        <v>2.1</v>
      </c>
      <c r="B27" s="180" t="s">
        <v>120</v>
      </c>
      <c r="C27" s="512">
        <v>0.41666666666666669</v>
      </c>
      <c r="D27" s="1004" t="str">
        <f>Inputs!$D$81</f>
        <v>Skilled Electrical Worker AH</v>
      </c>
      <c r="E27" s="180">
        <v>1</v>
      </c>
      <c r="F27" s="176">
        <f>E27*C27</f>
        <v>0.41666666666666669</v>
      </c>
      <c r="G27" s="149"/>
      <c r="H27" s="997">
        <f>Inputs!L$81</f>
        <v>143.91156341859428</v>
      </c>
      <c r="I27" s="997">
        <f>Inputs!M$81</f>
        <v>146.75058306720953</v>
      </c>
      <c r="J27" s="997">
        <f>Inputs!N$81</f>
        <v>149.33909290435707</v>
      </c>
      <c r="K27" s="997">
        <f>Inputs!O$81</f>
        <v>151.97326104852442</v>
      </c>
      <c r="L27" s="997">
        <f>Inputs!P$81</f>
        <v>154.65389285921603</v>
      </c>
      <c r="M27" s="997">
        <f>Inputs!Q$81</f>
        <v>157.38180790154269</v>
      </c>
      <c r="N27" s="997">
        <f t="shared" ref="N27:S27" si="6">H27*$F27</f>
        <v>59.963151424414285</v>
      </c>
      <c r="O27" s="997">
        <f t="shared" si="6"/>
        <v>61.146076278003974</v>
      </c>
      <c r="P27" s="997">
        <f t="shared" si="6"/>
        <v>62.224622043482114</v>
      </c>
      <c r="Q27" s="997">
        <f t="shared" si="6"/>
        <v>63.322192103551842</v>
      </c>
      <c r="R27" s="997">
        <f t="shared" si="6"/>
        <v>64.439122024673352</v>
      </c>
      <c r="S27" s="997">
        <f t="shared" si="6"/>
        <v>65.575753292309457</v>
      </c>
    </row>
    <row r="28" spans="1:19">
      <c r="A28" s="181"/>
      <c r="B28" s="180"/>
      <c r="C28" s="130"/>
      <c r="D28" s="1012"/>
      <c r="E28" s="180"/>
      <c r="F28" s="176"/>
      <c r="G28" s="149"/>
      <c r="H28" s="984"/>
      <c r="I28" s="984"/>
      <c r="J28" s="984"/>
      <c r="K28" s="984"/>
      <c r="L28" s="984"/>
      <c r="M28" s="984"/>
      <c r="N28" s="998"/>
      <c r="O28" s="998"/>
      <c r="P28" s="998"/>
      <c r="Q28" s="998"/>
      <c r="R28" s="998"/>
      <c r="S28" s="998"/>
    </row>
    <row r="29" spans="1:19">
      <c r="A29" s="187"/>
      <c r="B29" s="182" t="s">
        <v>44</v>
      </c>
      <c r="C29" s="142">
        <f>SUM(C25:C28)</f>
        <v>0.41666666666666669</v>
      </c>
      <c r="D29" s="232"/>
      <c r="E29" s="232"/>
      <c r="F29" s="183">
        <f>SUM(F25:F28)</f>
        <v>0.41666666666666669</v>
      </c>
      <c r="G29" s="235"/>
      <c r="H29" s="1020"/>
      <c r="I29" s="1020"/>
      <c r="J29" s="1020"/>
      <c r="K29" s="1020"/>
      <c r="L29" s="1020"/>
      <c r="M29" s="1020"/>
      <c r="N29" s="1020">
        <f t="shared" ref="N29:S29" si="7">SUM(N27:N28)</f>
        <v>59.963151424414285</v>
      </c>
      <c r="O29" s="1020">
        <f t="shared" si="7"/>
        <v>61.146076278003974</v>
      </c>
      <c r="P29" s="1020">
        <f t="shared" si="7"/>
        <v>62.224622043482114</v>
      </c>
      <c r="Q29" s="1020">
        <f t="shared" si="7"/>
        <v>63.322192103551842</v>
      </c>
      <c r="R29" s="1020">
        <f t="shared" si="7"/>
        <v>64.439122024673352</v>
      </c>
      <c r="S29" s="1020">
        <f t="shared" si="7"/>
        <v>65.575753292309457</v>
      </c>
    </row>
    <row r="30" spans="1:19">
      <c r="A30" s="181"/>
      <c r="B30" s="175" t="s">
        <v>104</v>
      </c>
      <c r="C30" s="130"/>
      <c r="D30" s="180"/>
      <c r="E30" s="180"/>
      <c r="F30" s="176"/>
      <c r="G30" s="149"/>
      <c r="H30" s="984"/>
      <c r="I30" s="984"/>
      <c r="J30" s="984"/>
      <c r="K30" s="984"/>
      <c r="L30" s="984"/>
      <c r="M30" s="984"/>
      <c r="N30" s="998"/>
      <c r="O30" s="998"/>
      <c r="P30" s="998"/>
      <c r="Q30" s="998"/>
      <c r="R30" s="998"/>
      <c r="S30" s="998"/>
    </row>
    <row r="31" spans="1:19">
      <c r="A31" s="92"/>
      <c r="B31" s="180"/>
      <c r="C31" s="130"/>
      <c r="D31" s="180"/>
      <c r="E31" s="180"/>
      <c r="F31" s="176"/>
      <c r="G31" s="149"/>
      <c r="H31" s="997"/>
      <c r="I31" s="997"/>
      <c r="J31" s="997"/>
      <c r="K31" s="997"/>
      <c r="L31" s="997"/>
      <c r="M31" s="997"/>
      <c r="N31" s="997"/>
      <c r="O31" s="997"/>
      <c r="P31" s="997"/>
      <c r="Q31" s="997"/>
      <c r="R31" s="997"/>
      <c r="S31" s="997"/>
    </row>
    <row r="32" spans="1:19">
      <c r="A32" s="181">
        <v>3.1</v>
      </c>
      <c r="B32" s="180" t="s">
        <v>131</v>
      </c>
      <c r="C32" s="512">
        <v>0.08</v>
      </c>
      <c r="D32" s="1004" t="str">
        <f>Inputs!$D$81</f>
        <v>Skilled Electrical Worker AH</v>
      </c>
      <c r="E32" s="180">
        <v>1</v>
      </c>
      <c r="F32" s="176">
        <f>E32*C32</f>
        <v>0.08</v>
      </c>
      <c r="G32" s="149"/>
      <c r="H32" s="997">
        <f>Inputs!L$81</f>
        <v>143.91156341859428</v>
      </c>
      <c r="I32" s="997">
        <f>Inputs!M$81</f>
        <v>146.75058306720953</v>
      </c>
      <c r="J32" s="997">
        <f>Inputs!N$81</f>
        <v>149.33909290435707</v>
      </c>
      <c r="K32" s="997">
        <f>Inputs!O$81</f>
        <v>151.97326104852442</v>
      </c>
      <c r="L32" s="997">
        <f>Inputs!P$81</f>
        <v>154.65389285921603</v>
      </c>
      <c r="M32" s="997">
        <f>Inputs!Q$81</f>
        <v>157.38180790154269</v>
      </c>
      <c r="N32" s="997">
        <f t="shared" ref="N32:S32" si="8">H32*$F32</f>
        <v>11.512925073487542</v>
      </c>
      <c r="O32" s="997">
        <f t="shared" si="8"/>
        <v>11.740046645376763</v>
      </c>
      <c r="P32" s="997">
        <f t="shared" si="8"/>
        <v>11.947127432348566</v>
      </c>
      <c r="Q32" s="997">
        <f t="shared" si="8"/>
        <v>12.157860883881954</v>
      </c>
      <c r="R32" s="997">
        <f t="shared" si="8"/>
        <v>12.372311428737282</v>
      </c>
      <c r="S32" s="997">
        <f t="shared" si="8"/>
        <v>12.590544632123414</v>
      </c>
    </row>
    <row r="33" spans="1:19">
      <c r="A33" s="92"/>
      <c r="B33" s="180"/>
      <c r="C33" s="512"/>
      <c r="D33" s="180"/>
      <c r="E33" s="180"/>
      <c r="F33" s="176"/>
      <c r="G33" s="149"/>
      <c r="H33" s="984"/>
      <c r="I33" s="984"/>
      <c r="J33" s="984"/>
      <c r="K33" s="984"/>
      <c r="L33" s="984"/>
      <c r="M33" s="984"/>
      <c r="N33" s="998"/>
      <c r="O33" s="998"/>
      <c r="P33" s="998"/>
      <c r="Q33" s="998"/>
      <c r="R33" s="998"/>
      <c r="S33" s="998"/>
    </row>
    <row r="34" spans="1:19">
      <c r="A34" s="181">
        <v>3.2</v>
      </c>
      <c r="B34" s="180" t="s">
        <v>123</v>
      </c>
      <c r="C34" s="512">
        <v>0.17</v>
      </c>
      <c r="D34" s="1004" t="str">
        <f>Inputs!$D$81</f>
        <v>Skilled Electrical Worker AH</v>
      </c>
      <c r="E34" s="180">
        <v>1</v>
      </c>
      <c r="F34" s="176">
        <f>E34*C34</f>
        <v>0.17</v>
      </c>
      <c r="G34" s="149"/>
      <c r="H34" s="997">
        <f>Inputs!L$81</f>
        <v>143.91156341859428</v>
      </c>
      <c r="I34" s="997">
        <f>Inputs!M$81</f>
        <v>146.75058306720953</v>
      </c>
      <c r="J34" s="997">
        <f>Inputs!N$81</f>
        <v>149.33909290435707</v>
      </c>
      <c r="K34" s="997">
        <f>Inputs!O$81</f>
        <v>151.97326104852442</v>
      </c>
      <c r="L34" s="997">
        <f>Inputs!P$81</f>
        <v>154.65389285921603</v>
      </c>
      <c r="M34" s="997">
        <f>Inputs!Q$81</f>
        <v>157.38180790154269</v>
      </c>
      <c r="N34" s="997">
        <f t="shared" ref="N34:S34" si="9">H34*$F34</f>
        <v>24.46496578116103</v>
      </c>
      <c r="O34" s="997">
        <f t="shared" si="9"/>
        <v>24.947599121425622</v>
      </c>
      <c r="P34" s="997">
        <f t="shared" si="9"/>
        <v>25.387645793740706</v>
      </c>
      <c r="Q34" s="997">
        <f t="shared" si="9"/>
        <v>25.835454378249153</v>
      </c>
      <c r="R34" s="997">
        <f t="shared" si="9"/>
        <v>26.291161786066727</v>
      </c>
      <c r="S34" s="997">
        <f t="shared" si="9"/>
        <v>26.754907343262257</v>
      </c>
    </row>
    <row r="35" spans="1:19">
      <c r="A35" s="92"/>
      <c r="B35" s="180"/>
      <c r="C35" s="512"/>
      <c r="D35" s="180"/>
      <c r="E35" s="180"/>
      <c r="F35" s="176"/>
      <c r="G35" s="107"/>
      <c r="H35" s="997"/>
      <c r="I35" s="997"/>
      <c r="J35" s="997"/>
      <c r="K35" s="997"/>
      <c r="L35" s="997"/>
      <c r="M35" s="997"/>
      <c r="N35" s="997"/>
      <c r="O35" s="997"/>
      <c r="P35" s="997"/>
      <c r="Q35" s="997"/>
      <c r="R35" s="997"/>
      <c r="S35" s="997"/>
    </row>
    <row r="36" spans="1:19">
      <c r="A36" s="181">
        <v>3.3</v>
      </c>
      <c r="B36" s="180" t="s">
        <v>124</v>
      </c>
      <c r="C36" s="512">
        <v>0.17</v>
      </c>
      <c r="D36" s="1004" t="str">
        <f>Inputs!$D$81</f>
        <v>Skilled Electrical Worker AH</v>
      </c>
      <c r="E36" s="180">
        <v>1</v>
      </c>
      <c r="F36" s="176">
        <f>E36*C36</f>
        <v>0.17</v>
      </c>
      <c r="G36" s="149"/>
      <c r="H36" s="997">
        <f>Inputs!L$81</f>
        <v>143.91156341859428</v>
      </c>
      <c r="I36" s="997">
        <f>Inputs!M$81</f>
        <v>146.75058306720953</v>
      </c>
      <c r="J36" s="997">
        <f>Inputs!N$81</f>
        <v>149.33909290435707</v>
      </c>
      <c r="K36" s="997">
        <f>Inputs!O$81</f>
        <v>151.97326104852442</v>
      </c>
      <c r="L36" s="997">
        <f>Inputs!P$81</f>
        <v>154.65389285921603</v>
      </c>
      <c r="M36" s="997">
        <f>Inputs!Q$81</f>
        <v>157.38180790154269</v>
      </c>
      <c r="N36" s="997">
        <f t="shared" ref="N36:S36" si="10">H36*$F36</f>
        <v>24.46496578116103</v>
      </c>
      <c r="O36" s="997">
        <f t="shared" si="10"/>
        <v>24.947599121425622</v>
      </c>
      <c r="P36" s="997">
        <f t="shared" si="10"/>
        <v>25.387645793740706</v>
      </c>
      <c r="Q36" s="997">
        <f t="shared" si="10"/>
        <v>25.835454378249153</v>
      </c>
      <c r="R36" s="997">
        <f t="shared" si="10"/>
        <v>26.291161786066727</v>
      </c>
      <c r="S36" s="997">
        <f t="shared" si="10"/>
        <v>26.754907343262257</v>
      </c>
    </row>
    <row r="37" spans="1:19">
      <c r="A37" s="92"/>
      <c r="B37" s="180"/>
      <c r="C37" s="512"/>
      <c r="D37" s="180"/>
      <c r="E37" s="180"/>
      <c r="F37" s="176"/>
      <c r="G37" s="149"/>
      <c r="H37" s="984"/>
      <c r="I37" s="984"/>
      <c r="J37" s="984"/>
      <c r="K37" s="984"/>
      <c r="L37" s="984"/>
      <c r="M37" s="984"/>
      <c r="N37" s="998"/>
      <c r="O37" s="998"/>
      <c r="P37" s="998"/>
      <c r="Q37" s="998"/>
      <c r="R37" s="998"/>
      <c r="S37" s="998"/>
    </row>
    <row r="38" spans="1:19">
      <c r="A38" s="181">
        <v>3.4</v>
      </c>
      <c r="B38" s="180" t="s">
        <v>125</v>
      </c>
      <c r="C38" s="512">
        <v>0</v>
      </c>
      <c r="D38" s="1004" t="str">
        <f>Inputs!$D$81</f>
        <v>Skilled Electrical Worker AH</v>
      </c>
      <c r="E38" s="180">
        <v>1</v>
      </c>
      <c r="F38" s="176">
        <f t="shared" ref="F38:F43" si="11">E38*C38</f>
        <v>0</v>
      </c>
      <c r="G38" s="149"/>
      <c r="H38" s="997">
        <f>Inputs!L$81</f>
        <v>143.91156341859428</v>
      </c>
      <c r="I38" s="997">
        <f>Inputs!M$81</f>
        <v>146.75058306720953</v>
      </c>
      <c r="J38" s="997">
        <f>Inputs!N$81</f>
        <v>149.33909290435707</v>
      </c>
      <c r="K38" s="997">
        <f>Inputs!O$81</f>
        <v>151.97326104852442</v>
      </c>
      <c r="L38" s="997">
        <f>Inputs!P$81</f>
        <v>154.65389285921603</v>
      </c>
      <c r="M38" s="997">
        <f>Inputs!Q$81</f>
        <v>157.38180790154269</v>
      </c>
      <c r="N38" s="997">
        <f>H38*$F38</f>
        <v>0</v>
      </c>
      <c r="O38" s="997">
        <f>I38*$F38</f>
        <v>0</v>
      </c>
      <c r="P38" s="997">
        <f t="shared" ref="P38:S43" si="12">J38*$F38</f>
        <v>0</v>
      </c>
      <c r="Q38" s="997">
        <f t="shared" si="12"/>
        <v>0</v>
      </c>
      <c r="R38" s="997">
        <f t="shared" si="12"/>
        <v>0</v>
      </c>
      <c r="S38" s="997">
        <f t="shared" si="12"/>
        <v>0</v>
      </c>
    </row>
    <row r="39" spans="1:19">
      <c r="A39" s="92"/>
      <c r="B39" s="180" t="s">
        <v>126</v>
      </c>
      <c r="C39" s="512">
        <v>0.17</v>
      </c>
      <c r="D39" s="1004" t="str">
        <f>Inputs!$D$81</f>
        <v>Skilled Electrical Worker AH</v>
      </c>
      <c r="E39" s="180">
        <v>1</v>
      </c>
      <c r="F39" s="176">
        <f t="shared" si="11"/>
        <v>0.17</v>
      </c>
      <c r="G39" s="149"/>
      <c r="H39" s="997">
        <f>Inputs!L$81</f>
        <v>143.91156341859428</v>
      </c>
      <c r="I39" s="997">
        <f>Inputs!M$81</f>
        <v>146.75058306720953</v>
      </c>
      <c r="J39" s="997">
        <f>Inputs!N$81</f>
        <v>149.33909290435707</v>
      </c>
      <c r="K39" s="997">
        <f>Inputs!O$81</f>
        <v>151.97326104852442</v>
      </c>
      <c r="L39" s="997">
        <f>Inputs!P$81</f>
        <v>154.65389285921603</v>
      </c>
      <c r="M39" s="997">
        <f>Inputs!Q$81</f>
        <v>157.38180790154269</v>
      </c>
      <c r="N39" s="997">
        <f t="shared" ref="N39:O43" si="13">H39*$F39</f>
        <v>24.46496578116103</v>
      </c>
      <c r="O39" s="997">
        <f t="shared" si="13"/>
        <v>24.947599121425622</v>
      </c>
      <c r="P39" s="997">
        <f t="shared" si="12"/>
        <v>25.387645793740706</v>
      </c>
      <c r="Q39" s="997">
        <f t="shared" si="12"/>
        <v>25.835454378249153</v>
      </c>
      <c r="R39" s="997">
        <f t="shared" si="12"/>
        <v>26.291161786066727</v>
      </c>
      <c r="S39" s="997">
        <f t="shared" si="12"/>
        <v>26.754907343262257</v>
      </c>
    </row>
    <row r="40" spans="1:19">
      <c r="B40" s="180" t="s">
        <v>127</v>
      </c>
      <c r="C40" s="512">
        <v>0</v>
      </c>
      <c r="D40" s="1004" t="str">
        <f>Inputs!$D$81</f>
        <v>Skilled Electrical Worker AH</v>
      </c>
      <c r="E40" s="180">
        <v>1</v>
      </c>
      <c r="F40" s="176">
        <f t="shared" si="11"/>
        <v>0</v>
      </c>
      <c r="G40" s="149"/>
      <c r="H40" s="997">
        <f>Inputs!L$81</f>
        <v>143.91156341859428</v>
      </c>
      <c r="I40" s="997">
        <f>Inputs!M$81</f>
        <v>146.75058306720953</v>
      </c>
      <c r="J40" s="997">
        <f>Inputs!N$81</f>
        <v>149.33909290435707</v>
      </c>
      <c r="K40" s="997">
        <f>Inputs!O$81</f>
        <v>151.97326104852442</v>
      </c>
      <c r="L40" s="997">
        <f>Inputs!P$81</f>
        <v>154.65389285921603</v>
      </c>
      <c r="M40" s="997">
        <f>Inputs!Q$81</f>
        <v>157.38180790154269</v>
      </c>
      <c r="N40" s="997">
        <f t="shared" si="13"/>
        <v>0</v>
      </c>
      <c r="O40" s="997">
        <f t="shared" si="13"/>
        <v>0</v>
      </c>
      <c r="P40" s="997">
        <f t="shared" si="12"/>
        <v>0</v>
      </c>
      <c r="Q40" s="997">
        <f t="shared" si="12"/>
        <v>0</v>
      </c>
      <c r="R40" s="997">
        <f t="shared" si="12"/>
        <v>0</v>
      </c>
      <c r="S40" s="997">
        <f t="shared" si="12"/>
        <v>0</v>
      </c>
    </row>
    <row r="41" spans="1:19">
      <c r="A41" s="92"/>
      <c r="B41" s="134" t="s">
        <v>132</v>
      </c>
      <c r="C41" s="512">
        <v>1.75</v>
      </c>
      <c r="D41" s="1004" t="str">
        <f>Inputs!$D$81</f>
        <v>Skilled Electrical Worker AH</v>
      </c>
      <c r="E41" s="180">
        <v>1</v>
      </c>
      <c r="F41" s="176">
        <f t="shared" si="11"/>
        <v>1.75</v>
      </c>
      <c r="G41" s="149"/>
      <c r="H41" s="997">
        <f>Inputs!L$81</f>
        <v>143.91156341859428</v>
      </c>
      <c r="I41" s="997">
        <f>Inputs!M$81</f>
        <v>146.75058306720953</v>
      </c>
      <c r="J41" s="997">
        <f>Inputs!N$81</f>
        <v>149.33909290435707</v>
      </c>
      <c r="K41" s="997">
        <f>Inputs!O$81</f>
        <v>151.97326104852442</v>
      </c>
      <c r="L41" s="997">
        <f>Inputs!P$81</f>
        <v>154.65389285921603</v>
      </c>
      <c r="M41" s="997">
        <f>Inputs!Q$81</f>
        <v>157.38180790154269</v>
      </c>
      <c r="N41" s="997">
        <f t="shared" si="13"/>
        <v>251.84523598254</v>
      </c>
      <c r="O41" s="997">
        <f t="shared" si="13"/>
        <v>256.81352036761666</v>
      </c>
      <c r="P41" s="997">
        <f t="shared" si="12"/>
        <v>261.34341258262486</v>
      </c>
      <c r="Q41" s="997">
        <f t="shared" si="12"/>
        <v>265.95320683491775</v>
      </c>
      <c r="R41" s="997">
        <f t="shared" si="12"/>
        <v>270.64431250362804</v>
      </c>
      <c r="S41" s="997">
        <f t="shared" si="12"/>
        <v>275.41816382769969</v>
      </c>
    </row>
    <row r="42" spans="1:19">
      <c r="A42" s="92"/>
      <c r="B42" s="180" t="s">
        <v>212</v>
      </c>
      <c r="C42" s="512">
        <v>0.17</v>
      </c>
      <c r="D42" s="1004" t="str">
        <f>Inputs!$D$81</f>
        <v>Skilled Electrical Worker AH</v>
      </c>
      <c r="E42" s="180">
        <v>1</v>
      </c>
      <c r="F42" s="176">
        <f t="shared" si="11"/>
        <v>0.17</v>
      </c>
      <c r="G42" s="135"/>
      <c r="H42" s="997">
        <f>Inputs!L$81</f>
        <v>143.91156341859428</v>
      </c>
      <c r="I42" s="997">
        <f>Inputs!M$81</f>
        <v>146.75058306720953</v>
      </c>
      <c r="J42" s="997">
        <f>Inputs!N$81</f>
        <v>149.33909290435707</v>
      </c>
      <c r="K42" s="997">
        <f>Inputs!O$81</f>
        <v>151.97326104852442</v>
      </c>
      <c r="L42" s="997">
        <f>Inputs!P$81</f>
        <v>154.65389285921603</v>
      </c>
      <c r="M42" s="997">
        <f>Inputs!Q$81</f>
        <v>157.38180790154269</v>
      </c>
      <c r="N42" s="997">
        <f t="shared" si="13"/>
        <v>24.46496578116103</v>
      </c>
      <c r="O42" s="997">
        <f t="shared" si="13"/>
        <v>24.947599121425622</v>
      </c>
      <c r="P42" s="997">
        <f t="shared" si="12"/>
        <v>25.387645793740706</v>
      </c>
      <c r="Q42" s="997">
        <f t="shared" si="12"/>
        <v>25.835454378249153</v>
      </c>
      <c r="R42" s="997">
        <f t="shared" si="12"/>
        <v>26.291161786066727</v>
      </c>
      <c r="S42" s="997">
        <f t="shared" si="12"/>
        <v>26.754907343262257</v>
      </c>
    </row>
    <row r="43" spans="1:19">
      <c r="A43" s="92"/>
      <c r="B43" s="180" t="s">
        <v>127</v>
      </c>
      <c r="C43" s="512">
        <v>0</v>
      </c>
      <c r="D43" s="1004" t="str">
        <f>Inputs!$D$81</f>
        <v>Skilled Electrical Worker AH</v>
      </c>
      <c r="E43" s="180">
        <v>1</v>
      </c>
      <c r="F43" s="176">
        <f t="shared" si="11"/>
        <v>0</v>
      </c>
      <c r="G43" s="135"/>
      <c r="H43" s="997">
        <f>Inputs!L$81</f>
        <v>143.91156341859428</v>
      </c>
      <c r="I43" s="997">
        <f>Inputs!M$81</f>
        <v>146.75058306720953</v>
      </c>
      <c r="J43" s="997">
        <f>Inputs!N$81</f>
        <v>149.33909290435707</v>
      </c>
      <c r="K43" s="997">
        <f>Inputs!O$81</f>
        <v>151.97326104852442</v>
      </c>
      <c r="L43" s="997">
        <f>Inputs!P$81</f>
        <v>154.65389285921603</v>
      </c>
      <c r="M43" s="997">
        <f>Inputs!Q$81</f>
        <v>157.38180790154269</v>
      </c>
      <c r="N43" s="997">
        <f t="shared" si="13"/>
        <v>0</v>
      </c>
      <c r="O43" s="997">
        <f t="shared" si="13"/>
        <v>0</v>
      </c>
      <c r="P43" s="997">
        <f t="shared" si="12"/>
        <v>0</v>
      </c>
      <c r="Q43" s="997">
        <f t="shared" si="12"/>
        <v>0</v>
      </c>
      <c r="R43" s="997">
        <f t="shared" si="12"/>
        <v>0</v>
      </c>
      <c r="S43" s="997">
        <f t="shared" si="12"/>
        <v>0</v>
      </c>
    </row>
    <row r="44" spans="1:19">
      <c r="A44" s="92"/>
      <c r="B44" s="180"/>
      <c r="C44" s="512"/>
      <c r="D44" s="180"/>
      <c r="E44" s="180"/>
      <c r="F44" s="176"/>
      <c r="G44" s="135"/>
      <c r="H44" s="982"/>
      <c r="I44" s="982"/>
      <c r="J44" s="982"/>
      <c r="K44" s="982"/>
      <c r="L44" s="982"/>
      <c r="M44" s="982"/>
      <c r="N44" s="1000"/>
      <c r="O44" s="1000"/>
      <c r="P44" s="1000"/>
      <c r="Q44" s="1000"/>
      <c r="R44" s="1000"/>
      <c r="S44" s="1000"/>
    </row>
    <row r="45" spans="1:19">
      <c r="A45" s="181">
        <v>3.5</v>
      </c>
      <c r="B45" s="180" t="s">
        <v>207</v>
      </c>
      <c r="C45" s="512">
        <v>0.17</v>
      </c>
      <c r="D45" s="1004" t="str">
        <f>Inputs!$D$81</f>
        <v>Skilled Electrical Worker AH</v>
      </c>
      <c r="E45" s="180">
        <v>1</v>
      </c>
      <c r="F45" s="176">
        <f>E45*C45</f>
        <v>0.17</v>
      </c>
      <c r="G45" s="135"/>
      <c r="H45" s="997">
        <f>Inputs!L$81</f>
        <v>143.91156341859428</v>
      </c>
      <c r="I45" s="997">
        <f>Inputs!M$81</f>
        <v>146.75058306720953</v>
      </c>
      <c r="J45" s="997">
        <f>Inputs!N$81</f>
        <v>149.33909290435707</v>
      </c>
      <c r="K45" s="997">
        <f>Inputs!O$81</f>
        <v>151.97326104852442</v>
      </c>
      <c r="L45" s="997">
        <f>Inputs!P$81</f>
        <v>154.65389285921603</v>
      </c>
      <c r="M45" s="997">
        <f>Inputs!Q$81</f>
        <v>157.38180790154269</v>
      </c>
      <c r="N45" s="997">
        <f t="shared" ref="N45:S45" si="14">H45*$F45</f>
        <v>24.46496578116103</v>
      </c>
      <c r="O45" s="997">
        <f t="shared" si="14"/>
        <v>24.947599121425622</v>
      </c>
      <c r="P45" s="997">
        <f t="shared" si="14"/>
        <v>25.387645793740706</v>
      </c>
      <c r="Q45" s="997">
        <f t="shared" si="14"/>
        <v>25.835454378249153</v>
      </c>
      <c r="R45" s="997">
        <f t="shared" si="14"/>
        <v>26.291161786066727</v>
      </c>
      <c r="S45" s="997">
        <f t="shared" si="14"/>
        <v>26.754907343262257</v>
      </c>
    </row>
    <row r="46" spans="1:19">
      <c r="A46" s="181"/>
      <c r="B46" s="180"/>
      <c r="C46" s="130"/>
      <c r="D46" s="180"/>
      <c r="E46" s="180"/>
      <c r="F46" s="176"/>
      <c r="G46" s="107"/>
      <c r="H46" s="982"/>
      <c r="I46" s="982"/>
      <c r="J46" s="982"/>
      <c r="K46" s="982"/>
      <c r="L46" s="982"/>
      <c r="M46" s="982"/>
      <c r="N46" s="1000"/>
      <c r="O46" s="1000"/>
      <c r="P46" s="1000"/>
      <c r="Q46" s="1000"/>
      <c r="R46" s="1000"/>
      <c r="S46" s="1000"/>
    </row>
    <row r="47" spans="1:19">
      <c r="A47" s="187"/>
      <c r="B47" s="182" t="s">
        <v>44</v>
      </c>
      <c r="C47" s="183">
        <f>SUM(C30:C46)</f>
        <v>2.6799999999999997</v>
      </c>
      <c r="D47" s="232"/>
      <c r="E47" s="232"/>
      <c r="F47" s="183">
        <f>SUM(F30:F46)</f>
        <v>2.6799999999999997</v>
      </c>
      <c r="G47" s="235"/>
      <c r="H47" s="1020"/>
      <c r="I47" s="1020"/>
      <c r="J47" s="1020"/>
      <c r="K47" s="1020"/>
      <c r="L47" s="1020"/>
      <c r="M47" s="1020"/>
      <c r="N47" s="1020">
        <f t="shared" ref="N47:S47" si="15">SUM(N32:N45)</f>
        <v>385.68298996183267</v>
      </c>
      <c r="O47" s="1020">
        <f t="shared" si="15"/>
        <v>393.29156262012157</v>
      </c>
      <c r="P47" s="1020">
        <f t="shared" si="15"/>
        <v>400.22876898367696</v>
      </c>
      <c r="Q47" s="1020">
        <f t="shared" si="15"/>
        <v>407.28833961004545</v>
      </c>
      <c r="R47" s="1020">
        <f t="shared" si="15"/>
        <v>414.47243286269895</v>
      </c>
      <c r="S47" s="1020">
        <f t="shared" si="15"/>
        <v>421.78324517613436</v>
      </c>
    </row>
    <row r="48" spans="1:19">
      <c r="A48" s="92"/>
      <c r="B48" s="175" t="s">
        <v>106</v>
      </c>
      <c r="C48" s="176"/>
      <c r="D48" s="180"/>
      <c r="E48" s="180"/>
      <c r="F48" s="176"/>
      <c r="G48" s="135"/>
      <c r="H48" s="982"/>
      <c r="I48" s="982"/>
      <c r="J48" s="982"/>
      <c r="K48" s="982"/>
      <c r="L48" s="982"/>
      <c r="M48" s="982"/>
      <c r="N48" s="1000"/>
      <c r="O48" s="1000"/>
      <c r="P48" s="1000"/>
      <c r="Q48" s="1000"/>
      <c r="R48" s="1000"/>
      <c r="S48" s="1000"/>
    </row>
    <row r="49" spans="1:19">
      <c r="A49" s="92"/>
      <c r="B49" s="180"/>
      <c r="C49" s="176"/>
      <c r="D49" s="180"/>
      <c r="E49" s="180"/>
      <c r="F49" s="176"/>
      <c r="G49" s="135"/>
      <c r="H49" s="997"/>
      <c r="I49" s="997"/>
      <c r="J49" s="997"/>
      <c r="K49" s="997"/>
      <c r="L49" s="997"/>
      <c r="M49" s="997"/>
      <c r="N49" s="997"/>
      <c r="O49" s="997"/>
      <c r="P49" s="997"/>
      <c r="Q49" s="997"/>
      <c r="R49" s="997"/>
      <c r="S49" s="997"/>
    </row>
    <row r="50" spans="1:19">
      <c r="A50" s="181">
        <v>4.0999999999999996</v>
      </c>
      <c r="B50" s="180" t="s">
        <v>208</v>
      </c>
      <c r="C50" s="512">
        <v>0.11442307692307692</v>
      </c>
      <c r="D50" s="134" t="str">
        <f>Inputs!$D$82</f>
        <v>Support staff</v>
      </c>
      <c r="E50" s="180">
        <v>1</v>
      </c>
      <c r="F50" s="176">
        <f>E50*C50</f>
        <v>0.11442307692307692</v>
      </c>
      <c r="G50" s="135"/>
      <c r="H50" s="971">
        <f>Inputs!L$82</f>
        <v>68.441017362959727</v>
      </c>
      <c r="I50" s="971">
        <f>Inputs!M$82</f>
        <v>69.791189569063036</v>
      </c>
      <c r="J50" s="971">
        <f>Inputs!N$82</f>
        <v>71.02222509185215</v>
      </c>
      <c r="K50" s="971">
        <f>Inputs!O$82</f>
        <v>72.274974651437702</v>
      </c>
      <c r="L50" s="971">
        <f>Inputs!P$82</f>
        <v>73.549821258208297</v>
      </c>
      <c r="M50" s="971">
        <f>Inputs!Q$82</f>
        <v>74.847154678410959</v>
      </c>
      <c r="N50" s="997">
        <f t="shared" ref="N50:S50" si="16">H50*$F50</f>
        <v>7.8312317944155838</v>
      </c>
      <c r="O50" s="997">
        <f t="shared" si="16"/>
        <v>7.9857226526139433</v>
      </c>
      <c r="P50" s="997">
        <f t="shared" si="16"/>
        <v>8.1265815249330817</v>
      </c>
      <c r="Q50" s="997">
        <f t="shared" si="16"/>
        <v>8.2699249841548905</v>
      </c>
      <c r="R50" s="997">
        <f t="shared" si="16"/>
        <v>8.4157968555065263</v>
      </c>
      <c r="S50" s="997">
        <f t="shared" si="16"/>
        <v>8.5642417372412538</v>
      </c>
    </row>
    <row r="51" spans="1:19">
      <c r="A51" s="181"/>
      <c r="B51" s="180"/>
      <c r="C51" s="512"/>
      <c r="D51" s="180"/>
      <c r="E51" s="180"/>
      <c r="F51" s="176"/>
      <c r="G51" s="107"/>
      <c r="H51" s="997"/>
      <c r="I51" s="997"/>
      <c r="J51" s="997"/>
      <c r="K51" s="997"/>
      <c r="L51" s="997"/>
      <c r="M51" s="997"/>
      <c r="N51" s="997"/>
      <c r="O51" s="997"/>
      <c r="P51" s="997"/>
      <c r="Q51" s="997"/>
      <c r="R51" s="997"/>
      <c r="S51" s="997"/>
    </row>
    <row r="52" spans="1:19">
      <c r="A52" s="181">
        <v>4.2</v>
      </c>
      <c r="B52" s="180" t="s">
        <v>209</v>
      </c>
      <c r="C52" s="512">
        <v>4.4871794871794865E-2</v>
      </c>
      <c r="D52" s="134" t="str">
        <f>Inputs!$D$82</f>
        <v>Support staff</v>
      </c>
      <c r="E52" s="180">
        <v>1</v>
      </c>
      <c r="F52" s="176">
        <f>E52*C52</f>
        <v>4.4871794871794865E-2</v>
      </c>
      <c r="G52" s="107"/>
      <c r="H52" s="971">
        <f>Inputs!L$82</f>
        <v>68.441017362959727</v>
      </c>
      <c r="I52" s="971">
        <f>Inputs!M$82</f>
        <v>69.791189569063036</v>
      </c>
      <c r="J52" s="971">
        <f>Inputs!N$82</f>
        <v>71.02222509185215</v>
      </c>
      <c r="K52" s="971">
        <f>Inputs!O$82</f>
        <v>72.274974651437702</v>
      </c>
      <c r="L52" s="971">
        <f>Inputs!P$82</f>
        <v>73.549821258208297</v>
      </c>
      <c r="M52" s="971">
        <f>Inputs!Q$82</f>
        <v>74.847154678410959</v>
      </c>
      <c r="N52" s="997">
        <f t="shared" ref="N52:S52" si="17">H52*$F52</f>
        <v>3.0710712919276797</v>
      </c>
      <c r="O52" s="997">
        <f t="shared" si="17"/>
        <v>3.131655942201546</v>
      </c>
      <c r="P52" s="997">
        <f t="shared" si="17"/>
        <v>3.1868947156600318</v>
      </c>
      <c r="Q52" s="997">
        <f t="shared" si="17"/>
        <v>3.2431078369234863</v>
      </c>
      <c r="R52" s="997">
        <f t="shared" si="17"/>
        <v>3.3003124923554998</v>
      </c>
      <c r="S52" s="997">
        <f t="shared" si="17"/>
        <v>3.3585261714671577</v>
      </c>
    </row>
    <row r="53" spans="1:19">
      <c r="A53" s="181"/>
      <c r="B53" s="180"/>
      <c r="C53" s="512"/>
      <c r="D53" s="180"/>
      <c r="E53" s="180"/>
      <c r="F53" s="176"/>
      <c r="G53" s="107"/>
      <c r="H53" s="971"/>
      <c r="I53" s="971"/>
      <c r="J53" s="971"/>
      <c r="K53" s="971"/>
      <c r="L53" s="971"/>
      <c r="M53" s="971"/>
      <c r="N53" s="1014"/>
      <c r="O53" s="1014"/>
      <c r="P53" s="1014"/>
      <c r="Q53" s="1014"/>
      <c r="R53" s="1014"/>
      <c r="S53" s="1014"/>
    </row>
    <row r="54" spans="1:19">
      <c r="A54" s="181">
        <v>4.3</v>
      </c>
      <c r="B54" s="180" t="s">
        <v>210</v>
      </c>
      <c r="C54" s="512">
        <v>4.4871794871794865E-2</v>
      </c>
      <c r="D54" s="134" t="str">
        <f>Inputs!$D$82</f>
        <v>Support staff</v>
      </c>
      <c r="E54" s="180">
        <v>1</v>
      </c>
      <c r="F54" s="176">
        <f>E54*C54</f>
        <v>4.4871794871794865E-2</v>
      </c>
      <c r="G54" s="107"/>
      <c r="H54" s="971">
        <f>Inputs!L$82</f>
        <v>68.441017362959727</v>
      </c>
      <c r="I54" s="971">
        <f>Inputs!M$82</f>
        <v>69.791189569063036</v>
      </c>
      <c r="J54" s="971">
        <f>Inputs!N$82</f>
        <v>71.02222509185215</v>
      </c>
      <c r="K54" s="971">
        <f>Inputs!O$82</f>
        <v>72.274974651437702</v>
      </c>
      <c r="L54" s="971">
        <f>Inputs!P$82</f>
        <v>73.549821258208297</v>
      </c>
      <c r="M54" s="971">
        <f>Inputs!Q$82</f>
        <v>74.847154678410959</v>
      </c>
      <c r="N54" s="997">
        <f t="shared" ref="N54:S54" si="18">H54*$F54</f>
        <v>3.0710712919276797</v>
      </c>
      <c r="O54" s="997">
        <f t="shared" si="18"/>
        <v>3.131655942201546</v>
      </c>
      <c r="P54" s="997">
        <f t="shared" si="18"/>
        <v>3.1868947156600318</v>
      </c>
      <c r="Q54" s="997">
        <f t="shared" si="18"/>
        <v>3.2431078369234863</v>
      </c>
      <c r="R54" s="997">
        <f t="shared" si="18"/>
        <v>3.3003124923554998</v>
      </c>
      <c r="S54" s="997">
        <f t="shared" si="18"/>
        <v>3.3585261714671577</v>
      </c>
    </row>
    <row r="55" spans="1:19">
      <c r="A55" s="181"/>
      <c r="B55" s="180"/>
      <c r="C55" s="512"/>
      <c r="D55" s="180"/>
      <c r="E55" s="180"/>
      <c r="F55" s="176"/>
      <c r="G55" s="107"/>
      <c r="H55" s="984"/>
      <c r="I55" s="984"/>
      <c r="J55" s="984"/>
      <c r="K55" s="984"/>
      <c r="L55" s="984"/>
      <c r="M55" s="984"/>
      <c r="N55" s="984"/>
      <c r="O55" s="998"/>
      <c r="P55" s="998"/>
      <c r="Q55" s="998"/>
      <c r="R55" s="998"/>
      <c r="S55" s="998"/>
    </row>
    <row r="56" spans="1:19">
      <c r="A56" s="181">
        <v>4.4000000000000004</v>
      </c>
      <c r="B56" s="180" t="s">
        <v>129</v>
      </c>
      <c r="C56" s="512">
        <v>0</v>
      </c>
      <c r="D56" s="134" t="str">
        <f>Inputs!$D$82</f>
        <v>Support staff</v>
      </c>
      <c r="E56" s="180">
        <v>1</v>
      </c>
      <c r="F56" s="176">
        <f>E56*C56</f>
        <v>0</v>
      </c>
      <c r="G56" s="107"/>
      <c r="H56" s="971">
        <f>Inputs!L$82</f>
        <v>68.441017362959727</v>
      </c>
      <c r="I56" s="971">
        <f>Inputs!M$82</f>
        <v>69.791189569063036</v>
      </c>
      <c r="J56" s="971">
        <f>Inputs!N$82</f>
        <v>71.02222509185215</v>
      </c>
      <c r="K56" s="971">
        <f>Inputs!O$82</f>
        <v>72.274974651437702</v>
      </c>
      <c r="L56" s="971">
        <f>Inputs!P$82</f>
        <v>73.549821258208297</v>
      </c>
      <c r="M56" s="971">
        <f>Inputs!Q$82</f>
        <v>74.847154678410959</v>
      </c>
      <c r="N56" s="997">
        <f t="shared" ref="N56:S56" si="19">H56*$F56</f>
        <v>0</v>
      </c>
      <c r="O56" s="997">
        <f t="shared" si="19"/>
        <v>0</v>
      </c>
      <c r="P56" s="997">
        <f t="shared" si="19"/>
        <v>0</v>
      </c>
      <c r="Q56" s="997">
        <f t="shared" si="19"/>
        <v>0</v>
      </c>
      <c r="R56" s="997">
        <f t="shared" si="19"/>
        <v>0</v>
      </c>
      <c r="S56" s="997">
        <f t="shared" si="19"/>
        <v>0</v>
      </c>
    </row>
    <row r="57" spans="1:19">
      <c r="A57" s="181"/>
      <c r="B57" s="180"/>
      <c r="C57" s="196"/>
      <c r="D57" s="180"/>
      <c r="E57" s="180"/>
      <c r="F57" s="176"/>
      <c r="G57" s="107"/>
      <c r="H57" s="984"/>
      <c r="I57" s="984"/>
      <c r="J57" s="984"/>
      <c r="K57" s="984"/>
      <c r="L57" s="984"/>
      <c r="M57" s="984"/>
      <c r="N57" s="984"/>
      <c r="O57" s="998"/>
      <c r="P57" s="998"/>
      <c r="Q57" s="998"/>
      <c r="R57" s="998"/>
      <c r="S57" s="998"/>
    </row>
    <row r="58" spans="1:19">
      <c r="A58" s="181"/>
      <c r="B58" s="180"/>
      <c r="C58" s="196"/>
      <c r="D58" s="180"/>
      <c r="E58" s="180"/>
      <c r="F58" s="176"/>
      <c r="H58" s="982"/>
      <c r="I58" s="982"/>
      <c r="J58" s="982"/>
      <c r="K58" s="982"/>
      <c r="L58" s="982"/>
      <c r="M58" s="982"/>
      <c r="N58" s="982"/>
      <c r="O58" s="1000"/>
      <c r="P58" s="1000"/>
      <c r="Q58" s="1000"/>
      <c r="R58" s="1000"/>
      <c r="S58" s="1000"/>
    </row>
    <row r="59" spans="1:19">
      <c r="A59" s="181"/>
      <c r="B59" s="180"/>
      <c r="C59" s="196"/>
      <c r="D59" s="180"/>
      <c r="E59" s="180"/>
      <c r="F59" s="176"/>
      <c r="H59" s="982"/>
      <c r="I59" s="982"/>
      <c r="J59" s="982"/>
      <c r="K59" s="982"/>
      <c r="L59" s="982"/>
      <c r="M59" s="982"/>
      <c r="N59" s="982"/>
      <c r="O59" s="1000"/>
      <c r="P59" s="1000"/>
      <c r="Q59" s="1000"/>
      <c r="R59" s="1000"/>
      <c r="S59" s="1000"/>
    </row>
    <row r="60" spans="1:19">
      <c r="A60" s="187"/>
      <c r="B60" s="182" t="s">
        <v>44</v>
      </c>
      <c r="C60" s="183">
        <f>SUM(C48:C59)</f>
        <v>0.20416666666666666</v>
      </c>
      <c r="D60" s="232"/>
      <c r="E60" s="232"/>
      <c r="F60" s="183">
        <f>SUM(F48:F59)</f>
        <v>0.20416666666666666</v>
      </c>
      <c r="G60" s="235"/>
      <c r="H60" s="991"/>
      <c r="I60" s="991"/>
      <c r="J60" s="991"/>
      <c r="K60" s="991"/>
      <c r="L60" s="991"/>
      <c r="M60" s="991"/>
      <c r="N60" s="992">
        <f t="shared" ref="N60:S60" si="20">SUM(N50:N59)</f>
        <v>13.973374378270943</v>
      </c>
      <c r="O60" s="992">
        <f t="shared" si="20"/>
        <v>14.249034537017035</v>
      </c>
      <c r="P60" s="992">
        <f t="shared" si="20"/>
        <v>14.500370956253144</v>
      </c>
      <c r="Q60" s="992">
        <f t="shared" si="20"/>
        <v>14.756140658001861</v>
      </c>
      <c r="R60" s="992">
        <f t="shared" si="20"/>
        <v>15.016421840217527</v>
      </c>
      <c r="S60" s="992">
        <f t="shared" si="20"/>
        <v>15.28129408017557</v>
      </c>
    </row>
    <row r="61" spans="1:19">
      <c r="A61" s="233"/>
      <c r="B61" s="190"/>
      <c r="C61" s="189"/>
      <c r="D61" s="191"/>
      <c r="E61" s="191"/>
      <c r="F61" s="192"/>
      <c r="G61" s="135"/>
      <c r="H61" s="982"/>
      <c r="I61" s="982"/>
      <c r="J61" s="982"/>
      <c r="K61" s="982"/>
      <c r="L61" s="982"/>
      <c r="M61" s="982"/>
      <c r="N61" s="982"/>
      <c r="O61" s="1000"/>
      <c r="P61" s="1000"/>
      <c r="Q61" s="1000"/>
      <c r="R61" s="1000"/>
      <c r="S61" s="1000"/>
    </row>
    <row r="62" spans="1:19">
      <c r="A62" s="233"/>
      <c r="B62" s="190" t="s">
        <v>130</v>
      </c>
      <c r="C62" s="930">
        <f>C24+C29+C47+C60</f>
        <v>3.7966666666666664</v>
      </c>
      <c r="D62" s="90"/>
      <c r="E62" s="90"/>
      <c r="F62" s="193">
        <f>F24+F29+F47+F60</f>
        <v>3.7966666666666664</v>
      </c>
      <c r="G62" s="194"/>
      <c r="H62" s="991"/>
      <c r="I62" s="991"/>
      <c r="J62" s="991"/>
      <c r="K62" s="991"/>
      <c r="L62" s="991"/>
      <c r="M62" s="991"/>
      <c r="N62" s="1011">
        <f t="shared" ref="N62:S62" si="21">N24+N29+N47+N60</f>
        <v>493.55485354031873</v>
      </c>
      <c r="O62" s="1011">
        <f t="shared" si="21"/>
        <v>503.29147159646965</v>
      </c>
      <c r="P62" s="1011">
        <f t="shared" si="21"/>
        <v>512.16894859145555</v>
      </c>
      <c r="Q62" s="1011">
        <f t="shared" si="21"/>
        <v>521.20301396960372</v>
      </c>
      <c r="R62" s="1011">
        <f t="shared" si="21"/>
        <v>530.39642976811808</v>
      </c>
      <c r="S62" s="1011">
        <f t="shared" si="21"/>
        <v>539.75200674333155</v>
      </c>
    </row>
    <row r="63" spans="1:19">
      <c r="H63" s="979"/>
      <c r="I63" s="980"/>
      <c r="J63" s="980"/>
      <c r="K63" s="980"/>
      <c r="L63" s="980"/>
      <c r="M63" s="980"/>
      <c r="N63" s="980"/>
    </row>
    <row r="64" spans="1:19" s="102" customFormat="1">
      <c r="B64" s="152"/>
      <c r="F64" s="157"/>
      <c r="G64" s="107"/>
      <c r="H64"/>
      <c r="I64"/>
      <c r="J64"/>
      <c r="K64"/>
      <c r="L64"/>
      <c r="M64"/>
      <c r="N64"/>
      <c r="O64"/>
      <c r="P64"/>
      <c r="Q64"/>
      <c r="R64"/>
      <c r="S64"/>
    </row>
    <row r="65" spans="2:19" s="102" customFormat="1">
      <c r="F65" s="157"/>
      <c r="G65" s="107"/>
      <c r="H65"/>
      <c r="I65"/>
      <c r="J65"/>
      <c r="K65"/>
      <c r="L65"/>
      <c r="M65"/>
      <c r="N65"/>
      <c r="O65"/>
      <c r="P65"/>
      <c r="Q65"/>
      <c r="R65"/>
      <c r="S65"/>
    </row>
    <row r="66" spans="2:19" s="102" customFormat="1">
      <c r="B66" s="152"/>
      <c r="F66" s="157"/>
      <c r="G66" s="107"/>
      <c r="H66"/>
      <c r="I66"/>
      <c r="J66"/>
      <c r="K66"/>
      <c r="L66"/>
      <c r="M66"/>
      <c r="N66"/>
      <c r="O66"/>
      <c r="P66"/>
      <c r="Q66"/>
      <c r="R66"/>
      <c r="S66"/>
    </row>
    <row r="67" spans="2:19" s="102" customFormat="1">
      <c r="B67" s="152"/>
      <c r="F67" s="157"/>
      <c r="G67" s="107"/>
      <c r="H67" s="1001"/>
      <c r="I67" s="1002"/>
      <c r="J67" s="1002"/>
      <c r="K67" s="1002"/>
      <c r="L67" s="1002"/>
      <c r="M67" s="1002"/>
      <c r="N67" s="255"/>
      <c r="O67" s="255"/>
      <c r="P67" s="255"/>
      <c r="Q67" s="255"/>
      <c r="R67" s="255"/>
      <c r="S67" s="255"/>
    </row>
    <row r="68" spans="2:19">
      <c r="B68" s="354" t="s">
        <v>229</v>
      </c>
      <c r="H68" s="979"/>
      <c r="I68" s="979"/>
      <c r="J68" s="979"/>
      <c r="K68" s="979"/>
      <c r="L68" s="979"/>
      <c r="M68" s="979"/>
      <c r="N68" s="979">
        <f>N62</f>
        <v>493.55485354031873</v>
      </c>
      <c r="O68" s="979">
        <f>O62</f>
        <v>503.29147159646965</v>
      </c>
      <c r="P68" s="979">
        <f t="shared" ref="P68:S68" si="22">P62</f>
        <v>512.16894859145555</v>
      </c>
      <c r="Q68" s="979">
        <f t="shared" si="22"/>
        <v>521.20301396960372</v>
      </c>
      <c r="R68" s="979">
        <f t="shared" si="22"/>
        <v>530.39642976811808</v>
      </c>
      <c r="S68" s="979">
        <f t="shared" si="22"/>
        <v>539.75200674333155</v>
      </c>
    </row>
    <row r="69" spans="2:19">
      <c r="B69" s="354" t="s">
        <v>43</v>
      </c>
      <c r="H69" s="979"/>
      <c r="I69" s="979"/>
      <c r="J69" s="979"/>
      <c r="K69" s="979"/>
      <c r="L69" s="979"/>
      <c r="M69" s="979"/>
      <c r="N69" s="979"/>
      <c r="O69" s="979"/>
      <c r="P69" s="979"/>
      <c r="Q69" s="979"/>
      <c r="R69" s="979"/>
      <c r="S69" s="979"/>
    </row>
    <row r="70" spans="2:19">
      <c r="B70" s="354" t="s">
        <v>232</v>
      </c>
      <c r="H70" s="979"/>
      <c r="I70" s="979"/>
      <c r="J70" s="979"/>
      <c r="K70" s="979"/>
      <c r="L70" s="979"/>
      <c r="M70" s="979"/>
      <c r="N70" s="980"/>
      <c r="O70" s="980"/>
      <c r="P70" s="980"/>
      <c r="Q70" s="980"/>
      <c r="R70" s="980"/>
      <c r="S70" s="980"/>
    </row>
    <row r="71" spans="2:19">
      <c r="B71" s="354" t="s">
        <v>238</v>
      </c>
      <c r="H71" s="979"/>
      <c r="I71" s="979"/>
      <c r="J71" s="979"/>
      <c r="K71" s="979"/>
      <c r="L71" s="979"/>
      <c r="M71" s="979"/>
      <c r="N71" s="979">
        <f>SUM(N72,N68:N70)*(Inputs!$M$27)</f>
        <v>65.094949633432634</v>
      </c>
      <c r="O71" s="979">
        <f>SUM(O72,O68:O70)*(Inputs!$M$27)</f>
        <v>66.379112188858386</v>
      </c>
      <c r="P71" s="979">
        <f>SUM(P72,P68:P70)*(Inputs!$M$27)</f>
        <v>67.549962629727077</v>
      </c>
      <c r="Q71" s="979">
        <f>SUM(Q72,Q68:Q70)*(Inputs!$M$27)</f>
        <v>68.741465512451029</v>
      </c>
      <c r="R71" s="979">
        <f>SUM(R72,R68:R70)*(Inputs!$M$27)</f>
        <v>69.953985122117089</v>
      </c>
      <c r="S71" s="979">
        <f>SUM(S72,S68:S70)*(Inputs!$M$27)</f>
        <v>71.187892169378003</v>
      </c>
    </row>
    <row r="72" spans="2:19">
      <c r="B72" s="354" t="s">
        <v>237</v>
      </c>
      <c r="H72" s="979"/>
      <c r="I72" s="979"/>
      <c r="J72" s="979"/>
      <c r="K72" s="979"/>
      <c r="L72" s="979"/>
      <c r="M72" s="979"/>
      <c r="N72" s="979">
        <f>SUM(N68:N70)*(Inputs!$M$26)</f>
        <v>44.419936818628685</v>
      </c>
      <c r="O72" s="979">
        <f>SUM(O68:O70)*(Inputs!$M$26)</f>
        <v>45.296232443682264</v>
      </c>
      <c r="P72" s="979">
        <f>SUM(P68:P70)*(Inputs!$M$26)</f>
        <v>46.095205373230996</v>
      </c>
      <c r="Q72" s="979">
        <f>SUM(Q68:Q70)*(Inputs!$M$26)</f>
        <v>46.908271257264332</v>
      </c>
      <c r="R72" s="979">
        <f>SUM(R68:R70)*(Inputs!$M$26)</f>
        <v>47.735678679130629</v>
      </c>
      <c r="S72" s="979">
        <f>SUM(S68:S70)*(Inputs!$M$26)</f>
        <v>48.57768060689984</v>
      </c>
    </row>
    <row r="73" spans="2:19">
      <c r="B73" s="989" t="s">
        <v>85</v>
      </c>
      <c r="H73" s="396"/>
      <c r="I73" s="396"/>
      <c r="J73" s="396"/>
      <c r="K73" s="396"/>
      <c r="L73" s="396"/>
      <c r="M73" s="396"/>
      <c r="N73" s="979">
        <f>SUM(N68:N72)*Inputs!$M$28</f>
        <v>42.21488179946661</v>
      </c>
      <c r="O73" s="979">
        <f>SUM(O68:O72)*Inputs!$M$28</f>
        <v>43.047677136030728</v>
      </c>
      <c r="P73" s="979">
        <f>SUM(P68:P72)*Inputs!$M$28</f>
        <v>43.806988161608963</v>
      </c>
      <c r="Q73" s="979">
        <f>SUM(Q68:Q72)*Inputs!$M$28</f>
        <v>44.579692551752338</v>
      </c>
      <c r="R73" s="979">
        <f>SUM(R68:R72)*Inputs!$M$28</f>
        <v>45.366026549855604</v>
      </c>
      <c r="S73" s="979">
        <f>SUM(S68:S72)*Inputs!$M$28</f>
        <v>46.166230566372661</v>
      </c>
    </row>
    <row r="74" spans="2:19">
      <c r="B74" s="989"/>
      <c r="H74" s="396"/>
      <c r="I74" s="396"/>
      <c r="J74" s="396"/>
      <c r="K74" s="396"/>
      <c r="L74" s="396"/>
      <c r="M74" s="396"/>
      <c r="N74" s="606"/>
      <c r="O74" s="606"/>
      <c r="P74" s="606"/>
      <c r="Q74" s="606"/>
      <c r="R74" s="606"/>
      <c r="S74" s="606"/>
    </row>
    <row r="75" spans="2:19">
      <c r="B75" s="988" t="s">
        <v>527</v>
      </c>
      <c r="H75" s="396"/>
      <c r="I75" s="396"/>
      <c r="J75" s="396"/>
      <c r="K75" s="396"/>
      <c r="L75" s="396"/>
      <c r="M75" s="396"/>
      <c r="N75" s="448">
        <f>SUM(N68:N74)</f>
        <v>645.28462179184669</v>
      </c>
      <c r="O75" s="448">
        <f t="shared" ref="O75:S75" si="23">SUM(O68:O74)</f>
        <v>658.01449336504106</v>
      </c>
      <c r="P75" s="448">
        <f t="shared" si="23"/>
        <v>669.62110475602265</v>
      </c>
      <c r="Q75" s="448">
        <f t="shared" si="23"/>
        <v>681.43244329107142</v>
      </c>
      <c r="R75" s="448">
        <f t="shared" si="23"/>
        <v>693.45212011922138</v>
      </c>
      <c r="S75" s="448">
        <f t="shared" si="23"/>
        <v>705.68381008598203</v>
      </c>
    </row>
    <row r="76" spans="2:19">
      <c r="B76" s="990" t="s">
        <v>39</v>
      </c>
      <c r="H76" s="979"/>
      <c r="I76" s="980"/>
      <c r="J76" s="980"/>
      <c r="K76" s="980"/>
      <c r="L76" s="980"/>
      <c r="M76" s="980"/>
      <c r="N76" s="981">
        <f>(N62*(1+Inputs!$M$29))-N75</f>
        <v>0</v>
      </c>
      <c r="O76" s="981">
        <f>(O62*(1+Inputs!$M$29))-O75</f>
        <v>0</v>
      </c>
      <c r="P76" s="981">
        <f>(P62*(1+Inputs!$M$29))-P75</f>
        <v>0</v>
      </c>
      <c r="Q76" s="981">
        <f>(Q62*(1+Inputs!$M$29))-Q75</f>
        <v>0</v>
      </c>
      <c r="R76" s="981">
        <f>(R62*(1+Inputs!$M$29))-R75</f>
        <v>0</v>
      </c>
      <c r="S76" s="981">
        <f>(S62*(1+Inputs!$M$29))-S75</f>
        <v>0</v>
      </c>
    </row>
  </sheetData>
  <mergeCells count="3">
    <mergeCell ref="A1:S1"/>
    <mergeCell ref="H3:M3"/>
    <mergeCell ref="N3:S3"/>
  </mergeCells>
  <pageMargins left="0.39370078740157483" right="0.39370078740157483" top="0.39370078740157483" bottom="0.98425196850393704" header="0.51181102362204722" footer="0.51181102362204722"/>
  <pageSetup paperSize="9" scale="54" orientation="landscape" r:id="rId1"/>
  <headerFooter alignWithMargins="0">
    <oddFooter>&amp;C&amp;P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1"/>
    <pageSetUpPr fitToPage="1"/>
  </sheetPr>
  <dimension ref="A1:S71"/>
  <sheetViews>
    <sheetView showGridLines="0" zoomScale="70" zoomScaleNormal="70" workbookViewId="0">
      <pane xSplit="1" ySplit="5" topLeftCell="B6" activePane="bottomRight" state="frozen"/>
      <selection activeCell="B146" sqref="B146"/>
      <selection pane="topRight" activeCell="B146" sqref="B146"/>
      <selection pane="bottomLeft" activeCell="B146" sqref="B146"/>
      <selection pane="bottomRight" activeCell="B6" sqref="B6"/>
    </sheetView>
  </sheetViews>
  <sheetFormatPr defaultRowHeight="12.75" outlineLevelCol="1"/>
  <cols>
    <col min="1" max="1" width="9.140625" style="88"/>
    <col min="2" max="2" width="67.28515625" style="88" customWidth="1"/>
    <col min="3" max="3" width="8.42578125" style="88" bestFit="1" customWidth="1"/>
    <col min="4" max="4" width="25.42578125" style="88" bestFit="1" customWidth="1"/>
    <col min="5" max="5" width="6.5703125" style="88" customWidth="1"/>
    <col min="6" max="6" width="6.85546875" style="158" bestFit="1" customWidth="1"/>
    <col min="7" max="7" width="1.28515625" style="158" customWidth="1"/>
    <col min="8" max="8" width="10.42578125" style="108" customWidth="1" outlineLevel="1"/>
    <col min="9" max="9" width="9.140625" style="158" outlineLevel="1"/>
    <col min="10" max="13" width="9.42578125" style="158" customWidth="1" outlineLevel="1"/>
    <col min="14" max="14" width="10.28515625" style="158" customWidth="1"/>
    <col min="15" max="19" width="10.28515625" style="88" customWidth="1"/>
    <col min="20" max="257" width="9.140625" style="88"/>
    <col min="258" max="258" width="67.28515625" style="88" customWidth="1"/>
    <col min="259" max="259" width="8.42578125" style="88" bestFit="1" customWidth="1"/>
    <col min="260" max="260" width="11.7109375" style="88" customWidth="1"/>
    <col min="261" max="261" width="6.5703125" style="88" customWidth="1"/>
    <col min="262" max="262" width="6.85546875" style="88" bestFit="1" customWidth="1"/>
    <col min="263" max="263" width="1.28515625" style="88" customWidth="1"/>
    <col min="264" max="264" width="10.42578125" style="88" customWidth="1"/>
    <col min="265" max="265" width="9.140625" style="88"/>
    <col min="266" max="269" width="9.42578125" style="88" customWidth="1"/>
    <col min="270" max="275" width="10.28515625" style="88" customWidth="1"/>
    <col min="276" max="513" width="9.140625" style="88"/>
    <col min="514" max="514" width="67.28515625" style="88" customWidth="1"/>
    <col min="515" max="515" width="8.42578125" style="88" bestFit="1" customWidth="1"/>
    <col min="516" max="516" width="11.7109375" style="88" customWidth="1"/>
    <col min="517" max="517" width="6.5703125" style="88" customWidth="1"/>
    <col min="518" max="518" width="6.85546875" style="88" bestFit="1" customWidth="1"/>
    <col min="519" max="519" width="1.28515625" style="88" customWidth="1"/>
    <col min="520" max="520" width="10.42578125" style="88" customWidth="1"/>
    <col min="521" max="521" width="9.140625" style="88"/>
    <col min="522" max="525" width="9.42578125" style="88" customWidth="1"/>
    <col min="526" max="531" width="10.28515625" style="88" customWidth="1"/>
    <col min="532" max="769" width="9.140625" style="88"/>
    <col min="770" max="770" width="67.28515625" style="88" customWidth="1"/>
    <col min="771" max="771" width="8.42578125" style="88" bestFit="1" customWidth="1"/>
    <col min="772" max="772" width="11.7109375" style="88" customWidth="1"/>
    <col min="773" max="773" width="6.5703125" style="88" customWidth="1"/>
    <col min="774" max="774" width="6.85546875" style="88" bestFit="1" customWidth="1"/>
    <col min="775" max="775" width="1.28515625" style="88" customWidth="1"/>
    <col min="776" max="776" width="10.42578125" style="88" customWidth="1"/>
    <col min="777" max="777" width="9.140625" style="88"/>
    <col min="778" max="781" width="9.42578125" style="88" customWidth="1"/>
    <col min="782" max="787" width="10.28515625" style="88" customWidth="1"/>
    <col min="788" max="1025" width="9.140625" style="88"/>
    <col min="1026" max="1026" width="67.28515625" style="88" customWidth="1"/>
    <col min="1027" max="1027" width="8.42578125" style="88" bestFit="1" customWidth="1"/>
    <col min="1028" max="1028" width="11.7109375" style="88" customWidth="1"/>
    <col min="1029" max="1029" width="6.5703125" style="88" customWidth="1"/>
    <col min="1030" max="1030" width="6.85546875" style="88" bestFit="1" customWidth="1"/>
    <col min="1031" max="1031" width="1.28515625" style="88" customWidth="1"/>
    <col min="1032" max="1032" width="10.42578125" style="88" customWidth="1"/>
    <col min="1033" max="1033" width="9.140625" style="88"/>
    <col min="1034" max="1037" width="9.42578125" style="88" customWidth="1"/>
    <col min="1038" max="1043" width="10.28515625" style="88" customWidth="1"/>
    <col min="1044" max="1281" width="9.140625" style="88"/>
    <col min="1282" max="1282" width="67.28515625" style="88" customWidth="1"/>
    <col min="1283" max="1283" width="8.42578125" style="88" bestFit="1" customWidth="1"/>
    <col min="1284" max="1284" width="11.7109375" style="88" customWidth="1"/>
    <col min="1285" max="1285" width="6.5703125" style="88" customWidth="1"/>
    <col min="1286" max="1286" width="6.85546875" style="88" bestFit="1" customWidth="1"/>
    <col min="1287" max="1287" width="1.28515625" style="88" customWidth="1"/>
    <col min="1288" max="1288" width="10.42578125" style="88" customWidth="1"/>
    <col min="1289" max="1289" width="9.140625" style="88"/>
    <col min="1290" max="1293" width="9.42578125" style="88" customWidth="1"/>
    <col min="1294" max="1299" width="10.28515625" style="88" customWidth="1"/>
    <col min="1300" max="1537" width="9.140625" style="88"/>
    <col min="1538" max="1538" width="67.28515625" style="88" customWidth="1"/>
    <col min="1539" max="1539" width="8.42578125" style="88" bestFit="1" customWidth="1"/>
    <col min="1540" max="1540" width="11.7109375" style="88" customWidth="1"/>
    <col min="1541" max="1541" width="6.5703125" style="88" customWidth="1"/>
    <col min="1542" max="1542" width="6.85546875" style="88" bestFit="1" customWidth="1"/>
    <col min="1543" max="1543" width="1.28515625" style="88" customWidth="1"/>
    <col min="1544" max="1544" width="10.42578125" style="88" customWidth="1"/>
    <col min="1545" max="1545" width="9.140625" style="88"/>
    <col min="1546" max="1549" width="9.42578125" style="88" customWidth="1"/>
    <col min="1550" max="1555" width="10.28515625" style="88" customWidth="1"/>
    <col min="1556" max="1793" width="9.140625" style="88"/>
    <col min="1794" max="1794" width="67.28515625" style="88" customWidth="1"/>
    <col min="1795" max="1795" width="8.42578125" style="88" bestFit="1" customWidth="1"/>
    <col min="1796" max="1796" width="11.7109375" style="88" customWidth="1"/>
    <col min="1797" max="1797" width="6.5703125" style="88" customWidth="1"/>
    <col min="1798" max="1798" width="6.85546875" style="88" bestFit="1" customWidth="1"/>
    <col min="1799" max="1799" width="1.28515625" style="88" customWidth="1"/>
    <col min="1800" max="1800" width="10.42578125" style="88" customWidth="1"/>
    <col min="1801" max="1801" width="9.140625" style="88"/>
    <col min="1802" max="1805" width="9.42578125" style="88" customWidth="1"/>
    <col min="1806" max="1811" width="10.28515625" style="88" customWidth="1"/>
    <col min="1812" max="2049" width="9.140625" style="88"/>
    <col min="2050" max="2050" width="67.28515625" style="88" customWidth="1"/>
    <col min="2051" max="2051" width="8.42578125" style="88" bestFit="1" customWidth="1"/>
    <col min="2052" max="2052" width="11.7109375" style="88" customWidth="1"/>
    <col min="2053" max="2053" width="6.5703125" style="88" customWidth="1"/>
    <col min="2054" max="2054" width="6.85546875" style="88" bestFit="1" customWidth="1"/>
    <col min="2055" max="2055" width="1.28515625" style="88" customWidth="1"/>
    <col min="2056" max="2056" width="10.42578125" style="88" customWidth="1"/>
    <col min="2057" max="2057" width="9.140625" style="88"/>
    <col min="2058" max="2061" width="9.42578125" style="88" customWidth="1"/>
    <col min="2062" max="2067" width="10.28515625" style="88" customWidth="1"/>
    <col min="2068" max="2305" width="9.140625" style="88"/>
    <col min="2306" max="2306" width="67.28515625" style="88" customWidth="1"/>
    <col min="2307" max="2307" width="8.42578125" style="88" bestFit="1" customWidth="1"/>
    <col min="2308" max="2308" width="11.7109375" style="88" customWidth="1"/>
    <col min="2309" max="2309" width="6.5703125" style="88" customWidth="1"/>
    <col min="2310" max="2310" width="6.85546875" style="88" bestFit="1" customWidth="1"/>
    <col min="2311" max="2311" width="1.28515625" style="88" customWidth="1"/>
    <col min="2312" max="2312" width="10.42578125" style="88" customWidth="1"/>
    <col min="2313" max="2313" width="9.140625" style="88"/>
    <col min="2314" max="2317" width="9.42578125" style="88" customWidth="1"/>
    <col min="2318" max="2323" width="10.28515625" style="88" customWidth="1"/>
    <col min="2324" max="2561" width="9.140625" style="88"/>
    <col min="2562" max="2562" width="67.28515625" style="88" customWidth="1"/>
    <col min="2563" max="2563" width="8.42578125" style="88" bestFit="1" customWidth="1"/>
    <col min="2564" max="2564" width="11.7109375" style="88" customWidth="1"/>
    <col min="2565" max="2565" width="6.5703125" style="88" customWidth="1"/>
    <col min="2566" max="2566" width="6.85546875" style="88" bestFit="1" customWidth="1"/>
    <col min="2567" max="2567" width="1.28515625" style="88" customWidth="1"/>
    <col min="2568" max="2568" width="10.42578125" style="88" customWidth="1"/>
    <col min="2569" max="2569" width="9.140625" style="88"/>
    <col min="2570" max="2573" width="9.42578125" style="88" customWidth="1"/>
    <col min="2574" max="2579" width="10.28515625" style="88" customWidth="1"/>
    <col min="2580" max="2817" width="9.140625" style="88"/>
    <col min="2818" max="2818" width="67.28515625" style="88" customWidth="1"/>
    <col min="2819" max="2819" width="8.42578125" style="88" bestFit="1" customWidth="1"/>
    <col min="2820" max="2820" width="11.7109375" style="88" customWidth="1"/>
    <col min="2821" max="2821" width="6.5703125" style="88" customWidth="1"/>
    <col min="2822" max="2822" width="6.85546875" style="88" bestFit="1" customWidth="1"/>
    <col min="2823" max="2823" width="1.28515625" style="88" customWidth="1"/>
    <col min="2824" max="2824" width="10.42578125" style="88" customWidth="1"/>
    <col min="2825" max="2825" width="9.140625" style="88"/>
    <col min="2826" max="2829" width="9.42578125" style="88" customWidth="1"/>
    <col min="2830" max="2835" width="10.28515625" style="88" customWidth="1"/>
    <col min="2836" max="3073" width="9.140625" style="88"/>
    <col min="3074" max="3074" width="67.28515625" style="88" customWidth="1"/>
    <col min="3075" max="3075" width="8.42578125" style="88" bestFit="1" customWidth="1"/>
    <col min="3076" max="3076" width="11.7109375" style="88" customWidth="1"/>
    <col min="3077" max="3077" width="6.5703125" style="88" customWidth="1"/>
    <col min="3078" max="3078" width="6.85546875" style="88" bestFit="1" customWidth="1"/>
    <col min="3079" max="3079" width="1.28515625" style="88" customWidth="1"/>
    <col min="3080" max="3080" width="10.42578125" style="88" customWidth="1"/>
    <col min="3081" max="3081" width="9.140625" style="88"/>
    <col min="3082" max="3085" width="9.42578125" style="88" customWidth="1"/>
    <col min="3086" max="3091" width="10.28515625" style="88" customWidth="1"/>
    <col min="3092" max="3329" width="9.140625" style="88"/>
    <col min="3330" max="3330" width="67.28515625" style="88" customWidth="1"/>
    <col min="3331" max="3331" width="8.42578125" style="88" bestFit="1" customWidth="1"/>
    <col min="3332" max="3332" width="11.7109375" style="88" customWidth="1"/>
    <col min="3333" max="3333" width="6.5703125" style="88" customWidth="1"/>
    <col min="3334" max="3334" width="6.85546875" style="88" bestFit="1" customWidth="1"/>
    <col min="3335" max="3335" width="1.28515625" style="88" customWidth="1"/>
    <col min="3336" max="3336" width="10.42578125" style="88" customWidth="1"/>
    <col min="3337" max="3337" width="9.140625" style="88"/>
    <col min="3338" max="3341" width="9.42578125" style="88" customWidth="1"/>
    <col min="3342" max="3347" width="10.28515625" style="88" customWidth="1"/>
    <col min="3348" max="3585" width="9.140625" style="88"/>
    <col min="3586" max="3586" width="67.28515625" style="88" customWidth="1"/>
    <col min="3587" max="3587" width="8.42578125" style="88" bestFit="1" customWidth="1"/>
    <col min="3588" max="3588" width="11.7109375" style="88" customWidth="1"/>
    <col min="3589" max="3589" width="6.5703125" style="88" customWidth="1"/>
    <col min="3590" max="3590" width="6.85546875" style="88" bestFit="1" customWidth="1"/>
    <col min="3591" max="3591" width="1.28515625" style="88" customWidth="1"/>
    <col min="3592" max="3592" width="10.42578125" style="88" customWidth="1"/>
    <col min="3593" max="3593" width="9.140625" style="88"/>
    <col min="3594" max="3597" width="9.42578125" style="88" customWidth="1"/>
    <col min="3598" max="3603" width="10.28515625" style="88" customWidth="1"/>
    <col min="3604" max="3841" width="9.140625" style="88"/>
    <col min="3842" max="3842" width="67.28515625" style="88" customWidth="1"/>
    <col min="3843" max="3843" width="8.42578125" style="88" bestFit="1" customWidth="1"/>
    <col min="3844" max="3844" width="11.7109375" style="88" customWidth="1"/>
    <col min="3845" max="3845" width="6.5703125" style="88" customWidth="1"/>
    <col min="3846" max="3846" width="6.85546875" style="88" bestFit="1" customWidth="1"/>
    <col min="3847" max="3847" width="1.28515625" style="88" customWidth="1"/>
    <col min="3848" max="3848" width="10.42578125" style="88" customWidth="1"/>
    <col min="3849" max="3849" width="9.140625" style="88"/>
    <col min="3850" max="3853" width="9.42578125" style="88" customWidth="1"/>
    <col min="3854" max="3859" width="10.28515625" style="88" customWidth="1"/>
    <col min="3860" max="4097" width="9.140625" style="88"/>
    <col min="4098" max="4098" width="67.28515625" style="88" customWidth="1"/>
    <col min="4099" max="4099" width="8.42578125" style="88" bestFit="1" customWidth="1"/>
    <col min="4100" max="4100" width="11.7109375" style="88" customWidth="1"/>
    <col min="4101" max="4101" width="6.5703125" style="88" customWidth="1"/>
    <col min="4102" max="4102" width="6.85546875" style="88" bestFit="1" customWidth="1"/>
    <col min="4103" max="4103" width="1.28515625" style="88" customWidth="1"/>
    <col min="4104" max="4104" width="10.42578125" style="88" customWidth="1"/>
    <col min="4105" max="4105" width="9.140625" style="88"/>
    <col min="4106" max="4109" width="9.42578125" style="88" customWidth="1"/>
    <col min="4110" max="4115" width="10.28515625" style="88" customWidth="1"/>
    <col min="4116" max="4353" width="9.140625" style="88"/>
    <col min="4354" max="4354" width="67.28515625" style="88" customWidth="1"/>
    <col min="4355" max="4355" width="8.42578125" style="88" bestFit="1" customWidth="1"/>
    <col min="4356" max="4356" width="11.7109375" style="88" customWidth="1"/>
    <col min="4357" max="4357" width="6.5703125" style="88" customWidth="1"/>
    <col min="4358" max="4358" width="6.85546875" style="88" bestFit="1" customWidth="1"/>
    <col min="4359" max="4359" width="1.28515625" style="88" customWidth="1"/>
    <col min="4360" max="4360" width="10.42578125" style="88" customWidth="1"/>
    <col min="4361" max="4361" width="9.140625" style="88"/>
    <col min="4362" max="4365" width="9.42578125" style="88" customWidth="1"/>
    <col min="4366" max="4371" width="10.28515625" style="88" customWidth="1"/>
    <col min="4372" max="4609" width="9.140625" style="88"/>
    <col min="4610" max="4610" width="67.28515625" style="88" customWidth="1"/>
    <col min="4611" max="4611" width="8.42578125" style="88" bestFit="1" customWidth="1"/>
    <col min="4612" max="4612" width="11.7109375" style="88" customWidth="1"/>
    <col min="4613" max="4613" width="6.5703125" style="88" customWidth="1"/>
    <col min="4614" max="4614" width="6.85546875" style="88" bestFit="1" customWidth="1"/>
    <col min="4615" max="4615" width="1.28515625" style="88" customWidth="1"/>
    <col min="4616" max="4616" width="10.42578125" style="88" customWidth="1"/>
    <col min="4617" max="4617" width="9.140625" style="88"/>
    <col min="4618" max="4621" width="9.42578125" style="88" customWidth="1"/>
    <col min="4622" max="4627" width="10.28515625" style="88" customWidth="1"/>
    <col min="4628" max="4865" width="9.140625" style="88"/>
    <col min="4866" max="4866" width="67.28515625" style="88" customWidth="1"/>
    <col min="4867" max="4867" width="8.42578125" style="88" bestFit="1" customWidth="1"/>
    <col min="4868" max="4868" width="11.7109375" style="88" customWidth="1"/>
    <col min="4869" max="4869" width="6.5703125" style="88" customWidth="1"/>
    <col min="4870" max="4870" width="6.85546875" style="88" bestFit="1" customWidth="1"/>
    <col min="4871" max="4871" width="1.28515625" style="88" customWidth="1"/>
    <col min="4872" max="4872" width="10.42578125" style="88" customWidth="1"/>
    <col min="4873" max="4873" width="9.140625" style="88"/>
    <col min="4874" max="4877" width="9.42578125" style="88" customWidth="1"/>
    <col min="4878" max="4883" width="10.28515625" style="88" customWidth="1"/>
    <col min="4884" max="5121" width="9.140625" style="88"/>
    <col min="5122" max="5122" width="67.28515625" style="88" customWidth="1"/>
    <col min="5123" max="5123" width="8.42578125" style="88" bestFit="1" customWidth="1"/>
    <col min="5124" max="5124" width="11.7109375" style="88" customWidth="1"/>
    <col min="5125" max="5125" width="6.5703125" style="88" customWidth="1"/>
    <col min="5126" max="5126" width="6.85546875" style="88" bestFit="1" customWidth="1"/>
    <col min="5127" max="5127" width="1.28515625" style="88" customWidth="1"/>
    <col min="5128" max="5128" width="10.42578125" style="88" customWidth="1"/>
    <col min="5129" max="5129" width="9.140625" style="88"/>
    <col min="5130" max="5133" width="9.42578125" style="88" customWidth="1"/>
    <col min="5134" max="5139" width="10.28515625" style="88" customWidth="1"/>
    <col min="5140" max="5377" width="9.140625" style="88"/>
    <col min="5378" max="5378" width="67.28515625" style="88" customWidth="1"/>
    <col min="5379" max="5379" width="8.42578125" style="88" bestFit="1" customWidth="1"/>
    <col min="5380" max="5380" width="11.7109375" style="88" customWidth="1"/>
    <col min="5381" max="5381" width="6.5703125" style="88" customWidth="1"/>
    <col min="5382" max="5382" width="6.85546875" style="88" bestFit="1" customWidth="1"/>
    <col min="5383" max="5383" width="1.28515625" style="88" customWidth="1"/>
    <col min="5384" max="5384" width="10.42578125" style="88" customWidth="1"/>
    <col min="5385" max="5385" width="9.140625" style="88"/>
    <col min="5386" max="5389" width="9.42578125" style="88" customWidth="1"/>
    <col min="5390" max="5395" width="10.28515625" style="88" customWidth="1"/>
    <col min="5396" max="5633" width="9.140625" style="88"/>
    <col min="5634" max="5634" width="67.28515625" style="88" customWidth="1"/>
    <col min="5635" max="5635" width="8.42578125" style="88" bestFit="1" customWidth="1"/>
    <col min="5636" max="5636" width="11.7109375" style="88" customWidth="1"/>
    <col min="5637" max="5637" width="6.5703125" style="88" customWidth="1"/>
    <col min="5638" max="5638" width="6.85546875" style="88" bestFit="1" customWidth="1"/>
    <col min="5639" max="5639" width="1.28515625" style="88" customWidth="1"/>
    <col min="5640" max="5640" width="10.42578125" style="88" customWidth="1"/>
    <col min="5641" max="5641" width="9.140625" style="88"/>
    <col min="5642" max="5645" width="9.42578125" style="88" customWidth="1"/>
    <col min="5646" max="5651" width="10.28515625" style="88" customWidth="1"/>
    <col min="5652" max="5889" width="9.140625" style="88"/>
    <col min="5890" max="5890" width="67.28515625" style="88" customWidth="1"/>
    <col min="5891" max="5891" width="8.42578125" style="88" bestFit="1" customWidth="1"/>
    <col min="5892" max="5892" width="11.7109375" style="88" customWidth="1"/>
    <col min="5893" max="5893" width="6.5703125" style="88" customWidth="1"/>
    <col min="5894" max="5894" width="6.85546875" style="88" bestFit="1" customWidth="1"/>
    <col min="5895" max="5895" width="1.28515625" style="88" customWidth="1"/>
    <col min="5896" max="5896" width="10.42578125" style="88" customWidth="1"/>
    <col min="5897" max="5897" width="9.140625" style="88"/>
    <col min="5898" max="5901" width="9.42578125" style="88" customWidth="1"/>
    <col min="5902" max="5907" width="10.28515625" style="88" customWidth="1"/>
    <col min="5908" max="6145" width="9.140625" style="88"/>
    <col min="6146" max="6146" width="67.28515625" style="88" customWidth="1"/>
    <col min="6147" max="6147" width="8.42578125" style="88" bestFit="1" customWidth="1"/>
    <col min="6148" max="6148" width="11.7109375" style="88" customWidth="1"/>
    <col min="6149" max="6149" width="6.5703125" style="88" customWidth="1"/>
    <col min="6150" max="6150" width="6.85546875" style="88" bestFit="1" customWidth="1"/>
    <col min="6151" max="6151" width="1.28515625" style="88" customWidth="1"/>
    <col min="6152" max="6152" width="10.42578125" style="88" customWidth="1"/>
    <col min="6153" max="6153" width="9.140625" style="88"/>
    <col min="6154" max="6157" width="9.42578125" style="88" customWidth="1"/>
    <col min="6158" max="6163" width="10.28515625" style="88" customWidth="1"/>
    <col min="6164" max="6401" width="9.140625" style="88"/>
    <col min="6402" max="6402" width="67.28515625" style="88" customWidth="1"/>
    <col min="6403" max="6403" width="8.42578125" style="88" bestFit="1" customWidth="1"/>
    <col min="6404" max="6404" width="11.7109375" style="88" customWidth="1"/>
    <col min="6405" max="6405" width="6.5703125" style="88" customWidth="1"/>
    <col min="6406" max="6406" width="6.85546875" style="88" bestFit="1" customWidth="1"/>
    <col min="6407" max="6407" width="1.28515625" style="88" customWidth="1"/>
    <col min="6408" max="6408" width="10.42578125" style="88" customWidth="1"/>
    <col min="6409" max="6409" width="9.140625" style="88"/>
    <col min="6410" max="6413" width="9.42578125" style="88" customWidth="1"/>
    <col min="6414" max="6419" width="10.28515625" style="88" customWidth="1"/>
    <col min="6420" max="6657" width="9.140625" style="88"/>
    <col min="6658" max="6658" width="67.28515625" style="88" customWidth="1"/>
    <col min="6659" max="6659" width="8.42578125" style="88" bestFit="1" customWidth="1"/>
    <col min="6660" max="6660" width="11.7109375" style="88" customWidth="1"/>
    <col min="6661" max="6661" width="6.5703125" style="88" customWidth="1"/>
    <col min="6662" max="6662" width="6.85546875" style="88" bestFit="1" customWidth="1"/>
    <col min="6663" max="6663" width="1.28515625" style="88" customWidth="1"/>
    <col min="6664" max="6664" width="10.42578125" style="88" customWidth="1"/>
    <col min="6665" max="6665" width="9.140625" style="88"/>
    <col min="6666" max="6669" width="9.42578125" style="88" customWidth="1"/>
    <col min="6670" max="6675" width="10.28515625" style="88" customWidth="1"/>
    <col min="6676" max="6913" width="9.140625" style="88"/>
    <col min="6914" max="6914" width="67.28515625" style="88" customWidth="1"/>
    <col min="6915" max="6915" width="8.42578125" style="88" bestFit="1" customWidth="1"/>
    <col min="6916" max="6916" width="11.7109375" style="88" customWidth="1"/>
    <col min="6917" max="6917" width="6.5703125" style="88" customWidth="1"/>
    <col min="6918" max="6918" width="6.85546875" style="88" bestFit="1" customWidth="1"/>
    <col min="6919" max="6919" width="1.28515625" style="88" customWidth="1"/>
    <col min="6920" max="6920" width="10.42578125" style="88" customWidth="1"/>
    <col min="6921" max="6921" width="9.140625" style="88"/>
    <col min="6922" max="6925" width="9.42578125" style="88" customWidth="1"/>
    <col min="6926" max="6931" width="10.28515625" style="88" customWidth="1"/>
    <col min="6932" max="7169" width="9.140625" style="88"/>
    <col min="7170" max="7170" width="67.28515625" style="88" customWidth="1"/>
    <col min="7171" max="7171" width="8.42578125" style="88" bestFit="1" customWidth="1"/>
    <col min="7172" max="7172" width="11.7109375" style="88" customWidth="1"/>
    <col min="7173" max="7173" width="6.5703125" style="88" customWidth="1"/>
    <col min="7174" max="7174" width="6.85546875" style="88" bestFit="1" customWidth="1"/>
    <col min="7175" max="7175" width="1.28515625" style="88" customWidth="1"/>
    <col min="7176" max="7176" width="10.42578125" style="88" customWidth="1"/>
    <col min="7177" max="7177" width="9.140625" style="88"/>
    <col min="7178" max="7181" width="9.42578125" style="88" customWidth="1"/>
    <col min="7182" max="7187" width="10.28515625" style="88" customWidth="1"/>
    <col min="7188" max="7425" width="9.140625" style="88"/>
    <col min="7426" max="7426" width="67.28515625" style="88" customWidth="1"/>
    <col min="7427" max="7427" width="8.42578125" style="88" bestFit="1" customWidth="1"/>
    <col min="7428" max="7428" width="11.7109375" style="88" customWidth="1"/>
    <col min="7429" max="7429" width="6.5703125" style="88" customWidth="1"/>
    <col min="7430" max="7430" width="6.85546875" style="88" bestFit="1" customWidth="1"/>
    <col min="7431" max="7431" width="1.28515625" style="88" customWidth="1"/>
    <col min="7432" max="7432" width="10.42578125" style="88" customWidth="1"/>
    <col min="7433" max="7433" width="9.140625" style="88"/>
    <col min="7434" max="7437" width="9.42578125" style="88" customWidth="1"/>
    <col min="7438" max="7443" width="10.28515625" style="88" customWidth="1"/>
    <col min="7444" max="7681" width="9.140625" style="88"/>
    <col min="7682" max="7682" width="67.28515625" style="88" customWidth="1"/>
    <col min="7683" max="7683" width="8.42578125" style="88" bestFit="1" customWidth="1"/>
    <col min="7684" max="7684" width="11.7109375" style="88" customWidth="1"/>
    <col min="7685" max="7685" width="6.5703125" style="88" customWidth="1"/>
    <col min="7686" max="7686" width="6.85546875" style="88" bestFit="1" customWidth="1"/>
    <col min="7687" max="7687" width="1.28515625" style="88" customWidth="1"/>
    <col min="7688" max="7688" width="10.42578125" style="88" customWidth="1"/>
    <col min="7689" max="7689" width="9.140625" style="88"/>
    <col min="7690" max="7693" width="9.42578125" style="88" customWidth="1"/>
    <col min="7694" max="7699" width="10.28515625" style="88" customWidth="1"/>
    <col min="7700" max="7937" width="9.140625" style="88"/>
    <col min="7938" max="7938" width="67.28515625" style="88" customWidth="1"/>
    <col min="7939" max="7939" width="8.42578125" style="88" bestFit="1" customWidth="1"/>
    <col min="7940" max="7940" width="11.7109375" style="88" customWidth="1"/>
    <col min="7941" max="7941" width="6.5703125" style="88" customWidth="1"/>
    <col min="7942" max="7942" width="6.85546875" style="88" bestFit="1" customWidth="1"/>
    <col min="7943" max="7943" width="1.28515625" style="88" customWidth="1"/>
    <col min="7944" max="7944" width="10.42578125" style="88" customWidth="1"/>
    <col min="7945" max="7945" width="9.140625" style="88"/>
    <col min="7946" max="7949" width="9.42578125" style="88" customWidth="1"/>
    <col min="7950" max="7955" width="10.28515625" style="88" customWidth="1"/>
    <col min="7956" max="8193" width="9.140625" style="88"/>
    <col min="8194" max="8194" width="67.28515625" style="88" customWidth="1"/>
    <col min="8195" max="8195" width="8.42578125" style="88" bestFit="1" customWidth="1"/>
    <col min="8196" max="8196" width="11.7109375" style="88" customWidth="1"/>
    <col min="8197" max="8197" width="6.5703125" style="88" customWidth="1"/>
    <col min="8198" max="8198" width="6.85546875" style="88" bestFit="1" customWidth="1"/>
    <col min="8199" max="8199" width="1.28515625" style="88" customWidth="1"/>
    <col min="8200" max="8200" width="10.42578125" style="88" customWidth="1"/>
    <col min="8201" max="8201" width="9.140625" style="88"/>
    <col min="8202" max="8205" width="9.42578125" style="88" customWidth="1"/>
    <col min="8206" max="8211" width="10.28515625" style="88" customWidth="1"/>
    <col min="8212" max="8449" width="9.140625" style="88"/>
    <col min="8450" max="8450" width="67.28515625" style="88" customWidth="1"/>
    <col min="8451" max="8451" width="8.42578125" style="88" bestFit="1" customWidth="1"/>
    <col min="8452" max="8452" width="11.7109375" style="88" customWidth="1"/>
    <col min="8453" max="8453" width="6.5703125" style="88" customWidth="1"/>
    <col min="8454" max="8454" width="6.85546875" style="88" bestFit="1" customWidth="1"/>
    <col min="8455" max="8455" width="1.28515625" style="88" customWidth="1"/>
    <col min="8456" max="8456" width="10.42578125" style="88" customWidth="1"/>
    <col min="8457" max="8457" width="9.140625" style="88"/>
    <col min="8458" max="8461" width="9.42578125" style="88" customWidth="1"/>
    <col min="8462" max="8467" width="10.28515625" style="88" customWidth="1"/>
    <col min="8468" max="8705" width="9.140625" style="88"/>
    <col min="8706" max="8706" width="67.28515625" style="88" customWidth="1"/>
    <col min="8707" max="8707" width="8.42578125" style="88" bestFit="1" customWidth="1"/>
    <col min="8708" max="8708" width="11.7109375" style="88" customWidth="1"/>
    <col min="8709" max="8709" width="6.5703125" style="88" customWidth="1"/>
    <col min="8710" max="8710" width="6.85546875" style="88" bestFit="1" customWidth="1"/>
    <col min="8711" max="8711" width="1.28515625" style="88" customWidth="1"/>
    <col min="8712" max="8712" width="10.42578125" style="88" customWidth="1"/>
    <col min="8713" max="8713" width="9.140625" style="88"/>
    <col min="8714" max="8717" width="9.42578125" style="88" customWidth="1"/>
    <col min="8718" max="8723" width="10.28515625" style="88" customWidth="1"/>
    <col min="8724" max="8961" width="9.140625" style="88"/>
    <col min="8962" max="8962" width="67.28515625" style="88" customWidth="1"/>
    <col min="8963" max="8963" width="8.42578125" style="88" bestFit="1" customWidth="1"/>
    <col min="8964" max="8964" width="11.7109375" style="88" customWidth="1"/>
    <col min="8965" max="8965" width="6.5703125" style="88" customWidth="1"/>
    <col min="8966" max="8966" width="6.85546875" style="88" bestFit="1" customWidth="1"/>
    <col min="8967" max="8967" width="1.28515625" style="88" customWidth="1"/>
    <col min="8968" max="8968" width="10.42578125" style="88" customWidth="1"/>
    <col min="8969" max="8969" width="9.140625" style="88"/>
    <col min="8970" max="8973" width="9.42578125" style="88" customWidth="1"/>
    <col min="8974" max="8979" width="10.28515625" style="88" customWidth="1"/>
    <col min="8980" max="9217" width="9.140625" style="88"/>
    <col min="9218" max="9218" width="67.28515625" style="88" customWidth="1"/>
    <col min="9219" max="9219" width="8.42578125" style="88" bestFit="1" customWidth="1"/>
    <col min="9220" max="9220" width="11.7109375" style="88" customWidth="1"/>
    <col min="9221" max="9221" width="6.5703125" style="88" customWidth="1"/>
    <col min="9222" max="9222" width="6.85546875" style="88" bestFit="1" customWidth="1"/>
    <col min="9223" max="9223" width="1.28515625" style="88" customWidth="1"/>
    <col min="9224" max="9224" width="10.42578125" style="88" customWidth="1"/>
    <col min="9225" max="9225" width="9.140625" style="88"/>
    <col min="9226" max="9229" width="9.42578125" style="88" customWidth="1"/>
    <col min="9230" max="9235" width="10.28515625" style="88" customWidth="1"/>
    <col min="9236" max="9473" width="9.140625" style="88"/>
    <col min="9474" max="9474" width="67.28515625" style="88" customWidth="1"/>
    <col min="9475" max="9475" width="8.42578125" style="88" bestFit="1" customWidth="1"/>
    <col min="9476" max="9476" width="11.7109375" style="88" customWidth="1"/>
    <col min="9477" max="9477" width="6.5703125" style="88" customWidth="1"/>
    <col min="9478" max="9478" width="6.85546875" style="88" bestFit="1" customWidth="1"/>
    <col min="9479" max="9479" width="1.28515625" style="88" customWidth="1"/>
    <col min="9480" max="9480" width="10.42578125" style="88" customWidth="1"/>
    <col min="9481" max="9481" width="9.140625" style="88"/>
    <col min="9482" max="9485" width="9.42578125" style="88" customWidth="1"/>
    <col min="9486" max="9491" width="10.28515625" style="88" customWidth="1"/>
    <col min="9492" max="9729" width="9.140625" style="88"/>
    <col min="9730" max="9730" width="67.28515625" style="88" customWidth="1"/>
    <col min="9731" max="9731" width="8.42578125" style="88" bestFit="1" customWidth="1"/>
    <col min="9732" max="9732" width="11.7109375" style="88" customWidth="1"/>
    <col min="9733" max="9733" width="6.5703125" style="88" customWidth="1"/>
    <col min="9734" max="9734" width="6.85546875" style="88" bestFit="1" customWidth="1"/>
    <col min="9735" max="9735" width="1.28515625" style="88" customWidth="1"/>
    <col min="9736" max="9736" width="10.42578125" style="88" customWidth="1"/>
    <col min="9737" max="9737" width="9.140625" style="88"/>
    <col min="9738" max="9741" width="9.42578125" style="88" customWidth="1"/>
    <col min="9742" max="9747" width="10.28515625" style="88" customWidth="1"/>
    <col min="9748" max="9985" width="9.140625" style="88"/>
    <col min="9986" max="9986" width="67.28515625" style="88" customWidth="1"/>
    <col min="9987" max="9987" width="8.42578125" style="88" bestFit="1" customWidth="1"/>
    <col min="9988" max="9988" width="11.7109375" style="88" customWidth="1"/>
    <col min="9989" max="9989" width="6.5703125" style="88" customWidth="1"/>
    <col min="9990" max="9990" width="6.85546875" style="88" bestFit="1" customWidth="1"/>
    <col min="9991" max="9991" width="1.28515625" style="88" customWidth="1"/>
    <col min="9992" max="9992" width="10.42578125" style="88" customWidth="1"/>
    <col min="9993" max="9993" width="9.140625" style="88"/>
    <col min="9994" max="9997" width="9.42578125" style="88" customWidth="1"/>
    <col min="9998" max="10003" width="10.28515625" style="88" customWidth="1"/>
    <col min="10004" max="10241" width="9.140625" style="88"/>
    <col min="10242" max="10242" width="67.28515625" style="88" customWidth="1"/>
    <col min="10243" max="10243" width="8.42578125" style="88" bestFit="1" customWidth="1"/>
    <col min="10244" max="10244" width="11.7109375" style="88" customWidth="1"/>
    <col min="10245" max="10245" width="6.5703125" style="88" customWidth="1"/>
    <col min="10246" max="10246" width="6.85546875" style="88" bestFit="1" customWidth="1"/>
    <col min="10247" max="10247" width="1.28515625" style="88" customWidth="1"/>
    <col min="10248" max="10248" width="10.42578125" style="88" customWidth="1"/>
    <col min="10249" max="10249" width="9.140625" style="88"/>
    <col min="10250" max="10253" width="9.42578125" style="88" customWidth="1"/>
    <col min="10254" max="10259" width="10.28515625" style="88" customWidth="1"/>
    <col min="10260" max="10497" width="9.140625" style="88"/>
    <col min="10498" max="10498" width="67.28515625" style="88" customWidth="1"/>
    <col min="10499" max="10499" width="8.42578125" style="88" bestFit="1" customWidth="1"/>
    <col min="10500" max="10500" width="11.7109375" style="88" customWidth="1"/>
    <col min="10501" max="10501" width="6.5703125" style="88" customWidth="1"/>
    <col min="10502" max="10502" width="6.85546875" style="88" bestFit="1" customWidth="1"/>
    <col min="10503" max="10503" width="1.28515625" style="88" customWidth="1"/>
    <col min="10504" max="10504" width="10.42578125" style="88" customWidth="1"/>
    <col min="10505" max="10505" width="9.140625" style="88"/>
    <col min="10506" max="10509" width="9.42578125" style="88" customWidth="1"/>
    <col min="10510" max="10515" width="10.28515625" style="88" customWidth="1"/>
    <col min="10516" max="10753" width="9.140625" style="88"/>
    <col min="10754" max="10754" width="67.28515625" style="88" customWidth="1"/>
    <col min="10755" max="10755" width="8.42578125" style="88" bestFit="1" customWidth="1"/>
    <col min="10756" max="10756" width="11.7109375" style="88" customWidth="1"/>
    <col min="10757" max="10757" width="6.5703125" style="88" customWidth="1"/>
    <col min="10758" max="10758" width="6.85546875" style="88" bestFit="1" customWidth="1"/>
    <col min="10759" max="10759" width="1.28515625" style="88" customWidth="1"/>
    <col min="10760" max="10760" width="10.42578125" style="88" customWidth="1"/>
    <col min="10761" max="10761" width="9.140625" style="88"/>
    <col min="10762" max="10765" width="9.42578125" style="88" customWidth="1"/>
    <col min="10766" max="10771" width="10.28515625" style="88" customWidth="1"/>
    <col min="10772" max="11009" width="9.140625" style="88"/>
    <col min="11010" max="11010" width="67.28515625" style="88" customWidth="1"/>
    <col min="11011" max="11011" width="8.42578125" style="88" bestFit="1" customWidth="1"/>
    <col min="11012" max="11012" width="11.7109375" style="88" customWidth="1"/>
    <col min="11013" max="11013" width="6.5703125" style="88" customWidth="1"/>
    <col min="11014" max="11014" width="6.85546875" style="88" bestFit="1" customWidth="1"/>
    <col min="11015" max="11015" width="1.28515625" style="88" customWidth="1"/>
    <col min="11016" max="11016" width="10.42578125" style="88" customWidth="1"/>
    <col min="11017" max="11017" width="9.140625" style="88"/>
    <col min="11018" max="11021" width="9.42578125" style="88" customWidth="1"/>
    <col min="11022" max="11027" width="10.28515625" style="88" customWidth="1"/>
    <col min="11028" max="11265" width="9.140625" style="88"/>
    <col min="11266" max="11266" width="67.28515625" style="88" customWidth="1"/>
    <col min="11267" max="11267" width="8.42578125" style="88" bestFit="1" customWidth="1"/>
    <col min="11268" max="11268" width="11.7109375" style="88" customWidth="1"/>
    <col min="11269" max="11269" width="6.5703125" style="88" customWidth="1"/>
    <col min="11270" max="11270" width="6.85546875" style="88" bestFit="1" customWidth="1"/>
    <col min="11271" max="11271" width="1.28515625" style="88" customWidth="1"/>
    <col min="11272" max="11272" width="10.42578125" style="88" customWidth="1"/>
    <col min="11273" max="11273" width="9.140625" style="88"/>
    <col min="11274" max="11277" width="9.42578125" style="88" customWidth="1"/>
    <col min="11278" max="11283" width="10.28515625" style="88" customWidth="1"/>
    <col min="11284" max="11521" width="9.140625" style="88"/>
    <col min="11522" max="11522" width="67.28515625" style="88" customWidth="1"/>
    <col min="11523" max="11523" width="8.42578125" style="88" bestFit="1" customWidth="1"/>
    <col min="11524" max="11524" width="11.7109375" style="88" customWidth="1"/>
    <col min="11525" max="11525" width="6.5703125" style="88" customWidth="1"/>
    <col min="11526" max="11526" width="6.85546875" style="88" bestFit="1" customWidth="1"/>
    <col min="11527" max="11527" width="1.28515625" style="88" customWidth="1"/>
    <col min="11528" max="11528" width="10.42578125" style="88" customWidth="1"/>
    <col min="11529" max="11529" width="9.140625" style="88"/>
    <col min="11530" max="11533" width="9.42578125" style="88" customWidth="1"/>
    <col min="11534" max="11539" width="10.28515625" style="88" customWidth="1"/>
    <col min="11540" max="11777" width="9.140625" style="88"/>
    <col min="11778" max="11778" width="67.28515625" style="88" customWidth="1"/>
    <col min="11779" max="11779" width="8.42578125" style="88" bestFit="1" customWidth="1"/>
    <col min="11780" max="11780" width="11.7109375" style="88" customWidth="1"/>
    <col min="11781" max="11781" width="6.5703125" style="88" customWidth="1"/>
    <col min="11782" max="11782" width="6.85546875" style="88" bestFit="1" customWidth="1"/>
    <col min="11783" max="11783" width="1.28515625" style="88" customWidth="1"/>
    <col min="11784" max="11784" width="10.42578125" style="88" customWidth="1"/>
    <col min="11785" max="11785" width="9.140625" style="88"/>
    <col min="11786" max="11789" width="9.42578125" style="88" customWidth="1"/>
    <col min="11790" max="11795" width="10.28515625" style="88" customWidth="1"/>
    <col min="11796" max="12033" width="9.140625" style="88"/>
    <col min="12034" max="12034" width="67.28515625" style="88" customWidth="1"/>
    <col min="12035" max="12035" width="8.42578125" style="88" bestFit="1" customWidth="1"/>
    <col min="12036" max="12036" width="11.7109375" style="88" customWidth="1"/>
    <col min="12037" max="12037" width="6.5703125" style="88" customWidth="1"/>
    <col min="12038" max="12038" width="6.85546875" style="88" bestFit="1" customWidth="1"/>
    <col min="12039" max="12039" width="1.28515625" style="88" customWidth="1"/>
    <col min="12040" max="12040" width="10.42578125" style="88" customWidth="1"/>
    <col min="12041" max="12041" width="9.140625" style="88"/>
    <col min="12042" max="12045" width="9.42578125" style="88" customWidth="1"/>
    <col min="12046" max="12051" width="10.28515625" style="88" customWidth="1"/>
    <col min="12052" max="12289" width="9.140625" style="88"/>
    <col min="12290" max="12290" width="67.28515625" style="88" customWidth="1"/>
    <col min="12291" max="12291" width="8.42578125" style="88" bestFit="1" customWidth="1"/>
    <col min="12292" max="12292" width="11.7109375" style="88" customWidth="1"/>
    <col min="12293" max="12293" width="6.5703125" style="88" customWidth="1"/>
    <col min="12294" max="12294" width="6.85546875" style="88" bestFit="1" customWidth="1"/>
    <col min="12295" max="12295" width="1.28515625" style="88" customWidth="1"/>
    <col min="12296" max="12296" width="10.42578125" style="88" customWidth="1"/>
    <col min="12297" max="12297" width="9.140625" style="88"/>
    <col min="12298" max="12301" width="9.42578125" style="88" customWidth="1"/>
    <col min="12302" max="12307" width="10.28515625" style="88" customWidth="1"/>
    <col min="12308" max="12545" width="9.140625" style="88"/>
    <col min="12546" max="12546" width="67.28515625" style="88" customWidth="1"/>
    <col min="12547" max="12547" width="8.42578125" style="88" bestFit="1" customWidth="1"/>
    <col min="12548" max="12548" width="11.7109375" style="88" customWidth="1"/>
    <col min="12549" max="12549" width="6.5703125" style="88" customWidth="1"/>
    <col min="12550" max="12550" width="6.85546875" style="88" bestFit="1" customWidth="1"/>
    <col min="12551" max="12551" width="1.28515625" style="88" customWidth="1"/>
    <col min="12552" max="12552" width="10.42578125" style="88" customWidth="1"/>
    <col min="12553" max="12553" width="9.140625" style="88"/>
    <col min="12554" max="12557" width="9.42578125" style="88" customWidth="1"/>
    <col min="12558" max="12563" width="10.28515625" style="88" customWidth="1"/>
    <col min="12564" max="12801" width="9.140625" style="88"/>
    <col min="12802" max="12802" width="67.28515625" style="88" customWidth="1"/>
    <col min="12803" max="12803" width="8.42578125" style="88" bestFit="1" customWidth="1"/>
    <col min="12804" max="12804" width="11.7109375" style="88" customWidth="1"/>
    <col min="12805" max="12805" width="6.5703125" style="88" customWidth="1"/>
    <col min="12806" max="12806" width="6.85546875" style="88" bestFit="1" customWidth="1"/>
    <col min="12807" max="12807" width="1.28515625" style="88" customWidth="1"/>
    <col min="12808" max="12808" width="10.42578125" style="88" customWidth="1"/>
    <col min="12809" max="12809" width="9.140625" style="88"/>
    <col min="12810" max="12813" width="9.42578125" style="88" customWidth="1"/>
    <col min="12814" max="12819" width="10.28515625" style="88" customWidth="1"/>
    <col min="12820" max="13057" width="9.140625" style="88"/>
    <col min="13058" max="13058" width="67.28515625" style="88" customWidth="1"/>
    <col min="13059" max="13059" width="8.42578125" style="88" bestFit="1" customWidth="1"/>
    <col min="13060" max="13060" width="11.7109375" style="88" customWidth="1"/>
    <col min="13061" max="13061" width="6.5703125" style="88" customWidth="1"/>
    <col min="13062" max="13062" width="6.85546875" style="88" bestFit="1" customWidth="1"/>
    <col min="13063" max="13063" width="1.28515625" style="88" customWidth="1"/>
    <col min="13064" max="13064" width="10.42578125" style="88" customWidth="1"/>
    <col min="13065" max="13065" width="9.140625" style="88"/>
    <col min="13066" max="13069" width="9.42578125" style="88" customWidth="1"/>
    <col min="13070" max="13075" width="10.28515625" style="88" customWidth="1"/>
    <col min="13076" max="13313" width="9.140625" style="88"/>
    <col min="13314" max="13314" width="67.28515625" style="88" customWidth="1"/>
    <col min="13315" max="13315" width="8.42578125" style="88" bestFit="1" customWidth="1"/>
    <col min="13316" max="13316" width="11.7109375" style="88" customWidth="1"/>
    <col min="13317" max="13317" width="6.5703125" style="88" customWidth="1"/>
    <col min="13318" max="13318" width="6.85546875" style="88" bestFit="1" customWidth="1"/>
    <col min="13319" max="13319" width="1.28515625" style="88" customWidth="1"/>
    <col min="13320" max="13320" width="10.42578125" style="88" customWidth="1"/>
    <col min="13321" max="13321" width="9.140625" style="88"/>
    <col min="13322" max="13325" width="9.42578125" style="88" customWidth="1"/>
    <col min="13326" max="13331" width="10.28515625" style="88" customWidth="1"/>
    <col min="13332" max="13569" width="9.140625" style="88"/>
    <col min="13570" max="13570" width="67.28515625" style="88" customWidth="1"/>
    <col min="13571" max="13571" width="8.42578125" style="88" bestFit="1" customWidth="1"/>
    <col min="13572" max="13572" width="11.7109375" style="88" customWidth="1"/>
    <col min="13573" max="13573" width="6.5703125" style="88" customWidth="1"/>
    <col min="13574" max="13574" width="6.85546875" style="88" bestFit="1" customWidth="1"/>
    <col min="13575" max="13575" width="1.28515625" style="88" customWidth="1"/>
    <col min="13576" max="13576" width="10.42578125" style="88" customWidth="1"/>
    <col min="13577" max="13577" width="9.140625" style="88"/>
    <col min="13578" max="13581" width="9.42578125" style="88" customWidth="1"/>
    <col min="13582" max="13587" width="10.28515625" style="88" customWidth="1"/>
    <col min="13588" max="13825" width="9.140625" style="88"/>
    <col min="13826" max="13826" width="67.28515625" style="88" customWidth="1"/>
    <col min="13827" max="13827" width="8.42578125" style="88" bestFit="1" customWidth="1"/>
    <col min="13828" max="13828" width="11.7109375" style="88" customWidth="1"/>
    <col min="13829" max="13829" width="6.5703125" style="88" customWidth="1"/>
    <col min="13830" max="13830" width="6.85546875" style="88" bestFit="1" customWidth="1"/>
    <col min="13831" max="13831" width="1.28515625" style="88" customWidth="1"/>
    <col min="13832" max="13832" width="10.42578125" style="88" customWidth="1"/>
    <col min="13833" max="13833" width="9.140625" style="88"/>
    <col min="13834" max="13837" width="9.42578125" style="88" customWidth="1"/>
    <col min="13838" max="13843" width="10.28515625" style="88" customWidth="1"/>
    <col min="13844" max="14081" width="9.140625" style="88"/>
    <col min="14082" max="14082" width="67.28515625" style="88" customWidth="1"/>
    <col min="14083" max="14083" width="8.42578125" style="88" bestFit="1" customWidth="1"/>
    <col min="14084" max="14084" width="11.7109375" style="88" customWidth="1"/>
    <col min="14085" max="14085" width="6.5703125" style="88" customWidth="1"/>
    <col min="14086" max="14086" width="6.85546875" style="88" bestFit="1" customWidth="1"/>
    <col min="14087" max="14087" width="1.28515625" style="88" customWidth="1"/>
    <col min="14088" max="14088" width="10.42578125" style="88" customWidth="1"/>
    <col min="14089" max="14089" width="9.140625" style="88"/>
    <col min="14090" max="14093" width="9.42578125" style="88" customWidth="1"/>
    <col min="14094" max="14099" width="10.28515625" style="88" customWidth="1"/>
    <col min="14100" max="14337" width="9.140625" style="88"/>
    <col min="14338" max="14338" width="67.28515625" style="88" customWidth="1"/>
    <col min="14339" max="14339" width="8.42578125" style="88" bestFit="1" customWidth="1"/>
    <col min="14340" max="14340" width="11.7109375" style="88" customWidth="1"/>
    <col min="14341" max="14341" width="6.5703125" style="88" customWidth="1"/>
    <col min="14342" max="14342" width="6.85546875" style="88" bestFit="1" customWidth="1"/>
    <col min="14343" max="14343" width="1.28515625" style="88" customWidth="1"/>
    <col min="14344" max="14344" width="10.42578125" style="88" customWidth="1"/>
    <col min="14345" max="14345" width="9.140625" style="88"/>
    <col min="14346" max="14349" width="9.42578125" style="88" customWidth="1"/>
    <col min="14350" max="14355" width="10.28515625" style="88" customWidth="1"/>
    <col min="14356" max="14593" width="9.140625" style="88"/>
    <col min="14594" max="14594" width="67.28515625" style="88" customWidth="1"/>
    <col min="14595" max="14595" width="8.42578125" style="88" bestFit="1" customWidth="1"/>
    <col min="14596" max="14596" width="11.7109375" style="88" customWidth="1"/>
    <col min="14597" max="14597" width="6.5703125" style="88" customWidth="1"/>
    <col min="14598" max="14598" width="6.85546875" style="88" bestFit="1" customWidth="1"/>
    <col min="14599" max="14599" width="1.28515625" style="88" customWidth="1"/>
    <col min="14600" max="14600" width="10.42578125" style="88" customWidth="1"/>
    <col min="14601" max="14601" width="9.140625" style="88"/>
    <col min="14602" max="14605" width="9.42578125" style="88" customWidth="1"/>
    <col min="14606" max="14611" width="10.28515625" style="88" customWidth="1"/>
    <col min="14612" max="14849" width="9.140625" style="88"/>
    <col min="14850" max="14850" width="67.28515625" style="88" customWidth="1"/>
    <col min="14851" max="14851" width="8.42578125" style="88" bestFit="1" customWidth="1"/>
    <col min="14852" max="14852" width="11.7109375" style="88" customWidth="1"/>
    <col min="14853" max="14853" width="6.5703125" style="88" customWidth="1"/>
    <col min="14854" max="14854" width="6.85546875" style="88" bestFit="1" customWidth="1"/>
    <col min="14855" max="14855" width="1.28515625" style="88" customWidth="1"/>
    <col min="14856" max="14856" width="10.42578125" style="88" customWidth="1"/>
    <col min="14857" max="14857" width="9.140625" style="88"/>
    <col min="14858" max="14861" width="9.42578125" style="88" customWidth="1"/>
    <col min="14862" max="14867" width="10.28515625" style="88" customWidth="1"/>
    <col min="14868" max="15105" width="9.140625" style="88"/>
    <col min="15106" max="15106" width="67.28515625" style="88" customWidth="1"/>
    <col min="15107" max="15107" width="8.42578125" style="88" bestFit="1" customWidth="1"/>
    <col min="15108" max="15108" width="11.7109375" style="88" customWidth="1"/>
    <col min="15109" max="15109" width="6.5703125" style="88" customWidth="1"/>
    <col min="15110" max="15110" width="6.85546875" style="88" bestFit="1" customWidth="1"/>
    <col min="15111" max="15111" width="1.28515625" style="88" customWidth="1"/>
    <col min="15112" max="15112" width="10.42578125" style="88" customWidth="1"/>
    <col min="15113" max="15113" width="9.140625" style="88"/>
    <col min="15114" max="15117" width="9.42578125" style="88" customWidth="1"/>
    <col min="15118" max="15123" width="10.28515625" style="88" customWidth="1"/>
    <col min="15124" max="15361" width="9.140625" style="88"/>
    <col min="15362" max="15362" width="67.28515625" style="88" customWidth="1"/>
    <col min="15363" max="15363" width="8.42578125" style="88" bestFit="1" customWidth="1"/>
    <col min="15364" max="15364" width="11.7109375" style="88" customWidth="1"/>
    <col min="15365" max="15365" width="6.5703125" style="88" customWidth="1"/>
    <col min="15366" max="15366" width="6.85546875" style="88" bestFit="1" customWidth="1"/>
    <col min="15367" max="15367" width="1.28515625" style="88" customWidth="1"/>
    <col min="15368" max="15368" width="10.42578125" style="88" customWidth="1"/>
    <col min="15369" max="15369" width="9.140625" style="88"/>
    <col min="15370" max="15373" width="9.42578125" style="88" customWidth="1"/>
    <col min="15374" max="15379" width="10.28515625" style="88" customWidth="1"/>
    <col min="15380" max="15617" width="9.140625" style="88"/>
    <col min="15618" max="15618" width="67.28515625" style="88" customWidth="1"/>
    <col min="15619" max="15619" width="8.42578125" style="88" bestFit="1" customWidth="1"/>
    <col min="15620" max="15620" width="11.7109375" style="88" customWidth="1"/>
    <col min="15621" max="15621" width="6.5703125" style="88" customWidth="1"/>
    <col min="15622" max="15622" width="6.85546875" style="88" bestFit="1" customWidth="1"/>
    <col min="15623" max="15623" width="1.28515625" style="88" customWidth="1"/>
    <col min="15624" max="15624" width="10.42578125" style="88" customWidth="1"/>
    <col min="15625" max="15625" width="9.140625" style="88"/>
    <col min="15626" max="15629" width="9.42578125" style="88" customWidth="1"/>
    <col min="15630" max="15635" width="10.28515625" style="88" customWidth="1"/>
    <col min="15636" max="15873" width="9.140625" style="88"/>
    <col min="15874" max="15874" width="67.28515625" style="88" customWidth="1"/>
    <col min="15875" max="15875" width="8.42578125" style="88" bestFit="1" customWidth="1"/>
    <col min="15876" max="15876" width="11.7109375" style="88" customWidth="1"/>
    <col min="15877" max="15877" width="6.5703125" style="88" customWidth="1"/>
    <col min="15878" max="15878" width="6.85546875" style="88" bestFit="1" customWidth="1"/>
    <col min="15879" max="15879" width="1.28515625" style="88" customWidth="1"/>
    <col min="15880" max="15880" width="10.42578125" style="88" customWidth="1"/>
    <col min="15881" max="15881" width="9.140625" style="88"/>
    <col min="15882" max="15885" width="9.42578125" style="88" customWidth="1"/>
    <col min="15886" max="15891" width="10.28515625" style="88" customWidth="1"/>
    <col min="15892" max="16129" width="9.140625" style="88"/>
    <col min="16130" max="16130" width="67.28515625" style="88" customWidth="1"/>
    <col min="16131" max="16131" width="8.42578125" style="88" bestFit="1" customWidth="1"/>
    <col min="16132" max="16132" width="11.7109375" style="88" customWidth="1"/>
    <col min="16133" max="16133" width="6.5703125" style="88" customWidth="1"/>
    <col min="16134" max="16134" width="6.85546875" style="88" bestFit="1" customWidth="1"/>
    <col min="16135" max="16135" width="1.28515625" style="88" customWidth="1"/>
    <col min="16136" max="16136" width="10.42578125" style="88" customWidth="1"/>
    <col min="16137" max="16137" width="9.140625" style="88"/>
    <col min="16138" max="16141" width="9.42578125" style="88" customWidth="1"/>
    <col min="16142" max="16147" width="10.28515625" style="88" customWidth="1"/>
    <col min="16148" max="16384" width="9.140625" style="88"/>
  </cols>
  <sheetData>
    <row r="1" spans="1:19" ht="15.75">
      <c r="A1" s="1395" t="s">
        <v>506</v>
      </c>
      <c r="B1" s="1396"/>
      <c r="C1" s="1396"/>
      <c r="D1" s="1396"/>
      <c r="E1" s="1396"/>
      <c r="F1" s="1396"/>
      <c r="G1" s="1396"/>
      <c r="H1" s="1396"/>
      <c r="I1" s="1396"/>
      <c r="J1" s="1396"/>
      <c r="K1" s="1396"/>
      <c r="L1" s="1396"/>
      <c r="M1" s="1396"/>
      <c r="N1" s="1396"/>
      <c r="O1" s="1396"/>
      <c r="P1" s="1396"/>
      <c r="Q1" s="1396"/>
      <c r="R1" s="1396"/>
      <c r="S1" s="1397"/>
    </row>
    <row r="2" spans="1:19">
      <c r="A2" s="69"/>
      <c r="B2" s="95"/>
      <c r="C2" s="95"/>
      <c r="D2" s="95"/>
      <c r="E2" s="95"/>
      <c r="F2" s="108"/>
      <c r="G2" s="108"/>
      <c r="I2" s="108"/>
      <c r="J2" s="108"/>
      <c r="K2" s="108"/>
      <c r="L2" s="108"/>
      <c r="M2" s="108"/>
      <c r="N2" s="108"/>
    </row>
    <row r="3" spans="1:19">
      <c r="A3" s="91"/>
      <c r="B3" s="110"/>
      <c r="C3" s="111" t="s">
        <v>87</v>
      </c>
      <c r="D3" s="169"/>
      <c r="E3" s="169"/>
      <c r="F3" s="170"/>
      <c r="G3" s="114"/>
      <c r="H3" s="1390" t="s">
        <v>225</v>
      </c>
      <c r="I3" s="1390"/>
      <c r="J3" s="1390"/>
      <c r="K3" s="1390"/>
      <c r="L3" s="1390"/>
      <c r="M3" s="1390"/>
      <c r="N3" s="1391" t="s">
        <v>226</v>
      </c>
      <c r="O3" s="1391"/>
      <c r="P3" s="1391"/>
      <c r="Q3" s="1391"/>
      <c r="R3" s="1391"/>
      <c r="S3" s="1391"/>
    </row>
    <row r="4" spans="1:19">
      <c r="A4" s="171" t="s">
        <v>88</v>
      </c>
      <c r="B4" s="116" t="s">
        <v>89</v>
      </c>
      <c r="C4" s="117" t="s">
        <v>90</v>
      </c>
      <c r="D4" s="172" t="s">
        <v>91</v>
      </c>
      <c r="E4" s="172" t="s">
        <v>92</v>
      </c>
      <c r="F4" s="173" t="s">
        <v>0</v>
      </c>
      <c r="G4" s="119"/>
      <c r="H4" s="120">
        <v>2015</v>
      </c>
      <c r="I4" s="120">
        <v>2016</v>
      </c>
      <c r="J4" s="120">
        <v>2017</v>
      </c>
      <c r="K4" s="120">
        <v>2018</v>
      </c>
      <c r="L4" s="120">
        <v>2019</v>
      </c>
      <c r="M4" s="120">
        <v>2020</v>
      </c>
      <c r="N4" s="120">
        <v>2015</v>
      </c>
      <c r="O4" s="120">
        <v>2016</v>
      </c>
      <c r="P4" s="120">
        <v>2017</v>
      </c>
      <c r="Q4" s="120">
        <v>2018</v>
      </c>
      <c r="R4" s="120">
        <v>2019</v>
      </c>
      <c r="S4" s="120">
        <v>2020</v>
      </c>
    </row>
    <row r="5" spans="1:19">
      <c r="A5" s="128" t="s">
        <v>93</v>
      </c>
      <c r="B5" s="122" t="s">
        <v>94</v>
      </c>
      <c r="C5" s="123" t="s">
        <v>95</v>
      </c>
      <c r="D5" s="124" t="s">
        <v>96</v>
      </c>
      <c r="E5" s="124" t="s">
        <v>111</v>
      </c>
      <c r="F5" s="174" t="s">
        <v>98</v>
      </c>
      <c r="G5" s="126"/>
      <c r="H5" s="127"/>
      <c r="I5" s="127"/>
      <c r="J5" s="127"/>
      <c r="K5" s="127"/>
      <c r="L5" s="127"/>
      <c r="M5" s="127"/>
      <c r="N5" s="127"/>
      <c r="O5" s="127"/>
      <c r="P5" s="128"/>
      <c r="Q5" s="128"/>
      <c r="R5" s="128"/>
      <c r="S5" s="128"/>
    </row>
    <row r="6" spans="1:19">
      <c r="A6" s="171"/>
      <c r="B6" s="175" t="s">
        <v>99</v>
      </c>
      <c r="C6" s="176"/>
      <c r="D6" s="177"/>
      <c r="E6" s="177"/>
      <c r="F6" s="178"/>
      <c r="G6" s="132"/>
      <c r="H6" s="179"/>
      <c r="I6" s="179"/>
      <c r="J6" s="179"/>
      <c r="K6" s="179"/>
      <c r="L6" s="179"/>
      <c r="M6" s="179"/>
      <c r="N6" s="92"/>
      <c r="O6" s="92"/>
      <c r="P6" s="92"/>
      <c r="Q6" s="92"/>
      <c r="R6" s="92"/>
      <c r="S6" s="92"/>
    </row>
    <row r="7" spans="1:19">
      <c r="A7" s="92"/>
      <c r="B7" s="180"/>
      <c r="C7" s="176"/>
      <c r="D7" s="180"/>
      <c r="E7" s="180"/>
      <c r="F7" s="176"/>
      <c r="G7" s="135"/>
      <c r="H7" s="136"/>
      <c r="I7" s="136"/>
      <c r="J7" s="136"/>
      <c r="K7" s="136"/>
      <c r="L7" s="136"/>
      <c r="M7" s="136"/>
      <c r="N7" s="92"/>
      <c r="O7" s="92"/>
      <c r="P7" s="92"/>
      <c r="Q7" s="92"/>
      <c r="R7" s="92"/>
      <c r="S7" s="92"/>
    </row>
    <row r="8" spans="1:19">
      <c r="A8" s="181">
        <v>1.1000000000000001</v>
      </c>
      <c r="B8" s="180" t="s">
        <v>204</v>
      </c>
      <c r="C8" s="512">
        <v>0</v>
      </c>
      <c r="D8" s="134" t="str">
        <f>Inputs!$D$82</f>
        <v>Support staff</v>
      </c>
      <c r="E8" s="180">
        <v>1</v>
      </c>
      <c r="F8" s="176">
        <f>E8*C8</f>
        <v>0</v>
      </c>
      <c r="G8" s="135"/>
      <c r="H8" s="971">
        <f>Inputs!L$82</f>
        <v>68.441017362959727</v>
      </c>
      <c r="I8" s="971">
        <f>Inputs!M$82</f>
        <v>69.791189569063036</v>
      </c>
      <c r="J8" s="971">
        <f>Inputs!N$82</f>
        <v>71.02222509185215</v>
      </c>
      <c r="K8" s="971">
        <f>Inputs!O$82</f>
        <v>72.274974651437702</v>
      </c>
      <c r="L8" s="971">
        <f>Inputs!P$82</f>
        <v>73.549821258208297</v>
      </c>
      <c r="M8" s="971">
        <f>Inputs!Q$82</f>
        <v>74.847154678410959</v>
      </c>
      <c r="N8" s="997">
        <f t="shared" ref="N8:S8" si="0">H8*$F8</f>
        <v>0</v>
      </c>
      <c r="O8" s="997">
        <f t="shared" si="0"/>
        <v>0</v>
      </c>
      <c r="P8" s="997">
        <f t="shared" si="0"/>
        <v>0</v>
      </c>
      <c r="Q8" s="997">
        <f t="shared" si="0"/>
        <v>0</v>
      </c>
      <c r="R8" s="997">
        <f t="shared" si="0"/>
        <v>0</v>
      </c>
      <c r="S8" s="997">
        <f t="shared" si="0"/>
        <v>0</v>
      </c>
    </row>
    <row r="9" spans="1:19">
      <c r="A9" s="181"/>
      <c r="B9" s="180"/>
      <c r="C9" s="512"/>
      <c r="D9" s="180"/>
      <c r="E9" s="180"/>
      <c r="F9" s="176"/>
      <c r="G9" s="135"/>
      <c r="H9" s="982"/>
      <c r="I9" s="982"/>
      <c r="J9" s="982"/>
      <c r="K9" s="982"/>
      <c r="L9" s="982"/>
      <c r="M9" s="982"/>
      <c r="N9" s="997"/>
      <c r="O9" s="997"/>
      <c r="P9" s="997"/>
      <c r="Q9" s="997"/>
      <c r="R9" s="997"/>
      <c r="S9" s="997"/>
    </row>
    <row r="10" spans="1:19">
      <c r="A10" s="181">
        <v>1.2</v>
      </c>
      <c r="B10" s="180" t="s">
        <v>205</v>
      </c>
      <c r="C10" s="512">
        <v>4.129793510324483E-2</v>
      </c>
      <c r="D10" s="134" t="str">
        <f>Inputs!$D$82</f>
        <v>Support staff</v>
      </c>
      <c r="E10" s="180">
        <v>1</v>
      </c>
      <c r="F10" s="176">
        <f>E10*C10</f>
        <v>4.129793510324483E-2</v>
      </c>
      <c r="G10" s="135"/>
      <c r="H10" s="971">
        <f>Inputs!L$82</f>
        <v>68.441017362959727</v>
      </c>
      <c r="I10" s="971">
        <f>Inputs!M$82</f>
        <v>69.791189569063036</v>
      </c>
      <c r="J10" s="971">
        <f>Inputs!N$82</f>
        <v>71.02222509185215</v>
      </c>
      <c r="K10" s="971">
        <f>Inputs!O$82</f>
        <v>72.274974651437702</v>
      </c>
      <c r="L10" s="971">
        <f>Inputs!P$82</f>
        <v>73.549821258208297</v>
      </c>
      <c r="M10" s="971">
        <f>Inputs!Q$82</f>
        <v>74.847154678410959</v>
      </c>
      <c r="N10" s="1017">
        <f t="shared" ref="N10:S10" si="1">H10*$F10</f>
        <v>2.8264726934555635</v>
      </c>
      <c r="O10" s="1017">
        <f t="shared" si="1"/>
        <v>2.8822320176014227</v>
      </c>
      <c r="P10" s="1017">
        <f t="shared" si="1"/>
        <v>2.9330712427313568</v>
      </c>
      <c r="Q10" s="1017">
        <f t="shared" si="1"/>
        <v>2.9848072127437395</v>
      </c>
      <c r="R10" s="1017">
        <f t="shared" si="1"/>
        <v>3.0374557451767434</v>
      </c>
      <c r="S10" s="1017">
        <f t="shared" si="1"/>
        <v>3.0910329365715437</v>
      </c>
    </row>
    <row r="11" spans="1:19">
      <c r="A11" s="181"/>
      <c r="B11" s="180" t="s">
        <v>112</v>
      </c>
      <c r="C11" s="512"/>
      <c r="D11" s="180"/>
      <c r="E11" s="180"/>
      <c r="F11" s="176"/>
      <c r="G11" s="135"/>
      <c r="H11" s="1018"/>
      <c r="I11" s="1018"/>
      <c r="J11" s="1018"/>
      <c r="K11" s="1018"/>
      <c r="L11" s="1018"/>
      <c r="M11" s="1018"/>
      <c r="N11" s="1017"/>
      <c r="O11" s="1017"/>
      <c r="P11" s="1017"/>
      <c r="Q11" s="1017"/>
      <c r="R11" s="1017"/>
      <c r="S11" s="1017"/>
    </row>
    <row r="12" spans="1:19">
      <c r="A12" s="181"/>
      <c r="B12" s="180"/>
      <c r="C12" s="512"/>
      <c r="D12" s="180"/>
      <c r="E12" s="180"/>
      <c r="F12" s="176"/>
      <c r="G12" s="135"/>
      <c r="H12" s="1017"/>
      <c r="I12" s="1017"/>
      <c r="J12" s="1017"/>
      <c r="K12" s="1017"/>
      <c r="L12" s="1017"/>
      <c r="M12" s="1017"/>
      <c r="N12" s="1017"/>
      <c r="O12" s="1017"/>
      <c r="P12" s="1017"/>
      <c r="Q12" s="1017"/>
      <c r="R12" s="1017"/>
      <c r="S12" s="1017"/>
    </row>
    <row r="13" spans="1:19">
      <c r="A13" s="181">
        <v>1.3</v>
      </c>
      <c r="B13" s="180" t="s">
        <v>113</v>
      </c>
      <c r="C13" s="512">
        <v>0.10530973451327431</v>
      </c>
      <c r="D13" s="134" t="str">
        <f>Inputs!$D$82</f>
        <v>Support staff</v>
      </c>
      <c r="E13" s="180">
        <v>1</v>
      </c>
      <c r="F13" s="176">
        <f>E13*C13</f>
        <v>0.10530973451327431</v>
      </c>
      <c r="G13" s="135"/>
      <c r="H13" s="971">
        <f>Inputs!L$82</f>
        <v>68.441017362959727</v>
      </c>
      <c r="I13" s="971">
        <f>Inputs!M$82</f>
        <v>69.791189569063036</v>
      </c>
      <c r="J13" s="971">
        <f>Inputs!N$82</f>
        <v>71.02222509185215</v>
      </c>
      <c r="K13" s="971">
        <f>Inputs!O$82</f>
        <v>72.274974651437702</v>
      </c>
      <c r="L13" s="971">
        <f>Inputs!P$82</f>
        <v>73.549821258208297</v>
      </c>
      <c r="M13" s="971">
        <f>Inputs!Q$82</f>
        <v>74.847154678410959</v>
      </c>
      <c r="N13" s="1017">
        <f t="shared" ref="N13:S13" si="2">H13*$F13</f>
        <v>7.2075053683116863</v>
      </c>
      <c r="O13" s="1017">
        <f t="shared" si="2"/>
        <v>7.3496916448836282</v>
      </c>
      <c r="P13" s="1017">
        <f t="shared" si="2"/>
        <v>7.4793316689649592</v>
      </c>
      <c r="Q13" s="1017">
        <f t="shared" si="2"/>
        <v>7.6112583924965351</v>
      </c>
      <c r="R13" s="1017">
        <f t="shared" si="2"/>
        <v>7.7455121502006952</v>
      </c>
      <c r="S13" s="1017">
        <f t="shared" si="2"/>
        <v>7.8821339882574355</v>
      </c>
    </row>
    <row r="14" spans="1:19">
      <c r="A14" s="181"/>
      <c r="B14" s="180" t="s">
        <v>114</v>
      </c>
      <c r="C14" s="512"/>
      <c r="D14" s="180"/>
      <c r="E14" s="180"/>
      <c r="F14" s="176"/>
      <c r="G14" s="135"/>
      <c r="H14" s="1017"/>
      <c r="I14" s="1017"/>
      <c r="J14" s="1017"/>
      <c r="K14" s="1017"/>
      <c r="L14" s="1017"/>
      <c r="M14" s="1017"/>
      <c r="N14" s="1017"/>
      <c r="O14" s="1017"/>
      <c r="P14" s="1017"/>
      <c r="Q14" s="1017"/>
      <c r="R14" s="1017"/>
      <c r="S14" s="1017"/>
    </row>
    <row r="15" spans="1:19">
      <c r="A15" s="181"/>
      <c r="B15" s="180"/>
      <c r="C15" s="512"/>
      <c r="D15" s="180"/>
      <c r="E15" s="180"/>
      <c r="F15" s="176"/>
      <c r="G15" s="135"/>
      <c r="H15" s="1018"/>
      <c r="I15" s="1018"/>
      <c r="J15" s="1018"/>
      <c r="K15" s="1018"/>
      <c r="L15" s="1018"/>
      <c r="M15" s="1018"/>
      <c r="N15" s="1017"/>
      <c r="O15" s="1017"/>
      <c r="P15" s="1017"/>
      <c r="Q15" s="1017"/>
      <c r="R15" s="1017"/>
      <c r="S15" s="1017"/>
    </row>
    <row r="16" spans="1:19">
      <c r="A16" s="181">
        <v>1.4</v>
      </c>
      <c r="B16" s="180" t="s">
        <v>115</v>
      </c>
      <c r="C16" s="512">
        <v>0.10530973451327431</v>
      </c>
      <c r="D16" s="134" t="str">
        <f>Inputs!$D$82</f>
        <v>Support staff</v>
      </c>
      <c r="E16" s="180">
        <v>1</v>
      </c>
      <c r="F16" s="176">
        <f>E16*C16</f>
        <v>0.10530973451327431</v>
      </c>
      <c r="G16" s="135"/>
      <c r="H16" s="971">
        <f>Inputs!L$82</f>
        <v>68.441017362959727</v>
      </c>
      <c r="I16" s="971">
        <f>Inputs!M$82</f>
        <v>69.791189569063036</v>
      </c>
      <c r="J16" s="971">
        <f>Inputs!N$82</f>
        <v>71.02222509185215</v>
      </c>
      <c r="K16" s="971">
        <f>Inputs!O$82</f>
        <v>72.274974651437702</v>
      </c>
      <c r="L16" s="971">
        <f>Inputs!P$82</f>
        <v>73.549821258208297</v>
      </c>
      <c r="M16" s="971">
        <f>Inputs!Q$82</f>
        <v>74.847154678410959</v>
      </c>
      <c r="N16" s="1017">
        <f t="shared" ref="N16:S16" si="3">H16*$F16</f>
        <v>7.2075053683116863</v>
      </c>
      <c r="O16" s="1017">
        <f t="shared" si="3"/>
        <v>7.3496916448836282</v>
      </c>
      <c r="P16" s="1017">
        <f t="shared" si="3"/>
        <v>7.4793316689649592</v>
      </c>
      <c r="Q16" s="1017">
        <f t="shared" si="3"/>
        <v>7.6112583924965351</v>
      </c>
      <c r="R16" s="1017">
        <f t="shared" si="3"/>
        <v>7.7455121502006952</v>
      </c>
      <c r="S16" s="1017">
        <f t="shared" si="3"/>
        <v>7.8821339882574355</v>
      </c>
    </row>
    <row r="17" spans="1:19">
      <c r="A17" s="181"/>
      <c r="B17" s="180"/>
      <c r="C17" s="512"/>
      <c r="D17" s="180"/>
      <c r="E17" s="180"/>
      <c r="F17" s="176"/>
      <c r="G17" s="135"/>
      <c r="H17" s="1017"/>
      <c r="I17" s="1017"/>
      <c r="J17" s="1017"/>
      <c r="K17" s="1017"/>
      <c r="L17" s="1017"/>
      <c r="M17" s="1017"/>
      <c r="N17" s="1017"/>
      <c r="O17" s="1017"/>
      <c r="P17" s="1017"/>
      <c r="Q17" s="1017"/>
      <c r="R17" s="1017"/>
      <c r="S17" s="1017"/>
    </row>
    <row r="18" spans="1:19">
      <c r="A18" s="181">
        <v>1.5</v>
      </c>
      <c r="B18" s="180" t="s">
        <v>116</v>
      </c>
      <c r="C18" s="512"/>
      <c r="D18" s="180"/>
      <c r="E18" s="180"/>
      <c r="F18" s="176"/>
      <c r="G18" s="135"/>
      <c r="H18" s="1018"/>
      <c r="I18" s="1018"/>
      <c r="J18" s="1018"/>
      <c r="K18" s="1018"/>
      <c r="L18" s="1018"/>
      <c r="M18" s="1018"/>
      <c r="N18" s="1017"/>
      <c r="O18" s="1017"/>
      <c r="P18" s="1017"/>
      <c r="Q18" s="1017"/>
      <c r="R18" s="1017"/>
      <c r="S18" s="1017"/>
    </row>
    <row r="19" spans="1:19">
      <c r="A19" s="181"/>
      <c r="B19" s="180" t="s">
        <v>117</v>
      </c>
      <c r="C19" s="512">
        <v>4.9557522123893805E-2</v>
      </c>
      <c r="D19" s="134" t="str">
        <f>Inputs!$D$82</f>
        <v>Support staff</v>
      </c>
      <c r="E19" s="180">
        <v>1</v>
      </c>
      <c r="F19" s="176">
        <f>E19*C19</f>
        <v>4.9557522123893805E-2</v>
      </c>
      <c r="G19" s="135"/>
      <c r="H19" s="971">
        <f>Inputs!L$82</f>
        <v>68.441017362959727</v>
      </c>
      <c r="I19" s="971">
        <f>Inputs!M$82</f>
        <v>69.791189569063036</v>
      </c>
      <c r="J19" s="971">
        <f>Inputs!N$82</f>
        <v>71.02222509185215</v>
      </c>
      <c r="K19" s="971">
        <f>Inputs!O$82</f>
        <v>72.274974651437702</v>
      </c>
      <c r="L19" s="971">
        <f>Inputs!P$82</f>
        <v>73.549821258208297</v>
      </c>
      <c r="M19" s="971">
        <f>Inputs!Q$82</f>
        <v>74.847154678410959</v>
      </c>
      <c r="N19" s="1017">
        <f t="shared" ref="N19:S21" si="4">H19*$F19</f>
        <v>3.3917672321466767</v>
      </c>
      <c r="O19" s="1017">
        <f t="shared" si="4"/>
        <v>3.4586784211217081</v>
      </c>
      <c r="P19" s="1017">
        <f t="shared" si="4"/>
        <v>3.5196854912776288</v>
      </c>
      <c r="Q19" s="1017">
        <f t="shared" si="4"/>
        <v>3.5817686552924877</v>
      </c>
      <c r="R19" s="1017">
        <f t="shared" si="4"/>
        <v>3.6449468942120924</v>
      </c>
      <c r="S19" s="1017">
        <f t="shared" si="4"/>
        <v>3.7092395238858527</v>
      </c>
    </row>
    <row r="20" spans="1:19">
      <c r="A20" s="181"/>
      <c r="B20" s="180" t="s">
        <v>118</v>
      </c>
      <c r="C20" s="512">
        <v>0.10530973451327431</v>
      </c>
      <c r="D20" s="134" t="str">
        <f>Inputs!$D$82</f>
        <v>Support staff</v>
      </c>
      <c r="E20" s="180">
        <v>1</v>
      </c>
      <c r="F20" s="176">
        <f>E20*C20</f>
        <v>0.10530973451327431</v>
      </c>
      <c r="G20" s="135"/>
      <c r="H20" s="971">
        <f>Inputs!L$82</f>
        <v>68.441017362959727</v>
      </c>
      <c r="I20" s="971">
        <f>Inputs!M$82</f>
        <v>69.791189569063036</v>
      </c>
      <c r="J20" s="971">
        <f>Inputs!N$82</f>
        <v>71.02222509185215</v>
      </c>
      <c r="K20" s="971">
        <f>Inputs!O$82</f>
        <v>72.274974651437702</v>
      </c>
      <c r="L20" s="971">
        <f>Inputs!P$82</f>
        <v>73.549821258208297</v>
      </c>
      <c r="M20" s="971">
        <f>Inputs!Q$82</f>
        <v>74.847154678410959</v>
      </c>
      <c r="N20" s="1017">
        <f t="shared" si="4"/>
        <v>7.2075053683116863</v>
      </c>
      <c r="O20" s="1017">
        <f t="shared" si="4"/>
        <v>7.3496916448836282</v>
      </c>
      <c r="P20" s="1017">
        <f t="shared" si="4"/>
        <v>7.4793316689649592</v>
      </c>
      <c r="Q20" s="1017">
        <f t="shared" si="4"/>
        <v>7.6112583924965351</v>
      </c>
      <c r="R20" s="1017">
        <f t="shared" si="4"/>
        <v>7.7455121502006952</v>
      </c>
      <c r="S20" s="1017">
        <f t="shared" si="4"/>
        <v>7.8821339882574355</v>
      </c>
    </row>
    <row r="21" spans="1:19">
      <c r="A21" s="181"/>
      <c r="B21" s="180" t="s">
        <v>119</v>
      </c>
      <c r="C21" s="512">
        <v>0.10530973451327431</v>
      </c>
      <c r="D21" s="134" t="str">
        <f>Inputs!$D$82</f>
        <v>Support staff</v>
      </c>
      <c r="E21" s="180">
        <v>1</v>
      </c>
      <c r="F21" s="176">
        <f>E21*C21</f>
        <v>0.10530973451327431</v>
      </c>
      <c r="G21" s="135"/>
      <c r="H21" s="971">
        <f>Inputs!L$82</f>
        <v>68.441017362959727</v>
      </c>
      <c r="I21" s="971">
        <f>Inputs!M$82</f>
        <v>69.791189569063036</v>
      </c>
      <c r="J21" s="971">
        <f>Inputs!N$82</f>
        <v>71.02222509185215</v>
      </c>
      <c r="K21" s="971">
        <f>Inputs!O$82</f>
        <v>72.274974651437702</v>
      </c>
      <c r="L21" s="971">
        <f>Inputs!P$82</f>
        <v>73.549821258208297</v>
      </c>
      <c r="M21" s="971">
        <f>Inputs!Q$82</f>
        <v>74.847154678410959</v>
      </c>
      <c r="N21" s="1017">
        <f t="shared" si="4"/>
        <v>7.2075053683116863</v>
      </c>
      <c r="O21" s="1017">
        <f t="shared" si="4"/>
        <v>7.3496916448836282</v>
      </c>
      <c r="P21" s="1017">
        <f t="shared" si="4"/>
        <v>7.4793316689649592</v>
      </c>
      <c r="Q21" s="1017">
        <f t="shared" si="4"/>
        <v>7.6112583924965351</v>
      </c>
      <c r="R21" s="1017">
        <f t="shared" si="4"/>
        <v>7.7455121502006952</v>
      </c>
      <c r="S21" s="1017">
        <f t="shared" si="4"/>
        <v>7.8821339882574355</v>
      </c>
    </row>
    <row r="22" spans="1:19">
      <c r="A22" s="181"/>
      <c r="B22" s="134"/>
      <c r="C22" s="195"/>
      <c r="D22" s="180"/>
      <c r="E22" s="180"/>
      <c r="F22" s="176"/>
      <c r="G22" s="135"/>
      <c r="H22" s="982"/>
      <c r="I22" s="982"/>
      <c r="J22" s="982"/>
      <c r="K22" s="982"/>
      <c r="L22" s="982"/>
      <c r="M22" s="982"/>
      <c r="N22" s="997"/>
      <c r="O22" s="997"/>
      <c r="P22" s="997"/>
      <c r="Q22" s="997"/>
      <c r="R22" s="997"/>
      <c r="S22" s="997"/>
    </row>
    <row r="23" spans="1:19">
      <c r="A23" s="92"/>
      <c r="B23" s="180"/>
      <c r="C23" s="130"/>
      <c r="D23" s="180"/>
      <c r="E23" s="180"/>
      <c r="F23" s="176"/>
      <c r="G23" s="135"/>
      <c r="H23" s="997"/>
      <c r="I23" s="997"/>
      <c r="J23" s="997"/>
      <c r="K23" s="997"/>
      <c r="L23" s="997"/>
      <c r="M23" s="997"/>
      <c r="N23" s="997"/>
      <c r="O23" s="997"/>
      <c r="P23" s="997"/>
      <c r="Q23" s="997"/>
      <c r="R23" s="997"/>
      <c r="S23" s="997"/>
    </row>
    <row r="24" spans="1:19">
      <c r="A24" s="94"/>
      <c r="B24" s="182" t="s">
        <v>44</v>
      </c>
      <c r="C24" s="183">
        <f>SUM(C6:C23)</f>
        <v>0.51209439528023593</v>
      </c>
      <c r="D24" s="232"/>
      <c r="E24" s="232"/>
      <c r="F24" s="183">
        <f>SUM(F6:F23)</f>
        <v>0.51209439528023593</v>
      </c>
      <c r="G24" s="235"/>
      <c r="H24" s="232"/>
      <c r="I24" s="232"/>
      <c r="J24" s="232"/>
      <c r="K24" s="232"/>
      <c r="L24" s="232"/>
      <c r="M24" s="232"/>
      <c r="N24" s="1010">
        <f t="shared" ref="N24:S24" si="5">SUM(N8:N21)</f>
        <v>35.048261398848986</v>
      </c>
      <c r="O24" s="1010">
        <f t="shared" si="5"/>
        <v>35.739677018257645</v>
      </c>
      <c r="P24" s="1010">
        <f t="shared" si="5"/>
        <v>36.370083409868819</v>
      </c>
      <c r="Q24" s="1010">
        <f t="shared" si="5"/>
        <v>37.011609438022369</v>
      </c>
      <c r="R24" s="1010">
        <f t="shared" si="5"/>
        <v>37.664451240191617</v>
      </c>
      <c r="S24" s="1010">
        <f t="shared" si="5"/>
        <v>38.328808413487138</v>
      </c>
    </row>
    <row r="25" spans="1:19">
      <c r="A25" s="92"/>
      <c r="B25" s="184" t="s">
        <v>103</v>
      </c>
      <c r="C25" s="130"/>
      <c r="D25" s="91"/>
      <c r="E25" s="180"/>
      <c r="F25" s="176"/>
      <c r="G25" s="135"/>
      <c r="H25" s="997"/>
      <c r="I25" s="997"/>
      <c r="J25" s="997"/>
      <c r="K25" s="997"/>
      <c r="L25" s="997"/>
      <c r="M25" s="997"/>
      <c r="N25" s="997"/>
      <c r="O25" s="997"/>
      <c r="P25" s="997"/>
      <c r="Q25" s="997"/>
      <c r="R25" s="997"/>
      <c r="S25" s="997"/>
    </row>
    <row r="26" spans="1:19">
      <c r="A26" s="92"/>
      <c r="B26" s="180"/>
      <c r="C26" s="130"/>
      <c r="D26" s="92"/>
      <c r="E26" s="180"/>
      <c r="F26" s="176"/>
      <c r="G26" s="149"/>
      <c r="H26" s="984"/>
      <c r="I26" s="984"/>
      <c r="J26" s="984"/>
      <c r="K26" s="984"/>
      <c r="L26" s="984"/>
      <c r="M26" s="984"/>
      <c r="N26" s="1019"/>
      <c r="O26" s="1019"/>
      <c r="P26" s="1019"/>
      <c r="Q26" s="1019"/>
      <c r="R26" s="1019"/>
      <c r="S26" s="1019"/>
    </row>
    <row r="27" spans="1:19">
      <c r="A27" s="181">
        <v>2.1</v>
      </c>
      <c r="B27" s="180" t="s">
        <v>120</v>
      </c>
      <c r="C27" s="512">
        <v>0.41666666666666669</v>
      </c>
      <c r="D27" s="186" t="str">
        <f>Inputs!$D$80</f>
        <v>Skilled Electrical Worker BH</v>
      </c>
      <c r="E27" s="180">
        <v>1</v>
      </c>
      <c r="F27" s="176">
        <f>E27*C27</f>
        <v>0.41666666666666669</v>
      </c>
      <c r="G27" s="149"/>
      <c r="H27" s="971">
        <f>Inputs!L$80</f>
        <v>122.54295007007411</v>
      </c>
      <c r="I27" s="971">
        <f>Inputs!M$80</f>
        <v>124.96041976315415</v>
      </c>
      <c r="J27" s="971">
        <f>Inputs!N$80</f>
        <v>127.16457642850023</v>
      </c>
      <c r="K27" s="971">
        <f>Inputs!O$80</f>
        <v>129.40761185733479</v>
      </c>
      <c r="L27" s="971">
        <f>Inputs!P$80</f>
        <v>131.69021182588875</v>
      </c>
      <c r="M27" s="971">
        <f>Inputs!Q$80</f>
        <v>134.01307420668928</v>
      </c>
      <c r="N27" s="997">
        <f t="shared" ref="N27:S27" si="6">H27*$F27</f>
        <v>51.059562529197549</v>
      </c>
      <c r="O27" s="997">
        <f t="shared" si="6"/>
        <v>52.066841567980894</v>
      </c>
      <c r="P27" s="997">
        <f t="shared" si="6"/>
        <v>52.985240178541765</v>
      </c>
      <c r="Q27" s="997">
        <f t="shared" si="6"/>
        <v>53.919838273889496</v>
      </c>
      <c r="R27" s="997">
        <f t="shared" si="6"/>
        <v>54.870921594120318</v>
      </c>
      <c r="S27" s="997">
        <f t="shared" si="6"/>
        <v>55.838780919453868</v>
      </c>
    </row>
    <row r="28" spans="1:19">
      <c r="A28" s="181"/>
      <c r="B28" s="180"/>
      <c r="C28" s="130"/>
      <c r="D28" s="186"/>
      <c r="E28" s="180"/>
      <c r="F28" s="176"/>
      <c r="G28" s="149"/>
      <c r="H28" s="997"/>
      <c r="I28" s="997"/>
      <c r="J28" s="997"/>
      <c r="K28" s="997"/>
      <c r="L28" s="997"/>
      <c r="M28" s="997"/>
      <c r="N28" s="997"/>
      <c r="O28" s="997"/>
      <c r="P28" s="997"/>
      <c r="Q28" s="997"/>
      <c r="R28" s="997"/>
      <c r="S28" s="997"/>
    </row>
    <row r="29" spans="1:19">
      <c r="A29" s="187"/>
      <c r="B29" s="182" t="s">
        <v>44</v>
      </c>
      <c r="C29" s="183">
        <f>SUM(C25:C28)</f>
        <v>0.41666666666666669</v>
      </c>
      <c r="D29" s="232"/>
      <c r="E29" s="232"/>
      <c r="F29" s="183">
        <f>SUM(F25:F28)</f>
        <v>0.41666666666666669</v>
      </c>
      <c r="G29" s="235"/>
      <c r="H29" s="1020"/>
      <c r="I29" s="1020"/>
      <c r="J29" s="1020"/>
      <c r="K29" s="1020"/>
      <c r="L29" s="1020"/>
      <c r="M29" s="1020"/>
      <c r="N29" s="1020">
        <f t="shared" ref="N29:S29" si="7">SUM(N27:N28)</f>
        <v>51.059562529197549</v>
      </c>
      <c r="O29" s="1020">
        <f t="shared" si="7"/>
        <v>52.066841567980894</v>
      </c>
      <c r="P29" s="1020">
        <f t="shared" si="7"/>
        <v>52.985240178541765</v>
      </c>
      <c r="Q29" s="1020">
        <f t="shared" si="7"/>
        <v>53.919838273889496</v>
      </c>
      <c r="R29" s="1020">
        <f t="shared" si="7"/>
        <v>54.870921594120318</v>
      </c>
      <c r="S29" s="1020">
        <f t="shared" si="7"/>
        <v>55.838780919453868</v>
      </c>
    </row>
    <row r="30" spans="1:19">
      <c r="A30" s="181"/>
      <c r="B30" s="175" t="s">
        <v>104</v>
      </c>
      <c r="C30" s="130"/>
      <c r="D30" s="180"/>
      <c r="E30" s="180"/>
      <c r="F30" s="176"/>
      <c r="G30" s="149"/>
      <c r="H30" s="984"/>
      <c r="I30" s="984"/>
      <c r="J30" s="984"/>
      <c r="K30" s="984"/>
      <c r="L30" s="984"/>
      <c r="M30" s="984"/>
      <c r="N30" s="998"/>
      <c r="O30" s="998"/>
      <c r="P30" s="998"/>
      <c r="Q30" s="998"/>
      <c r="R30" s="998"/>
      <c r="S30" s="998"/>
    </row>
    <row r="31" spans="1:19">
      <c r="A31" s="92"/>
      <c r="B31" s="180"/>
      <c r="C31" s="130"/>
      <c r="D31" s="180"/>
      <c r="E31" s="180"/>
      <c r="F31" s="176"/>
      <c r="G31" s="149"/>
      <c r="H31" s="997"/>
      <c r="I31" s="997"/>
      <c r="J31" s="997"/>
      <c r="K31" s="997"/>
      <c r="L31" s="997"/>
      <c r="M31" s="997"/>
      <c r="N31" s="997"/>
      <c r="O31" s="997"/>
      <c r="P31" s="997"/>
      <c r="Q31" s="997"/>
      <c r="R31" s="997"/>
      <c r="S31" s="997"/>
    </row>
    <row r="32" spans="1:19">
      <c r="A32" s="181">
        <v>3.1</v>
      </c>
      <c r="B32" s="180" t="s">
        <v>122</v>
      </c>
      <c r="C32" s="512">
        <v>0.08</v>
      </c>
      <c r="D32" s="186" t="str">
        <f>Inputs!$D$80</f>
        <v>Skilled Electrical Worker BH</v>
      </c>
      <c r="E32" s="180">
        <v>1</v>
      </c>
      <c r="F32" s="176">
        <f>E32*C32</f>
        <v>0.08</v>
      </c>
      <c r="G32" s="149"/>
      <c r="H32" s="971">
        <f>Inputs!L$80</f>
        <v>122.54295007007411</v>
      </c>
      <c r="I32" s="971">
        <f>Inputs!M$80</f>
        <v>124.96041976315415</v>
      </c>
      <c r="J32" s="971">
        <f>Inputs!N$80</f>
        <v>127.16457642850023</v>
      </c>
      <c r="K32" s="971">
        <f>Inputs!O$80</f>
        <v>129.40761185733479</v>
      </c>
      <c r="L32" s="971">
        <f>Inputs!P$80</f>
        <v>131.69021182588875</v>
      </c>
      <c r="M32" s="971">
        <f>Inputs!Q$80</f>
        <v>134.01307420668928</v>
      </c>
      <c r="N32" s="997">
        <f t="shared" ref="N32:S32" si="8">H32*$F32</f>
        <v>9.8034360056059295</v>
      </c>
      <c r="O32" s="997">
        <f t="shared" si="8"/>
        <v>9.9968335810523321</v>
      </c>
      <c r="P32" s="997">
        <f t="shared" si="8"/>
        <v>10.173166114280018</v>
      </c>
      <c r="Q32" s="997">
        <f t="shared" si="8"/>
        <v>10.352608948586782</v>
      </c>
      <c r="R32" s="997">
        <f t="shared" si="8"/>
        <v>10.535216946071101</v>
      </c>
      <c r="S32" s="997">
        <f t="shared" si="8"/>
        <v>10.721045936535143</v>
      </c>
    </row>
    <row r="33" spans="1:19">
      <c r="A33" s="92"/>
      <c r="B33" s="180"/>
      <c r="C33" s="512"/>
      <c r="D33" s="180"/>
      <c r="E33" s="180"/>
      <c r="F33" s="176"/>
      <c r="G33" s="149"/>
      <c r="H33" s="984"/>
      <c r="I33" s="984"/>
      <c r="J33" s="984"/>
      <c r="K33" s="984"/>
      <c r="L33" s="984"/>
      <c r="M33" s="984"/>
      <c r="N33" s="998"/>
      <c r="O33" s="998"/>
      <c r="P33" s="998"/>
      <c r="Q33" s="998"/>
      <c r="R33" s="998"/>
      <c r="S33" s="998"/>
    </row>
    <row r="34" spans="1:19">
      <c r="A34" s="181">
        <v>3.2</v>
      </c>
      <c r="B34" s="180" t="s">
        <v>133</v>
      </c>
      <c r="C34" s="512">
        <v>0.17</v>
      </c>
      <c r="D34" s="186" t="str">
        <f>Inputs!$D$80</f>
        <v>Skilled Electrical Worker BH</v>
      </c>
      <c r="E34" s="180">
        <v>1</v>
      </c>
      <c r="F34" s="176">
        <f>E34*C34</f>
        <v>0.17</v>
      </c>
      <c r="G34" s="149"/>
      <c r="H34" s="971">
        <f>Inputs!L$80</f>
        <v>122.54295007007411</v>
      </c>
      <c r="I34" s="971">
        <f>Inputs!M$80</f>
        <v>124.96041976315415</v>
      </c>
      <c r="J34" s="971">
        <f>Inputs!N$80</f>
        <v>127.16457642850023</v>
      </c>
      <c r="K34" s="971">
        <f>Inputs!O$80</f>
        <v>129.40761185733479</v>
      </c>
      <c r="L34" s="971">
        <f>Inputs!P$80</f>
        <v>131.69021182588875</v>
      </c>
      <c r="M34" s="971">
        <f>Inputs!Q$80</f>
        <v>134.01307420668928</v>
      </c>
      <c r="N34" s="997">
        <f t="shared" ref="N34:S34" si="9">H34*$F34</f>
        <v>20.8323015119126</v>
      </c>
      <c r="O34" s="997">
        <f t="shared" si="9"/>
        <v>21.243271359736205</v>
      </c>
      <c r="P34" s="997">
        <f t="shared" si="9"/>
        <v>21.617977992845042</v>
      </c>
      <c r="Q34" s="997">
        <f t="shared" si="9"/>
        <v>21.999294015746916</v>
      </c>
      <c r="R34" s="997">
        <f t="shared" si="9"/>
        <v>22.387336010401089</v>
      </c>
      <c r="S34" s="997">
        <f t="shared" si="9"/>
        <v>22.782222615137179</v>
      </c>
    </row>
    <row r="35" spans="1:19">
      <c r="A35" s="92"/>
      <c r="B35" s="180"/>
      <c r="C35" s="512"/>
      <c r="D35" s="180"/>
      <c r="E35" s="180"/>
      <c r="F35" s="176"/>
      <c r="G35" s="107"/>
      <c r="H35" s="997"/>
      <c r="I35" s="997"/>
      <c r="J35" s="997"/>
      <c r="K35" s="997"/>
      <c r="L35" s="997"/>
      <c r="M35" s="997"/>
      <c r="N35" s="997"/>
      <c r="O35" s="997"/>
      <c r="P35" s="997"/>
      <c r="Q35" s="997"/>
      <c r="R35" s="997"/>
      <c r="S35" s="997"/>
    </row>
    <row r="36" spans="1:19">
      <c r="A36" s="181">
        <v>3.3</v>
      </c>
      <c r="B36" s="180" t="s">
        <v>124</v>
      </c>
      <c r="C36" s="512">
        <v>0.17</v>
      </c>
      <c r="D36" s="186" t="str">
        <f>Inputs!$D$80</f>
        <v>Skilled Electrical Worker BH</v>
      </c>
      <c r="E36" s="180">
        <v>1</v>
      </c>
      <c r="F36" s="176">
        <f>E36*C36</f>
        <v>0.17</v>
      </c>
      <c r="G36" s="149"/>
      <c r="H36" s="971">
        <f>Inputs!L$80</f>
        <v>122.54295007007411</v>
      </c>
      <c r="I36" s="971">
        <f>Inputs!M$80</f>
        <v>124.96041976315415</v>
      </c>
      <c r="J36" s="971">
        <f>Inputs!N$80</f>
        <v>127.16457642850023</v>
      </c>
      <c r="K36" s="971">
        <f>Inputs!O$80</f>
        <v>129.40761185733479</v>
      </c>
      <c r="L36" s="971">
        <f>Inputs!P$80</f>
        <v>131.69021182588875</v>
      </c>
      <c r="M36" s="971">
        <f>Inputs!Q$80</f>
        <v>134.01307420668928</v>
      </c>
      <c r="N36" s="997">
        <f t="shared" ref="N36:S36" si="10">H36*$F36</f>
        <v>20.8323015119126</v>
      </c>
      <c r="O36" s="997">
        <f t="shared" si="10"/>
        <v>21.243271359736205</v>
      </c>
      <c r="P36" s="997">
        <f t="shared" si="10"/>
        <v>21.617977992845042</v>
      </c>
      <c r="Q36" s="997">
        <f t="shared" si="10"/>
        <v>21.999294015746916</v>
      </c>
      <c r="R36" s="997">
        <f t="shared" si="10"/>
        <v>22.387336010401089</v>
      </c>
      <c r="S36" s="997">
        <f t="shared" si="10"/>
        <v>22.782222615137179</v>
      </c>
    </row>
    <row r="37" spans="1:19">
      <c r="A37" s="92"/>
      <c r="B37" s="180"/>
      <c r="C37" s="512"/>
      <c r="D37" s="180"/>
      <c r="E37" s="180"/>
      <c r="F37" s="176"/>
      <c r="G37" s="149"/>
      <c r="H37" s="984"/>
      <c r="I37" s="984"/>
      <c r="J37" s="984"/>
      <c r="K37" s="984"/>
      <c r="L37" s="984"/>
      <c r="M37" s="984"/>
      <c r="N37" s="998"/>
      <c r="O37" s="998"/>
      <c r="P37" s="998"/>
      <c r="Q37" s="998"/>
      <c r="R37" s="998"/>
      <c r="S37" s="998"/>
    </row>
    <row r="38" spans="1:19">
      <c r="A38" s="181">
        <v>3.4</v>
      </c>
      <c r="B38" s="180" t="s">
        <v>134</v>
      </c>
      <c r="C38" s="512">
        <v>0.75</v>
      </c>
      <c r="D38" s="186" t="str">
        <f>Inputs!$D$80</f>
        <v>Skilled Electrical Worker BH</v>
      </c>
      <c r="E38" s="180">
        <v>1</v>
      </c>
      <c r="F38" s="176">
        <f>E38*C38</f>
        <v>0.75</v>
      </c>
      <c r="G38" s="149"/>
      <c r="H38" s="971">
        <f>Inputs!L$80</f>
        <v>122.54295007007411</v>
      </c>
      <c r="I38" s="971">
        <f>Inputs!M$80</f>
        <v>124.96041976315415</v>
      </c>
      <c r="J38" s="971">
        <f>Inputs!N$80</f>
        <v>127.16457642850023</v>
      </c>
      <c r="K38" s="971">
        <f>Inputs!O$80</f>
        <v>129.40761185733479</v>
      </c>
      <c r="L38" s="971">
        <f>Inputs!P$80</f>
        <v>131.69021182588875</v>
      </c>
      <c r="M38" s="971">
        <f>Inputs!Q$80</f>
        <v>134.01307420668928</v>
      </c>
      <c r="N38" s="997">
        <f t="shared" ref="N38:S38" si="11">H38*$F38</f>
        <v>91.907212552555592</v>
      </c>
      <c r="O38" s="997">
        <f t="shared" si="11"/>
        <v>93.720314822365609</v>
      </c>
      <c r="P38" s="997">
        <f t="shared" si="11"/>
        <v>95.373432321375162</v>
      </c>
      <c r="Q38" s="997">
        <f t="shared" si="11"/>
        <v>97.055708893001082</v>
      </c>
      <c r="R38" s="997">
        <f t="shared" si="11"/>
        <v>98.767658869416564</v>
      </c>
      <c r="S38" s="997">
        <f t="shared" si="11"/>
        <v>100.50980565501696</v>
      </c>
    </row>
    <row r="39" spans="1:19">
      <c r="A39" s="92"/>
      <c r="B39" s="180"/>
      <c r="C39" s="512"/>
      <c r="D39" s="186"/>
      <c r="E39" s="180"/>
      <c r="F39" s="176"/>
      <c r="G39" s="149"/>
      <c r="H39" s="997"/>
      <c r="I39" s="997"/>
      <c r="J39" s="997"/>
      <c r="K39" s="997"/>
      <c r="L39" s="997"/>
      <c r="M39" s="997"/>
      <c r="N39" s="997"/>
      <c r="O39" s="997"/>
      <c r="P39" s="997"/>
      <c r="Q39" s="997"/>
      <c r="R39" s="997"/>
      <c r="S39" s="997"/>
    </row>
    <row r="40" spans="1:19">
      <c r="A40" s="181">
        <v>3.5</v>
      </c>
      <c r="B40" s="180" t="s">
        <v>207</v>
      </c>
      <c r="C40" s="512">
        <v>0.17</v>
      </c>
      <c r="D40" s="186" t="str">
        <f>Inputs!$D$80</f>
        <v>Skilled Electrical Worker BH</v>
      </c>
      <c r="E40" s="180">
        <v>1</v>
      </c>
      <c r="F40" s="176">
        <f>E40*C40</f>
        <v>0.17</v>
      </c>
      <c r="G40" s="149"/>
      <c r="H40" s="971">
        <f>Inputs!L$80</f>
        <v>122.54295007007411</v>
      </c>
      <c r="I40" s="971">
        <f>Inputs!M$80</f>
        <v>124.96041976315415</v>
      </c>
      <c r="J40" s="971">
        <f>Inputs!N$80</f>
        <v>127.16457642850023</v>
      </c>
      <c r="K40" s="971">
        <f>Inputs!O$80</f>
        <v>129.40761185733479</v>
      </c>
      <c r="L40" s="971">
        <f>Inputs!P$80</f>
        <v>131.69021182588875</v>
      </c>
      <c r="M40" s="971">
        <f>Inputs!Q$80</f>
        <v>134.01307420668928</v>
      </c>
      <c r="N40" s="997">
        <f t="shared" ref="N40:S40" si="12">H40*$F40</f>
        <v>20.8323015119126</v>
      </c>
      <c r="O40" s="997">
        <f t="shared" si="12"/>
        <v>21.243271359736205</v>
      </c>
      <c r="P40" s="997">
        <f t="shared" si="12"/>
        <v>21.617977992845042</v>
      </c>
      <c r="Q40" s="997">
        <f t="shared" si="12"/>
        <v>21.999294015746916</v>
      </c>
      <c r="R40" s="997">
        <f t="shared" si="12"/>
        <v>22.387336010401089</v>
      </c>
      <c r="S40" s="997">
        <f t="shared" si="12"/>
        <v>22.782222615137179</v>
      </c>
    </row>
    <row r="41" spans="1:19">
      <c r="A41" s="92"/>
      <c r="B41" s="134"/>
      <c r="C41" s="130"/>
      <c r="D41" s="186"/>
      <c r="E41" s="180"/>
      <c r="F41" s="176"/>
      <c r="G41" s="149"/>
      <c r="H41" s="997"/>
      <c r="I41" s="997"/>
      <c r="J41" s="997"/>
      <c r="K41" s="997"/>
      <c r="L41" s="997"/>
      <c r="M41" s="997"/>
      <c r="N41" s="997"/>
      <c r="O41" s="997"/>
      <c r="P41" s="997"/>
      <c r="Q41" s="997"/>
      <c r="R41" s="997"/>
      <c r="S41" s="997"/>
    </row>
    <row r="42" spans="1:19">
      <c r="A42" s="187"/>
      <c r="B42" s="182" t="s">
        <v>44</v>
      </c>
      <c r="C42" s="183">
        <f>SUM(C30:C41)</f>
        <v>1.3399999999999999</v>
      </c>
      <c r="D42" s="232"/>
      <c r="E42" s="232"/>
      <c r="F42" s="183">
        <f>SUM(F30:F41)</f>
        <v>1.3399999999999999</v>
      </c>
      <c r="G42" s="235"/>
      <c r="H42" s="1020"/>
      <c r="I42" s="1020"/>
      <c r="J42" s="1020"/>
      <c r="K42" s="1020"/>
      <c r="L42" s="1020"/>
      <c r="M42" s="1020"/>
      <c r="N42" s="1020">
        <f t="shared" ref="N42:S42" si="13">SUM(N32:N41)</f>
        <v>164.20755309389932</v>
      </c>
      <c r="O42" s="1020">
        <f t="shared" si="13"/>
        <v>167.44696248262656</v>
      </c>
      <c r="P42" s="1020">
        <f t="shared" si="13"/>
        <v>170.40053241419031</v>
      </c>
      <c r="Q42" s="1020">
        <f t="shared" si="13"/>
        <v>173.40619988882864</v>
      </c>
      <c r="R42" s="1020">
        <f t="shared" si="13"/>
        <v>176.46488384669095</v>
      </c>
      <c r="S42" s="1020">
        <f t="shared" si="13"/>
        <v>179.57751943696366</v>
      </c>
    </row>
    <row r="43" spans="1:19">
      <c r="A43" s="92"/>
      <c r="B43" s="175" t="s">
        <v>106</v>
      </c>
      <c r="C43" s="130"/>
      <c r="D43" s="180"/>
      <c r="E43" s="180"/>
      <c r="F43" s="176"/>
      <c r="G43" s="135"/>
      <c r="H43" s="982"/>
      <c r="I43" s="982"/>
      <c r="J43" s="982"/>
      <c r="K43" s="982"/>
      <c r="L43" s="982"/>
      <c r="M43" s="982"/>
      <c r="N43" s="1000"/>
      <c r="O43" s="1000"/>
      <c r="P43" s="1000"/>
      <c r="Q43" s="1000"/>
      <c r="R43" s="1000"/>
      <c r="S43" s="1000"/>
    </row>
    <row r="44" spans="1:19">
      <c r="A44" s="92"/>
      <c r="B44" s="180"/>
      <c r="C44" s="130"/>
      <c r="D44" s="180"/>
      <c r="E44" s="180"/>
      <c r="F44" s="176"/>
      <c r="G44" s="135"/>
      <c r="H44" s="997"/>
      <c r="I44" s="997"/>
      <c r="J44" s="997"/>
      <c r="K44" s="997"/>
      <c r="L44" s="997"/>
      <c r="M44" s="997"/>
      <c r="N44" s="997"/>
      <c r="O44" s="997"/>
      <c r="P44" s="997"/>
      <c r="Q44" s="997"/>
      <c r="R44" s="997"/>
      <c r="S44" s="997"/>
    </row>
    <row r="45" spans="1:19">
      <c r="A45" s="181">
        <v>4.0999999999999996</v>
      </c>
      <c r="B45" s="180" t="s">
        <v>135</v>
      </c>
      <c r="C45" s="513">
        <v>0.10530973451327431</v>
      </c>
      <c r="D45" s="134" t="str">
        <f>Inputs!$D$82</f>
        <v>Support staff</v>
      </c>
      <c r="E45" s="180">
        <v>1</v>
      </c>
      <c r="F45" s="176">
        <f>E45*C45</f>
        <v>0.10530973451327431</v>
      </c>
      <c r="G45" s="135"/>
      <c r="H45" s="971">
        <f>Inputs!L$82</f>
        <v>68.441017362959727</v>
      </c>
      <c r="I45" s="971">
        <f>Inputs!M$82</f>
        <v>69.791189569063036</v>
      </c>
      <c r="J45" s="971">
        <f>Inputs!N$82</f>
        <v>71.02222509185215</v>
      </c>
      <c r="K45" s="971">
        <f>Inputs!O$82</f>
        <v>72.274974651437702</v>
      </c>
      <c r="L45" s="971">
        <f>Inputs!P$82</f>
        <v>73.549821258208297</v>
      </c>
      <c r="M45" s="971">
        <f>Inputs!Q$82</f>
        <v>74.847154678410959</v>
      </c>
      <c r="N45" s="997">
        <f t="shared" ref="N45:S45" si="14">H45*$F45</f>
        <v>7.2075053683116863</v>
      </c>
      <c r="O45" s="997">
        <f t="shared" si="14"/>
        <v>7.3496916448836282</v>
      </c>
      <c r="P45" s="997">
        <f t="shared" si="14"/>
        <v>7.4793316689649592</v>
      </c>
      <c r="Q45" s="997">
        <f t="shared" si="14"/>
        <v>7.6112583924965351</v>
      </c>
      <c r="R45" s="997">
        <f t="shared" si="14"/>
        <v>7.7455121502006952</v>
      </c>
      <c r="S45" s="997">
        <f t="shared" si="14"/>
        <v>7.8821339882574355</v>
      </c>
    </row>
    <row r="46" spans="1:19">
      <c r="A46" s="181"/>
      <c r="B46" s="180" t="s">
        <v>213</v>
      </c>
      <c r="C46" s="513"/>
      <c r="D46" s="180"/>
      <c r="E46" s="180"/>
      <c r="F46" s="176"/>
      <c r="G46" s="107"/>
      <c r="H46" s="997"/>
      <c r="I46" s="997"/>
      <c r="J46" s="997"/>
      <c r="K46" s="997"/>
      <c r="L46" s="997"/>
      <c r="M46" s="997"/>
      <c r="N46" s="997"/>
      <c r="O46" s="997"/>
      <c r="P46" s="997"/>
      <c r="Q46" s="997"/>
      <c r="R46" s="997"/>
      <c r="S46" s="997"/>
    </row>
    <row r="47" spans="1:19">
      <c r="A47" s="181"/>
      <c r="B47" s="180"/>
      <c r="C47" s="513"/>
      <c r="D47" s="180"/>
      <c r="E47" s="180"/>
      <c r="F47" s="176"/>
      <c r="G47" s="107"/>
      <c r="H47" s="997"/>
      <c r="I47" s="997"/>
      <c r="J47" s="997"/>
      <c r="K47" s="997"/>
      <c r="L47" s="997"/>
      <c r="M47" s="997"/>
      <c r="N47" s="997"/>
      <c r="O47" s="997"/>
      <c r="P47" s="997"/>
      <c r="Q47" s="997"/>
      <c r="R47" s="997"/>
      <c r="S47" s="997"/>
    </row>
    <row r="48" spans="1:19">
      <c r="A48" s="181">
        <v>4.2</v>
      </c>
      <c r="B48" s="180" t="s">
        <v>209</v>
      </c>
      <c r="C48" s="513">
        <v>4.129793510324483E-2</v>
      </c>
      <c r="D48" s="134" t="str">
        <f>Inputs!$D$82</f>
        <v>Support staff</v>
      </c>
      <c r="E48" s="180">
        <v>1</v>
      </c>
      <c r="F48" s="176">
        <f>E48*C48</f>
        <v>4.129793510324483E-2</v>
      </c>
      <c r="G48" s="107"/>
      <c r="H48" s="971">
        <f>Inputs!L$82</f>
        <v>68.441017362959727</v>
      </c>
      <c r="I48" s="971">
        <f>Inputs!M$82</f>
        <v>69.791189569063036</v>
      </c>
      <c r="J48" s="971">
        <f>Inputs!N$82</f>
        <v>71.02222509185215</v>
      </c>
      <c r="K48" s="971">
        <f>Inputs!O$82</f>
        <v>72.274974651437702</v>
      </c>
      <c r="L48" s="971">
        <f>Inputs!P$82</f>
        <v>73.549821258208297</v>
      </c>
      <c r="M48" s="971">
        <f>Inputs!Q$82</f>
        <v>74.847154678410959</v>
      </c>
      <c r="N48" s="997">
        <f t="shared" ref="N48:S48" si="15">H48*$F48</f>
        <v>2.8264726934555635</v>
      </c>
      <c r="O48" s="997">
        <f t="shared" si="15"/>
        <v>2.8822320176014227</v>
      </c>
      <c r="P48" s="997">
        <f t="shared" si="15"/>
        <v>2.9330712427313568</v>
      </c>
      <c r="Q48" s="997">
        <f t="shared" si="15"/>
        <v>2.9848072127437395</v>
      </c>
      <c r="R48" s="997">
        <f t="shared" si="15"/>
        <v>3.0374557451767434</v>
      </c>
      <c r="S48" s="997">
        <f t="shared" si="15"/>
        <v>3.0910329365715437</v>
      </c>
    </row>
    <row r="49" spans="1:19">
      <c r="A49" s="181"/>
      <c r="B49" s="180"/>
      <c r="C49" s="513"/>
      <c r="D49" s="180"/>
      <c r="E49" s="180"/>
      <c r="F49" s="176"/>
      <c r="G49" s="107"/>
      <c r="H49" s="997"/>
      <c r="I49" s="997"/>
      <c r="J49" s="997"/>
      <c r="K49" s="997"/>
      <c r="L49" s="997"/>
      <c r="M49" s="997"/>
      <c r="N49" s="997"/>
      <c r="O49" s="997"/>
      <c r="P49" s="997"/>
      <c r="Q49" s="997"/>
      <c r="R49" s="997"/>
      <c r="S49" s="997"/>
    </row>
    <row r="50" spans="1:19">
      <c r="A50" s="181">
        <v>4.3</v>
      </c>
      <c r="B50" s="180" t="s">
        <v>210</v>
      </c>
      <c r="C50" s="513">
        <v>4.129793510324483E-2</v>
      </c>
      <c r="D50" s="134" t="str">
        <f>Inputs!$D$82</f>
        <v>Support staff</v>
      </c>
      <c r="E50" s="180">
        <v>1</v>
      </c>
      <c r="F50" s="176">
        <f>E50*C50</f>
        <v>4.129793510324483E-2</v>
      </c>
      <c r="G50" s="107"/>
      <c r="H50" s="971">
        <f>Inputs!L$82</f>
        <v>68.441017362959727</v>
      </c>
      <c r="I50" s="971">
        <f>Inputs!M$82</f>
        <v>69.791189569063036</v>
      </c>
      <c r="J50" s="971">
        <f>Inputs!N$82</f>
        <v>71.02222509185215</v>
      </c>
      <c r="K50" s="971">
        <f>Inputs!O$82</f>
        <v>72.274974651437702</v>
      </c>
      <c r="L50" s="971">
        <f>Inputs!P$82</f>
        <v>73.549821258208297</v>
      </c>
      <c r="M50" s="971">
        <f>Inputs!Q$82</f>
        <v>74.847154678410959</v>
      </c>
      <c r="N50" s="997">
        <f t="shared" ref="N50:S50" si="16">H50*$F50</f>
        <v>2.8264726934555635</v>
      </c>
      <c r="O50" s="997">
        <f t="shared" si="16"/>
        <v>2.8822320176014227</v>
      </c>
      <c r="P50" s="997">
        <f t="shared" si="16"/>
        <v>2.9330712427313568</v>
      </c>
      <c r="Q50" s="997">
        <f t="shared" si="16"/>
        <v>2.9848072127437395</v>
      </c>
      <c r="R50" s="997">
        <f t="shared" si="16"/>
        <v>3.0374557451767434</v>
      </c>
      <c r="S50" s="997">
        <f t="shared" si="16"/>
        <v>3.0910329365715437</v>
      </c>
    </row>
    <row r="51" spans="1:19">
      <c r="A51" s="181"/>
      <c r="B51" s="180"/>
      <c r="C51" s="513"/>
      <c r="D51" s="180"/>
      <c r="E51" s="180"/>
      <c r="F51" s="176"/>
      <c r="G51" s="107"/>
      <c r="H51" s="997"/>
      <c r="I51" s="997"/>
      <c r="J51" s="997"/>
      <c r="K51" s="997"/>
      <c r="L51" s="997"/>
      <c r="M51" s="997"/>
      <c r="N51" s="997"/>
      <c r="O51" s="997"/>
      <c r="P51" s="997"/>
      <c r="Q51" s="997"/>
      <c r="R51" s="997"/>
      <c r="S51" s="997"/>
    </row>
    <row r="52" spans="1:19">
      <c r="A52" s="181">
        <v>4.4000000000000004</v>
      </c>
      <c r="B52" s="180" t="s">
        <v>129</v>
      </c>
      <c r="C52" s="513">
        <v>0</v>
      </c>
      <c r="D52" s="134" t="str">
        <f>Inputs!$D$82</f>
        <v>Support staff</v>
      </c>
      <c r="E52" s="180">
        <v>1</v>
      </c>
      <c r="F52" s="176">
        <f>E52*C52</f>
        <v>0</v>
      </c>
      <c r="G52" s="107"/>
      <c r="H52" s="971">
        <f>Inputs!L$82</f>
        <v>68.441017362959727</v>
      </c>
      <c r="I52" s="971">
        <f>Inputs!M$82</f>
        <v>69.791189569063036</v>
      </c>
      <c r="J52" s="971">
        <f>Inputs!N$82</f>
        <v>71.02222509185215</v>
      </c>
      <c r="K52" s="971">
        <f>Inputs!O$82</f>
        <v>72.274974651437702</v>
      </c>
      <c r="L52" s="971">
        <f>Inputs!P$82</f>
        <v>73.549821258208297</v>
      </c>
      <c r="M52" s="971">
        <f>Inputs!Q$82</f>
        <v>74.847154678410959</v>
      </c>
      <c r="N52" s="997">
        <f t="shared" ref="N52:S52" si="17">H52*$F52</f>
        <v>0</v>
      </c>
      <c r="O52" s="997">
        <f t="shared" si="17"/>
        <v>0</v>
      </c>
      <c r="P52" s="997">
        <f t="shared" si="17"/>
        <v>0</v>
      </c>
      <c r="Q52" s="997">
        <f t="shared" si="17"/>
        <v>0</v>
      </c>
      <c r="R52" s="997">
        <f t="shared" si="17"/>
        <v>0</v>
      </c>
      <c r="S52" s="997">
        <f t="shared" si="17"/>
        <v>0</v>
      </c>
    </row>
    <row r="53" spans="1:19">
      <c r="A53" s="181"/>
      <c r="B53" s="180"/>
      <c r="C53" s="196"/>
      <c r="D53" s="180"/>
      <c r="E53" s="180"/>
      <c r="F53" s="176"/>
      <c r="H53" s="982"/>
      <c r="I53" s="982"/>
      <c r="J53" s="982"/>
      <c r="K53" s="982"/>
      <c r="L53" s="982"/>
      <c r="M53" s="982"/>
      <c r="N53" s="982"/>
      <c r="O53" s="1000"/>
      <c r="P53" s="1000"/>
      <c r="Q53" s="1000"/>
      <c r="R53" s="1000"/>
      <c r="S53" s="1000"/>
    </row>
    <row r="54" spans="1:19">
      <c r="A54" s="181"/>
      <c r="B54" s="180"/>
      <c r="C54" s="196"/>
      <c r="D54" s="180"/>
      <c r="E54" s="180"/>
      <c r="F54" s="176"/>
      <c r="H54" s="982"/>
      <c r="I54" s="982"/>
      <c r="J54" s="982"/>
      <c r="K54" s="982"/>
      <c r="L54" s="982"/>
      <c r="M54" s="982"/>
      <c r="N54" s="982"/>
      <c r="O54" s="1000"/>
      <c r="P54" s="1000"/>
      <c r="Q54" s="1000"/>
      <c r="R54" s="1000"/>
      <c r="S54" s="1000"/>
    </row>
    <row r="55" spans="1:19">
      <c r="A55" s="187"/>
      <c r="B55" s="182" t="s">
        <v>44</v>
      </c>
      <c r="C55" s="183">
        <f>SUM(C43:C54)</f>
        <v>0.18790560471976397</v>
      </c>
      <c r="D55" s="232"/>
      <c r="E55" s="232"/>
      <c r="F55" s="183">
        <f>SUM(F43:F54)</f>
        <v>0.18790560471976397</v>
      </c>
      <c r="G55" s="235"/>
      <c r="H55" s="991"/>
      <c r="I55" s="991"/>
      <c r="J55" s="991"/>
      <c r="K55" s="991"/>
      <c r="L55" s="991"/>
      <c r="M55" s="991"/>
      <c r="N55" s="992">
        <f t="shared" ref="N55:S55" si="18">SUM(N45:N54)</f>
        <v>12.860450755222814</v>
      </c>
      <c r="O55" s="992">
        <f t="shared" si="18"/>
        <v>13.114155680086474</v>
      </c>
      <c r="P55" s="992">
        <f t="shared" si="18"/>
        <v>13.345474154427672</v>
      </c>
      <c r="Q55" s="992">
        <f t="shared" si="18"/>
        <v>13.580872817984014</v>
      </c>
      <c r="R55" s="992">
        <f t="shared" si="18"/>
        <v>13.820423640554182</v>
      </c>
      <c r="S55" s="992">
        <f t="shared" si="18"/>
        <v>14.064199861400523</v>
      </c>
    </row>
    <row r="56" spans="1:19">
      <c r="A56" s="233"/>
      <c r="B56" s="190"/>
      <c r="C56" s="189"/>
      <c r="D56" s="191"/>
      <c r="E56" s="191"/>
      <c r="F56" s="192"/>
      <c r="G56" s="135"/>
      <c r="H56" s="982"/>
      <c r="I56" s="982"/>
      <c r="J56" s="982"/>
      <c r="K56" s="982"/>
      <c r="L56" s="982"/>
      <c r="M56" s="982"/>
      <c r="N56" s="982"/>
      <c r="O56" s="1000"/>
      <c r="P56" s="1000"/>
      <c r="Q56" s="1000"/>
      <c r="R56" s="1000"/>
      <c r="S56" s="1000"/>
    </row>
    <row r="57" spans="1:19">
      <c r="A57" s="233"/>
      <c r="B57" s="190" t="s">
        <v>130</v>
      </c>
      <c r="C57" s="193">
        <f>C24+C29+C42+C55</f>
        <v>2.4566666666666661</v>
      </c>
      <c r="D57" s="90"/>
      <c r="E57" s="90"/>
      <c r="F57" s="193">
        <f>F24+F29+F42+F55</f>
        <v>2.4566666666666661</v>
      </c>
      <c r="G57" s="194"/>
      <c r="H57" s="991"/>
      <c r="I57" s="991"/>
      <c r="J57" s="991"/>
      <c r="K57" s="991"/>
      <c r="L57" s="991"/>
      <c r="M57" s="991"/>
      <c r="N57" s="1011">
        <f t="shared" ref="N57:S57" si="19">N24+N29+N42+N55</f>
        <v>263.17582777716871</v>
      </c>
      <c r="O57" s="1011">
        <f t="shared" si="19"/>
        <v>268.36763674895155</v>
      </c>
      <c r="P57" s="1011">
        <f t="shared" si="19"/>
        <v>273.1013301570286</v>
      </c>
      <c r="Q57" s="1011">
        <f t="shared" si="19"/>
        <v>277.91852041872454</v>
      </c>
      <c r="R57" s="1011">
        <f t="shared" si="19"/>
        <v>282.82068032155706</v>
      </c>
      <c r="S57" s="1011">
        <f t="shared" si="19"/>
        <v>287.80930863130521</v>
      </c>
    </row>
    <row r="58" spans="1:19">
      <c r="H58" s="979"/>
      <c r="I58" s="980"/>
      <c r="J58" s="980"/>
      <c r="K58" s="980"/>
      <c r="L58" s="980"/>
      <c r="M58" s="980"/>
      <c r="N58" s="980"/>
    </row>
    <row r="59" spans="1:19" s="102" customFormat="1">
      <c r="B59" s="152"/>
      <c r="F59" s="157"/>
      <c r="G59" s="107"/>
      <c r="H59"/>
      <c r="I59"/>
      <c r="J59"/>
      <c r="K59"/>
      <c r="L59"/>
      <c r="M59"/>
      <c r="N59"/>
      <c r="O59"/>
      <c r="P59"/>
      <c r="Q59"/>
      <c r="R59"/>
      <c r="S59"/>
    </row>
    <row r="60" spans="1:19" s="102" customFormat="1">
      <c r="F60" s="157"/>
      <c r="G60" s="107"/>
      <c r="H60"/>
      <c r="I60"/>
      <c r="J60"/>
      <c r="K60"/>
      <c r="L60"/>
      <c r="M60"/>
      <c r="N60"/>
      <c r="O60"/>
      <c r="P60"/>
      <c r="Q60"/>
      <c r="R60"/>
      <c r="S60"/>
    </row>
    <row r="61" spans="1:19" s="102" customFormat="1">
      <c r="B61" s="152"/>
      <c r="F61" s="157"/>
      <c r="G61" s="107"/>
      <c r="H61"/>
      <c r="I61"/>
      <c r="J61"/>
      <c r="K61"/>
      <c r="L61"/>
      <c r="M61"/>
      <c r="N61"/>
      <c r="O61"/>
      <c r="P61"/>
      <c r="Q61"/>
      <c r="R61"/>
      <c r="S61"/>
    </row>
    <row r="62" spans="1:19" s="102" customFormat="1">
      <c r="B62" s="152"/>
      <c r="F62" s="157"/>
      <c r="G62" s="107"/>
      <c r="H62" s="1001"/>
      <c r="I62" s="1002"/>
      <c r="J62" s="1002"/>
      <c r="K62" s="1002"/>
      <c r="L62" s="1002"/>
      <c r="M62" s="1002"/>
      <c r="N62" s="255"/>
      <c r="O62" s="255"/>
      <c r="P62" s="255"/>
      <c r="Q62" s="255"/>
      <c r="R62" s="255"/>
      <c r="S62" s="255"/>
    </row>
    <row r="63" spans="1:19">
      <c r="B63" s="354" t="s">
        <v>229</v>
      </c>
      <c r="H63" s="979"/>
      <c r="I63" s="979"/>
      <c r="J63" s="979"/>
      <c r="K63" s="979"/>
      <c r="L63" s="979"/>
      <c r="M63" s="979"/>
      <c r="N63" s="979">
        <f>N57</f>
        <v>263.17582777716871</v>
      </c>
      <c r="O63" s="979">
        <f>O57</f>
        <v>268.36763674895155</v>
      </c>
      <c r="P63" s="979">
        <f t="shared" ref="P63:S63" si="20">P57</f>
        <v>273.1013301570286</v>
      </c>
      <c r="Q63" s="979">
        <f t="shared" si="20"/>
        <v>277.91852041872454</v>
      </c>
      <c r="R63" s="979">
        <f t="shared" si="20"/>
        <v>282.82068032155706</v>
      </c>
      <c r="S63" s="979">
        <f t="shared" si="20"/>
        <v>287.80930863130521</v>
      </c>
    </row>
    <row r="64" spans="1:19">
      <c r="B64" s="354" t="s">
        <v>43</v>
      </c>
      <c r="H64" s="979"/>
      <c r="I64" s="979"/>
      <c r="J64" s="979"/>
      <c r="K64" s="979"/>
      <c r="L64" s="979"/>
      <c r="M64" s="979"/>
      <c r="N64" s="979"/>
      <c r="O64" s="979"/>
      <c r="P64" s="979"/>
      <c r="Q64" s="979"/>
      <c r="R64" s="979"/>
      <c r="S64" s="979"/>
    </row>
    <row r="65" spans="2:19">
      <c r="B65" s="354" t="s">
        <v>232</v>
      </c>
      <c r="H65" s="979"/>
      <c r="I65" s="979"/>
      <c r="J65" s="979"/>
      <c r="K65" s="979"/>
      <c r="L65" s="979"/>
      <c r="M65" s="979"/>
      <c r="N65" s="980"/>
      <c r="O65" s="980"/>
      <c r="P65" s="980"/>
      <c r="Q65" s="980"/>
      <c r="R65" s="980"/>
      <c r="S65" s="980"/>
    </row>
    <row r="66" spans="2:19">
      <c r="B66" s="354" t="s">
        <v>238</v>
      </c>
      <c r="H66" s="979"/>
      <c r="I66" s="979"/>
      <c r="J66" s="979"/>
      <c r="K66" s="979"/>
      <c r="L66" s="979"/>
      <c r="M66" s="979"/>
      <c r="N66" s="979">
        <f>SUM(N67,N63:N65)*(Inputs!$M$27)</f>
        <v>34.710259925530778</v>
      </c>
      <c r="O66" s="979">
        <f>SUM(O67,O63:O65)*(Inputs!$M$27)</f>
        <v>35.395007610819221</v>
      </c>
      <c r="P66" s="979">
        <f>SUM(P67,P63:P65)*(Inputs!$M$27)</f>
        <v>36.019334434410496</v>
      </c>
      <c r="Q66" s="979">
        <f>SUM(Q67,Q63:Q65)*(Inputs!$M$27)</f>
        <v>36.65467365802558</v>
      </c>
      <c r="R66" s="979">
        <f>SUM(R67,R63:R65)*(Inputs!$M$27)</f>
        <v>37.301219527610158</v>
      </c>
      <c r="S66" s="979">
        <f>SUM(S67,S63:S65)*(Inputs!$M$27)</f>
        <v>37.959169715382842</v>
      </c>
    </row>
    <row r="67" spans="2:19">
      <c r="B67" s="354" t="s">
        <v>237</v>
      </c>
      <c r="H67" s="979"/>
      <c r="I67" s="979"/>
      <c r="J67" s="979"/>
      <c r="K67" s="979"/>
      <c r="L67" s="979"/>
      <c r="M67" s="979"/>
      <c r="N67" s="979">
        <f>SUM(N63:N65)*(Inputs!$M$26)</f>
        <v>23.685824499945184</v>
      </c>
      <c r="O67" s="979">
        <f>SUM(O63:O65)*(Inputs!$M$26)</f>
        <v>24.153087307405638</v>
      </c>
      <c r="P67" s="979">
        <f>SUM(P63:P65)*(Inputs!$M$26)</f>
        <v>24.579119714132574</v>
      </c>
      <c r="Q67" s="979">
        <f>SUM(Q63:Q65)*(Inputs!$M$26)</f>
        <v>25.012666837685206</v>
      </c>
      <c r="R67" s="979">
        <f>SUM(R63:R65)*(Inputs!$M$26)</f>
        <v>25.453861228940134</v>
      </c>
      <c r="S67" s="979">
        <f>SUM(S63:S65)*(Inputs!$M$26)</f>
        <v>25.902837776817467</v>
      </c>
    </row>
    <row r="68" spans="2:19">
      <c r="B68" s="989" t="s">
        <v>85</v>
      </c>
      <c r="H68" s="396"/>
      <c r="I68" s="396"/>
      <c r="J68" s="396"/>
      <c r="K68" s="396"/>
      <c r="L68" s="396"/>
      <c r="M68" s="396"/>
      <c r="N68" s="979">
        <f>SUM(N63:N67)*Inputs!$M$28</f>
        <v>22.510033854185124</v>
      </c>
      <c r="O68" s="979">
        <f>SUM(O63:O67)*Inputs!$M$28</f>
        <v>22.954101216702352</v>
      </c>
      <c r="P68" s="979">
        <f>SUM(P63:P67)*Inputs!$M$28</f>
        <v>23.358984901390016</v>
      </c>
      <c r="Q68" s="979">
        <f>SUM(Q63:Q67)*Inputs!$M$28</f>
        <v>23.771010264010474</v>
      </c>
      <c r="R68" s="979">
        <f>SUM(R63:R67)*Inputs!$M$28</f>
        <v>24.190303275467517</v>
      </c>
      <c r="S68" s="979">
        <f>SUM(S63:S67)*Inputs!$M$28</f>
        <v>24.616992128645393</v>
      </c>
    </row>
    <row r="69" spans="2:19">
      <c r="B69" s="989"/>
      <c r="H69" s="396"/>
      <c r="I69" s="396"/>
      <c r="J69" s="396"/>
      <c r="K69" s="396"/>
      <c r="L69" s="396"/>
      <c r="M69" s="396"/>
      <c r="N69" s="606"/>
      <c r="O69" s="606"/>
      <c r="P69" s="606"/>
      <c r="Q69" s="606"/>
      <c r="R69" s="606"/>
      <c r="S69" s="606"/>
    </row>
    <row r="70" spans="2:19">
      <c r="B70" s="988" t="s">
        <v>527</v>
      </c>
      <c r="H70" s="396"/>
      <c r="I70" s="396"/>
      <c r="J70" s="396"/>
      <c r="K70" s="396"/>
      <c r="L70" s="396"/>
      <c r="M70" s="396"/>
      <c r="N70" s="448">
        <f>SUM(N63:N69)</f>
        <v>344.08194605682974</v>
      </c>
      <c r="O70" s="448">
        <f t="shared" ref="O70:S70" si="21">SUM(O63:O69)</f>
        <v>350.86983288387876</v>
      </c>
      <c r="P70" s="448">
        <f t="shared" si="21"/>
        <v>357.05876920696164</v>
      </c>
      <c r="Q70" s="448">
        <f t="shared" si="21"/>
        <v>363.35687117844583</v>
      </c>
      <c r="R70" s="448">
        <f t="shared" si="21"/>
        <v>369.76606435357485</v>
      </c>
      <c r="S70" s="448">
        <f t="shared" si="21"/>
        <v>376.28830825215096</v>
      </c>
    </row>
    <row r="71" spans="2:19">
      <c r="B71" s="990" t="s">
        <v>39</v>
      </c>
      <c r="H71" s="979"/>
      <c r="I71" s="980"/>
      <c r="J71" s="980"/>
      <c r="K71" s="980"/>
      <c r="L71" s="980"/>
      <c r="M71" s="980"/>
      <c r="N71" s="981">
        <f>(N57*(1+Inputs!$M$29))-N70</f>
        <v>0</v>
      </c>
      <c r="O71" s="981">
        <f>(O57*(1+Inputs!$M$29))-O70</f>
        <v>0</v>
      </c>
      <c r="P71" s="981">
        <f>(P57*(1+Inputs!$M$29))-P70</f>
        <v>0</v>
      </c>
      <c r="Q71" s="981">
        <f>(Q57*(1+Inputs!$M$29))-Q70</f>
        <v>0</v>
      </c>
      <c r="R71" s="981">
        <f>(R57*(1+Inputs!$M$29))-R70</f>
        <v>0</v>
      </c>
      <c r="S71" s="981">
        <f>(S57*(1+Inputs!$M$29))-S70</f>
        <v>0</v>
      </c>
    </row>
  </sheetData>
  <mergeCells count="3">
    <mergeCell ref="A1:S1"/>
    <mergeCell ref="H3:M3"/>
    <mergeCell ref="N3:S3"/>
  </mergeCells>
  <pageMargins left="0.39370078740157483" right="0.39370078740157483" top="0.39370078740157483" bottom="0.98425196850393704" header="0.51181102362204722" footer="0.51181102362204722"/>
  <pageSetup paperSize="9" scale="58" orientation="landscape" r:id="rId1"/>
  <headerFooter alignWithMargins="0">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1"/>
    <pageSetUpPr fitToPage="1"/>
  </sheetPr>
  <dimension ref="A1:S71"/>
  <sheetViews>
    <sheetView showGridLines="0" zoomScale="70" zoomScaleNormal="70" workbookViewId="0">
      <pane xSplit="1" ySplit="5" topLeftCell="B6" activePane="bottomRight" state="frozen"/>
      <selection activeCell="B146" sqref="B146"/>
      <selection pane="topRight" activeCell="B146" sqref="B146"/>
      <selection pane="bottomLeft" activeCell="B146" sqref="B146"/>
      <selection pane="bottomRight" activeCell="B6" sqref="B6"/>
    </sheetView>
  </sheetViews>
  <sheetFormatPr defaultRowHeight="12.75" outlineLevelCol="1"/>
  <cols>
    <col min="1" max="1" width="9.140625" style="88"/>
    <col min="2" max="2" width="67.42578125" style="88" customWidth="1"/>
    <col min="3" max="3" width="8.42578125" style="88" bestFit="1" customWidth="1"/>
    <col min="4" max="4" width="26.85546875" style="88" bestFit="1" customWidth="1"/>
    <col min="5" max="5" width="6.85546875" style="88" bestFit="1" customWidth="1"/>
    <col min="6" max="6" width="6.85546875" style="158" bestFit="1" customWidth="1"/>
    <col min="7" max="7" width="1.28515625" style="158" customWidth="1"/>
    <col min="8" max="8" width="10.42578125" style="108" customWidth="1" outlineLevel="1"/>
    <col min="9" max="9" width="9.140625" style="158" outlineLevel="1"/>
    <col min="10" max="13" width="9.42578125" style="158" customWidth="1" outlineLevel="1"/>
    <col min="14" max="14" width="10.28515625" style="158" customWidth="1"/>
    <col min="15" max="19" width="10.28515625" style="88" customWidth="1"/>
    <col min="20" max="257" width="9.140625" style="88"/>
    <col min="258" max="258" width="67.42578125" style="88" customWidth="1"/>
    <col min="259" max="259" width="8.42578125" style="88" bestFit="1" customWidth="1"/>
    <col min="260" max="260" width="15" style="88" customWidth="1"/>
    <col min="261" max="262" width="6.85546875" style="88" bestFit="1" customWidth="1"/>
    <col min="263" max="263" width="1.28515625" style="88" customWidth="1"/>
    <col min="264" max="264" width="10.42578125" style="88" customWidth="1"/>
    <col min="265" max="265" width="9.140625" style="88"/>
    <col min="266" max="269" width="9.42578125" style="88" customWidth="1"/>
    <col min="270" max="275" width="10.28515625" style="88" customWidth="1"/>
    <col min="276" max="513" width="9.140625" style="88"/>
    <col min="514" max="514" width="67.42578125" style="88" customWidth="1"/>
    <col min="515" max="515" width="8.42578125" style="88" bestFit="1" customWidth="1"/>
    <col min="516" max="516" width="15" style="88" customWidth="1"/>
    <col min="517" max="518" width="6.85546875" style="88" bestFit="1" customWidth="1"/>
    <col min="519" max="519" width="1.28515625" style="88" customWidth="1"/>
    <col min="520" max="520" width="10.42578125" style="88" customWidth="1"/>
    <col min="521" max="521" width="9.140625" style="88"/>
    <col min="522" max="525" width="9.42578125" style="88" customWidth="1"/>
    <col min="526" max="531" width="10.28515625" style="88" customWidth="1"/>
    <col min="532" max="769" width="9.140625" style="88"/>
    <col min="770" max="770" width="67.42578125" style="88" customWidth="1"/>
    <col min="771" max="771" width="8.42578125" style="88" bestFit="1" customWidth="1"/>
    <col min="772" max="772" width="15" style="88" customWidth="1"/>
    <col min="773" max="774" width="6.85546875" style="88" bestFit="1" customWidth="1"/>
    <col min="775" max="775" width="1.28515625" style="88" customWidth="1"/>
    <col min="776" max="776" width="10.42578125" style="88" customWidth="1"/>
    <col min="777" max="777" width="9.140625" style="88"/>
    <col min="778" max="781" width="9.42578125" style="88" customWidth="1"/>
    <col min="782" max="787" width="10.28515625" style="88" customWidth="1"/>
    <col min="788" max="1025" width="9.140625" style="88"/>
    <col min="1026" max="1026" width="67.42578125" style="88" customWidth="1"/>
    <col min="1027" max="1027" width="8.42578125" style="88" bestFit="1" customWidth="1"/>
    <col min="1028" max="1028" width="15" style="88" customWidth="1"/>
    <col min="1029" max="1030" width="6.85546875" style="88" bestFit="1" customWidth="1"/>
    <col min="1031" max="1031" width="1.28515625" style="88" customWidth="1"/>
    <col min="1032" max="1032" width="10.42578125" style="88" customWidth="1"/>
    <col min="1033" max="1033" width="9.140625" style="88"/>
    <col min="1034" max="1037" width="9.42578125" style="88" customWidth="1"/>
    <col min="1038" max="1043" width="10.28515625" style="88" customWidth="1"/>
    <col min="1044" max="1281" width="9.140625" style="88"/>
    <col min="1282" max="1282" width="67.42578125" style="88" customWidth="1"/>
    <col min="1283" max="1283" width="8.42578125" style="88" bestFit="1" customWidth="1"/>
    <col min="1284" max="1284" width="15" style="88" customWidth="1"/>
    <col min="1285" max="1286" width="6.85546875" style="88" bestFit="1" customWidth="1"/>
    <col min="1287" max="1287" width="1.28515625" style="88" customWidth="1"/>
    <col min="1288" max="1288" width="10.42578125" style="88" customWidth="1"/>
    <col min="1289" max="1289" width="9.140625" style="88"/>
    <col min="1290" max="1293" width="9.42578125" style="88" customWidth="1"/>
    <col min="1294" max="1299" width="10.28515625" style="88" customWidth="1"/>
    <col min="1300" max="1537" width="9.140625" style="88"/>
    <col min="1538" max="1538" width="67.42578125" style="88" customWidth="1"/>
    <col min="1539" max="1539" width="8.42578125" style="88" bestFit="1" customWidth="1"/>
    <col min="1540" max="1540" width="15" style="88" customWidth="1"/>
    <col min="1541" max="1542" width="6.85546875" style="88" bestFit="1" customWidth="1"/>
    <col min="1543" max="1543" width="1.28515625" style="88" customWidth="1"/>
    <col min="1544" max="1544" width="10.42578125" style="88" customWidth="1"/>
    <col min="1545" max="1545" width="9.140625" style="88"/>
    <col min="1546" max="1549" width="9.42578125" style="88" customWidth="1"/>
    <col min="1550" max="1555" width="10.28515625" style="88" customWidth="1"/>
    <col min="1556" max="1793" width="9.140625" style="88"/>
    <col min="1794" max="1794" width="67.42578125" style="88" customWidth="1"/>
    <col min="1795" max="1795" width="8.42578125" style="88" bestFit="1" customWidth="1"/>
    <col min="1796" max="1796" width="15" style="88" customWidth="1"/>
    <col min="1797" max="1798" width="6.85546875" style="88" bestFit="1" customWidth="1"/>
    <col min="1799" max="1799" width="1.28515625" style="88" customWidth="1"/>
    <col min="1800" max="1800" width="10.42578125" style="88" customWidth="1"/>
    <col min="1801" max="1801" width="9.140625" style="88"/>
    <col min="1802" max="1805" width="9.42578125" style="88" customWidth="1"/>
    <col min="1806" max="1811" width="10.28515625" style="88" customWidth="1"/>
    <col min="1812" max="2049" width="9.140625" style="88"/>
    <col min="2050" max="2050" width="67.42578125" style="88" customWidth="1"/>
    <col min="2051" max="2051" width="8.42578125" style="88" bestFit="1" customWidth="1"/>
    <col min="2052" max="2052" width="15" style="88" customWidth="1"/>
    <col min="2053" max="2054" width="6.85546875" style="88" bestFit="1" customWidth="1"/>
    <col min="2055" max="2055" width="1.28515625" style="88" customWidth="1"/>
    <col min="2056" max="2056" width="10.42578125" style="88" customWidth="1"/>
    <col min="2057" max="2057" width="9.140625" style="88"/>
    <col min="2058" max="2061" width="9.42578125" style="88" customWidth="1"/>
    <col min="2062" max="2067" width="10.28515625" style="88" customWidth="1"/>
    <col min="2068" max="2305" width="9.140625" style="88"/>
    <col min="2306" max="2306" width="67.42578125" style="88" customWidth="1"/>
    <col min="2307" max="2307" width="8.42578125" style="88" bestFit="1" customWidth="1"/>
    <col min="2308" max="2308" width="15" style="88" customWidth="1"/>
    <col min="2309" max="2310" width="6.85546875" style="88" bestFit="1" customWidth="1"/>
    <col min="2311" max="2311" width="1.28515625" style="88" customWidth="1"/>
    <col min="2312" max="2312" width="10.42578125" style="88" customWidth="1"/>
    <col min="2313" max="2313" width="9.140625" style="88"/>
    <col min="2314" max="2317" width="9.42578125" style="88" customWidth="1"/>
    <col min="2318" max="2323" width="10.28515625" style="88" customWidth="1"/>
    <col min="2324" max="2561" width="9.140625" style="88"/>
    <col min="2562" max="2562" width="67.42578125" style="88" customWidth="1"/>
    <col min="2563" max="2563" width="8.42578125" style="88" bestFit="1" customWidth="1"/>
    <col min="2564" max="2564" width="15" style="88" customWidth="1"/>
    <col min="2565" max="2566" width="6.85546875" style="88" bestFit="1" customWidth="1"/>
    <col min="2567" max="2567" width="1.28515625" style="88" customWidth="1"/>
    <col min="2568" max="2568" width="10.42578125" style="88" customWidth="1"/>
    <col min="2569" max="2569" width="9.140625" style="88"/>
    <col min="2570" max="2573" width="9.42578125" style="88" customWidth="1"/>
    <col min="2574" max="2579" width="10.28515625" style="88" customWidth="1"/>
    <col min="2580" max="2817" width="9.140625" style="88"/>
    <col min="2818" max="2818" width="67.42578125" style="88" customWidth="1"/>
    <col min="2819" max="2819" width="8.42578125" style="88" bestFit="1" customWidth="1"/>
    <col min="2820" max="2820" width="15" style="88" customWidth="1"/>
    <col min="2821" max="2822" width="6.85546875" style="88" bestFit="1" customWidth="1"/>
    <col min="2823" max="2823" width="1.28515625" style="88" customWidth="1"/>
    <col min="2824" max="2824" width="10.42578125" style="88" customWidth="1"/>
    <col min="2825" max="2825" width="9.140625" style="88"/>
    <col min="2826" max="2829" width="9.42578125" style="88" customWidth="1"/>
    <col min="2830" max="2835" width="10.28515625" style="88" customWidth="1"/>
    <col min="2836" max="3073" width="9.140625" style="88"/>
    <col min="3074" max="3074" width="67.42578125" style="88" customWidth="1"/>
    <col min="3075" max="3075" width="8.42578125" style="88" bestFit="1" customWidth="1"/>
    <col min="3076" max="3076" width="15" style="88" customWidth="1"/>
    <col min="3077" max="3078" width="6.85546875" style="88" bestFit="1" customWidth="1"/>
    <col min="3079" max="3079" width="1.28515625" style="88" customWidth="1"/>
    <col min="3080" max="3080" width="10.42578125" style="88" customWidth="1"/>
    <col min="3081" max="3081" width="9.140625" style="88"/>
    <col min="3082" max="3085" width="9.42578125" style="88" customWidth="1"/>
    <col min="3086" max="3091" width="10.28515625" style="88" customWidth="1"/>
    <col min="3092" max="3329" width="9.140625" style="88"/>
    <col min="3330" max="3330" width="67.42578125" style="88" customWidth="1"/>
    <col min="3331" max="3331" width="8.42578125" style="88" bestFit="1" customWidth="1"/>
    <col min="3332" max="3332" width="15" style="88" customWidth="1"/>
    <col min="3333" max="3334" width="6.85546875" style="88" bestFit="1" customWidth="1"/>
    <col min="3335" max="3335" width="1.28515625" style="88" customWidth="1"/>
    <col min="3336" max="3336" width="10.42578125" style="88" customWidth="1"/>
    <col min="3337" max="3337" width="9.140625" style="88"/>
    <col min="3338" max="3341" width="9.42578125" style="88" customWidth="1"/>
    <col min="3342" max="3347" width="10.28515625" style="88" customWidth="1"/>
    <col min="3348" max="3585" width="9.140625" style="88"/>
    <col min="3586" max="3586" width="67.42578125" style="88" customWidth="1"/>
    <col min="3587" max="3587" width="8.42578125" style="88" bestFit="1" customWidth="1"/>
    <col min="3588" max="3588" width="15" style="88" customWidth="1"/>
    <col min="3589" max="3590" width="6.85546875" style="88" bestFit="1" customWidth="1"/>
    <col min="3591" max="3591" width="1.28515625" style="88" customWidth="1"/>
    <col min="3592" max="3592" width="10.42578125" style="88" customWidth="1"/>
    <col min="3593" max="3593" width="9.140625" style="88"/>
    <col min="3594" max="3597" width="9.42578125" style="88" customWidth="1"/>
    <col min="3598" max="3603" width="10.28515625" style="88" customWidth="1"/>
    <col min="3604" max="3841" width="9.140625" style="88"/>
    <col min="3842" max="3842" width="67.42578125" style="88" customWidth="1"/>
    <col min="3843" max="3843" width="8.42578125" style="88" bestFit="1" customWidth="1"/>
    <col min="3844" max="3844" width="15" style="88" customWidth="1"/>
    <col min="3845" max="3846" width="6.85546875" style="88" bestFit="1" customWidth="1"/>
    <col min="3847" max="3847" width="1.28515625" style="88" customWidth="1"/>
    <col min="3848" max="3848" width="10.42578125" style="88" customWidth="1"/>
    <col min="3849" max="3849" width="9.140625" style="88"/>
    <col min="3850" max="3853" width="9.42578125" style="88" customWidth="1"/>
    <col min="3854" max="3859" width="10.28515625" style="88" customWidth="1"/>
    <col min="3860" max="4097" width="9.140625" style="88"/>
    <col min="4098" max="4098" width="67.42578125" style="88" customWidth="1"/>
    <col min="4099" max="4099" width="8.42578125" style="88" bestFit="1" customWidth="1"/>
    <col min="4100" max="4100" width="15" style="88" customWidth="1"/>
    <col min="4101" max="4102" width="6.85546875" style="88" bestFit="1" customWidth="1"/>
    <col min="4103" max="4103" width="1.28515625" style="88" customWidth="1"/>
    <col min="4104" max="4104" width="10.42578125" style="88" customWidth="1"/>
    <col min="4105" max="4105" width="9.140625" style="88"/>
    <col min="4106" max="4109" width="9.42578125" style="88" customWidth="1"/>
    <col min="4110" max="4115" width="10.28515625" style="88" customWidth="1"/>
    <col min="4116" max="4353" width="9.140625" style="88"/>
    <col min="4354" max="4354" width="67.42578125" style="88" customWidth="1"/>
    <col min="4355" max="4355" width="8.42578125" style="88" bestFit="1" customWidth="1"/>
    <col min="4356" max="4356" width="15" style="88" customWidth="1"/>
    <col min="4357" max="4358" width="6.85546875" style="88" bestFit="1" customWidth="1"/>
    <col min="4359" max="4359" width="1.28515625" style="88" customWidth="1"/>
    <col min="4360" max="4360" width="10.42578125" style="88" customWidth="1"/>
    <col min="4361" max="4361" width="9.140625" style="88"/>
    <col min="4362" max="4365" width="9.42578125" style="88" customWidth="1"/>
    <col min="4366" max="4371" width="10.28515625" style="88" customWidth="1"/>
    <col min="4372" max="4609" width="9.140625" style="88"/>
    <col min="4610" max="4610" width="67.42578125" style="88" customWidth="1"/>
    <col min="4611" max="4611" width="8.42578125" style="88" bestFit="1" customWidth="1"/>
    <col min="4612" max="4612" width="15" style="88" customWidth="1"/>
    <col min="4613" max="4614" width="6.85546875" style="88" bestFit="1" customWidth="1"/>
    <col min="4615" max="4615" width="1.28515625" style="88" customWidth="1"/>
    <col min="4616" max="4616" width="10.42578125" style="88" customWidth="1"/>
    <col min="4617" max="4617" width="9.140625" style="88"/>
    <col min="4618" max="4621" width="9.42578125" style="88" customWidth="1"/>
    <col min="4622" max="4627" width="10.28515625" style="88" customWidth="1"/>
    <col min="4628" max="4865" width="9.140625" style="88"/>
    <col min="4866" max="4866" width="67.42578125" style="88" customWidth="1"/>
    <col min="4867" max="4867" width="8.42578125" style="88" bestFit="1" customWidth="1"/>
    <col min="4868" max="4868" width="15" style="88" customWidth="1"/>
    <col min="4869" max="4870" width="6.85546875" style="88" bestFit="1" customWidth="1"/>
    <col min="4871" max="4871" width="1.28515625" style="88" customWidth="1"/>
    <col min="4872" max="4872" width="10.42578125" style="88" customWidth="1"/>
    <col min="4873" max="4873" width="9.140625" style="88"/>
    <col min="4874" max="4877" width="9.42578125" style="88" customWidth="1"/>
    <col min="4878" max="4883" width="10.28515625" style="88" customWidth="1"/>
    <col min="4884" max="5121" width="9.140625" style="88"/>
    <col min="5122" max="5122" width="67.42578125" style="88" customWidth="1"/>
    <col min="5123" max="5123" width="8.42578125" style="88" bestFit="1" customWidth="1"/>
    <col min="5124" max="5124" width="15" style="88" customWidth="1"/>
    <col min="5125" max="5126" width="6.85546875" style="88" bestFit="1" customWidth="1"/>
    <col min="5127" max="5127" width="1.28515625" style="88" customWidth="1"/>
    <col min="5128" max="5128" width="10.42578125" style="88" customWidth="1"/>
    <col min="5129" max="5129" width="9.140625" style="88"/>
    <col min="5130" max="5133" width="9.42578125" style="88" customWidth="1"/>
    <col min="5134" max="5139" width="10.28515625" style="88" customWidth="1"/>
    <col min="5140" max="5377" width="9.140625" style="88"/>
    <col min="5378" max="5378" width="67.42578125" style="88" customWidth="1"/>
    <col min="5379" max="5379" width="8.42578125" style="88" bestFit="1" customWidth="1"/>
    <col min="5380" max="5380" width="15" style="88" customWidth="1"/>
    <col min="5381" max="5382" width="6.85546875" style="88" bestFit="1" customWidth="1"/>
    <col min="5383" max="5383" width="1.28515625" style="88" customWidth="1"/>
    <col min="5384" max="5384" width="10.42578125" style="88" customWidth="1"/>
    <col min="5385" max="5385" width="9.140625" style="88"/>
    <col min="5386" max="5389" width="9.42578125" style="88" customWidth="1"/>
    <col min="5390" max="5395" width="10.28515625" style="88" customWidth="1"/>
    <col min="5396" max="5633" width="9.140625" style="88"/>
    <col min="5634" max="5634" width="67.42578125" style="88" customWidth="1"/>
    <col min="5635" max="5635" width="8.42578125" style="88" bestFit="1" customWidth="1"/>
    <col min="5636" max="5636" width="15" style="88" customWidth="1"/>
    <col min="5637" max="5638" width="6.85546875" style="88" bestFit="1" customWidth="1"/>
    <col min="5639" max="5639" width="1.28515625" style="88" customWidth="1"/>
    <col min="5640" max="5640" width="10.42578125" style="88" customWidth="1"/>
    <col min="5641" max="5641" width="9.140625" style="88"/>
    <col min="5642" max="5645" width="9.42578125" style="88" customWidth="1"/>
    <col min="5646" max="5651" width="10.28515625" style="88" customWidth="1"/>
    <col min="5652" max="5889" width="9.140625" style="88"/>
    <col min="5890" max="5890" width="67.42578125" style="88" customWidth="1"/>
    <col min="5891" max="5891" width="8.42578125" style="88" bestFit="1" customWidth="1"/>
    <col min="5892" max="5892" width="15" style="88" customWidth="1"/>
    <col min="5893" max="5894" width="6.85546875" style="88" bestFit="1" customWidth="1"/>
    <col min="5895" max="5895" width="1.28515625" style="88" customWidth="1"/>
    <col min="5896" max="5896" width="10.42578125" style="88" customWidth="1"/>
    <col min="5897" max="5897" width="9.140625" style="88"/>
    <col min="5898" max="5901" width="9.42578125" style="88" customWidth="1"/>
    <col min="5902" max="5907" width="10.28515625" style="88" customWidth="1"/>
    <col min="5908" max="6145" width="9.140625" style="88"/>
    <col min="6146" max="6146" width="67.42578125" style="88" customWidth="1"/>
    <col min="6147" max="6147" width="8.42578125" style="88" bestFit="1" customWidth="1"/>
    <col min="6148" max="6148" width="15" style="88" customWidth="1"/>
    <col min="6149" max="6150" width="6.85546875" style="88" bestFit="1" customWidth="1"/>
    <col min="6151" max="6151" width="1.28515625" style="88" customWidth="1"/>
    <col min="6152" max="6152" width="10.42578125" style="88" customWidth="1"/>
    <col min="6153" max="6153" width="9.140625" style="88"/>
    <col min="6154" max="6157" width="9.42578125" style="88" customWidth="1"/>
    <col min="6158" max="6163" width="10.28515625" style="88" customWidth="1"/>
    <col min="6164" max="6401" width="9.140625" style="88"/>
    <col min="6402" max="6402" width="67.42578125" style="88" customWidth="1"/>
    <col min="6403" max="6403" width="8.42578125" style="88" bestFit="1" customWidth="1"/>
    <col min="6404" max="6404" width="15" style="88" customWidth="1"/>
    <col min="6405" max="6406" width="6.85546875" style="88" bestFit="1" customWidth="1"/>
    <col min="6407" max="6407" width="1.28515625" style="88" customWidth="1"/>
    <col min="6408" max="6408" width="10.42578125" style="88" customWidth="1"/>
    <col min="6409" max="6409" width="9.140625" style="88"/>
    <col min="6410" max="6413" width="9.42578125" style="88" customWidth="1"/>
    <col min="6414" max="6419" width="10.28515625" style="88" customWidth="1"/>
    <col min="6420" max="6657" width="9.140625" style="88"/>
    <col min="6658" max="6658" width="67.42578125" style="88" customWidth="1"/>
    <col min="6659" max="6659" width="8.42578125" style="88" bestFit="1" customWidth="1"/>
    <col min="6660" max="6660" width="15" style="88" customWidth="1"/>
    <col min="6661" max="6662" width="6.85546875" style="88" bestFit="1" customWidth="1"/>
    <col min="6663" max="6663" width="1.28515625" style="88" customWidth="1"/>
    <col min="6664" max="6664" width="10.42578125" style="88" customWidth="1"/>
    <col min="6665" max="6665" width="9.140625" style="88"/>
    <col min="6666" max="6669" width="9.42578125" style="88" customWidth="1"/>
    <col min="6670" max="6675" width="10.28515625" style="88" customWidth="1"/>
    <col min="6676" max="6913" width="9.140625" style="88"/>
    <col min="6914" max="6914" width="67.42578125" style="88" customWidth="1"/>
    <col min="6915" max="6915" width="8.42578125" style="88" bestFit="1" customWidth="1"/>
    <col min="6916" max="6916" width="15" style="88" customWidth="1"/>
    <col min="6917" max="6918" width="6.85546875" style="88" bestFit="1" customWidth="1"/>
    <col min="6919" max="6919" width="1.28515625" style="88" customWidth="1"/>
    <col min="6920" max="6920" width="10.42578125" style="88" customWidth="1"/>
    <col min="6921" max="6921" width="9.140625" style="88"/>
    <col min="6922" max="6925" width="9.42578125" style="88" customWidth="1"/>
    <col min="6926" max="6931" width="10.28515625" style="88" customWidth="1"/>
    <col min="6932" max="7169" width="9.140625" style="88"/>
    <col min="7170" max="7170" width="67.42578125" style="88" customWidth="1"/>
    <col min="7171" max="7171" width="8.42578125" style="88" bestFit="1" customWidth="1"/>
    <col min="7172" max="7172" width="15" style="88" customWidth="1"/>
    <col min="7173" max="7174" width="6.85546875" style="88" bestFit="1" customWidth="1"/>
    <col min="7175" max="7175" width="1.28515625" style="88" customWidth="1"/>
    <col min="7176" max="7176" width="10.42578125" style="88" customWidth="1"/>
    <col min="7177" max="7177" width="9.140625" style="88"/>
    <col min="7178" max="7181" width="9.42578125" style="88" customWidth="1"/>
    <col min="7182" max="7187" width="10.28515625" style="88" customWidth="1"/>
    <col min="7188" max="7425" width="9.140625" style="88"/>
    <col min="7426" max="7426" width="67.42578125" style="88" customWidth="1"/>
    <col min="7427" max="7427" width="8.42578125" style="88" bestFit="1" customWidth="1"/>
    <col min="7428" max="7428" width="15" style="88" customWidth="1"/>
    <col min="7429" max="7430" width="6.85546875" style="88" bestFit="1" customWidth="1"/>
    <col min="7431" max="7431" width="1.28515625" style="88" customWidth="1"/>
    <col min="7432" max="7432" width="10.42578125" style="88" customWidth="1"/>
    <col min="7433" max="7433" width="9.140625" style="88"/>
    <col min="7434" max="7437" width="9.42578125" style="88" customWidth="1"/>
    <col min="7438" max="7443" width="10.28515625" style="88" customWidth="1"/>
    <col min="7444" max="7681" width="9.140625" style="88"/>
    <col min="7682" max="7682" width="67.42578125" style="88" customWidth="1"/>
    <col min="7683" max="7683" width="8.42578125" style="88" bestFit="1" customWidth="1"/>
    <col min="7684" max="7684" width="15" style="88" customWidth="1"/>
    <col min="7685" max="7686" width="6.85546875" style="88" bestFit="1" customWidth="1"/>
    <col min="7687" max="7687" width="1.28515625" style="88" customWidth="1"/>
    <col min="7688" max="7688" width="10.42578125" style="88" customWidth="1"/>
    <col min="7689" max="7689" width="9.140625" style="88"/>
    <col min="7690" max="7693" width="9.42578125" style="88" customWidth="1"/>
    <col min="7694" max="7699" width="10.28515625" style="88" customWidth="1"/>
    <col min="7700" max="7937" width="9.140625" style="88"/>
    <col min="7938" max="7938" width="67.42578125" style="88" customWidth="1"/>
    <col min="7939" max="7939" width="8.42578125" style="88" bestFit="1" customWidth="1"/>
    <col min="7940" max="7940" width="15" style="88" customWidth="1"/>
    <col min="7941" max="7942" width="6.85546875" style="88" bestFit="1" customWidth="1"/>
    <col min="7943" max="7943" width="1.28515625" style="88" customWidth="1"/>
    <col min="7944" max="7944" width="10.42578125" style="88" customWidth="1"/>
    <col min="7945" max="7945" width="9.140625" style="88"/>
    <col min="7946" max="7949" width="9.42578125" style="88" customWidth="1"/>
    <col min="7950" max="7955" width="10.28515625" style="88" customWidth="1"/>
    <col min="7956" max="8193" width="9.140625" style="88"/>
    <col min="8194" max="8194" width="67.42578125" style="88" customWidth="1"/>
    <col min="8195" max="8195" width="8.42578125" style="88" bestFit="1" customWidth="1"/>
    <col min="8196" max="8196" width="15" style="88" customWidth="1"/>
    <col min="8197" max="8198" width="6.85546875" style="88" bestFit="1" customWidth="1"/>
    <col min="8199" max="8199" width="1.28515625" style="88" customWidth="1"/>
    <col min="8200" max="8200" width="10.42578125" style="88" customWidth="1"/>
    <col min="8201" max="8201" width="9.140625" style="88"/>
    <col min="8202" max="8205" width="9.42578125" style="88" customWidth="1"/>
    <col min="8206" max="8211" width="10.28515625" style="88" customWidth="1"/>
    <col min="8212" max="8449" width="9.140625" style="88"/>
    <col min="8450" max="8450" width="67.42578125" style="88" customWidth="1"/>
    <col min="8451" max="8451" width="8.42578125" style="88" bestFit="1" customWidth="1"/>
    <col min="8452" max="8452" width="15" style="88" customWidth="1"/>
    <col min="8453" max="8454" width="6.85546875" style="88" bestFit="1" customWidth="1"/>
    <col min="8455" max="8455" width="1.28515625" style="88" customWidth="1"/>
    <col min="8456" max="8456" width="10.42578125" style="88" customWidth="1"/>
    <col min="8457" max="8457" width="9.140625" style="88"/>
    <col min="8458" max="8461" width="9.42578125" style="88" customWidth="1"/>
    <col min="8462" max="8467" width="10.28515625" style="88" customWidth="1"/>
    <col min="8468" max="8705" width="9.140625" style="88"/>
    <col min="8706" max="8706" width="67.42578125" style="88" customWidth="1"/>
    <col min="8707" max="8707" width="8.42578125" style="88" bestFit="1" customWidth="1"/>
    <col min="8708" max="8708" width="15" style="88" customWidth="1"/>
    <col min="8709" max="8710" width="6.85546875" style="88" bestFit="1" customWidth="1"/>
    <col min="8711" max="8711" width="1.28515625" style="88" customWidth="1"/>
    <col min="8712" max="8712" width="10.42578125" style="88" customWidth="1"/>
    <col min="8713" max="8713" width="9.140625" style="88"/>
    <col min="8714" max="8717" width="9.42578125" style="88" customWidth="1"/>
    <col min="8718" max="8723" width="10.28515625" style="88" customWidth="1"/>
    <col min="8724" max="8961" width="9.140625" style="88"/>
    <col min="8962" max="8962" width="67.42578125" style="88" customWidth="1"/>
    <col min="8963" max="8963" width="8.42578125" style="88" bestFit="1" customWidth="1"/>
    <col min="8964" max="8964" width="15" style="88" customWidth="1"/>
    <col min="8965" max="8966" width="6.85546875" style="88" bestFit="1" customWidth="1"/>
    <col min="8967" max="8967" width="1.28515625" style="88" customWidth="1"/>
    <col min="8968" max="8968" width="10.42578125" style="88" customWidth="1"/>
    <col min="8969" max="8969" width="9.140625" style="88"/>
    <col min="8970" max="8973" width="9.42578125" style="88" customWidth="1"/>
    <col min="8974" max="8979" width="10.28515625" style="88" customWidth="1"/>
    <col min="8980" max="9217" width="9.140625" style="88"/>
    <col min="9218" max="9218" width="67.42578125" style="88" customWidth="1"/>
    <col min="9219" max="9219" width="8.42578125" style="88" bestFit="1" customWidth="1"/>
    <col min="9220" max="9220" width="15" style="88" customWidth="1"/>
    <col min="9221" max="9222" width="6.85546875" style="88" bestFit="1" customWidth="1"/>
    <col min="9223" max="9223" width="1.28515625" style="88" customWidth="1"/>
    <col min="9224" max="9224" width="10.42578125" style="88" customWidth="1"/>
    <col min="9225" max="9225" width="9.140625" style="88"/>
    <col min="9226" max="9229" width="9.42578125" style="88" customWidth="1"/>
    <col min="9230" max="9235" width="10.28515625" style="88" customWidth="1"/>
    <col min="9236" max="9473" width="9.140625" style="88"/>
    <col min="9474" max="9474" width="67.42578125" style="88" customWidth="1"/>
    <col min="9475" max="9475" width="8.42578125" style="88" bestFit="1" customWidth="1"/>
    <col min="9476" max="9476" width="15" style="88" customWidth="1"/>
    <col min="9477" max="9478" width="6.85546875" style="88" bestFit="1" customWidth="1"/>
    <col min="9479" max="9479" width="1.28515625" style="88" customWidth="1"/>
    <col min="9480" max="9480" width="10.42578125" style="88" customWidth="1"/>
    <col min="9481" max="9481" width="9.140625" style="88"/>
    <col min="9482" max="9485" width="9.42578125" style="88" customWidth="1"/>
    <col min="9486" max="9491" width="10.28515625" style="88" customWidth="1"/>
    <col min="9492" max="9729" width="9.140625" style="88"/>
    <col min="9730" max="9730" width="67.42578125" style="88" customWidth="1"/>
    <col min="9731" max="9731" width="8.42578125" style="88" bestFit="1" customWidth="1"/>
    <col min="9732" max="9732" width="15" style="88" customWidth="1"/>
    <col min="9733" max="9734" width="6.85546875" style="88" bestFit="1" customWidth="1"/>
    <col min="9735" max="9735" width="1.28515625" style="88" customWidth="1"/>
    <col min="9736" max="9736" width="10.42578125" style="88" customWidth="1"/>
    <col min="9737" max="9737" width="9.140625" style="88"/>
    <col min="9738" max="9741" width="9.42578125" style="88" customWidth="1"/>
    <col min="9742" max="9747" width="10.28515625" style="88" customWidth="1"/>
    <col min="9748" max="9985" width="9.140625" style="88"/>
    <col min="9986" max="9986" width="67.42578125" style="88" customWidth="1"/>
    <col min="9987" max="9987" width="8.42578125" style="88" bestFit="1" customWidth="1"/>
    <col min="9988" max="9988" width="15" style="88" customWidth="1"/>
    <col min="9989" max="9990" width="6.85546875" style="88" bestFit="1" customWidth="1"/>
    <col min="9991" max="9991" width="1.28515625" style="88" customWidth="1"/>
    <col min="9992" max="9992" width="10.42578125" style="88" customWidth="1"/>
    <col min="9993" max="9993" width="9.140625" style="88"/>
    <col min="9994" max="9997" width="9.42578125" style="88" customWidth="1"/>
    <col min="9998" max="10003" width="10.28515625" style="88" customWidth="1"/>
    <col min="10004" max="10241" width="9.140625" style="88"/>
    <col min="10242" max="10242" width="67.42578125" style="88" customWidth="1"/>
    <col min="10243" max="10243" width="8.42578125" style="88" bestFit="1" customWidth="1"/>
    <col min="10244" max="10244" width="15" style="88" customWidth="1"/>
    <col min="10245" max="10246" width="6.85546875" style="88" bestFit="1" customWidth="1"/>
    <col min="10247" max="10247" width="1.28515625" style="88" customWidth="1"/>
    <col min="10248" max="10248" width="10.42578125" style="88" customWidth="1"/>
    <col min="10249" max="10249" width="9.140625" style="88"/>
    <col min="10250" max="10253" width="9.42578125" style="88" customWidth="1"/>
    <col min="10254" max="10259" width="10.28515625" style="88" customWidth="1"/>
    <col min="10260" max="10497" width="9.140625" style="88"/>
    <col min="10498" max="10498" width="67.42578125" style="88" customWidth="1"/>
    <col min="10499" max="10499" width="8.42578125" style="88" bestFit="1" customWidth="1"/>
    <col min="10500" max="10500" width="15" style="88" customWidth="1"/>
    <col min="10501" max="10502" width="6.85546875" style="88" bestFit="1" customWidth="1"/>
    <col min="10503" max="10503" width="1.28515625" style="88" customWidth="1"/>
    <col min="10504" max="10504" width="10.42578125" style="88" customWidth="1"/>
    <col min="10505" max="10505" width="9.140625" style="88"/>
    <col min="10506" max="10509" width="9.42578125" style="88" customWidth="1"/>
    <col min="10510" max="10515" width="10.28515625" style="88" customWidth="1"/>
    <col min="10516" max="10753" width="9.140625" style="88"/>
    <col min="10754" max="10754" width="67.42578125" style="88" customWidth="1"/>
    <col min="10755" max="10755" width="8.42578125" style="88" bestFit="1" customWidth="1"/>
    <col min="10756" max="10756" width="15" style="88" customWidth="1"/>
    <col min="10757" max="10758" width="6.85546875" style="88" bestFit="1" customWidth="1"/>
    <col min="10759" max="10759" width="1.28515625" style="88" customWidth="1"/>
    <col min="10760" max="10760" width="10.42578125" style="88" customWidth="1"/>
    <col min="10761" max="10761" width="9.140625" style="88"/>
    <col min="10762" max="10765" width="9.42578125" style="88" customWidth="1"/>
    <col min="10766" max="10771" width="10.28515625" style="88" customWidth="1"/>
    <col min="10772" max="11009" width="9.140625" style="88"/>
    <col min="11010" max="11010" width="67.42578125" style="88" customWidth="1"/>
    <col min="11011" max="11011" width="8.42578125" style="88" bestFit="1" customWidth="1"/>
    <col min="11012" max="11012" width="15" style="88" customWidth="1"/>
    <col min="11013" max="11014" width="6.85546875" style="88" bestFit="1" customWidth="1"/>
    <col min="11015" max="11015" width="1.28515625" style="88" customWidth="1"/>
    <col min="11016" max="11016" width="10.42578125" style="88" customWidth="1"/>
    <col min="11017" max="11017" width="9.140625" style="88"/>
    <col min="11018" max="11021" width="9.42578125" style="88" customWidth="1"/>
    <col min="11022" max="11027" width="10.28515625" style="88" customWidth="1"/>
    <col min="11028" max="11265" width="9.140625" style="88"/>
    <col min="11266" max="11266" width="67.42578125" style="88" customWidth="1"/>
    <col min="11267" max="11267" width="8.42578125" style="88" bestFit="1" customWidth="1"/>
    <col min="11268" max="11268" width="15" style="88" customWidth="1"/>
    <col min="11269" max="11270" width="6.85546875" style="88" bestFit="1" customWidth="1"/>
    <col min="11271" max="11271" width="1.28515625" style="88" customWidth="1"/>
    <col min="11272" max="11272" width="10.42578125" style="88" customWidth="1"/>
    <col min="11273" max="11273" width="9.140625" style="88"/>
    <col min="11274" max="11277" width="9.42578125" style="88" customWidth="1"/>
    <col min="11278" max="11283" width="10.28515625" style="88" customWidth="1"/>
    <col min="11284" max="11521" width="9.140625" style="88"/>
    <col min="11522" max="11522" width="67.42578125" style="88" customWidth="1"/>
    <col min="11523" max="11523" width="8.42578125" style="88" bestFit="1" customWidth="1"/>
    <col min="11524" max="11524" width="15" style="88" customWidth="1"/>
    <col min="11525" max="11526" width="6.85546875" style="88" bestFit="1" customWidth="1"/>
    <col min="11527" max="11527" width="1.28515625" style="88" customWidth="1"/>
    <col min="11528" max="11528" width="10.42578125" style="88" customWidth="1"/>
    <col min="11529" max="11529" width="9.140625" style="88"/>
    <col min="11530" max="11533" width="9.42578125" style="88" customWidth="1"/>
    <col min="11534" max="11539" width="10.28515625" style="88" customWidth="1"/>
    <col min="11540" max="11777" width="9.140625" style="88"/>
    <col min="11778" max="11778" width="67.42578125" style="88" customWidth="1"/>
    <col min="11779" max="11779" width="8.42578125" style="88" bestFit="1" customWidth="1"/>
    <col min="11780" max="11780" width="15" style="88" customWidth="1"/>
    <col min="11781" max="11782" width="6.85546875" style="88" bestFit="1" customWidth="1"/>
    <col min="11783" max="11783" width="1.28515625" style="88" customWidth="1"/>
    <col min="11784" max="11784" width="10.42578125" style="88" customWidth="1"/>
    <col min="11785" max="11785" width="9.140625" style="88"/>
    <col min="11786" max="11789" width="9.42578125" style="88" customWidth="1"/>
    <col min="11790" max="11795" width="10.28515625" style="88" customWidth="1"/>
    <col min="11796" max="12033" width="9.140625" style="88"/>
    <col min="12034" max="12034" width="67.42578125" style="88" customWidth="1"/>
    <col min="12035" max="12035" width="8.42578125" style="88" bestFit="1" customWidth="1"/>
    <col min="12036" max="12036" width="15" style="88" customWidth="1"/>
    <col min="12037" max="12038" width="6.85546875" style="88" bestFit="1" customWidth="1"/>
    <col min="12039" max="12039" width="1.28515625" style="88" customWidth="1"/>
    <col min="12040" max="12040" width="10.42578125" style="88" customWidth="1"/>
    <col min="12041" max="12041" width="9.140625" style="88"/>
    <col min="12042" max="12045" width="9.42578125" style="88" customWidth="1"/>
    <col min="12046" max="12051" width="10.28515625" style="88" customWidth="1"/>
    <col min="12052" max="12289" width="9.140625" style="88"/>
    <col min="12290" max="12290" width="67.42578125" style="88" customWidth="1"/>
    <col min="12291" max="12291" width="8.42578125" style="88" bestFit="1" customWidth="1"/>
    <col min="12292" max="12292" width="15" style="88" customWidth="1"/>
    <col min="12293" max="12294" width="6.85546875" style="88" bestFit="1" customWidth="1"/>
    <col min="12295" max="12295" width="1.28515625" style="88" customWidth="1"/>
    <col min="12296" max="12296" width="10.42578125" style="88" customWidth="1"/>
    <col min="12297" max="12297" width="9.140625" style="88"/>
    <col min="12298" max="12301" width="9.42578125" style="88" customWidth="1"/>
    <col min="12302" max="12307" width="10.28515625" style="88" customWidth="1"/>
    <col min="12308" max="12545" width="9.140625" style="88"/>
    <col min="12546" max="12546" width="67.42578125" style="88" customWidth="1"/>
    <col min="12547" max="12547" width="8.42578125" style="88" bestFit="1" customWidth="1"/>
    <col min="12548" max="12548" width="15" style="88" customWidth="1"/>
    <col min="12549" max="12550" width="6.85546875" style="88" bestFit="1" customWidth="1"/>
    <col min="12551" max="12551" width="1.28515625" style="88" customWidth="1"/>
    <col min="12552" max="12552" width="10.42578125" style="88" customWidth="1"/>
    <col min="12553" max="12553" width="9.140625" style="88"/>
    <col min="12554" max="12557" width="9.42578125" style="88" customWidth="1"/>
    <col min="12558" max="12563" width="10.28515625" style="88" customWidth="1"/>
    <col min="12564" max="12801" width="9.140625" style="88"/>
    <col min="12802" max="12802" width="67.42578125" style="88" customWidth="1"/>
    <col min="12803" max="12803" width="8.42578125" style="88" bestFit="1" customWidth="1"/>
    <col min="12804" max="12804" width="15" style="88" customWidth="1"/>
    <col min="12805" max="12806" width="6.85546875" style="88" bestFit="1" customWidth="1"/>
    <col min="12807" max="12807" width="1.28515625" style="88" customWidth="1"/>
    <col min="12808" max="12808" width="10.42578125" style="88" customWidth="1"/>
    <col min="12809" max="12809" width="9.140625" style="88"/>
    <col min="12810" max="12813" width="9.42578125" style="88" customWidth="1"/>
    <col min="12814" max="12819" width="10.28515625" style="88" customWidth="1"/>
    <col min="12820" max="13057" width="9.140625" style="88"/>
    <col min="13058" max="13058" width="67.42578125" style="88" customWidth="1"/>
    <col min="13059" max="13059" width="8.42578125" style="88" bestFit="1" customWidth="1"/>
    <col min="13060" max="13060" width="15" style="88" customWidth="1"/>
    <col min="13061" max="13062" width="6.85546875" style="88" bestFit="1" customWidth="1"/>
    <col min="13063" max="13063" width="1.28515625" style="88" customWidth="1"/>
    <col min="13064" max="13064" width="10.42578125" style="88" customWidth="1"/>
    <col min="13065" max="13065" width="9.140625" style="88"/>
    <col min="13066" max="13069" width="9.42578125" style="88" customWidth="1"/>
    <col min="13070" max="13075" width="10.28515625" style="88" customWidth="1"/>
    <col min="13076" max="13313" width="9.140625" style="88"/>
    <col min="13314" max="13314" width="67.42578125" style="88" customWidth="1"/>
    <col min="13315" max="13315" width="8.42578125" style="88" bestFit="1" customWidth="1"/>
    <col min="13316" max="13316" width="15" style="88" customWidth="1"/>
    <col min="13317" max="13318" width="6.85546875" style="88" bestFit="1" customWidth="1"/>
    <col min="13319" max="13319" width="1.28515625" style="88" customWidth="1"/>
    <col min="13320" max="13320" width="10.42578125" style="88" customWidth="1"/>
    <col min="13321" max="13321" width="9.140625" style="88"/>
    <col min="13322" max="13325" width="9.42578125" style="88" customWidth="1"/>
    <col min="13326" max="13331" width="10.28515625" style="88" customWidth="1"/>
    <col min="13332" max="13569" width="9.140625" style="88"/>
    <col min="13570" max="13570" width="67.42578125" style="88" customWidth="1"/>
    <col min="13571" max="13571" width="8.42578125" style="88" bestFit="1" customWidth="1"/>
    <col min="13572" max="13572" width="15" style="88" customWidth="1"/>
    <col min="13573" max="13574" width="6.85546875" style="88" bestFit="1" customWidth="1"/>
    <col min="13575" max="13575" width="1.28515625" style="88" customWidth="1"/>
    <col min="13576" max="13576" width="10.42578125" style="88" customWidth="1"/>
    <col min="13577" max="13577" width="9.140625" style="88"/>
    <col min="13578" max="13581" width="9.42578125" style="88" customWidth="1"/>
    <col min="13582" max="13587" width="10.28515625" style="88" customWidth="1"/>
    <col min="13588" max="13825" width="9.140625" style="88"/>
    <col min="13826" max="13826" width="67.42578125" style="88" customWidth="1"/>
    <col min="13827" max="13827" width="8.42578125" style="88" bestFit="1" customWidth="1"/>
    <col min="13828" max="13828" width="15" style="88" customWidth="1"/>
    <col min="13829" max="13830" width="6.85546875" style="88" bestFit="1" customWidth="1"/>
    <col min="13831" max="13831" width="1.28515625" style="88" customWidth="1"/>
    <col min="13832" max="13832" width="10.42578125" style="88" customWidth="1"/>
    <col min="13833" max="13833" width="9.140625" style="88"/>
    <col min="13834" max="13837" width="9.42578125" style="88" customWidth="1"/>
    <col min="13838" max="13843" width="10.28515625" style="88" customWidth="1"/>
    <col min="13844" max="14081" width="9.140625" style="88"/>
    <col min="14082" max="14082" width="67.42578125" style="88" customWidth="1"/>
    <col min="14083" max="14083" width="8.42578125" style="88" bestFit="1" customWidth="1"/>
    <col min="14084" max="14084" width="15" style="88" customWidth="1"/>
    <col min="14085" max="14086" width="6.85546875" style="88" bestFit="1" customWidth="1"/>
    <col min="14087" max="14087" width="1.28515625" style="88" customWidth="1"/>
    <col min="14088" max="14088" width="10.42578125" style="88" customWidth="1"/>
    <col min="14089" max="14089" width="9.140625" style="88"/>
    <col min="14090" max="14093" width="9.42578125" style="88" customWidth="1"/>
    <col min="14094" max="14099" width="10.28515625" style="88" customWidth="1"/>
    <col min="14100" max="14337" width="9.140625" style="88"/>
    <col min="14338" max="14338" width="67.42578125" style="88" customWidth="1"/>
    <col min="14339" max="14339" width="8.42578125" style="88" bestFit="1" customWidth="1"/>
    <col min="14340" max="14340" width="15" style="88" customWidth="1"/>
    <col min="14341" max="14342" width="6.85546875" style="88" bestFit="1" customWidth="1"/>
    <col min="14343" max="14343" width="1.28515625" style="88" customWidth="1"/>
    <col min="14344" max="14344" width="10.42578125" style="88" customWidth="1"/>
    <col min="14345" max="14345" width="9.140625" style="88"/>
    <col min="14346" max="14349" width="9.42578125" style="88" customWidth="1"/>
    <col min="14350" max="14355" width="10.28515625" style="88" customWidth="1"/>
    <col min="14356" max="14593" width="9.140625" style="88"/>
    <col min="14594" max="14594" width="67.42578125" style="88" customWidth="1"/>
    <col min="14595" max="14595" width="8.42578125" style="88" bestFit="1" customWidth="1"/>
    <col min="14596" max="14596" width="15" style="88" customWidth="1"/>
    <col min="14597" max="14598" width="6.85546875" style="88" bestFit="1" customWidth="1"/>
    <col min="14599" max="14599" width="1.28515625" style="88" customWidth="1"/>
    <col min="14600" max="14600" width="10.42578125" style="88" customWidth="1"/>
    <col min="14601" max="14601" width="9.140625" style="88"/>
    <col min="14602" max="14605" width="9.42578125" style="88" customWidth="1"/>
    <col min="14606" max="14611" width="10.28515625" style="88" customWidth="1"/>
    <col min="14612" max="14849" width="9.140625" style="88"/>
    <col min="14850" max="14850" width="67.42578125" style="88" customWidth="1"/>
    <col min="14851" max="14851" width="8.42578125" style="88" bestFit="1" customWidth="1"/>
    <col min="14852" max="14852" width="15" style="88" customWidth="1"/>
    <col min="14853" max="14854" width="6.85546875" style="88" bestFit="1" customWidth="1"/>
    <col min="14855" max="14855" width="1.28515625" style="88" customWidth="1"/>
    <col min="14856" max="14856" width="10.42578125" style="88" customWidth="1"/>
    <col min="14857" max="14857" width="9.140625" style="88"/>
    <col min="14858" max="14861" width="9.42578125" style="88" customWidth="1"/>
    <col min="14862" max="14867" width="10.28515625" style="88" customWidth="1"/>
    <col min="14868" max="15105" width="9.140625" style="88"/>
    <col min="15106" max="15106" width="67.42578125" style="88" customWidth="1"/>
    <col min="15107" max="15107" width="8.42578125" style="88" bestFit="1" customWidth="1"/>
    <col min="15108" max="15108" width="15" style="88" customWidth="1"/>
    <col min="15109" max="15110" width="6.85546875" style="88" bestFit="1" customWidth="1"/>
    <col min="15111" max="15111" width="1.28515625" style="88" customWidth="1"/>
    <col min="15112" max="15112" width="10.42578125" style="88" customWidth="1"/>
    <col min="15113" max="15113" width="9.140625" style="88"/>
    <col min="15114" max="15117" width="9.42578125" style="88" customWidth="1"/>
    <col min="15118" max="15123" width="10.28515625" style="88" customWidth="1"/>
    <col min="15124" max="15361" width="9.140625" style="88"/>
    <col min="15362" max="15362" width="67.42578125" style="88" customWidth="1"/>
    <col min="15363" max="15363" width="8.42578125" style="88" bestFit="1" customWidth="1"/>
    <col min="15364" max="15364" width="15" style="88" customWidth="1"/>
    <col min="15365" max="15366" width="6.85546875" style="88" bestFit="1" customWidth="1"/>
    <col min="15367" max="15367" width="1.28515625" style="88" customWidth="1"/>
    <col min="15368" max="15368" width="10.42578125" style="88" customWidth="1"/>
    <col min="15369" max="15369" width="9.140625" style="88"/>
    <col min="15370" max="15373" width="9.42578125" style="88" customWidth="1"/>
    <col min="15374" max="15379" width="10.28515625" style="88" customWidth="1"/>
    <col min="15380" max="15617" width="9.140625" style="88"/>
    <col min="15618" max="15618" width="67.42578125" style="88" customWidth="1"/>
    <col min="15619" max="15619" width="8.42578125" style="88" bestFit="1" customWidth="1"/>
    <col min="15620" max="15620" width="15" style="88" customWidth="1"/>
    <col min="15621" max="15622" width="6.85546875" style="88" bestFit="1" customWidth="1"/>
    <col min="15623" max="15623" width="1.28515625" style="88" customWidth="1"/>
    <col min="15624" max="15624" width="10.42578125" style="88" customWidth="1"/>
    <col min="15625" max="15625" width="9.140625" style="88"/>
    <col min="15626" max="15629" width="9.42578125" style="88" customWidth="1"/>
    <col min="15630" max="15635" width="10.28515625" style="88" customWidth="1"/>
    <col min="15636" max="15873" width="9.140625" style="88"/>
    <col min="15874" max="15874" width="67.42578125" style="88" customWidth="1"/>
    <col min="15875" max="15875" width="8.42578125" style="88" bestFit="1" customWidth="1"/>
    <col min="15876" max="15876" width="15" style="88" customWidth="1"/>
    <col min="15877" max="15878" width="6.85546875" style="88" bestFit="1" customWidth="1"/>
    <col min="15879" max="15879" width="1.28515625" style="88" customWidth="1"/>
    <col min="15880" max="15880" width="10.42578125" style="88" customWidth="1"/>
    <col min="15881" max="15881" width="9.140625" style="88"/>
    <col min="15882" max="15885" width="9.42578125" style="88" customWidth="1"/>
    <col min="15886" max="15891" width="10.28515625" style="88" customWidth="1"/>
    <col min="15892" max="16129" width="9.140625" style="88"/>
    <col min="16130" max="16130" width="67.42578125" style="88" customWidth="1"/>
    <col min="16131" max="16131" width="8.42578125" style="88" bestFit="1" customWidth="1"/>
    <col min="16132" max="16132" width="15" style="88" customWidth="1"/>
    <col min="16133" max="16134" width="6.85546875" style="88" bestFit="1" customWidth="1"/>
    <col min="16135" max="16135" width="1.28515625" style="88" customWidth="1"/>
    <col min="16136" max="16136" width="10.42578125" style="88" customWidth="1"/>
    <col min="16137" max="16137" width="9.140625" style="88"/>
    <col min="16138" max="16141" width="9.42578125" style="88" customWidth="1"/>
    <col min="16142" max="16147" width="10.28515625" style="88" customWidth="1"/>
    <col min="16148" max="16384" width="9.140625" style="88"/>
  </cols>
  <sheetData>
    <row r="1" spans="1:19" ht="15.75">
      <c r="A1" s="1395" t="s">
        <v>507</v>
      </c>
      <c r="B1" s="1396"/>
      <c r="C1" s="1396"/>
      <c r="D1" s="1396"/>
      <c r="E1" s="1396"/>
      <c r="F1" s="1396"/>
      <c r="G1" s="1396"/>
      <c r="H1" s="1396"/>
      <c r="I1" s="1396"/>
      <c r="J1" s="1396"/>
      <c r="K1" s="1396"/>
      <c r="L1" s="1396"/>
      <c r="M1" s="1396"/>
      <c r="N1" s="1396"/>
      <c r="O1" s="1396"/>
      <c r="P1" s="1396"/>
      <c r="Q1" s="1396"/>
      <c r="R1" s="1396"/>
      <c r="S1" s="1397"/>
    </row>
    <row r="2" spans="1:19">
      <c r="A2" s="69"/>
      <c r="B2" s="95"/>
      <c r="C2" s="95"/>
      <c r="D2" s="95"/>
      <c r="E2" s="95"/>
      <c r="F2" s="108"/>
      <c r="G2" s="108"/>
      <c r="I2" s="108"/>
      <c r="J2" s="108"/>
      <c r="K2" s="108"/>
      <c r="L2" s="108"/>
      <c r="M2" s="108"/>
      <c r="N2" s="108"/>
    </row>
    <row r="3" spans="1:19">
      <c r="A3" s="91"/>
      <c r="B3" s="110"/>
      <c r="C3" s="111" t="s">
        <v>87</v>
      </c>
      <c r="D3" s="169"/>
      <c r="E3" s="169"/>
      <c r="F3" s="170"/>
      <c r="G3" s="114"/>
      <c r="H3" s="1390" t="s">
        <v>227</v>
      </c>
      <c r="I3" s="1390"/>
      <c r="J3" s="1390"/>
      <c r="K3" s="1390"/>
      <c r="L3" s="1390"/>
      <c r="M3" s="1390"/>
      <c r="N3" s="1391" t="s">
        <v>228</v>
      </c>
      <c r="O3" s="1391"/>
      <c r="P3" s="1391"/>
      <c r="Q3" s="1391"/>
      <c r="R3" s="1391"/>
      <c r="S3" s="1391"/>
    </row>
    <row r="4" spans="1:19">
      <c r="A4" s="171" t="s">
        <v>88</v>
      </c>
      <c r="B4" s="116" t="s">
        <v>89</v>
      </c>
      <c r="C4" s="117" t="s">
        <v>90</v>
      </c>
      <c r="D4" s="172" t="s">
        <v>91</v>
      </c>
      <c r="E4" s="172" t="s">
        <v>92</v>
      </c>
      <c r="F4" s="173" t="s">
        <v>0</v>
      </c>
      <c r="G4" s="119"/>
      <c r="H4" s="120">
        <v>2015</v>
      </c>
      <c r="I4" s="120">
        <v>2016</v>
      </c>
      <c r="J4" s="120">
        <v>2017</v>
      </c>
      <c r="K4" s="120">
        <v>2018</v>
      </c>
      <c r="L4" s="120">
        <v>2019</v>
      </c>
      <c r="M4" s="120">
        <v>2020</v>
      </c>
      <c r="N4" s="120">
        <v>2015</v>
      </c>
      <c r="O4" s="120">
        <v>2016</v>
      </c>
      <c r="P4" s="120">
        <v>2017</v>
      </c>
      <c r="Q4" s="120">
        <v>2018</v>
      </c>
      <c r="R4" s="120">
        <v>2019</v>
      </c>
      <c r="S4" s="120">
        <v>2020</v>
      </c>
    </row>
    <row r="5" spans="1:19">
      <c r="A5" s="128" t="s">
        <v>93</v>
      </c>
      <c r="B5" s="122" t="s">
        <v>94</v>
      </c>
      <c r="C5" s="123" t="s">
        <v>95</v>
      </c>
      <c r="D5" s="124" t="s">
        <v>96</v>
      </c>
      <c r="E5" s="124" t="s">
        <v>111</v>
      </c>
      <c r="F5" s="174" t="s">
        <v>98</v>
      </c>
      <c r="G5" s="126"/>
      <c r="H5" s="127"/>
      <c r="I5" s="127"/>
      <c r="J5" s="127"/>
      <c r="K5" s="127"/>
      <c r="L5" s="127"/>
      <c r="M5" s="127"/>
      <c r="N5" s="127"/>
      <c r="O5" s="127"/>
      <c r="P5" s="128"/>
      <c r="Q5" s="128"/>
      <c r="R5" s="128"/>
      <c r="S5" s="128"/>
    </row>
    <row r="6" spans="1:19">
      <c r="A6" s="171"/>
      <c r="B6" s="175" t="s">
        <v>99</v>
      </c>
      <c r="C6" s="176"/>
      <c r="D6" s="177"/>
      <c r="E6" s="177"/>
      <c r="F6" s="178"/>
      <c r="G6" s="132"/>
      <c r="H6" s="179"/>
      <c r="I6" s="179"/>
      <c r="J6" s="179"/>
      <c r="K6" s="179"/>
      <c r="L6" s="179"/>
      <c r="M6" s="179"/>
      <c r="N6" s="92"/>
      <c r="O6" s="92"/>
      <c r="P6" s="92"/>
      <c r="Q6" s="92"/>
      <c r="R6" s="92"/>
      <c r="S6" s="92"/>
    </row>
    <row r="7" spans="1:19">
      <c r="A7" s="92"/>
      <c r="B7" s="180"/>
      <c r="C7" s="176"/>
      <c r="D7" s="180"/>
      <c r="E7" s="180"/>
      <c r="F7" s="176"/>
      <c r="G7" s="135"/>
      <c r="H7" s="136"/>
      <c r="I7" s="136"/>
      <c r="J7" s="136"/>
      <c r="K7" s="136"/>
      <c r="L7" s="136"/>
      <c r="M7" s="136"/>
      <c r="N7" s="92"/>
      <c r="O7" s="92"/>
      <c r="P7" s="92"/>
      <c r="Q7" s="92"/>
      <c r="R7" s="92"/>
      <c r="S7" s="92"/>
    </row>
    <row r="8" spans="1:19">
      <c r="A8" s="181">
        <v>1.1000000000000001</v>
      </c>
      <c r="B8" s="180" t="s">
        <v>204</v>
      </c>
      <c r="C8" s="512">
        <v>0</v>
      </c>
      <c r="D8" s="134" t="str">
        <f>Inputs!$D$82</f>
        <v>Support staff</v>
      </c>
      <c r="E8" s="180">
        <v>1</v>
      </c>
      <c r="F8" s="176">
        <f>E8*C8</f>
        <v>0</v>
      </c>
      <c r="G8" s="135"/>
      <c r="H8" s="971">
        <f>Inputs!L$82</f>
        <v>68.441017362959727</v>
      </c>
      <c r="I8" s="971">
        <f>Inputs!M$82</f>
        <v>69.791189569063036</v>
      </c>
      <c r="J8" s="971">
        <f>Inputs!N$82</f>
        <v>71.02222509185215</v>
      </c>
      <c r="K8" s="971">
        <f>Inputs!O$82</f>
        <v>72.274974651437702</v>
      </c>
      <c r="L8" s="971">
        <f>Inputs!P$82</f>
        <v>73.549821258208297</v>
      </c>
      <c r="M8" s="971">
        <f>Inputs!Q$82</f>
        <v>74.847154678410959</v>
      </c>
      <c r="N8" s="997">
        <f t="shared" ref="N8:S8" si="0">H8*$F8</f>
        <v>0</v>
      </c>
      <c r="O8" s="997">
        <f t="shared" si="0"/>
        <v>0</v>
      </c>
      <c r="P8" s="997">
        <f t="shared" si="0"/>
        <v>0</v>
      </c>
      <c r="Q8" s="997">
        <f t="shared" si="0"/>
        <v>0</v>
      </c>
      <c r="R8" s="997">
        <f t="shared" si="0"/>
        <v>0</v>
      </c>
      <c r="S8" s="997">
        <f t="shared" si="0"/>
        <v>0</v>
      </c>
    </row>
    <row r="9" spans="1:19">
      <c r="A9" s="181"/>
      <c r="B9" s="180"/>
      <c r="C9" s="512"/>
      <c r="D9" s="180"/>
      <c r="E9" s="180"/>
      <c r="F9" s="176"/>
      <c r="G9" s="135"/>
      <c r="H9" s="982"/>
      <c r="I9" s="982"/>
      <c r="J9" s="982"/>
      <c r="K9" s="982"/>
      <c r="L9" s="982"/>
      <c r="M9" s="982"/>
      <c r="N9" s="997"/>
      <c r="O9" s="997"/>
      <c r="P9" s="997"/>
      <c r="Q9" s="997"/>
      <c r="R9" s="997"/>
      <c r="S9" s="997"/>
    </row>
    <row r="10" spans="1:19">
      <c r="A10" s="181">
        <v>1.2</v>
      </c>
      <c r="B10" s="180" t="s">
        <v>205</v>
      </c>
      <c r="C10" s="512">
        <v>4.129793510324483E-2</v>
      </c>
      <c r="D10" s="134" t="str">
        <f>Inputs!$D$82</f>
        <v>Support staff</v>
      </c>
      <c r="E10" s="180">
        <v>1</v>
      </c>
      <c r="F10" s="176">
        <f>E10*C10</f>
        <v>4.129793510324483E-2</v>
      </c>
      <c r="G10" s="135"/>
      <c r="H10" s="971">
        <f>Inputs!L$82</f>
        <v>68.441017362959727</v>
      </c>
      <c r="I10" s="971">
        <f>Inputs!M$82</f>
        <v>69.791189569063036</v>
      </c>
      <c r="J10" s="971">
        <f>Inputs!N$82</f>
        <v>71.02222509185215</v>
      </c>
      <c r="K10" s="971">
        <f>Inputs!O$82</f>
        <v>72.274974651437702</v>
      </c>
      <c r="L10" s="971">
        <f>Inputs!P$82</f>
        <v>73.549821258208297</v>
      </c>
      <c r="M10" s="971">
        <f>Inputs!Q$82</f>
        <v>74.847154678410959</v>
      </c>
      <c r="N10" s="1017">
        <f t="shared" ref="N10:S10" si="1">H10*$F10</f>
        <v>2.8264726934555635</v>
      </c>
      <c r="O10" s="1017">
        <f t="shared" si="1"/>
        <v>2.8822320176014227</v>
      </c>
      <c r="P10" s="1017">
        <f t="shared" si="1"/>
        <v>2.9330712427313568</v>
      </c>
      <c r="Q10" s="1017">
        <f t="shared" si="1"/>
        <v>2.9848072127437395</v>
      </c>
      <c r="R10" s="1017">
        <f t="shared" si="1"/>
        <v>3.0374557451767434</v>
      </c>
      <c r="S10" s="1017">
        <f t="shared" si="1"/>
        <v>3.0910329365715437</v>
      </c>
    </row>
    <row r="11" spans="1:19">
      <c r="A11" s="181"/>
      <c r="B11" s="180" t="s">
        <v>112</v>
      </c>
      <c r="C11" s="512"/>
      <c r="D11" s="180"/>
      <c r="E11" s="180"/>
      <c r="F11" s="176"/>
      <c r="G11" s="135"/>
      <c r="H11" s="1018"/>
      <c r="I11" s="1018"/>
      <c r="J11" s="1018"/>
      <c r="K11" s="1018"/>
      <c r="L11" s="1018"/>
      <c r="M11" s="1018"/>
      <c r="N11" s="1017"/>
      <c r="O11" s="1017"/>
      <c r="P11" s="1017"/>
      <c r="Q11" s="1017"/>
      <c r="R11" s="1017"/>
      <c r="S11" s="1017"/>
    </row>
    <row r="12" spans="1:19">
      <c r="A12" s="181"/>
      <c r="B12" s="180"/>
      <c r="C12" s="512"/>
      <c r="D12" s="180"/>
      <c r="E12" s="180"/>
      <c r="F12" s="176"/>
      <c r="G12" s="135"/>
      <c r="H12" s="1017"/>
      <c r="I12" s="1017"/>
      <c r="J12" s="1017"/>
      <c r="K12" s="1017"/>
      <c r="L12" s="1017"/>
      <c r="M12" s="1017"/>
      <c r="N12" s="1017"/>
      <c r="O12" s="1017"/>
      <c r="P12" s="1017"/>
      <c r="Q12" s="1017"/>
      <c r="R12" s="1017"/>
      <c r="S12" s="1017"/>
    </row>
    <row r="13" spans="1:19">
      <c r="A13" s="181">
        <v>1.3</v>
      </c>
      <c r="B13" s="180" t="s">
        <v>113</v>
      </c>
      <c r="C13" s="512">
        <v>0.10530973451327431</v>
      </c>
      <c r="D13" s="134" t="str">
        <f>Inputs!$D$82</f>
        <v>Support staff</v>
      </c>
      <c r="E13" s="180">
        <v>1</v>
      </c>
      <c r="F13" s="176">
        <f>E13*C13</f>
        <v>0.10530973451327431</v>
      </c>
      <c r="G13" s="135"/>
      <c r="H13" s="971">
        <f>Inputs!L$82</f>
        <v>68.441017362959727</v>
      </c>
      <c r="I13" s="971">
        <f>Inputs!M$82</f>
        <v>69.791189569063036</v>
      </c>
      <c r="J13" s="971">
        <f>Inputs!N$82</f>
        <v>71.02222509185215</v>
      </c>
      <c r="K13" s="971">
        <f>Inputs!O$82</f>
        <v>72.274974651437702</v>
      </c>
      <c r="L13" s="971">
        <f>Inputs!P$82</f>
        <v>73.549821258208297</v>
      </c>
      <c r="M13" s="971">
        <f>Inputs!Q$82</f>
        <v>74.847154678410959</v>
      </c>
      <c r="N13" s="1017">
        <f t="shared" ref="N13:S13" si="2">H13*$F13</f>
        <v>7.2075053683116863</v>
      </c>
      <c r="O13" s="1017">
        <f t="shared" si="2"/>
        <v>7.3496916448836282</v>
      </c>
      <c r="P13" s="1017">
        <f t="shared" si="2"/>
        <v>7.4793316689649592</v>
      </c>
      <c r="Q13" s="1017">
        <f t="shared" si="2"/>
        <v>7.6112583924965351</v>
      </c>
      <c r="R13" s="1017">
        <f t="shared" si="2"/>
        <v>7.7455121502006952</v>
      </c>
      <c r="S13" s="1017">
        <f t="shared" si="2"/>
        <v>7.8821339882574355</v>
      </c>
    </row>
    <row r="14" spans="1:19">
      <c r="A14" s="181"/>
      <c r="B14" s="180" t="s">
        <v>114</v>
      </c>
      <c r="C14" s="512"/>
      <c r="D14" s="180"/>
      <c r="E14" s="180"/>
      <c r="F14" s="176"/>
      <c r="G14" s="135"/>
      <c r="H14" s="1017"/>
      <c r="I14" s="1017"/>
      <c r="J14" s="1017"/>
      <c r="K14" s="1017"/>
      <c r="L14" s="1017"/>
      <c r="M14" s="1017"/>
      <c r="N14" s="1017"/>
      <c r="O14" s="1017"/>
      <c r="P14" s="1017"/>
      <c r="Q14" s="1017"/>
      <c r="R14" s="1017"/>
      <c r="S14" s="1017"/>
    </row>
    <row r="15" spans="1:19">
      <c r="A15" s="181"/>
      <c r="B15" s="180"/>
      <c r="C15" s="512"/>
      <c r="D15" s="180"/>
      <c r="E15" s="180"/>
      <c r="F15" s="176"/>
      <c r="G15" s="135"/>
      <c r="H15" s="1018"/>
      <c r="I15" s="1018"/>
      <c r="J15" s="1018"/>
      <c r="K15" s="1018"/>
      <c r="L15" s="1018"/>
      <c r="M15" s="1018"/>
      <c r="N15" s="1017"/>
      <c r="O15" s="1017"/>
      <c r="P15" s="1017"/>
      <c r="Q15" s="1017"/>
      <c r="R15" s="1017"/>
      <c r="S15" s="1017"/>
    </row>
    <row r="16" spans="1:19">
      <c r="A16" s="181">
        <v>1.4</v>
      </c>
      <c r="B16" s="180" t="s">
        <v>115</v>
      </c>
      <c r="C16" s="512">
        <v>0.10530973451327431</v>
      </c>
      <c r="D16" s="134" t="str">
        <f>Inputs!$D$82</f>
        <v>Support staff</v>
      </c>
      <c r="E16" s="180">
        <v>1</v>
      </c>
      <c r="F16" s="176">
        <f>E16*C16</f>
        <v>0.10530973451327431</v>
      </c>
      <c r="G16" s="135"/>
      <c r="H16" s="971">
        <f>Inputs!L$82</f>
        <v>68.441017362959727</v>
      </c>
      <c r="I16" s="971">
        <f>Inputs!M$82</f>
        <v>69.791189569063036</v>
      </c>
      <c r="J16" s="971">
        <f>Inputs!N$82</f>
        <v>71.02222509185215</v>
      </c>
      <c r="K16" s="971">
        <f>Inputs!O$82</f>
        <v>72.274974651437702</v>
      </c>
      <c r="L16" s="971">
        <f>Inputs!P$82</f>
        <v>73.549821258208297</v>
      </c>
      <c r="M16" s="971">
        <f>Inputs!Q$82</f>
        <v>74.847154678410959</v>
      </c>
      <c r="N16" s="1017">
        <f t="shared" ref="N16:S16" si="3">H16*$F16</f>
        <v>7.2075053683116863</v>
      </c>
      <c r="O16" s="1017">
        <f t="shared" si="3"/>
        <v>7.3496916448836282</v>
      </c>
      <c r="P16" s="1017">
        <f t="shared" si="3"/>
        <v>7.4793316689649592</v>
      </c>
      <c r="Q16" s="1017">
        <f t="shared" si="3"/>
        <v>7.6112583924965351</v>
      </c>
      <c r="R16" s="1017">
        <f t="shared" si="3"/>
        <v>7.7455121502006952</v>
      </c>
      <c r="S16" s="1017">
        <f t="shared" si="3"/>
        <v>7.8821339882574355</v>
      </c>
    </row>
    <row r="17" spans="1:19">
      <c r="A17" s="181"/>
      <c r="B17" s="180"/>
      <c r="C17" s="512"/>
      <c r="D17" s="180"/>
      <c r="E17" s="180"/>
      <c r="F17" s="176"/>
      <c r="G17" s="135"/>
      <c r="H17" s="1017"/>
      <c r="I17" s="1017"/>
      <c r="J17" s="1017"/>
      <c r="K17" s="1017"/>
      <c r="L17" s="1017"/>
      <c r="M17" s="1017"/>
      <c r="N17" s="1017"/>
      <c r="O17" s="1017"/>
      <c r="P17" s="1017"/>
      <c r="Q17" s="1017"/>
      <c r="R17" s="1017"/>
      <c r="S17" s="1017"/>
    </row>
    <row r="18" spans="1:19">
      <c r="A18" s="181">
        <v>1.5</v>
      </c>
      <c r="B18" s="180" t="s">
        <v>116</v>
      </c>
      <c r="C18" s="512"/>
      <c r="D18" s="180"/>
      <c r="E18" s="180"/>
      <c r="F18" s="176"/>
      <c r="G18" s="135"/>
      <c r="H18" s="1018"/>
      <c r="I18" s="1018"/>
      <c r="J18" s="1018"/>
      <c r="K18" s="1018"/>
      <c r="L18" s="1018"/>
      <c r="M18" s="1018"/>
      <c r="N18" s="1017"/>
      <c r="O18" s="1017"/>
      <c r="P18" s="1017"/>
      <c r="Q18" s="1017"/>
      <c r="R18" s="1017"/>
      <c r="S18" s="1017"/>
    </row>
    <row r="19" spans="1:19">
      <c r="A19" s="181"/>
      <c r="B19" s="180" t="s">
        <v>117</v>
      </c>
      <c r="C19" s="512">
        <v>4.9557522123893805E-2</v>
      </c>
      <c r="D19" s="134" t="str">
        <f>Inputs!$D$82</f>
        <v>Support staff</v>
      </c>
      <c r="E19" s="180">
        <v>1</v>
      </c>
      <c r="F19" s="176">
        <f>E19*C19</f>
        <v>4.9557522123893805E-2</v>
      </c>
      <c r="G19" s="135"/>
      <c r="H19" s="971">
        <f>Inputs!L$82</f>
        <v>68.441017362959727</v>
      </c>
      <c r="I19" s="971">
        <f>Inputs!M$82</f>
        <v>69.791189569063036</v>
      </c>
      <c r="J19" s="971">
        <f>Inputs!N$82</f>
        <v>71.02222509185215</v>
      </c>
      <c r="K19" s="971">
        <f>Inputs!O$82</f>
        <v>72.274974651437702</v>
      </c>
      <c r="L19" s="971">
        <f>Inputs!P$82</f>
        <v>73.549821258208297</v>
      </c>
      <c r="M19" s="971">
        <f>Inputs!Q$82</f>
        <v>74.847154678410959</v>
      </c>
      <c r="N19" s="1017">
        <f t="shared" ref="N19:S21" si="4">H19*$F19</f>
        <v>3.3917672321466767</v>
      </c>
      <c r="O19" s="1017">
        <f t="shared" si="4"/>
        <v>3.4586784211217081</v>
      </c>
      <c r="P19" s="1017">
        <f t="shared" si="4"/>
        <v>3.5196854912776288</v>
      </c>
      <c r="Q19" s="1017">
        <f t="shared" si="4"/>
        <v>3.5817686552924877</v>
      </c>
      <c r="R19" s="1017">
        <f t="shared" si="4"/>
        <v>3.6449468942120924</v>
      </c>
      <c r="S19" s="1017">
        <f t="shared" si="4"/>
        <v>3.7092395238858527</v>
      </c>
    </row>
    <row r="20" spans="1:19">
      <c r="A20" s="181"/>
      <c r="B20" s="180" t="s">
        <v>118</v>
      </c>
      <c r="C20" s="512">
        <v>0.10530973451327431</v>
      </c>
      <c r="D20" s="134" t="str">
        <f>Inputs!$D$82</f>
        <v>Support staff</v>
      </c>
      <c r="E20" s="180">
        <v>1</v>
      </c>
      <c r="F20" s="176">
        <f>E20*C20</f>
        <v>0.10530973451327431</v>
      </c>
      <c r="G20" s="135"/>
      <c r="H20" s="971">
        <f>Inputs!L$82</f>
        <v>68.441017362959727</v>
      </c>
      <c r="I20" s="971">
        <f>Inputs!M$82</f>
        <v>69.791189569063036</v>
      </c>
      <c r="J20" s="971">
        <f>Inputs!N$82</f>
        <v>71.02222509185215</v>
      </c>
      <c r="K20" s="971">
        <f>Inputs!O$82</f>
        <v>72.274974651437702</v>
      </c>
      <c r="L20" s="971">
        <f>Inputs!P$82</f>
        <v>73.549821258208297</v>
      </c>
      <c r="M20" s="971">
        <f>Inputs!Q$82</f>
        <v>74.847154678410959</v>
      </c>
      <c r="N20" s="997">
        <f t="shared" si="4"/>
        <v>7.2075053683116863</v>
      </c>
      <c r="O20" s="997">
        <f t="shared" si="4"/>
        <v>7.3496916448836282</v>
      </c>
      <c r="P20" s="997">
        <f t="shared" si="4"/>
        <v>7.4793316689649592</v>
      </c>
      <c r="Q20" s="997">
        <f t="shared" si="4"/>
        <v>7.6112583924965351</v>
      </c>
      <c r="R20" s="997">
        <f t="shared" si="4"/>
        <v>7.7455121502006952</v>
      </c>
      <c r="S20" s="997">
        <f t="shared" si="4"/>
        <v>7.8821339882574355</v>
      </c>
    </row>
    <row r="21" spans="1:19">
      <c r="A21" s="181"/>
      <c r="B21" s="180" t="s">
        <v>119</v>
      </c>
      <c r="C21" s="512">
        <v>0.10530973451327431</v>
      </c>
      <c r="D21" s="134" t="str">
        <f>Inputs!$D$82</f>
        <v>Support staff</v>
      </c>
      <c r="E21" s="180">
        <v>1</v>
      </c>
      <c r="F21" s="176">
        <f>E21*C21</f>
        <v>0.10530973451327431</v>
      </c>
      <c r="G21" s="135"/>
      <c r="H21" s="971">
        <f>Inputs!L$82</f>
        <v>68.441017362959727</v>
      </c>
      <c r="I21" s="971">
        <f>Inputs!M$82</f>
        <v>69.791189569063036</v>
      </c>
      <c r="J21" s="971">
        <f>Inputs!N$82</f>
        <v>71.02222509185215</v>
      </c>
      <c r="K21" s="971">
        <f>Inputs!O$82</f>
        <v>72.274974651437702</v>
      </c>
      <c r="L21" s="971">
        <f>Inputs!P$82</f>
        <v>73.549821258208297</v>
      </c>
      <c r="M21" s="971">
        <f>Inputs!Q$82</f>
        <v>74.847154678410959</v>
      </c>
      <c r="N21" s="997">
        <f t="shared" si="4"/>
        <v>7.2075053683116863</v>
      </c>
      <c r="O21" s="997">
        <f t="shared" si="4"/>
        <v>7.3496916448836282</v>
      </c>
      <c r="P21" s="997">
        <f t="shared" si="4"/>
        <v>7.4793316689649592</v>
      </c>
      <c r="Q21" s="997">
        <f t="shared" si="4"/>
        <v>7.6112583924965351</v>
      </c>
      <c r="R21" s="997">
        <f t="shared" si="4"/>
        <v>7.7455121502006952</v>
      </c>
      <c r="S21" s="997">
        <f t="shared" si="4"/>
        <v>7.8821339882574355</v>
      </c>
    </row>
    <row r="22" spans="1:19">
      <c r="A22" s="181"/>
      <c r="B22" s="134"/>
      <c r="C22" s="512"/>
      <c r="D22" s="180"/>
      <c r="E22" s="180"/>
      <c r="F22" s="176"/>
      <c r="G22" s="135"/>
      <c r="H22" s="982"/>
      <c r="I22" s="982"/>
      <c r="J22" s="982"/>
      <c r="K22" s="982"/>
      <c r="L22" s="982"/>
      <c r="M22" s="982"/>
      <c r="N22" s="997"/>
      <c r="O22" s="997"/>
      <c r="P22" s="997"/>
      <c r="Q22" s="997"/>
      <c r="R22" s="997"/>
      <c r="S22" s="997"/>
    </row>
    <row r="23" spans="1:19">
      <c r="A23" s="92"/>
      <c r="B23" s="180"/>
      <c r="C23" s="130"/>
      <c r="D23" s="180"/>
      <c r="E23" s="180"/>
      <c r="F23" s="176"/>
      <c r="G23" s="135"/>
      <c r="H23" s="997"/>
      <c r="I23" s="997"/>
      <c r="J23" s="997"/>
      <c r="K23" s="997"/>
      <c r="L23" s="997"/>
      <c r="M23" s="997"/>
      <c r="N23" s="997"/>
      <c r="O23" s="997"/>
      <c r="P23" s="997"/>
      <c r="Q23" s="997"/>
      <c r="R23" s="997"/>
      <c r="S23" s="997"/>
    </row>
    <row r="24" spans="1:19">
      <c r="A24" s="94"/>
      <c r="B24" s="182" t="s">
        <v>44</v>
      </c>
      <c r="C24" s="183">
        <f>SUM(C6:C23)</f>
        <v>0.51209439528023593</v>
      </c>
      <c r="D24" s="232"/>
      <c r="E24" s="232"/>
      <c r="F24" s="183">
        <f>SUM(F6:F23)</f>
        <v>0.51209439528023593</v>
      </c>
      <c r="G24" s="235"/>
      <c r="H24" s="232"/>
      <c r="I24" s="232"/>
      <c r="J24" s="232"/>
      <c r="K24" s="232"/>
      <c r="L24" s="232"/>
      <c r="M24" s="232"/>
      <c r="N24" s="1010">
        <f t="shared" ref="N24:S24" si="5">SUM(N8:N21)</f>
        <v>35.048261398848986</v>
      </c>
      <c r="O24" s="1010">
        <f t="shared" si="5"/>
        <v>35.739677018257645</v>
      </c>
      <c r="P24" s="1010">
        <f t="shared" si="5"/>
        <v>36.370083409868819</v>
      </c>
      <c r="Q24" s="1010">
        <f t="shared" si="5"/>
        <v>37.011609438022369</v>
      </c>
      <c r="R24" s="1010">
        <f t="shared" si="5"/>
        <v>37.664451240191617</v>
      </c>
      <c r="S24" s="1010">
        <f t="shared" si="5"/>
        <v>38.328808413487138</v>
      </c>
    </row>
    <row r="25" spans="1:19">
      <c r="A25" s="92"/>
      <c r="B25" s="184" t="s">
        <v>103</v>
      </c>
      <c r="C25" s="130"/>
      <c r="D25" s="91"/>
      <c r="E25" s="180"/>
      <c r="F25" s="176"/>
      <c r="G25" s="135"/>
      <c r="H25" s="997"/>
      <c r="I25" s="997"/>
      <c r="J25" s="997"/>
      <c r="K25" s="997"/>
      <c r="L25" s="997"/>
      <c r="M25" s="997"/>
      <c r="N25" s="997"/>
      <c r="O25" s="997"/>
      <c r="P25" s="997"/>
      <c r="Q25" s="997"/>
      <c r="R25" s="997"/>
      <c r="S25" s="997"/>
    </row>
    <row r="26" spans="1:19">
      <c r="A26" s="92"/>
      <c r="B26" s="180"/>
      <c r="C26" s="130"/>
      <c r="D26" s="92"/>
      <c r="E26" s="180"/>
      <c r="F26" s="176"/>
      <c r="G26" s="149"/>
      <c r="H26" s="984"/>
      <c r="I26" s="984"/>
      <c r="J26" s="984"/>
      <c r="K26" s="984"/>
      <c r="L26" s="984"/>
      <c r="M26" s="984"/>
      <c r="N26" s="1019"/>
      <c r="O26" s="1019"/>
      <c r="P26" s="1019"/>
      <c r="Q26" s="1019"/>
      <c r="R26" s="1019"/>
      <c r="S26" s="1019"/>
    </row>
    <row r="27" spans="1:19">
      <c r="A27" s="181">
        <v>2.1</v>
      </c>
      <c r="B27" s="180" t="s">
        <v>120</v>
      </c>
      <c r="C27" s="512">
        <v>0.41666666666666669</v>
      </c>
      <c r="D27" s="1004" t="str">
        <f>Inputs!$D$81</f>
        <v>Skilled Electrical Worker AH</v>
      </c>
      <c r="E27" s="180">
        <v>1</v>
      </c>
      <c r="F27" s="176">
        <f>E27*C27</f>
        <v>0.41666666666666669</v>
      </c>
      <c r="G27" s="149"/>
      <c r="H27" s="997">
        <f>Inputs!L$81</f>
        <v>143.91156341859428</v>
      </c>
      <c r="I27" s="997">
        <f>Inputs!M$81</f>
        <v>146.75058306720953</v>
      </c>
      <c r="J27" s="997">
        <f>Inputs!N$81</f>
        <v>149.33909290435707</v>
      </c>
      <c r="K27" s="997">
        <f>Inputs!O$81</f>
        <v>151.97326104852442</v>
      </c>
      <c r="L27" s="997">
        <f>Inputs!P$81</f>
        <v>154.65389285921603</v>
      </c>
      <c r="M27" s="997">
        <f>Inputs!Q$81</f>
        <v>157.38180790154269</v>
      </c>
      <c r="N27" s="997">
        <f t="shared" ref="N27:S27" si="6">H27*$F27</f>
        <v>59.963151424414285</v>
      </c>
      <c r="O27" s="997">
        <f t="shared" si="6"/>
        <v>61.146076278003974</v>
      </c>
      <c r="P27" s="997">
        <f t="shared" si="6"/>
        <v>62.224622043482114</v>
      </c>
      <c r="Q27" s="997">
        <f t="shared" si="6"/>
        <v>63.322192103551842</v>
      </c>
      <c r="R27" s="997">
        <f t="shared" si="6"/>
        <v>64.439122024673352</v>
      </c>
      <c r="S27" s="997">
        <f t="shared" si="6"/>
        <v>65.575753292309457</v>
      </c>
    </row>
    <row r="28" spans="1:19">
      <c r="A28" s="181"/>
      <c r="B28" s="180"/>
      <c r="C28" s="130"/>
      <c r="D28" s="1005"/>
      <c r="E28" s="180"/>
      <c r="F28" s="176"/>
      <c r="G28" s="149"/>
      <c r="H28" s="997"/>
      <c r="I28" s="997"/>
      <c r="J28" s="997"/>
      <c r="K28" s="997"/>
      <c r="L28" s="997"/>
      <c r="M28" s="997"/>
      <c r="N28" s="997"/>
      <c r="O28" s="997"/>
      <c r="P28" s="997"/>
      <c r="Q28" s="997"/>
      <c r="R28" s="997"/>
      <c r="S28" s="997"/>
    </row>
    <row r="29" spans="1:19">
      <c r="A29" s="187"/>
      <c r="B29" s="182" t="s">
        <v>44</v>
      </c>
      <c r="C29" s="183">
        <f>SUM(C25:C28)</f>
        <v>0.41666666666666669</v>
      </c>
      <c r="D29" s="232"/>
      <c r="E29" s="232"/>
      <c r="F29" s="183">
        <f>SUM(F25:F28)</f>
        <v>0.41666666666666669</v>
      </c>
      <c r="G29" s="235"/>
      <c r="H29" s="1020"/>
      <c r="I29" s="1020"/>
      <c r="J29" s="1020"/>
      <c r="K29" s="1020"/>
      <c r="L29" s="1020"/>
      <c r="M29" s="1020"/>
      <c r="N29" s="1020">
        <f t="shared" ref="N29:S29" si="7">SUM(N27:N28)</f>
        <v>59.963151424414285</v>
      </c>
      <c r="O29" s="1020">
        <f t="shared" si="7"/>
        <v>61.146076278003974</v>
      </c>
      <c r="P29" s="1020">
        <f t="shared" si="7"/>
        <v>62.224622043482114</v>
      </c>
      <c r="Q29" s="1020">
        <f t="shared" si="7"/>
        <v>63.322192103551842</v>
      </c>
      <c r="R29" s="1020">
        <f t="shared" si="7"/>
        <v>64.439122024673352</v>
      </c>
      <c r="S29" s="1020">
        <f t="shared" si="7"/>
        <v>65.575753292309457</v>
      </c>
    </row>
    <row r="30" spans="1:19">
      <c r="A30" s="181"/>
      <c r="B30" s="175" t="s">
        <v>104</v>
      </c>
      <c r="C30" s="130"/>
      <c r="D30" s="180"/>
      <c r="E30" s="180"/>
      <c r="F30" s="176"/>
      <c r="G30" s="149"/>
      <c r="H30" s="984"/>
      <c r="I30" s="984"/>
      <c r="J30" s="984"/>
      <c r="K30" s="984"/>
      <c r="L30" s="984"/>
      <c r="M30" s="984"/>
      <c r="N30" s="998"/>
      <c r="O30" s="998"/>
      <c r="P30" s="998"/>
      <c r="Q30" s="998"/>
      <c r="R30" s="998"/>
      <c r="S30" s="998"/>
    </row>
    <row r="31" spans="1:19">
      <c r="A31" s="92"/>
      <c r="B31" s="180"/>
      <c r="C31" s="130"/>
      <c r="D31" s="180"/>
      <c r="E31" s="180"/>
      <c r="F31" s="176"/>
      <c r="G31" s="149"/>
      <c r="H31" s="997"/>
      <c r="I31" s="997"/>
      <c r="J31" s="997"/>
      <c r="K31" s="997"/>
      <c r="L31" s="997"/>
      <c r="M31" s="997"/>
      <c r="N31" s="997"/>
      <c r="O31" s="997"/>
      <c r="P31" s="997"/>
      <c r="Q31" s="997"/>
      <c r="R31" s="997"/>
      <c r="S31" s="997"/>
    </row>
    <row r="32" spans="1:19">
      <c r="A32" s="181">
        <v>3.1</v>
      </c>
      <c r="B32" s="180" t="s">
        <v>122</v>
      </c>
      <c r="C32" s="512">
        <v>0.08</v>
      </c>
      <c r="D32" s="1004" t="str">
        <f>Inputs!$D$81</f>
        <v>Skilled Electrical Worker AH</v>
      </c>
      <c r="E32" s="180">
        <v>1</v>
      </c>
      <c r="F32" s="176">
        <f>E32*C32</f>
        <v>0.08</v>
      </c>
      <c r="G32" s="149"/>
      <c r="H32" s="997">
        <f>Inputs!L$81</f>
        <v>143.91156341859428</v>
      </c>
      <c r="I32" s="997">
        <f>Inputs!M$81</f>
        <v>146.75058306720953</v>
      </c>
      <c r="J32" s="997">
        <f>Inputs!N$81</f>
        <v>149.33909290435707</v>
      </c>
      <c r="K32" s="997">
        <f>Inputs!O$81</f>
        <v>151.97326104852442</v>
      </c>
      <c r="L32" s="997">
        <f>Inputs!P$81</f>
        <v>154.65389285921603</v>
      </c>
      <c r="M32" s="997">
        <f>Inputs!Q$81</f>
        <v>157.38180790154269</v>
      </c>
      <c r="N32" s="997">
        <f t="shared" ref="N32:S32" si="8">H32*$F32</f>
        <v>11.512925073487542</v>
      </c>
      <c r="O32" s="997">
        <f t="shared" si="8"/>
        <v>11.740046645376763</v>
      </c>
      <c r="P32" s="997">
        <f t="shared" si="8"/>
        <v>11.947127432348566</v>
      </c>
      <c r="Q32" s="997">
        <f t="shared" si="8"/>
        <v>12.157860883881954</v>
      </c>
      <c r="R32" s="997">
        <f t="shared" si="8"/>
        <v>12.372311428737282</v>
      </c>
      <c r="S32" s="997">
        <f t="shared" si="8"/>
        <v>12.590544632123414</v>
      </c>
    </row>
    <row r="33" spans="1:19">
      <c r="A33" s="92"/>
      <c r="B33" s="180"/>
      <c r="C33" s="512"/>
      <c r="D33" s="180"/>
      <c r="E33" s="180"/>
      <c r="F33" s="176"/>
      <c r="G33" s="149"/>
      <c r="H33" s="984"/>
      <c r="I33" s="984"/>
      <c r="J33" s="984"/>
      <c r="K33" s="984"/>
      <c r="L33" s="984"/>
      <c r="M33" s="984"/>
      <c r="N33" s="998"/>
      <c r="O33" s="998"/>
      <c r="P33" s="998"/>
      <c r="Q33" s="998"/>
      <c r="R33" s="998"/>
      <c r="S33" s="998"/>
    </row>
    <row r="34" spans="1:19">
      <c r="A34" s="181">
        <v>3.2</v>
      </c>
      <c r="B34" s="180" t="s">
        <v>133</v>
      </c>
      <c r="C34" s="512">
        <v>0.17</v>
      </c>
      <c r="D34" s="1004" t="str">
        <f>Inputs!$D$81</f>
        <v>Skilled Electrical Worker AH</v>
      </c>
      <c r="E34" s="180">
        <v>1</v>
      </c>
      <c r="F34" s="176">
        <f>E34*C34</f>
        <v>0.17</v>
      </c>
      <c r="G34" s="149"/>
      <c r="H34" s="997">
        <f>Inputs!L$81</f>
        <v>143.91156341859428</v>
      </c>
      <c r="I34" s="997">
        <f>Inputs!M$81</f>
        <v>146.75058306720953</v>
      </c>
      <c r="J34" s="997">
        <f>Inputs!N$81</f>
        <v>149.33909290435707</v>
      </c>
      <c r="K34" s="997">
        <f>Inputs!O$81</f>
        <v>151.97326104852442</v>
      </c>
      <c r="L34" s="997">
        <f>Inputs!P$81</f>
        <v>154.65389285921603</v>
      </c>
      <c r="M34" s="997">
        <f>Inputs!Q$81</f>
        <v>157.38180790154269</v>
      </c>
      <c r="N34" s="997">
        <f t="shared" ref="N34:S34" si="9">H34*$F34</f>
        <v>24.46496578116103</v>
      </c>
      <c r="O34" s="997">
        <f t="shared" si="9"/>
        <v>24.947599121425622</v>
      </c>
      <c r="P34" s="997">
        <f t="shared" si="9"/>
        <v>25.387645793740706</v>
      </c>
      <c r="Q34" s="997">
        <f t="shared" si="9"/>
        <v>25.835454378249153</v>
      </c>
      <c r="R34" s="997">
        <f t="shared" si="9"/>
        <v>26.291161786066727</v>
      </c>
      <c r="S34" s="997">
        <f t="shared" si="9"/>
        <v>26.754907343262257</v>
      </c>
    </row>
    <row r="35" spans="1:19">
      <c r="A35" s="92"/>
      <c r="B35" s="180"/>
      <c r="C35" s="512"/>
      <c r="D35" s="180"/>
      <c r="E35" s="180"/>
      <c r="F35" s="176"/>
      <c r="G35" s="107"/>
      <c r="H35" s="997"/>
      <c r="I35" s="997"/>
      <c r="J35" s="997"/>
      <c r="K35" s="997"/>
      <c r="L35" s="997"/>
      <c r="M35" s="997"/>
      <c r="N35" s="997"/>
      <c r="O35" s="997"/>
      <c r="P35" s="997"/>
      <c r="Q35" s="997"/>
      <c r="R35" s="997"/>
      <c r="S35" s="997"/>
    </row>
    <row r="36" spans="1:19">
      <c r="A36" s="181">
        <v>3.3</v>
      </c>
      <c r="B36" s="180" t="s">
        <v>124</v>
      </c>
      <c r="C36" s="512">
        <v>0.17</v>
      </c>
      <c r="D36" s="1004" t="str">
        <f>Inputs!$D$81</f>
        <v>Skilled Electrical Worker AH</v>
      </c>
      <c r="E36" s="180">
        <v>1</v>
      </c>
      <c r="F36" s="176">
        <f>E36*C36</f>
        <v>0.17</v>
      </c>
      <c r="G36" s="149"/>
      <c r="H36" s="997">
        <f>Inputs!L$81</f>
        <v>143.91156341859428</v>
      </c>
      <c r="I36" s="997">
        <f>Inputs!M$81</f>
        <v>146.75058306720953</v>
      </c>
      <c r="J36" s="997">
        <f>Inputs!N$81</f>
        <v>149.33909290435707</v>
      </c>
      <c r="K36" s="997">
        <f>Inputs!O$81</f>
        <v>151.97326104852442</v>
      </c>
      <c r="L36" s="997">
        <f>Inputs!P$81</f>
        <v>154.65389285921603</v>
      </c>
      <c r="M36" s="997">
        <f>Inputs!Q$81</f>
        <v>157.38180790154269</v>
      </c>
      <c r="N36" s="997">
        <f t="shared" ref="N36:S36" si="10">H36*$F36</f>
        <v>24.46496578116103</v>
      </c>
      <c r="O36" s="997">
        <f t="shared" si="10"/>
        <v>24.947599121425622</v>
      </c>
      <c r="P36" s="997">
        <f t="shared" si="10"/>
        <v>25.387645793740706</v>
      </c>
      <c r="Q36" s="997">
        <f t="shared" si="10"/>
        <v>25.835454378249153</v>
      </c>
      <c r="R36" s="997">
        <f t="shared" si="10"/>
        <v>26.291161786066727</v>
      </c>
      <c r="S36" s="997">
        <f t="shared" si="10"/>
        <v>26.754907343262257</v>
      </c>
    </row>
    <row r="37" spans="1:19">
      <c r="A37" s="92"/>
      <c r="B37" s="180"/>
      <c r="C37" s="512"/>
      <c r="D37" s="180"/>
      <c r="E37" s="180"/>
      <c r="F37" s="176"/>
      <c r="G37" s="149"/>
      <c r="H37" s="984"/>
      <c r="I37" s="984"/>
      <c r="J37" s="984"/>
      <c r="K37" s="984"/>
      <c r="L37" s="984"/>
      <c r="M37" s="984"/>
      <c r="N37" s="998"/>
      <c r="O37" s="998"/>
      <c r="P37" s="998"/>
      <c r="Q37" s="998"/>
      <c r="R37" s="998"/>
      <c r="S37" s="998"/>
    </row>
    <row r="38" spans="1:19">
      <c r="A38" s="181">
        <v>3.4</v>
      </c>
      <c r="B38" s="180" t="s">
        <v>134</v>
      </c>
      <c r="C38" s="512">
        <v>0.75</v>
      </c>
      <c r="D38" s="1004" t="str">
        <f>Inputs!$D$81</f>
        <v>Skilled Electrical Worker AH</v>
      </c>
      <c r="E38" s="180">
        <v>1</v>
      </c>
      <c r="F38" s="176">
        <f>E38*C38</f>
        <v>0.75</v>
      </c>
      <c r="G38" s="149"/>
      <c r="H38" s="997">
        <f>Inputs!L$81</f>
        <v>143.91156341859428</v>
      </c>
      <c r="I38" s="997">
        <f>Inputs!M$81</f>
        <v>146.75058306720953</v>
      </c>
      <c r="J38" s="997">
        <f>Inputs!N$81</f>
        <v>149.33909290435707</v>
      </c>
      <c r="K38" s="997">
        <f>Inputs!O$81</f>
        <v>151.97326104852442</v>
      </c>
      <c r="L38" s="997">
        <f>Inputs!P$81</f>
        <v>154.65389285921603</v>
      </c>
      <c r="M38" s="997">
        <f>Inputs!Q$81</f>
        <v>157.38180790154269</v>
      </c>
      <c r="N38" s="997">
        <f t="shared" ref="N38:S38" si="11">H38*$F38</f>
        <v>107.93367256394572</v>
      </c>
      <c r="O38" s="997">
        <f t="shared" si="11"/>
        <v>110.06293730040716</v>
      </c>
      <c r="P38" s="997">
        <f t="shared" si="11"/>
        <v>112.00431967826781</v>
      </c>
      <c r="Q38" s="997">
        <f t="shared" si="11"/>
        <v>113.97994578639332</v>
      </c>
      <c r="R38" s="997">
        <f t="shared" si="11"/>
        <v>115.99041964441201</v>
      </c>
      <c r="S38" s="997">
        <f t="shared" si="11"/>
        <v>118.03635592615701</v>
      </c>
    </row>
    <row r="39" spans="1:19">
      <c r="A39" s="92"/>
      <c r="B39" s="180"/>
      <c r="C39" s="512"/>
      <c r="D39" s="1005"/>
      <c r="E39" s="180"/>
      <c r="F39" s="176"/>
      <c r="G39" s="149"/>
      <c r="H39" s="997"/>
      <c r="I39" s="997"/>
      <c r="J39" s="997"/>
      <c r="K39" s="997"/>
      <c r="L39" s="997"/>
      <c r="M39" s="997"/>
      <c r="N39" s="997"/>
      <c r="O39" s="997"/>
      <c r="P39" s="997"/>
      <c r="Q39" s="997"/>
      <c r="R39" s="997"/>
      <c r="S39" s="997"/>
    </row>
    <row r="40" spans="1:19">
      <c r="A40" s="181">
        <v>3.5</v>
      </c>
      <c r="B40" s="180" t="s">
        <v>207</v>
      </c>
      <c r="C40" s="512">
        <v>0.17</v>
      </c>
      <c r="D40" s="1004" t="str">
        <f>Inputs!$D$81</f>
        <v>Skilled Electrical Worker AH</v>
      </c>
      <c r="E40" s="180">
        <v>1</v>
      </c>
      <c r="F40" s="176">
        <f>E40*C40</f>
        <v>0.17</v>
      </c>
      <c r="G40" s="149"/>
      <c r="H40" s="997">
        <f>Inputs!L$81</f>
        <v>143.91156341859428</v>
      </c>
      <c r="I40" s="997">
        <f>Inputs!M$81</f>
        <v>146.75058306720953</v>
      </c>
      <c r="J40" s="997">
        <f>Inputs!N$81</f>
        <v>149.33909290435707</v>
      </c>
      <c r="K40" s="997">
        <f>Inputs!O$81</f>
        <v>151.97326104852442</v>
      </c>
      <c r="L40" s="997">
        <f>Inputs!P$81</f>
        <v>154.65389285921603</v>
      </c>
      <c r="M40" s="997">
        <f>Inputs!Q$81</f>
        <v>157.38180790154269</v>
      </c>
      <c r="N40" s="997">
        <f t="shared" ref="N40:S40" si="12">H40*$F40</f>
        <v>24.46496578116103</v>
      </c>
      <c r="O40" s="997">
        <f t="shared" si="12"/>
        <v>24.947599121425622</v>
      </c>
      <c r="P40" s="997">
        <f t="shared" si="12"/>
        <v>25.387645793740706</v>
      </c>
      <c r="Q40" s="997">
        <f t="shared" si="12"/>
        <v>25.835454378249153</v>
      </c>
      <c r="R40" s="997">
        <f t="shared" si="12"/>
        <v>26.291161786066727</v>
      </c>
      <c r="S40" s="997">
        <f t="shared" si="12"/>
        <v>26.754907343262257</v>
      </c>
    </row>
    <row r="41" spans="1:19">
      <c r="A41" s="92"/>
      <c r="B41" s="134"/>
      <c r="C41" s="130"/>
      <c r="D41" s="186"/>
      <c r="E41" s="180"/>
      <c r="F41" s="176"/>
      <c r="G41" s="149"/>
      <c r="H41" s="997"/>
      <c r="I41" s="997"/>
      <c r="J41" s="997"/>
      <c r="K41" s="997"/>
      <c r="L41" s="997"/>
      <c r="M41" s="997"/>
      <c r="N41" s="997"/>
      <c r="O41" s="997"/>
      <c r="P41" s="997"/>
      <c r="Q41" s="997"/>
      <c r="R41" s="997"/>
      <c r="S41" s="997"/>
    </row>
    <row r="42" spans="1:19">
      <c r="A42" s="187"/>
      <c r="B42" s="182" t="s">
        <v>44</v>
      </c>
      <c r="C42" s="183">
        <f>SUM(C30:C41)</f>
        <v>1.3399999999999999</v>
      </c>
      <c r="D42" s="232"/>
      <c r="E42" s="232"/>
      <c r="F42" s="183">
        <f>SUM(F30:F41)</f>
        <v>1.3399999999999999</v>
      </c>
      <c r="G42" s="235"/>
      <c r="H42" s="1020"/>
      <c r="I42" s="1020"/>
      <c r="J42" s="1020"/>
      <c r="K42" s="1020"/>
      <c r="L42" s="1020"/>
      <c r="M42" s="1020"/>
      <c r="N42" s="1020">
        <f t="shared" ref="N42:S42" si="13">SUM(N32:N41)</f>
        <v>192.84149498091637</v>
      </c>
      <c r="O42" s="1020">
        <f t="shared" si="13"/>
        <v>196.64578131006076</v>
      </c>
      <c r="P42" s="1020">
        <f t="shared" si="13"/>
        <v>200.11438449183851</v>
      </c>
      <c r="Q42" s="1020">
        <f t="shared" si="13"/>
        <v>203.64416980502273</v>
      </c>
      <c r="R42" s="1020">
        <f t="shared" si="13"/>
        <v>207.2362164313495</v>
      </c>
      <c r="S42" s="1020">
        <f t="shared" si="13"/>
        <v>210.89162258806721</v>
      </c>
    </row>
    <row r="43" spans="1:19">
      <c r="A43" s="92"/>
      <c r="B43" s="175" t="s">
        <v>106</v>
      </c>
      <c r="C43" s="130"/>
      <c r="D43" s="180"/>
      <c r="E43" s="180"/>
      <c r="F43" s="176"/>
      <c r="G43" s="135"/>
      <c r="H43" s="982"/>
      <c r="I43" s="982"/>
      <c r="J43" s="982"/>
      <c r="K43" s="982"/>
      <c r="L43" s="982"/>
      <c r="M43" s="982"/>
      <c r="N43" s="1000"/>
      <c r="O43" s="1000"/>
      <c r="P43" s="1000"/>
      <c r="Q43" s="1000"/>
      <c r="R43" s="1000"/>
      <c r="S43" s="1000"/>
    </row>
    <row r="44" spans="1:19">
      <c r="A44" s="92"/>
      <c r="B44" s="180"/>
      <c r="C44" s="130"/>
      <c r="D44" s="180"/>
      <c r="E44" s="180"/>
      <c r="F44" s="176"/>
      <c r="G44" s="135"/>
      <c r="H44" s="997"/>
      <c r="I44" s="997"/>
      <c r="J44" s="997"/>
      <c r="K44" s="997"/>
      <c r="L44" s="997"/>
      <c r="M44" s="997"/>
      <c r="N44" s="997"/>
      <c r="O44" s="997"/>
      <c r="P44" s="997"/>
      <c r="Q44" s="997"/>
      <c r="R44" s="997"/>
      <c r="S44" s="997"/>
    </row>
    <row r="45" spans="1:19">
      <c r="A45" s="181">
        <v>4.0999999999999996</v>
      </c>
      <c r="B45" s="180" t="s">
        <v>135</v>
      </c>
      <c r="C45" s="512">
        <v>0.10530973451327431</v>
      </c>
      <c r="D45" s="134" t="str">
        <f>Inputs!$D$82</f>
        <v>Support staff</v>
      </c>
      <c r="E45" s="180">
        <v>1</v>
      </c>
      <c r="F45" s="176">
        <f>E45*C45</f>
        <v>0.10530973451327431</v>
      </c>
      <c r="G45" s="135"/>
      <c r="H45" s="971">
        <f>Inputs!L$82</f>
        <v>68.441017362959727</v>
      </c>
      <c r="I45" s="971">
        <f>Inputs!M$82</f>
        <v>69.791189569063036</v>
      </c>
      <c r="J45" s="971">
        <f>Inputs!N$82</f>
        <v>71.02222509185215</v>
      </c>
      <c r="K45" s="971">
        <f>Inputs!O$82</f>
        <v>72.274974651437702</v>
      </c>
      <c r="L45" s="971">
        <f>Inputs!P$82</f>
        <v>73.549821258208297</v>
      </c>
      <c r="M45" s="971">
        <f>Inputs!Q$82</f>
        <v>74.847154678410959</v>
      </c>
      <c r="N45" s="997">
        <f t="shared" ref="N45:S45" si="14">H45*$F45</f>
        <v>7.2075053683116863</v>
      </c>
      <c r="O45" s="997">
        <f t="shared" si="14"/>
        <v>7.3496916448836282</v>
      </c>
      <c r="P45" s="997">
        <f t="shared" si="14"/>
        <v>7.4793316689649592</v>
      </c>
      <c r="Q45" s="997">
        <f t="shared" si="14"/>
        <v>7.6112583924965351</v>
      </c>
      <c r="R45" s="997">
        <f t="shared" si="14"/>
        <v>7.7455121502006952</v>
      </c>
      <c r="S45" s="997">
        <f t="shared" si="14"/>
        <v>7.8821339882574355</v>
      </c>
    </row>
    <row r="46" spans="1:19">
      <c r="A46" s="181"/>
      <c r="B46" s="180" t="s">
        <v>213</v>
      </c>
      <c r="C46" s="513"/>
      <c r="D46" s="180"/>
      <c r="E46" s="180"/>
      <c r="F46" s="176"/>
      <c r="G46" s="107"/>
      <c r="H46" s="997"/>
      <c r="I46" s="997"/>
      <c r="J46" s="997"/>
      <c r="K46" s="997"/>
      <c r="L46" s="997"/>
      <c r="M46" s="997"/>
      <c r="N46" s="997"/>
      <c r="O46" s="997"/>
      <c r="P46" s="997"/>
      <c r="Q46" s="997"/>
      <c r="R46" s="997"/>
      <c r="S46" s="997"/>
    </row>
    <row r="47" spans="1:19">
      <c r="A47" s="181"/>
      <c r="B47" s="180"/>
      <c r="C47" s="513"/>
      <c r="D47" s="180"/>
      <c r="E47" s="180"/>
      <c r="F47" s="176"/>
      <c r="G47" s="107"/>
      <c r="H47" s="997"/>
      <c r="I47" s="997"/>
      <c r="J47" s="997"/>
      <c r="K47" s="997"/>
      <c r="L47" s="997"/>
      <c r="M47" s="997"/>
      <c r="N47" s="997"/>
      <c r="O47" s="997"/>
      <c r="P47" s="997"/>
      <c r="Q47" s="997"/>
      <c r="R47" s="997"/>
      <c r="S47" s="997"/>
    </row>
    <row r="48" spans="1:19">
      <c r="A48" s="181">
        <v>4.2</v>
      </c>
      <c r="B48" s="180" t="s">
        <v>209</v>
      </c>
      <c r="C48" s="512">
        <v>4.129793510324483E-2</v>
      </c>
      <c r="D48" s="134" t="str">
        <f>Inputs!$D$82</f>
        <v>Support staff</v>
      </c>
      <c r="E48" s="180">
        <v>1</v>
      </c>
      <c r="F48" s="176">
        <f>E48*C48</f>
        <v>4.129793510324483E-2</v>
      </c>
      <c r="G48" s="107"/>
      <c r="H48" s="971">
        <f>Inputs!L$82</f>
        <v>68.441017362959727</v>
      </c>
      <c r="I48" s="971">
        <f>Inputs!M$82</f>
        <v>69.791189569063036</v>
      </c>
      <c r="J48" s="971">
        <f>Inputs!N$82</f>
        <v>71.02222509185215</v>
      </c>
      <c r="K48" s="971">
        <f>Inputs!O$82</f>
        <v>72.274974651437702</v>
      </c>
      <c r="L48" s="971">
        <f>Inputs!P$82</f>
        <v>73.549821258208297</v>
      </c>
      <c r="M48" s="971">
        <f>Inputs!Q$82</f>
        <v>74.847154678410959</v>
      </c>
      <c r="N48" s="997">
        <f t="shared" ref="N48:S48" si="15">H48*$F48</f>
        <v>2.8264726934555635</v>
      </c>
      <c r="O48" s="997">
        <f t="shared" si="15"/>
        <v>2.8822320176014227</v>
      </c>
      <c r="P48" s="997">
        <f t="shared" si="15"/>
        <v>2.9330712427313568</v>
      </c>
      <c r="Q48" s="997">
        <f t="shared" si="15"/>
        <v>2.9848072127437395</v>
      </c>
      <c r="R48" s="997">
        <f t="shared" si="15"/>
        <v>3.0374557451767434</v>
      </c>
      <c r="S48" s="997">
        <f t="shared" si="15"/>
        <v>3.0910329365715437</v>
      </c>
    </row>
    <row r="49" spans="1:19">
      <c r="A49" s="181"/>
      <c r="B49" s="180"/>
      <c r="C49" s="513"/>
      <c r="D49" s="180"/>
      <c r="E49" s="180"/>
      <c r="F49" s="176"/>
      <c r="G49" s="107"/>
      <c r="H49" s="997"/>
      <c r="I49" s="997"/>
      <c r="J49" s="997"/>
      <c r="K49" s="997"/>
      <c r="L49" s="997"/>
      <c r="M49" s="997"/>
      <c r="N49" s="997"/>
      <c r="O49" s="997"/>
      <c r="P49" s="997"/>
      <c r="Q49" s="997"/>
      <c r="R49" s="997"/>
      <c r="S49" s="997"/>
    </row>
    <row r="50" spans="1:19">
      <c r="A50" s="181">
        <v>4.3</v>
      </c>
      <c r="B50" s="180" t="s">
        <v>210</v>
      </c>
      <c r="C50" s="512">
        <v>4.129793510324483E-2</v>
      </c>
      <c r="D50" s="134" t="str">
        <f>Inputs!$D$82</f>
        <v>Support staff</v>
      </c>
      <c r="E50" s="180">
        <v>1</v>
      </c>
      <c r="F50" s="176">
        <f>E50*C50</f>
        <v>4.129793510324483E-2</v>
      </c>
      <c r="G50" s="107"/>
      <c r="H50" s="971">
        <f>Inputs!L$82</f>
        <v>68.441017362959727</v>
      </c>
      <c r="I50" s="971">
        <f>Inputs!M$82</f>
        <v>69.791189569063036</v>
      </c>
      <c r="J50" s="971">
        <f>Inputs!N$82</f>
        <v>71.02222509185215</v>
      </c>
      <c r="K50" s="971">
        <f>Inputs!O$82</f>
        <v>72.274974651437702</v>
      </c>
      <c r="L50" s="971">
        <f>Inputs!P$82</f>
        <v>73.549821258208297</v>
      </c>
      <c r="M50" s="971">
        <f>Inputs!Q$82</f>
        <v>74.847154678410959</v>
      </c>
      <c r="N50" s="997">
        <f t="shared" ref="N50:S50" si="16">H50*$F50</f>
        <v>2.8264726934555635</v>
      </c>
      <c r="O50" s="997">
        <f t="shared" si="16"/>
        <v>2.8822320176014227</v>
      </c>
      <c r="P50" s="997">
        <f t="shared" si="16"/>
        <v>2.9330712427313568</v>
      </c>
      <c r="Q50" s="997">
        <f t="shared" si="16"/>
        <v>2.9848072127437395</v>
      </c>
      <c r="R50" s="997">
        <f t="shared" si="16"/>
        <v>3.0374557451767434</v>
      </c>
      <c r="S50" s="997">
        <f t="shared" si="16"/>
        <v>3.0910329365715437</v>
      </c>
    </row>
    <row r="51" spans="1:19">
      <c r="A51" s="181"/>
      <c r="B51" s="180"/>
      <c r="C51" s="513"/>
      <c r="D51" s="180"/>
      <c r="E51" s="180"/>
      <c r="F51" s="176"/>
      <c r="G51" s="107"/>
      <c r="H51" s="997"/>
      <c r="I51" s="997"/>
      <c r="J51" s="997"/>
      <c r="K51" s="997"/>
      <c r="L51" s="997"/>
      <c r="M51" s="997"/>
      <c r="N51" s="997"/>
      <c r="O51" s="997"/>
      <c r="P51" s="997"/>
      <c r="Q51" s="997"/>
      <c r="R51" s="997"/>
      <c r="S51" s="997"/>
    </row>
    <row r="52" spans="1:19">
      <c r="A52" s="181">
        <v>4.4000000000000004</v>
      </c>
      <c r="B52" s="180" t="s">
        <v>129</v>
      </c>
      <c r="C52" s="512">
        <v>0</v>
      </c>
      <c r="D52" s="134" t="str">
        <f>Inputs!$D$82</f>
        <v>Support staff</v>
      </c>
      <c r="E52" s="180">
        <v>1</v>
      </c>
      <c r="F52" s="176">
        <f>E52*C52</f>
        <v>0</v>
      </c>
      <c r="G52" s="107"/>
      <c r="H52" s="971">
        <f>Inputs!L$82</f>
        <v>68.441017362959727</v>
      </c>
      <c r="I52" s="971">
        <f>Inputs!M$82</f>
        <v>69.791189569063036</v>
      </c>
      <c r="J52" s="971">
        <f>Inputs!N$82</f>
        <v>71.02222509185215</v>
      </c>
      <c r="K52" s="971">
        <f>Inputs!O$82</f>
        <v>72.274974651437702</v>
      </c>
      <c r="L52" s="971">
        <f>Inputs!P$82</f>
        <v>73.549821258208297</v>
      </c>
      <c r="M52" s="971">
        <f>Inputs!Q$82</f>
        <v>74.847154678410959</v>
      </c>
      <c r="N52" s="997">
        <f t="shared" ref="N52:S52" si="17">H52*$F52</f>
        <v>0</v>
      </c>
      <c r="O52" s="997">
        <f t="shared" si="17"/>
        <v>0</v>
      </c>
      <c r="P52" s="997">
        <f t="shared" si="17"/>
        <v>0</v>
      </c>
      <c r="Q52" s="997">
        <f t="shared" si="17"/>
        <v>0</v>
      </c>
      <c r="R52" s="997">
        <f t="shared" si="17"/>
        <v>0</v>
      </c>
      <c r="S52" s="997">
        <f t="shared" si="17"/>
        <v>0</v>
      </c>
    </row>
    <row r="53" spans="1:19">
      <c r="A53" s="181"/>
      <c r="B53" s="180"/>
      <c r="C53" s="514"/>
      <c r="D53" s="180"/>
      <c r="E53" s="180"/>
      <c r="F53" s="176"/>
      <c r="H53" s="982"/>
      <c r="I53" s="982"/>
      <c r="J53" s="982"/>
      <c r="K53" s="982"/>
      <c r="L53" s="982"/>
      <c r="M53" s="982"/>
      <c r="N53" s="982"/>
      <c r="O53" s="1000"/>
      <c r="P53" s="1000"/>
      <c r="Q53" s="1000"/>
      <c r="R53" s="1000"/>
      <c r="S53" s="1000"/>
    </row>
    <row r="54" spans="1:19">
      <c r="A54" s="181"/>
      <c r="B54" s="180"/>
      <c r="C54" s="196"/>
      <c r="D54" s="180"/>
      <c r="E54" s="180"/>
      <c r="F54" s="176"/>
      <c r="H54" s="982"/>
      <c r="I54" s="982"/>
      <c r="J54" s="982"/>
      <c r="K54" s="982"/>
      <c r="L54" s="982"/>
      <c r="M54" s="982"/>
      <c r="N54" s="982"/>
      <c r="O54" s="1000"/>
      <c r="P54" s="1000"/>
      <c r="Q54" s="1000"/>
      <c r="R54" s="1000"/>
      <c r="S54" s="1000"/>
    </row>
    <row r="55" spans="1:19">
      <c r="A55" s="187"/>
      <c r="B55" s="182" t="s">
        <v>44</v>
      </c>
      <c r="C55" s="183">
        <f>SUM(C43:C54)</f>
        <v>0.18790560471976397</v>
      </c>
      <c r="D55" s="232"/>
      <c r="E55" s="232"/>
      <c r="F55" s="183">
        <f>SUM(F43:F54)</f>
        <v>0.18790560471976397</v>
      </c>
      <c r="G55" s="235"/>
      <c r="H55" s="991"/>
      <c r="I55" s="991"/>
      <c r="J55" s="991"/>
      <c r="K55" s="991"/>
      <c r="L55" s="991"/>
      <c r="M55" s="991"/>
      <c r="N55" s="992">
        <f t="shared" ref="N55:S55" si="18">SUM(N45:N54)</f>
        <v>12.860450755222814</v>
      </c>
      <c r="O55" s="992">
        <f t="shared" si="18"/>
        <v>13.114155680086474</v>
      </c>
      <c r="P55" s="992">
        <f t="shared" si="18"/>
        <v>13.345474154427672</v>
      </c>
      <c r="Q55" s="992">
        <f t="shared" si="18"/>
        <v>13.580872817984014</v>
      </c>
      <c r="R55" s="992">
        <f t="shared" si="18"/>
        <v>13.820423640554182</v>
      </c>
      <c r="S55" s="992">
        <f t="shared" si="18"/>
        <v>14.064199861400523</v>
      </c>
    </row>
    <row r="56" spans="1:19">
      <c r="A56" s="233"/>
      <c r="B56" s="190"/>
      <c r="C56" s="189"/>
      <c r="D56" s="191"/>
      <c r="E56" s="191"/>
      <c r="F56" s="192"/>
      <c r="G56" s="135"/>
      <c r="H56" s="982"/>
      <c r="I56" s="982"/>
      <c r="J56" s="982"/>
      <c r="K56" s="982"/>
      <c r="L56" s="982"/>
      <c r="M56" s="982"/>
      <c r="N56" s="982"/>
      <c r="O56" s="1000"/>
      <c r="P56" s="1000"/>
      <c r="Q56" s="1000"/>
      <c r="R56" s="1000"/>
      <c r="S56" s="1000"/>
    </row>
    <row r="57" spans="1:19">
      <c r="A57" s="233"/>
      <c r="B57" s="190" t="s">
        <v>130</v>
      </c>
      <c r="C57" s="193">
        <f>C24+C29+C42+C55</f>
        <v>2.4566666666666661</v>
      </c>
      <c r="D57" s="90"/>
      <c r="E57" s="90"/>
      <c r="F57" s="193">
        <f>F24+F29+F42+F55</f>
        <v>2.4566666666666661</v>
      </c>
      <c r="G57" s="194"/>
      <c r="H57" s="991"/>
      <c r="I57" s="991"/>
      <c r="J57" s="991"/>
      <c r="K57" s="991"/>
      <c r="L57" s="991"/>
      <c r="M57" s="991"/>
      <c r="N57" s="1011">
        <f t="shared" ref="N57:S57" si="19">N24+N29+N42+N55</f>
        <v>300.71335855940242</v>
      </c>
      <c r="O57" s="1011">
        <f t="shared" si="19"/>
        <v>306.64569028640881</v>
      </c>
      <c r="P57" s="1011">
        <f t="shared" si="19"/>
        <v>312.05456409961715</v>
      </c>
      <c r="Q57" s="1011">
        <f t="shared" si="19"/>
        <v>317.55884416458099</v>
      </c>
      <c r="R57" s="1011">
        <f t="shared" si="19"/>
        <v>323.16021333676861</v>
      </c>
      <c r="S57" s="1011">
        <f t="shared" si="19"/>
        <v>328.86038415526434</v>
      </c>
    </row>
    <row r="58" spans="1:19">
      <c r="H58" s="979"/>
      <c r="I58" s="980"/>
      <c r="J58" s="980"/>
      <c r="K58" s="980"/>
      <c r="L58" s="980"/>
      <c r="M58" s="980"/>
      <c r="N58" s="980"/>
    </row>
    <row r="59" spans="1:19" s="102" customFormat="1">
      <c r="B59" s="152"/>
      <c r="F59" s="157"/>
      <c r="G59" s="107"/>
      <c r="H59"/>
      <c r="I59"/>
      <c r="J59"/>
      <c r="K59"/>
      <c r="L59"/>
      <c r="M59"/>
      <c r="N59"/>
      <c r="O59"/>
      <c r="P59"/>
      <c r="Q59"/>
      <c r="R59"/>
      <c r="S59"/>
    </row>
    <row r="60" spans="1:19" s="102" customFormat="1">
      <c r="F60" s="157"/>
      <c r="G60" s="107"/>
      <c r="H60"/>
      <c r="I60"/>
      <c r="J60"/>
      <c r="K60"/>
      <c r="L60"/>
      <c r="M60"/>
      <c r="N60"/>
      <c r="O60"/>
      <c r="P60"/>
      <c r="Q60"/>
      <c r="R60"/>
      <c r="S60"/>
    </row>
    <row r="61" spans="1:19" s="102" customFormat="1">
      <c r="B61" s="152"/>
      <c r="F61" s="157"/>
      <c r="G61" s="107"/>
      <c r="H61"/>
      <c r="I61"/>
      <c r="J61"/>
      <c r="K61"/>
      <c r="L61"/>
      <c r="M61"/>
      <c r="N61"/>
      <c r="O61"/>
      <c r="P61"/>
      <c r="Q61"/>
      <c r="R61"/>
      <c r="S61"/>
    </row>
    <row r="62" spans="1:19" s="102" customFormat="1">
      <c r="B62" s="152"/>
      <c r="F62" s="157"/>
      <c r="G62" s="107"/>
      <c r="H62"/>
      <c r="I62"/>
      <c r="J62"/>
      <c r="K62"/>
      <c r="L62"/>
      <c r="M62"/>
      <c r="N62"/>
      <c r="O62"/>
      <c r="P62"/>
      <c r="Q62"/>
      <c r="R62"/>
      <c r="S62"/>
    </row>
    <row r="63" spans="1:19">
      <c r="B63" s="354" t="s">
        <v>229</v>
      </c>
      <c r="H63" s="979"/>
      <c r="I63" s="979"/>
      <c r="J63" s="979"/>
      <c r="K63" s="979"/>
      <c r="L63" s="979"/>
      <c r="M63" s="979"/>
      <c r="N63" s="979">
        <f>N57</f>
        <v>300.71335855940242</v>
      </c>
      <c r="O63" s="979">
        <f>O57</f>
        <v>306.64569028640881</v>
      </c>
      <c r="P63" s="979">
        <f t="shared" ref="P63:S63" si="20">P57</f>
        <v>312.05456409961715</v>
      </c>
      <c r="Q63" s="979">
        <f t="shared" si="20"/>
        <v>317.55884416458099</v>
      </c>
      <c r="R63" s="979">
        <f t="shared" si="20"/>
        <v>323.16021333676861</v>
      </c>
      <c r="S63" s="979">
        <f t="shared" si="20"/>
        <v>328.86038415526434</v>
      </c>
    </row>
    <row r="64" spans="1:19">
      <c r="B64" s="354" t="s">
        <v>43</v>
      </c>
      <c r="H64" s="979"/>
      <c r="I64" s="979"/>
      <c r="J64" s="979"/>
      <c r="K64" s="979"/>
      <c r="L64" s="979"/>
      <c r="M64" s="979"/>
      <c r="N64" s="979"/>
      <c r="O64" s="979"/>
      <c r="P64" s="979"/>
      <c r="Q64" s="979"/>
      <c r="R64" s="979"/>
      <c r="S64" s="979"/>
    </row>
    <row r="65" spans="2:19">
      <c r="B65" s="354" t="s">
        <v>232</v>
      </c>
      <c r="H65" s="979"/>
      <c r="I65" s="979"/>
      <c r="J65" s="979"/>
      <c r="K65" s="979"/>
      <c r="L65" s="979"/>
      <c r="M65" s="979"/>
      <c r="N65" s="980"/>
      <c r="O65" s="980"/>
      <c r="P65" s="980"/>
      <c r="Q65" s="980"/>
      <c r="R65" s="980"/>
      <c r="S65" s="980"/>
    </row>
    <row r="66" spans="2:19">
      <c r="B66" s="354" t="s">
        <v>238</v>
      </c>
      <c r="H66" s="979"/>
      <c r="I66" s="979"/>
      <c r="J66" s="979"/>
      <c r="K66" s="979"/>
      <c r="L66" s="979"/>
      <c r="M66" s="979"/>
      <c r="N66" s="979">
        <f>SUM(N67,N63:N65)*(Inputs!$M$27)</f>
        <v>39.66108486039959</v>
      </c>
      <c r="O66" s="979">
        <f>SUM(O67,O63:O65)*(Inputs!$M$27)</f>
        <v>40.443500091874455</v>
      </c>
      <c r="P66" s="979">
        <f>SUM(P67,P63:P65)*(Inputs!$M$27)</f>
        <v>41.156876459098505</v>
      </c>
      <c r="Q66" s="979">
        <f>SUM(Q67,Q63:Q65)*(Inputs!$M$27)</f>
        <v>41.882835956866579</v>
      </c>
      <c r="R66" s="979">
        <f>SUM(R67,R63:R65)*(Inputs!$M$27)</f>
        <v>42.621600536986413</v>
      </c>
      <c r="S66" s="979">
        <f>SUM(S67,S63:S65)*(Inputs!$M$27)</f>
        <v>43.37339606623781</v>
      </c>
    </row>
    <row r="67" spans="2:19">
      <c r="B67" s="354" t="s">
        <v>237</v>
      </c>
      <c r="H67" s="979"/>
      <c r="I67" s="979"/>
      <c r="J67" s="979"/>
      <c r="K67" s="979"/>
      <c r="L67" s="979"/>
      <c r="M67" s="979"/>
      <c r="N67" s="979">
        <f>SUM(N63:N65)*(Inputs!$M$26)</f>
        <v>27.064202270346218</v>
      </c>
      <c r="O67" s="979">
        <f>SUM(O63:O65)*(Inputs!$M$26)</f>
        <v>27.59811212577679</v>
      </c>
      <c r="P67" s="979">
        <f>SUM(P63:P65)*(Inputs!$M$26)</f>
        <v>28.084910768965543</v>
      </c>
      <c r="Q67" s="979">
        <f>SUM(Q63:Q65)*(Inputs!$M$26)</f>
        <v>28.580295974812287</v>
      </c>
      <c r="R67" s="979">
        <f>SUM(R63:R65)*(Inputs!$M$26)</f>
        <v>29.084419200309174</v>
      </c>
      <c r="S67" s="979">
        <f>SUM(S63:S65)*(Inputs!$M$26)</f>
        <v>29.597434573973789</v>
      </c>
    </row>
    <row r="68" spans="2:19">
      <c r="B68" s="989" t="s">
        <v>85</v>
      </c>
      <c r="H68" s="396"/>
      <c r="I68" s="396"/>
      <c r="J68" s="396"/>
      <c r="K68" s="396"/>
      <c r="L68" s="396"/>
      <c r="M68" s="396"/>
      <c r="N68" s="979">
        <f>SUM(N63:N67)*Inputs!$M$28</f>
        <v>25.72070519831038</v>
      </c>
      <c r="O68" s="979">
        <f>SUM(O63:O67)*Inputs!$M$28</f>
        <v>26.228111175284205</v>
      </c>
      <c r="P68" s="979">
        <f>SUM(P63:P67)*Inputs!$M$28</f>
        <v>26.690744592937683</v>
      </c>
      <c r="Q68" s="979">
        <f>SUM(Q63:Q67)*Inputs!$M$28</f>
        <v>27.161538326738196</v>
      </c>
      <c r="R68" s="979">
        <f>SUM(R63:R67)*Inputs!$M$28</f>
        <v>27.640636315184498</v>
      </c>
      <c r="S68" s="979">
        <f>SUM(S63:S67)*Inputs!$M$28</f>
        <v>28.12818503568332</v>
      </c>
    </row>
    <row r="69" spans="2:19">
      <c r="B69" s="989"/>
      <c r="H69" s="396"/>
      <c r="I69" s="396"/>
      <c r="J69" s="396"/>
      <c r="K69" s="396"/>
      <c r="L69" s="396"/>
      <c r="M69" s="396"/>
      <c r="N69" s="606"/>
      <c r="O69" s="606"/>
      <c r="P69" s="606"/>
      <c r="Q69" s="606"/>
      <c r="R69" s="606"/>
      <c r="S69" s="606"/>
    </row>
    <row r="70" spans="2:19">
      <c r="B70" s="988" t="s">
        <v>527</v>
      </c>
      <c r="H70" s="396"/>
      <c r="I70" s="396"/>
      <c r="J70" s="396"/>
      <c r="K70" s="396"/>
      <c r="L70" s="396"/>
      <c r="M70" s="396"/>
      <c r="N70" s="448">
        <f>SUM(N63:N69)</f>
        <v>393.15935088845862</v>
      </c>
      <c r="O70" s="448">
        <f t="shared" ref="O70:S70" si="21">SUM(O63:O69)</f>
        <v>400.91541367934423</v>
      </c>
      <c r="P70" s="448">
        <f t="shared" si="21"/>
        <v>407.98709592061886</v>
      </c>
      <c r="Q70" s="448">
        <f t="shared" si="21"/>
        <v>415.18351442299809</v>
      </c>
      <c r="R70" s="448">
        <f t="shared" si="21"/>
        <v>422.50686938924872</v>
      </c>
      <c r="S70" s="448">
        <f t="shared" si="21"/>
        <v>429.95939983115926</v>
      </c>
    </row>
    <row r="71" spans="2:19">
      <c r="B71" s="990" t="s">
        <v>39</v>
      </c>
      <c r="H71" s="979"/>
      <c r="I71" s="980"/>
      <c r="J71" s="980"/>
      <c r="K71" s="980"/>
      <c r="L71" s="980"/>
      <c r="M71" s="980"/>
      <c r="N71" s="981">
        <f>(N57*(1+Inputs!$M$29))-N70</f>
        <v>0</v>
      </c>
      <c r="O71" s="981">
        <f>(O57*(1+Inputs!$M$29))-O70</f>
        <v>0</v>
      </c>
      <c r="P71" s="981">
        <f>(P57*(1+Inputs!$M$29))-P70</f>
        <v>0</v>
      </c>
      <c r="Q71" s="981">
        <f>(Q57*(1+Inputs!$M$29))-Q70</f>
        <v>0</v>
      </c>
      <c r="R71" s="981">
        <f>(R57*(1+Inputs!$M$29))-R70</f>
        <v>0</v>
      </c>
      <c r="S71" s="981">
        <f>(S57*(1+Inputs!$M$29))-S70</f>
        <v>0</v>
      </c>
    </row>
  </sheetData>
  <mergeCells count="3">
    <mergeCell ref="A1:S1"/>
    <mergeCell ref="H3:M3"/>
    <mergeCell ref="N3:S3"/>
  </mergeCells>
  <pageMargins left="0.39370078740157483" right="0.39370078740157483" top="0.39370078740157483" bottom="0.98425196850393704" header="0.51181102362204722" footer="0.51181102362204722"/>
  <pageSetup paperSize="9" scale="58" orientation="landscape" r:id="rId1"/>
  <headerFooter alignWithMargins="0">
    <oddFooter>&amp;C&amp;P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1"/>
    <pageSetUpPr fitToPage="1"/>
  </sheetPr>
  <dimension ref="A1:S70"/>
  <sheetViews>
    <sheetView showGridLines="0" zoomScale="70" zoomScaleNormal="70" workbookViewId="0">
      <pane xSplit="1" ySplit="5" topLeftCell="B6" activePane="bottomRight" state="frozen"/>
      <selection activeCell="B146" sqref="B146"/>
      <selection pane="topRight" activeCell="B146" sqref="B146"/>
      <selection pane="bottomLeft" activeCell="B146" sqref="B146"/>
      <selection pane="bottomRight" activeCell="B6" sqref="B6"/>
    </sheetView>
  </sheetViews>
  <sheetFormatPr defaultRowHeight="12.75" outlineLevelCol="1"/>
  <cols>
    <col min="1" max="1" width="9.140625" style="88"/>
    <col min="2" max="2" width="61.85546875" style="102" customWidth="1"/>
    <col min="3" max="3" width="8.42578125" style="102" bestFit="1" customWidth="1"/>
    <col min="4" max="4" width="25.42578125" style="88" bestFit="1" customWidth="1"/>
    <col min="5" max="5" width="6.85546875" style="88" bestFit="1" customWidth="1"/>
    <col min="6" max="6" width="6.85546875" style="158" bestFit="1" customWidth="1"/>
    <col min="7" max="7" width="2" style="158" customWidth="1"/>
    <col min="8" max="8" width="10.42578125" style="108" customWidth="1" outlineLevel="1"/>
    <col min="9" max="9" width="9.5703125" style="158" bestFit="1" customWidth="1" outlineLevel="1"/>
    <col min="10" max="13" width="9.42578125" style="158" customWidth="1" outlineLevel="1"/>
    <col min="14" max="14" width="9.85546875" style="158" customWidth="1"/>
    <col min="15" max="19" width="9.85546875" style="88" customWidth="1"/>
    <col min="20" max="257" width="9.140625" style="88"/>
    <col min="258" max="258" width="61.85546875" style="88" customWidth="1"/>
    <col min="259" max="259" width="8.42578125" style="88" bestFit="1" customWidth="1"/>
    <col min="260" max="260" width="12.140625" style="88" bestFit="1" customWidth="1"/>
    <col min="261" max="262" width="6.85546875" style="88" bestFit="1" customWidth="1"/>
    <col min="263" max="263" width="2" style="88" customWidth="1"/>
    <col min="264" max="264" width="10.42578125" style="88" customWidth="1"/>
    <col min="265" max="265" width="9.5703125" style="88" bestFit="1" customWidth="1"/>
    <col min="266" max="269" width="9.42578125" style="88" customWidth="1"/>
    <col min="270" max="275" width="9.85546875" style="88" customWidth="1"/>
    <col min="276" max="513" width="9.140625" style="88"/>
    <col min="514" max="514" width="61.85546875" style="88" customWidth="1"/>
    <col min="515" max="515" width="8.42578125" style="88" bestFit="1" customWidth="1"/>
    <col min="516" max="516" width="12.140625" style="88" bestFit="1" customWidth="1"/>
    <col min="517" max="518" width="6.85546875" style="88" bestFit="1" customWidth="1"/>
    <col min="519" max="519" width="2" style="88" customWidth="1"/>
    <col min="520" max="520" width="10.42578125" style="88" customWidth="1"/>
    <col min="521" max="521" width="9.5703125" style="88" bestFit="1" customWidth="1"/>
    <col min="522" max="525" width="9.42578125" style="88" customWidth="1"/>
    <col min="526" max="531" width="9.85546875" style="88" customWidth="1"/>
    <col min="532" max="769" width="9.140625" style="88"/>
    <col min="770" max="770" width="61.85546875" style="88" customWidth="1"/>
    <col min="771" max="771" width="8.42578125" style="88" bestFit="1" customWidth="1"/>
    <col min="772" max="772" width="12.140625" style="88" bestFit="1" customWidth="1"/>
    <col min="773" max="774" width="6.85546875" style="88" bestFit="1" customWidth="1"/>
    <col min="775" max="775" width="2" style="88" customWidth="1"/>
    <col min="776" max="776" width="10.42578125" style="88" customWidth="1"/>
    <col min="777" max="777" width="9.5703125" style="88" bestFit="1" customWidth="1"/>
    <col min="778" max="781" width="9.42578125" style="88" customWidth="1"/>
    <col min="782" max="787" width="9.85546875" style="88" customWidth="1"/>
    <col min="788" max="1025" width="9.140625" style="88"/>
    <col min="1026" max="1026" width="61.85546875" style="88" customWidth="1"/>
    <col min="1027" max="1027" width="8.42578125" style="88" bestFit="1" customWidth="1"/>
    <col min="1028" max="1028" width="12.140625" style="88" bestFit="1" customWidth="1"/>
    <col min="1029" max="1030" width="6.85546875" style="88" bestFit="1" customWidth="1"/>
    <col min="1031" max="1031" width="2" style="88" customWidth="1"/>
    <col min="1032" max="1032" width="10.42578125" style="88" customWidth="1"/>
    <col min="1033" max="1033" width="9.5703125" style="88" bestFit="1" customWidth="1"/>
    <col min="1034" max="1037" width="9.42578125" style="88" customWidth="1"/>
    <col min="1038" max="1043" width="9.85546875" style="88" customWidth="1"/>
    <col min="1044" max="1281" width="9.140625" style="88"/>
    <col min="1282" max="1282" width="61.85546875" style="88" customWidth="1"/>
    <col min="1283" max="1283" width="8.42578125" style="88" bestFit="1" customWidth="1"/>
    <col min="1284" max="1284" width="12.140625" style="88" bestFit="1" customWidth="1"/>
    <col min="1285" max="1286" width="6.85546875" style="88" bestFit="1" customWidth="1"/>
    <col min="1287" max="1287" width="2" style="88" customWidth="1"/>
    <col min="1288" max="1288" width="10.42578125" style="88" customWidth="1"/>
    <col min="1289" max="1289" width="9.5703125" style="88" bestFit="1" customWidth="1"/>
    <col min="1290" max="1293" width="9.42578125" style="88" customWidth="1"/>
    <col min="1294" max="1299" width="9.85546875" style="88" customWidth="1"/>
    <col min="1300" max="1537" width="9.140625" style="88"/>
    <col min="1538" max="1538" width="61.85546875" style="88" customWidth="1"/>
    <col min="1539" max="1539" width="8.42578125" style="88" bestFit="1" customWidth="1"/>
    <col min="1540" max="1540" width="12.140625" style="88" bestFit="1" customWidth="1"/>
    <col min="1541" max="1542" width="6.85546875" style="88" bestFit="1" customWidth="1"/>
    <col min="1543" max="1543" width="2" style="88" customWidth="1"/>
    <col min="1544" max="1544" width="10.42578125" style="88" customWidth="1"/>
    <col min="1545" max="1545" width="9.5703125" style="88" bestFit="1" customWidth="1"/>
    <col min="1546" max="1549" width="9.42578125" style="88" customWidth="1"/>
    <col min="1550" max="1555" width="9.85546875" style="88" customWidth="1"/>
    <col min="1556" max="1793" width="9.140625" style="88"/>
    <col min="1794" max="1794" width="61.85546875" style="88" customWidth="1"/>
    <col min="1795" max="1795" width="8.42578125" style="88" bestFit="1" customWidth="1"/>
    <col min="1796" max="1796" width="12.140625" style="88" bestFit="1" customWidth="1"/>
    <col min="1797" max="1798" width="6.85546875" style="88" bestFit="1" customWidth="1"/>
    <col min="1799" max="1799" width="2" style="88" customWidth="1"/>
    <col min="1800" max="1800" width="10.42578125" style="88" customWidth="1"/>
    <col min="1801" max="1801" width="9.5703125" style="88" bestFit="1" customWidth="1"/>
    <col min="1802" max="1805" width="9.42578125" style="88" customWidth="1"/>
    <col min="1806" max="1811" width="9.85546875" style="88" customWidth="1"/>
    <col min="1812" max="2049" width="9.140625" style="88"/>
    <col min="2050" max="2050" width="61.85546875" style="88" customWidth="1"/>
    <col min="2051" max="2051" width="8.42578125" style="88" bestFit="1" customWidth="1"/>
    <col min="2052" max="2052" width="12.140625" style="88" bestFit="1" customWidth="1"/>
    <col min="2053" max="2054" width="6.85546875" style="88" bestFit="1" customWidth="1"/>
    <col min="2055" max="2055" width="2" style="88" customWidth="1"/>
    <col min="2056" max="2056" width="10.42578125" style="88" customWidth="1"/>
    <col min="2057" max="2057" width="9.5703125" style="88" bestFit="1" customWidth="1"/>
    <col min="2058" max="2061" width="9.42578125" style="88" customWidth="1"/>
    <col min="2062" max="2067" width="9.85546875" style="88" customWidth="1"/>
    <col min="2068" max="2305" width="9.140625" style="88"/>
    <col min="2306" max="2306" width="61.85546875" style="88" customWidth="1"/>
    <col min="2307" max="2307" width="8.42578125" style="88" bestFit="1" customWidth="1"/>
    <col min="2308" max="2308" width="12.140625" style="88" bestFit="1" customWidth="1"/>
    <col min="2309" max="2310" width="6.85546875" style="88" bestFit="1" customWidth="1"/>
    <col min="2311" max="2311" width="2" style="88" customWidth="1"/>
    <col min="2312" max="2312" width="10.42578125" style="88" customWidth="1"/>
    <col min="2313" max="2313" width="9.5703125" style="88" bestFit="1" customWidth="1"/>
    <col min="2314" max="2317" width="9.42578125" style="88" customWidth="1"/>
    <col min="2318" max="2323" width="9.85546875" style="88" customWidth="1"/>
    <col min="2324" max="2561" width="9.140625" style="88"/>
    <col min="2562" max="2562" width="61.85546875" style="88" customWidth="1"/>
    <col min="2563" max="2563" width="8.42578125" style="88" bestFit="1" customWidth="1"/>
    <col min="2564" max="2564" width="12.140625" style="88" bestFit="1" customWidth="1"/>
    <col min="2565" max="2566" width="6.85546875" style="88" bestFit="1" customWidth="1"/>
    <col min="2567" max="2567" width="2" style="88" customWidth="1"/>
    <col min="2568" max="2568" width="10.42578125" style="88" customWidth="1"/>
    <col min="2569" max="2569" width="9.5703125" style="88" bestFit="1" customWidth="1"/>
    <col min="2570" max="2573" width="9.42578125" style="88" customWidth="1"/>
    <col min="2574" max="2579" width="9.85546875" style="88" customWidth="1"/>
    <col min="2580" max="2817" width="9.140625" style="88"/>
    <col min="2818" max="2818" width="61.85546875" style="88" customWidth="1"/>
    <col min="2819" max="2819" width="8.42578125" style="88" bestFit="1" customWidth="1"/>
    <col min="2820" max="2820" width="12.140625" style="88" bestFit="1" customWidth="1"/>
    <col min="2821" max="2822" width="6.85546875" style="88" bestFit="1" customWidth="1"/>
    <col min="2823" max="2823" width="2" style="88" customWidth="1"/>
    <col min="2824" max="2824" width="10.42578125" style="88" customWidth="1"/>
    <col min="2825" max="2825" width="9.5703125" style="88" bestFit="1" customWidth="1"/>
    <col min="2826" max="2829" width="9.42578125" style="88" customWidth="1"/>
    <col min="2830" max="2835" width="9.85546875" style="88" customWidth="1"/>
    <col min="2836" max="3073" width="9.140625" style="88"/>
    <col min="3074" max="3074" width="61.85546875" style="88" customWidth="1"/>
    <col min="3075" max="3075" width="8.42578125" style="88" bestFit="1" customWidth="1"/>
    <col min="3076" max="3076" width="12.140625" style="88" bestFit="1" customWidth="1"/>
    <col min="3077" max="3078" width="6.85546875" style="88" bestFit="1" customWidth="1"/>
    <col min="3079" max="3079" width="2" style="88" customWidth="1"/>
    <col min="3080" max="3080" width="10.42578125" style="88" customWidth="1"/>
    <col min="3081" max="3081" width="9.5703125" style="88" bestFit="1" customWidth="1"/>
    <col min="3082" max="3085" width="9.42578125" style="88" customWidth="1"/>
    <col min="3086" max="3091" width="9.85546875" style="88" customWidth="1"/>
    <col min="3092" max="3329" width="9.140625" style="88"/>
    <col min="3330" max="3330" width="61.85546875" style="88" customWidth="1"/>
    <col min="3331" max="3331" width="8.42578125" style="88" bestFit="1" customWidth="1"/>
    <col min="3332" max="3332" width="12.140625" style="88" bestFit="1" customWidth="1"/>
    <col min="3333" max="3334" width="6.85546875" style="88" bestFit="1" customWidth="1"/>
    <col min="3335" max="3335" width="2" style="88" customWidth="1"/>
    <col min="3336" max="3336" width="10.42578125" style="88" customWidth="1"/>
    <col min="3337" max="3337" width="9.5703125" style="88" bestFit="1" customWidth="1"/>
    <col min="3338" max="3341" width="9.42578125" style="88" customWidth="1"/>
    <col min="3342" max="3347" width="9.85546875" style="88" customWidth="1"/>
    <col min="3348" max="3585" width="9.140625" style="88"/>
    <col min="3586" max="3586" width="61.85546875" style="88" customWidth="1"/>
    <col min="3587" max="3587" width="8.42578125" style="88" bestFit="1" customWidth="1"/>
    <col min="3588" max="3588" width="12.140625" style="88" bestFit="1" customWidth="1"/>
    <col min="3589" max="3590" width="6.85546875" style="88" bestFit="1" customWidth="1"/>
    <col min="3591" max="3591" width="2" style="88" customWidth="1"/>
    <col min="3592" max="3592" width="10.42578125" style="88" customWidth="1"/>
    <col min="3593" max="3593" width="9.5703125" style="88" bestFit="1" customWidth="1"/>
    <col min="3594" max="3597" width="9.42578125" style="88" customWidth="1"/>
    <col min="3598" max="3603" width="9.85546875" style="88" customWidth="1"/>
    <col min="3604" max="3841" width="9.140625" style="88"/>
    <col min="3842" max="3842" width="61.85546875" style="88" customWidth="1"/>
    <col min="3843" max="3843" width="8.42578125" style="88" bestFit="1" customWidth="1"/>
    <col min="3844" max="3844" width="12.140625" style="88" bestFit="1" customWidth="1"/>
    <col min="3845" max="3846" width="6.85546875" style="88" bestFit="1" customWidth="1"/>
    <col min="3847" max="3847" width="2" style="88" customWidth="1"/>
    <col min="3848" max="3848" width="10.42578125" style="88" customWidth="1"/>
    <col min="3849" max="3849" width="9.5703125" style="88" bestFit="1" customWidth="1"/>
    <col min="3850" max="3853" width="9.42578125" style="88" customWidth="1"/>
    <col min="3854" max="3859" width="9.85546875" style="88" customWidth="1"/>
    <col min="3860" max="4097" width="9.140625" style="88"/>
    <col min="4098" max="4098" width="61.85546875" style="88" customWidth="1"/>
    <col min="4099" max="4099" width="8.42578125" style="88" bestFit="1" customWidth="1"/>
    <col min="4100" max="4100" width="12.140625" style="88" bestFit="1" customWidth="1"/>
    <col min="4101" max="4102" width="6.85546875" style="88" bestFit="1" customWidth="1"/>
    <col min="4103" max="4103" width="2" style="88" customWidth="1"/>
    <col min="4104" max="4104" width="10.42578125" style="88" customWidth="1"/>
    <col min="4105" max="4105" width="9.5703125" style="88" bestFit="1" customWidth="1"/>
    <col min="4106" max="4109" width="9.42578125" style="88" customWidth="1"/>
    <col min="4110" max="4115" width="9.85546875" style="88" customWidth="1"/>
    <col min="4116" max="4353" width="9.140625" style="88"/>
    <col min="4354" max="4354" width="61.85546875" style="88" customWidth="1"/>
    <col min="4355" max="4355" width="8.42578125" style="88" bestFit="1" customWidth="1"/>
    <col min="4356" max="4356" width="12.140625" style="88" bestFit="1" customWidth="1"/>
    <col min="4357" max="4358" width="6.85546875" style="88" bestFit="1" customWidth="1"/>
    <col min="4359" max="4359" width="2" style="88" customWidth="1"/>
    <col min="4360" max="4360" width="10.42578125" style="88" customWidth="1"/>
    <col min="4361" max="4361" width="9.5703125" style="88" bestFit="1" customWidth="1"/>
    <col min="4362" max="4365" width="9.42578125" style="88" customWidth="1"/>
    <col min="4366" max="4371" width="9.85546875" style="88" customWidth="1"/>
    <col min="4372" max="4609" width="9.140625" style="88"/>
    <col min="4610" max="4610" width="61.85546875" style="88" customWidth="1"/>
    <col min="4611" max="4611" width="8.42578125" style="88" bestFit="1" customWidth="1"/>
    <col min="4612" max="4612" width="12.140625" style="88" bestFit="1" customWidth="1"/>
    <col min="4613" max="4614" width="6.85546875" style="88" bestFit="1" customWidth="1"/>
    <col min="4615" max="4615" width="2" style="88" customWidth="1"/>
    <col min="4616" max="4616" width="10.42578125" style="88" customWidth="1"/>
    <col min="4617" max="4617" width="9.5703125" style="88" bestFit="1" customWidth="1"/>
    <col min="4618" max="4621" width="9.42578125" style="88" customWidth="1"/>
    <col min="4622" max="4627" width="9.85546875" style="88" customWidth="1"/>
    <col min="4628" max="4865" width="9.140625" style="88"/>
    <col min="4866" max="4866" width="61.85546875" style="88" customWidth="1"/>
    <col min="4867" max="4867" width="8.42578125" style="88" bestFit="1" customWidth="1"/>
    <col min="4868" max="4868" width="12.140625" style="88" bestFit="1" customWidth="1"/>
    <col min="4869" max="4870" width="6.85546875" style="88" bestFit="1" customWidth="1"/>
    <col min="4871" max="4871" width="2" style="88" customWidth="1"/>
    <col min="4872" max="4872" width="10.42578125" style="88" customWidth="1"/>
    <col min="4873" max="4873" width="9.5703125" style="88" bestFit="1" customWidth="1"/>
    <col min="4874" max="4877" width="9.42578125" style="88" customWidth="1"/>
    <col min="4878" max="4883" width="9.85546875" style="88" customWidth="1"/>
    <col min="4884" max="5121" width="9.140625" style="88"/>
    <col min="5122" max="5122" width="61.85546875" style="88" customWidth="1"/>
    <col min="5123" max="5123" width="8.42578125" style="88" bestFit="1" customWidth="1"/>
    <col min="5124" max="5124" width="12.140625" style="88" bestFit="1" customWidth="1"/>
    <col min="5125" max="5126" width="6.85546875" style="88" bestFit="1" customWidth="1"/>
    <col min="5127" max="5127" width="2" style="88" customWidth="1"/>
    <col min="5128" max="5128" width="10.42578125" style="88" customWidth="1"/>
    <col min="5129" max="5129" width="9.5703125" style="88" bestFit="1" customWidth="1"/>
    <col min="5130" max="5133" width="9.42578125" style="88" customWidth="1"/>
    <col min="5134" max="5139" width="9.85546875" style="88" customWidth="1"/>
    <col min="5140" max="5377" width="9.140625" style="88"/>
    <col min="5378" max="5378" width="61.85546875" style="88" customWidth="1"/>
    <col min="5379" max="5379" width="8.42578125" style="88" bestFit="1" customWidth="1"/>
    <col min="5380" max="5380" width="12.140625" style="88" bestFit="1" customWidth="1"/>
    <col min="5381" max="5382" width="6.85546875" style="88" bestFit="1" customWidth="1"/>
    <col min="5383" max="5383" width="2" style="88" customWidth="1"/>
    <col min="5384" max="5384" width="10.42578125" style="88" customWidth="1"/>
    <col min="5385" max="5385" width="9.5703125" style="88" bestFit="1" customWidth="1"/>
    <col min="5386" max="5389" width="9.42578125" style="88" customWidth="1"/>
    <col min="5390" max="5395" width="9.85546875" style="88" customWidth="1"/>
    <col min="5396" max="5633" width="9.140625" style="88"/>
    <col min="5634" max="5634" width="61.85546875" style="88" customWidth="1"/>
    <col min="5635" max="5635" width="8.42578125" style="88" bestFit="1" customWidth="1"/>
    <col min="5636" max="5636" width="12.140625" style="88" bestFit="1" customWidth="1"/>
    <col min="5637" max="5638" width="6.85546875" style="88" bestFit="1" customWidth="1"/>
    <col min="5639" max="5639" width="2" style="88" customWidth="1"/>
    <col min="5640" max="5640" width="10.42578125" style="88" customWidth="1"/>
    <col min="5641" max="5641" width="9.5703125" style="88" bestFit="1" customWidth="1"/>
    <col min="5642" max="5645" width="9.42578125" style="88" customWidth="1"/>
    <col min="5646" max="5651" width="9.85546875" style="88" customWidth="1"/>
    <col min="5652" max="5889" width="9.140625" style="88"/>
    <col min="5890" max="5890" width="61.85546875" style="88" customWidth="1"/>
    <col min="5891" max="5891" width="8.42578125" style="88" bestFit="1" customWidth="1"/>
    <col min="5892" max="5892" width="12.140625" style="88" bestFit="1" customWidth="1"/>
    <col min="5893" max="5894" width="6.85546875" style="88" bestFit="1" customWidth="1"/>
    <col min="5895" max="5895" width="2" style="88" customWidth="1"/>
    <col min="5896" max="5896" width="10.42578125" style="88" customWidth="1"/>
    <col min="5897" max="5897" width="9.5703125" style="88" bestFit="1" customWidth="1"/>
    <col min="5898" max="5901" width="9.42578125" style="88" customWidth="1"/>
    <col min="5902" max="5907" width="9.85546875" style="88" customWidth="1"/>
    <col min="5908" max="6145" width="9.140625" style="88"/>
    <col min="6146" max="6146" width="61.85546875" style="88" customWidth="1"/>
    <col min="6147" max="6147" width="8.42578125" style="88" bestFit="1" customWidth="1"/>
    <col min="6148" max="6148" width="12.140625" style="88" bestFit="1" customWidth="1"/>
    <col min="6149" max="6150" width="6.85546875" style="88" bestFit="1" customWidth="1"/>
    <col min="6151" max="6151" width="2" style="88" customWidth="1"/>
    <col min="6152" max="6152" width="10.42578125" style="88" customWidth="1"/>
    <col min="6153" max="6153" width="9.5703125" style="88" bestFit="1" customWidth="1"/>
    <col min="6154" max="6157" width="9.42578125" style="88" customWidth="1"/>
    <col min="6158" max="6163" width="9.85546875" style="88" customWidth="1"/>
    <col min="6164" max="6401" width="9.140625" style="88"/>
    <col min="6402" max="6402" width="61.85546875" style="88" customWidth="1"/>
    <col min="6403" max="6403" width="8.42578125" style="88" bestFit="1" customWidth="1"/>
    <col min="6404" max="6404" width="12.140625" style="88" bestFit="1" customWidth="1"/>
    <col min="6405" max="6406" width="6.85546875" style="88" bestFit="1" customWidth="1"/>
    <col min="6407" max="6407" width="2" style="88" customWidth="1"/>
    <col min="6408" max="6408" width="10.42578125" style="88" customWidth="1"/>
    <col min="6409" max="6409" width="9.5703125" style="88" bestFit="1" customWidth="1"/>
    <col min="6410" max="6413" width="9.42578125" style="88" customWidth="1"/>
    <col min="6414" max="6419" width="9.85546875" style="88" customWidth="1"/>
    <col min="6420" max="6657" width="9.140625" style="88"/>
    <col min="6658" max="6658" width="61.85546875" style="88" customWidth="1"/>
    <col min="6659" max="6659" width="8.42578125" style="88" bestFit="1" customWidth="1"/>
    <col min="6660" max="6660" width="12.140625" style="88" bestFit="1" customWidth="1"/>
    <col min="6661" max="6662" width="6.85546875" style="88" bestFit="1" customWidth="1"/>
    <col min="6663" max="6663" width="2" style="88" customWidth="1"/>
    <col min="6664" max="6664" width="10.42578125" style="88" customWidth="1"/>
    <col min="6665" max="6665" width="9.5703125" style="88" bestFit="1" customWidth="1"/>
    <col min="6666" max="6669" width="9.42578125" style="88" customWidth="1"/>
    <col min="6670" max="6675" width="9.85546875" style="88" customWidth="1"/>
    <col min="6676" max="6913" width="9.140625" style="88"/>
    <col min="6914" max="6914" width="61.85546875" style="88" customWidth="1"/>
    <col min="6915" max="6915" width="8.42578125" style="88" bestFit="1" customWidth="1"/>
    <col min="6916" max="6916" width="12.140625" style="88" bestFit="1" customWidth="1"/>
    <col min="6917" max="6918" width="6.85546875" style="88" bestFit="1" customWidth="1"/>
    <col min="6919" max="6919" width="2" style="88" customWidth="1"/>
    <col min="6920" max="6920" width="10.42578125" style="88" customWidth="1"/>
    <col min="6921" max="6921" width="9.5703125" style="88" bestFit="1" customWidth="1"/>
    <col min="6922" max="6925" width="9.42578125" style="88" customWidth="1"/>
    <col min="6926" max="6931" width="9.85546875" style="88" customWidth="1"/>
    <col min="6932" max="7169" width="9.140625" style="88"/>
    <col min="7170" max="7170" width="61.85546875" style="88" customWidth="1"/>
    <col min="7171" max="7171" width="8.42578125" style="88" bestFit="1" customWidth="1"/>
    <col min="7172" max="7172" width="12.140625" style="88" bestFit="1" customWidth="1"/>
    <col min="7173" max="7174" width="6.85546875" style="88" bestFit="1" customWidth="1"/>
    <col min="7175" max="7175" width="2" style="88" customWidth="1"/>
    <col min="7176" max="7176" width="10.42578125" style="88" customWidth="1"/>
    <col min="7177" max="7177" width="9.5703125" style="88" bestFit="1" customWidth="1"/>
    <col min="7178" max="7181" width="9.42578125" style="88" customWidth="1"/>
    <col min="7182" max="7187" width="9.85546875" style="88" customWidth="1"/>
    <col min="7188" max="7425" width="9.140625" style="88"/>
    <col min="7426" max="7426" width="61.85546875" style="88" customWidth="1"/>
    <col min="7427" max="7427" width="8.42578125" style="88" bestFit="1" customWidth="1"/>
    <col min="7428" max="7428" width="12.140625" style="88" bestFit="1" customWidth="1"/>
    <col min="7429" max="7430" width="6.85546875" style="88" bestFit="1" customWidth="1"/>
    <col min="7431" max="7431" width="2" style="88" customWidth="1"/>
    <col min="7432" max="7432" width="10.42578125" style="88" customWidth="1"/>
    <col min="7433" max="7433" width="9.5703125" style="88" bestFit="1" customWidth="1"/>
    <col min="7434" max="7437" width="9.42578125" style="88" customWidth="1"/>
    <col min="7438" max="7443" width="9.85546875" style="88" customWidth="1"/>
    <col min="7444" max="7681" width="9.140625" style="88"/>
    <col min="7682" max="7682" width="61.85546875" style="88" customWidth="1"/>
    <col min="7683" max="7683" width="8.42578125" style="88" bestFit="1" customWidth="1"/>
    <col min="7684" max="7684" width="12.140625" style="88" bestFit="1" customWidth="1"/>
    <col min="7685" max="7686" width="6.85546875" style="88" bestFit="1" customWidth="1"/>
    <col min="7687" max="7687" width="2" style="88" customWidth="1"/>
    <col min="7688" max="7688" width="10.42578125" style="88" customWidth="1"/>
    <col min="7689" max="7689" width="9.5703125" style="88" bestFit="1" customWidth="1"/>
    <col min="7690" max="7693" width="9.42578125" style="88" customWidth="1"/>
    <col min="7694" max="7699" width="9.85546875" style="88" customWidth="1"/>
    <col min="7700" max="7937" width="9.140625" style="88"/>
    <col min="7938" max="7938" width="61.85546875" style="88" customWidth="1"/>
    <col min="7939" max="7939" width="8.42578125" style="88" bestFit="1" customWidth="1"/>
    <col min="7940" max="7940" width="12.140625" style="88" bestFit="1" customWidth="1"/>
    <col min="7941" max="7942" width="6.85546875" style="88" bestFit="1" customWidth="1"/>
    <col min="7943" max="7943" width="2" style="88" customWidth="1"/>
    <col min="7944" max="7944" width="10.42578125" style="88" customWidth="1"/>
    <col min="7945" max="7945" width="9.5703125" style="88" bestFit="1" customWidth="1"/>
    <col min="7946" max="7949" width="9.42578125" style="88" customWidth="1"/>
    <col min="7950" max="7955" width="9.85546875" style="88" customWidth="1"/>
    <col min="7956" max="8193" width="9.140625" style="88"/>
    <col min="8194" max="8194" width="61.85546875" style="88" customWidth="1"/>
    <col min="8195" max="8195" width="8.42578125" style="88" bestFit="1" customWidth="1"/>
    <col min="8196" max="8196" width="12.140625" style="88" bestFit="1" customWidth="1"/>
    <col min="8197" max="8198" width="6.85546875" style="88" bestFit="1" customWidth="1"/>
    <col min="8199" max="8199" width="2" style="88" customWidth="1"/>
    <col min="8200" max="8200" width="10.42578125" style="88" customWidth="1"/>
    <col min="8201" max="8201" width="9.5703125" style="88" bestFit="1" customWidth="1"/>
    <col min="8202" max="8205" width="9.42578125" style="88" customWidth="1"/>
    <col min="8206" max="8211" width="9.85546875" style="88" customWidth="1"/>
    <col min="8212" max="8449" width="9.140625" style="88"/>
    <col min="8450" max="8450" width="61.85546875" style="88" customWidth="1"/>
    <col min="8451" max="8451" width="8.42578125" style="88" bestFit="1" customWidth="1"/>
    <col min="8452" max="8452" width="12.140625" style="88" bestFit="1" customWidth="1"/>
    <col min="8453" max="8454" width="6.85546875" style="88" bestFit="1" customWidth="1"/>
    <col min="8455" max="8455" width="2" style="88" customWidth="1"/>
    <col min="8456" max="8456" width="10.42578125" style="88" customWidth="1"/>
    <col min="8457" max="8457" width="9.5703125" style="88" bestFit="1" customWidth="1"/>
    <col min="8458" max="8461" width="9.42578125" style="88" customWidth="1"/>
    <col min="8462" max="8467" width="9.85546875" style="88" customWidth="1"/>
    <col min="8468" max="8705" width="9.140625" style="88"/>
    <col min="8706" max="8706" width="61.85546875" style="88" customWidth="1"/>
    <col min="8707" max="8707" width="8.42578125" style="88" bestFit="1" customWidth="1"/>
    <col min="8708" max="8708" width="12.140625" style="88" bestFit="1" customWidth="1"/>
    <col min="8709" max="8710" width="6.85546875" style="88" bestFit="1" customWidth="1"/>
    <col min="8711" max="8711" width="2" style="88" customWidth="1"/>
    <col min="8712" max="8712" width="10.42578125" style="88" customWidth="1"/>
    <col min="8713" max="8713" width="9.5703125" style="88" bestFit="1" customWidth="1"/>
    <col min="8714" max="8717" width="9.42578125" style="88" customWidth="1"/>
    <col min="8718" max="8723" width="9.85546875" style="88" customWidth="1"/>
    <col min="8724" max="8961" width="9.140625" style="88"/>
    <col min="8962" max="8962" width="61.85546875" style="88" customWidth="1"/>
    <col min="8963" max="8963" width="8.42578125" style="88" bestFit="1" customWidth="1"/>
    <col min="8964" max="8964" width="12.140625" style="88" bestFit="1" customWidth="1"/>
    <col min="8965" max="8966" width="6.85546875" style="88" bestFit="1" customWidth="1"/>
    <col min="8967" max="8967" width="2" style="88" customWidth="1"/>
    <col min="8968" max="8968" width="10.42578125" style="88" customWidth="1"/>
    <col min="8969" max="8969" width="9.5703125" style="88" bestFit="1" customWidth="1"/>
    <col min="8970" max="8973" width="9.42578125" style="88" customWidth="1"/>
    <col min="8974" max="8979" width="9.85546875" style="88" customWidth="1"/>
    <col min="8980" max="9217" width="9.140625" style="88"/>
    <col min="9218" max="9218" width="61.85546875" style="88" customWidth="1"/>
    <col min="9219" max="9219" width="8.42578125" style="88" bestFit="1" customWidth="1"/>
    <col min="9220" max="9220" width="12.140625" style="88" bestFit="1" customWidth="1"/>
    <col min="9221" max="9222" width="6.85546875" style="88" bestFit="1" customWidth="1"/>
    <col min="9223" max="9223" width="2" style="88" customWidth="1"/>
    <col min="9224" max="9224" width="10.42578125" style="88" customWidth="1"/>
    <col min="9225" max="9225" width="9.5703125" style="88" bestFit="1" customWidth="1"/>
    <col min="9226" max="9229" width="9.42578125" style="88" customWidth="1"/>
    <col min="9230" max="9235" width="9.85546875" style="88" customWidth="1"/>
    <col min="9236" max="9473" width="9.140625" style="88"/>
    <col min="9474" max="9474" width="61.85546875" style="88" customWidth="1"/>
    <col min="9475" max="9475" width="8.42578125" style="88" bestFit="1" customWidth="1"/>
    <col min="9476" max="9476" width="12.140625" style="88" bestFit="1" customWidth="1"/>
    <col min="9477" max="9478" width="6.85546875" style="88" bestFit="1" customWidth="1"/>
    <col min="9479" max="9479" width="2" style="88" customWidth="1"/>
    <col min="9480" max="9480" width="10.42578125" style="88" customWidth="1"/>
    <col min="9481" max="9481" width="9.5703125" style="88" bestFit="1" customWidth="1"/>
    <col min="9482" max="9485" width="9.42578125" style="88" customWidth="1"/>
    <col min="9486" max="9491" width="9.85546875" style="88" customWidth="1"/>
    <col min="9492" max="9729" width="9.140625" style="88"/>
    <col min="9730" max="9730" width="61.85546875" style="88" customWidth="1"/>
    <col min="9731" max="9731" width="8.42578125" style="88" bestFit="1" customWidth="1"/>
    <col min="9732" max="9732" width="12.140625" style="88" bestFit="1" customWidth="1"/>
    <col min="9733" max="9734" width="6.85546875" style="88" bestFit="1" customWidth="1"/>
    <col min="9735" max="9735" width="2" style="88" customWidth="1"/>
    <col min="9736" max="9736" width="10.42578125" style="88" customWidth="1"/>
    <col min="9737" max="9737" width="9.5703125" style="88" bestFit="1" customWidth="1"/>
    <col min="9738" max="9741" width="9.42578125" style="88" customWidth="1"/>
    <col min="9742" max="9747" width="9.85546875" style="88" customWidth="1"/>
    <col min="9748" max="9985" width="9.140625" style="88"/>
    <col min="9986" max="9986" width="61.85546875" style="88" customWidth="1"/>
    <col min="9987" max="9987" width="8.42578125" style="88" bestFit="1" customWidth="1"/>
    <col min="9988" max="9988" width="12.140625" style="88" bestFit="1" customWidth="1"/>
    <col min="9989" max="9990" width="6.85546875" style="88" bestFit="1" customWidth="1"/>
    <col min="9991" max="9991" width="2" style="88" customWidth="1"/>
    <col min="9992" max="9992" width="10.42578125" style="88" customWidth="1"/>
    <col min="9993" max="9993" width="9.5703125" style="88" bestFit="1" customWidth="1"/>
    <col min="9994" max="9997" width="9.42578125" style="88" customWidth="1"/>
    <col min="9998" max="10003" width="9.85546875" style="88" customWidth="1"/>
    <col min="10004" max="10241" width="9.140625" style="88"/>
    <col min="10242" max="10242" width="61.85546875" style="88" customWidth="1"/>
    <col min="10243" max="10243" width="8.42578125" style="88" bestFit="1" customWidth="1"/>
    <col min="10244" max="10244" width="12.140625" style="88" bestFit="1" customWidth="1"/>
    <col min="10245" max="10246" width="6.85546875" style="88" bestFit="1" customWidth="1"/>
    <col min="10247" max="10247" width="2" style="88" customWidth="1"/>
    <col min="10248" max="10248" width="10.42578125" style="88" customWidth="1"/>
    <col min="10249" max="10249" width="9.5703125" style="88" bestFit="1" customWidth="1"/>
    <col min="10250" max="10253" width="9.42578125" style="88" customWidth="1"/>
    <col min="10254" max="10259" width="9.85546875" style="88" customWidth="1"/>
    <col min="10260" max="10497" width="9.140625" style="88"/>
    <col min="10498" max="10498" width="61.85546875" style="88" customWidth="1"/>
    <col min="10499" max="10499" width="8.42578125" style="88" bestFit="1" customWidth="1"/>
    <col min="10500" max="10500" width="12.140625" style="88" bestFit="1" customWidth="1"/>
    <col min="10501" max="10502" width="6.85546875" style="88" bestFit="1" customWidth="1"/>
    <col min="10503" max="10503" width="2" style="88" customWidth="1"/>
    <col min="10504" max="10504" width="10.42578125" style="88" customWidth="1"/>
    <col min="10505" max="10505" width="9.5703125" style="88" bestFit="1" customWidth="1"/>
    <col min="10506" max="10509" width="9.42578125" style="88" customWidth="1"/>
    <col min="10510" max="10515" width="9.85546875" style="88" customWidth="1"/>
    <col min="10516" max="10753" width="9.140625" style="88"/>
    <col min="10754" max="10754" width="61.85546875" style="88" customWidth="1"/>
    <col min="10755" max="10755" width="8.42578125" style="88" bestFit="1" customWidth="1"/>
    <col min="10756" max="10756" width="12.140625" style="88" bestFit="1" customWidth="1"/>
    <col min="10757" max="10758" width="6.85546875" style="88" bestFit="1" customWidth="1"/>
    <col min="10759" max="10759" width="2" style="88" customWidth="1"/>
    <col min="10760" max="10760" width="10.42578125" style="88" customWidth="1"/>
    <col min="10761" max="10761" width="9.5703125" style="88" bestFit="1" customWidth="1"/>
    <col min="10762" max="10765" width="9.42578125" style="88" customWidth="1"/>
    <col min="10766" max="10771" width="9.85546875" style="88" customWidth="1"/>
    <col min="10772" max="11009" width="9.140625" style="88"/>
    <col min="11010" max="11010" width="61.85546875" style="88" customWidth="1"/>
    <col min="11011" max="11011" width="8.42578125" style="88" bestFit="1" customWidth="1"/>
    <col min="11012" max="11012" width="12.140625" style="88" bestFit="1" customWidth="1"/>
    <col min="11013" max="11014" width="6.85546875" style="88" bestFit="1" customWidth="1"/>
    <col min="11015" max="11015" width="2" style="88" customWidth="1"/>
    <col min="11016" max="11016" width="10.42578125" style="88" customWidth="1"/>
    <col min="11017" max="11017" width="9.5703125" style="88" bestFit="1" customWidth="1"/>
    <col min="11018" max="11021" width="9.42578125" style="88" customWidth="1"/>
    <col min="11022" max="11027" width="9.85546875" style="88" customWidth="1"/>
    <col min="11028" max="11265" width="9.140625" style="88"/>
    <col min="11266" max="11266" width="61.85546875" style="88" customWidth="1"/>
    <col min="11267" max="11267" width="8.42578125" style="88" bestFit="1" customWidth="1"/>
    <col min="11268" max="11268" width="12.140625" style="88" bestFit="1" customWidth="1"/>
    <col min="11269" max="11270" width="6.85546875" style="88" bestFit="1" customWidth="1"/>
    <col min="11271" max="11271" width="2" style="88" customWidth="1"/>
    <col min="11272" max="11272" width="10.42578125" style="88" customWidth="1"/>
    <col min="11273" max="11273" width="9.5703125" style="88" bestFit="1" customWidth="1"/>
    <col min="11274" max="11277" width="9.42578125" style="88" customWidth="1"/>
    <col min="11278" max="11283" width="9.85546875" style="88" customWidth="1"/>
    <col min="11284" max="11521" width="9.140625" style="88"/>
    <col min="11522" max="11522" width="61.85546875" style="88" customWidth="1"/>
    <col min="11523" max="11523" width="8.42578125" style="88" bestFit="1" customWidth="1"/>
    <col min="11524" max="11524" width="12.140625" style="88" bestFit="1" customWidth="1"/>
    <col min="11525" max="11526" width="6.85546875" style="88" bestFit="1" customWidth="1"/>
    <col min="11527" max="11527" width="2" style="88" customWidth="1"/>
    <col min="11528" max="11528" width="10.42578125" style="88" customWidth="1"/>
    <col min="11529" max="11529" width="9.5703125" style="88" bestFit="1" customWidth="1"/>
    <col min="11530" max="11533" width="9.42578125" style="88" customWidth="1"/>
    <col min="11534" max="11539" width="9.85546875" style="88" customWidth="1"/>
    <col min="11540" max="11777" width="9.140625" style="88"/>
    <col min="11778" max="11778" width="61.85546875" style="88" customWidth="1"/>
    <col min="11779" max="11779" width="8.42578125" style="88" bestFit="1" customWidth="1"/>
    <col min="11780" max="11780" width="12.140625" style="88" bestFit="1" customWidth="1"/>
    <col min="11781" max="11782" width="6.85546875" style="88" bestFit="1" customWidth="1"/>
    <col min="11783" max="11783" width="2" style="88" customWidth="1"/>
    <col min="11784" max="11784" width="10.42578125" style="88" customWidth="1"/>
    <col min="11785" max="11785" width="9.5703125" style="88" bestFit="1" customWidth="1"/>
    <col min="11786" max="11789" width="9.42578125" style="88" customWidth="1"/>
    <col min="11790" max="11795" width="9.85546875" style="88" customWidth="1"/>
    <col min="11796" max="12033" width="9.140625" style="88"/>
    <col min="12034" max="12034" width="61.85546875" style="88" customWidth="1"/>
    <col min="12035" max="12035" width="8.42578125" style="88" bestFit="1" customWidth="1"/>
    <col min="12036" max="12036" width="12.140625" style="88" bestFit="1" customWidth="1"/>
    <col min="12037" max="12038" width="6.85546875" style="88" bestFit="1" customWidth="1"/>
    <col min="12039" max="12039" width="2" style="88" customWidth="1"/>
    <col min="12040" max="12040" width="10.42578125" style="88" customWidth="1"/>
    <col min="12041" max="12041" width="9.5703125" style="88" bestFit="1" customWidth="1"/>
    <col min="12042" max="12045" width="9.42578125" style="88" customWidth="1"/>
    <col min="12046" max="12051" width="9.85546875" style="88" customWidth="1"/>
    <col min="12052" max="12289" width="9.140625" style="88"/>
    <col min="12290" max="12290" width="61.85546875" style="88" customWidth="1"/>
    <col min="12291" max="12291" width="8.42578125" style="88" bestFit="1" customWidth="1"/>
    <col min="12292" max="12292" width="12.140625" style="88" bestFit="1" customWidth="1"/>
    <col min="12293" max="12294" width="6.85546875" style="88" bestFit="1" customWidth="1"/>
    <col min="12295" max="12295" width="2" style="88" customWidth="1"/>
    <col min="12296" max="12296" width="10.42578125" style="88" customWidth="1"/>
    <col min="12297" max="12297" width="9.5703125" style="88" bestFit="1" customWidth="1"/>
    <col min="12298" max="12301" width="9.42578125" style="88" customWidth="1"/>
    <col min="12302" max="12307" width="9.85546875" style="88" customWidth="1"/>
    <col min="12308" max="12545" width="9.140625" style="88"/>
    <col min="12546" max="12546" width="61.85546875" style="88" customWidth="1"/>
    <col min="12547" max="12547" width="8.42578125" style="88" bestFit="1" customWidth="1"/>
    <col min="12548" max="12548" width="12.140625" style="88" bestFit="1" customWidth="1"/>
    <col min="12549" max="12550" width="6.85546875" style="88" bestFit="1" customWidth="1"/>
    <col min="12551" max="12551" width="2" style="88" customWidth="1"/>
    <col min="12552" max="12552" width="10.42578125" style="88" customWidth="1"/>
    <col min="12553" max="12553" width="9.5703125" style="88" bestFit="1" customWidth="1"/>
    <col min="12554" max="12557" width="9.42578125" style="88" customWidth="1"/>
    <col min="12558" max="12563" width="9.85546875" style="88" customWidth="1"/>
    <col min="12564" max="12801" width="9.140625" style="88"/>
    <col min="12802" max="12802" width="61.85546875" style="88" customWidth="1"/>
    <col min="12803" max="12803" width="8.42578125" style="88" bestFit="1" customWidth="1"/>
    <col min="12804" max="12804" width="12.140625" style="88" bestFit="1" customWidth="1"/>
    <col min="12805" max="12806" width="6.85546875" style="88" bestFit="1" customWidth="1"/>
    <col min="12807" max="12807" width="2" style="88" customWidth="1"/>
    <col min="12808" max="12808" width="10.42578125" style="88" customWidth="1"/>
    <col min="12809" max="12809" width="9.5703125" style="88" bestFit="1" customWidth="1"/>
    <col min="12810" max="12813" width="9.42578125" style="88" customWidth="1"/>
    <col min="12814" max="12819" width="9.85546875" style="88" customWidth="1"/>
    <col min="12820" max="13057" width="9.140625" style="88"/>
    <col min="13058" max="13058" width="61.85546875" style="88" customWidth="1"/>
    <col min="13059" max="13059" width="8.42578125" style="88" bestFit="1" customWidth="1"/>
    <col min="13060" max="13060" width="12.140625" style="88" bestFit="1" customWidth="1"/>
    <col min="13061" max="13062" width="6.85546875" style="88" bestFit="1" customWidth="1"/>
    <col min="13063" max="13063" width="2" style="88" customWidth="1"/>
    <col min="13064" max="13064" width="10.42578125" style="88" customWidth="1"/>
    <col min="13065" max="13065" width="9.5703125" style="88" bestFit="1" customWidth="1"/>
    <col min="13066" max="13069" width="9.42578125" style="88" customWidth="1"/>
    <col min="13070" max="13075" width="9.85546875" style="88" customWidth="1"/>
    <col min="13076" max="13313" width="9.140625" style="88"/>
    <col min="13314" max="13314" width="61.85546875" style="88" customWidth="1"/>
    <col min="13315" max="13315" width="8.42578125" style="88" bestFit="1" customWidth="1"/>
    <col min="13316" max="13316" width="12.140625" style="88" bestFit="1" customWidth="1"/>
    <col min="13317" max="13318" width="6.85546875" style="88" bestFit="1" customWidth="1"/>
    <col min="13319" max="13319" width="2" style="88" customWidth="1"/>
    <col min="13320" max="13320" width="10.42578125" style="88" customWidth="1"/>
    <col min="13321" max="13321" width="9.5703125" style="88" bestFit="1" customWidth="1"/>
    <col min="13322" max="13325" width="9.42578125" style="88" customWidth="1"/>
    <col min="13326" max="13331" width="9.85546875" style="88" customWidth="1"/>
    <col min="13332" max="13569" width="9.140625" style="88"/>
    <col min="13570" max="13570" width="61.85546875" style="88" customWidth="1"/>
    <col min="13571" max="13571" width="8.42578125" style="88" bestFit="1" customWidth="1"/>
    <col min="13572" max="13572" width="12.140625" style="88" bestFit="1" customWidth="1"/>
    <col min="13573" max="13574" width="6.85546875" style="88" bestFit="1" customWidth="1"/>
    <col min="13575" max="13575" width="2" style="88" customWidth="1"/>
    <col min="13576" max="13576" width="10.42578125" style="88" customWidth="1"/>
    <col min="13577" max="13577" width="9.5703125" style="88" bestFit="1" customWidth="1"/>
    <col min="13578" max="13581" width="9.42578125" style="88" customWidth="1"/>
    <col min="13582" max="13587" width="9.85546875" style="88" customWidth="1"/>
    <col min="13588" max="13825" width="9.140625" style="88"/>
    <col min="13826" max="13826" width="61.85546875" style="88" customWidth="1"/>
    <col min="13827" max="13827" width="8.42578125" style="88" bestFit="1" customWidth="1"/>
    <col min="13828" max="13828" width="12.140625" style="88" bestFit="1" customWidth="1"/>
    <col min="13829" max="13830" width="6.85546875" style="88" bestFit="1" customWidth="1"/>
    <col min="13831" max="13831" width="2" style="88" customWidth="1"/>
    <col min="13832" max="13832" width="10.42578125" style="88" customWidth="1"/>
    <col min="13833" max="13833" width="9.5703125" style="88" bestFit="1" customWidth="1"/>
    <col min="13834" max="13837" width="9.42578125" style="88" customWidth="1"/>
    <col min="13838" max="13843" width="9.85546875" style="88" customWidth="1"/>
    <col min="13844" max="14081" width="9.140625" style="88"/>
    <col min="14082" max="14082" width="61.85546875" style="88" customWidth="1"/>
    <col min="14083" max="14083" width="8.42578125" style="88" bestFit="1" customWidth="1"/>
    <col min="14084" max="14084" width="12.140625" style="88" bestFit="1" customWidth="1"/>
    <col min="14085" max="14086" width="6.85546875" style="88" bestFit="1" customWidth="1"/>
    <col min="14087" max="14087" width="2" style="88" customWidth="1"/>
    <col min="14088" max="14088" width="10.42578125" style="88" customWidth="1"/>
    <col min="14089" max="14089" width="9.5703125" style="88" bestFit="1" customWidth="1"/>
    <col min="14090" max="14093" width="9.42578125" style="88" customWidth="1"/>
    <col min="14094" max="14099" width="9.85546875" style="88" customWidth="1"/>
    <col min="14100" max="14337" width="9.140625" style="88"/>
    <col min="14338" max="14338" width="61.85546875" style="88" customWidth="1"/>
    <col min="14339" max="14339" width="8.42578125" style="88" bestFit="1" customWidth="1"/>
    <col min="14340" max="14340" width="12.140625" style="88" bestFit="1" customWidth="1"/>
    <col min="14341" max="14342" width="6.85546875" style="88" bestFit="1" customWidth="1"/>
    <col min="14343" max="14343" width="2" style="88" customWidth="1"/>
    <col min="14344" max="14344" width="10.42578125" style="88" customWidth="1"/>
    <col min="14345" max="14345" width="9.5703125" style="88" bestFit="1" customWidth="1"/>
    <col min="14346" max="14349" width="9.42578125" style="88" customWidth="1"/>
    <col min="14350" max="14355" width="9.85546875" style="88" customWidth="1"/>
    <col min="14356" max="14593" width="9.140625" style="88"/>
    <col min="14594" max="14594" width="61.85546875" style="88" customWidth="1"/>
    <col min="14595" max="14595" width="8.42578125" style="88" bestFit="1" customWidth="1"/>
    <col min="14596" max="14596" width="12.140625" style="88" bestFit="1" customWidth="1"/>
    <col min="14597" max="14598" width="6.85546875" style="88" bestFit="1" customWidth="1"/>
    <col min="14599" max="14599" width="2" style="88" customWidth="1"/>
    <col min="14600" max="14600" width="10.42578125" style="88" customWidth="1"/>
    <col min="14601" max="14601" width="9.5703125" style="88" bestFit="1" customWidth="1"/>
    <col min="14602" max="14605" width="9.42578125" style="88" customWidth="1"/>
    <col min="14606" max="14611" width="9.85546875" style="88" customWidth="1"/>
    <col min="14612" max="14849" width="9.140625" style="88"/>
    <col min="14850" max="14850" width="61.85546875" style="88" customWidth="1"/>
    <col min="14851" max="14851" width="8.42578125" style="88" bestFit="1" customWidth="1"/>
    <col min="14852" max="14852" width="12.140625" style="88" bestFit="1" customWidth="1"/>
    <col min="14853" max="14854" width="6.85546875" style="88" bestFit="1" customWidth="1"/>
    <col min="14855" max="14855" width="2" style="88" customWidth="1"/>
    <col min="14856" max="14856" width="10.42578125" style="88" customWidth="1"/>
    <col min="14857" max="14857" width="9.5703125" style="88" bestFit="1" customWidth="1"/>
    <col min="14858" max="14861" width="9.42578125" style="88" customWidth="1"/>
    <col min="14862" max="14867" width="9.85546875" style="88" customWidth="1"/>
    <col min="14868" max="15105" width="9.140625" style="88"/>
    <col min="15106" max="15106" width="61.85546875" style="88" customWidth="1"/>
    <col min="15107" max="15107" width="8.42578125" style="88" bestFit="1" customWidth="1"/>
    <col min="15108" max="15108" width="12.140625" style="88" bestFit="1" customWidth="1"/>
    <col min="15109" max="15110" width="6.85546875" style="88" bestFit="1" customWidth="1"/>
    <col min="15111" max="15111" width="2" style="88" customWidth="1"/>
    <col min="15112" max="15112" width="10.42578125" style="88" customWidth="1"/>
    <col min="15113" max="15113" width="9.5703125" style="88" bestFit="1" customWidth="1"/>
    <col min="15114" max="15117" width="9.42578125" style="88" customWidth="1"/>
    <col min="15118" max="15123" width="9.85546875" style="88" customWidth="1"/>
    <col min="15124" max="15361" width="9.140625" style="88"/>
    <col min="15362" max="15362" width="61.85546875" style="88" customWidth="1"/>
    <col min="15363" max="15363" width="8.42578125" style="88" bestFit="1" customWidth="1"/>
    <col min="15364" max="15364" width="12.140625" style="88" bestFit="1" customWidth="1"/>
    <col min="15365" max="15366" width="6.85546875" style="88" bestFit="1" customWidth="1"/>
    <col min="15367" max="15367" width="2" style="88" customWidth="1"/>
    <col min="15368" max="15368" width="10.42578125" style="88" customWidth="1"/>
    <col min="15369" max="15369" width="9.5703125" style="88" bestFit="1" customWidth="1"/>
    <col min="15370" max="15373" width="9.42578125" style="88" customWidth="1"/>
    <col min="15374" max="15379" width="9.85546875" style="88" customWidth="1"/>
    <col min="15380" max="15617" width="9.140625" style="88"/>
    <col min="15618" max="15618" width="61.85546875" style="88" customWidth="1"/>
    <col min="15619" max="15619" width="8.42578125" style="88" bestFit="1" customWidth="1"/>
    <col min="15620" max="15620" width="12.140625" style="88" bestFit="1" customWidth="1"/>
    <col min="15621" max="15622" width="6.85546875" style="88" bestFit="1" customWidth="1"/>
    <col min="15623" max="15623" width="2" style="88" customWidth="1"/>
    <col min="15624" max="15624" width="10.42578125" style="88" customWidth="1"/>
    <col min="15625" max="15625" width="9.5703125" style="88" bestFit="1" customWidth="1"/>
    <col min="15626" max="15629" width="9.42578125" style="88" customWidth="1"/>
    <col min="15630" max="15635" width="9.85546875" style="88" customWidth="1"/>
    <col min="15636" max="15873" width="9.140625" style="88"/>
    <col min="15874" max="15874" width="61.85546875" style="88" customWidth="1"/>
    <col min="15875" max="15875" width="8.42578125" style="88" bestFit="1" customWidth="1"/>
    <col min="15876" max="15876" width="12.140625" style="88" bestFit="1" customWidth="1"/>
    <col min="15877" max="15878" width="6.85546875" style="88" bestFit="1" customWidth="1"/>
    <col min="15879" max="15879" width="2" style="88" customWidth="1"/>
    <col min="15880" max="15880" width="10.42578125" style="88" customWidth="1"/>
    <col min="15881" max="15881" width="9.5703125" style="88" bestFit="1" customWidth="1"/>
    <col min="15882" max="15885" width="9.42578125" style="88" customWidth="1"/>
    <col min="15886" max="15891" width="9.85546875" style="88" customWidth="1"/>
    <col min="15892" max="16129" width="9.140625" style="88"/>
    <col min="16130" max="16130" width="61.85546875" style="88" customWidth="1"/>
    <col min="16131" max="16131" width="8.42578125" style="88" bestFit="1" customWidth="1"/>
    <col min="16132" max="16132" width="12.140625" style="88" bestFit="1" customWidth="1"/>
    <col min="16133" max="16134" width="6.85546875" style="88" bestFit="1" customWidth="1"/>
    <col min="16135" max="16135" width="2" style="88" customWidth="1"/>
    <col min="16136" max="16136" width="10.42578125" style="88" customWidth="1"/>
    <col min="16137" max="16137" width="9.5703125" style="88" bestFit="1" customWidth="1"/>
    <col min="16138" max="16141" width="9.42578125" style="88" customWidth="1"/>
    <col min="16142" max="16147" width="9.85546875" style="88" customWidth="1"/>
    <col min="16148" max="16384" width="9.140625" style="88"/>
  </cols>
  <sheetData>
    <row r="1" spans="1:19" ht="15.75">
      <c r="A1" s="1395" t="s">
        <v>507</v>
      </c>
      <c r="B1" s="1396"/>
      <c r="C1" s="1396"/>
      <c r="D1" s="1396"/>
      <c r="E1" s="1396"/>
      <c r="F1" s="1396"/>
      <c r="G1" s="1396"/>
      <c r="H1" s="1396"/>
      <c r="I1" s="1396"/>
      <c r="J1" s="1396"/>
      <c r="K1" s="1396"/>
      <c r="L1" s="1396"/>
      <c r="M1" s="1396"/>
      <c r="N1" s="1396"/>
      <c r="O1" s="1396"/>
      <c r="P1" s="1396"/>
      <c r="Q1" s="1396"/>
      <c r="R1" s="1396"/>
      <c r="S1" s="1397"/>
    </row>
    <row r="2" spans="1:19">
      <c r="A2" s="69"/>
      <c r="B2" s="106"/>
      <c r="C2" s="106"/>
      <c r="D2" s="95"/>
      <c r="E2" s="95"/>
      <c r="F2" s="108"/>
      <c r="G2" s="108"/>
      <c r="I2" s="108"/>
      <c r="J2" s="108"/>
      <c r="K2" s="108"/>
      <c r="L2" s="108"/>
      <c r="M2" s="108"/>
      <c r="N2" s="108"/>
    </row>
    <row r="3" spans="1:19">
      <c r="A3" s="91"/>
      <c r="B3" s="110"/>
      <c r="C3" s="111" t="s">
        <v>87</v>
      </c>
      <c r="D3" s="169"/>
      <c r="E3" s="169"/>
      <c r="F3" s="170"/>
      <c r="G3" s="114"/>
      <c r="H3" s="1390" t="s">
        <v>225</v>
      </c>
      <c r="I3" s="1390"/>
      <c r="J3" s="1390"/>
      <c r="K3" s="1390"/>
      <c r="L3" s="1390"/>
      <c r="M3" s="1390"/>
      <c r="N3" s="1391" t="s">
        <v>226</v>
      </c>
      <c r="O3" s="1391"/>
      <c r="P3" s="1391"/>
      <c r="Q3" s="1391"/>
      <c r="R3" s="1391"/>
      <c r="S3" s="1391"/>
    </row>
    <row r="4" spans="1:19">
      <c r="A4" s="171" t="s">
        <v>88</v>
      </c>
      <c r="B4" s="116" t="s">
        <v>89</v>
      </c>
      <c r="C4" s="117" t="s">
        <v>90</v>
      </c>
      <c r="D4" s="172" t="s">
        <v>91</v>
      </c>
      <c r="E4" s="172" t="s">
        <v>92</v>
      </c>
      <c r="F4" s="173" t="s">
        <v>0</v>
      </c>
      <c r="G4" s="119"/>
      <c r="H4" s="120">
        <v>2015</v>
      </c>
      <c r="I4" s="120">
        <v>2016</v>
      </c>
      <c r="J4" s="120">
        <v>2017</v>
      </c>
      <c r="K4" s="120">
        <v>2018</v>
      </c>
      <c r="L4" s="120">
        <v>2019</v>
      </c>
      <c r="M4" s="120">
        <v>2020</v>
      </c>
      <c r="N4" s="120">
        <v>2015</v>
      </c>
      <c r="O4" s="120">
        <v>2016</v>
      </c>
      <c r="P4" s="120">
        <v>2017</v>
      </c>
      <c r="Q4" s="120">
        <v>2018</v>
      </c>
      <c r="R4" s="120">
        <v>2019</v>
      </c>
      <c r="S4" s="120">
        <v>2020</v>
      </c>
    </row>
    <row r="5" spans="1:19">
      <c r="A5" s="128" t="s">
        <v>93</v>
      </c>
      <c r="B5" s="122" t="s">
        <v>94</v>
      </c>
      <c r="C5" s="123" t="s">
        <v>95</v>
      </c>
      <c r="D5" s="124" t="s">
        <v>96</v>
      </c>
      <c r="E5" s="124" t="s">
        <v>111</v>
      </c>
      <c r="F5" s="174" t="s">
        <v>98</v>
      </c>
      <c r="G5" s="126"/>
      <c r="H5" s="127"/>
      <c r="I5" s="127"/>
      <c r="J5" s="127"/>
      <c r="K5" s="127"/>
      <c r="L5" s="127"/>
      <c r="M5" s="127"/>
      <c r="N5" s="127"/>
      <c r="O5" s="127"/>
      <c r="P5" s="128"/>
      <c r="Q5" s="128"/>
      <c r="R5" s="128"/>
      <c r="S5" s="128"/>
    </row>
    <row r="6" spans="1:19">
      <c r="A6" s="171"/>
      <c r="B6" s="129" t="s">
        <v>99</v>
      </c>
      <c r="C6" s="130"/>
      <c r="D6" s="177"/>
      <c r="E6" s="177"/>
      <c r="F6" s="178"/>
      <c r="G6" s="132"/>
      <c r="H6" s="179"/>
      <c r="I6" s="179"/>
      <c r="J6" s="179"/>
      <c r="K6" s="179"/>
      <c r="L6" s="179"/>
      <c r="M6" s="179"/>
      <c r="N6" s="92"/>
      <c r="O6" s="92"/>
      <c r="P6" s="92"/>
      <c r="Q6" s="92"/>
      <c r="R6" s="92"/>
      <c r="S6" s="92"/>
    </row>
    <row r="7" spans="1:19">
      <c r="A7" s="92"/>
      <c r="B7" s="134"/>
      <c r="C7" s="130"/>
      <c r="D7" s="180"/>
      <c r="E7" s="180"/>
      <c r="F7" s="176"/>
      <c r="G7" s="135"/>
      <c r="H7" s="136"/>
      <c r="I7" s="136"/>
      <c r="J7" s="136"/>
      <c r="K7" s="136"/>
      <c r="L7" s="136"/>
      <c r="M7" s="136"/>
      <c r="N7" s="92"/>
      <c r="O7" s="92"/>
      <c r="P7" s="92"/>
      <c r="Q7" s="92"/>
      <c r="R7" s="92"/>
      <c r="S7" s="92"/>
    </row>
    <row r="8" spans="1:19">
      <c r="A8" s="181">
        <v>1.1000000000000001</v>
      </c>
      <c r="B8" s="180" t="s">
        <v>484</v>
      </c>
      <c r="C8" s="512">
        <v>7.0000000000000007E-2</v>
      </c>
      <c r="D8" s="134" t="str">
        <f>Inputs!$D$82</f>
        <v>Support staff</v>
      </c>
      <c r="E8" s="180">
        <v>1</v>
      </c>
      <c r="F8" s="176">
        <f>E8*C8</f>
        <v>7.0000000000000007E-2</v>
      </c>
      <c r="G8" s="135"/>
      <c r="H8" s="971">
        <f>Inputs!L$82</f>
        <v>68.441017362959727</v>
      </c>
      <c r="I8" s="971">
        <f>Inputs!M$82</f>
        <v>69.791189569063036</v>
      </c>
      <c r="J8" s="971">
        <f>Inputs!N$82</f>
        <v>71.02222509185215</v>
      </c>
      <c r="K8" s="971">
        <f>Inputs!O$82</f>
        <v>72.274974651437702</v>
      </c>
      <c r="L8" s="971">
        <f>Inputs!P$82</f>
        <v>73.549821258208297</v>
      </c>
      <c r="M8" s="971">
        <f>Inputs!Q$82</f>
        <v>74.847154678410959</v>
      </c>
      <c r="N8" s="971">
        <f t="shared" ref="N8:S8" si="0">H8*$F8</f>
        <v>4.7908712154071811</v>
      </c>
      <c r="O8" s="971">
        <f t="shared" si="0"/>
        <v>4.8853832698344126</v>
      </c>
      <c r="P8" s="971">
        <f t="shared" si="0"/>
        <v>4.9715557564296509</v>
      </c>
      <c r="Q8" s="971">
        <f t="shared" si="0"/>
        <v>5.0592482256006397</v>
      </c>
      <c r="R8" s="971">
        <f t="shared" si="0"/>
        <v>5.148487488074581</v>
      </c>
      <c r="S8" s="971">
        <f t="shared" si="0"/>
        <v>5.2393008274887674</v>
      </c>
    </row>
    <row r="9" spans="1:19">
      <c r="A9" s="181"/>
      <c r="B9" s="198" t="s">
        <v>136</v>
      </c>
      <c r="C9" s="512"/>
      <c r="D9" s="180"/>
      <c r="E9" s="180"/>
      <c r="F9" s="176"/>
      <c r="G9" s="135"/>
      <c r="H9" s="971"/>
      <c r="I9" s="971"/>
      <c r="J9" s="971"/>
      <c r="K9" s="971"/>
      <c r="L9" s="971"/>
      <c r="M9" s="971"/>
      <c r="N9" s="971"/>
      <c r="O9" s="971"/>
      <c r="P9" s="971"/>
      <c r="Q9" s="971"/>
      <c r="R9" s="971"/>
      <c r="S9" s="971"/>
    </row>
    <row r="10" spans="1:19">
      <c r="A10" s="181"/>
      <c r="B10" s="242"/>
      <c r="C10" s="512"/>
      <c r="D10" s="134"/>
      <c r="E10" s="180"/>
      <c r="F10" s="176"/>
      <c r="G10" s="135"/>
      <c r="H10" s="971">
        <f>Inputs!L$82</f>
        <v>68.441017362959727</v>
      </c>
      <c r="I10" s="971">
        <f>Inputs!M$82</f>
        <v>69.791189569063036</v>
      </c>
      <c r="J10" s="971">
        <f>Inputs!N$82</f>
        <v>71.02222509185215</v>
      </c>
      <c r="K10" s="971">
        <f>Inputs!O$82</f>
        <v>72.274974651437702</v>
      </c>
      <c r="L10" s="971">
        <f>Inputs!P$82</f>
        <v>73.549821258208297</v>
      </c>
      <c r="M10" s="971">
        <f>Inputs!Q$82</f>
        <v>74.847154678410959</v>
      </c>
      <c r="N10" s="971">
        <f t="shared" ref="N10:S10" si="1">H10*$F10</f>
        <v>0</v>
      </c>
      <c r="O10" s="971">
        <f t="shared" si="1"/>
        <v>0</v>
      </c>
      <c r="P10" s="971">
        <f t="shared" si="1"/>
        <v>0</v>
      </c>
      <c r="Q10" s="971">
        <f t="shared" si="1"/>
        <v>0</v>
      </c>
      <c r="R10" s="971">
        <f t="shared" si="1"/>
        <v>0</v>
      </c>
      <c r="S10" s="971">
        <f t="shared" si="1"/>
        <v>0</v>
      </c>
    </row>
    <row r="11" spans="1:19">
      <c r="A11" s="181"/>
      <c r="B11" s="134"/>
      <c r="C11" s="512"/>
      <c r="D11" s="180"/>
      <c r="E11" s="180"/>
      <c r="F11" s="176"/>
      <c r="G11" s="135"/>
      <c r="H11" s="982"/>
      <c r="I11" s="982"/>
      <c r="J11" s="982"/>
      <c r="K11" s="982"/>
      <c r="L11" s="982"/>
      <c r="M11" s="982"/>
      <c r="N11" s="971"/>
      <c r="O11" s="971"/>
      <c r="P11" s="971"/>
      <c r="Q11" s="971"/>
      <c r="R11" s="971"/>
      <c r="S11" s="971"/>
    </row>
    <row r="12" spans="1:19">
      <c r="A12" s="181">
        <v>1.2</v>
      </c>
      <c r="B12" s="180" t="s">
        <v>485</v>
      </c>
      <c r="C12" s="512">
        <v>0.08</v>
      </c>
      <c r="D12" s="134" t="str">
        <f>Inputs!$D$82</f>
        <v>Support staff</v>
      </c>
      <c r="E12" s="180">
        <v>1</v>
      </c>
      <c r="F12" s="176">
        <f>E12*C12</f>
        <v>0.08</v>
      </c>
      <c r="G12" s="135"/>
      <c r="H12" s="971">
        <f>Inputs!L$82</f>
        <v>68.441017362959727</v>
      </c>
      <c r="I12" s="971">
        <f>Inputs!M$82</f>
        <v>69.791189569063036</v>
      </c>
      <c r="J12" s="971">
        <f>Inputs!N$82</f>
        <v>71.02222509185215</v>
      </c>
      <c r="K12" s="971">
        <f>Inputs!O$82</f>
        <v>72.274974651437702</v>
      </c>
      <c r="L12" s="971">
        <f>Inputs!P$82</f>
        <v>73.549821258208297</v>
      </c>
      <c r="M12" s="971">
        <f>Inputs!Q$82</f>
        <v>74.847154678410959</v>
      </c>
      <c r="N12" s="971">
        <f t="shared" ref="N12:S12" si="2">H12*$F12</f>
        <v>5.4752813890367786</v>
      </c>
      <c r="O12" s="971">
        <f t="shared" si="2"/>
        <v>5.5832951655250431</v>
      </c>
      <c r="P12" s="971">
        <f t="shared" si="2"/>
        <v>5.6817780073481723</v>
      </c>
      <c r="Q12" s="971">
        <f t="shared" si="2"/>
        <v>5.7819979721150165</v>
      </c>
      <c r="R12" s="971">
        <f t="shared" si="2"/>
        <v>5.8839857006566643</v>
      </c>
      <c r="S12" s="971">
        <f t="shared" si="2"/>
        <v>5.9877723742728772</v>
      </c>
    </row>
    <row r="13" spans="1:19">
      <c r="A13" s="181"/>
      <c r="B13" s="134"/>
      <c r="C13" s="512"/>
      <c r="D13" s="180"/>
      <c r="E13" s="180"/>
      <c r="F13" s="176"/>
      <c r="G13" s="135"/>
      <c r="H13" s="982"/>
      <c r="I13" s="982"/>
      <c r="J13" s="982"/>
      <c r="K13" s="982"/>
      <c r="L13" s="982"/>
      <c r="M13" s="982"/>
      <c r="N13" s="971"/>
      <c r="O13" s="971"/>
      <c r="P13" s="971"/>
      <c r="Q13" s="971"/>
      <c r="R13" s="971"/>
      <c r="S13" s="971"/>
    </row>
    <row r="14" spans="1:19">
      <c r="A14" s="181"/>
      <c r="B14" s="134"/>
      <c r="C14" s="512"/>
      <c r="D14" s="180"/>
      <c r="E14" s="180"/>
      <c r="F14" s="176"/>
      <c r="G14" s="135"/>
      <c r="H14" s="971"/>
      <c r="I14" s="971"/>
      <c r="J14" s="971"/>
      <c r="K14" s="971"/>
      <c r="L14" s="971"/>
      <c r="M14" s="971"/>
      <c r="N14" s="971"/>
      <c r="O14" s="971"/>
      <c r="P14" s="971"/>
      <c r="Q14" s="971"/>
      <c r="R14" s="971"/>
      <c r="S14" s="971"/>
    </row>
    <row r="15" spans="1:19">
      <c r="A15" s="181">
        <v>1.3</v>
      </c>
      <c r="B15" s="180" t="s">
        <v>137</v>
      </c>
      <c r="C15" s="512">
        <v>0.12</v>
      </c>
      <c r="D15" s="134" t="str">
        <f>Inputs!$D$82</f>
        <v>Support staff</v>
      </c>
      <c r="E15" s="180">
        <v>1</v>
      </c>
      <c r="F15" s="176">
        <f>E15*C15</f>
        <v>0.12</v>
      </c>
      <c r="G15" s="135"/>
      <c r="H15" s="971">
        <f>Inputs!L$82</f>
        <v>68.441017362959727</v>
      </c>
      <c r="I15" s="971">
        <f>Inputs!M$82</f>
        <v>69.791189569063036</v>
      </c>
      <c r="J15" s="971">
        <f>Inputs!N$82</f>
        <v>71.02222509185215</v>
      </c>
      <c r="K15" s="971">
        <f>Inputs!O$82</f>
        <v>72.274974651437702</v>
      </c>
      <c r="L15" s="971">
        <f>Inputs!P$82</f>
        <v>73.549821258208297</v>
      </c>
      <c r="M15" s="971">
        <f>Inputs!Q$82</f>
        <v>74.847154678410959</v>
      </c>
      <c r="N15" s="971">
        <f t="shared" ref="N15:S15" si="3">H15*$F15</f>
        <v>8.2129220835551671</v>
      </c>
      <c r="O15" s="971">
        <f t="shared" si="3"/>
        <v>8.3749427482875642</v>
      </c>
      <c r="P15" s="971">
        <f t="shared" si="3"/>
        <v>8.5226670110222571</v>
      </c>
      <c r="Q15" s="971">
        <f t="shared" si="3"/>
        <v>8.6729969581725239</v>
      </c>
      <c r="R15" s="971">
        <f t="shared" si="3"/>
        <v>8.8259785509849955</v>
      </c>
      <c r="S15" s="971">
        <f t="shared" si="3"/>
        <v>8.981658561409315</v>
      </c>
    </row>
    <row r="16" spans="1:19">
      <c r="A16" s="181"/>
      <c r="B16" s="134"/>
      <c r="C16" s="512"/>
      <c r="D16" s="180"/>
      <c r="E16" s="180"/>
      <c r="F16" s="176"/>
      <c r="G16" s="135"/>
      <c r="H16" s="982"/>
      <c r="I16" s="982"/>
      <c r="J16" s="982"/>
      <c r="K16" s="982"/>
      <c r="L16" s="982"/>
      <c r="M16" s="982"/>
      <c r="N16" s="971"/>
      <c r="O16" s="971"/>
      <c r="P16" s="971"/>
      <c r="Q16" s="971"/>
      <c r="R16" s="971"/>
      <c r="S16" s="971"/>
    </row>
    <row r="17" spans="1:19">
      <c r="A17" s="181">
        <v>1.4</v>
      </c>
      <c r="B17" s="180" t="s">
        <v>486</v>
      </c>
      <c r="C17" s="512">
        <v>7.0000000000000007E-2</v>
      </c>
      <c r="D17" s="134" t="str">
        <f>Inputs!$D$82</f>
        <v>Support staff</v>
      </c>
      <c r="E17" s="180">
        <v>1</v>
      </c>
      <c r="F17" s="176">
        <f>E17*C17</f>
        <v>7.0000000000000007E-2</v>
      </c>
      <c r="G17" s="135"/>
      <c r="H17" s="971">
        <f>Inputs!L$82</f>
        <v>68.441017362959727</v>
      </c>
      <c r="I17" s="971">
        <f>Inputs!M$82</f>
        <v>69.791189569063036</v>
      </c>
      <c r="J17" s="971">
        <f>Inputs!N$82</f>
        <v>71.02222509185215</v>
      </c>
      <c r="K17" s="971">
        <f>Inputs!O$82</f>
        <v>72.274974651437702</v>
      </c>
      <c r="L17" s="971">
        <f>Inputs!P$82</f>
        <v>73.549821258208297</v>
      </c>
      <c r="M17" s="971">
        <f>Inputs!Q$82</f>
        <v>74.847154678410959</v>
      </c>
      <c r="N17" s="971">
        <f t="shared" ref="N17:S17" si="4">H17*$F17</f>
        <v>4.7908712154071811</v>
      </c>
      <c r="O17" s="971">
        <f t="shared" si="4"/>
        <v>4.8853832698344126</v>
      </c>
      <c r="P17" s="971">
        <f t="shared" si="4"/>
        <v>4.9715557564296509</v>
      </c>
      <c r="Q17" s="971">
        <f t="shared" si="4"/>
        <v>5.0592482256006397</v>
      </c>
      <c r="R17" s="971">
        <f t="shared" si="4"/>
        <v>5.148487488074581</v>
      </c>
      <c r="S17" s="971">
        <f t="shared" si="4"/>
        <v>5.2393008274887674</v>
      </c>
    </row>
    <row r="18" spans="1:19">
      <c r="A18" s="181"/>
      <c r="B18" s="180" t="s">
        <v>138</v>
      </c>
      <c r="C18" s="512"/>
      <c r="D18" s="180"/>
      <c r="E18" s="180"/>
      <c r="F18" s="176"/>
      <c r="G18" s="135"/>
      <c r="H18" s="971"/>
      <c r="I18" s="971"/>
      <c r="J18" s="971"/>
      <c r="K18" s="971"/>
      <c r="L18" s="971"/>
      <c r="M18" s="971"/>
      <c r="N18" s="971"/>
      <c r="O18" s="971"/>
      <c r="P18" s="971"/>
      <c r="Q18" s="971"/>
      <c r="R18" s="971"/>
      <c r="S18" s="971"/>
    </row>
    <row r="19" spans="1:19">
      <c r="A19" s="181"/>
      <c r="B19" s="180"/>
      <c r="C19" s="512"/>
      <c r="D19" s="180"/>
      <c r="E19" s="180"/>
      <c r="F19" s="176"/>
      <c r="G19" s="135"/>
      <c r="H19" s="971"/>
      <c r="I19" s="971"/>
      <c r="J19" s="971"/>
      <c r="K19" s="971"/>
      <c r="L19" s="971"/>
      <c r="M19" s="971"/>
      <c r="N19" s="971"/>
      <c r="O19" s="971"/>
      <c r="P19" s="971"/>
      <c r="Q19" s="971"/>
      <c r="R19" s="971"/>
      <c r="S19" s="971"/>
    </row>
    <row r="20" spans="1:19">
      <c r="A20" s="181">
        <v>1.5</v>
      </c>
      <c r="B20" s="180" t="s">
        <v>139</v>
      </c>
      <c r="C20" s="512">
        <v>0.05</v>
      </c>
      <c r="D20" s="134" t="str">
        <f>Inputs!$D$82</f>
        <v>Support staff</v>
      </c>
      <c r="E20" s="180">
        <v>1</v>
      </c>
      <c r="F20" s="176">
        <f>E20*C20</f>
        <v>0.05</v>
      </c>
      <c r="G20" s="135"/>
      <c r="H20" s="971">
        <f>Inputs!L$82</f>
        <v>68.441017362959727</v>
      </c>
      <c r="I20" s="971">
        <f>Inputs!M$82</f>
        <v>69.791189569063036</v>
      </c>
      <c r="J20" s="971">
        <f>Inputs!N$82</f>
        <v>71.02222509185215</v>
      </c>
      <c r="K20" s="971">
        <f>Inputs!O$82</f>
        <v>72.274974651437702</v>
      </c>
      <c r="L20" s="971">
        <f>Inputs!P$82</f>
        <v>73.549821258208297</v>
      </c>
      <c r="M20" s="971">
        <f>Inputs!Q$82</f>
        <v>74.847154678410959</v>
      </c>
      <c r="N20" s="971">
        <f t="shared" ref="N20:S20" si="5">H20*$F20</f>
        <v>3.4220508681479864</v>
      </c>
      <c r="O20" s="971">
        <f t="shared" si="5"/>
        <v>3.4895594784531521</v>
      </c>
      <c r="P20" s="971">
        <f t="shared" si="5"/>
        <v>3.5511112545926076</v>
      </c>
      <c r="Q20" s="971">
        <f t="shared" si="5"/>
        <v>3.6137487325718851</v>
      </c>
      <c r="R20" s="971">
        <f t="shared" si="5"/>
        <v>3.6774910629104149</v>
      </c>
      <c r="S20" s="971">
        <f t="shared" si="5"/>
        <v>3.742357733920548</v>
      </c>
    </row>
    <row r="21" spans="1:19">
      <c r="A21" s="181"/>
      <c r="B21" s="134"/>
      <c r="C21" s="512"/>
      <c r="D21" s="180"/>
      <c r="E21" s="180"/>
      <c r="F21" s="176"/>
      <c r="G21" s="135"/>
      <c r="H21" s="971"/>
      <c r="I21" s="971"/>
      <c r="J21" s="971"/>
      <c r="K21" s="971"/>
      <c r="L21" s="971"/>
      <c r="M21" s="971"/>
      <c r="N21" s="971"/>
      <c r="O21" s="971"/>
      <c r="P21" s="971"/>
      <c r="Q21" s="971"/>
      <c r="R21" s="971"/>
      <c r="S21" s="971"/>
    </row>
    <row r="22" spans="1:19">
      <c r="A22" s="181"/>
      <c r="B22" s="134"/>
      <c r="C22" s="512"/>
      <c r="D22" s="134"/>
      <c r="E22" s="180"/>
      <c r="F22" s="176"/>
      <c r="G22" s="135"/>
      <c r="H22" s="971">
        <f>Inputs!L$82</f>
        <v>68.441017362959727</v>
      </c>
      <c r="I22" s="971">
        <f>Inputs!M$82</f>
        <v>69.791189569063036</v>
      </c>
      <c r="J22" s="971">
        <f>Inputs!N$82</f>
        <v>71.02222509185215</v>
      </c>
      <c r="K22" s="971">
        <f>Inputs!O$82</f>
        <v>72.274974651437702</v>
      </c>
      <c r="L22" s="971">
        <f>Inputs!P$82</f>
        <v>73.549821258208297</v>
      </c>
      <c r="M22" s="971">
        <f>Inputs!Q$82</f>
        <v>74.847154678410959</v>
      </c>
      <c r="N22" s="971">
        <f t="shared" ref="N22:S22" si="6">H22*$F22</f>
        <v>0</v>
      </c>
      <c r="O22" s="971">
        <f t="shared" si="6"/>
        <v>0</v>
      </c>
      <c r="P22" s="971">
        <f t="shared" si="6"/>
        <v>0</v>
      </c>
      <c r="Q22" s="971">
        <f t="shared" si="6"/>
        <v>0</v>
      </c>
      <c r="R22" s="971">
        <f t="shared" si="6"/>
        <v>0</v>
      </c>
      <c r="S22" s="971">
        <f t="shared" si="6"/>
        <v>0</v>
      </c>
    </row>
    <row r="23" spans="1:19">
      <c r="A23" s="92"/>
      <c r="B23" s="134"/>
      <c r="C23" s="130"/>
      <c r="D23" s="180"/>
      <c r="E23" s="180"/>
      <c r="F23" s="176"/>
      <c r="G23" s="135"/>
      <c r="H23" s="971"/>
      <c r="I23" s="971"/>
      <c r="J23" s="971"/>
      <c r="K23" s="971"/>
      <c r="L23" s="971"/>
      <c r="M23" s="971"/>
      <c r="N23" s="971"/>
      <c r="O23" s="971"/>
      <c r="P23" s="971"/>
      <c r="Q23" s="971"/>
      <c r="R23" s="971"/>
      <c r="S23" s="971"/>
    </row>
    <row r="24" spans="1:19">
      <c r="A24" s="94"/>
      <c r="B24" s="141" t="s">
        <v>44</v>
      </c>
      <c r="C24" s="183">
        <f>SUM(C6:C23)</f>
        <v>0.39</v>
      </c>
      <c r="D24" s="232"/>
      <c r="E24" s="232"/>
      <c r="F24" s="183">
        <f>SUM(F6:F23)</f>
        <v>0.39</v>
      </c>
      <c r="G24" s="144"/>
      <c r="H24" s="1009"/>
      <c r="I24" s="232"/>
      <c r="J24" s="232"/>
      <c r="K24" s="232"/>
      <c r="L24" s="232"/>
      <c r="M24" s="232"/>
      <c r="N24" s="1010">
        <f t="shared" ref="N24:S24" si="7">SUM(N8:N22)</f>
        <v>26.691996771554297</v>
      </c>
      <c r="O24" s="1010">
        <f t="shared" si="7"/>
        <v>27.218563931934586</v>
      </c>
      <c r="P24" s="1010">
        <f t="shared" si="7"/>
        <v>27.698667785822341</v>
      </c>
      <c r="Q24" s="1010">
        <f t="shared" si="7"/>
        <v>28.187240114060707</v>
      </c>
      <c r="R24" s="1010">
        <f t="shared" si="7"/>
        <v>28.68443029070124</v>
      </c>
      <c r="S24" s="1010">
        <f t="shared" si="7"/>
        <v>29.190390324580278</v>
      </c>
    </row>
    <row r="25" spans="1:19">
      <c r="A25" s="92"/>
      <c r="B25" s="146" t="s">
        <v>103</v>
      </c>
      <c r="C25" s="130"/>
      <c r="D25" s="91"/>
      <c r="E25" s="180"/>
      <c r="F25" s="176"/>
      <c r="G25" s="135"/>
      <c r="H25" s="971"/>
      <c r="I25" s="971"/>
      <c r="J25" s="971"/>
      <c r="K25" s="971"/>
      <c r="L25" s="971"/>
      <c r="M25" s="971"/>
      <c r="N25" s="971"/>
      <c r="O25" s="971"/>
      <c r="P25" s="971"/>
      <c r="Q25" s="971"/>
      <c r="R25" s="971"/>
      <c r="S25" s="971"/>
    </row>
    <row r="26" spans="1:19">
      <c r="A26" s="92"/>
      <c r="B26" s="134"/>
      <c r="C26" s="130"/>
      <c r="D26" s="92"/>
      <c r="E26" s="180"/>
      <c r="F26" s="176"/>
      <c r="G26" s="149"/>
      <c r="H26" s="984"/>
      <c r="I26" s="984"/>
      <c r="J26" s="984"/>
      <c r="K26" s="984"/>
      <c r="L26" s="984"/>
      <c r="M26" s="984"/>
      <c r="N26" s="985"/>
      <c r="O26" s="985"/>
      <c r="P26" s="985"/>
      <c r="Q26" s="985"/>
      <c r="R26" s="985"/>
      <c r="S26" s="985"/>
    </row>
    <row r="27" spans="1:19">
      <c r="A27" s="181">
        <v>2.1</v>
      </c>
      <c r="B27" s="134" t="s">
        <v>120</v>
      </c>
      <c r="C27" s="512">
        <v>0.41666666666666669</v>
      </c>
      <c r="D27" s="186" t="str">
        <f>Inputs!$D$80</f>
        <v>Skilled Electrical Worker BH</v>
      </c>
      <c r="E27" s="180">
        <v>2</v>
      </c>
      <c r="F27" s="176">
        <f>E27*C27</f>
        <v>0.83333333333333337</v>
      </c>
      <c r="G27" s="149"/>
      <c r="H27" s="971">
        <f>Inputs!L$80</f>
        <v>122.54295007007411</v>
      </c>
      <c r="I27" s="971">
        <f>Inputs!M$80</f>
        <v>124.96041976315415</v>
      </c>
      <c r="J27" s="971">
        <f>Inputs!N$80</f>
        <v>127.16457642850023</v>
      </c>
      <c r="K27" s="971">
        <f>Inputs!O$80</f>
        <v>129.40761185733479</v>
      </c>
      <c r="L27" s="971">
        <f>Inputs!P$80</f>
        <v>131.69021182588875</v>
      </c>
      <c r="M27" s="971">
        <f>Inputs!Q$80</f>
        <v>134.01307420668928</v>
      </c>
      <c r="N27" s="971">
        <f t="shared" ref="N27:S27" si="8">H27*$F27</f>
        <v>102.1191250583951</v>
      </c>
      <c r="O27" s="971">
        <f t="shared" si="8"/>
        <v>104.13368313596179</v>
      </c>
      <c r="P27" s="971">
        <f t="shared" si="8"/>
        <v>105.97048035708353</v>
      </c>
      <c r="Q27" s="971">
        <f t="shared" si="8"/>
        <v>107.83967654777899</v>
      </c>
      <c r="R27" s="971">
        <f t="shared" si="8"/>
        <v>109.74184318824064</v>
      </c>
      <c r="S27" s="971">
        <f t="shared" si="8"/>
        <v>111.67756183890774</v>
      </c>
    </row>
    <row r="28" spans="1:19">
      <c r="A28" s="181"/>
      <c r="B28" s="134"/>
      <c r="C28" s="130"/>
      <c r="D28" s="94"/>
      <c r="E28" s="180"/>
      <c r="F28" s="176"/>
      <c r="G28" s="149"/>
      <c r="H28" s="984"/>
      <c r="I28" s="984"/>
      <c r="J28" s="984"/>
      <c r="K28" s="984"/>
      <c r="L28" s="984"/>
      <c r="M28" s="984"/>
      <c r="N28" s="998"/>
      <c r="O28" s="998"/>
      <c r="P28" s="998"/>
      <c r="Q28" s="998"/>
      <c r="R28" s="998"/>
      <c r="S28" s="998"/>
    </row>
    <row r="29" spans="1:19">
      <c r="A29" s="187"/>
      <c r="B29" s="141" t="s">
        <v>44</v>
      </c>
      <c r="C29" s="183">
        <f>SUM(C25:C28)</f>
        <v>0.41666666666666669</v>
      </c>
      <c r="D29" s="232"/>
      <c r="E29" s="232"/>
      <c r="F29" s="183">
        <f>SUM(F25:F28)</f>
        <v>0.83333333333333337</v>
      </c>
      <c r="G29" s="144"/>
      <c r="H29" s="992"/>
      <c r="I29" s="992"/>
      <c r="J29" s="992"/>
      <c r="K29" s="992"/>
      <c r="L29" s="992"/>
      <c r="M29" s="992"/>
      <c r="N29" s="992">
        <f t="shared" ref="N29:S29" si="9">SUM(N27:N28)</f>
        <v>102.1191250583951</v>
      </c>
      <c r="O29" s="992">
        <f t="shared" si="9"/>
        <v>104.13368313596179</v>
      </c>
      <c r="P29" s="992">
        <f t="shared" si="9"/>
        <v>105.97048035708353</v>
      </c>
      <c r="Q29" s="992">
        <f t="shared" si="9"/>
        <v>107.83967654777899</v>
      </c>
      <c r="R29" s="992">
        <f t="shared" si="9"/>
        <v>109.74184318824064</v>
      </c>
      <c r="S29" s="992">
        <f t="shared" si="9"/>
        <v>111.67756183890774</v>
      </c>
    </row>
    <row r="30" spans="1:19">
      <c r="A30" s="181"/>
      <c r="B30" s="129" t="s">
        <v>104</v>
      </c>
      <c r="C30" s="130"/>
      <c r="D30" s="180"/>
      <c r="E30" s="180"/>
      <c r="F30" s="176"/>
      <c r="G30" s="149"/>
      <c r="H30" s="984"/>
      <c r="I30" s="984"/>
      <c r="J30" s="984"/>
      <c r="K30" s="984"/>
      <c r="L30" s="984"/>
      <c r="M30" s="984"/>
      <c r="N30" s="998"/>
      <c r="O30" s="998"/>
      <c r="P30" s="998"/>
      <c r="Q30" s="998"/>
      <c r="R30" s="998"/>
      <c r="S30" s="998"/>
    </row>
    <row r="31" spans="1:19">
      <c r="A31" s="92"/>
      <c r="B31" s="134"/>
      <c r="C31" s="130"/>
      <c r="D31" s="180"/>
      <c r="E31" s="180"/>
      <c r="F31" s="176"/>
      <c r="G31" s="149"/>
      <c r="H31" s="971"/>
      <c r="I31" s="971"/>
      <c r="J31" s="971"/>
      <c r="K31" s="971"/>
      <c r="L31" s="971"/>
      <c r="M31" s="971"/>
      <c r="N31" s="971"/>
      <c r="O31" s="971"/>
      <c r="P31" s="971"/>
      <c r="Q31" s="971"/>
      <c r="R31" s="971"/>
      <c r="S31" s="971"/>
    </row>
    <row r="32" spans="1:19">
      <c r="A32" s="181">
        <v>3.1</v>
      </c>
      <c r="B32" s="134" t="s">
        <v>141</v>
      </c>
      <c r="C32" s="512">
        <v>0.15</v>
      </c>
      <c r="D32" s="186" t="str">
        <f>Inputs!$D$80</f>
        <v>Skilled Electrical Worker BH</v>
      </c>
      <c r="E32" s="180">
        <v>2</v>
      </c>
      <c r="F32" s="176">
        <f>E32*C32</f>
        <v>0.3</v>
      </c>
      <c r="G32" s="149"/>
      <c r="H32" s="971">
        <f>Inputs!L$80</f>
        <v>122.54295007007411</v>
      </c>
      <c r="I32" s="971">
        <f>Inputs!M$80</f>
        <v>124.96041976315415</v>
      </c>
      <c r="J32" s="971">
        <f>Inputs!N$80</f>
        <v>127.16457642850023</v>
      </c>
      <c r="K32" s="971">
        <f>Inputs!O$80</f>
        <v>129.40761185733479</v>
      </c>
      <c r="L32" s="971">
        <f>Inputs!P$80</f>
        <v>131.69021182588875</v>
      </c>
      <c r="M32" s="971">
        <f>Inputs!Q$80</f>
        <v>134.01307420668928</v>
      </c>
      <c r="N32" s="971">
        <f t="shared" ref="N32:S32" si="10">H32*$F32</f>
        <v>36.762885021022235</v>
      </c>
      <c r="O32" s="971">
        <f t="shared" si="10"/>
        <v>37.488125928946246</v>
      </c>
      <c r="P32" s="971">
        <f t="shared" si="10"/>
        <v>38.149372928550065</v>
      </c>
      <c r="Q32" s="971">
        <f t="shared" si="10"/>
        <v>38.822283557200436</v>
      </c>
      <c r="R32" s="971">
        <f t="shared" si="10"/>
        <v>39.507063547766627</v>
      </c>
      <c r="S32" s="971">
        <f t="shared" si="10"/>
        <v>40.203922262006785</v>
      </c>
    </row>
    <row r="33" spans="1:19">
      <c r="A33" s="181"/>
      <c r="B33" s="134"/>
      <c r="C33" s="512"/>
      <c r="D33" s="199"/>
      <c r="E33" s="180"/>
      <c r="F33" s="176"/>
      <c r="G33" s="149"/>
      <c r="H33" s="971"/>
      <c r="I33" s="971"/>
      <c r="J33" s="971"/>
      <c r="K33" s="971"/>
      <c r="L33" s="971"/>
      <c r="M33" s="971"/>
      <c r="N33" s="971"/>
      <c r="O33" s="971"/>
      <c r="P33" s="971"/>
      <c r="Q33" s="971"/>
      <c r="R33" s="971"/>
      <c r="S33" s="971"/>
    </row>
    <row r="34" spans="1:19">
      <c r="A34" s="181">
        <v>3.2</v>
      </c>
      <c r="B34" s="134" t="s">
        <v>142</v>
      </c>
      <c r="C34" s="512">
        <v>0.15</v>
      </c>
      <c r="D34" s="186" t="str">
        <f>Inputs!$D$80</f>
        <v>Skilled Electrical Worker BH</v>
      </c>
      <c r="E34" s="180">
        <v>2</v>
      </c>
      <c r="F34" s="176">
        <f>E34*C34</f>
        <v>0.3</v>
      </c>
      <c r="G34" s="149"/>
      <c r="H34" s="971">
        <f>Inputs!L$80</f>
        <v>122.54295007007411</v>
      </c>
      <c r="I34" s="971">
        <f>Inputs!M$80</f>
        <v>124.96041976315415</v>
      </c>
      <c r="J34" s="971">
        <f>Inputs!N$80</f>
        <v>127.16457642850023</v>
      </c>
      <c r="K34" s="971">
        <f>Inputs!O$80</f>
        <v>129.40761185733479</v>
      </c>
      <c r="L34" s="971">
        <f>Inputs!P$80</f>
        <v>131.69021182588875</v>
      </c>
      <c r="M34" s="971">
        <f>Inputs!Q$80</f>
        <v>134.01307420668928</v>
      </c>
      <c r="N34" s="971">
        <f t="shared" ref="N34:S34" si="11">H34*$F34</f>
        <v>36.762885021022235</v>
      </c>
      <c r="O34" s="971">
        <f t="shared" si="11"/>
        <v>37.488125928946246</v>
      </c>
      <c r="P34" s="971">
        <f t="shared" si="11"/>
        <v>38.149372928550065</v>
      </c>
      <c r="Q34" s="971">
        <f t="shared" si="11"/>
        <v>38.822283557200436</v>
      </c>
      <c r="R34" s="971">
        <f t="shared" si="11"/>
        <v>39.507063547766627</v>
      </c>
      <c r="S34" s="971">
        <f t="shared" si="11"/>
        <v>40.203922262006785</v>
      </c>
    </row>
    <row r="35" spans="1:19">
      <c r="A35" s="92"/>
      <c r="B35" s="134"/>
      <c r="C35" s="512"/>
      <c r="D35" s="180"/>
      <c r="E35" s="180"/>
      <c r="F35" s="176"/>
      <c r="G35" s="135"/>
      <c r="H35" s="982"/>
      <c r="I35" s="982"/>
      <c r="J35" s="982"/>
      <c r="K35" s="982"/>
      <c r="L35" s="982"/>
      <c r="M35" s="982"/>
      <c r="N35" s="1000"/>
      <c r="O35" s="1000"/>
      <c r="P35" s="1000"/>
      <c r="Q35" s="1000"/>
      <c r="R35" s="1000"/>
      <c r="S35" s="1000"/>
    </row>
    <row r="36" spans="1:19">
      <c r="A36" s="181">
        <v>3.3</v>
      </c>
      <c r="B36" s="134" t="s">
        <v>143</v>
      </c>
      <c r="C36" s="512">
        <v>0.08</v>
      </c>
      <c r="D36" s="186" t="str">
        <f>Inputs!$D$80</f>
        <v>Skilled Electrical Worker BH</v>
      </c>
      <c r="E36" s="180">
        <v>2</v>
      </c>
      <c r="F36" s="176">
        <f>E36*C36</f>
        <v>0.16</v>
      </c>
      <c r="G36" s="135"/>
      <c r="H36" s="971">
        <f>Inputs!L$80</f>
        <v>122.54295007007411</v>
      </c>
      <c r="I36" s="971">
        <f>Inputs!M$80</f>
        <v>124.96041976315415</v>
      </c>
      <c r="J36" s="971">
        <f>Inputs!N$80</f>
        <v>127.16457642850023</v>
      </c>
      <c r="K36" s="971">
        <f>Inputs!O$80</f>
        <v>129.40761185733479</v>
      </c>
      <c r="L36" s="971">
        <f>Inputs!P$80</f>
        <v>131.69021182588875</v>
      </c>
      <c r="M36" s="971">
        <f>Inputs!Q$80</f>
        <v>134.01307420668928</v>
      </c>
      <c r="N36" s="971">
        <f t="shared" ref="N36:S36" si="12">H36*$F36</f>
        <v>19.606872011211859</v>
      </c>
      <c r="O36" s="971">
        <f t="shared" si="12"/>
        <v>19.993667162104664</v>
      </c>
      <c r="P36" s="971">
        <f t="shared" si="12"/>
        <v>20.346332228560037</v>
      </c>
      <c r="Q36" s="971">
        <f t="shared" si="12"/>
        <v>20.705217897173565</v>
      </c>
      <c r="R36" s="971">
        <f t="shared" si="12"/>
        <v>21.070433892142201</v>
      </c>
      <c r="S36" s="971">
        <f t="shared" si="12"/>
        <v>21.442091873070286</v>
      </c>
    </row>
    <row r="37" spans="1:19">
      <c r="A37" s="181"/>
      <c r="B37" s="134"/>
      <c r="C37" s="512"/>
      <c r="D37" s="199"/>
      <c r="E37" s="180"/>
      <c r="F37" s="176"/>
      <c r="G37" s="108"/>
      <c r="H37" s="971"/>
      <c r="I37" s="971"/>
      <c r="J37" s="971"/>
      <c r="K37" s="971"/>
      <c r="L37" s="971"/>
      <c r="M37" s="971"/>
      <c r="N37" s="971"/>
      <c r="O37" s="971"/>
      <c r="P37" s="971"/>
      <c r="Q37" s="971"/>
      <c r="R37" s="971"/>
      <c r="S37" s="971"/>
    </row>
    <row r="38" spans="1:19">
      <c r="A38" s="181">
        <v>3.4</v>
      </c>
      <c r="B38" s="134" t="s">
        <v>144</v>
      </c>
      <c r="C38" s="512">
        <v>0.62</v>
      </c>
      <c r="D38" s="186" t="str">
        <f>Inputs!$D$80</f>
        <v>Skilled Electrical Worker BH</v>
      </c>
      <c r="E38" s="180">
        <v>2</v>
      </c>
      <c r="F38" s="176">
        <f>E38*C38</f>
        <v>1.24</v>
      </c>
      <c r="G38" s="135"/>
      <c r="H38" s="971">
        <f>Inputs!L$80</f>
        <v>122.54295007007411</v>
      </c>
      <c r="I38" s="971">
        <f>Inputs!M$80</f>
        <v>124.96041976315415</v>
      </c>
      <c r="J38" s="971">
        <f>Inputs!N$80</f>
        <v>127.16457642850023</v>
      </c>
      <c r="K38" s="971">
        <f>Inputs!O$80</f>
        <v>129.40761185733479</v>
      </c>
      <c r="L38" s="971">
        <f>Inputs!P$80</f>
        <v>131.69021182588875</v>
      </c>
      <c r="M38" s="971">
        <f>Inputs!Q$80</f>
        <v>134.01307420668928</v>
      </c>
      <c r="N38" s="971">
        <f t="shared" ref="N38:S38" si="13">H38*$F38</f>
        <v>151.95325808689191</v>
      </c>
      <c r="O38" s="971">
        <f t="shared" si="13"/>
        <v>154.95092050631115</v>
      </c>
      <c r="P38" s="971">
        <f t="shared" si="13"/>
        <v>157.68407477134028</v>
      </c>
      <c r="Q38" s="971">
        <f t="shared" si="13"/>
        <v>160.46543870309515</v>
      </c>
      <c r="R38" s="971">
        <f t="shared" si="13"/>
        <v>163.29586266410206</v>
      </c>
      <c r="S38" s="971">
        <f t="shared" si="13"/>
        <v>166.1762120162947</v>
      </c>
    </row>
    <row r="39" spans="1:19">
      <c r="A39" s="181"/>
      <c r="B39" s="134"/>
      <c r="C39" s="130"/>
      <c r="D39" s="180"/>
      <c r="E39" s="180"/>
      <c r="F39" s="176"/>
      <c r="G39" s="107"/>
      <c r="H39" s="982"/>
      <c r="I39" s="982"/>
      <c r="J39" s="982"/>
      <c r="K39" s="982"/>
      <c r="L39" s="982"/>
      <c r="M39" s="982"/>
      <c r="N39" s="1000"/>
      <c r="O39" s="1000"/>
      <c r="P39" s="1000"/>
      <c r="Q39" s="1000"/>
      <c r="R39" s="1000"/>
      <c r="S39" s="1000"/>
    </row>
    <row r="40" spans="1:19">
      <c r="A40" s="187"/>
      <c r="B40" s="141" t="s">
        <v>44</v>
      </c>
      <c r="C40" s="183">
        <f>SUM(C30:C39)</f>
        <v>1</v>
      </c>
      <c r="D40" s="232"/>
      <c r="E40" s="232"/>
      <c r="F40" s="183">
        <f>SUM(F30:F39)</f>
        <v>2</v>
      </c>
      <c r="G40" s="144"/>
      <c r="H40" s="992"/>
      <c r="I40" s="992"/>
      <c r="J40" s="992"/>
      <c r="K40" s="992"/>
      <c r="L40" s="992"/>
      <c r="M40" s="992"/>
      <c r="N40" s="992">
        <f t="shared" ref="N40:S40" si="14">SUM(N32:N38)</f>
        <v>245.08590014014823</v>
      </c>
      <c r="O40" s="992">
        <f t="shared" si="14"/>
        <v>249.9208395263083</v>
      </c>
      <c r="P40" s="992">
        <f t="shared" si="14"/>
        <v>254.32915285700045</v>
      </c>
      <c r="Q40" s="992">
        <f t="shared" si="14"/>
        <v>258.81522371466957</v>
      </c>
      <c r="R40" s="992">
        <f t="shared" si="14"/>
        <v>263.38042365177751</v>
      </c>
      <c r="S40" s="992">
        <f t="shared" si="14"/>
        <v>268.02614841337856</v>
      </c>
    </row>
    <row r="41" spans="1:19">
      <c r="A41" s="92"/>
      <c r="B41" s="129" t="s">
        <v>106</v>
      </c>
      <c r="C41" s="130"/>
      <c r="D41" s="180"/>
      <c r="E41" s="180"/>
      <c r="F41" s="176"/>
      <c r="G41" s="135"/>
      <c r="H41" s="982"/>
      <c r="I41" s="982"/>
      <c r="J41" s="982"/>
      <c r="K41" s="982"/>
      <c r="L41" s="982"/>
      <c r="M41" s="982"/>
      <c r="N41" s="1000"/>
      <c r="O41" s="1000"/>
      <c r="P41" s="1000"/>
      <c r="Q41" s="1000"/>
      <c r="R41" s="1000"/>
      <c r="S41" s="1000"/>
    </row>
    <row r="42" spans="1:19">
      <c r="A42" s="92"/>
      <c r="B42" s="134"/>
      <c r="C42" s="130"/>
      <c r="D42" s="180"/>
      <c r="E42" s="180"/>
      <c r="F42" s="176"/>
      <c r="G42" s="135"/>
      <c r="H42" s="971"/>
      <c r="I42" s="971"/>
      <c r="J42" s="971"/>
      <c r="K42" s="971"/>
      <c r="L42" s="971"/>
      <c r="M42" s="971"/>
      <c r="N42" s="971"/>
      <c r="O42" s="971"/>
      <c r="P42" s="971"/>
      <c r="Q42" s="971"/>
      <c r="R42" s="971"/>
      <c r="S42" s="971"/>
    </row>
    <row r="43" spans="1:19">
      <c r="A43" s="181">
        <v>4.0999999999999996</v>
      </c>
      <c r="B43" s="134" t="s">
        <v>487</v>
      </c>
      <c r="C43" s="512">
        <v>0.3</v>
      </c>
      <c r="D43" s="134" t="str">
        <f>Inputs!$D$82</f>
        <v>Support staff</v>
      </c>
      <c r="E43" s="180">
        <v>1</v>
      </c>
      <c r="F43" s="176">
        <f>E43*C43</f>
        <v>0.3</v>
      </c>
      <c r="G43" s="135"/>
      <c r="H43" s="971">
        <f>Inputs!L$82</f>
        <v>68.441017362959727</v>
      </c>
      <c r="I43" s="971">
        <f>Inputs!M$82</f>
        <v>69.791189569063036</v>
      </c>
      <c r="J43" s="971">
        <f>Inputs!N$82</f>
        <v>71.02222509185215</v>
      </c>
      <c r="K43" s="971">
        <f>Inputs!O$82</f>
        <v>72.274974651437702</v>
      </c>
      <c r="L43" s="971">
        <f>Inputs!P$82</f>
        <v>73.549821258208297</v>
      </c>
      <c r="M43" s="971">
        <f>Inputs!Q$82</f>
        <v>74.847154678410959</v>
      </c>
      <c r="N43" s="985">
        <f t="shared" ref="N43:S43" si="15">H43*$F43</f>
        <v>20.532305208887916</v>
      </c>
      <c r="O43" s="985">
        <f t="shared" si="15"/>
        <v>20.937356870718911</v>
      </c>
      <c r="P43" s="985">
        <f t="shared" si="15"/>
        <v>21.306667527555643</v>
      </c>
      <c r="Q43" s="985">
        <f t="shared" si="15"/>
        <v>21.682492395431311</v>
      </c>
      <c r="R43" s="985">
        <f t="shared" si="15"/>
        <v>22.064946377462487</v>
      </c>
      <c r="S43" s="985">
        <f t="shared" si="15"/>
        <v>22.454146403523286</v>
      </c>
    </row>
    <row r="44" spans="1:19">
      <c r="A44" s="181"/>
      <c r="B44" s="134"/>
      <c r="C44" s="513"/>
      <c r="D44" s="180"/>
      <c r="E44" s="180"/>
      <c r="F44" s="176"/>
      <c r="G44" s="107"/>
      <c r="H44" s="971"/>
      <c r="I44" s="971"/>
      <c r="J44" s="971"/>
      <c r="K44" s="971"/>
      <c r="L44" s="971"/>
      <c r="M44" s="971"/>
      <c r="N44" s="971"/>
      <c r="O44" s="971"/>
      <c r="P44" s="971"/>
      <c r="Q44" s="971"/>
      <c r="R44" s="971"/>
      <c r="S44" s="971"/>
    </row>
    <row r="45" spans="1:19">
      <c r="A45" s="181">
        <v>4.2</v>
      </c>
      <c r="B45" s="134" t="s">
        <v>145</v>
      </c>
      <c r="C45" s="512">
        <v>0.08</v>
      </c>
      <c r="D45" s="134" t="str">
        <f>Inputs!$D$82</f>
        <v>Support staff</v>
      </c>
      <c r="E45" s="180">
        <v>1</v>
      </c>
      <c r="F45" s="176">
        <f>E45*C45</f>
        <v>0.08</v>
      </c>
      <c r="G45" s="107"/>
      <c r="H45" s="971">
        <f>Inputs!L$82</f>
        <v>68.441017362959727</v>
      </c>
      <c r="I45" s="971">
        <f>Inputs!M$82</f>
        <v>69.791189569063036</v>
      </c>
      <c r="J45" s="971">
        <f>Inputs!N$82</f>
        <v>71.02222509185215</v>
      </c>
      <c r="K45" s="971">
        <f>Inputs!O$82</f>
        <v>72.274974651437702</v>
      </c>
      <c r="L45" s="971">
        <f>Inputs!P$82</f>
        <v>73.549821258208297</v>
      </c>
      <c r="M45" s="971">
        <f>Inputs!Q$82</f>
        <v>74.847154678410959</v>
      </c>
      <c r="N45" s="971">
        <f t="shared" ref="N45:S45" si="16">H45*$F45</f>
        <v>5.4752813890367786</v>
      </c>
      <c r="O45" s="971">
        <f t="shared" si="16"/>
        <v>5.5832951655250431</v>
      </c>
      <c r="P45" s="971">
        <f t="shared" si="16"/>
        <v>5.6817780073481723</v>
      </c>
      <c r="Q45" s="971">
        <f t="shared" si="16"/>
        <v>5.7819979721150165</v>
      </c>
      <c r="R45" s="971">
        <f t="shared" si="16"/>
        <v>5.8839857006566643</v>
      </c>
      <c r="S45" s="971">
        <f t="shared" si="16"/>
        <v>5.9877723742728772</v>
      </c>
    </row>
    <row r="46" spans="1:19">
      <c r="A46" s="181"/>
      <c r="B46" s="134"/>
      <c r="C46" s="512"/>
      <c r="D46" s="180"/>
      <c r="E46" s="180"/>
      <c r="F46" s="176"/>
      <c r="G46" s="107"/>
      <c r="H46" s="971"/>
      <c r="I46" s="971"/>
      <c r="J46" s="971"/>
      <c r="K46" s="971"/>
      <c r="L46" s="971"/>
      <c r="M46" s="971"/>
      <c r="N46" s="971"/>
      <c r="O46" s="971"/>
      <c r="P46" s="971"/>
      <c r="Q46" s="971"/>
      <c r="R46" s="971"/>
      <c r="S46" s="971"/>
    </row>
    <row r="47" spans="1:19">
      <c r="A47" s="181"/>
      <c r="B47" s="134"/>
      <c r="C47" s="513"/>
      <c r="D47" s="180"/>
      <c r="E47" s="180"/>
      <c r="F47" s="176"/>
      <c r="G47" s="107"/>
      <c r="H47" s="1013"/>
      <c r="I47" s="1013"/>
      <c r="J47" s="1013"/>
      <c r="K47" s="1013"/>
      <c r="L47" s="1013"/>
      <c r="M47" s="1013"/>
      <c r="N47" s="1014"/>
      <c r="O47" s="1014"/>
      <c r="P47" s="1014"/>
      <c r="Q47" s="1014"/>
      <c r="R47" s="1014"/>
      <c r="S47" s="1014"/>
    </row>
    <row r="48" spans="1:19">
      <c r="A48" s="181">
        <v>4.3</v>
      </c>
      <c r="B48" s="134" t="s">
        <v>146</v>
      </c>
      <c r="C48" s="512">
        <v>0.03</v>
      </c>
      <c r="D48" s="134" t="str">
        <f>Inputs!$D$82</f>
        <v>Support staff</v>
      </c>
      <c r="E48" s="180">
        <v>1</v>
      </c>
      <c r="F48" s="176">
        <f>E48*C48</f>
        <v>0.03</v>
      </c>
      <c r="G48" s="107"/>
      <c r="H48" s="971">
        <f>Inputs!L$82</f>
        <v>68.441017362959727</v>
      </c>
      <c r="I48" s="971">
        <f>Inputs!M$82</f>
        <v>69.791189569063036</v>
      </c>
      <c r="J48" s="971">
        <f>Inputs!N$82</f>
        <v>71.02222509185215</v>
      </c>
      <c r="K48" s="971">
        <f>Inputs!O$82</f>
        <v>72.274974651437702</v>
      </c>
      <c r="L48" s="971">
        <f>Inputs!P$82</f>
        <v>73.549821258208297</v>
      </c>
      <c r="M48" s="971">
        <f>Inputs!Q$82</f>
        <v>74.847154678410959</v>
      </c>
      <c r="N48" s="971">
        <f t="shared" ref="N48:S48" si="17">H48*$F48</f>
        <v>2.0532305208887918</v>
      </c>
      <c r="O48" s="971">
        <f t="shared" si="17"/>
        <v>2.0937356870718911</v>
      </c>
      <c r="P48" s="971">
        <f t="shared" si="17"/>
        <v>2.1306667527555643</v>
      </c>
      <c r="Q48" s="971">
        <f t="shared" si="17"/>
        <v>2.168249239543131</v>
      </c>
      <c r="R48" s="971">
        <f t="shared" si="17"/>
        <v>2.2064946377462489</v>
      </c>
      <c r="S48" s="971">
        <f t="shared" si="17"/>
        <v>2.2454146403523287</v>
      </c>
    </row>
    <row r="49" spans="1:19">
      <c r="A49" s="181"/>
      <c r="B49" s="134"/>
      <c r="C49" s="512"/>
      <c r="D49" s="180"/>
      <c r="E49" s="180"/>
      <c r="F49" s="176"/>
      <c r="G49" s="107"/>
      <c r="H49" s="984"/>
      <c r="I49" s="984"/>
      <c r="J49" s="984"/>
      <c r="K49" s="984"/>
      <c r="L49" s="984"/>
      <c r="M49" s="984"/>
      <c r="N49" s="984"/>
      <c r="O49" s="998"/>
      <c r="P49" s="998"/>
      <c r="Q49" s="998"/>
      <c r="R49" s="998"/>
      <c r="S49" s="998"/>
    </row>
    <row r="50" spans="1:19">
      <c r="A50" s="181"/>
      <c r="B50" s="134"/>
      <c r="C50" s="512"/>
      <c r="D50" s="134"/>
      <c r="E50" s="180"/>
      <c r="F50" s="176"/>
      <c r="G50" s="107"/>
      <c r="H50" s="971">
        <f>Inputs!L$82</f>
        <v>68.441017362959727</v>
      </c>
      <c r="I50" s="971">
        <f>Inputs!M$82</f>
        <v>69.791189569063036</v>
      </c>
      <c r="J50" s="971">
        <f>Inputs!N$82</f>
        <v>71.02222509185215</v>
      </c>
      <c r="K50" s="971">
        <f>Inputs!O$82</f>
        <v>72.274974651437702</v>
      </c>
      <c r="L50" s="971">
        <f>Inputs!P$82</f>
        <v>73.549821258208297</v>
      </c>
      <c r="M50" s="971">
        <f>Inputs!Q$82</f>
        <v>74.847154678410959</v>
      </c>
      <c r="N50" s="971">
        <f t="shared" ref="N50:S50" si="18">H50*$F50</f>
        <v>0</v>
      </c>
      <c r="O50" s="971">
        <f t="shared" si="18"/>
        <v>0</v>
      </c>
      <c r="P50" s="971">
        <f t="shared" si="18"/>
        <v>0</v>
      </c>
      <c r="Q50" s="971">
        <f t="shared" si="18"/>
        <v>0</v>
      </c>
      <c r="R50" s="971">
        <f t="shared" si="18"/>
        <v>0</v>
      </c>
      <c r="S50" s="971">
        <f t="shared" si="18"/>
        <v>0</v>
      </c>
    </row>
    <row r="51" spans="1:19">
      <c r="A51" s="181"/>
      <c r="B51" s="134"/>
      <c r="C51" s="513"/>
      <c r="D51" s="180"/>
      <c r="E51" s="180"/>
      <c r="F51" s="176"/>
      <c r="G51" s="107"/>
      <c r="H51" s="984"/>
      <c r="I51" s="984"/>
      <c r="J51" s="984"/>
      <c r="K51" s="984"/>
      <c r="L51" s="984"/>
      <c r="M51" s="984"/>
      <c r="N51" s="984"/>
      <c r="O51" s="998"/>
      <c r="P51" s="998"/>
      <c r="Q51" s="998"/>
      <c r="R51" s="998"/>
      <c r="S51" s="998"/>
    </row>
    <row r="52" spans="1:19">
      <c r="A52" s="181"/>
      <c r="B52" s="134"/>
      <c r="C52" s="200"/>
      <c r="D52" s="180"/>
      <c r="E52" s="180"/>
      <c r="F52" s="176"/>
      <c r="H52" s="982"/>
      <c r="I52" s="982"/>
      <c r="J52" s="982"/>
      <c r="K52" s="982"/>
      <c r="L52" s="982"/>
      <c r="M52" s="982"/>
      <c r="N52" s="982"/>
      <c r="O52" s="1000"/>
      <c r="P52" s="1000"/>
      <c r="Q52" s="1000"/>
      <c r="R52" s="1000"/>
      <c r="S52" s="1000"/>
    </row>
    <row r="53" spans="1:19">
      <c r="A53" s="181"/>
      <c r="B53" s="134"/>
      <c r="C53" s="200"/>
      <c r="D53" s="180"/>
      <c r="E53" s="180"/>
      <c r="F53" s="176"/>
      <c r="H53" s="982"/>
      <c r="I53" s="982"/>
      <c r="J53" s="982"/>
      <c r="K53" s="982"/>
      <c r="L53" s="982"/>
      <c r="M53" s="982"/>
      <c r="N53" s="982"/>
      <c r="O53" s="1000"/>
      <c r="P53" s="1000"/>
      <c r="Q53" s="1000"/>
      <c r="R53" s="1000"/>
      <c r="S53" s="1000"/>
    </row>
    <row r="54" spans="1:19">
      <c r="A54" s="187"/>
      <c r="B54" s="141" t="s">
        <v>44</v>
      </c>
      <c r="C54" s="183">
        <f>SUM(C41:C53)</f>
        <v>0.41000000000000003</v>
      </c>
      <c r="D54" s="232"/>
      <c r="E54" s="232"/>
      <c r="F54" s="183">
        <f>SUM(F41:F53)</f>
        <v>0.41000000000000003</v>
      </c>
      <c r="G54" s="144"/>
      <c r="H54" s="991"/>
      <c r="I54" s="991"/>
      <c r="J54" s="991"/>
      <c r="K54" s="991"/>
      <c r="L54" s="991"/>
      <c r="M54" s="991"/>
      <c r="N54" s="992">
        <f t="shared" ref="N54:S54" si="19">SUM(N43:N53)</f>
        <v>28.060817118813485</v>
      </c>
      <c r="O54" s="992">
        <f t="shared" si="19"/>
        <v>28.614387723315847</v>
      </c>
      <c r="P54" s="992">
        <f t="shared" si="19"/>
        <v>29.119112287659377</v>
      </c>
      <c r="Q54" s="992">
        <f t="shared" si="19"/>
        <v>29.632739607089455</v>
      </c>
      <c r="R54" s="992">
        <f t="shared" si="19"/>
        <v>30.155426715865399</v>
      </c>
      <c r="S54" s="992">
        <f t="shared" si="19"/>
        <v>30.687333418148491</v>
      </c>
    </row>
    <row r="55" spans="1:19">
      <c r="A55" s="233"/>
      <c r="B55" s="152"/>
      <c r="C55" s="153"/>
      <c r="D55" s="191"/>
      <c r="E55" s="191"/>
      <c r="F55" s="192"/>
      <c r="G55" s="135"/>
      <c r="H55" s="982"/>
      <c r="I55" s="982"/>
      <c r="J55" s="982"/>
      <c r="K55" s="982"/>
      <c r="L55" s="982"/>
      <c r="M55" s="982"/>
      <c r="N55" s="982"/>
      <c r="O55" s="1000"/>
      <c r="P55" s="1000"/>
      <c r="Q55" s="1000"/>
      <c r="R55" s="1000"/>
      <c r="S55" s="1000"/>
    </row>
    <row r="56" spans="1:19">
      <c r="A56" s="233"/>
      <c r="B56" s="152" t="s">
        <v>130</v>
      </c>
      <c r="C56" s="193">
        <f>C24+C29+C40+C54</f>
        <v>2.2166666666666668</v>
      </c>
      <c r="D56" s="90"/>
      <c r="E56" s="90"/>
      <c r="F56" s="193">
        <f>F24+F29+F40+F54</f>
        <v>3.6333333333333337</v>
      </c>
      <c r="G56" s="194"/>
      <c r="H56" s="991"/>
      <c r="I56" s="991"/>
      <c r="J56" s="991"/>
      <c r="K56" s="991"/>
      <c r="L56" s="991"/>
      <c r="M56" s="991"/>
      <c r="N56" s="1011">
        <f t="shared" ref="N56:S56" si="20">N24+N29+N40+N54</f>
        <v>401.9578390889111</v>
      </c>
      <c r="O56" s="1011">
        <f t="shared" si="20"/>
        <v>409.88747431752051</v>
      </c>
      <c r="P56" s="1011">
        <f t="shared" si="20"/>
        <v>417.11741328756568</v>
      </c>
      <c r="Q56" s="1011">
        <f t="shared" si="20"/>
        <v>424.47487998359873</v>
      </c>
      <c r="R56" s="1011">
        <f t="shared" si="20"/>
        <v>431.9621238465848</v>
      </c>
      <c r="S56" s="1011">
        <f t="shared" si="20"/>
        <v>439.58143399501506</v>
      </c>
    </row>
    <row r="57" spans="1:19">
      <c r="H57" s="979"/>
      <c r="I57" s="980"/>
      <c r="J57" s="980"/>
      <c r="K57" s="980"/>
      <c r="L57" s="980"/>
      <c r="M57" s="980"/>
      <c r="N57" s="980"/>
    </row>
    <row r="58" spans="1:19" s="102" customFormat="1">
      <c r="B58" s="152" t="s">
        <v>85</v>
      </c>
      <c r="F58" s="157"/>
      <c r="G58" s="107"/>
      <c r="H58"/>
      <c r="I58"/>
      <c r="J58"/>
      <c r="K58"/>
      <c r="L58"/>
      <c r="M58"/>
      <c r="N58"/>
      <c r="O58"/>
      <c r="P58"/>
      <c r="Q58"/>
      <c r="R58"/>
      <c r="S58"/>
    </row>
    <row r="59" spans="1:19" s="102" customFormat="1">
      <c r="F59" s="157"/>
      <c r="G59" s="107"/>
      <c r="H59"/>
      <c r="I59"/>
      <c r="J59"/>
      <c r="K59"/>
      <c r="L59"/>
      <c r="M59"/>
      <c r="N59"/>
      <c r="O59"/>
      <c r="P59"/>
      <c r="Q59"/>
      <c r="R59"/>
      <c r="S59"/>
    </row>
    <row r="60" spans="1:19" s="102" customFormat="1">
      <c r="B60" s="152" t="s">
        <v>109</v>
      </c>
      <c r="F60" s="157"/>
      <c r="G60" s="107"/>
      <c r="H60"/>
      <c r="I60"/>
      <c r="J60"/>
      <c r="K60"/>
      <c r="L60"/>
      <c r="M60"/>
      <c r="N60"/>
      <c r="O60"/>
      <c r="P60"/>
      <c r="Q60"/>
      <c r="R60"/>
      <c r="S60"/>
    </row>
    <row r="61" spans="1:19" s="102" customFormat="1">
      <c r="B61" s="152"/>
      <c r="F61" s="157"/>
      <c r="G61" s="107"/>
      <c r="H61" s="1001"/>
      <c r="I61" s="1002"/>
      <c r="J61" s="1002"/>
      <c r="K61" s="1002"/>
      <c r="L61" s="1002"/>
      <c r="M61" s="1002"/>
      <c r="N61" s="255"/>
      <c r="O61" s="255"/>
      <c r="P61" s="255"/>
      <c r="Q61" s="255"/>
      <c r="R61" s="255"/>
      <c r="S61" s="255"/>
    </row>
    <row r="62" spans="1:19">
      <c r="B62" s="354" t="s">
        <v>229</v>
      </c>
      <c r="H62" s="979"/>
      <c r="I62" s="979"/>
      <c r="J62" s="979"/>
      <c r="K62" s="979"/>
      <c r="L62" s="979"/>
      <c r="M62" s="979"/>
      <c r="N62" s="979">
        <f>N56</f>
        <v>401.9578390889111</v>
      </c>
      <c r="O62" s="979">
        <f>O56</f>
        <v>409.88747431752051</v>
      </c>
      <c r="P62" s="979">
        <f t="shared" ref="P62:S62" si="21">P56</f>
        <v>417.11741328756568</v>
      </c>
      <c r="Q62" s="979">
        <f t="shared" si="21"/>
        <v>424.47487998359873</v>
      </c>
      <c r="R62" s="979">
        <f t="shared" si="21"/>
        <v>431.9621238465848</v>
      </c>
      <c r="S62" s="979">
        <f t="shared" si="21"/>
        <v>439.58143399501506</v>
      </c>
    </row>
    <row r="63" spans="1:19">
      <c r="B63" s="354" t="s">
        <v>43</v>
      </c>
      <c r="H63" s="979"/>
      <c r="I63" s="979"/>
      <c r="J63" s="979"/>
      <c r="K63" s="979"/>
      <c r="L63" s="979"/>
      <c r="M63" s="979"/>
      <c r="N63" s="979"/>
      <c r="O63" s="979"/>
      <c r="P63" s="979"/>
      <c r="Q63" s="979"/>
      <c r="R63" s="979"/>
      <c r="S63" s="979"/>
    </row>
    <row r="64" spans="1:19">
      <c r="B64" s="354" t="s">
        <v>232</v>
      </c>
      <c r="H64" s="979"/>
      <c r="I64" s="979"/>
      <c r="J64" s="979"/>
      <c r="K64" s="979"/>
      <c r="L64" s="979"/>
      <c r="M64" s="979"/>
      <c r="N64" s="980"/>
      <c r="O64" s="980"/>
      <c r="P64" s="980"/>
      <c r="Q64" s="980"/>
      <c r="R64" s="980"/>
      <c r="S64" s="980"/>
    </row>
    <row r="65" spans="2:19">
      <c r="B65" s="354" t="s">
        <v>238</v>
      </c>
      <c r="H65" s="979"/>
      <c r="I65" s="979"/>
      <c r="J65" s="979"/>
      <c r="K65" s="979"/>
      <c r="L65" s="979"/>
      <c r="M65" s="979"/>
      <c r="N65" s="979">
        <f>SUM(N66,N62:N64)*(Inputs!$M$27)</f>
        <v>53.014219397436484</v>
      </c>
      <c r="O65" s="979">
        <f>SUM(O66,O62:O64)*(Inputs!$M$27)</f>
        <v>54.060058987737776</v>
      </c>
      <c r="P65" s="979">
        <f>SUM(P66,P62:P64)*(Inputs!$M$27)</f>
        <v>55.013615638497036</v>
      </c>
      <c r="Q65" s="979">
        <f>SUM(Q66,Q62:Q64)*(Inputs!$M$27)</f>
        <v>55.983991921036832</v>
      </c>
      <c r="R65" s="979">
        <f>SUM(R66,R62:R64)*(Inputs!$M$27)</f>
        <v>56.971484514126068</v>
      </c>
      <c r="S65" s="979">
        <f>SUM(S66,S62:S64)*(Inputs!$M$27)</f>
        <v>57.976395329602532</v>
      </c>
    </row>
    <row r="66" spans="2:19">
      <c r="B66" s="354" t="s">
        <v>237</v>
      </c>
      <c r="H66" s="979"/>
      <c r="I66" s="979"/>
      <c r="J66" s="979"/>
      <c r="K66" s="979"/>
      <c r="L66" s="979"/>
      <c r="M66" s="979"/>
      <c r="N66" s="979">
        <f>SUM(N62:N64)*(Inputs!$M$26)</f>
        <v>36.176205518002</v>
      </c>
      <c r="O66" s="979">
        <f>SUM(O62:O64)*(Inputs!$M$26)</f>
        <v>36.889872688576844</v>
      </c>
      <c r="P66" s="979">
        <f>SUM(P62:P64)*(Inputs!$M$26)</f>
        <v>37.540567195880911</v>
      </c>
      <c r="Q66" s="979">
        <f>SUM(Q62:Q64)*(Inputs!$M$26)</f>
        <v>38.202739198523886</v>
      </c>
      <c r="R66" s="979">
        <f>SUM(R62:R64)*(Inputs!$M$26)</f>
        <v>38.876591146192631</v>
      </c>
      <c r="S66" s="979">
        <f>SUM(S62:S64)*(Inputs!$M$26)</f>
        <v>39.562329059551352</v>
      </c>
    </row>
    <row r="67" spans="2:19">
      <c r="B67" s="989" t="s">
        <v>85</v>
      </c>
      <c r="H67" s="396"/>
      <c r="I67" s="396"/>
      <c r="J67" s="396"/>
      <c r="K67" s="396"/>
      <c r="L67" s="396"/>
      <c r="M67" s="396"/>
      <c r="N67" s="979">
        <f>SUM(N62:N66)*Inputs!$M$28</f>
        <v>34.380378480304472</v>
      </c>
      <c r="O67" s="979">
        <f>SUM(O62:O66)*Inputs!$M$28</f>
        <v>35.058618419568461</v>
      </c>
      <c r="P67" s="979">
        <f>SUM(P62:P66)*Inputs!$M$28</f>
        <v>35.677011728536058</v>
      </c>
      <c r="Q67" s="979">
        <f>SUM(Q62:Q66)*Inputs!$M$28</f>
        <v>36.306312777221166</v>
      </c>
      <c r="R67" s="979">
        <f>SUM(R62:R66)*Inputs!$M$28</f>
        <v>36.946713965483248</v>
      </c>
      <c r="S67" s="979">
        <f>SUM(S62:S66)*Inputs!$M$28</f>
        <v>37.598411086891829</v>
      </c>
    </row>
    <row r="68" spans="2:19">
      <c r="B68" s="989"/>
      <c r="H68" s="396"/>
      <c r="I68" s="396"/>
      <c r="J68" s="396"/>
      <c r="K68" s="396"/>
      <c r="L68" s="396"/>
      <c r="M68" s="396"/>
      <c r="N68" s="606"/>
      <c r="O68" s="606"/>
      <c r="P68" s="606"/>
      <c r="Q68" s="606"/>
      <c r="R68" s="606"/>
      <c r="S68" s="606"/>
    </row>
    <row r="69" spans="2:19">
      <c r="B69" s="988" t="s">
        <v>527</v>
      </c>
      <c r="H69" s="396"/>
      <c r="I69" s="396"/>
      <c r="J69" s="396"/>
      <c r="K69" s="396"/>
      <c r="L69" s="396"/>
      <c r="M69" s="396"/>
      <c r="N69" s="448">
        <f>SUM(N62:N68)</f>
        <v>525.52864248465403</v>
      </c>
      <c r="O69" s="448">
        <f t="shared" ref="O69:S69" si="22">SUM(O62:O68)</f>
        <v>535.89602441340355</v>
      </c>
      <c r="P69" s="448">
        <f t="shared" si="22"/>
        <v>545.34860785047965</v>
      </c>
      <c r="Q69" s="448">
        <f t="shared" si="22"/>
        <v>554.96792388038057</v>
      </c>
      <c r="R69" s="448">
        <f t="shared" si="22"/>
        <v>564.75691347238671</v>
      </c>
      <c r="S69" s="448">
        <f t="shared" si="22"/>
        <v>574.71856947106073</v>
      </c>
    </row>
    <row r="70" spans="2:19">
      <c r="B70" s="990" t="s">
        <v>39</v>
      </c>
      <c r="H70" s="979"/>
      <c r="I70" s="980"/>
      <c r="J70" s="980"/>
      <c r="K70" s="980"/>
      <c r="L70" s="980"/>
      <c r="M70" s="980"/>
      <c r="N70" s="981">
        <f>(N56*(1+Inputs!$M$29))-N69</f>
        <v>0</v>
      </c>
      <c r="O70" s="981">
        <f>(O56*(1+Inputs!$M$29))-O69</f>
        <v>0</v>
      </c>
      <c r="P70" s="981">
        <f>(P56*(1+Inputs!$M$29))-P69</f>
        <v>0</v>
      </c>
      <c r="Q70" s="981">
        <f>(Q56*(1+Inputs!$M$29))-Q69</f>
        <v>0</v>
      </c>
      <c r="R70" s="981">
        <f>(R56*(1+Inputs!$M$29))-R69</f>
        <v>0</v>
      </c>
      <c r="S70" s="981">
        <f>(S56*(1+Inputs!$M$29))-S69</f>
        <v>0</v>
      </c>
    </row>
  </sheetData>
  <mergeCells count="3">
    <mergeCell ref="A1:S1"/>
    <mergeCell ref="H3:M3"/>
    <mergeCell ref="N3:S3"/>
  </mergeCells>
  <pageMargins left="0.39370078740157483" right="0.39370078740157483" top="0.39370078740157483" bottom="0.98425196850393704" header="0.51181102362204722" footer="0.51181102362204722"/>
  <pageSetup paperSize="9" scale="59" orientation="landscape" r:id="rId1"/>
  <headerFooter alignWithMargins="0">
    <oddFooter>&amp;C&amp;P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1"/>
    <pageSetUpPr fitToPage="1"/>
  </sheetPr>
  <dimension ref="A1:S70"/>
  <sheetViews>
    <sheetView showGridLines="0" zoomScale="70" zoomScaleNormal="70" workbookViewId="0">
      <pane xSplit="1" ySplit="5" topLeftCell="B6" activePane="bottomRight" state="frozen"/>
      <selection activeCell="B146" sqref="B146"/>
      <selection pane="topRight" activeCell="B146" sqref="B146"/>
      <selection pane="bottomLeft" activeCell="B146" sqref="B146"/>
      <selection pane="bottomRight" activeCell="B6" sqref="B6"/>
    </sheetView>
  </sheetViews>
  <sheetFormatPr defaultRowHeight="12.75" outlineLevelCol="1"/>
  <cols>
    <col min="1" max="1" width="9.140625" style="88"/>
    <col min="2" max="2" width="61.85546875" style="102" customWidth="1"/>
    <col min="3" max="3" width="8.42578125" style="102" bestFit="1" customWidth="1"/>
    <col min="4" max="4" width="25.42578125" style="88" customWidth="1"/>
    <col min="5" max="5" width="6.85546875" style="88" bestFit="1" customWidth="1"/>
    <col min="6" max="6" width="6.85546875" style="158" bestFit="1" customWidth="1"/>
    <col min="7" max="7" width="2" style="158" customWidth="1"/>
    <col min="8" max="8" width="10.42578125" style="108" customWidth="1" outlineLevel="1"/>
    <col min="9" max="9" width="9.5703125" style="158" bestFit="1" customWidth="1" outlineLevel="1"/>
    <col min="10" max="13" width="9.42578125" style="158" customWidth="1" outlineLevel="1"/>
    <col min="14" max="14" width="9.85546875" style="158" customWidth="1"/>
    <col min="15" max="19" width="9.85546875" style="88" customWidth="1"/>
    <col min="20" max="257" width="9.140625" style="88"/>
    <col min="258" max="258" width="61.85546875" style="88" customWidth="1"/>
    <col min="259" max="259" width="8.42578125" style="88" bestFit="1" customWidth="1"/>
    <col min="260" max="260" width="12.140625" style="88" bestFit="1" customWidth="1"/>
    <col min="261" max="262" width="6.85546875" style="88" bestFit="1" customWidth="1"/>
    <col min="263" max="263" width="2" style="88" customWidth="1"/>
    <col min="264" max="264" width="10.42578125" style="88" customWidth="1"/>
    <col min="265" max="265" width="9.5703125" style="88" bestFit="1" customWidth="1"/>
    <col min="266" max="269" width="9.42578125" style="88" customWidth="1"/>
    <col min="270" max="275" width="9.85546875" style="88" customWidth="1"/>
    <col min="276" max="513" width="9.140625" style="88"/>
    <col min="514" max="514" width="61.85546875" style="88" customWidth="1"/>
    <col min="515" max="515" width="8.42578125" style="88" bestFit="1" customWidth="1"/>
    <col min="516" max="516" width="12.140625" style="88" bestFit="1" customWidth="1"/>
    <col min="517" max="518" width="6.85546875" style="88" bestFit="1" customWidth="1"/>
    <col min="519" max="519" width="2" style="88" customWidth="1"/>
    <col min="520" max="520" width="10.42578125" style="88" customWidth="1"/>
    <col min="521" max="521" width="9.5703125" style="88" bestFit="1" customWidth="1"/>
    <col min="522" max="525" width="9.42578125" style="88" customWidth="1"/>
    <col min="526" max="531" width="9.85546875" style="88" customWidth="1"/>
    <col min="532" max="769" width="9.140625" style="88"/>
    <col min="770" max="770" width="61.85546875" style="88" customWidth="1"/>
    <col min="771" max="771" width="8.42578125" style="88" bestFit="1" customWidth="1"/>
    <col min="772" max="772" width="12.140625" style="88" bestFit="1" customWidth="1"/>
    <col min="773" max="774" width="6.85546875" style="88" bestFit="1" customWidth="1"/>
    <col min="775" max="775" width="2" style="88" customWidth="1"/>
    <col min="776" max="776" width="10.42578125" style="88" customWidth="1"/>
    <col min="777" max="777" width="9.5703125" style="88" bestFit="1" customWidth="1"/>
    <col min="778" max="781" width="9.42578125" style="88" customWidth="1"/>
    <col min="782" max="787" width="9.85546875" style="88" customWidth="1"/>
    <col min="788" max="1025" width="9.140625" style="88"/>
    <col min="1026" max="1026" width="61.85546875" style="88" customWidth="1"/>
    <col min="1027" max="1027" width="8.42578125" style="88" bestFit="1" customWidth="1"/>
    <col min="1028" max="1028" width="12.140625" style="88" bestFit="1" customWidth="1"/>
    <col min="1029" max="1030" width="6.85546875" style="88" bestFit="1" customWidth="1"/>
    <col min="1031" max="1031" width="2" style="88" customWidth="1"/>
    <col min="1032" max="1032" width="10.42578125" style="88" customWidth="1"/>
    <col min="1033" max="1033" width="9.5703125" style="88" bestFit="1" customWidth="1"/>
    <col min="1034" max="1037" width="9.42578125" style="88" customWidth="1"/>
    <col min="1038" max="1043" width="9.85546875" style="88" customWidth="1"/>
    <col min="1044" max="1281" width="9.140625" style="88"/>
    <col min="1282" max="1282" width="61.85546875" style="88" customWidth="1"/>
    <col min="1283" max="1283" width="8.42578125" style="88" bestFit="1" customWidth="1"/>
    <col min="1284" max="1284" width="12.140625" style="88" bestFit="1" customWidth="1"/>
    <col min="1285" max="1286" width="6.85546875" style="88" bestFit="1" customWidth="1"/>
    <col min="1287" max="1287" width="2" style="88" customWidth="1"/>
    <col min="1288" max="1288" width="10.42578125" style="88" customWidth="1"/>
    <col min="1289" max="1289" width="9.5703125" style="88" bestFit="1" customWidth="1"/>
    <col min="1290" max="1293" width="9.42578125" style="88" customWidth="1"/>
    <col min="1294" max="1299" width="9.85546875" style="88" customWidth="1"/>
    <col min="1300" max="1537" width="9.140625" style="88"/>
    <col min="1538" max="1538" width="61.85546875" style="88" customWidth="1"/>
    <col min="1539" max="1539" width="8.42578125" style="88" bestFit="1" customWidth="1"/>
    <col min="1540" max="1540" width="12.140625" style="88" bestFit="1" customWidth="1"/>
    <col min="1541" max="1542" width="6.85546875" style="88" bestFit="1" customWidth="1"/>
    <col min="1543" max="1543" width="2" style="88" customWidth="1"/>
    <col min="1544" max="1544" width="10.42578125" style="88" customWidth="1"/>
    <col min="1545" max="1545" width="9.5703125" style="88" bestFit="1" customWidth="1"/>
    <col min="1546" max="1549" width="9.42578125" style="88" customWidth="1"/>
    <col min="1550" max="1555" width="9.85546875" style="88" customWidth="1"/>
    <col min="1556" max="1793" width="9.140625" style="88"/>
    <col min="1794" max="1794" width="61.85546875" style="88" customWidth="1"/>
    <col min="1795" max="1795" width="8.42578125" style="88" bestFit="1" customWidth="1"/>
    <col min="1796" max="1796" width="12.140625" style="88" bestFit="1" customWidth="1"/>
    <col min="1797" max="1798" width="6.85546875" style="88" bestFit="1" customWidth="1"/>
    <col min="1799" max="1799" width="2" style="88" customWidth="1"/>
    <col min="1800" max="1800" width="10.42578125" style="88" customWidth="1"/>
    <col min="1801" max="1801" width="9.5703125" style="88" bestFit="1" customWidth="1"/>
    <col min="1802" max="1805" width="9.42578125" style="88" customWidth="1"/>
    <col min="1806" max="1811" width="9.85546875" style="88" customWidth="1"/>
    <col min="1812" max="2049" width="9.140625" style="88"/>
    <col min="2050" max="2050" width="61.85546875" style="88" customWidth="1"/>
    <col min="2051" max="2051" width="8.42578125" style="88" bestFit="1" customWidth="1"/>
    <col min="2052" max="2052" width="12.140625" style="88" bestFit="1" customWidth="1"/>
    <col min="2053" max="2054" width="6.85546875" style="88" bestFit="1" customWidth="1"/>
    <col min="2055" max="2055" width="2" style="88" customWidth="1"/>
    <col min="2056" max="2056" width="10.42578125" style="88" customWidth="1"/>
    <col min="2057" max="2057" width="9.5703125" style="88" bestFit="1" customWidth="1"/>
    <col min="2058" max="2061" width="9.42578125" style="88" customWidth="1"/>
    <col min="2062" max="2067" width="9.85546875" style="88" customWidth="1"/>
    <col min="2068" max="2305" width="9.140625" style="88"/>
    <col min="2306" max="2306" width="61.85546875" style="88" customWidth="1"/>
    <col min="2307" max="2307" width="8.42578125" style="88" bestFit="1" customWidth="1"/>
    <col min="2308" max="2308" width="12.140625" style="88" bestFit="1" customWidth="1"/>
    <col min="2309" max="2310" width="6.85546875" style="88" bestFit="1" customWidth="1"/>
    <col min="2311" max="2311" width="2" style="88" customWidth="1"/>
    <col min="2312" max="2312" width="10.42578125" style="88" customWidth="1"/>
    <col min="2313" max="2313" width="9.5703125" style="88" bestFit="1" customWidth="1"/>
    <col min="2314" max="2317" width="9.42578125" style="88" customWidth="1"/>
    <col min="2318" max="2323" width="9.85546875" style="88" customWidth="1"/>
    <col min="2324" max="2561" width="9.140625" style="88"/>
    <col min="2562" max="2562" width="61.85546875" style="88" customWidth="1"/>
    <col min="2563" max="2563" width="8.42578125" style="88" bestFit="1" customWidth="1"/>
    <col min="2564" max="2564" width="12.140625" style="88" bestFit="1" customWidth="1"/>
    <col min="2565" max="2566" width="6.85546875" style="88" bestFit="1" customWidth="1"/>
    <col min="2567" max="2567" width="2" style="88" customWidth="1"/>
    <col min="2568" max="2568" width="10.42578125" style="88" customWidth="1"/>
    <col min="2569" max="2569" width="9.5703125" style="88" bestFit="1" customWidth="1"/>
    <col min="2570" max="2573" width="9.42578125" style="88" customWidth="1"/>
    <col min="2574" max="2579" width="9.85546875" style="88" customWidth="1"/>
    <col min="2580" max="2817" width="9.140625" style="88"/>
    <col min="2818" max="2818" width="61.85546875" style="88" customWidth="1"/>
    <col min="2819" max="2819" width="8.42578125" style="88" bestFit="1" customWidth="1"/>
    <col min="2820" max="2820" width="12.140625" style="88" bestFit="1" customWidth="1"/>
    <col min="2821" max="2822" width="6.85546875" style="88" bestFit="1" customWidth="1"/>
    <col min="2823" max="2823" width="2" style="88" customWidth="1"/>
    <col min="2824" max="2824" width="10.42578125" style="88" customWidth="1"/>
    <col min="2825" max="2825" width="9.5703125" style="88" bestFit="1" customWidth="1"/>
    <col min="2826" max="2829" width="9.42578125" style="88" customWidth="1"/>
    <col min="2830" max="2835" width="9.85546875" style="88" customWidth="1"/>
    <col min="2836" max="3073" width="9.140625" style="88"/>
    <col min="3074" max="3074" width="61.85546875" style="88" customWidth="1"/>
    <col min="3075" max="3075" width="8.42578125" style="88" bestFit="1" customWidth="1"/>
    <col min="3076" max="3076" width="12.140625" style="88" bestFit="1" customWidth="1"/>
    <col min="3077" max="3078" width="6.85546875" style="88" bestFit="1" customWidth="1"/>
    <col min="3079" max="3079" width="2" style="88" customWidth="1"/>
    <col min="3080" max="3080" width="10.42578125" style="88" customWidth="1"/>
    <col min="3081" max="3081" width="9.5703125" style="88" bestFit="1" customWidth="1"/>
    <col min="3082" max="3085" width="9.42578125" style="88" customWidth="1"/>
    <col min="3086" max="3091" width="9.85546875" style="88" customWidth="1"/>
    <col min="3092" max="3329" width="9.140625" style="88"/>
    <col min="3330" max="3330" width="61.85546875" style="88" customWidth="1"/>
    <col min="3331" max="3331" width="8.42578125" style="88" bestFit="1" customWidth="1"/>
    <col min="3332" max="3332" width="12.140625" style="88" bestFit="1" customWidth="1"/>
    <col min="3333" max="3334" width="6.85546875" style="88" bestFit="1" customWidth="1"/>
    <col min="3335" max="3335" width="2" style="88" customWidth="1"/>
    <col min="3336" max="3336" width="10.42578125" style="88" customWidth="1"/>
    <col min="3337" max="3337" width="9.5703125" style="88" bestFit="1" customWidth="1"/>
    <col min="3338" max="3341" width="9.42578125" style="88" customWidth="1"/>
    <col min="3342" max="3347" width="9.85546875" style="88" customWidth="1"/>
    <col min="3348" max="3585" width="9.140625" style="88"/>
    <col min="3586" max="3586" width="61.85546875" style="88" customWidth="1"/>
    <col min="3587" max="3587" width="8.42578125" style="88" bestFit="1" customWidth="1"/>
    <col min="3588" max="3588" width="12.140625" style="88" bestFit="1" customWidth="1"/>
    <col min="3589" max="3590" width="6.85546875" style="88" bestFit="1" customWidth="1"/>
    <col min="3591" max="3591" width="2" style="88" customWidth="1"/>
    <col min="3592" max="3592" width="10.42578125" style="88" customWidth="1"/>
    <col min="3593" max="3593" width="9.5703125" style="88" bestFit="1" customWidth="1"/>
    <col min="3594" max="3597" width="9.42578125" style="88" customWidth="1"/>
    <col min="3598" max="3603" width="9.85546875" style="88" customWidth="1"/>
    <col min="3604" max="3841" width="9.140625" style="88"/>
    <col min="3842" max="3842" width="61.85546875" style="88" customWidth="1"/>
    <col min="3843" max="3843" width="8.42578125" style="88" bestFit="1" customWidth="1"/>
    <col min="3844" max="3844" width="12.140625" style="88" bestFit="1" customWidth="1"/>
    <col min="3845" max="3846" width="6.85546875" style="88" bestFit="1" customWidth="1"/>
    <col min="3847" max="3847" width="2" style="88" customWidth="1"/>
    <col min="3848" max="3848" width="10.42578125" style="88" customWidth="1"/>
    <col min="3849" max="3849" width="9.5703125" style="88" bestFit="1" customWidth="1"/>
    <col min="3850" max="3853" width="9.42578125" style="88" customWidth="1"/>
    <col min="3854" max="3859" width="9.85546875" style="88" customWidth="1"/>
    <col min="3860" max="4097" width="9.140625" style="88"/>
    <col min="4098" max="4098" width="61.85546875" style="88" customWidth="1"/>
    <col min="4099" max="4099" width="8.42578125" style="88" bestFit="1" customWidth="1"/>
    <col min="4100" max="4100" width="12.140625" style="88" bestFit="1" customWidth="1"/>
    <col min="4101" max="4102" width="6.85546875" style="88" bestFit="1" customWidth="1"/>
    <col min="4103" max="4103" width="2" style="88" customWidth="1"/>
    <col min="4104" max="4104" width="10.42578125" style="88" customWidth="1"/>
    <col min="4105" max="4105" width="9.5703125" style="88" bestFit="1" customWidth="1"/>
    <col min="4106" max="4109" width="9.42578125" style="88" customWidth="1"/>
    <col min="4110" max="4115" width="9.85546875" style="88" customWidth="1"/>
    <col min="4116" max="4353" width="9.140625" style="88"/>
    <col min="4354" max="4354" width="61.85546875" style="88" customWidth="1"/>
    <col min="4355" max="4355" width="8.42578125" style="88" bestFit="1" customWidth="1"/>
    <col min="4356" max="4356" width="12.140625" style="88" bestFit="1" customWidth="1"/>
    <col min="4357" max="4358" width="6.85546875" style="88" bestFit="1" customWidth="1"/>
    <col min="4359" max="4359" width="2" style="88" customWidth="1"/>
    <col min="4360" max="4360" width="10.42578125" style="88" customWidth="1"/>
    <col min="4361" max="4361" width="9.5703125" style="88" bestFit="1" customWidth="1"/>
    <col min="4362" max="4365" width="9.42578125" style="88" customWidth="1"/>
    <col min="4366" max="4371" width="9.85546875" style="88" customWidth="1"/>
    <col min="4372" max="4609" width="9.140625" style="88"/>
    <col min="4610" max="4610" width="61.85546875" style="88" customWidth="1"/>
    <col min="4611" max="4611" width="8.42578125" style="88" bestFit="1" customWidth="1"/>
    <col min="4612" max="4612" width="12.140625" style="88" bestFit="1" customWidth="1"/>
    <col min="4613" max="4614" width="6.85546875" style="88" bestFit="1" customWidth="1"/>
    <col min="4615" max="4615" width="2" style="88" customWidth="1"/>
    <col min="4616" max="4616" width="10.42578125" style="88" customWidth="1"/>
    <col min="4617" max="4617" width="9.5703125" style="88" bestFit="1" customWidth="1"/>
    <col min="4618" max="4621" width="9.42578125" style="88" customWidth="1"/>
    <col min="4622" max="4627" width="9.85546875" style="88" customWidth="1"/>
    <col min="4628" max="4865" width="9.140625" style="88"/>
    <col min="4866" max="4866" width="61.85546875" style="88" customWidth="1"/>
    <col min="4867" max="4867" width="8.42578125" style="88" bestFit="1" customWidth="1"/>
    <col min="4868" max="4868" width="12.140625" style="88" bestFit="1" customWidth="1"/>
    <col min="4869" max="4870" width="6.85546875" style="88" bestFit="1" customWidth="1"/>
    <col min="4871" max="4871" width="2" style="88" customWidth="1"/>
    <col min="4872" max="4872" width="10.42578125" style="88" customWidth="1"/>
    <col min="4873" max="4873" width="9.5703125" style="88" bestFit="1" customWidth="1"/>
    <col min="4874" max="4877" width="9.42578125" style="88" customWidth="1"/>
    <col min="4878" max="4883" width="9.85546875" style="88" customWidth="1"/>
    <col min="4884" max="5121" width="9.140625" style="88"/>
    <col min="5122" max="5122" width="61.85546875" style="88" customWidth="1"/>
    <col min="5123" max="5123" width="8.42578125" style="88" bestFit="1" customWidth="1"/>
    <col min="5124" max="5124" width="12.140625" style="88" bestFit="1" customWidth="1"/>
    <col min="5125" max="5126" width="6.85546875" style="88" bestFit="1" customWidth="1"/>
    <col min="5127" max="5127" width="2" style="88" customWidth="1"/>
    <col min="5128" max="5128" width="10.42578125" style="88" customWidth="1"/>
    <col min="5129" max="5129" width="9.5703125" style="88" bestFit="1" customWidth="1"/>
    <col min="5130" max="5133" width="9.42578125" style="88" customWidth="1"/>
    <col min="5134" max="5139" width="9.85546875" style="88" customWidth="1"/>
    <col min="5140" max="5377" width="9.140625" style="88"/>
    <col min="5378" max="5378" width="61.85546875" style="88" customWidth="1"/>
    <col min="5379" max="5379" width="8.42578125" style="88" bestFit="1" customWidth="1"/>
    <col min="5380" max="5380" width="12.140625" style="88" bestFit="1" customWidth="1"/>
    <col min="5381" max="5382" width="6.85546875" style="88" bestFit="1" customWidth="1"/>
    <col min="5383" max="5383" width="2" style="88" customWidth="1"/>
    <col min="5384" max="5384" width="10.42578125" style="88" customWidth="1"/>
    <col min="5385" max="5385" width="9.5703125" style="88" bestFit="1" customWidth="1"/>
    <col min="5386" max="5389" width="9.42578125" style="88" customWidth="1"/>
    <col min="5390" max="5395" width="9.85546875" style="88" customWidth="1"/>
    <col min="5396" max="5633" width="9.140625" style="88"/>
    <col min="5634" max="5634" width="61.85546875" style="88" customWidth="1"/>
    <col min="5635" max="5635" width="8.42578125" style="88" bestFit="1" customWidth="1"/>
    <col min="5636" max="5636" width="12.140625" style="88" bestFit="1" customWidth="1"/>
    <col min="5637" max="5638" width="6.85546875" style="88" bestFit="1" customWidth="1"/>
    <col min="5639" max="5639" width="2" style="88" customWidth="1"/>
    <col min="5640" max="5640" width="10.42578125" style="88" customWidth="1"/>
    <col min="5641" max="5641" width="9.5703125" style="88" bestFit="1" customWidth="1"/>
    <col min="5642" max="5645" width="9.42578125" style="88" customWidth="1"/>
    <col min="5646" max="5651" width="9.85546875" style="88" customWidth="1"/>
    <col min="5652" max="5889" width="9.140625" style="88"/>
    <col min="5890" max="5890" width="61.85546875" style="88" customWidth="1"/>
    <col min="5891" max="5891" width="8.42578125" style="88" bestFit="1" customWidth="1"/>
    <col min="5892" max="5892" width="12.140625" style="88" bestFit="1" customWidth="1"/>
    <col min="5893" max="5894" width="6.85546875" style="88" bestFit="1" customWidth="1"/>
    <col min="5895" max="5895" width="2" style="88" customWidth="1"/>
    <col min="5896" max="5896" width="10.42578125" style="88" customWidth="1"/>
    <col min="5897" max="5897" width="9.5703125" style="88" bestFit="1" customWidth="1"/>
    <col min="5898" max="5901" width="9.42578125" style="88" customWidth="1"/>
    <col min="5902" max="5907" width="9.85546875" style="88" customWidth="1"/>
    <col min="5908" max="6145" width="9.140625" style="88"/>
    <col min="6146" max="6146" width="61.85546875" style="88" customWidth="1"/>
    <col min="6147" max="6147" width="8.42578125" style="88" bestFit="1" customWidth="1"/>
    <col min="6148" max="6148" width="12.140625" style="88" bestFit="1" customWidth="1"/>
    <col min="6149" max="6150" width="6.85546875" style="88" bestFit="1" customWidth="1"/>
    <col min="6151" max="6151" width="2" style="88" customWidth="1"/>
    <col min="6152" max="6152" width="10.42578125" style="88" customWidth="1"/>
    <col min="6153" max="6153" width="9.5703125" style="88" bestFit="1" customWidth="1"/>
    <col min="6154" max="6157" width="9.42578125" style="88" customWidth="1"/>
    <col min="6158" max="6163" width="9.85546875" style="88" customWidth="1"/>
    <col min="6164" max="6401" width="9.140625" style="88"/>
    <col min="6402" max="6402" width="61.85546875" style="88" customWidth="1"/>
    <col min="6403" max="6403" width="8.42578125" style="88" bestFit="1" customWidth="1"/>
    <col min="6404" max="6404" width="12.140625" style="88" bestFit="1" customWidth="1"/>
    <col min="6405" max="6406" width="6.85546875" style="88" bestFit="1" customWidth="1"/>
    <col min="6407" max="6407" width="2" style="88" customWidth="1"/>
    <col min="6408" max="6408" width="10.42578125" style="88" customWidth="1"/>
    <col min="6409" max="6409" width="9.5703125" style="88" bestFit="1" customWidth="1"/>
    <col min="6410" max="6413" width="9.42578125" style="88" customWidth="1"/>
    <col min="6414" max="6419" width="9.85546875" style="88" customWidth="1"/>
    <col min="6420" max="6657" width="9.140625" style="88"/>
    <col min="6658" max="6658" width="61.85546875" style="88" customWidth="1"/>
    <col min="6659" max="6659" width="8.42578125" style="88" bestFit="1" customWidth="1"/>
    <col min="6660" max="6660" width="12.140625" style="88" bestFit="1" customWidth="1"/>
    <col min="6661" max="6662" width="6.85546875" style="88" bestFit="1" customWidth="1"/>
    <col min="6663" max="6663" width="2" style="88" customWidth="1"/>
    <col min="6664" max="6664" width="10.42578125" style="88" customWidth="1"/>
    <col min="6665" max="6665" width="9.5703125" style="88" bestFit="1" customWidth="1"/>
    <col min="6666" max="6669" width="9.42578125" style="88" customWidth="1"/>
    <col min="6670" max="6675" width="9.85546875" style="88" customWidth="1"/>
    <col min="6676" max="6913" width="9.140625" style="88"/>
    <col min="6914" max="6914" width="61.85546875" style="88" customWidth="1"/>
    <col min="6915" max="6915" width="8.42578125" style="88" bestFit="1" customWidth="1"/>
    <col min="6916" max="6916" width="12.140625" style="88" bestFit="1" customWidth="1"/>
    <col min="6917" max="6918" width="6.85546875" style="88" bestFit="1" customWidth="1"/>
    <col min="6919" max="6919" width="2" style="88" customWidth="1"/>
    <col min="6920" max="6920" width="10.42578125" style="88" customWidth="1"/>
    <col min="6921" max="6921" width="9.5703125" style="88" bestFit="1" customWidth="1"/>
    <col min="6922" max="6925" width="9.42578125" style="88" customWidth="1"/>
    <col min="6926" max="6931" width="9.85546875" style="88" customWidth="1"/>
    <col min="6932" max="7169" width="9.140625" style="88"/>
    <col min="7170" max="7170" width="61.85546875" style="88" customWidth="1"/>
    <col min="7171" max="7171" width="8.42578125" style="88" bestFit="1" customWidth="1"/>
    <col min="7172" max="7172" width="12.140625" style="88" bestFit="1" customWidth="1"/>
    <col min="7173" max="7174" width="6.85546875" style="88" bestFit="1" customWidth="1"/>
    <col min="7175" max="7175" width="2" style="88" customWidth="1"/>
    <col min="7176" max="7176" width="10.42578125" style="88" customWidth="1"/>
    <col min="7177" max="7177" width="9.5703125" style="88" bestFit="1" customWidth="1"/>
    <col min="7178" max="7181" width="9.42578125" style="88" customWidth="1"/>
    <col min="7182" max="7187" width="9.85546875" style="88" customWidth="1"/>
    <col min="7188" max="7425" width="9.140625" style="88"/>
    <col min="7426" max="7426" width="61.85546875" style="88" customWidth="1"/>
    <col min="7427" max="7427" width="8.42578125" style="88" bestFit="1" customWidth="1"/>
    <col min="7428" max="7428" width="12.140625" style="88" bestFit="1" customWidth="1"/>
    <col min="7429" max="7430" width="6.85546875" style="88" bestFit="1" customWidth="1"/>
    <col min="7431" max="7431" width="2" style="88" customWidth="1"/>
    <col min="7432" max="7432" width="10.42578125" style="88" customWidth="1"/>
    <col min="7433" max="7433" width="9.5703125" style="88" bestFit="1" customWidth="1"/>
    <col min="7434" max="7437" width="9.42578125" style="88" customWidth="1"/>
    <col min="7438" max="7443" width="9.85546875" style="88" customWidth="1"/>
    <col min="7444" max="7681" width="9.140625" style="88"/>
    <col min="7682" max="7682" width="61.85546875" style="88" customWidth="1"/>
    <col min="7683" max="7683" width="8.42578125" style="88" bestFit="1" customWidth="1"/>
    <col min="7684" max="7684" width="12.140625" style="88" bestFit="1" customWidth="1"/>
    <col min="7685" max="7686" width="6.85546875" style="88" bestFit="1" customWidth="1"/>
    <col min="7687" max="7687" width="2" style="88" customWidth="1"/>
    <col min="7688" max="7688" width="10.42578125" style="88" customWidth="1"/>
    <col min="7689" max="7689" width="9.5703125" style="88" bestFit="1" customWidth="1"/>
    <col min="7690" max="7693" width="9.42578125" style="88" customWidth="1"/>
    <col min="7694" max="7699" width="9.85546875" style="88" customWidth="1"/>
    <col min="7700" max="7937" width="9.140625" style="88"/>
    <col min="7938" max="7938" width="61.85546875" style="88" customWidth="1"/>
    <col min="7939" max="7939" width="8.42578125" style="88" bestFit="1" customWidth="1"/>
    <col min="7940" max="7940" width="12.140625" style="88" bestFit="1" customWidth="1"/>
    <col min="7941" max="7942" width="6.85546875" style="88" bestFit="1" customWidth="1"/>
    <col min="7943" max="7943" width="2" style="88" customWidth="1"/>
    <col min="7944" max="7944" width="10.42578125" style="88" customWidth="1"/>
    <col min="7945" max="7945" width="9.5703125" style="88" bestFit="1" customWidth="1"/>
    <col min="7946" max="7949" width="9.42578125" style="88" customWidth="1"/>
    <col min="7950" max="7955" width="9.85546875" style="88" customWidth="1"/>
    <col min="7956" max="8193" width="9.140625" style="88"/>
    <col min="8194" max="8194" width="61.85546875" style="88" customWidth="1"/>
    <col min="8195" max="8195" width="8.42578125" style="88" bestFit="1" customWidth="1"/>
    <col min="8196" max="8196" width="12.140625" style="88" bestFit="1" customWidth="1"/>
    <col min="8197" max="8198" width="6.85546875" style="88" bestFit="1" customWidth="1"/>
    <col min="8199" max="8199" width="2" style="88" customWidth="1"/>
    <col min="8200" max="8200" width="10.42578125" style="88" customWidth="1"/>
    <col min="8201" max="8201" width="9.5703125" style="88" bestFit="1" customWidth="1"/>
    <col min="8202" max="8205" width="9.42578125" style="88" customWidth="1"/>
    <col min="8206" max="8211" width="9.85546875" style="88" customWidth="1"/>
    <col min="8212" max="8449" width="9.140625" style="88"/>
    <col min="8450" max="8450" width="61.85546875" style="88" customWidth="1"/>
    <col min="8451" max="8451" width="8.42578125" style="88" bestFit="1" customWidth="1"/>
    <col min="8452" max="8452" width="12.140625" style="88" bestFit="1" customWidth="1"/>
    <col min="8453" max="8454" width="6.85546875" style="88" bestFit="1" customWidth="1"/>
    <col min="8455" max="8455" width="2" style="88" customWidth="1"/>
    <col min="8456" max="8456" width="10.42578125" style="88" customWidth="1"/>
    <col min="8457" max="8457" width="9.5703125" style="88" bestFit="1" customWidth="1"/>
    <col min="8458" max="8461" width="9.42578125" style="88" customWidth="1"/>
    <col min="8462" max="8467" width="9.85546875" style="88" customWidth="1"/>
    <col min="8468" max="8705" width="9.140625" style="88"/>
    <col min="8706" max="8706" width="61.85546875" style="88" customWidth="1"/>
    <col min="8707" max="8707" width="8.42578125" style="88" bestFit="1" customWidth="1"/>
    <col min="8708" max="8708" width="12.140625" style="88" bestFit="1" customWidth="1"/>
    <col min="8709" max="8710" width="6.85546875" style="88" bestFit="1" customWidth="1"/>
    <col min="8711" max="8711" width="2" style="88" customWidth="1"/>
    <col min="8712" max="8712" width="10.42578125" style="88" customWidth="1"/>
    <col min="8713" max="8713" width="9.5703125" style="88" bestFit="1" customWidth="1"/>
    <col min="8714" max="8717" width="9.42578125" style="88" customWidth="1"/>
    <col min="8718" max="8723" width="9.85546875" style="88" customWidth="1"/>
    <col min="8724" max="8961" width="9.140625" style="88"/>
    <col min="8962" max="8962" width="61.85546875" style="88" customWidth="1"/>
    <col min="8963" max="8963" width="8.42578125" style="88" bestFit="1" customWidth="1"/>
    <col min="8964" max="8964" width="12.140625" style="88" bestFit="1" customWidth="1"/>
    <col min="8965" max="8966" width="6.85546875" style="88" bestFit="1" customWidth="1"/>
    <col min="8967" max="8967" width="2" style="88" customWidth="1"/>
    <col min="8968" max="8968" width="10.42578125" style="88" customWidth="1"/>
    <col min="8969" max="8969" width="9.5703125" style="88" bestFit="1" customWidth="1"/>
    <col min="8970" max="8973" width="9.42578125" style="88" customWidth="1"/>
    <col min="8974" max="8979" width="9.85546875" style="88" customWidth="1"/>
    <col min="8980" max="9217" width="9.140625" style="88"/>
    <col min="9218" max="9218" width="61.85546875" style="88" customWidth="1"/>
    <col min="9219" max="9219" width="8.42578125" style="88" bestFit="1" customWidth="1"/>
    <col min="9220" max="9220" width="12.140625" style="88" bestFit="1" customWidth="1"/>
    <col min="9221" max="9222" width="6.85546875" style="88" bestFit="1" customWidth="1"/>
    <col min="9223" max="9223" width="2" style="88" customWidth="1"/>
    <col min="9224" max="9224" width="10.42578125" style="88" customWidth="1"/>
    <col min="9225" max="9225" width="9.5703125" style="88" bestFit="1" customWidth="1"/>
    <col min="9226" max="9229" width="9.42578125" style="88" customWidth="1"/>
    <col min="9230" max="9235" width="9.85546875" style="88" customWidth="1"/>
    <col min="9236" max="9473" width="9.140625" style="88"/>
    <col min="9474" max="9474" width="61.85546875" style="88" customWidth="1"/>
    <col min="9475" max="9475" width="8.42578125" style="88" bestFit="1" customWidth="1"/>
    <col min="9476" max="9476" width="12.140625" style="88" bestFit="1" customWidth="1"/>
    <col min="9477" max="9478" width="6.85546875" style="88" bestFit="1" customWidth="1"/>
    <col min="9479" max="9479" width="2" style="88" customWidth="1"/>
    <col min="9480" max="9480" width="10.42578125" style="88" customWidth="1"/>
    <col min="9481" max="9481" width="9.5703125" style="88" bestFit="1" customWidth="1"/>
    <col min="9482" max="9485" width="9.42578125" style="88" customWidth="1"/>
    <col min="9486" max="9491" width="9.85546875" style="88" customWidth="1"/>
    <col min="9492" max="9729" width="9.140625" style="88"/>
    <col min="9730" max="9730" width="61.85546875" style="88" customWidth="1"/>
    <col min="9731" max="9731" width="8.42578125" style="88" bestFit="1" customWidth="1"/>
    <col min="9732" max="9732" width="12.140625" style="88" bestFit="1" customWidth="1"/>
    <col min="9733" max="9734" width="6.85546875" style="88" bestFit="1" customWidth="1"/>
    <col min="9735" max="9735" width="2" style="88" customWidth="1"/>
    <col min="9736" max="9736" width="10.42578125" style="88" customWidth="1"/>
    <col min="9737" max="9737" width="9.5703125" style="88" bestFit="1" customWidth="1"/>
    <col min="9738" max="9741" width="9.42578125" style="88" customWidth="1"/>
    <col min="9742" max="9747" width="9.85546875" style="88" customWidth="1"/>
    <col min="9748" max="9985" width="9.140625" style="88"/>
    <col min="9986" max="9986" width="61.85546875" style="88" customWidth="1"/>
    <col min="9987" max="9987" width="8.42578125" style="88" bestFit="1" customWidth="1"/>
    <col min="9988" max="9988" width="12.140625" style="88" bestFit="1" customWidth="1"/>
    <col min="9989" max="9990" width="6.85546875" style="88" bestFit="1" customWidth="1"/>
    <col min="9991" max="9991" width="2" style="88" customWidth="1"/>
    <col min="9992" max="9992" width="10.42578125" style="88" customWidth="1"/>
    <col min="9993" max="9993" width="9.5703125" style="88" bestFit="1" customWidth="1"/>
    <col min="9994" max="9997" width="9.42578125" style="88" customWidth="1"/>
    <col min="9998" max="10003" width="9.85546875" style="88" customWidth="1"/>
    <col min="10004" max="10241" width="9.140625" style="88"/>
    <col min="10242" max="10242" width="61.85546875" style="88" customWidth="1"/>
    <col min="10243" max="10243" width="8.42578125" style="88" bestFit="1" customWidth="1"/>
    <col min="10244" max="10244" width="12.140625" style="88" bestFit="1" customWidth="1"/>
    <col min="10245" max="10246" width="6.85546875" style="88" bestFit="1" customWidth="1"/>
    <col min="10247" max="10247" width="2" style="88" customWidth="1"/>
    <col min="10248" max="10248" width="10.42578125" style="88" customWidth="1"/>
    <col min="10249" max="10249" width="9.5703125" style="88" bestFit="1" customWidth="1"/>
    <col min="10250" max="10253" width="9.42578125" style="88" customWidth="1"/>
    <col min="10254" max="10259" width="9.85546875" style="88" customWidth="1"/>
    <col min="10260" max="10497" width="9.140625" style="88"/>
    <col min="10498" max="10498" width="61.85546875" style="88" customWidth="1"/>
    <col min="10499" max="10499" width="8.42578125" style="88" bestFit="1" customWidth="1"/>
    <col min="10500" max="10500" width="12.140625" style="88" bestFit="1" customWidth="1"/>
    <col min="10501" max="10502" width="6.85546875" style="88" bestFit="1" customWidth="1"/>
    <col min="10503" max="10503" width="2" style="88" customWidth="1"/>
    <col min="10504" max="10504" width="10.42578125" style="88" customWidth="1"/>
    <col min="10505" max="10505" width="9.5703125" style="88" bestFit="1" customWidth="1"/>
    <col min="10506" max="10509" width="9.42578125" style="88" customWidth="1"/>
    <col min="10510" max="10515" width="9.85546875" style="88" customWidth="1"/>
    <col min="10516" max="10753" width="9.140625" style="88"/>
    <col min="10754" max="10754" width="61.85546875" style="88" customWidth="1"/>
    <col min="10755" max="10755" width="8.42578125" style="88" bestFit="1" customWidth="1"/>
    <col min="10756" max="10756" width="12.140625" style="88" bestFit="1" customWidth="1"/>
    <col min="10757" max="10758" width="6.85546875" style="88" bestFit="1" customWidth="1"/>
    <col min="10759" max="10759" width="2" style="88" customWidth="1"/>
    <col min="10760" max="10760" width="10.42578125" style="88" customWidth="1"/>
    <col min="10761" max="10761" width="9.5703125" style="88" bestFit="1" customWidth="1"/>
    <col min="10762" max="10765" width="9.42578125" style="88" customWidth="1"/>
    <col min="10766" max="10771" width="9.85546875" style="88" customWidth="1"/>
    <col min="10772" max="11009" width="9.140625" style="88"/>
    <col min="11010" max="11010" width="61.85546875" style="88" customWidth="1"/>
    <col min="11011" max="11011" width="8.42578125" style="88" bestFit="1" customWidth="1"/>
    <col min="11012" max="11012" width="12.140625" style="88" bestFit="1" customWidth="1"/>
    <col min="11013" max="11014" width="6.85546875" style="88" bestFit="1" customWidth="1"/>
    <col min="11015" max="11015" width="2" style="88" customWidth="1"/>
    <col min="11016" max="11016" width="10.42578125" style="88" customWidth="1"/>
    <col min="11017" max="11017" width="9.5703125" style="88" bestFit="1" customWidth="1"/>
    <col min="11018" max="11021" width="9.42578125" style="88" customWidth="1"/>
    <col min="11022" max="11027" width="9.85546875" style="88" customWidth="1"/>
    <col min="11028" max="11265" width="9.140625" style="88"/>
    <col min="11266" max="11266" width="61.85546875" style="88" customWidth="1"/>
    <col min="11267" max="11267" width="8.42578125" style="88" bestFit="1" customWidth="1"/>
    <col min="11268" max="11268" width="12.140625" style="88" bestFit="1" customWidth="1"/>
    <col min="11269" max="11270" width="6.85546875" style="88" bestFit="1" customWidth="1"/>
    <col min="11271" max="11271" width="2" style="88" customWidth="1"/>
    <col min="11272" max="11272" width="10.42578125" style="88" customWidth="1"/>
    <col min="11273" max="11273" width="9.5703125" style="88" bestFit="1" customWidth="1"/>
    <col min="11274" max="11277" width="9.42578125" style="88" customWidth="1"/>
    <col min="11278" max="11283" width="9.85546875" style="88" customWidth="1"/>
    <col min="11284" max="11521" width="9.140625" style="88"/>
    <col min="11522" max="11522" width="61.85546875" style="88" customWidth="1"/>
    <col min="11523" max="11523" width="8.42578125" style="88" bestFit="1" customWidth="1"/>
    <col min="11524" max="11524" width="12.140625" style="88" bestFit="1" customWidth="1"/>
    <col min="11525" max="11526" width="6.85546875" style="88" bestFit="1" customWidth="1"/>
    <col min="11527" max="11527" width="2" style="88" customWidth="1"/>
    <col min="11528" max="11528" width="10.42578125" style="88" customWidth="1"/>
    <col min="11529" max="11529" width="9.5703125" style="88" bestFit="1" customWidth="1"/>
    <col min="11530" max="11533" width="9.42578125" style="88" customWidth="1"/>
    <col min="11534" max="11539" width="9.85546875" style="88" customWidth="1"/>
    <col min="11540" max="11777" width="9.140625" style="88"/>
    <col min="11778" max="11778" width="61.85546875" style="88" customWidth="1"/>
    <col min="11779" max="11779" width="8.42578125" style="88" bestFit="1" customWidth="1"/>
    <col min="11780" max="11780" width="12.140625" style="88" bestFit="1" customWidth="1"/>
    <col min="11781" max="11782" width="6.85546875" style="88" bestFit="1" customWidth="1"/>
    <col min="11783" max="11783" width="2" style="88" customWidth="1"/>
    <col min="11784" max="11784" width="10.42578125" style="88" customWidth="1"/>
    <col min="11785" max="11785" width="9.5703125" style="88" bestFit="1" customWidth="1"/>
    <col min="11786" max="11789" width="9.42578125" style="88" customWidth="1"/>
    <col min="11790" max="11795" width="9.85546875" style="88" customWidth="1"/>
    <col min="11796" max="12033" width="9.140625" style="88"/>
    <col min="12034" max="12034" width="61.85546875" style="88" customWidth="1"/>
    <col min="12035" max="12035" width="8.42578125" style="88" bestFit="1" customWidth="1"/>
    <col min="12036" max="12036" width="12.140625" style="88" bestFit="1" customWidth="1"/>
    <col min="12037" max="12038" width="6.85546875" style="88" bestFit="1" customWidth="1"/>
    <col min="12039" max="12039" width="2" style="88" customWidth="1"/>
    <col min="12040" max="12040" width="10.42578125" style="88" customWidth="1"/>
    <col min="12041" max="12041" width="9.5703125" style="88" bestFit="1" customWidth="1"/>
    <col min="12042" max="12045" width="9.42578125" style="88" customWidth="1"/>
    <col min="12046" max="12051" width="9.85546875" style="88" customWidth="1"/>
    <col min="12052" max="12289" width="9.140625" style="88"/>
    <col min="12290" max="12290" width="61.85546875" style="88" customWidth="1"/>
    <col min="12291" max="12291" width="8.42578125" style="88" bestFit="1" customWidth="1"/>
    <col min="12292" max="12292" width="12.140625" style="88" bestFit="1" customWidth="1"/>
    <col min="12293" max="12294" width="6.85546875" style="88" bestFit="1" customWidth="1"/>
    <col min="12295" max="12295" width="2" style="88" customWidth="1"/>
    <col min="12296" max="12296" width="10.42578125" style="88" customWidth="1"/>
    <col min="12297" max="12297" width="9.5703125" style="88" bestFit="1" customWidth="1"/>
    <col min="12298" max="12301" width="9.42578125" style="88" customWidth="1"/>
    <col min="12302" max="12307" width="9.85546875" style="88" customWidth="1"/>
    <col min="12308" max="12545" width="9.140625" style="88"/>
    <col min="12546" max="12546" width="61.85546875" style="88" customWidth="1"/>
    <col min="12547" max="12547" width="8.42578125" style="88" bestFit="1" customWidth="1"/>
    <col min="12548" max="12548" width="12.140625" style="88" bestFit="1" customWidth="1"/>
    <col min="12549" max="12550" width="6.85546875" style="88" bestFit="1" customWidth="1"/>
    <col min="12551" max="12551" width="2" style="88" customWidth="1"/>
    <col min="12552" max="12552" width="10.42578125" style="88" customWidth="1"/>
    <col min="12553" max="12553" width="9.5703125" style="88" bestFit="1" customWidth="1"/>
    <col min="12554" max="12557" width="9.42578125" style="88" customWidth="1"/>
    <col min="12558" max="12563" width="9.85546875" style="88" customWidth="1"/>
    <col min="12564" max="12801" width="9.140625" style="88"/>
    <col min="12802" max="12802" width="61.85546875" style="88" customWidth="1"/>
    <col min="12803" max="12803" width="8.42578125" style="88" bestFit="1" customWidth="1"/>
    <col min="12804" max="12804" width="12.140625" style="88" bestFit="1" customWidth="1"/>
    <col min="12805" max="12806" width="6.85546875" style="88" bestFit="1" customWidth="1"/>
    <col min="12807" max="12807" width="2" style="88" customWidth="1"/>
    <col min="12808" max="12808" width="10.42578125" style="88" customWidth="1"/>
    <col min="12809" max="12809" width="9.5703125" style="88" bestFit="1" customWidth="1"/>
    <col min="12810" max="12813" width="9.42578125" style="88" customWidth="1"/>
    <col min="12814" max="12819" width="9.85546875" style="88" customWidth="1"/>
    <col min="12820" max="13057" width="9.140625" style="88"/>
    <col min="13058" max="13058" width="61.85546875" style="88" customWidth="1"/>
    <col min="13059" max="13059" width="8.42578125" style="88" bestFit="1" customWidth="1"/>
    <col min="13060" max="13060" width="12.140625" style="88" bestFit="1" customWidth="1"/>
    <col min="13061" max="13062" width="6.85546875" style="88" bestFit="1" customWidth="1"/>
    <col min="13063" max="13063" width="2" style="88" customWidth="1"/>
    <col min="13064" max="13064" width="10.42578125" style="88" customWidth="1"/>
    <col min="13065" max="13065" width="9.5703125" style="88" bestFit="1" customWidth="1"/>
    <col min="13066" max="13069" width="9.42578125" style="88" customWidth="1"/>
    <col min="13070" max="13075" width="9.85546875" style="88" customWidth="1"/>
    <col min="13076" max="13313" width="9.140625" style="88"/>
    <col min="13314" max="13314" width="61.85546875" style="88" customWidth="1"/>
    <col min="13315" max="13315" width="8.42578125" style="88" bestFit="1" customWidth="1"/>
    <col min="13316" max="13316" width="12.140625" style="88" bestFit="1" customWidth="1"/>
    <col min="13317" max="13318" width="6.85546875" style="88" bestFit="1" customWidth="1"/>
    <col min="13319" max="13319" width="2" style="88" customWidth="1"/>
    <col min="13320" max="13320" width="10.42578125" style="88" customWidth="1"/>
    <col min="13321" max="13321" width="9.5703125" style="88" bestFit="1" customWidth="1"/>
    <col min="13322" max="13325" width="9.42578125" style="88" customWidth="1"/>
    <col min="13326" max="13331" width="9.85546875" style="88" customWidth="1"/>
    <col min="13332" max="13569" width="9.140625" style="88"/>
    <col min="13570" max="13570" width="61.85546875" style="88" customWidth="1"/>
    <col min="13571" max="13571" width="8.42578125" style="88" bestFit="1" customWidth="1"/>
    <col min="13572" max="13572" width="12.140625" style="88" bestFit="1" customWidth="1"/>
    <col min="13573" max="13574" width="6.85546875" style="88" bestFit="1" customWidth="1"/>
    <col min="13575" max="13575" width="2" style="88" customWidth="1"/>
    <col min="13576" max="13576" width="10.42578125" style="88" customWidth="1"/>
    <col min="13577" max="13577" width="9.5703125" style="88" bestFit="1" customWidth="1"/>
    <col min="13578" max="13581" width="9.42578125" style="88" customWidth="1"/>
    <col min="13582" max="13587" width="9.85546875" style="88" customWidth="1"/>
    <col min="13588" max="13825" width="9.140625" style="88"/>
    <col min="13826" max="13826" width="61.85546875" style="88" customWidth="1"/>
    <col min="13827" max="13827" width="8.42578125" style="88" bestFit="1" customWidth="1"/>
    <col min="13828" max="13828" width="12.140625" style="88" bestFit="1" customWidth="1"/>
    <col min="13829" max="13830" width="6.85546875" style="88" bestFit="1" customWidth="1"/>
    <col min="13831" max="13831" width="2" style="88" customWidth="1"/>
    <col min="13832" max="13832" width="10.42578125" style="88" customWidth="1"/>
    <col min="13833" max="13833" width="9.5703125" style="88" bestFit="1" customWidth="1"/>
    <col min="13834" max="13837" width="9.42578125" style="88" customWidth="1"/>
    <col min="13838" max="13843" width="9.85546875" style="88" customWidth="1"/>
    <col min="13844" max="14081" width="9.140625" style="88"/>
    <col min="14082" max="14082" width="61.85546875" style="88" customWidth="1"/>
    <col min="14083" max="14083" width="8.42578125" style="88" bestFit="1" customWidth="1"/>
    <col min="14084" max="14084" width="12.140625" style="88" bestFit="1" customWidth="1"/>
    <col min="14085" max="14086" width="6.85546875" style="88" bestFit="1" customWidth="1"/>
    <col min="14087" max="14087" width="2" style="88" customWidth="1"/>
    <col min="14088" max="14088" width="10.42578125" style="88" customWidth="1"/>
    <col min="14089" max="14089" width="9.5703125" style="88" bestFit="1" customWidth="1"/>
    <col min="14090" max="14093" width="9.42578125" style="88" customWidth="1"/>
    <col min="14094" max="14099" width="9.85546875" style="88" customWidth="1"/>
    <col min="14100" max="14337" width="9.140625" style="88"/>
    <col min="14338" max="14338" width="61.85546875" style="88" customWidth="1"/>
    <col min="14339" max="14339" width="8.42578125" style="88" bestFit="1" customWidth="1"/>
    <col min="14340" max="14340" width="12.140625" style="88" bestFit="1" customWidth="1"/>
    <col min="14341" max="14342" width="6.85546875" style="88" bestFit="1" customWidth="1"/>
    <col min="14343" max="14343" width="2" style="88" customWidth="1"/>
    <col min="14344" max="14344" width="10.42578125" style="88" customWidth="1"/>
    <col min="14345" max="14345" width="9.5703125" style="88" bestFit="1" customWidth="1"/>
    <col min="14346" max="14349" width="9.42578125" style="88" customWidth="1"/>
    <col min="14350" max="14355" width="9.85546875" style="88" customWidth="1"/>
    <col min="14356" max="14593" width="9.140625" style="88"/>
    <col min="14594" max="14594" width="61.85546875" style="88" customWidth="1"/>
    <col min="14595" max="14595" width="8.42578125" style="88" bestFit="1" customWidth="1"/>
    <col min="14596" max="14596" width="12.140625" style="88" bestFit="1" customWidth="1"/>
    <col min="14597" max="14598" width="6.85546875" style="88" bestFit="1" customWidth="1"/>
    <col min="14599" max="14599" width="2" style="88" customWidth="1"/>
    <col min="14600" max="14600" width="10.42578125" style="88" customWidth="1"/>
    <col min="14601" max="14601" width="9.5703125" style="88" bestFit="1" customWidth="1"/>
    <col min="14602" max="14605" width="9.42578125" style="88" customWidth="1"/>
    <col min="14606" max="14611" width="9.85546875" style="88" customWidth="1"/>
    <col min="14612" max="14849" width="9.140625" style="88"/>
    <col min="14850" max="14850" width="61.85546875" style="88" customWidth="1"/>
    <col min="14851" max="14851" width="8.42578125" style="88" bestFit="1" customWidth="1"/>
    <col min="14852" max="14852" width="12.140625" style="88" bestFit="1" customWidth="1"/>
    <col min="14853" max="14854" width="6.85546875" style="88" bestFit="1" customWidth="1"/>
    <col min="14855" max="14855" width="2" style="88" customWidth="1"/>
    <col min="14856" max="14856" width="10.42578125" style="88" customWidth="1"/>
    <col min="14857" max="14857" width="9.5703125" style="88" bestFit="1" customWidth="1"/>
    <col min="14858" max="14861" width="9.42578125" style="88" customWidth="1"/>
    <col min="14862" max="14867" width="9.85546875" style="88" customWidth="1"/>
    <col min="14868" max="15105" width="9.140625" style="88"/>
    <col min="15106" max="15106" width="61.85546875" style="88" customWidth="1"/>
    <col min="15107" max="15107" width="8.42578125" style="88" bestFit="1" customWidth="1"/>
    <col min="15108" max="15108" width="12.140625" style="88" bestFit="1" customWidth="1"/>
    <col min="15109" max="15110" width="6.85546875" style="88" bestFit="1" customWidth="1"/>
    <col min="15111" max="15111" width="2" style="88" customWidth="1"/>
    <col min="15112" max="15112" width="10.42578125" style="88" customWidth="1"/>
    <col min="15113" max="15113" width="9.5703125" style="88" bestFit="1" customWidth="1"/>
    <col min="15114" max="15117" width="9.42578125" style="88" customWidth="1"/>
    <col min="15118" max="15123" width="9.85546875" style="88" customWidth="1"/>
    <col min="15124" max="15361" width="9.140625" style="88"/>
    <col min="15362" max="15362" width="61.85546875" style="88" customWidth="1"/>
    <col min="15363" max="15363" width="8.42578125" style="88" bestFit="1" customWidth="1"/>
    <col min="15364" max="15364" width="12.140625" style="88" bestFit="1" customWidth="1"/>
    <col min="15365" max="15366" width="6.85546875" style="88" bestFit="1" customWidth="1"/>
    <col min="15367" max="15367" width="2" style="88" customWidth="1"/>
    <col min="15368" max="15368" width="10.42578125" style="88" customWidth="1"/>
    <col min="15369" max="15369" width="9.5703125" style="88" bestFit="1" customWidth="1"/>
    <col min="15370" max="15373" width="9.42578125" style="88" customWidth="1"/>
    <col min="15374" max="15379" width="9.85546875" style="88" customWidth="1"/>
    <col min="15380" max="15617" width="9.140625" style="88"/>
    <col min="15618" max="15618" width="61.85546875" style="88" customWidth="1"/>
    <col min="15619" max="15619" width="8.42578125" style="88" bestFit="1" customWidth="1"/>
    <col min="15620" max="15620" width="12.140625" style="88" bestFit="1" customWidth="1"/>
    <col min="15621" max="15622" width="6.85546875" style="88" bestFit="1" customWidth="1"/>
    <col min="15623" max="15623" width="2" style="88" customWidth="1"/>
    <col min="15624" max="15624" width="10.42578125" style="88" customWidth="1"/>
    <col min="15625" max="15625" width="9.5703125" style="88" bestFit="1" customWidth="1"/>
    <col min="15626" max="15629" width="9.42578125" style="88" customWidth="1"/>
    <col min="15630" max="15635" width="9.85546875" style="88" customWidth="1"/>
    <col min="15636" max="15873" width="9.140625" style="88"/>
    <col min="15874" max="15874" width="61.85546875" style="88" customWidth="1"/>
    <col min="15875" max="15875" width="8.42578125" style="88" bestFit="1" customWidth="1"/>
    <col min="15876" max="15876" width="12.140625" style="88" bestFit="1" customWidth="1"/>
    <col min="15877" max="15878" width="6.85546875" style="88" bestFit="1" customWidth="1"/>
    <col min="15879" max="15879" width="2" style="88" customWidth="1"/>
    <col min="15880" max="15880" width="10.42578125" style="88" customWidth="1"/>
    <col min="15881" max="15881" width="9.5703125" style="88" bestFit="1" customWidth="1"/>
    <col min="15882" max="15885" width="9.42578125" style="88" customWidth="1"/>
    <col min="15886" max="15891" width="9.85546875" style="88" customWidth="1"/>
    <col min="15892" max="16129" width="9.140625" style="88"/>
    <col min="16130" max="16130" width="61.85546875" style="88" customWidth="1"/>
    <col min="16131" max="16131" width="8.42578125" style="88" bestFit="1" customWidth="1"/>
    <col min="16132" max="16132" width="12.140625" style="88" bestFit="1" customWidth="1"/>
    <col min="16133" max="16134" width="6.85546875" style="88" bestFit="1" customWidth="1"/>
    <col min="16135" max="16135" width="2" style="88" customWidth="1"/>
    <col min="16136" max="16136" width="10.42578125" style="88" customWidth="1"/>
    <col min="16137" max="16137" width="9.5703125" style="88" bestFit="1" customWidth="1"/>
    <col min="16138" max="16141" width="9.42578125" style="88" customWidth="1"/>
    <col min="16142" max="16147" width="9.85546875" style="88" customWidth="1"/>
    <col min="16148" max="16384" width="9.140625" style="88"/>
  </cols>
  <sheetData>
    <row r="1" spans="1:19" ht="15.75">
      <c r="A1" s="1395" t="s">
        <v>512</v>
      </c>
      <c r="B1" s="1396"/>
      <c r="C1" s="1396"/>
      <c r="D1" s="1396"/>
      <c r="E1" s="1396"/>
      <c r="F1" s="1396"/>
      <c r="G1" s="1396"/>
      <c r="H1" s="1396"/>
      <c r="I1" s="1396"/>
      <c r="J1" s="1396"/>
      <c r="K1" s="1396"/>
      <c r="L1" s="1396"/>
      <c r="M1" s="1396"/>
      <c r="N1" s="1396"/>
      <c r="O1" s="1396"/>
      <c r="P1" s="1396"/>
      <c r="Q1" s="1396"/>
      <c r="R1" s="1396"/>
      <c r="S1" s="1397"/>
    </row>
    <row r="2" spans="1:19">
      <c r="A2" s="69"/>
      <c r="B2" s="106"/>
      <c r="C2" s="106"/>
      <c r="D2" s="95"/>
      <c r="E2" s="95"/>
      <c r="F2" s="108"/>
      <c r="G2" s="108"/>
      <c r="I2" s="108"/>
      <c r="J2" s="108"/>
      <c r="K2" s="108"/>
      <c r="L2" s="108"/>
      <c r="M2" s="108"/>
      <c r="N2" s="108"/>
    </row>
    <row r="3" spans="1:19">
      <c r="A3" s="91"/>
      <c r="B3" s="110"/>
      <c r="C3" s="111" t="s">
        <v>87</v>
      </c>
      <c r="D3" s="169"/>
      <c r="E3" s="169"/>
      <c r="F3" s="170"/>
      <c r="G3" s="114"/>
      <c r="H3" s="1390" t="s">
        <v>225</v>
      </c>
      <c r="I3" s="1390"/>
      <c r="J3" s="1390"/>
      <c r="K3" s="1390"/>
      <c r="L3" s="1390"/>
      <c r="M3" s="1390"/>
      <c r="N3" s="1391" t="s">
        <v>226</v>
      </c>
      <c r="O3" s="1391"/>
      <c r="P3" s="1391"/>
      <c r="Q3" s="1391"/>
      <c r="R3" s="1391"/>
      <c r="S3" s="1391"/>
    </row>
    <row r="4" spans="1:19">
      <c r="A4" s="171" t="s">
        <v>88</v>
      </c>
      <c r="B4" s="116" t="s">
        <v>89</v>
      </c>
      <c r="C4" s="117" t="s">
        <v>90</v>
      </c>
      <c r="D4" s="172" t="s">
        <v>91</v>
      </c>
      <c r="E4" s="172" t="s">
        <v>92</v>
      </c>
      <c r="F4" s="173" t="s">
        <v>0</v>
      </c>
      <c r="G4" s="119"/>
      <c r="H4" s="120">
        <v>2015</v>
      </c>
      <c r="I4" s="120">
        <v>2016</v>
      </c>
      <c r="J4" s="120">
        <v>2017</v>
      </c>
      <c r="K4" s="120">
        <v>2018</v>
      </c>
      <c r="L4" s="120">
        <v>2019</v>
      </c>
      <c r="M4" s="120">
        <v>2020</v>
      </c>
      <c r="N4" s="120">
        <v>2015</v>
      </c>
      <c r="O4" s="120">
        <v>2016</v>
      </c>
      <c r="P4" s="120">
        <v>2017</v>
      </c>
      <c r="Q4" s="120">
        <v>2018</v>
      </c>
      <c r="R4" s="120">
        <v>2019</v>
      </c>
      <c r="S4" s="120">
        <v>2020</v>
      </c>
    </row>
    <row r="5" spans="1:19">
      <c r="A5" s="128" t="s">
        <v>93</v>
      </c>
      <c r="B5" s="122" t="s">
        <v>94</v>
      </c>
      <c r="C5" s="123" t="s">
        <v>95</v>
      </c>
      <c r="D5" s="124" t="s">
        <v>96</v>
      </c>
      <c r="E5" s="124" t="s">
        <v>111</v>
      </c>
      <c r="F5" s="174" t="s">
        <v>98</v>
      </c>
      <c r="G5" s="126"/>
      <c r="H5" s="127"/>
      <c r="I5" s="127"/>
      <c r="J5" s="127"/>
      <c r="K5" s="127"/>
      <c r="L5" s="127"/>
      <c r="M5" s="127"/>
      <c r="N5" s="127"/>
      <c r="O5" s="127"/>
      <c r="P5" s="128"/>
      <c r="Q5" s="128"/>
      <c r="R5" s="128"/>
      <c r="S5" s="128"/>
    </row>
    <row r="6" spans="1:19">
      <c r="A6" s="171"/>
      <c r="B6" s="129" t="s">
        <v>99</v>
      </c>
      <c r="C6" s="130"/>
      <c r="D6" s="177"/>
      <c r="E6" s="177"/>
      <c r="F6" s="178"/>
      <c r="G6" s="132"/>
      <c r="H6" s="179"/>
      <c r="I6" s="179"/>
      <c r="J6" s="179"/>
      <c r="K6" s="179"/>
      <c r="L6" s="179"/>
      <c r="M6" s="179"/>
      <c r="N6" s="92"/>
      <c r="O6" s="92"/>
      <c r="P6" s="92"/>
      <c r="Q6" s="92"/>
      <c r="R6" s="92"/>
      <c r="S6" s="92"/>
    </row>
    <row r="7" spans="1:19">
      <c r="A7" s="92"/>
      <c r="B7" s="134"/>
      <c r="C7" s="130"/>
      <c r="D7" s="180"/>
      <c r="E7" s="180"/>
      <c r="F7" s="176"/>
      <c r="G7" s="135"/>
      <c r="H7" s="136"/>
      <c r="I7" s="136"/>
      <c r="J7" s="136"/>
      <c r="K7" s="136"/>
      <c r="L7" s="136"/>
      <c r="M7" s="136"/>
      <c r="N7" s="92"/>
      <c r="O7" s="92"/>
      <c r="P7" s="92"/>
      <c r="Q7" s="92"/>
      <c r="R7" s="92"/>
      <c r="S7" s="92"/>
    </row>
    <row r="8" spans="1:19">
      <c r="A8" s="181">
        <v>1.1000000000000001</v>
      </c>
      <c r="B8" s="134"/>
      <c r="C8" s="130"/>
      <c r="D8" s="180"/>
      <c r="E8" s="180"/>
      <c r="F8" s="176">
        <f>E8*C8</f>
        <v>0</v>
      </c>
      <c r="G8" s="135"/>
      <c r="H8" s="971"/>
      <c r="I8" s="971"/>
      <c r="J8" s="971"/>
      <c r="K8" s="971"/>
      <c r="L8" s="971"/>
      <c r="M8" s="971"/>
      <c r="N8" s="971">
        <f t="shared" ref="N8:S8" si="0">H8*$F8</f>
        <v>0</v>
      </c>
      <c r="O8" s="971">
        <f t="shared" si="0"/>
        <v>0</v>
      </c>
      <c r="P8" s="971">
        <f t="shared" si="0"/>
        <v>0</v>
      </c>
      <c r="Q8" s="971">
        <f t="shared" si="0"/>
        <v>0</v>
      </c>
      <c r="R8" s="971">
        <f t="shared" si="0"/>
        <v>0</v>
      </c>
      <c r="S8" s="971">
        <f t="shared" si="0"/>
        <v>0</v>
      </c>
    </row>
    <row r="9" spans="1:19">
      <c r="A9" s="181"/>
      <c r="B9" s="242"/>
      <c r="C9" s="130"/>
      <c r="D9" s="180"/>
      <c r="E9" s="180"/>
      <c r="F9" s="176"/>
      <c r="G9" s="135"/>
      <c r="H9" s="971"/>
      <c r="I9" s="971"/>
      <c r="J9" s="971"/>
      <c r="K9" s="971"/>
      <c r="L9" s="971"/>
      <c r="M9" s="971"/>
      <c r="N9" s="971"/>
      <c r="O9" s="971"/>
      <c r="P9" s="971"/>
      <c r="Q9" s="971"/>
      <c r="R9" s="971"/>
      <c r="S9" s="971"/>
    </row>
    <row r="10" spans="1:19">
      <c r="A10" s="181"/>
      <c r="B10" s="242"/>
      <c r="C10" s="130"/>
      <c r="D10" s="180"/>
      <c r="E10" s="180"/>
      <c r="F10" s="176">
        <f>E10*C10</f>
        <v>0</v>
      </c>
      <c r="G10" s="135"/>
      <c r="H10" s="971"/>
      <c r="I10" s="971"/>
      <c r="J10" s="971"/>
      <c r="K10" s="971"/>
      <c r="L10" s="971"/>
      <c r="M10" s="971"/>
      <c r="N10" s="971">
        <f t="shared" ref="N10:S10" si="1">H10*$F10</f>
        <v>0</v>
      </c>
      <c r="O10" s="971">
        <f t="shared" si="1"/>
        <v>0</v>
      </c>
      <c r="P10" s="971">
        <f t="shared" si="1"/>
        <v>0</v>
      </c>
      <c r="Q10" s="971">
        <f t="shared" si="1"/>
        <v>0</v>
      </c>
      <c r="R10" s="971">
        <f t="shared" si="1"/>
        <v>0</v>
      </c>
      <c r="S10" s="971">
        <f t="shared" si="1"/>
        <v>0</v>
      </c>
    </row>
    <row r="11" spans="1:19">
      <c r="A11" s="181"/>
      <c r="B11" s="134"/>
      <c r="C11" s="130"/>
      <c r="D11" s="180"/>
      <c r="E11" s="180"/>
      <c r="F11" s="176"/>
      <c r="G11" s="135"/>
      <c r="H11" s="982"/>
      <c r="I11" s="982"/>
      <c r="J11" s="982"/>
      <c r="K11" s="982"/>
      <c r="L11" s="982"/>
      <c r="M11" s="982"/>
      <c r="N11" s="971"/>
      <c r="O11" s="971"/>
      <c r="P11" s="971"/>
      <c r="Q11" s="971"/>
      <c r="R11" s="971"/>
      <c r="S11" s="971"/>
    </row>
    <row r="12" spans="1:19">
      <c r="A12" s="181">
        <v>1.2</v>
      </c>
      <c r="B12" s="134"/>
      <c r="C12" s="130"/>
      <c r="D12" s="180"/>
      <c r="E12" s="180"/>
      <c r="F12" s="176">
        <f>E12*C12</f>
        <v>0</v>
      </c>
      <c r="G12" s="135"/>
      <c r="H12" s="971"/>
      <c r="I12" s="971"/>
      <c r="J12" s="971"/>
      <c r="K12" s="971"/>
      <c r="L12" s="971"/>
      <c r="M12" s="971"/>
      <c r="N12" s="971">
        <f t="shared" ref="N12:S12" si="2">H12*$F12</f>
        <v>0</v>
      </c>
      <c r="O12" s="971">
        <f t="shared" si="2"/>
        <v>0</v>
      </c>
      <c r="P12" s="971">
        <f t="shared" si="2"/>
        <v>0</v>
      </c>
      <c r="Q12" s="971">
        <f t="shared" si="2"/>
        <v>0</v>
      </c>
      <c r="R12" s="971">
        <f t="shared" si="2"/>
        <v>0</v>
      </c>
      <c r="S12" s="971">
        <f t="shared" si="2"/>
        <v>0</v>
      </c>
    </row>
    <row r="13" spans="1:19">
      <c r="A13" s="181"/>
      <c r="B13" s="134"/>
      <c r="C13" s="130"/>
      <c r="D13" s="180"/>
      <c r="E13" s="180"/>
      <c r="F13" s="176"/>
      <c r="G13" s="135"/>
      <c r="H13" s="982"/>
      <c r="I13" s="982"/>
      <c r="J13" s="982"/>
      <c r="K13" s="982"/>
      <c r="L13" s="982"/>
      <c r="M13" s="982"/>
      <c r="N13" s="971"/>
      <c r="O13" s="971"/>
      <c r="P13" s="971"/>
      <c r="Q13" s="971"/>
      <c r="R13" s="971"/>
      <c r="S13" s="971"/>
    </row>
    <row r="14" spans="1:19">
      <c r="A14" s="181"/>
      <c r="B14" s="134"/>
      <c r="C14" s="130"/>
      <c r="D14" s="180"/>
      <c r="E14" s="180"/>
      <c r="F14" s="176"/>
      <c r="G14" s="135"/>
      <c r="H14" s="971"/>
      <c r="I14" s="971"/>
      <c r="J14" s="971"/>
      <c r="K14" s="971"/>
      <c r="L14" s="971"/>
      <c r="M14" s="971"/>
      <c r="N14" s="971"/>
      <c r="O14" s="971"/>
      <c r="P14" s="971"/>
      <c r="Q14" s="971"/>
      <c r="R14" s="971"/>
      <c r="S14" s="971"/>
    </row>
    <row r="15" spans="1:19">
      <c r="A15" s="181">
        <v>1.3</v>
      </c>
      <c r="B15" s="134"/>
      <c r="C15" s="130"/>
      <c r="D15" s="180"/>
      <c r="E15" s="180"/>
      <c r="F15" s="176">
        <f>E15*C15</f>
        <v>0</v>
      </c>
      <c r="G15" s="135"/>
      <c r="H15" s="971"/>
      <c r="I15" s="971"/>
      <c r="J15" s="971"/>
      <c r="K15" s="971"/>
      <c r="L15" s="971"/>
      <c r="M15" s="971"/>
      <c r="N15" s="971">
        <f t="shared" ref="N15:S15" si="3">H15*$F15</f>
        <v>0</v>
      </c>
      <c r="O15" s="971">
        <f t="shared" si="3"/>
        <v>0</v>
      </c>
      <c r="P15" s="971">
        <f t="shared" si="3"/>
        <v>0</v>
      </c>
      <c r="Q15" s="971">
        <f t="shared" si="3"/>
        <v>0</v>
      </c>
      <c r="R15" s="971">
        <f t="shared" si="3"/>
        <v>0</v>
      </c>
      <c r="S15" s="971">
        <f t="shared" si="3"/>
        <v>0</v>
      </c>
    </row>
    <row r="16" spans="1:19">
      <c r="A16" s="181"/>
      <c r="B16" s="134"/>
      <c r="C16" s="130"/>
      <c r="D16" s="180"/>
      <c r="E16" s="180"/>
      <c r="F16" s="176"/>
      <c r="G16" s="135"/>
      <c r="H16" s="982"/>
      <c r="I16" s="982"/>
      <c r="J16" s="982"/>
      <c r="K16" s="982"/>
      <c r="L16" s="982"/>
      <c r="M16" s="982"/>
      <c r="N16" s="971"/>
      <c r="O16" s="971"/>
      <c r="P16" s="971"/>
      <c r="Q16" s="971"/>
      <c r="R16" s="971"/>
      <c r="S16" s="971"/>
    </row>
    <row r="17" spans="1:19">
      <c r="A17" s="181">
        <v>1.4</v>
      </c>
      <c r="B17" s="134"/>
      <c r="C17" s="130"/>
      <c r="D17" s="180"/>
      <c r="E17" s="180"/>
      <c r="F17" s="176">
        <f>E17*C17</f>
        <v>0</v>
      </c>
      <c r="G17" s="135"/>
      <c r="H17" s="971"/>
      <c r="I17" s="971"/>
      <c r="J17" s="971"/>
      <c r="K17" s="971"/>
      <c r="L17" s="971"/>
      <c r="M17" s="971"/>
      <c r="N17" s="971">
        <f t="shared" ref="N17:S17" si="4">H17*$F17</f>
        <v>0</v>
      </c>
      <c r="O17" s="971">
        <f t="shared" si="4"/>
        <v>0</v>
      </c>
      <c r="P17" s="971">
        <f t="shared" si="4"/>
        <v>0</v>
      </c>
      <c r="Q17" s="971">
        <f t="shared" si="4"/>
        <v>0</v>
      </c>
      <c r="R17" s="971">
        <f t="shared" si="4"/>
        <v>0</v>
      </c>
      <c r="S17" s="971">
        <f t="shared" si="4"/>
        <v>0</v>
      </c>
    </row>
    <row r="18" spans="1:19">
      <c r="A18" s="181"/>
      <c r="B18" s="134"/>
      <c r="C18" s="130"/>
      <c r="D18" s="180"/>
      <c r="E18" s="180"/>
      <c r="F18" s="176"/>
      <c r="G18" s="135"/>
      <c r="H18" s="971"/>
      <c r="I18" s="971"/>
      <c r="J18" s="971"/>
      <c r="K18" s="971"/>
      <c r="L18" s="971"/>
      <c r="M18" s="971"/>
      <c r="N18" s="971"/>
      <c r="O18" s="971"/>
      <c r="P18" s="971"/>
      <c r="Q18" s="971"/>
      <c r="R18" s="971"/>
      <c r="S18" s="971"/>
    </row>
    <row r="19" spans="1:19">
      <c r="A19" s="181"/>
      <c r="B19" s="134"/>
      <c r="C19" s="130"/>
      <c r="D19" s="180"/>
      <c r="E19" s="180"/>
      <c r="F19" s="176"/>
      <c r="G19" s="135"/>
      <c r="H19" s="971"/>
      <c r="I19" s="971"/>
      <c r="J19" s="971"/>
      <c r="K19" s="971"/>
      <c r="L19" s="971"/>
      <c r="M19" s="971"/>
      <c r="N19" s="971"/>
      <c r="O19" s="971"/>
      <c r="P19" s="971"/>
      <c r="Q19" s="971"/>
      <c r="R19" s="971"/>
      <c r="S19" s="971"/>
    </row>
    <row r="20" spans="1:19">
      <c r="A20" s="181">
        <v>1.5</v>
      </c>
      <c r="B20" s="134"/>
      <c r="C20" s="130"/>
      <c r="D20" s="180"/>
      <c r="E20" s="180"/>
      <c r="F20" s="176">
        <f>E20*C20</f>
        <v>0</v>
      </c>
      <c r="G20" s="135"/>
      <c r="H20" s="971"/>
      <c r="I20" s="971"/>
      <c r="J20" s="971"/>
      <c r="K20" s="971"/>
      <c r="L20" s="971"/>
      <c r="M20" s="971"/>
      <c r="N20" s="971">
        <f t="shared" ref="N20:S20" si="5">H20*$F20</f>
        <v>0</v>
      </c>
      <c r="O20" s="971">
        <f t="shared" si="5"/>
        <v>0</v>
      </c>
      <c r="P20" s="971">
        <f t="shared" si="5"/>
        <v>0</v>
      </c>
      <c r="Q20" s="971">
        <f t="shared" si="5"/>
        <v>0</v>
      </c>
      <c r="R20" s="971">
        <f t="shared" si="5"/>
        <v>0</v>
      </c>
      <c r="S20" s="971">
        <f t="shared" si="5"/>
        <v>0</v>
      </c>
    </row>
    <row r="21" spans="1:19">
      <c r="A21" s="181"/>
      <c r="B21" s="134"/>
      <c r="C21" s="130"/>
      <c r="D21" s="180"/>
      <c r="E21" s="180"/>
      <c r="F21" s="176"/>
      <c r="G21" s="135"/>
      <c r="H21" s="971"/>
      <c r="I21" s="971"/>
      <c r="J21" s="971"/>
      <c r="K21" s="971"/>
      <c r="L21" s="971"/>
      <c r="M21" s="971"/>
      <c r="N21" s="971"/>
      <c r="O21" s="971"/>
      <c r="P21" s="971"/>
      <c r="Q21" s="971"/>
      <c r="R21" s="971"/>
      <c r="S21" s="971"/>
    </row>
    <row r="22" spans="1:19">
      <c r="A22" s="181">
        <v>1.6</v>
      </c>
      <c r="B22" s="134"/>
      <c r="C22" s="130"/>
      <c r="D22" s="180"/>
      <c r="E22" s="180"/>
      <c r="F22" s="176">
        <f>E22*C22</f>
        <v>0</v>
      </c>
      <c r="G22" s="135"/>
      <c r="H22" s="971"/>
      <c r="I22" s="971"/>
      <c r="J22" s="971"/>
      <c r="K22" s="971"/>
      <c r="L22" s="971"/>
      <c r="M22" s="971"/>
      <c r="N22" s="971">
        <f t="shared" ref="N22:S22" si="6">H22*$F22</f>
        <v>0</v>
      </c>
      <c r="O22" s="971">
        <f t="shared" si="6"/>
        <v>0</v>
      </c>
      <c r="P22" s="971">
        <f t="shared" si="6"/>
        <v>0</v>
      </c>
      <c r="Q22" s="971">
        <f t="shared" si="6"/>
        <v>0</v>
      </c>
      <c r="R22" s="971">
        <f t="shared" si="6"/>
        <v>0</v>
      </c>
      <c r="S22" s="971">
        <f t="shared" si="6"/>
        <v>0</v>
      </c>
    </row>
    <row r="23" spans="1:19">
      <c r="A23" s="92"/>
      <c r="B23" s="134"/>
      <c r="C23" s="130"/>
      <c r="D23" s="180"/>
      <c r="E23" s="180"/>
      <c r="F23" s="176"/>
      <c r="G23" s="135"/>
      <c r="H23" s="971"/>
      <c r="I23" s="971"/>
      <c r="J23" s="971"/>
      <c r="K23" s="971"/>
      <c r="L23" s="971"/>
      <c r="M23" s="971"/>
      <c r="N23" s="971"/>
      <c r="O23" s="971"/>
      <c r="P23" s="971"/>
      <c r="Q23" s="971"/>
      <c r="R23" s="971"/>
      <c r="S23" s="971"/>
    </row>
    <row r="24" spans="1:19">
      <c r="A24" s="94"/>
      <c r="B24" s="141" t="s">
        <v>44</v>
      </c>
      <c r="C24" s="183">
        <f>SUM(C6:C23)</f>
        <v>0</v>
      </c>
      <c r="D24" s="232"/>
      <c r="E24" s="232"/>
      <c r="F24" s="183">
        <f>SUM(F6:F23)</f>
        <v>0</v>
      </c>
      <c r="G24" s="144"/>
      <c r="H24" s="1009"/>
      <c r="I24" s="232"/>
      <c r="J24" s="232"/>
      <c r="K24" s="232"/>
      <c r="L24" s="232"/>
      <c r="M24" s="232"/>
      <c r="N24" s="1010">
        <f t="shared" ref="N24:S24" si="7">SUM(N8:N22)</f>
        <v>0</v>
      </c>
      <c r="O24" s="1010">
        <f t="shared" si="7"/>
        <v>0</v>
      </c>
      <c r="P24" s="1010">
        <f t="shared" si="7"/>
        <v>0</v>
      </c>
      <c r="Q24" s="1010">
        <f t="shared" si="7"/>
        <v>0</v>
      </c>
      <c r="R24" s="1010">
        <f t="shared" si="7"/>
        <v>0</v>
      </c>
      <c r="S24" s="1010">
        <f t="shared" si="7"/>
        <v>0</v>
      </c>
    </row>
    <row r="25" spans="1:19">
      <c r="A25" s="92"/>
      <c r="B25" s="146" t="s">
        <v>103</v>
      </c>
      <c r="C25" s="130"/>
      <c r="D25" s="91"/>
      <c r="E25" s="180"/>
      <c r="F25" s="176"/>
      <c r="G25" s="135"/>
      <c r="H25" s="971"/>
      <c r="I25" s="971"/>
      <c r="J25" s="971"/>
      <c r="K25" s="971"/>
      <c r="L25" s="971"/>
      <c r="M25" s="971"/>
      <c r="N25" s="971"/>
      <c r="O25" s="971"/>
      <c r="P25" s="971"/>
      <c r="Q25" s="971"/>
      <c r="R25" s="971"/>
      <c r="S25" s="971"/>
    </row>
    <row r="26" spans="1:19">
      <c r="A26" s="92"/>
      <c r="B26" s="134"/>
      <c r="C26" s="130"/>
      <c r="D26" s="92"/>
      <c r="E26" s="180"/>
      <c r="F26" s="176"/>
      <c r="G26" s="149"/>
      <c r="H26" s="984"/>
      <c r="I26" s="984"/>
      <c r="J26" s="984"/>
      <c r="K26" s="984"/>
      <c r="L26" s="984"/>
      <c r="M26" s="984"/>
      <c r="N26" s="985"/>
      <c r="O26" s="985"/>
      <c r="P26" s="985"/>
      <c r="Q26" s="985"/>
      <c r="R26" s="985"/>
      <c r="S26" s="985"/>
    </row>
    <row r="27" spans="1:19">
      <c r="A27" s="181">
        <v>2.1</v>
      </c>
      <c r="B27" s="134" t="s">
        <v>120</v>
      </c>
      <c r="C27" s="248">
        <f>30/60</f>
        <v>0.5</v>
      </c>
      <c r="D27" s="186" t="str">
        <f>Inputs!$D$80</f>
        <v>Skilled Electrical Worker BH</v>
      </c>
      <c r="E27" s="180">
        <v>2</v>
      </c>
      <c r="F27" s="176">
        <f>E27*C27</f>
        <v>1</v>
      </c>
      <c r="G27" s="149"/>
      <c r="H27" s="971">
        <f>Inputs!L$80</f>
        <v>122.54295007007411</v>
      </c>
      <c r="I27" s="971">
        <f>Inputs!M$80</f>
        <v>124.96041976315415</v>
      </c>
      <c r="J27" s="971">
        <f>Inputs!N$80</f>
        <v>127.16457642850023</v>
      </c>
      <c r="K27" s="971">
        <f>Inputs!O$80</f>
        <v>129.40761185733479</v>
      </c>
      <c r="L27" s="971">
        <f>Inputs!P$80</f>
        <v>131.69021182588875</v>
      </c>
      <c r="M27" s="971">
        <f>Inputs!Q$80</f>
        <v>134.01307420668928</v>
      </c>
      <c r="N27" s="971">
        <f t="shared" ref="N27:S27" si="8">H27*$F27</f>
        <v>122.54295007007411</v>
      </c>
      <c r="O27" s="971">
        <f t="shared" si="8"/>
        <v>124.96041976315415</v>
      </c>
      <c r="P27" s="971">
        <f t="shared" si="8"/>
        <v>127.16457642850023</v>
      </c>
      <c r="Q27" s="971">
        <f t="shared" si="8"/>
        <v>129.40761185733479</v>
      </c>
      <c r="R27" s="971">
        <f t="shared" si="8"/>
        <v>131.69021182588875</v>
      </c>
      <c r="S27" s="971">
        <f t="shared" si="8"/>
        <v>134.01307420668928</v>
      </c>
    </row>
    <row r="28" spans="1:19">
      <c r="A28" s="181"/>
      <c r="B28" s="134"/>
      <c r="C28" s="130"/>
      <c r="D28" s="94"/>
      <c r="E28" s="180"/>
      <c r="F28" s="176"/>
      <c r="G28" s="149"/>
      <c r="H28" s="984"/>
      <c r="I28" s="984"/>
      <c r="J28" s="984"/>
      <c r="K28" s="984"/>
      <c r="L28" s="984"/>
      <c r="M28" s="984"/>
      <c r="N28" s="998"/>
      <c r="O28" s="998"/>
      <c r="P28" s="998"/>
      <c r="Q28" s="998"/>
      <c r="R28" s="998"/>
      <c r="S28" s="998"/>
    </row>
    <row r="29" spans="1:19">
      <c r="A29" s="187"/>
      <c r="B29" s="141" t="s">
        <v>44</v>
      </c>
      <c r="C29" s="183">
        <f>SUM(C25:C28)</f>
        <v>0.5</v>
      </c>
      <c r="D29" s="232"/>
      <c r="E29" s="232"/>
      <c r="F29" s="183">
        <f>SUM(F25:F28)</f>
        <v>1</v>
      </c>
      <c r="G29" s="144"/>
      <c r="H29" s="992"/>
      <c r="I29" s="992"/>
      <c r="J29" s="992"/>
      <c r="K29" s="992"/>
      <c r="L29" s="992"/>
      <c r="M29" s="992"/>
      <c r="N29" s="992">
        <f t="shared" ref="N29:S29" si="9">SUM(N27:N28)</f>
        <v>122.54295007007411</v>
      </c>
      <c r="O29" s="992">
        <f t="shared" si="9"/>
        <v>124.96041976315415</v>
      </c>
      <c r="P29" s="992">
        <f t="shared" si="9"/>
        <v>127.16457642850023</v>
      </c>
      <c r="Q29" s="992">
        <f t="shared" si="9"/>
        <v>129.40761185733479</v>
      </c>
      <c r="R29" s="992">
        <f t="shared" si="9"/>
        <v>131.69021182588875</v>
      </c>
      <c r="S29" s="992">
        <f t="shared" si="9"/>
        <v>134.01307420668928</v>
      </c>
    </row>
    <row r="30" spans="1:19">
      <c r="A30" s="181"/>
      <c r="B30" s="129" t="s">
        <v>104</v>
      </c>
      <c r="C30" s="130"/>
      <c r="D30" s="180"/>
      <c r="E30" s="180"/>
      <c r="F30" s="176"/>
      <c r="G30" s="149"/>
      <c r="H30" s="984"/>
      <c r="I30" s="984"/>
      <c r="J30" s="984"/>
      <c r="K30" s="984"/>
      <c r="L30" s="984"/>
      <c r="M30" s="984"/>
      <c r="N30" s="998"/>
      <c r="O30" s="998"/>
      <c r="P30" s="998"/>
      <c r="Q30" s="998"/>
      <c r="R30" s="998"/>
      <c r="S30" s="998"/>
    </row>
    <row r="31" spans="1:19">
      <c r="A31" s="92"/>
      <c r="B31" s="134"/>
      <c r="C31" s="130"/>
      <c r="D31" s="180"/>
      <c r="E31" s="180"/>
      <c r="F31" s="176"/>
      <c r="G31" s="149"/>
      <c r="H31" s="971"/>
      <c r="I31" s="971"/>
      <c r="J31" s="971"/>
      <c r="K31" s="971"/>
      <c r="L31" s="971"/>
      <c r="M31" s="971"/>
      <c r="N31" s="971"/>
      <c r="O31" s="971"/>
      <c r="P31" s="971"/>
      <c r="Q31" s="971"/>
      <c r="R31" s="971"/>
      <c r="S31" s="971"/>
    </row>
    <row r="32" spans="1:19">
      <c r="A32" s="181">
        <v>3.1</v>
      </c>
      <c r="B32" s="134"/>
      <c r="C32" s="130"/>
      <c r="D32" s="186"/>
      <c r="E32" s="180"/>
      <c r="F32" s="176">
        <f>E32*C32</f>
        <v>0</v>
      </c>
      <c r="G32" s="149"/>
      <c r="H32" s="985"/>
      <c r="I32" s="985"/>
      <c r="J32" s="985"/>
      <c r="K32" s="985"/>
      <c r="L32" s="985"/>
      <c r="M32" s="985"/>
      <c r="N32" s="971">
        <f t="shared" ref="N32:S32" si="10">H32*$F32</f>
        <v>0</v>
      </c>
      <c r="O32" s="971">
        <f t="shared" si="10"/>
        <v>0</v>
      </c>
      <c r="P32" s="971">
        <f t="shared" si="10"/>
        <v>0</v>
      </c>
      <c r="Q32" s="971">
        <f t="shared" si="10"/>
        <v>0</v>
      </c>
      <c r="R32" s="971">
        <f t="shared" si="10"/>
        <v>0</v>
      </c>
      <c r="S32" s="971">
        <f t="shared" si="10"/>
        <v>0</v>
      </c>
    </row>
    <row r="33" spans="1:19">
      <c r="A33" s="181"/>
      <c r="B33" s="134"/>
      <c r="C33" s="130"/>
      <c r="D33" s="199"/>
      <c r="E33" s="180"/>
      <c r="F33" s="176"/>
      <c r="G33" s="149"/>
      <c r="H33" s="971"/>
      <c r="I33" s="971"/>
      <c r="J33" s="971"/>
      <c r="K33" s="971"/>
      <c r="L33" s="971"/>
      <c r="M33" s="971"/>
      <c r="N33" s="971"/>
      <c r="O33" s="971"/>
      <c r="P33" s="971"/>
      <c r="Q33" s="971"/>
      <c r="R33" s="971"/>
      <c r="S33" s="971"/>
    </row>
    <row r="34" spans="1:19">
      <c r="A34" s="181">
        <v>3.2</v>
      </c>
      <c r="B34" s="134"/>
      <c r="C34" s="130"/>
      <c r="D34" s="186"/>
      <c r="E34" s="180"/>
      <c r="F34" s="176">
        <f>E34*C34</f>
        <v>0</v>
      </c>
      <c r="G34" s="149"/>
      <c r="H34" s="985"/>
      <c r="I34" s="985"/>
      <c r="J34" s="985"/>
      <c r="K34" s="985"/>
      <c r="L34" s="985"/>
      <c r="M34" s="985"/>
      <c r="N34" s="971">
        <f t="shared" ref="N34:S34" si="11">H34*$F34</f>
        <v>0</v>
      </c>
      <c r="O34" s="971">
        <f t="shared" si="11"/>
        <v>0</v>
      </c>
      <c r="P34" s="971">
        <f t="shared" si="11"/>
        <v>0</v>
      </c>
      <c r="Q34" s="971">
        <f t="shared" si="11"/>
        <v>0</v>
      </c>
      <c r="R34" s="971">
        <f t="shared" si="11"/>
        <v>0</v>
      </c>
      <c r="S34" s="971">
        <f t="shared" si="11"/>
        <v>0</v>
      </c>
    </row>
    <row r="35" spans="1:19">
      <c r="A35" s="92"/>
      <c r="B35" s="134"/>
      <c r="C35" s="130"/>
      <c r="D35" s="180"/>
      <c r="E35" s="180"/>
      <c r="F35" s="176"/>
      <c r="G35" s="135"/>
      <c r="H35" s="982"/>
      <c r="I35" s="982"/>
      <c r="J35" s="982"/>
      <c r="K35" s="982"/>
      <c r="L35" s="982"/>
      <c r="M35" s="982"/>
      <c r="N35" s="1000"/>
      <c r="O35" s="1000"/>
      <c r="P35" s="1000"/>
      <c r="Q35" s="1000"/>
      <c r="R35" s="1000"/>
      <c r="S35" s="1000"/>
    </row>
    <row r="36" spans="1:19">
      <c r="A36" s="181">
        <v>3.3</v>
      </c>
      <c r="B36" s="134"/>
      <c r="C36" s="130"/>
      <c r="D36" s="186"/>
      <c r="E36" s="180"/>
      <c r="F36" s="176">
        <f>E36*C36</f>
        <v>0</v>
      </c>
      <c r="G36" s="135"/>
      <c r="H36" s="985"/>
      <c r="I36" s="985"/>
      <c r="J36" s="985"/>
      <c r="K36" s="985"/>
      <c r="L36" s="985"/>
      <c r="M36" s="985"/>
      <c r="N36" s="971">
        <f t="shared" ref="N36:S36" si="12">H36*$F36</f>
        <v>0</v>
      </c>
      <c r="O36" s="971">
        <f t="shared" si="12"/>
        <v>0</v>
      </c>
      <c r="P36" s="971">
        <f t="shared" si="12"/>
        <v>0</v>
      </c>
      <c r="Q36" s="971">
        <f t="shared" si="12"/>
        <v>0</v>
      </c>
      <c r="R36" s="971">
        <f t="shared" si="12"/>
        <v>0</v>
      </c>
      <c r="S36" s="971">
        <f t="shared" si="12"/>
        <v>0</v>
      </c>
    </row>
    <row r="37" spans="1:19">
      <c r="A37" s="181"/>
      <c r="B37" s="134"/>
      <c r="C37" s="130"/>
      <c r="D37" s="199"/>
      <c r="E37" s="180"/>
      <c r="F37" s="176"/>
      <c r="G37" s="108"/>
      <c r="H37" s="971"/>
      <c r="I37" s="971"/>
      <c r="J37" s="971"/>
      <c r="K37" s="971"/>
      <c r="L37" s="971"/>
      <c r="M37" s="971"/>
      <c r="N37" s="971"/>
      <c r="O37" s="971"/>
      <c r="P37" s="971"/>
      <c r="Q37" s="971"/>
      <c r="R37" s="971"/>
      <c r="S37" s="971"/>
    </row>
    <row r="38" spans="1:19">
      <c r="A38" s="181">
        <v>3.4</v>
      </c>
      <c r="B38" s="134"/>
      <c r="C38" s="130"/>
      <c r="D38" s="186"/>
      <c r="E38" s="180"/>
      <c r="F38" s="176">
        <f>E38*C38</f>
        <v>0</v>
      </c>
      <c r="G38" s="135"/>
      <c r="H38" s="985"/>
      <c r="I38" s="985"/>
      <c r="J38" s="985"/>
      <c r="K38" s="985"/>
      <c r="L38" s="985"/>
      <c r="M38" s="985"/>
      <c r="N38" s="971">
        <f t="shared" ref="N38:S38" si="13">H38*$F38</f>
        <v>0</v>
      </c>
      <c r="O38" s="971">
        <f t="shared" si="13"/>
        <v>0</v>
      </c>
      <c r="P38" s="971">
        <f t="shared" si="13"/>
        <v>0</v>
      </c>
      <c r="Q38" s="971">
        <f t="shared" si="13"/>
        <v>0</v>
      </c>
      <c r="R38" s="971">
        <f t="shared" si="13"/>
        <v>0</v>
      </c>
      <c r="S38" s="971">
        <f t="shared" si="13"/>
        <v>0</v>
      </c>
    </row>
    <row r="39" spans="1:19">
      <c r="A39" s="181"/>
      <c r="B39" s="134"/>
      <c r="C39" s="130"/>
      <c r="D39" s="180"/>
      <c r="E39" s="180"/>
      <c r="F39" s="176"/>
      <c r="G39" s="107"/>
      <c r="H39" s="982"/>
      <c r="I39" s="982"/>
      <c r="J39" s="982"/>
      <c r="K39" s="982"/>
      <c r="L39" s="982"/>
      <c r="M39" s="982"/>
      <c r="N39" s="1000"/>
      <c r="O39" s="1000"/>
      <c r="P39" s="1000"/>
      <c r="Q39" s="1000"/>
      <c r="R39" s="1000"/>
      <c r="S39" s="1000"/>
    </row>
    <row r="40" spans="1:19">
      <c r="A40" s="187"/>
      <c r="B40" s="141" t="s">
        <v>44</v>
      </c>
      <c r="C40" s="183">
        <f>SUM(C30:C39)</f>
        <v>0</v>
      </c>
      <c r="D40" s="232"/>
      <c r="E40" s="232"/>
      <c r="F40" s="183">
        <f>SUM(F30:F39)</f>
        <v>0</v>
      </c>
      <c r="G40" s="144"/>
      <c r="H40" s="992"/>
      <c r="I40" s="992"/>
      <c r="J40" s="992"/>
      <c r="K40" s="992"/>
      <c r="L40" s="992"/>
      <c r="M40" s="992"/>
      <c r="N40" s="992">
        <f t="shared" ref="N40:S40" si="14">SUM(N32:N38)</f>
        <v>0</v>
      </c>
      <c r="O40" s="992">
        <f t="shared" si="14"/>
        <v>0</v>
      </c>
      <c r="P40" s="992">
        <f t="shared" si="14"/>
        <v>0</v>
      </c>
      <c r="Q40" s="992">
        <f t="shared" si="14"/>
        <v>0</v>
      </c>
      <c r="R40" s="992">
        <f t="shared" si="14"/>
        <v>0</v>
      </c>
      <c r="S40" s="992">
        <f t="shared" si="14"/>
        <v>0</v>
      </c>
    </row>
    <row r="41" spans="1:19">
      <c r="A41" s="92"/>
      <c r="B41" s="129" t="s">
        <v>106</v>
      </c>
      <c r="C41" s="130"/>
      <c r="D41" s="180"/>
      <c r="E41" s="180"/>
      <c r="F41" s="176"/>
      <c r="G41" s="135"/>
      <c r="H41" s="982"/>
      <c r="I41" s="982"/>
      <c r="J41" s="982"/>
      <c r="K41" s="982"/>
      <c r="L41" s="982"/>
      <c r="M41" s="982"/>
      <c r="N41" s="1000"/>
      <c r="O41" s="1000"/>
      <c r="P41" s="1000"/>
      <c r="Q41" s="1000"/>
      <c r="R41" s="1000"/>
      <c r="S41" s="1000"/>
    </row>
    <row r="42" spans="1:19">
      <c r="A42" s="92"/>
      <c r="B42" s="134"/>
      <c r="C42" s="130"/>
      <c r="D42" s="180"/>
      <c r="E42" s="180"/>
      <c r="F42" s="176"/>
      <c r="G42" s="135"/>
      <c r="H42" s="971"/>
      <c r="I42" s="971"/>
      <c r="J42" s="971"/>
      <c r="K42" s="971"/>
      <c r="L42" s="971"/>
      <c r="M42" s="971"/>
      <c r="N42" s="971"/>
      <c r="O42" s="971"/>
      <c r="P42" s="971"/>
      <c r="Q42" s="971"/>
      <c r="R42" s="971"/>
      <c r="S42" s="971"/>
    </row>
    <row r="43" spans="1:19">
      <c r="A43" s="181">
        <v>4.0999999999999996</v>
      </c>
      <c r="B43" s="134"/>
      <c r="C43" s="130"/>
      <c r="D43" s="186"/>
      <c r="E43" s="180"/>
      <c r="F43" s="176">
        <f>E43*C43</f>
        <v>0</v>
      </c>
      <c r="G43" s="135"/>
      <c r="H43" s="985"/>
      <c r="I43" s="985"/>
      <c r="J43" s="985"/>
      <c r="K43" s="985"/>
      <c r="L43" s="985"/>
      <c r="M43" s="985"/>
      <c r="N43" s="1015">
        <f t="shared" ref="N43:S43" si="15">H43*$F43</f>
        <v>0</v>
      </c>
      <c r="O43" s="1015">
        <f t="shared" si="15"/>
        <v>0</v>
      </c>
      <c r="P43" s="1015">
        <f t="shared" si="15"/>
        <v>0</v>
      </c>
      <c r="Q43" s="1015">
        <f t="shared" si="15"/>
        <v>0</v>
      </c>
      <c r="R43" s="1015">
        <f t="shared" si="15"/>
        <v>0</v>
      </c>
      <c r="S43" s="1015">
        <f t="shared" si="15"/>
        <v>0</v>
      </c>
    </row>
    <row r="44" spans="1:19">
      <c r="A44" s="181"/>
      <c r="B44" s="134"/>
      <c r="C44" s="200"/>
      <c r="D44" s="180"/>
      <c r="E44" s="180"/>
      <c r="F44" s="176"/>
      <c r="G44" s="107"/>
      <c r="H44" s="971"/>
      <c r="I44" s="971"/>
      <c r="J44" s="971"/>
      <c r="K44" s="971"/>
      <c r="L44" s="971"/>
      <c r="M44" s="971"/>
      <c r="N44" s="971"/>
      <c r="O44" s="971"/>
      <c r="P44" s="971"/>
      <c r="Q44" s="971"/>
      <c r="R44" s="971"/>
      <c r="S44" s="971"/>
    </row>
    <row r="45" spans="1:19">
      <c r="A45" s="181">
        <v>4.2</v>
      </c>
      <c r="B45" s="134"/>
      <c r="C45" s="130"/>
      <c r="D45" s="180"/>
      <c r="E45" s="180"/>
      <c r="F45" s="176">
        <f>E45*C45</f>
        <v>0</v>
      </c>
      <c r="G45" s="107"/>
      <c r="H45" s="971"/>
      <c r="I45" s="971"/>
      <c r="J45" s="971"/>
      <c r="K45" s="971"/>
      <c r="L45" s="971"/>
      <c r="M45" s="971"/>
      <c r="N45" s="971">
        <f t="shared" ref="N45:S45" si="16">H45*$F45</f>
        <v>0</v>
      </c>
      <c r="O45" s="971">
        <f t="shared" si="16"/>
        <v>0</v>
      </c>
      <c r="P45" s="971">
        <f t="shared" si="16"/>
        <v>0</v>
      </c>
      <c r="Q45" s="971">
        <f t="shared" si="16"/>
        <v>0</v>
      </c>
      <c r="R45" s="971">
        <f t="shared" si="16"/>
        <v>0</v>
      </c>
      <c r="S45" s="971">
        <f t="shared" si="16"/>
        <v>0</v>
      </c>
    </row>
    <row r="46" spans="1:19">
      <c r="A46" s="181"/>
      <c r="B46" s="134"/>
      <c r="C46" s="130"/>
      <c r="D46" s="180"/>
      <c r="E46" s="180"/>
      <c r="F46" s="176"/>
      <c r="G46" s="107"/>
      <c r="H46" s="971"/>
      <c r="I46" s="971"/>
      <c r="J46" s="971"/>
      <c r="K46" s="971"/>
      <c r="L46" s="971"/>
      <c r="M46" s="971"/>
      <c r="N46" s="971"/>
      <c r="O46" s="971"/>
      <c r="P46" s="971"/>
      <c r="Q46" s="971"/>
      <c r="R46" s="971"/>
      <c r="S46" s="971"/>
    </row>
    <row r="47" spans="1:19">
      <c r="A47" s="181"/>
      <c r="B47" s="134"/>
      <c r="C47" s="200"/>
      <c r="D47" s="180"/>
      <c r="E47" s="180"/>
      <c r="F47" s="176"/>
      <c r="G47" s="107"/>
      <c r="H47" s="1013"/>
      <c r="I47" s="1013"/>
      <c r="J47" s="1013"/>
      <c r="K47" s="1013"/>
      <c r="L47" s="1013"/>
      <c r="M47" s="1013"/>
      <c r="N47" s="1014"/>
      <c r="O47" s="1014"/>
      <c r="P47" s="1014"/>
      <c r="Q47" s="1014"/>
      <c r="R47" s="1014"/>
      <c r="S47" s="1014"/>
    </row>
    <row r="48" spans="1:19">
      <c r="A48" s="181">
        <v>4.3</v>
      </c>
      <c r="B48" s="134"/>
      <c r="C48" s="130"/>
      <c r="D48" s="180"/>
      <c r="E48" s="180"/>
      <c r="F48" s="176">
        <f>E48*C48</f>
        <v>0</v>
      </c>
      <c r="G48" s="107"/>
      <c r="H48" s="971"/>
      <c r="I48" s="971"/>
      <c r="J48" s="971"/>
      <c r="K48" s="971"/>
      <c r="L48" s="971"/>
      <c r="M48" s="971"/>
      <c r="N48" s="971">
        <f t="shared" ref="N48:S48" si="17">H48*$F48</f>
        <v>0</v>
      </c>
      <c r="O48" s="971">
        <f t="shared" si="17"/>
        <v>0</v>
      </c>
      <c r="P48" s="971">
        <f t="shared" si="17"/>
        <v>0</v>
      </c>
      <c r="Q48" s="971">
        <f t="shared" si="17"/>
        <v>0</v>
      </c>
      <c r="R48" s="971">
        <f t="shared" si="17"/>
        <v>0</v>
      </c>
      <c r="S48" s="971">
        <f t="shared" si="17"/>
        <v>0</v>
      </c>
    </row>
    <row r="49" spans="1:19">
      <c r="A49" s="181"/>
      <c r="B49" s="134"/>
      <c r="C49" s="130"/>
      <c r="D49" s="180"/>
      <c r="E49" s="180"/>
      <c r="F49" s="176"/>
      <c r="G49" s="107"/>
      <c r="H49" s="984"/>
      <c r="I49" s="984"/>
      <c r="J49" s="984"/>
      <c r="K49" s="984"/>
      <c r="L49" s="984"/>
      <c r="M49" s="984"/>
      <c r="N49" s="984"/>
      <c r="O49" s="998"/>
      <c r="P49" s="998"/>
      <c r="Q49" s="998"/>
      <c r="R49" s="998"/>
      <c r="S49" s="998"/>
    </row>
    <row r="50" spans="1:19">
      <c r="A50" s="181">
        <v>4.4000000000000004</v>
      </c>
      <c r="B50" s="134"/>
      <c r="C50" s="130"/>
      <c r="D50" s="180"/>
      <c r="E50" s="180"/>
      <c r="F50" s="176">
        <f>E50*C50</f>
        <v>0</v>
      </c>
      <c r="G50" s="107"/>
      <c r="H50" s="971"/>
      <c r="I50" s="971"/>
      <c r="J50" s="971"/>
      <c r="K50" s="971"/>
      <c r="L50" s="971"/>
      <c r="M50" s="971"/>
      <c r="N50" s="971">
        <f t="shared" ref="N50:S50" si="18">H50*$F50</f>
        <v>0</v>
      </c>
      <c r="O50" s="971">
        <f t="shared" si="18"/>
        <v>0</v>
      </c>
      <c r="P50" s="971">
        <f t="shared" si="18"/>
        <v>0</v>
      </c>
      <c r="Q50" s="971">
        <f t="shared" si="18"/>
        <v>0</v>
      </c>
      <c r="R50" s="971">
        <f t="shared" si="18"/>
        <v>0</v>
      </c>
      <c r="S50" s="971">
        <f t="shared" si="18"/>
        <v>0</v>
      </c>
    </row>
    <row r="51" spans="1:19">
      <c r="A51" s="181"/>
      <c r="B51" s="134"/>
      <c r="C51" s="200"/>
      <c r="D51" s="180"/>
      <c r="E51" s="180"/>
      <c r="F51" s="176"/>
      <c r="G51" s="107"/>
      <c r="H51" s="984"/>
      <c r="I51" s="984"/>
      <c r="J51" s="984"/>
      <c r="K51" s="984"/>
      <c r="L51" s="984"/>
      <c r="M51" s="984"/>
      <c r="N51" s="984"/>
      <c r="O51" s="998"/>
      <c r="P51" s="998"/>
      <c r="Q51" s="998"/>
      <c r="R51" s="998"/>
      <c r="S51" s="998"/>
    </row>
    <row r="52" spans="1:19">
      <c r="A52" s="181"/>
      <c r="B52" s="134"/>
      <c r="C52" s="200"/>
      <c r="D52" s="180"/>
      <c r="E52" s="180"/>
      <c r="F52" s="176"/>
      <c r="H52" s="982"/>
      <c r="I52" s="982"/>
      <c r="J52" s="982"/>
      <c r="K52" s="982"/>
      <c r="L52" s="982"/>
      <c r="M52" s="982"/>
      <c r="N52" s="982"/>
      <c r="O52" s="1000"/>
      <c r="P52" s="1000"/>
      <c r="Q52" s="1000"/>
      <c r="R52" s="1000"/>
      <c r="S52" s="1000"/>
    </row>
    <row r="53" spans="1:19">
      <c r="A53" s="181"/>
      <c r="B53" s="134"/>
      <c r="C53" s="200"/>
      <c r="D53" s="180"/>
      <c r="E53" s="180"/>
      <c r="F53" s="176"/>
      <c r="H53" s="982"/>
      <c r="I53" s="982"/>
      <c r="J53" s="982"/>
      <c r="K53" s="982"/>
      <c r="L53" s="982"/>
      <c r="M53" s="982"/>
      <c r="N53" s="982"/>
      <c r="O53" s="1000"/>
      <c r="P53" s="1000"/>
      <c r="Q53" s="1000"/>
      <c r="R53" s="1000"/>
      <c r="S53" s="1000"/>
    </row>
    <row r="54" spans="1:19">
      <c r="A54" s="187"/>
      <c r="B54" s="141" t="s">
        <v>44</v>
      </c>
      <c r="C54" s="183">
        <f>SUM(C41:C53)</f>
        <v>0</v>
      </c>
      <c r="D54" s="232"/>
      <c r="E54" s="232"/>
      <c r="F54" s="183">
        <f>SUM(F41:F53)</f>
        <v>0</v>
      </c>
      <c r="G54" s="144"/>
      <c r="H54" s="991"/>
      <c r="I54" s="991"/>
      <c r="J54" s="991"/>
      <c r="K54" s="991"/>
      <c r="L54" s="991"/>
      <c r="M54" s="991"/>
      <c r="N54" s="992">
        <f t="shared" ref="N54:S54" si="19">SUM(N43:N53)</f>
        <v>0</v>
      </c>
      <c r="O54" s="992">
        <f t="shared" si="19"/>
        <v>0</v>
      </c>
      <c r="P54" s="992">
        <f t="shared" si="19"/>
        <v>0</v>
      </c>
      <c r="Q54" s="992">
        <f t="shared" si="19"/>
        <v>0</v>
      </c>
      <c r="R54" s="992">
        <f t="shared" si="19"/>
        <v>0</v>
      </c>
      <c r="S54" s="992">
        <f t="shared" si="19"/>
        <v>0</v>
      </c>
    </row>
    <row r="55" spans="1:19">
      <c r="A55" s="254"/>
      <c r="B55" s="152"/>
      <c r="C55" s="153"/>
      <c r="D55" s="191"/>
      <c r="E55" s="191"/>
      <c r="F55" s="192"/>
      <c r="G55" s="135"/>
      <c r="H55" s="982"/>
      <c r="I55" s="982"/>
      <c r="J55" s="982"/>
      <c r="K55" s="982"/>
      <c r="L55" s="982"/>
      <c r="M55" s="982"/>
      <c r="N55" s="982"/>
      <c r="O55" s="1000"/>
      <c r="P55" s="1000"/>
      <c r="Q55" s="1000"/>
      <c r="R55" s="1000"/>
      <c r="S55" s="1000"/>
    </row>
    <row r="56" spans="1:19">
      <c r="A56" s="254"/>
      <c r="B56" s="152" t="s">
        <v>130</v>
      </c>
      <c r="C56" s="193">
        <f>C24+C29+C40+C54</f>
        <v>0.5</v>
      </c>
      <c r="D56" s="90"/>
      <c r="E56" s="90"/>
      <c r="F56" s="193">
        <f>F24+F29+F40+F54</f>
        <v>1</v>
      </c>
      <c r="G56" s="194"/>
      <c r="H56" s="991"/>
      <c r="I56" s="991"/>
      <c r="J56" s="991"/>
      <c r="K56" s="991"/>
      <c r="L56" s="991"/>
      <c r="M56" s="991"/>
      <c r="N56" s="1011">
        <f t="shared" ref="N56:S56" si="20">N24+N29+N40+N54</f>
        <v>122.54295007007411</v>
      </c>
      <c r="O56" s="1011">
        <f t="shared" si="20"/>
        <v>124.96041976315415</v>
      </c>
      <c r="P56" s="1011">
        <f t="shared" si="20"/>
        <v>127.16457642850023</v>
      </c>
      <c r="Q56" s="1011">
        <f t="shared" si="20"/>
        <v>129.40761185733479</v>
      </c>
      <c r="R56" s="1011">
        <f t="shared" si="20"/>
        <v>131.69021182588875</v>
      </c>
      <c r="S56" s="1011">
        <f t="shared" si="20"/>
        <v>134.01307420668928</v>
      </c>
    </row>
    <row r="57" spans="1:19">
      <c r="H57" s="979"/>
      <c r="I57" s="980"/>
      <c r="J57" s="980"/>
      <c r="K57" s="980"/>
      <c r="L57" s="980"/>
      <c r="M57" s="980"/>
      <c r="N57" s="980"/>
    </row>
    <row r="58" spans="1:19" s="102" customFormat="1">
      <c r="B58" s="152" t="s">
        <v>85</v>
      </c>
      <c r="F58" s="157"/>
      <c r="G58" s="107"/>
      <c r="H58"/>
      <c r="I58"/>
      <c r="J58"/>
      <c r="K58"/>
      <c r="L58"/>
      <c r="M58"/>
      <c r="N58"/>
      <c r="O58"/>
      <c r="P58"/>
      <c r="Q58"/>
      <c r="R58"/>
      <c r="S58"/>
    </row>
    <row r="59" spans="1:19" s="102" customFormat="1">
      <c r="F59" s="157"/>
      <c r="G59" s="107"/>
      <c r="H59"/>
      <c r="I59"/>
      <c r="J59"/>
      <c r="K59"/>
      <c r="L59"/>
      <c r="M59"/>
      <c r="N59"/>
      <c r="O59"/>
      <c r="P59"/>
      <c r="Q59"/>
      <c r="R59"/>
      <c r="S59"/>
    </row>
    <row r="60" spans="1:19" s="102" customFormat="1">
      <c r="B60" s="152" t="s">
        <v>109</v>
      </c>
      <c r="F60" s="157"/>
      <c r="G60" s="107"/>
      <c r="H60"/>
      <c r="I60"/>
      <c r="J60"/>
      <c r="K60"/>
      <c r="L60"/>
      <c r="M60"/>
      <c r="N60"/>
      <c r="O60"/>
      <c r="P60"/>
      <c r="Q60"/>
      <c r="R60"/>
      <c r="S60"/>
    </row>
    <row r="61" spans="1:19" s="102" customFormat="1">
      <c r="B61" s="152"/>
      <c r="F61" s="157"/>
      <c r="G61" s="107"/>
      <c r="H61" s="1001"/>
      <c r="I61" s="1002"/>
      <c r="J61" s="1002"/>
      <c r="K61" s="1002"/>
      <c r="L61" s="1002"/>
      <c r="M61" s="1002"/>
      <c r="N61" s="255"/>
      <c r="O61" s="255"/>
      <c r="P61" s="255"/>
      <c r="Q61" s="255"/>
      <c r="R61" s="255"/>
      <c r="S61" s="255"/>
    </row>
    <row r="62" spans="1:19">
      <c r="B62" s="354" t="s">
        <v>229</v>
      </c>
      <c r="H62" s="979"/>
      <c r="I62" s="979"/>
      <c r="J62" s="979"/>
      <c r="K62" s="979"/>
      <c r="L62" s="979"/>
      <c r="M62" s="979"/>
      <c r="N62" s="979">
        <f>N56</f>
        <v>122.54295007007411</v>
      </c>
      <c r="O62" s="979">
        <f>O56</f>
        <v>124.96041976315415</v>
      </c>
      <c r="P62" s="979">
        <f t="shared" ref="P62:S62" si="21">P56</f>
        <v>127.16457642850023</v>
      </c>
      <c r="Q62" s="979">
        <f t="shared" si="21"/>
        <v>129.40761185733479</v>
      </c>
      <c r="R62" s="979">
        <f t="shared" si="21"/>
        <v>131.69021182588875</v>
      </c>
      <c r="S62" s="979">
        <f t="shared" si="21"/>
        <v>134.01307420668928</v>
      </c>
    </row>
    <row r="63" spans="1:19">
      <c r="B63" s="354" t="s">
        <v>43</v>
      </c>
      <c r="H63" s="979"/>
      <c r="I63" s="979"/>
      <c r="J63" s="979"/>
      <c r="K63" s="979"/>
      <c r="L63" s="979"/>
      <c r="M63" s="979"/>
      <c r="N63" s="979"/>
      <c r="O63" s="979"/>
      <c r="P63" s="979"/>
      <c r="Q63" s="979"/>
      <c r="R63" s="979"/>
      <c r="S63" s="979"/>
    </row>
    <row r="64" spans="1:19">
      <c r="B64" s="354" t="s">
        <v>232</v>
      </c>
      <c r="H64" s="979"/>
      <c r="I64" s="979"/>
      <c r="J64" s="979"/>
      <c r="K64" s="979"/>
      <c r="L64" s="979"/>
      <c r="M64" s="979"/>
      <c r="N64" s="980"/>
      <c r="O64" s="980"/>
      <c r="P64" s="980"/>
      <c r="Q64" s="980"/>
      <c r="R64" s="980"/>
      <c r="S64" s="980"/>
    </row>
    <row r="65" spans="2:19">
      <c r="B65" s="354" t="s">
        <v>238</v>
      </c>
      <c r="H65" s="979"/>
      <c r="I65" s="979"/>
      <c r="J65" s="979"/>
      <c r="K65" s="979"/>
      <c r="L65" s="979"/>
      <c r="M65" s="979"/>
      <c r="N65" s="979">
        <f>SUM(N66,N62:N64)*(Inputs!$M$27)</f>
        <v>16.162189684742074</v>
      </c>
      <c r="O65" s="979">
        <f>SUM(O66,O62:O64)*(Inputs!$M$27)</f>
        <v>16.4810297625624</v>
      </c>
      <c r="P65" s="979">
        <f>SUM(P66,P62:P64)*(Inputs!$M$27)</f>
        <v>16.771735985154894</v>
      </c>
      <c r="Q65" s="979">
        <f>SUM(Q66,Q62:Q64)*(Inputs!$M$27)</f>
        <v>17.067569927863882</v>
      </c>
      <c r="R65" s="979">
        <f>SUM(R66,R62:R64)*(Inputs!$M$27)</f>
        <v>17.368622037716467</v>
      </c>
      <c r="S65" s="979">
        <f>SUM(S66,S62:S64)*(Inputs!$M$27)</f>
        <v>17.674984357120248</v>
      </c>
    </row>
    <row r="66" spans="2:19">
      <c r="B66" s="354" t="s">
        <v>237</v>
      </c>
      <c r="H66" s="979"/>
      <c r="I66" s="979"/>
      <c r="J66" s="979"/>
      <c r="K66" s="979"/>
      <c r="L66" s="979"/>
      <c r="M66" s="979"/>
      <c r="N66" s="979">
        <f>SUM(N62:N64)*(Inputs!$M$26)</f>
        <v>11.028865506306669</v>
      </c>
      <c r="O66" s="979">
        <f>SUM(O62:O64)*(Inputs!$M$26)</f>
        <v>11.246437778683873</v>
      </c>
      <c r="P66" s="979">
        <f>SUM(P62:P64)*(Inputs!$M$26)</f>
        <v>11.444811878565019</v>
      </c>
      <c r="Q66" s="979">
        <f>SUM(Q62:Q64)*(Inputs!$M$26)</f>
        <v>11.64668506716013</v>
      </c>
      <c r="R66" s="979">
        <f>SUM(R62:R64)*(Inputs!$M$26)</f>
        <v>11.852119064329987</v>
      </c>
      <c r="S66" s="979">
        <f>SUM(S62:S64)*(Inputs!$M$26)</f>
        <v>12.061176678602035</v>
      </c>
    </row>
    <row r="67" spans="2:19">
      <c r="B67" s="989" t="s">
        <v>85</v>
      </c>
      <c r="H67" s="396"/>
      <c r="I67" s="396"/>
      <c r="J67" s="396"/>
      <c r="K67" s="396"/>
      <c r="L67" s="396"/>
      <c r="M67" s="396"/>
      <c r="N67" s="979">
        <f>SUM(N62:N66)*Inputs!$M$28</f>
        <v>10.481380368278598</v>
      </c>
      <c r="O67" s="979">
        <f>SUM(O62:O66)*Inputs!$M$28</f>
        <v>10.688152111308032</v>
      </c>
      <c r="P67" s="979">
        <f>SUM(P62:P66)*Inputs!$M$28</f>
        <v>10.876678700455411</v>
      </c>
      <c r="Q67" s="979">
        <f>SUM(Q62:Q66)*Inputs!$M$28</f>
        <v>11.068530679665116</v>
      </c>
      <c r="R67" s="979">
        <f>SUM(R62:R66)*Inputs!$M$28</f>
        <v>11.263766704955467</v>
      </c>
      <c r="S67" s="979">
        <f>SUM(S62:S66)*Inputs!$M$28</f>
        <v>11.462446466968812</v>
      </c>
    </row>
    <row r="68" spans="2:19">
      <c r="B68" s="989"/>
      <c r="H68" s="396"/>
      <c r="I68" s="396"/>
      <c r="J68" s="396"/>
      <c r="K68" s="396"/>
      <c r="L68" s="396"/>
      <c r="M68" s="396"/>
      <c r="N68" s="606"/>
      <c r="O68" s="606"/>
      <c r="P68" s="606"/>
      <c r="Q68" s="606"/>
      <c r="R68" s="606"/>
      <c r="S68" s="606"/>
    </row>
    <row r="69" spans="2:19">
      <c r="B69" s="988" t="s">
        <v>527</v>
      </c>
      <c r="H69" s="396"/>
      <c r="I69" s="396"/>
      <c r="J69" s="396"/>
      <c r="K69" s="396"/>
      <c r="L69" s="396"/>
      <c r="M69" s="396"/>
      <c r="N69" s="448">
        <f>SUM(N62:N68)</f>
        <v>160.21538562940142</v>
      </c>
      <c r="O69" s="448">
        <f t="shared" ref="O69:S69" si="22">SUM(O62:O68)</f>
        <v>163.37603941570848</v>
      </c>
      <c r="P69" s="448">
        <f t="shared" si="22"/>
        <v>166.25780299267555</v>
      </c>
      <c r="Q69" s="448">
        <f t="shared" si="22"/>
        <v>169.19039753202389</v>
      </c>
      <c r="R69" s="448">
        <f t="shared" si="22"/>
        <v>172.17471963289069</v>
      </c>
      <c r="S69" s="448">
        <f t="shared" si="22"/>
        <v>175.21168170938037</v>
      </c>
    </row>
    <row r="70" spans="2:19">
      <c r="B70" s="990" t="s">
        <v>39</v>
      </c>
      <c r="H70" s="979"/>
      <c r="I70" s="980"/>
      <c r="J70" s="980"/>
      <c r="K70" s="980"/>
      <c r="L70" s="980"/>
      <c r="M70" s="980"/>
      <c r="N70" s="981">
        <f>(N56*(1+Inputs!$M$29))-N69</f>
        <v>0</v>
      </c>
      <c r="O70" s="981">
        <f>(O56*(1+Inputs!$M$29))-O69</f>
        <v>0</v>
      </c>
      <c r="P70" s="981">
        <f>(P56*(1+Inputs!$M$29))-P69</f>
        <v>0</v>
      </c>
      <c r="Q70" s="981">
        <f>(Q56*(1+Inputs!$M$29))-Q69</f>
        <v>0</v>
      </c>
      <c r="R70" s="981">
        <f>(R56*(1+Inputs!$M$29))-R69</f>
        <v>0</v>
      </c>
      <c r="S70" s="981">
        <f>(S56*(1+Inputs!$M$29))-S69</f>
        <v>0</v>
      </c>
    </row>
  </sheetData>
  <mergeCells count="3">
    <mergeCell ref="A1:S1"/>
    <mergeCell ref="H3:M3"/>
    <mergeCell ref="N3:S3"/>
  </mergeCells>
  <pageMargins left="0.39370078740157483" right="0.39370078740157483" top="0.39370078740157483" bottom="0.98425196850393704" header="0.51181102362204722" footer="0.51181102362204722"/>
  <pageSetup paperSize="9" scale="59" orientation="landscape" r:id="rId1"/>
  <headerFooter alignWithMargins="0">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sheetPr>
  <dimension ref="A1:I53"/>
  <sheetViews>
    <sheetView showGridLines="0" zoomScale="85" zoomScaleNormal="85" workbookViewId="0"/>
  </sheetViews>
  <sheetFormatPr defaultRowHeight="12.75"/>
  <cols>
    <col min="1" max="1" width="3.28515625" customWidth="1"/>
    <col min="2" max="2" width="24" customWidth="1"/>
    <col min="3" max="3" width="4" customWidth="1"/>
    <col min="4" max="4" width="38.140625" customWidth="1"/>
    <col min="5" max="5" width="4.140625" customWidth="1"/>
    <col min="6" max="6" width="47.85546875" bestFit="1" customWidth="1"/>
    <col min="7" max="7" width="4.28515625" customWidth="1"/>
    <col min="8" max="8" width="47.140625" bestFit="1" customWidth="1"/>
  </cols>
  <sheetData>
    <row r="1" spans="1:9" s="6" customFormat="1" ht="18">
      <c r="A1" s="4" t="str">
        <f>Title!B12</f>
        <v>CP 2016-20 Revised Proposal - ACS Model</v>
      </c>
      <c r="B1" s="5"/>
      <c r="C1" s="5"/>
      <c r="D1" s="5"/>
    </row>
    <row r="2" spans="1:9" s="6" customFormat="1" ht="15.75">
      <c r="A2" s="43" t="str">
        <f ca="1">MID(CELL("Filename",D1),FIND("]",CELL("Filename",D1))+1,255)</f>
        <v>Menu</v>
      </c>
      <c r="B2" s="8"/>
      <c r="C2" s="8"/>
      <c r="D2" s="8"/>
    </row>
    <row r="3" spans="1:9" s="1" customFormat="1"/>
    <row r="4" spans="1:9">
      <c r="B4" s="1"/>
    </row>
    <row r="5" spans="1:9" s="72" customFormat="1" ht="18.75" customHeight="1">
      <c r="A5"/>
      <c r="B5" s="13"/>
      <c r="C5"/>
      <c r="D5"/>
      <c r="E5"/>
      <c r="F5"/>
      <c r="G5"/>
      <c r="H5"/>
      <c r="I5" s="311"/>
    </row>
    <row r="6" spans="1:9" s="72" customFormat="1" ht="15" customHeight="1">
      <c r="A6"/>
      <c r="B6" s="920" t="s">
        <v>460</v>
      </c>
      <c r="C6"/>
      <c r="D6" s="927" t="str">
        <f>'CP Sp Read BH'!A1</f>
        <v>CP Special Meter Reading BH</v>
      </c>
      <c r="E6"/>
      <c r="F6" s="927" t="str">
        <f>'CP Tk 2 hr'!A1</f>
        <v>CP Service Truck Visit - BH additional 2 hours</v>
      </c>
      <c r="G6"/>
      <c r="I6" s="311"/>
    </row>
    <row r="7" spans="1:9" s="72" customFormat="1" ht="6.75" customHeight="1">
      <c r="A7"/>
      <c r="B7" s="13"/>
      <c r="C7"/>
      <c r="D7"/>
      <c r="E7"/>
      <c r="F7"/>
      <c r="G7"/>
      <c r="I7" s="311"/>
    </row>
    <row r="8" spans="1:9" s="72" customFormat="1" ht="15" customHeight="1">
      <c r="A8"/>
      <c r="B8" s="920" t="str">
        <f ca="1">Formats!A2</f>
        <v>Formats</v>
      </c>
      <c r="C8"/>
      <c r="D8" s="927" t="str">
        <f>'CP Man Read BH '!A1</f>
        <v>CP Manual Meter Reading BH</v>
      </c>
      <c r="E8"/>
      <c r="F8" s="927" t="str">
        <f>'CP Serv Tk AH'!A1</f>
        <v>CP Service Truck Visit - AH</v>
      </c>
      <c r="G8"/>
      <c r="I8" s="311"/>
    </row>
    <row r="9" spans="1:9" s="72" customFormat="1" ht="6.75" customHeight="1">
      <c r="A9"/>
      <c r="B9" s="921"/>
      <c r="C9"/>
      <c r="D9"/>
      <c r="E9"/>
      <c r="F9"/>
      <c r="G9"/>
      <c r="I9" s="311"/>
    </row>
    <row r="10" spans="1:9" s="72" customFormat="1" ht="15" customHeight="1">
      <c r="A10"/>
      <c r="B10" s="920" t="str">
        <f ca="1">Check!A2</f>
        <v>Check</v>
      </c>
      <c r="C10"/>
      <c r="D10" s="927" t="str">
        <f>'CP Access to Mtr Data'!A1</f>
        <v>CP Customer Access to Meter Data</v>
      </c>
      <c r="E10"/>
      <c r="F10" s="927" t="str">
        <f>'CP Wsd Tk BH'!A1</f>
        <v>CP Wasted Truck Visit - BH</v>
      </c>
      <c r="G10"/>
      <c r="I10" s="311"/>
    </row>
    <row r="11" spans="1:9" s="72" customFormat="1" ht="6.75" customHeight="1">
      <c r="A11"/>
      <c r="B11" s="13"/>
      <c r="C11"/>
      <c r="D11"/>
      <c r="E11"/>
      <c r="F11"/>
      <c r="G11"/>
      <c r="I11" s="311"/>
    </row>
    <row r="12" spans="1:9" s="72" customFormat="1" ht="15" customHeight="1">
      <c r="A12"/>
      <c r="B12" s="922" t="str">
        <f ca="1">Inputs!A2</f>
        <v>Inputs</v>
      </c>
      <c r="C12"/>
      <c r="D12" s="927" t="str">
        <f>'CP Reconn BH'!A1</f>
        <v>CP Reconnections BH</v>
      </c>
      <c r="E12"/>
      <c r="F12" s="927" t="str">
        <f>'CP Wsd Tk AH'!A1</f>
        <v>CP Wasted Truck Visit - AH</v>
      </c>
      <c r="G12"/>
      <c r="I12" s="311"/>
    </row>
    <row r="13" spans="1:9" s="72" customFormat="1" ht="6.75" customHeight="1">
      <c r="A13"/>
      <c r="B13" s="13"/>
      <c r="C13"/>
      <c r="D13"/>
      <c r="E13"/>
      <c r="F13"/>
      <c r="G13"/>
      <c r="H13"/>
      <c r="I13" s="311"/>
    </row>
    <row r="14" spans="1:9" s="72" customFormat="1" ht="15" customHeight="1">
      <c r="A14"/>
      <c r="B14" s="923" t="str">
        <f ca="1">'CP Reset RIN 3.2'!A2</f>
        <v>CP Reset RIN 3.2</v>
      </c>
      <c r="C14"/>
      <c r="D14" s="927" t="str">
        <f>'CP Reconn AH'!A1</f>
        <v>CP Reconnections  AH</v>
      </c>
      <c r="E14"/>
      <c r="F14" s="927" t="str">
        <f>'CP Res Feeder'!A1</f>
        <v>CP Reserve Feeder Charges</v>
      </c>
      <c r="G14"/>
      <c r="I14" s="311"/>
    </row>
    <row r="15" spans="1:9" s="72" customFormat="1" ht="6.75" customHeight="1">
      <c r="A15"/>
      <c r="C15"/>
      <c r="D15"/>
      <c r="E15"/>
      <c r="F15"/>
      <c r="G15"/>
      <c r="I15" s="311"/>
    </row>
    <row r="16" spans="1:9" s="72" customFormat="1" ht="15" customHeight="1">
      <c r="A16"/>
      <c r="B16" s="923" t="str">
        <f ca="1">'CP Reset RIN 4.2'!A2</f>
        <v>CP Reset RIN 4.2</v>
      </c>
      <c r="C16"/>
      <c r="D16" s="927" t="str">
        <f>LEFT('CP Disc DNP BH'!A1,17)</f>
        <v xml:space="preserve">CP Disconnection </v>
      </c>
      <c r="E16"/>
      <c r="F16" s="927" t="str">
        <f>'CP NC 1Ph (R) BH'!A1</f>
        <v>CP New Connections Single Phase AH</v>
      </c>
      <c r="G16"/>
      <c r="I16" s="311"/>
    </row>
    <row r="17" spans="1:9" s="72" customFormat="1" ht="6.75" customHeight="1">
      <c r="A17"/>
      <c r="B17" s="13"/>
      <c r="C17"/>
      <c r="D17"/>
      <c r="E17"/>
      <c r="F17"/>
      <c r="G17"/>
      <c r="H17"/>
      <c r="I17" s="311"/>
    </row>
    <row r="18" spans="1:9" s="72" customFormat="1" ht="15" customHeight="1">
      <c r="A18"/>
      <c r="B18" s="923" t="str">
        <f ca="1">'CP Reset RIN 4.3'!A2</f>
        <v>CP Reset RIN 4.3</v>
      </c>
      <c r="C18"/>
      <c r="D18" s="927" t="str">
        <f>'CP Mtr Test 1ph BH'!A1</f>
        <v>CP Meter Accuracy Test - Single Phase BH</v>
      </c>
      <c r="E18"/>
      <c r="F18" s="927" t="str">
        <f>'CP NC 1Ph (R) AH'!A1</f>
        <v>CP New Connections Single Phase AH</v>
      </c>
      <c r="G18"/>
      <c r="H18"/>
      <c r="I18" s="311"/>
    </row>
    <row r="19" spans="1:9" s="72" customFormat="1" ht="6.75" customHeight="1">
      <c r="A19"/>
      <c r="B19" s="13"/>
      <c r="C19"/>
      <c r="D19"/>
      <c r="E19"/>
      <c r="F19"/>
      <c r="G19"/>
      <c r="H19"/>
      <c r="I19" s="311"/>
    </row>
    <row r="20" spans="1:9" s="72" customFormat="1" ht="15" customHeight="1">
      <c r="A20"/>
      <c r="B20" s="923" t="str">
        <f ca="1">'CP Restet 4.4'!A2</f>
        <v>CP Restet 4.4</v>
      </c>
      <c r="C20"/>
      <c r="D20" s="927" t="str">
        <f>'CP Mtr Test 1ph AH'!A1</f>
        <v>CP Meter Accuracy Test - Single Phase AH</v>
      </c>
      <c r="E20"/>
      <c r="F20" s="927" t="str">
        <f>'CP NC Multi Ph DC (R) BH'!A1</f>
        <v>CP New Connections Multi Phase DC BH</v>
      </c>
      <c r="G20"/>
      <c r="H20"/>
      <c r="I20" s="311"/>
    </row>
    <row r="21" spans="1:9" s="72" customFormat="1" ht="6.75" customHeight="1">
      <c r="A21"/>
      <c r="B21" s="924"/>
      <c r="C21"/>
      <c r="D21"/>
      <c r="E21"/>
      <c r="F21"/>
      <c r="G21"/>
      <c r="H21"/>
      <c r="I21" s="311"/>
    </row>
    <row r="22" spans="1:9" s="72" customFormat="1" ht="15" customHeight="1">
      <c r="A22"/>
      <c r="B22" s="923" t="str">
        <f ca="1">'ACS 12.4'!A2</f>
        <v>ACS 12.4</v>
      </c>
      <c r="C22"/>
      <c r="D22" s="927" t="str">
        <f>LEFT('CP MTest 1ph BH'!A1,41)</f>
        <v>CP Meter Accuracy Test - Single Phase Add</v>
      </c>
      <c r="E22"/>
      <c r="F22" s="927" t="str">
        <f>'CP NC 3Ph DC (R) AH'!A1</f>
        <v>CP New Connections Multi Phase DC AH</v>
      </c>
      <c r="G22"/>
      <c r="H22"/>
      <c r="I22" s="311"/>
    </row>
    <row r="23" spans="1:9" s="72" customFormat="1" ht="6.75" customHeight="1">
      <c r="A23"/>
      <c r="B23" s="924"/>
      <c r="C23"/>
      <c r="D23"/>
      <c r="E23"/>
      <c r="F23"/>
      <c r="G23"/>
      <c r="H23"/>
      <c r="I23" s="311"/>
    </row>
    <row r="24" spans="1:9" s="72" customFormat="1" ht="15" customHeight="1">
      <c r="A24"/>
      <c r="B24" s="923" t="str">
        <f ca="1">'ACS 12.5'!A2</f>
        <v>ACS 12.5</v>
      </c>
      <c r="C24"/>
      <c r="D24" s="927" t="str">
        <f>'CP Mtr Test 3ph BH'!A1</f>
        <v>CP Meter Accuracy Test - Multi Phase BH</v>
      </c>
      <c r="E24"/>
      <c r="F24" s="927" t="str">
        <f>'CP NC 3Ph CT (R) BH'!A1</f>
        <v>CP Multi Phase CT BH</v>
      </c>
      <c r="G24"/>
      <c r="H24"/>
      <c r="I24" s="311"/>
    </row>
    <row r="25" spans="1:9" s="72" customFormat="1" ht="6.75" customHeight="1">
      <c r="A25"/>
      <c r="B25" s="924"/>
      <c r="C25"/>
      <c r="D25"/>
      <c r="E25"/>
      <c r="F25"/>
      <c r="G25"/>
      <c r="H25"/>
      <c r="I25" s="311"/>
    </row>
    <row r="26" spans="1:9" s="72" customFormat="1" ht="15" customHeight="1">
      <c r="A26"/>
      <c r="B26" s="923" t="str">
        <f ca="1">'ACS vol'!A2</f>
        <v>ACS vol</v>
      </c>
      <c r="C26"/>
      <c r="D26" s="927" t="str">
        <f>'CP Mtr Test 3ph AH'!A1</f>
        <v>CP Meter Accuracy Test - Multi Phase AH</v>
      </c>
      <c r="E26"/>
      <c r="F26" s="927" t="str">
        <f>'CP NC 3Ph CT (R) AH'!A1</f>
        <v>CP Multi Phase CT AH</v>
      </c>
      <c r="G26"/>
      <c r="H26"/>
      <c r="I26" s="311"/>
    </row>
    <row r="27" spans="1:9" s="72" customFormat="1" ht="6.75" customHeight="1">
      <c r="A27"/>
      <c r="B27" s="924"/>
      <c r="C27"/>
      <c r="D27"/>
      <c r="E27"/>
      <c r="F27"/>
      <c r="G27"/>
      <c r="H27"/>
      <c r="I27" s="311"/>
    </row>
    <row r="28" spans="1:9" ht="15" customHeight="1">
      <c r="B28" s="925" t="str">
        <f ca="1">Volumes!A2</f>
        <v>Volumes</v>
      </c>
      <c r="D28" s="927" t="str">
        <f>LEFT('CP Mtr Test ext mtr 3ph BH'!A1,40)</f>
        <v>CP Meter Accuracy Test - Multi Phase - A</v>
      </c>
      <c r="F28" s="927" t="str">
        <f>LEFT('CP NC 1Ph (NR) BH'!A1,45)&amp;")"</f>
        <v>CP New Connections Single Phase BH (Not respo)</v>
      </c>
      <c r="I28" s="312"/>
    </row>
    <row r="29" spans="1:9" s="72" customFormat="1" ht="6.75" customHeight="1">
      <c r="A29"/>
      <c r="B29" s="924"/>
      <c r="C29"/>
      <c r="D29"/>
      <c r="E29"/>
      <c r="F29"/>
      <c r="G29"/>
      <c r="H29"/>
      <c r="I29" s="311"/>
    </row>
    <row r="30" spans="1:9" ht="15" customHeight="1">
      <c r="B30" s="925" t="str">
        <f ca="1">'2011-20 Revenue'!A2</f>
        <v>2011-20 Revenue</v>
      </c>
      <c r="D30" s="927" t="str">
        <f>'CP Mtr Test CT ph BH'!A1</f>
        <v>CP Meter Accuracy Test - CT BH</v>
      </c>
      <c r="F30" s="927" t="str">
        <f>LEFT('CP NC 1Ph (NR) AH'!A1,45)&amp;")"</f>
        <v>CP New Connections Single Phase AH (Not respo)</v>
      </c>
      <c r="I30" s="312"/>
    </row>
    <row r="31" spans="1:9" s="72" customFormat="1" ht="6.75" customHeight="1">
      <c r="A31"/>
      <c r="B31" s="924"/>
      <c r="C31"/>
      <c r="D31"/>
      <c r="E31"/>
      <c r="G31"/>
      <c r="H31"/>
      <c r="I31" s="311"/>
    </row>
    <row r="32" spans="1:9" ht="15" customHeight="1">
      <c r="B32" s="925" t="str">
        <f ca="1">'ACS 12.1'!A2</f>
        <v>ACS 12.1</v>
      </c>
      <c r="D32" s="927" t="str">
        <f>'CP Mtr Test CT ph AH'!A1</f>
        <v>CP Meter Accuracy Test - CT AH</v>
      </c>
      <c r="F32" s="927" t="str">
        <f>LEFT('CP NC 3Ph DC (NR) BH'!A1,47)&amp;")"</f>
        <v>CP New Connections Multi Phase DC BH (Not respo)</v>
      </c>
      <c r="I32" s="312"/>
    </row>
    <row r="33" spans="1:9" s="72" customFormat="1" ht="6.75" customHeight="1">
      <c r="A33"/>
      <c r="B33" s="924"/>
      <c r="C33"/>
      <c r="D33"/>
      <c r="E33"/>
      <c r="F33"/>
      <c r="G33"/>
      <c r="H33"/>
      <c r="I33" s="311"/>
    </row>
    <row r="34" spans="1:9" ht="15" customHeight="1">
      <c r="B34" s="925" t="str">
        <f ca="1">'2015-20 rate summary'!A2</f>
        <v>2015-20 rate summary</v>
      </c>
      <c r="D34" s="927" t="str">
        <f>'CP Mtr Invest ph BH'!A1</f>
        <v>CP Meter Investigation - BH</v>
      </c>
      <c r="F34" s="927" t="str">
        <f>LEFT('CP NC 3Ph DC (NR) AH'!A1,47)&amp;")"</f>
        <v>CP New Connections Multi Phase DC AH (Not respo)</v>
      </c>
      <c r="I34" s="312"/>
    </row>
    <row r="35" spans="1:9" s="72" customFormat="1" ht="6.75" customHeight="1">
      <c r="A35"/>
      <c r="B35" s="924"/>
      <c r="C35"/>
      <c r="D35"/>
      <c r="E35"/>
      <c r="G35"/>
      <c r="H35"/>
      <c r="I35" s="311"/>
    </row>
    <row r="36" spans="1:9" ht="15" customHeight="1">
      <c r="B36" s="925" t="str">
        <f ca="1">'2011-15 rates summary'!A2</f>
        <v>2011-15 rates summary</v>
      </c>
      <c r="D36" s="927" t="str">
        <f>'CP Mtr Invest ph AH'!A1</f>
        <v>CP Service Truck Visit - BH</v>
      </c>
      <c r="F36" s="927" t="str">
        <f>'CP NC 3Ph CT (NR) BH'!A1</f>
        <v>CP Multi Phase CT BH (Not responsible for metering)</v>
      </c>
      <c r="I36" s="312"/>
    </row>
    <row r="37" spans="1:9" s="72" customFormat="1" ht="6.75" customHeight="1">
      <c r="A37"/>
      <c r="B37" s="924"/>
      <c r="C37"/>
      <c r="D37"/>
      <c r="E37"/>
      <c r="F37"/>
      <c r="G37"/>
      <c r="H37"/>
      <c r="I37" s="311"/>
    </row>
    <row r="38" spans="1:9" ht="15" customHeight="1">
      <c r="B38" s="926" t="str">
        <f ca="1">'2011-15 % split'!A2</f>
        <v>2011-15 % split</v>
      </c>
      <c r="D38" s="927" t="str">
        <f>'CP Serv Tk BH'!A1</f>
        <v>CP Service Truck Visit - BH</v>
      </c>
      <c r="F38" s="927" t="str">
        <f>'CP NC 3Ph CT (NR) AH'!A1</f>
        <v>CP Multi Phase CT AH (Not responsible for metering)</v>
      </c>
      <c r="I38" s="312"/>
    </row>
    <row r="39" spans="1:9" ht="6.75" customHeight="1"/>
    <row r="40" spans="1:9">
      <c r="D40" s="927" t="str">
        <f>'CP Tk half hr'!A1</f>
        <v xml:space="preserve"> CP Service Truck Visit - BH additional half hour</v>
      </c>
      <c r="F40" s="927" t="str">
        <f>'CP Rem Mtr Config'!A1</f>
        <v>CP Remote Meter Reconfiguration</v>
      </c>
    </row>
    <row r="41" spans="1:9" ht="6.75" customHeight="1"/>
    <row r="42" spans="1:9">
      <c r="D42" s="927" t="str">
        <f>'CP Tk 1 hr'!A1</f>
        <v>CP Service Truck Visit - BH additional 1 hour</v>
      </c>
      <c r="F42" s="927" t="str">
        <f>'CP Rem De-en'!A1</f>
        <v>CP Remote Meter Disconnection</v>
      </c>
    </row>
    <row r="43" spans="1:9" ht="6.75" customHeight="1">
      <c r="B43" s="13"/>
    </row>
    <row r="44" spans="1:9">
      <c r="B44" s="13"/>
      <c r="D44" s="927" t="str">
        <f>'CP Tk 1 &amp; half hr'!A1</f>
        <v>CP Service Truck Visit - BH additional 1 and a half hour</v>
      </c>
      <c r="F44" s="927" t="str">
        <f>'CP Rem Re-en'!A1</f>
        <v>CP Remote Re-energisation</v>
      </c>
    </row>
    <row r="45" spans="1:9" ht="6.75" customHeight="1">
      <c r="B45" s="13"/>
    </row>
    <row r="46" spans="1:9">
      <c r="B46" s="13"/>
    </row>
    <row r="47" spans="1:9">
      <c r="B47" s="13"/>
    </row>
    <row r="48" spans="1:9">
      <c r="B48" s="13"/>
    </row>
    <row r="49" spans="2:2">
      <c r="B49" s="13"/>
    </row>
    <row r="50" spans="2:2">
      <c r="B50" s="13"/>
    </row>
    <row r="51" spans="2:2">
      <c r="B51" s="13"/>
    </row>
    <row r="52" spans="2:2">
      <c r="B52" s="13"/>
    </row>
    <row r="53" spans="2:2">
      <c r="B53" s="13"/>
    </row>
  </sheetData>
  <phoneticPr fontId="10" type="noConversion"/>
  <hyperlinks>
    <hyperlink ref="B6" location="Title!A1" display="Title"/>
    <hyperlink ref="B8" location="Formats!A1" display="Formats!A1"/>
    <hyperlink ref="B10" location="Check!A1" display="Check!A1"/>
    <hyperlink ref="B12" location="Inputs!A1" display="Inputs!A1"/>
    <hyperlink ref="B16" location="'CP Reset RIN 4.2'!A1" display="'CP Reset RIN 4.2'!A1"/>
    <hyperlink ref="B18" location="'CP Reset RIN 4.3'!A1" display="'CP Reset RIN 4.3'!A1"/>
    <hyperlink ref="B20" location="'CP Restet 4.4'!A1" display="'CP Restet 4.4'!A1"/>
    <hyperlink ref="B22" location="'ACS 12.4'!A1" display="'ACS 12.4'!A1"/>
    <hyperlink ref="B24" location="'ACS 12.5'!A1" display="'ACS 12.5'!A1"/>
    <hyperlink ref="B26" location="'ACS 12.6'!A1" display="'ACS 12.6'!A1"/>
    <hyperlink ref="B28" location="Volumes!A1" display="Volumes!A1"/>
    <hyperlink ref="B30" location="'2011-20 Revenue'!A1" display="'2011-20 Revenue'!A1"/>
    <hyperlink ref="B32" location="'2011-20 Rates % split'!A1" display="'2011-20 Rates % split'!A1"/>
    <hyperlink ref="B34" location="'2015-20 rate summary'!A1" display="'2015-20 rate summary'!A1"/>
    <hyperlink ref="B36" location="'2011-15 rates summary'!A1" display="'2011-15 rates summary'!A1"/>
    <hyperlink ref="B38" location="'2011-15 % split'!A1" display="'2011-15 % split'!A1"/>
    <hyperlink ref="D6" location="'CP Sp Read BH'!A1" display="'CP Sp Read BH'!A1"/>
    <hyperlink ref="D8" location="'CP Man Read BH '!A1" display="'CP Man Read BH '!A1"/>
    <hyperlink ref="D10" location="'CP Access to Mtr Data'!A1" display="'CP Access to Mtr Data'!A1"/>
    <hyperlink ref="D12" location="'CP Reconn BH'!A1" display="'CP Reconn BH'!A1"/>
    <hyperlink ref="D14" location="'CP Reconn AH'!A1" display="'CP Reconn AH'!A1"/>
    <hyperlink ref="D16" location="'CP Disc DNP BH'!A1" display="'CP Disc DNP BH'!A1"/>
    <hyperlink ref="D18" location="'CP Mtr Test 1ph BH'!A1" display="'CP Mtr Test 1ph BH'!A1"/>
    <hyperlink ref="D20" location="'CP Mtr Test 1ph AH'!A1" display="'CP Mtr Test 1ph AH'!A1"/>
    <hyperlink ref="D22" location="'CP MTest 1ph BH'!A1" display="'CP MTest 1ph BH'!A1"/>
    <hyperlink ref="D24" location="'CP Mtr Test 3ph BH'!A1" display="'CP Mtr Test 3ph BH'!A1"/>
    <hyperlink ref="D26" location="'CP Mtr Test 3ph AH'!A1" display="'CP Mtr Test 3ph AH'!A1"/>
    <hyperlink ref="D28" location="'CP Mtr Test ext mtr 3ph BH'!A1" display="'CP Mtr Test ext mtr 3ph BH'!A1"/>
    <hyperlink ref="D30" location="'CP Mtr Test CT ph BH'!A1" display="'CP Mtr Test CT ph BH'!A1"/>
    <hyperlink ref="D32" location="'CP Mtr Test CT ph AH'!A1" display="'CP Mtr Test CT ph AH'!A1"/>
    <hyperlink ref="D34" location="'CP Mtr Invest ph BH'!A1" display="'CP Mtr Invest ph BH'!A1"/>
    <hyperlink ref="D36" location="'CP Mtr Invest ph AH'!A1" display="'CP Mtr Invest ph AH'!A1"/>
    <hyperlink ref="D38" location="'CP Serv Tk BH'!A1" display="'CP Serv Tk BH'!A1"/>
    <hyperlink ref="F28" location="'CP NC 1Ph (NR) BH'!A1" display="'CP NC 1Ph (NR) BH'!A1"/>
    <hyperlink ref="F26" location="'CP NC 3Ph CT (R) AH'!A1" display="'CP NC 3Ph CT (R) AH'!A1"/>
    <hyperlink ref="F24" location="'CP NC 3Ph CT (R) BH'!A1" display="'CP NC 3Ph CT (R) BH'!A1"/>
    <hyperlink ref="F22" location="'CP NC 3Ph DC (R) AH'!A1" display="'CP NC 3Ph DC (R) AH'!A1"/>
    <hyperlink ref="F20" location="'CP NC Multi Ph DC (R) BH'!A1" display="'CP NC Multi Ph DC (R) BH'!A1"/>
    <hyperlink ref="D40" location="'CP Tk half hr'!A1" display="'CP Tk half hr'!A1"/>
    <hyperlink ref="D42" location="'CP Tk 1 hr'!A1" display="'CP Tk 1 hr'!A1"/>
    <hyperlink ref="D44" location="'CP Tk 1 &amp; half hr'!A1" display="'CP Tk 1 &amp; half hr'!A1"/>
    <hyperlink ref="F6" location="'CP Tk 2 hr'!A1" display="'CP Tk 2 hr'!A1"/>
    <hyperlink ref="F8" location="'CP Serv Tk AH'!A1" display="'CP Serv Tk AH'!A1"/>
    <hyperlink ref="F10" location="'CP Wsd Tk BH'!A1" display="'CP Wsd Tk BH'!A1"/>
    <hyperlink ref="F12" location="'CP Wsd Tk AH'!A1" display="'CP Wsd Tk AH'!A1"/>
    <hyperlink ref="F14" location="'CP Res Feeder'!A1" display="'CP Res Feeder'!A1"/>
    <hyperlink ref="F16" location="'CP NC 1Ph (R) BH'!A1" display="'CP NC 1Ph (R) BH'!A1"/>
    <hyperlink ref="F18" location="'CP NC 1Ph (R) AH'!A1" display="'CP NC 1Ph (R) AH'!A1"/>
    <hyperlink ref="F30" location="'CP NC 1Ph (NR) AH'!A1" display="'CP NC 1Ph (NR) AH'!A1"/>
    <hyperlink ref="F32" location="'CP NC 1Ph (NR) BH'!A1" display="'CP NC 1Ph (NR) BH'!A1"/>
    <hyperlink ref="F34" location="'CP NC 3Ph DC (R) AH'!A1" display="'CP NC 3Ph DC (R) AH'!A1"/>
    <hyperlink ref="F36" location="'CP NC 3Ph CT (NR) BH'!A1" display="'CP NC 3Ph CT (NR) BH'!A1"/>
    <hyperlink ref="F38" location="'CP NC 3Ph CT (NR) AH'!A1" display="'CP NC 3Ph CT (NR) AH'!A1"/>
    <hyperlink ref="F40" location="'CP Rem Mtr Config'!A1" display="'CP Rem Mtr Config'!A1"/>
    <hyperlink ref="F42" location="'CP Rem De-en'!A1" display="'CP Rem De-en'!A1"/>
    <hyperlink ref="F44" location="'CP Rem Re-en'!A1" display="'CP Rem Re-en'!A1"/>
    <hyperlink ref="B14" location="'CP Reset RIN 3.2'!A1" display="'CP Reset RIN 3.2'!A1"/>
  </hyperlinks>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1"/>
    <pageSetUpPr fitToPage="1"/>
  </sheetPr>
  <dimension ref="A1:S70"/>
  <sheetViews>
    <sheetView showGridLines="0" zoomScale="70" zoomScaleNormal="70" workbookViewId="0">
      <pane xSplit="1" ySplit="5" topLeftCell="B6" activePane="bottomRight" state="frozen"/>
      <selection activeCell="B146" sqref="B146"/>
      <selection pane="topRight" activeCell="B146" sqref="B146"/>
      <selection pane="bottomLeft" activeCell="B146" sqref="B146"/>
      <selection pane="bottomRight" activeCell="B6" sqref="B6"/>
    </sheetView>
  </sheetViews>
  <sheetFormatPr defaultRowHeight="12.75" outlineLevelCol="1"/>
  <cols>
    <col min="1" max="1" width="9.140625" style="88"/>
    <col min="2" max="2" width="61.85546875" style="102" customWidth="1"/>
    <col min="3" max="3" width="8.42578125" style="102" bestFit="1" customWidth="1"/>
    <col min="4" max="4" width="25.42578125" style="88" bestFit="1" customWidth="1"/>
    <col min="5" max="5" width="6.85546875" style="88" bestFit="1" customWidth="1"/>
    <col min="6" max="6" width="6.85546875" style="158" bestFit="1" customWidth="1"/>
    <col min="7" max="7" width="2" style="158" customWidth="1"/>
    <col min="8" max="8" width="10.42578125" style="108" customWidth="1" outlineLevel="1"/>
    <col min="9" max="9" width="9.5703125" style="158" bestFit="1" customWidth="1" outlineLevel="1"/>
    <col min="10" max="13" width="9.42578125" style="158" customWidth="1" outlineLevel="1"/>
    <col min="14" max="14" width="9.85546875" style="158" customWidth="1"/>
    <col min="15" max="19" width="9.85546875" style="88" customWidth="1"/>
    <col min="20" max="257" width="9.140625" style="88"/>
    <col min="258" max="258" width="61.85546875" style="88" customWidth="1"/>
    <col min="259" max="259" width="8.42578125" style="88" bestFit="1" customWidth="1"/>
    <col min="260" max="260" width="12.140625" style="88" bestFit="1" customWidth="1"/>
    <col min="261" max="262" width="6.85546875" style="88" bestFit="1" customWidth="1"/>
    <col min="263" max="263" width="2" style="88" customWidth="1"/>
    <col min="264" max="264" width="10.42578125" style="88" customWidth="1"/>
    <col min="265" max="265" width="9.5703125" style="88" bestFit="1" customWidth="1"/>
    <col min="266" max="269" width="9.42578125" style="88" customWidth="1"/>
    <col min="270" max="275" width="9.85546875" style="88" customWidth="1"/>
    <col min="276" max="513" width="9.140625" style="88"/>
    <col min="514" max="514" width="61.85546875" style="88" customWidth="1"/>
    <col min="515" max="515" width="8.42578125" style="88" bestFit="1" customWidth="1"/>
    <col min="516" max="516" width="12.140625" style="88" bestFit="1" customWidth="1"/>
    <col min="517" max="518" width="6.85546875" style="88" bestFit="1" customWidth="1"/>
    <col min="519" max="519" width="2" style="88" customWidth="1"/>
    <col min="520" max="520" width="10.42578125" style="88" customWidth="1"/>
    <col min="521" max="521" width="9.5703125" style="88" bestFit="1" customWidth="1"/>
    <col min="522" max="525" width="9.42578125" style="88" customWidth="1"/>
    <col min="526" max="531" width="9.85546875" style="88" customWidth="1"/>
    <col min="532" max="769" width="9.140625" style="88"/>
    <col min="770" max="770" width="61.85546875" style="88" customWidth="1"/>
    <col min="771" max="771" width="8.42578125" style="88" bestFit="1" customWidth="1"/>
    <col min="772" max="772" width="12.140625" style="88" bestFit="1" customWidth="1"/>
    <col min="773" max="774" width="6.85546875" style="88" bestFit="1" customWidth="1"/>
    <col min="775" max="775" width="2" style="88" customWidth="1"/>
    <col min="776" max="776" width="10.42578125" style="88" customWidth="1"/>
    <col min="777" max="777" width="9.5703125" style="88" bestFit="1" customWidth="1"/>
    <col min="778" max="781" width="9.42578125" style="88" customWidth="1"/>
    <col min="782" max="787" width="9.85546875" style="88" customWidth="1"/>
    <col min="788" max="1025" width="9.140625" style="88"/>
    <col min="1026" max="1026" width="61.85546875" style="88" customWidth="1"/>
    <col min="1027" max="1027" width="8.42578125" style="88" bestFit="1" customWidth="1"/>
    <col min="1028" max="1028" width="12.140625" style="88" bestFit="1" customWidth="1"/>
    <col min="1029" max="1030" width="6.85546875" style="88" bestFit="1" customWidth="1"/>
    <col min="1031" max="1031" width="2" style="88" customWidth="1"/>
    <col min="1032" max="1032" width="10.42578125" style="88" customWidth="1"/>
    <col min="1033" max="1033" width="9.5703125" style="88" bestFit="1" customWidth="1"/>
    <col min="1034" max="1037" width="9.42578125" style="88" customWidth="1"/>
    <col min="1038" max="1043" width="9.85546875" style="88" customWidth="1"/>
    <col min="1044" max="1281" width="9.140625" style="88"/>
    <col min="1282" max="1282" width="61.85546875" style="88" customWidth="1"/>
    <col min="1283" max="1283" width="8.42578125" style="88" bestFit="1" customWidth="1"/>
    <col min="1284" max="1284" width="12.140625" style="88" bestFit="1" customWidth="1"/>
    <col min="1285" max="1286" width="6.85546875" style="88" bestFit="1" customWidth="1"/>
    <col min="1287" max="1287" width="2" style="88" customWidth="1"/>
    <col min="1288" max="1288" width="10.42578125" style="88" customWidth="1"/>
    <col min="1289" max="1289" width="9.5703125" style="88" bestFit="1" customWidth="1"/>
    <col min="1290" max="1293" width="9.42578125" style="88" customWidth="1"/>
    <col min="1294" max="1299" width="9.85546875" style="88" customWidth="1"/>
    <col min="1300" max="1537" width="9.140625" style="88"/>
    <col min="1538" max="1538" width="61.85546875" style="88" customWidth="1"/>
    <col min="1539" max="1539" width="8.42578125" style="88" bestFit="1" customWidth="1"/>
    <col min="1540" max="1540" width="12.140625" style="88" bestFit="1" customWidth="1"/>
    <col min="1541" max="1542" width="6.85546875" style="88" bestFit="1" customWidth="1"/>
    <col min="1543" max="1543" width="2" style="88" customWidth="1"/>
    <col min="1544" max="1544" width="10.42578125" style="88" customWidth="1"/>
    <col min="1545" max="1545" width="9.5703125" style="88" bestFit="1" customWidth="1"/>
    <col min="1546" max="1549" width="9.42578125" style="88" customWidth="1"/>
    <col min="1550" max="1555" width="9.85546875" style="88" customWidth="1"/>
    <col min="1556" max="1793" width="9.140625" style="88"/>
    <col min="1794" max="1794" width="61.85546875" style="88" customWidth="1"/>
    <col min="1795" max="1795" width="8.42578125" style="88" bestFit="1" customWidth="1"/>
    <col min="1796" max="1796" width="12.140625" style="88" bestFit="1" customWidth="1"/>
    <col min="1797" max="1798" width="6.85546875" style="88" bestFit="1" customWidth="1"/>
    <col min="1799" max="1799" width="2" style="88" customWidth="1"/>
    <col min="1800" max="1800" width="10.42578125" style="88" customWidth="1"/>
    <col min="1801" max="1801" width="9.5703125" style="88" bestFit="1" customWidth="1"/>
    <col min="1802" max="1805" width="9.42578125" style="88" customWidth="1"/>
    <col min="1806" max="1811" width="9.85546875" style="88" customWidth="1"/>
    <col min="1812" max="2049" width="9.140625" style="88"/>
    <col min="2050" max="2050" width="61.85546875" style="88" customWidth="1"/>
    <col min="2051" max="2051" width="8.42578125" style="88" bestFit="1" customWidth="1"/>
    <col min="2052" max="2052" width="12.140625" style="88" bestFit="1" customWidth="1"/>
    <col min="2053" max="2054" width="6.85546875" style="88" bestFit="1" customWidth="1"/>
    <col min="2055" max="2055" width="2" style="88" customWidth="1"/>
    <col min="2056" max="2056" width="10.42578125" style="88" customWidth="1"/>
    <col min="2057" max="2057" width="9.5703125" style="88" bestFit="1" customWidth="1"/>
    <col min="2058" max="2061" width="9.42578125" style="88" customWidth="1"/>
    <col min="2062" max="2067" width="9.85546875" style="88" customWidth="1"/>
    <col min="2068" max="2305" width="9.140625" style="88"/>
    <col min="2306" max="2306" width="61.85546875" style="88" customWidth="1"/>
    <col min="2307" max="2307" width="8.42578125" style="88" bestFit="1" customWidth="1"/>
    <col min="2308" max="2308" width="12.140625" style="88" bestFit="1" customWidth="1"/>
    <col min="2309" max="2310" width="6.85546875" style="88" bestFit="1" customWidth="1"/>
    <col min="2311" max="2311" width="2" style="88" customWidth="1"/>
    <col min="2312" max="2312" width="10.42578125" style="88" customWidth="1"/>
    <col min="2313" max="2313" width="9.5703125" style="88" bestFit="1" customWidth="1"/>
    <col min="2314" max="2317" width="9.42578125" style="88" customWidth="1"/>
    <col min="2318" max="2323" width="9.85546875" style="88" customWidth="1"/>
    <col min="2324" max="2561" width="9.140625" style="88"/>
    <col min="2562" max="2562" width="61.85546875" style="88" customWidth="1"/>
    <col min="2563" max="2563" width="8.42578125" style="88" bestFit="1" customWidth="1"/>
    <col min="2564" max="2564" width="12.140625" style="88" bestFit="1" customWidth="1"/>
    <col min="2565" max="2566" width="6.85546875" style="88" bestFit="1" customWidth="1"/>
    <col min="2567" max="2567" width="2" style="88" customWidth="1"/>
    <col min="2568" max="2568" width="10.42578125" style="88" customWidth="1"/>
    <col min="2569" max="2569" width="9.5703125" style="88" bestFit="1" customWidth="1"/>
    <col min="2570" max="2573" width="9.42578125" style="88" customWidth="1"/>
    <col min="2574" max="2579" width="9.85546875" style="88" customWidth="1"/>
    <col min="2580" max="2817" width="9.140625" style="88"/>
    <col min="2818" max="2818" width="61.85546875" style="88" customWidth="1"/>
    <col min="2819" max="2819" width="8.42578125" style="88" bestFit="1" customWidth="1"/>
    <col min="2820" max="2820" width="12.140625" style="88" bestFit="1" customWidth="1"/>
    <col min="2821" max="2822" width="6.85546875" style="88" bestFit="1" customWidth="1"/>
    <col min="2823" max="2823" width="2" style="88" customWidth="1"/>
    <col min="2824" max="2824" width="10.42578125" style="88" customWidth="1"/>
    <col min="2825" max="2825" width="9.5703125" style="88" bestFit="1" customWidth="1"/>
    <col min="2826" max="2829" width="9.42578125" style="88" customWidth="1"/>
    <col min="2830" max="2835" width="9.85546875" style="88" customWidth="1"/>
    <col min="2836" max="3073" width="9.140625" style="88"/>
    <col min="3074" max="3074" width="61.85546875" style="88" customWidth="1"/>
    <col min="3075" max="3075" width="8.42578125" style="88" bestFit="1" customWidth="1"/>
    <col min="3076" max="3076" width="12.140625" style="88" bestFit="1" customWidth="1"/>
    <col min="3077" max="3078" width="6.85546875" style="88" bestFit="1" customWidth="1"/>
    <col min="3079" max="3079" width="2" style="88" customWidth="1"/>
    <col min="3080" max="3080" width="10.42578125" style="88" customWidth="1"/>
    <col min="3081" max="3081" width="9.5703125" style="88" bestFit="1" customWidth="1"/>
    <col min="3082" max="3085" width="9.42578125" style="88" customWidth="1"/>
    <col min="3086" max="3091" width="9.85546875" style="88" customWidth="1"/>
    <col min="3092" max="3329" width="9.140625" style="88"/>
    <col min="3330" max="3330" width="61.85546875" style="88" customWidth="1"/>
    <col min="3331" max="3331" width="8.42578125" style="88" bestFit="1" customWidth="1"/>
    <col min="3332" max="3332" width="12.140625" style="88" bestFit="1" customWidth="1"/>
    <col min="3333" max="3334" width="6.85546875" style="88" bestFit="1" customWidth="1"/>
    <col min="3335" max="3335" width="2" style="88" customWidth="1"/>
    <col min="3336" max="3336" width="10.42578125" style="88" customWidth="1"/>
    <col min="3337" max="3337" width="9.5703125" style="88" bestFit="1" customWidth="1"/>
    <col min="3338" max="3341" width="9.42578125" style="88" customWidth="1"/>
    <col min="3342" max="3347" width="9.85546875" style="88" customWidth="1"/>
    <col min="3348" max="3585" width="9.140625" style="88"/>
    <col min="3586" max="3586" width="61.85546875" style="88" customWidth="1"/>
    <col min="3587" max="3587" width="8.42578125" style="88" bestFit="1" customWidth="1"/>
    <col min="3588" max="3588" width="12.140625" style="88" bestFit="1" customWidth="1"/>
    <col min="3589" max="3590" width="6.85546875" style="88" bestFit="1" customWidth="1"/>
    <col min="3591" max="3591" width="2" style="88" customWidth="1"/>
    <col min="3592" max="3592" width="10.42578125" style="88" customWidth="1"/>
    <col min="3593" max="3593" width="9.5703125" style="88" bestFit="1" customWidth="1"/>
    <col min="3594" max="3597" width="9.42578125" style="88" customWidth="1"/>
    <col min="3598" max="3603" width="9.85546875" style="88" customWidth="1"/>
    <col min="3604" max="3841" width="9.140625" style="88"/>
    <col min="3842" max="3842" width="61.85546875" style="88" customWidth="1"/>
    <col min="3843" max="3843" width="8.42578125" style="88" bestFit="1" customWidth="1"/>
    <col min="3844" max="3844" width="12.140625" style="88" bestFit="1" customWidth="1"/>
    <col min="3845" max="3846" width="6.85546875" style="88" bestFit="1" customWidth="1"/>
    <col min="3847" max="3847" width="2" style="88" customWidth="1"/>
    <col min="3848" max="3848" width="10.42578125" style="88" customWidth="1"/>
    <col min="3849" max="3849" width="9.5703125" style="88" bestFit="1" customWidth="1"/>
    <col min="3850" max="3853" width="9.42578125" style="88" customWidth="1"/>
    <col min="3854" max="3859" width="9.85546875" style="88" customWidth="1"/>
    <col min="3860" max="4097" width="9.140625" style="88"/>
    <col min="4098" max="4098" width="61.85546875" style="88" customWidth="1"/>
    <col min="4099" max="4099" width="8.42578125" style="88" bestFit="1" customWidth="1"/>
    <col min="4100" max="4100" width="12.140625" style="88" bestFit="1" customWidth="1"/>
    <col min="4101" max="4102" width="6.85546875" style="88" bestFit="1" customWidth="1"/>
    <col min="4103" max="4103" width="2" style="88" customWidth="1"/>
    <col min="4104" max="4104" width="10.42578125" style="88" customWidth="1"/>
    <col min="4105" max="4105" width="9.5703125" style="88" bestFit="1" customWidth="1"/>
    <col min="4106" max="4109" width="9.42578125" style="88" customWidth="1"/>
    <col min="4110" max="4115" width="9.85546875" style="88" customWidth="1"/>
    <col min="4116" max="4353" width="9.140625" style="88"/>
    <col min="4354" max="4354" width="61.85546875" style="88" customWidth="1"/>
    <col min="4355" max="4355" width="8.42578125" style="88" bestFit="1" customWidth="1"/>
    <col min="4356" max="4356" width="12.140625" style="88" bestFit="1" customWidth="1"/>
    <col min="4357" max="4358" width="6.85546875" style="88" bestFit="1" customWidth="1"/>
    <col min="4359" max="4359" width="2" style="88" customWidth="1"/>
    <col min="4360" max="4360" width="10.42578125" style="88" customWidth="1"/>
    <col min="4361" max="4361" width="9.5703125" style="88" bestFit="1" customWidth="1"/>
    <col min="4362" max="4365" width="9.42578125" style="88" customWidth="1"/>
    <col min="4366" max="4371" width="9.85546875" style="88" customWidth="1"/>
    <col min="4372" max="4609" width="9.140625" style="88"/>
    <col min="4610" max="4610" width="61.85546875" style="88" customWidth="1"/>
    <col min="4611" max="4611" width="8.42578125" style="88" bestFit="1" customWidth="1"/>
    <col min="4612" max="4612" width="12.140625" style="88" bestFit="1" customWidth="1"/>
    <col min="4613" max="4614" width="6.85546875" style="88" bestFit="1" customWidth="1"/>
    <col min="4615" max="4615" width="2" style="88" customWidth="1"/>
    <col min="4616" max="4616" width="10.42578125" style="88" customWidth="1"/>
    <col min="4617" max="4617" width="9.5703125" style="88" bestFit="1" customWidth="1"/>
    <col min="4618" max="4621" width="9.42578125" style="88" customWidth="1"/>
    <col min="4622" max="4627" width="9.85546875" style="88" customWidth="1"/>
    <col min="4628" max="4865" width="9.140625" style="88"/>
    <col min="4866" max="4866" width="61.85546875" style="88" customWidth="1"/>
    <col min="4867" max="4867" width="8.42578125" style="88" bestFit="1" customWidth="1"/>
    <col min="4868" max="4868" width="12.140625" style="88" bestFit="1" customWidth="1"/>
    <col min="4869" max="4870" width="6.85546875" style="88" bestFit="1" customWidth="1"/>
    <col min="4871" max="4871" width="2" style="88" customWidth="1"/>
    <col min="4872" max="4872" width="10.42578125" style="88" customWidth="1"/>
    <col min="4873" max="4873" width="9.5703125" style="88" bestFit="1" customWidth="1"/>
    <col min="4874" max="4877" width="9.42578125" style="88" customWidth="1"/>
    <col min="4878" max="4883" width="9.85546875" style="88" customWidth="1"/>
    <col min="4884" max="5121" width="9.140625" style="88"/>
    <col min="5122" max="5122" width="61.85546875" style="88" customWidth="1"/>
    <col min="5123" max="5123" width="8.42578125" style="88" bestFit="1" customWidth="1"/>
    <col min="5124" max="5124" width="12.140625" style="88" bestFit="1" customWidth="1"/>
    <col min="5125" max="5126" width="6.85546875" style="88" bestFit="1" customWidth="1"/>
    <col min="5127" max="5127" width="2" style="88" customWidth="1"/>
    <col min="5128" max="5128" width="10.42578125" style="88" customWidth="1"/>
    <col min="5129" max="5129" width="9.5703125" style="88" bestFit="1" customWidth="1"/>
    <col min="5130" max="5133" width="9.42578125" style="88" customWidth="1"/>
    <col min="5134" max="5139" width="9.85546875" style="88" customWidth="1"/>
    <col min="5140" max="5377" width="9.140625" style="88"/>
    <col min="5378" max="5378" width="61.85546875" style="88" customWidth="1"/>
    <col min="5379" max="5379" width="8.42578125" style="88" bestFit="1" customWidth="1"/>
    <col min="5380" max="5380" width="12.140625" style="88" bestFit="1" customWidth="1"/>
    <col min="5381" max="5382" width="6.85546875" style="88" bestFit="1" customWidth="1"/>
    <col min="5383" max="5383" width="2" style="88" customWidth="1"/>
    <col min="5384" max="5384" width="10.42578125" style="88" customWidth="1"/>
    <col min="5385" max="5385" width="9.5703125" style="88" bestFit="1" customWidth="1"/>
    <col min="5386" max="5389" width="9.42578125" style="88" customWidth="1"/>
    <col min="5390" max="5395" width="9.85546875" style="88" customWidth="1"/>
    <col min="5396" max="5633" width="9.140625" style="88"/>
    <col min="5634" max="5634" width="61.85546875" style="88" customWidth="1"/>
    <col min="5635" max="5635" width="8.42578125" style="88" bestFit="1" customWidth="1"/>
    <col min="5636" max="5636" width="12.140625" style="88" bestFit="1" customWidth="1"/>
    <col min="5637" max="5638" width="6.85546875" style="88" bestFit="1" customWidth="1"/>
    <col min="5639" max="5639" width="2" style="88" customWidth="1"/>
    <col min="5640" max="5640" width="10.42578125" style="88" customWidth="1"/>
    <col min="5641" max="5641" width="9.5703125" style="88" bestFit="1" customWidth="1"/>
    <col min="5642" max="5645" width="9.42578125" style="88" customWidth="1"/>
    <col min="5646" max="5651" width="9.85546875" style="88" customWidth="1"/>
    <col min="5652" max="5889" width="9.140625" style="88"/>
    <col min="5890" max="5890" width="61.85546875" style="88" customWidth="1"/>
    <col min="5891" max="5891" width="8.42578125" style="88" bestFit="1" customWidth="1"/>
    <col min="5892" max="5892" width="12.140625" style="88" bestFit="1" customWidth="1"/>
    <col min="5893" max="5894" width="6.85546875" style="88" bestFit="1" customWidth="1"/>
    <col min="5895" max="5895" width="2" style="88" customWidth="1"/>
    <col min="5896" max="5896" width="10.42578125" style="88" customWidth="1"/>
    <col min="5897" max="5897" width="9.5703125" style="88" bestFit="1" customWidth="1"/>
    <col min="5898" max="5901" width="9.42578125" style="88" customWidth="1"/>
    <col min="5902" max="5907" width="9.85546875" style="88" customWidth="1"/>
    <col min="5908" max="6145" width="9.140625" style="88"/>
    <col min="6146" max="6146" width="61.85546875" style="88" customWidth="1"/>
    <col min="6147" max="6147" width="8.42578125" style="88" bestFit="1" customWidth="1"/>
    <col min="6148" max="6148" width="12.140625" style="88" bestFit="1" customWidth="1"/>
    <col min="6149" max="6150" width="6.85546875" style="88" bestFit="1" customWidth="1"/>
    <col min="6151" max="6151" width="2" style="88" customWidth="1"/>
    <col min="6152" max="6152" width="10.42578125" style="88" customWidth="1"/>
    <col min="6153" max="6153" width="9.5703125" style="88" bestFit="1" customWidth="1"/>
    <col min="6154" max="6157" width="9.42578125" style="88" customWidth="1"/>
    <col min="6158" max="6163" width="9.85546875" style="88" customWidth="1"/>
    <col min="6164" max="6401" width="9.140625" style="88"/>
    <col min="6402" max="6402" width="61.85546875" style="88" customWidth="1"/>
    <col min="6403" max="6403" width="8.42578125" style="88" bestFit="1" customWidth="1"/>
    <col min="6404" max="6404" width="12.140625" style="88" bestFit="1" customWidth="1"/>
    <col min="6405" max="6406" width="6.85546875" style="88" bestFit="1" customWidth="1"/>
    <col min="6407" max="6407" width="2" style="88" customWidth="1"/>
    <col min="6408" max="6408" width="10.42578125" style="88" customWidth="1"/>
    <col min="6409" max="6409" width="9.5703125" style="88" bestFit="1" customWidth="1"/>
    <col min="6410" max="6413" width="9.42578125" style="88" customWidth="1"/>
    <col min="6414" max="6419" width="9.85546875" style="88" customWidth="1"/>
    <col min="6420" max="6657" width="9.140625" style="88"/>
    <col min="6658" max="6658" width="61.85546875" style="88" customWidth="1"/>
    <col min="6659" max="6659" width="8.42578125" style="88" bestFit="1" customWidth="1"/>
    <col min="6660" max="6660" width="12.140625" style="88" bestFit="1" customWidth="1"/>
    <col min="6661" max="6662" width="6.85546875" style="88" bestFit="1" customWidth="1"/>
    <col min="6663" max="6663" width="2" style="88" customWidth="1"/>
    <col min="6664" max="6664" width="10.42578125" style="88" customWidth="1"/>
    <col min="6665" max="6665" width="9.5703125" style="88" bestFit="1" customWidth="1"/>
    <col min="6666" max="6669" width="9.42578125" style="88" customWidth="1"/>
    <col min="6670" max="6675" width="9.85546875" style="88" customWidth="1"/>
    <col min="6676" max="6913" width="9.140625" style="88"/>
    <col min="6914" max="6914" width="61.85546875" style="88" customWidth="1"/>
    <col min="6915" max="6915" width="8.42578125" style="88" bestFit="1" customWidth="1"/>
    <col min="6916" max="6916" width="12.140625" style="88" bestFit="1" customWidth="1"/>
    <col min="6917" max="6918" width="6.85546875" style="88" bestFit="1" customWidth="1"/>
    <col min="6919" max="6919" width="2" style="88" customWidth="1"/>
    <col min="6920" max="6920" width="10.42578125" style="88" customWidth="1"/>
    <col min="6921" max="6921" width="9.5703125" style="88" bestFit="1" customWidth="1"/>
    <col min="6922" max="6925" width="9.42578125" style="88" customWidth="1"/>
    <col min="6926" max="6931" width="9.85546875" style="88" customWidth="1"/>
    <col min="6932" max="7169" width="9.140625" style="88"/>
    <col min="7170" max="7170" width="61.85546875" style="88" customWidth="1"/>
    <col min="7171" max="7171" width="8.42578125" style="88" bestFit="1" customWidth="1"/>
    <col min="7172" max="7172" width="12.140625" style="88" bestFit="1" customWidth="1"/>
    <col min="7173" max="7174" width="6.85546875" style="88" bestFit="1" customWidth="1"/>
    <col min="7175" max="7175" width="2" style="88" customWidth="1"/>
    <col min="7176" max="7176" width="10.42578125" style="88" customWidth="1"/>
    <col min="7177" max="7177" width="9.5703125" style="88" bestFit="1" customWidth="1"/>
    <col min="7178" max="7181" width="9.42578125" style="88" customWidth="1"/>
    <col min="7182" max="7187" width="9.85546875" style="88" customWidth="1"/>
    <col min="7188" max="7425" width="9.140625" style="88"/>
    <col min="7426" max="7426" width="61.85546875" style="88" customWidth="1"/>
    <col min="7427" max="7427" width="8.42578125" style="88" bestFit="1" customWidth="1"/>
    <col min="7428" max="7428" width="12.140625" style="88" bestFit="1" customWidth="1"/>
    <col min="7429" max="7430" width="6.85546875" style="88" bestFit="1" customWidth="1"/>
    <col min="7431" max="7431" width="2" style="88" customWidth="1"/>
    <col min="7432" max="7432" width="10.42578125" style="88" customWidth="1"/>
    <col min="7433" max="7433" width="9.5703125" style="88" bestFit="1" customWidth="1"/>
    <col min="7434" max="7437" width="9.42578125" style="88" customWidth="1"/>
    <col min="7438" max="7443" width="9.85546875" style="88" customWidth="1"/>
    <col min="7444" max="7681" width="9.140625" style="88"/>
    <col min="7682" max="7682" width="61.85546875" style="88" customWidth="1"/>
    <col min="7683" max="7683" width="8.42578125" style="88" bestFit="1" customWidth="1"/>
    <col min="7684" max="7684" width="12.140625" style="88" bestFit="1" customWidth="1"/>
    <col min="7685" max="7686" width="6.85546875" style="88" bestFit="1" customWidth="1"/>
    <col min="7687" max="7687" width="2" style="88" customWidth="1"/>
    <col min="7688" max="7688" width="10.42578125" style="88" customWidth="1"/>
    <col min="7689" max="7689" width="9.5703125" style="88" bestFit="1" customWidth="1"/>
    <col min="7690" max="7693" width="9.42578125" style="88" customWidth="1"/>
    <col min="7694" max="7699" width="9.85546875" style="88" customWidth="1"/>
    <col min="7700" max="7937" width="9.140625" style="88"/>
    <col min="7938" max="7938" width="61.85546875" style="88" customWidth="1"/>
    <col min="7939" max="7939" width="8.42578125" style="88" bestFit="1" customWidth="1"/>
    <col min="7940" max="7940" width="12.140625" style="88" bestFit="1" customWidth="1"/>
    <col min="7941" max="7942" width="6.85546875" style="88" bestFit="1" customWidth="1"/>
    <col min="7943" max="7943" width="2" style="88" customWidth="1"/>
    <col min="7944" max="7944" width="10.42578125" style="88" customWidth="1"/>
    <col min="7945" max="7945" width="9.5703125" style="88" bestFit="1" customWidth="1"/>
    <col min="7946" max="7949" width="9.42578125" style="88" customWidth="1"/>
    <col min="7950" max="7955" width="9.85546875" style="88" customWidth="1"/>
    <col min="7956" max="8193" width="9.140625" style="88"/>
    <col min="8194" max="8194" width="61.85546875" style="88" customWidth="1"/>
    <col min="8195" max="8195" width="8.42578125" style="88" bestFit="1" customWidth="1"/>
    <col min="8196" max="8196" width="12.140625" style="88" bestFit="1" customWidth="1"/>
    <col min="8197" max="8198" width="6.85546875" style="88" bestFit="1" customWidth="1"/>
    <col min="8199" max="8199" width="2" style="88" customWidth="1"/>
    <col min="8200" max="8200" width="10.42578125" style="88" customWidth="1"/>
    <col min="8201" max="8201" width="9.5703125" style="88" bestFit="1" customWidth="1"/>
    <col min="8202" max="8205" width="9.42578125" style="88" customWidth="1"/>
    <col min="8206" max="8211" width="9.85546875" style="88" customWidth="1"/>
    <col min="8212" max="8449" width="9.140625" style="88"/>
    <col min="8450" max="8450" width="61.85546875" style="88" customWidth="1"/>
    <col min="8451" max="8451" width="8.42578125" style="88" bestFit="1" customWidth="1"/>
    <col min="8452" max="8452" width="12.140625" style="88" bestFit="1" customWidth="1"/>
    <col min="8453" max="8454" width="6.85546875" style="88" bestFit="1" customWidth="1"/>
    <col min="8455" max="8455" width="2" style="88" customWidth="1"/>
    <col min="8456" max="8456" width="10.42578125" style="88" customWidth="1"/>
    <col min="8457" max="8457" width="9.5703125" style="88" bestFit="1" customWidth="1"/>
    <col min="8458" max="8461" width="9.42578125" style="88" customWidth="1"/>
    <col min="8462" max="8467" width="9.85546875" style="88" customWidth="1"/>
    <col min="8468" max="8705" width="9.140625" style="88"/>
    <col min="8706" max="8706" width="61.85546875" style="88" customWidth="1"/>
    <col min="8707" max="8707" width="8.42578125" style="88" bestFit="1" customWidth="1"/>
    <col min="8708" max="8708" width="12.140625" style="88" bestFit="1" customWidth="1"/>
    <col min="8709" max="8710" width="6.85546875" style="88" bestFit="1" customWidth="1"/>
    <col min="8711" max="8711" width="2" style="88" customWidth="1"/>
    <col min="8712" max="8712" width="10.42578125" style="88" customWidth="1"/>
    <col min="8713" max="8713" width="9.5703125" style="88" bestFit="1" customWidth="1"/>
    <col min="8714" max="8717" width="9.42578125" style="88" customWidth="1"/>
    <col min="8718" max="8723" width="9.85546875" style="88" customWidth="1"/>
    <col min="8724" max="8961" width="9.140625" style="88"/>
    <col min="8962" max="8962" width="61.85546875" style="88" customWidth="1"/>
    <col min="8963" max="8963" width="8.42578125" style="88" bestFit="1" customWidth="1"/>
    <col min="8964" max="8964" width="12.140625" style="88" bestFit="1" customWidth="1"/>
    <col min="8965" max="8966" width="6.85546875" style="88" bestFit="1" customWidth="1"/>
    <col min="8967" max="8967" width="2" style="88" customWidth="1"/>
    <col min="8968" max="8968" width="10.42578125" style="88" customWidth="1"/>
    <col min="8969" max="8969" width="9.5703125" style="88" bestFit="1" customWidth="1"/>
    <col min="8970" max="8973" width="9.42578125" style="88" customWidth="1"/>
    <col min="8974" max="8979" width="9.85546875" style="88" customWidth="1"/>
    <col min="8980" max="9217" width="9.140625" style="88"/>
    <col min="9218" max="9218" width="61.85546875" style="88" customWidth="1"/>
    <col min="9219" max="9219" width="8.42578125" style="88" bestFit="1" customWidth="1"/>
    <col min="9220" max="9220" width="12.140625" style="88" bestFit="1" customWidth="1"/>
    <col min="9221" max="9222" width="6.85546875" style="88" bestFit="1" customWidth="1"/>
    <col min="9223" max="9223" width="2" style="88" customWidth="1"/>
    <col min="9224" max="9224" width="10.42578125" style="88" customWidth="1"/>
    <col min="9225" max="9225" width="9.5703125" style="88" bestFit="1" customWidth="1"/>
    <col min="9226" max="9229" width="9.42578125" style="88" customWidth="1"/>
    <col min="9230" max="9235" width="9.85546875" style="88" customWidth="1"/>
    <col min="9236" max="9473" width="9.140625" style="88"/>
    <col min="9474" max="9474" width="61.85546875" style="88" customWidth="1"/>
    <col min="9475" max="9475" width="8.42578125" style="88" bestFit="1" customWidth="1"/>
    <col min="9476" max="9476" width="12.140625" style="88" bestFit="1" customWidth="1"/>
    <col min="9477" max="9478" width="6.85546875" style="88" bestFit="1" customWidth="1"/>
    <col min="9479" max="9479" width="2" style="88" customWidth="1"/>
    <col min="9480" max="9480" width="10.42578125" style="88" customWidth="1"/>
    <col min="9481" max="9481" width="9.5703125" style="88" bestFit="1" customWidth="1"/>
    <col min="9482" max="9485" width="9.42578125" style="88" customWidth="1"/>
    <col min="9486" max="9491" width="9.85546875" style="88" customWidth="1"/>
    <col min="9492" max="9729" width="9.140625" style="88"/>
    <col min="9730" max="9730" width="61.85546875" style="88" customWidth="1"/>
    <col min="9731" max="9731" width="8.42578125" style="88" bestFit="1" customWidth="1"/>
    <col min="9732" max="9732" width="12.140625" style="88" bestFit="1" customWidth="1"/>
    <col min="9733" max="9734" width="6.85546875" style="88" bestFit="1" customWidth="1"/>
    <col min="9735" max="9735" width="2" style="88" customWidth="1"/>
    <col min="9736" max="9736" width="10.42578125" style="88" customWidth="1"/>
    <col min="9737" max="9737" width="9.5703125" style="88" bestFit="1" customWidth="1"/>
    <col min="9738" max="9741" width="9.42578125" style="88" customWidth="1"/>
    <col min="9742" max="9747" width="9.85546875" style="88" customWidth="1"/>
    <col min="9748" max="9985" width="9.140625" style="88"/>
    <col min="9986" max="9986" width="61.85546875" style="88" customWidth="1"/>
    <col min="9987" max="9987" width="8.42578125" style="88" bestFit="1" customWidth="1"/>
    <col min="9988" max="9988" width="12.140625" style="88" bestFit="1" customWidth="1"/>
    <col min="9989" max="9990" width="6.85546875" style="88" bestFit="1" customWidth="1"/>
    <col min="9991" max="9991" width="2" style="88" customWidth="1"/>
    <col min="9992" max="9992" width="10.42578125" style="88" customWidth="1"/>
    <col min="9993" max="9993" width="9.5703125" style="88" bestFit="1" customWidth="1"/>
    <col min="9994" max="9997" width="9.42578125" style="88" customWidth="1"/>
    <col min="9998" max="10003" width="9.85546875" style="88" customWidth="1"/>
    <col min="10004" max="10241" width="9.140625" style="88"/>
    <col min="10242" max="10242" width="61.85546875" style="88" customWidth="1"/>
    <col min="10243" max="10243" width="8.42578125" style="88" bestFit="1" customWidth="1"/>
    <col min="10244" max="10244" width="12.140625" style="88" bestFit="1" customWidth="1"/>
    <col min="10245" max="10246" width="6.85546875" style="88" bestFit="1" customWidth="1"/>
    <col min="10247" max="10247" width="2" style="88" customWidth="1"/>
    <col min="10248" max="10248" width="10.42578125" style="88" customWidth="1"/>
    <col min="10249" max="10249" width="9.5703125" style="88" bestFit="1" customWidth="1"/>
    <col min="10250" max="10253" width="9.42578125" style="88" customWidth="1"/>
    <col min="10254" max="10259" width="9.85546875" style="88" customWidth="1"/>
    <col min="10260" max="10497" width="9.140625" style="88"/>
    <col min="10498" max="10498" width="61.85546875" style="88" customWidth="1"/>
    <col min="10499" max="10499" width="8.42578125" style="88" bestFit="1" customWidth="1"/>
    <col min="10500" max="10500" width="12.140625" style="88" bestFit="1" customWidth="1"/>
    <col min="10501" max="10502" width="6.85546875" style="88" bestFit="1" customWidth="1"/>
    <col min="10503" max="10503" width="2" style="88" customWidth="1"/>
    <col min="10504" max="10504" width="10.42578125" style="88" customWidth="1"/>
    <col min="10505" max="10505" width="9.5703125" style="88" bestFit="1" customWidth="1"/>
    <col min="10506" max="10509" width="9.42578125" style="88" customWidth="1"/>
    <col min="10510" max="10515" width="9.85546875" style="88" customWidth="1"/>
    <col min="10516" max="10753" width="9.140625" style="88"/>
    <col min="10754" max="10754" width="61.85546875" style="88" customWidth="1"/>
    <col min="10755" max="10755" width="8.42578125" style="88" bestFit="1" customWidth="1"/>
    <col min="10756" max="10756" width="12.140625" style="88" bestFit="1" customWidth="1"/>
    <col min="10757" max="10758" width="6.85546875" style="88" bestFit="1" customWidth="1"/>
    <col min="10759" max="10759" width="2" style="88" customWidth="1"/>
    <col min="10760" max="10760" width="10.42578125" style="88" customWidth="1"/>
    <col min="10761" max="10761" width="9.5703125" style="88" bestFit="1" customWidth="1"/>
    <col min="10762" max="10765" width="9.42578125" style="88" customWidth="1"/>
    <col min="10766" max="10771" width="9.85546875" style="88" customWidth="1"/>
    <col min="10772" max="11009" width="9.140625" style="88"/>
    <col min="11010" max="11010" width="61.85546875" style="88" customWidth="1"/>
    <col min="11011" max="11011" width="8.42578125" style="88" bestFit="1" customWidth="1"/>
    <col min="11012" max="11012" width="12.140625" style="88" bestFit="1" customWidth="1"/>
    <col min="11013" max="11014" width="6.85546875" style="88" bestFit="1" customWidth="1"/>
    <col min="11015" max="11015" width="2" style="88" customWidth="1"/>
    <col min="11016" max="11016" width="10.42578125" style="88" customWidth="1"/>
    <col min="11017" max="11017" width="9.5703125" style="88" bestFit="1" customWidth="1"/>
    <col min="11018" max="11021" width="9.42578125" style="88" customWidth="1"/>
    <col min="11022" max="11027" width="9.85546875" style="88" customWidth="1"/>
    <col min="11028" max="11265" width="9.140625" style="88"/>
    <col min="11266" max="11266" width="61.85546875" style="88" customWidth="1"/>
    <col min="11267" max="11267" width="8.42578125" style="88" bestFit="1" customWidth="1"/>
    <col min="11268" max="11268" width="12.140625" style="88" bestFit="1" customWidth="1"/>
    <col min="11269" max="11270" width="6.85546875" style="88" bestFit="1" customWidth="1"/>
    <col min="11271" max="11271" width="2" style="88" customWidth="1"/>
    <col min="11272" max="11272" width="10.42578125" style="88" customWidth="1"/>
    <col min="11273" max="11273" width="9.5703125" style="88" bestFit="1" customWidth="1"/>
    <col min="11274" max="11277" width="9.42578125" style="88" customWidth="1"/>
    <col min="11278" max="11283" width="9.85546875" style="88" customWidth="1"/>
    <col min="11284" max="11521" width="9.140625" style="88"/>
    <col min="11522" max="11522" width="61.85546875" style="88" customWidth="1"/>
    <col min="11523" max="11523" width="8.42578125" style="88" bestFit="1" customWidth="1"/>
    <col min="11524" max="11524" width="12.140625" style="88" bestFit="1" customWidth="1"/>
    <col min="11525" max="11526" width="6.85546875" style="88" bestFit="1" customWidth="1"/>
    <col min="11527" max="11527" width="2" style="88" customWidth="1"/>
    <col min="11528" max="11528" width="10.42578125" style="88" customWidth="1"/>
    <col min="11529" max="11529" width="9.5703125" style="88" bestFit="1" customWidth="1"/>
    <col min="11530" max="11533" width="9.42578125" style="88" customWidth="1"/>
    <col min="11534" max="11539" width="9.85546875" style="88" customWidth="1"/>
    <col min="11540" max="11777" width="9.140625" style="88"/>
    <col min="11778" max="11778" width="61.85546875" style="88" customWidth="1"/>
    <col min="11779" max="11779" width="8.42578125" style="88" bestFit="1" customWidth="1"/>
    <col min="11780" max="11780" width="12.140625" style="88" bestFit="1" customWidth="1"/>
    <col min="11781" max="11782" width="6.85546875" style="88" bestFit="1" customWidth="1"/>
    <col min="11783" max="11783" width="2" style="88" customWidth="1"/>
    <col min="11784" max="11784" width="10.42578125" style="88" customWidth="1"/>
    <col min="11785" max="11785" width="9.5703125" style="88" bestFit="1" customWidth="1"/>
    <col min="11786" max="11789" width="9.42578125" style="88" customWidth="1"/>
    <col min="11790" max="11795" width="9.85546875" style="88" customWidth="1"/>
    <col min="11796" max="12033" width="9.140625" style="88"/>
    <col min="12034" max="12034" width="61.85546875" style="88" customWidth="1"/>
    <col min="12035" max="12035" width="8.42578125" style="88" bestFit="1" customWidth="1"/>
    <col min="12036" max="12036" width="12.140625" style="88" bestFit="1" customWidth="1"/>
    <col min="12037" max="12038" width="6.85546875" style="88" bestFit="1" customWidth="1"/>
    <col min="12039" max="12039" width="2" style="88" customWidth="1"/>
    <col min="12040" max="12040" width="10.42578125" style="88" customWidth="1"/>
    <col min="12041" max="12041" width="9.5703125" style="88" bestFit="1" customWidth="1"/>
    <col min="12042" max="12045" width="9.42578125" style="88" customWidth="1"/>
    <col min="12046" max="12051" width="9.85546875" style="88" customWidth="1"/>
    <col min="12052" max="12289" width="9.140625" style="88"/>
    <col min="12290" max="12290" width="61.85546875" style="88" customWidth="1"/>
    <col min="12291" max="12291" width="8.42578125" style="88" bestFit="1" customWidth="1"/>
    <col min="12292" max="12292" width="12.140625" style="88" bestFit="1" customWidth="1"/>
    <col min="12293" max="12294" width="6.85546875" style="88" bestFit="1" customWidth="1"/>
    <col min="12295" max="12295" width="2" style="88" customWidth="1"/>
    <col min="12296" max="12296" width="10.42578125" style="88" customWidth="1"/>
    <col min="12297" max="12297" width="9.5703125" style="88" bestFit="1" customWidth="1"/>
    <col min="12298" max="12301" width="9.42578125" style="88" customWidth="1"/>
    <col min="12302" max="12307" width="9.85546875" style="88" customWidth="1"/>
    <col min="12308" max="12545" width="9.140625" style="88"/>
    <col min="12546" max="12546" width="61.85546875" style="88" customWidth="1"/>
    <col min="12547" max="12547" width="8.42578125" style="88" bestFit="1" customWidth="1"/>
    <col min="12548" max="12548" width="12.140625" style="88" bestFit="1" customWidth="1"/>
    <col min="12549" max="12550" width="6.85546875" style="88" bestFit="1" customWidth="1"/>
    <col min="12551" max="12551" width="2" style="88" customWidth="1"/>
    <col min="12552" max="12552" width="10.42578125" style="88" customWidth="1"/>
    <col min="12553" max="12553" width="9.5703125" style="88" bestFit="1" customWidth="1"/>
    <col min="12554" max="12557" width="9.42578125" style="88" customWidth="1"/>
    <col min="12558" max="12563" width="9.85546875" style="88" customWidth="1"/>
    <col min="12564" max="12801" width="9.140625" style="88"/>
    <col min="12802" max="12802" width="61.85546875" style="88" customWidth="1"/>
    <col min="12803" max="12803" width="8.42578125" style="88" bestFit="1" customWidth="1"/>
    <col min="12804" max="12804" width="12.140625" style="88" bestFit="1" customWidth="1"/>
    <col min="12805" max="12806" width="6.85546875" style="88" bestFit="1" customWidth="1"/>
    <col min="12807" max="12807" width="2" style="88" customWidth="1"/>
    <col min="12808" max="12808" width="10.42578125" style="88" customWidth="1"/>
    <col min="12809" max="12809" width="9.5703125" style="88" bestFit="1" customWidth="1"/>
    <col min="12810" max="12813" width="9.42578125" style="88" customWidth="1"/>
    <col min="12814" max="12819" width="9.85546875" style="88" customWidth="1"/>
    <col min="12820" max="13057" width="9.140625" style="88"/>
    <col min="13058" max="13058" width="61.85546875" style="88" customWidth="1"/>
    <col min="13059" max="13059" width="8.42578125" style="88" bestFit="1" customWidth="1"/>
    <col min="13060" max="13060" width="12.140625" style="88" bestFit="1" customWidth="1"/>
    <col min="13061" max="13062" width="6.85546875" style="88" bestFit="1" customWidth="1"/>
    <col min="13063" max="13063" width="2" style="88" customWidth="1"/>
    <col min="13064" max="13064" width="10.42578125" style="88" customWidth="1"/>
    <col min="13065" max="13065" width="9.5703125" style="88" bestFit="1" customWidth="1"/>
    <col min="13066" max="13069" width="9.42578125" style="88" customWidth="1"/>
    <col min="13070" max="13075" width="9.85546875" style="88" customWidth="1"/>
    <col min="13076" max="13313" width="9.140625" style="88"/>
    <col min="13314" max="13314" width="61.85546875" style="88" customWidth="1"/>
    <col min="13315" max="13315" width="8.42578125" style="88" bestFit="1" customWidth="1"/>
    <col min="13316" max="13316" width="12.140625" style="88" bestFit="1" customWidth="1"/>
    <col min="13317" max="13318" width="6.85546875" style="88" bestFit="1" customWidth="1"/>
    <col min="13319" max="13319" width="2" style="88" customWidth="1"/>
    <col min="13320" max="13320" width="10.42578125" style="88" customWidth="1"/>
    <col min="13321" max="13321" width="9.5703125" style="88" bestFit="1" customWidth="1"/>
    <col min="13322" max="13325" width="9.42578125" style="88" customWidth="1"/>
    <col min="13326" max="13331" width="9.85546875" style="88" customWidth="1"/>
    <col min="13332" max="13569" width="9.140625" style="88"/>
    <col min="13570" max="13570" width="61.85546875" style="88" customWidth="1"/>
    <col min="13571" max="13571" width="8.42578125" style="88" bestFit="1" customWidth="1"/>
    <col min="13572" max="13572" width="12.140625" style="88" bestFit="1" customWidth="1"/>
    <col min="13573" max="13574" width="6.85546875" style="88" bestFit="1" customWidth="1"/>
    <col min="13575" max="13575" width="2" style="88" customWidth="1"/>
    <col min="13576" max="13576" width="10.42578125" style="88" customWidth="1"/>
    <col min="13577" max="13577" width="9.5703125" style="88" bestFit="1" customWidth="1"/>
    <col min="13578" max="13581" width="9.42578125" style="88" customWidth="1"/>
    <col min="13582" max="13587" width="9.85546875" style="88" customWidth="1"/>
    <col min="13588" max="13825" width="9.140625" style="88"/>
    <col min="13826" max="13826" width="61.85546875" style="88" customWidth="1"/>
    <col min="13827" max="13827" width="8.42578125" style="88" bestFit="1" customWidth="1"/>
    <col min="13828" max="13828" width="12.140625" style="88" bestFit="1" customWidth="1"/>
    <col min="13829" max="13830" width="6.85546875" style="88" bestFit="1" customWidth="1"/>
    <col min="13831" max="13831" width="2" style="88" customWidth="1"/>
    <col min="13832" max="13832" width="10.42578125" style="88" customWidth="1"/>
    <col min="13833" max="13833" width="9.5703125" style="88" bestFit="1" customWidth="1"/>
    <col min="13834" max="13837" width="9.42578125" style="88" customWidth="1"/>
    <col min="13838" max="13843" width="9.85546875" style="88" customWidth="1"/>
    <col min="13844" max="14081" width="9.140625" style="88"/>
    <col min="14082" max="14082" width="61.85546875" style="88" customWidth="1"/>
    <col min="14083" max="14083" width="8.42578125" style="88" bestFit="1" customWidth="1"/>
    <col min="14084" max="14084" width="12.140625" style="88" bestFit="1" customWidth="1"/>
    <col min="14085" max="14086" width="6.85546875" style="88" bestFit="1" customWidth="1"/>
    <col min="14087" max="14087" width="2" style="88" customWidth="1"/>
    <col min="14088" max="14088" width="10.42578125" style="88" customWidth="1"/>
    <col min="14089" max="14089" width="9.5703125" style="88" bestFit="1" customWidth="1"/>
    <col min="14090" max="14093" width="9.42578125" style="88" customWidth="1"/>
    <col min="14094" max="14099" width="9.85546875" style="88" customWidth="1"/>
    <col min="14100" max="14337" width="9.140625" style="88"/>
    <col min="14338" max="14338" width="61.85546875" style="88" customWidth="1"/>
    <col min="14339" max="14339" width="8.42578125" style="88" bestFit="1" customWidth="1"/>
    <col min="14340" max="14340" width="12.140625" style="88" bestFit="1" customWidth="1"/>
    <col min="14341" max="14342" width="6.85546875" style="88" bestFit="1" customWidth="1"/>
    <col min="14343" max="14343" width="2" style="88" customWidth="1"/>
    <col min="14344" max="14344" width="10.42578125" style="88" customWidth="1"/>
    <col min="14345" max="14345" width="9.5703125" style="88" bestFit="1" customWidth="1"/>
    <col min="14346" max="14349" width="9.42578125" style="88" customWidth="1"/>
    <col min="14350" max="14355" width="9.85546875" style="88" customWidth="1"/>
    <col min="14356" max="14593" width="9.140625" style="88"/>
    <col min="14594" max="14594" width="61.85546875" style="88" customWidth="1"/>
    <col min="14595" max="14595" width="8.42578125" style="88" bestFit="1" customWidth="1"/>
    <col min="14596" max="14596" width="12.140625" style="88" bestFit="1" customWidth="1"/>
    <col min="14597" max="14598" width="6.85546875" style="88" bestFit="1" customWidth="1"/>
    <col min="14599" max="14599" width="2" style="88" customWidth="1"/>
    <col min="14600" max="14600" width="10.42578125" style="88" customWidth="1"/>
    <col min="14601" max="14601" width="9.5703125" style="88" bestFit="1" customWidth="1"/>
    <col min="14602" max="14605" width="9.42578125" style="88" customWidth="1"/>
    <col min="14606" max="14611" width="9.85546875" style="88" customWidth="1"/>
    <col min="14612" max="14849" width="9.140625" style="88"/>
    <col min="14850" max="14850" width="61.85546875" style="88" customWidth="1"/>
    <col min="14851" max="14851" width="8.42578125" style="88" bestFit="1" customWidth="1"/>
    <col min="14852" max="14852" width="12.140625" style="88" bestFit="1" customWidth="1"/>
    <col min="14853" max="14854" width="6.85546875" style="88" bestFit="1" customWidth="1"/>
    <col min="14855" max="14855" width="2" style="88" customWidth="1"/>
    <col min="14856" max="14856" width="10.42578125" style="88" customWidth="1"/>
    <col min="14857" max="14857" width="9.5703125" style="88" bestFit="1" customWidth="1"/>
    <col min="14858" max="14861" width="9.42578125" style="88" customWidth="1"/>
    <col min="14862" max="14867" width="9.85546875" style="88" customWidth="1"/>
    <col min="14868" max="15105" width="9.140625" style="88"/>
    <col min="15106" max="15106" width="61.85546875" style="88" customWidth="1"/>
    <col min="15107" max="15107" width="8.42578125" style="88" bestFit="1" customWidth="1"/>
    <col min="15108" max="15108" width="12.140625" style="88" bestFit="1" customWidth="1"/>
    <col min="15109" max="15110" width="6.85546875" style="88" bestFit="1" customWidth="1"/>
    <col min="15111" max="15111" width="2" style="88" customWidth="1"/>
    <col min="15112" max="15112" width="10.42578125" style="88" customWidth="1"/>
    <col min="15113" max="15113" width="9.5703125" style="88" bestFit="1" customWidth="1"/>
    <col min="15114" max="15117" width="9.42578125" style="88" customWidth="1"/>
    <col min="15118" max="15123" width="9.85546875" style="88" customWidth="1"/>
    <col min="15124" max="15361" width="9.140625" style="88"/>
    <col min="15362" max="15362" width="61.85546875" style="88" customWidth="1"/>
    <col min="15363" max="15363" width="8.42578125" style="88" bestFit="1" customWidth="1"/>
    <col min="15364" max="15364" width="12.140625" style="88" bestFit="1" customWidth="1"/>
    <col min="15365" max="15366" width="6.85546875" style="88" bestFit="1" customWidth="1"/>
    <col min="15367" max="15367" width="2" style="88" customWidth="1"/>
    <col min="15368" max="15368" width="10.42578125" style="88" customWidth="1"/>
    <col min="15369" max="15369" width="9.5703125" style="88" bestFit="1" customWidth="1"/>
    <col min="15370" max="15373" width="9.42578125" style="88" customWidth="1"/>
    <col min="15374" max="15379" width="9.85546875" style="88" customWidth="1"/>
    <col min="15380" max="15617" width="9.140625" style="88"/>
    <col min="15618" max="15618" width="61.85546875" style="88" customWidth="1"/>
    <col min="15619" max="15619" width="8.42578125" style="88" bestFit="1" customWidth="1"/>
    <col min="15620" max="15620" width="12.140625" style="88" bestFit="1" customWidth="1"/>
    <col min="15621" max="15622" width="6.85546875" style="88" bestFit="1" customWidth="1"/>
    <col min="15623" max="15623" width="2" style="88" customWidth="1"/>
    <col min="15624" max="15624" width="10.42578125" style="88" customWidth="1"/>
    <col min="15625" max="15625" width="9.5703125" style="88" bestFit="1" customWidth="1"/>
    <col min="15626" max="15629" width="9.42578125" style="88" customWidth="1"/>
    <col min="15630" max="15635" width="9.85546875" style="88" customWidth="1"/>
    <col min="15636" max="15873" width="9.140625" style="88"/>
    <col min="15874" max="15874" width="61.85546875" style="88" customWidth="1"/>
    <col min="15875" max="15875" width="8.42578125" style="88" bestFit="1" customWidth="1"/>
    <col min="15876" max="15876" width="12.140625" style="88" bestFit="1" customWidth="1"/>
    <col min="15877" max="15878" width="6.85546875" style="88" bestFit="1" customWidth="1"/>
    <col min="15879" max="15879" width="2" style="88" customWidth="1"/>
    <col min="15880" max="15880" width="10.42578125" style="88" customWidth="1"/>
    <col min="15881" max="15881" width="9.5703125" style="88" bestFit="1" customWidth="1"/>
    <col min="15882" max="15885" width="9.42578125" style="88" customWidth="1"/>
    <col min="15886" max="15891" width="9.85546875" style="88" customWidth="1"/>
    <col min="15892" max="16129" width="9.140625" style="88"/>
    <col min="16130" max="16130" width="61.85546875" style="88" customWidth="1"/>
    <col min="16131" max="16131" width="8.42578125" style="88" bestFit="1" customWidth="1"/>
    <col min="16132" max="16132" width="12.140625" style="88" bestFit="1" customWidth="1"/>
    <col min="16133" max="16134" width="6.85546875" style="88" bestFit="1" customWidth="1"/>
    <col min="16135" max="16135" width="2" style="88" customWidth="1"/>
    <col min="16136" max="16136" width="10.42578125" style="88" customWidth="1"/>
    <col min="16137" max="16137" width="9.5703125" style="88" bestFit="1" customWidth="1"/>
    <col min="16138" max="16141" width="9.42578125" style="88" customWidth="1"/>
    <col min="16142" max="16147" width="9.85546875" style="88" customWidth="1"/>
    <col min="16148" max="16384" width="9.140625" style="88"/>
  </cols>
  <sheetData>
    <row r="1" spans="1:19" ht="15.75">
      <c r="A1" s="1395" t="s">
        <v>491</v>
      </c>
      <c r="B1" s="1396"/>
      <c r="C1" s="1396"/>
      <c r="D1" s="1396"/>
      <c r="E1" s="1396"/>
      <c r="F1" s="1396"/>
      <c r="G1" s="1396"/>
      <c r="H1" s="1396"/>
      <c r="I1" s="1396"/>
      <c r="J1" s="1396"/>
      <c r="K1" s="1396"/>
      <c r="L1" s="1396"/>
      <c r="M1" s="1396"/>
      <c r="N1" s="1396"/>
      <c r="O1" s="1396"/>
      <c r="P1" s="1396"/>
      <c r="Q1" s="1396"/>
      <c r="R1" s="1396"/>
      <c r="S1" s="1397"/>
    </row>
    <row r="2" spans="1:19">
      <c r="A2" s="69"/>
      <c r="B2" s="106"/>
      <c r="C2" s="106"/>
      <c r="D2" s="95"/>
      <c r="E2" s="95"/>
      <c r="F2" s="108"/>
      <c r="G2" s="108"/>
      <c r="I2" s="108"/>
      <c r="J2" s="108"/>
      <c r="K2" s="108"/>
      <c r="L2" s="108"/>
      <c r="M2" s="108"/>
      <c r="N2" s="108"/>
    </row>
    <row r="3" spans="1:19">
      <c r="A3" s="91"/>
      <c r="B3" s="110"/>
      <c r="C3" s="111" t="s">
        <v>87</v>
      </c>
      <c r="D3" s="169"/>
      <c r="E3" s="169"/>
      <c r="F3" s="170"/>
      <c r="G3" s="114"/>
      <c r="H3" s="1390" t="s">
        <v>225</v>
      </c>
      <c r="I3" s="1390"/>
      <c r="J3" s="1390"/>
      <c r="K3" s="1390"/>
      <c r="L3" s="1390"/>
      <c r="M3" s="1390"/>
      <c r="N3" s="1391" t="s">
        <v>226</v>
      </c>
      <c r="O3" s="1391"/>
      <c r="P3" s="1391"/>
      <c r="Q3" s="1391"/>
      <c r="R3" s="1391"/>
      <c r="S3" s="1391"/>
    </row>
    <row r="4" spans="1:19">
      <c r="A4" s="171" t="s">
        <v>88</v>
      </c>
      <c r="B4" s="116" t="s">
        <v>89</v>
      </c>
      <c r="C4" s="117" t="s">
        <v>90</v>
      </c>
      <c r="D4" s="172" t="s">
        <v>91</v>
      </c>
      <c r="E4" s="172" t="s">
        <v>92</v>
      </c>
      <c r="F4" s="173" t="s">
        <v>0</v>
      </c>
      <c r="G4" s="119"/>
      <c r="H4" s="120">
        <v>2015</v>
      </c>
      <c r="I4" s="120">
        <v>2016</v>
      </c>
      <c r="J4" s="120">
        <v>2017</v>
      </c>
      <c r="K4" s="120">
        <v>2018</v>
      </c>
      <c r="L4" s="120">
        <v>2019</v>
      </c>
      <c r="M4" s="120">
        <v>2020</v>
      </c>
      <c r="N4" s="120">
        <v>2015</v>
      </c>
      <c r="O4" s="120">
        <v>2016</v>
      </c>
      <c r="P4" s="120">
        <v>2017</v>
      </c>
      <c r="Q4" s="120">
        <v>2018</v>
      </c>
      <c r="R4" s="120">
        <v>2019</v>
      </c>
      <c r="S4" s="120">
        <v>2020</v>
      </c>
    </row>
    <row r="5" spans="1:19">
      <c r="A5" s="128" t="s">
        <v>93</v>
      </c>
      <c r="B5" s="122" t="s">
        <v>94</v>
      </c>
      <c r="C5" s="123" t="s">
        <v>95</v>
      </c>
      <c r="D5" s="124" t="s">
        <v>96</v>
      </c>
      <c r="E5" s="124" t="s">
        <v>111</v>
      </c>
      <c r="F5" s="174" t="s">
        <v>98</v>
      </c>
      <c r="G5" s="126"/>
      <c r="H5" s="127"/>
      <c r="I5" s="127"/>
      <c r="J5" s="127"/>
      <c r="K5" s="127"/>
      <c r="L5" s="127"/>
      <c r="M5" s="127"/>
      <c r="N5" s="127"/>
      <c r="O5" s="127"/>
      <c r="P5" s="128"/>
      <c r="Q5" s="128"/>
      <c r="R5" s="128"/>
      <c r="S5" s="128"/>
    </row>
    <row r="6" spans="1:19">
      <c r="A6" s="171"/>
      <c r="B6" s="129" t="s">
        <v>99</v>
      </c>
      <c r="C6" s="130"/>
      <c r="D6" s="177"/>
      <c r="E6" s="177"/>
      <c r="F6" s="178"/>
      <c r="G6" s="132"/>
      <c r="H6" s="179"/>
      <c r="I6" s="179"/>
      <c r="J6" s="179"/>
      <c r="K6" s="179"/>
      <c r="L6" s="179"/>
      <c r="M6" s="179"/>
      <c r="N6" s="92"/>
      <c r="O6" s="92"/>
      <c r="P6" s="92"/>
      <c r="Q6" s="92"/>
      <c r="R6" s="92"/>
      <c r="S6" s="92"/>
    </row>
    <row r="7" spans="1:19">
      <c r="A7" s="92"/>
      <c r="B7" s="134"/>
      <c r="C7" s="130"/>
      <c r="D7" s="180"/>
      <c r="E7" s="180"/>
      <c r="F7" s="176"/>
      <c r="G7" s="135"/>
      <c r="H7" s="136"/>
      <c r="I7" s="136"/>
      <c r="J7" s="136"/>
      <c r="K7" s="136"/>
      <c r="L7" s="136"/>
      <c r="M7" s="136"/>
      <c r="N7" s="92"/>
      <c r="O7" s="92"/>
      <c r="P7" s="92"/>
      <c r="Q7" s="92"/>
      <c r="R7" s="92"/>
      <c r="S7" s="92"/>
    </row>
    <row r="8" spans="1:19">
      <c r="A8" s="181">
        <v>1.1000000000000001</v>
      </c>
      <c r="B8" s="134"/>
      <c r="C8" s="130"/>
      <c r="D8" s="180"/>
      <c r="E8" s="180"/>
      <c r="F8" s="176">
        <f>E8*C8</f>
        <v>0</v>
      </c>
      <c r="G8" s="135"/>
      <c r="H8" s="971"/>
      <c r="I8" s="971"/>
      <c r="J8" s="971"/>
      <c r="K8" s="971"/>
      <c r="L8" s="971"/>
      <c r="M8" s="971"/>
      <c r="N8" s="971">
        <f t="shared" ref="N8:S8" si="0">H8*$F8</f>
        <v>0</v>
      </c>
      <c r="O8" s="971">
        <f t="shared" si="0"/>
        <v>0</v>
      </c>
      <c r="P8" s="971">
        <f t="shared" si="0"/>
        <v>0</v>
      </c>
      <c r="Q8" s="971">
        <f t="shared" si="0"/>
        <v>0</v>
      </c>
      <c r="R8" s="971">
        <f t="shared" si="0"/>
        <v>0</v>
      </c>
      <c r="S8" s="971">
        <f t="shared" si="0"/>
        <v>0</v>
      </c>
    </row>
    <row r="9" spans="1:19">
      <c r="A9" s="181"/>
      <c r="B9" s="242"/>
      <c r="C9" s="130"/>
      <c r="D9" s="180"/>
      <c r="E9" s="180"/>
      <c r="F9" s="176"/>
      <c r="G9" s="135"/>
      <c r="H9" s="971"/>
      <c r="I9" s="971"/>
      <c r="J9" s="971"/>
      <c r="K9" s="971"/>
      <c r="L9" s="971"/>
      <c r="M9" s="971"/>
      <c r="N9" s="971"/>
      <c r="O9" s="971"/>
      <c r="P9" s="971"/>
      <c r="Q9" s="971"/>
      <c r="R9" s="971"/>
      <c r="S9" s="971"/>
    </row>
    <row r="10" spans="1:19">
      <c r="A10" s="181"/>
      <c r="B10" s="242"/>
      <c r="C10" s="130"/>
      <c r="D10" s="180"/>
      <c r="E10" s="180"/>
      <c r="F10" s="176">
        <f>E10*C10</f>
        <v>0</v>
      </c>
      <c r="G10" s="135"/>
      <c r="H10" s="971"/>
      <c r="I10" s="971"/>
      <c r="J10" s="971"/>
      <c r="K10" s="971"/>
      <c r="L10" s="971"/>
      <c r="M10" s="971"/>
      <c r="N10" s="971">
        <f t="shared" ref="N10:S10" si="1">H10*$F10</f>
        <v>0</v>
      </c>
      <c r="O10" s="971">
        <f t="shared" si="1"/>
        <v>0</v>
      </c>
      <c r="P10" s="971">
        <f t="shared" si="1"/>
        <v>0</v>
      </c>
      <c r="Q10" s="971">
        <f t="shared" si="1"/>
        <v>0</v>
      </c>
      <c r="R10" s="971">
        <f t="shared" si="1"/>
        <v>0</v>
      </c>
      <c r="S10" s="971">
        <f t="shared" si="1"/>
        <v>0</v>
      </c>
    </row>
    <row r="11" spans="1:19">
      <c r="A11" s="181"/>
      <c r="B11" s="134"/>
      <c r="C11" s="130"/>
      <c r="D11" s="180"/>
      <c r="E11" s="180"/>
      <c r="F11" s="176"/>
      <c r="G11" s="135"/>
      <c r="H11" s="982"/>
      <c r="I11" s="982"/>
      <c r="J11" s="982"/>
      <c r="K11" s="982"/>
      <c r="L11" s="982"/>
      <c r="M11" s="982"/>
      <c r="N11" s="971"/>
      <c r="O11" s="971"/>
      <c r="P11" s="971"/>
      <c r="Q11" s="971"/>
      <c r="R11" s="971"/>
      <c r="S11" s="971"/>
    </row>
    <row r="12" spans="1:19">
      <c r="A12" s="181">
        <v>1.2</v>
      </c>
      <c r="B12" s="134"/>
      <c r="C12" s="130"/>
      <c r="D12" s="180"/>
      <c r="E12" s="180"/>
      <c r="F12" s="176">
        <f>E12*C12</f>
        <v>0</v>
      </c>
      <c r="G12" s="135"/>
      <c r="H12" s="971"/>
      <c r="I12" s="971"/>
      <c r="J12" s="971"/>
      <c r="K12" s="971"/>
      <c r="L12" s="971"/>
      <c r="M12" s="971"/>
      <c r="N12" s="971">
        <f t="shared" ref="N12:S12" si="2">H12*$F12</f>
        <v>0</v>
      </c>
      <c r="O12" s="971">
        <f t="shared" si="2"/>
        <v>0</v>
      </c>
      <c r="P12" s="971">
        <f t="shared" si="2"/>
        <v>0</v>
      </c>
      <c r="Q12" s="971">
        <f t="shared" si="2"/>
        <v>0</v>
      </c>
      <c r="R12" s="971">
        <f t="shared" si="2"/>
        <v>0</v>
      </c>
      <c r="S12" s="971">
        <f t="shared" si="2"/>
        <v>0</v>
      </c>
    </row>
    <row r="13" spans="1:19">
      <c r="A13" s="181"/>
      <c r="B13" s="134"/>
      <c r="C13" s="130"/>
      <c r="D13" s="180"/>
      <c r="E13" s="180"/>
      <c r="F13" s="176"/>
      <c r="G13" s="135"/>
      <c r="H13" s="982"/>
      <c r="I13" s="982"/>
      <c r="J13" s="982"/>
      <c r="K13" s="982"/>
      <c r="L13" s="982"/>
      <c r="M13" s="982"/>
      <c r="N13" s="971"/>
      <c r="O13" s="971"/>
      <c r="P13" s="971"/>
      <c r="Q13" s="971"/>
      <c r="R13" s="971"/>
      <c r="S13" s="971"/>
    </row>
    <row r="14" spans="1:19">
      <c r="A14" s="181"/>
      <c r="B14" s="134"/>
      <c r="C14" s="130"/>
      <c r="D14" s="180"/>
      <c r="E14" s="180"/>
      <c r="F14" s="176"/>
      <c r="G14" s="135"/>
      <c r="H14" s="971"/>
      <c r="I14" s="971"/>
      <c r="J14" s="971"/>
      <c r="K14" s="971"/>
      <c r="L14" s="971"/>
      <c r="M14" s="971"/>
      <c r="N14" s="971"/>
      <c r="O14" s="971"/>
      <c r="P14" s="971"/>
      <c r="Q14" s="971"/>
      <c r="R14" s="971"/>
      <c r="S14" s="971"/>
    </row>
    <row r="15" spans="1:19">
      <c r="A15" s="181">
        <v>1.3</v>
      </c>
      <c r="B15" s="134"/>
      <c r="C15" s="130"/>
      <c r="D15" s="180"/>
      <c r="E15" s="180"/>
      <c r="F15" s="176">
        <f>E15*C15</f>
        <v>0</v>
      </c>
      <c r="G15" s="135"/>
      <c r="H15" s="971"/>
      <c r="I15" s="971"/>
      <c r="J15" s="971"/>
      <c r="K15" s="971"/>
      <c r="L15" s="971"/>
      <c r="M15" s="971"/>
      <c r="N15" s="971">
        <f t="shared" ref="N15:S15" si="3">H15*$F15</f>
        <v>0</v>
      </c>
      <c r="O15" s="971">
        <f t="shared" si="3"/>
        <v>0</v>
      </c>
      <c r="P15" s="971">
        <f t="shared" si="3"/>
        <v>0</v>
      </c>
      <c r="Q15" s="971">
        <f t="shared" si="3"/>
        <v>0</v>
      </c>
      <c r="R15" s="971">
        <f t="shared" si="3"/>
        <v>0</v>
      </c>
      <c r="S15" s="971">
        <f t="shared" si="3"/>
        <v>0</v>
      </c>
    </row>
    <row r="16" spans="1:19">
      <c r="A16" s="181"/>
      <c r="B16" s="134"/>
      <c r="C16" s="130"/>
      <c r="D16" s="180"/>
      <c r="E16" s="180"/>
      <c r="F16" s="176"/>
      <c r="G16" s="135"/>
      <c r="H16" s="982"/>
      <c r="I16" s="982"/>
      <c r="J16" s="982"/>
      <c r="K16" s="982"/>
      <c r="L16" s="982"/>
      <c r="M16" s="982"/>
      <c r="N16" s="971"/>
      <c r="O16" s="971"/>
      <c r="P16" s="971"/>
      <c r="Q16" s="971"/>
      <c r="R16" s="971"/>
      <c r="S16" s="971"/>
    </row>
    <row r="17" spans="1:19">
      <c r="A17" s="181">
        <v>1.4</v>
      </c>
      <c r="B17" s="134"/>
      <c r="C17" s="130"/>
      <c r="D17" s="180"/>
      <c r="E17" s="180"/>
      <c r="F17" s="176">
        <f>E17*C17</f>
        <v>0</v>
      </c>
      <c r="G17" s="135"/>
      <c r="H17" s="971"/>
      <c r="I17" s="971"/>
      <c r="J17" s="971"/>
      <c r="K17" s="971"/>
      <c r="L17" s="971"/>
      <c r="M17" s="971"/>
      <c r="N17" s="971">
        <f t="shared" ref="N17:S17" si="4">H17*$F17</f>
        <v>0</v>
      </c>
      <c r="O17" s="971">
        <f t="shared" si="4"/>
        <v>0</v>
      </c>
      <c r="P17" s="971">
        <f t="shared" si="4"/>
        <v>0</v>
      </c>
      <c r="Q17" s="971">
        <f t="shared" si="4"/>
        <v>0</v>
      </c>
      <c r="R17" s="971">
        <f t="shared" si="4"/>
        <v>0</v>
      </c>
      <c r="S17" s="971">
        <f t="shared" si="4"/>
        <v>0</v>
      </c>
    </row>
    <row r="18" spans="1:19">
      <c r="A18" s="181"/>
      <c r="B18" s="134"/>
      <c r="C18" s="130"/>
      <c r="D18" s="180"/>
      <c r="E18" s="180"/>
      <c r="F18" s="176"/>
      <c r="G18" s="135"/>
      <c r="H18" s="971"/>
      <c r="I18" s="971"/>
      <c r="J18" s="971"/>
      <c r="K18" s="971"/>
      <c r="L18" s="971"/>
      <c r="M18" s="971"/>
      <c r="N18" s="971"/>
      <c r="O18" s="971"/>
      <c r="P18" s="971"/>
      <c r="Q18" s="971"/>
      <c r="R18" s="971"/>
      <c r="S18" s="971"/>
    </row>
    <row r="19" spans="1:19">
      <c r="A19" s="181"/>
      <c r="B19" s="134"/>
      <c r="C19" s="130"/>
      <c r="D19" s="180"/>
      <c r="E19" s="180"/>
      <c r="F19" s="176"/>
      <c r="G19" s="135"/>
      <c r="H19" s="971"/>
      <c r="I19" s="971"/>
      <c r="J19" s="971"/>
      <c r="K19" s="971"/>
      <c r="L19" s="971"/>
      <c r="M19" s="971"/>
      <c r="N19" s="971"/>
      <c r="O19" s="971"/>
      <c r="P19" s="971"/>
      <c r="Q19" s="971"/>
      <c r="R19" s="971"/>
      <c r="S19" s="971"/>
    </row>
    <row r="20" spans="1:19">
      <c r="A20" s="181">
        <v>1.5</v>
      </c>
      <c r="B20" s="134"/>
      <c r="C20" s="130"/>
      <c r="D20" s="180"/>
      <c r="E20" s="180"/>
      <c r="F20" s="176">
        <f>E20*C20</f>
        <v>0</v>
      </c>
      <c r="G20" s="135"/>
      <c r="H20" s="971"/>
      <c r="I20" s="971"/>
      <c r="J20" s="971"/>
      <c r="K20" s="971"/>
      <c r="L20" s="971"/>
      <c r="M20" s="971"/>
      <c r="N20" s="971">
        <f t="shared" ref="N20:S20" si="5">H20*$F20</f>
        <v>0</v>
      </c>
      <c r="O20" s="971">
        <f t="shared" si="5"/>
        <v>0</v>
      </c>
      <c r="P20" s="971">
        <f t="shared" si="5"/>
        <v>0</v>
      </c>
      <c r="Q20" s="971">
        <f t="shared" si="5"/>
        <v>0</v>
      </c>
      <c r="R20" s="971">
        <f t="shared" si="5"/>
        <v>0</v>
      </c>
      <c r="S20" s="971">
        <f t="shared" si="5"/>
        <v>0</v>
      </c>
    </row>
    <row r="21" spans="1:19">
      <c r="A21" s="181"/>
      <c r="B21" s="134"/>
      <c r="C21" s="130"/>
      <c r="D21" s="180"/>
      <c r="E21" s="180"/>
      <c r="F21" s="176"/>
      <c r="G21" s="135"/>
      <c r="H21" s="971"/>
      <c r="I21" s="971"/>
      <c r="J21" s="971"/>
      <c r="K21" s="971"/>
      <c r="L21" s="971"/>
      <c r="M21" s="971"/>
      <c r="N21" s="971"/>
      <c r="O21" s="971"/>
      <c r="P21" s="971"/>
      <c r="Q21" s="971"/>
      <c r="R21" s="971"/>
      <c r="S21" s="971"/>
    </row>
    <row r="22" spans="1:19">
      <c r="A22" s="181">
        <v>1.6</v>
      </c>
      <c r="B22" s="134"/>
      <c r="C22" s="130"/>
      <c r="D22" s="180"/>
      <c r="E22" s="180"/>
      <c r="F22" s="176">
        <f>E22*C22</f>
        <v>0</v>
      </c>
      <c r="G22" s="135"/>
      <c r="H22" s="971"/>
      <c r="I22" s="971"/>
      <c r="J22" s="971"/>
      <c r="K22" s="971"/>
      <c r="L22" s="971"/>
      <c r="M22" s="971"/>
      <c r="N22" s="971">
        <f t="shared" ref="N22:S22" si="6">H22*$F22</f>
        <v>0</v>
      </c>
      <c r="O22" s="971">
        <f t="shared" si="6"/>
        <v>0</v>
      </c>
      <c r="P22" s="971">
        <f t="shared" si="6"/>
        <v>0</v>
      </c>
      <c r="Q22" s="971">
        <f t="shared" si="6"/>
        <v>0</v>
      </c>
      <c r="R22" s="971">
        <f t="shared" si="6"/>
        <v>0</v>
      </c>
      <c r="S22" s="971">
        <f t="shared" si="6"/>
        <v>0</v>
      </c>
    </row>
    <row r="23" spans="1:19">
      <c r="A23" s="92"/>
      <c r="B23" s="134"/>
      <c r="C23" s="130"/>
      <c r="D23" s="180"/>
      <c r="E23" s="180"/>
      <c r="F23" s="176"/>
      <c r="G23" s="135"/>
      <c r="H23" s="971"/>
      <c r="I23" s="971"/>
      <c r="J23" s="971"/>
      <c r="K23" s="971"/>
      <c r="L23" s="971"/>
      <c r="M23" s="971"/>
      <c r="N23" s="971"/>
      <c r="O23" s="971"/>
      <c r="P23" s="971"/>
      <c r="Q23" s="971"/>
      <c r="R23" s="971"/>
      <c r="S23" s="971"/>
    </row>
    <row r="24" spans="1:19">
      <c r="A24" s="94"/>
      <c r="B24" s="141" t="s">
        <v>44</v>
      </c>
      <c r="C24" s="183">
        <f>SUM(C6:C23)</f>
        <v>0</v>
      </c>
      <c r="D24" s="232"/>
      <c r="E24" s="232"/>
      <c r="F24" s="183">
        <f>SUM(F6:F23)</f>
        <v>0</v>
      </c>
      <c r="G24" s="144"/>
      <c r="H24" s="1009"/>
      <c r="I24" s="232"/>
      <c r="J24" s="232"/>
      <c r="K24" s="232"/>
      <c r="L24" s="232"/>
      <c r="M24" s="232"/>
      <c r="N24" s="1010">
        <f t="shared" ref="N24:S24" si="7">SUM(N8:N22)</f>
        <v>0</v>
      </c>
      <c r="O24" s="1010">
        <f t="shared" si="7"/>
        <v>0</v>
      </c>
      <c r="P24" s="1010">
        <f t="shared" si="7"/>
        <v>0</v>
      </c>
      <c r="Q24" s="1010">
        <f t="shared" si="7"/>
        <v>0</v>
      </c>
      <c r="R24" s="1010">
        <f t="shared" si="7"/>
        <v>0</v>
      </c>
      <c r="S24" s="1010">
        <f t="shared" si="7"/>
        <v>0</v>
      </c>
    </row>
    <row r="25" spans="1:19">
      <c r="A25" s="92"/>
      <c r="B25" s="146" t="s">
        <v>103</v>
      </c>
      <c r="C25" s="130"/>
      <c r="D25" s="91"/>
      <c r="E25" s="180"/>
      <c r="F25" s="176"/>
      <c r="G25" s="135"/>
      <c r="H25" s="971"/>
      <c r="I25" s="971"/>
      <c r="J25" s="971"/>
      <c r="K25" s="971"/>
      <c r="L25" s="971"/>
      <c r="M25" s="971"/>
      <c r="N25" s="971"/>
      <c r="O25" s="971"/>
      <c r="P25" s="971"/>
      <c r="Q25" s="971"/>
      <c r="R25" s="971"/>
      <c r="S25" s="971"/>
    </row>
    <row r="26" spans="1:19">
      <c r="A26" s="92"/>
      <c r="B26" s="134"/>
      <c r="C26" s="130"/>
      <c r="D26" s="92"/>
      <c r="E26" s="180"/>
      <c r="F26" s="176"/>
      <c r="G26" s="149"/>
      <c r="H26" s="984"/>
      <c r="I26" s="984"/>
      <c r="J26" s="984"/>
      <c r="K26" s="984"/>
      <c r="L26" s="984"/>
      <c r="M26" s="984"/>
      <c r="N26" s="985"/>
      <c r="O26" s="985"/>
      <c r="P26" s="985"/>
      <c r="Q26" s="985"/>
      <c r="R26" s="985"/>
      <c r="S26" s="985"/>
    </row>
    <row r="27" spans="1:19">
      <c r="A27" s="181">
        <v>2.1</v>
      </c>
      <c r="B27" s="134" t="s">
        <v>120</v>
      </c>
      <c r="C27" s="248">
        <v>1</v>
      </c>
      <c r="D27" s="186" t="str">
        <f>Inputs!$D$80</f>
        <v>Skilled Electrical Worker BH</v>
      </c>
      <c r="E27" s="180">
        <v>2</v>
      </c>
      <c r="F27" s="176">
        <f>E27*C27</f>
        <v>2</v>
      </c>
      <c r="G27" s="149"/>
      <c r="H27" s="971">
        <f>Inputs!L$80</f>
        <v>122.54295007007411</v>
      </c>
      <c r="I27" s="971">
        <f>Inputs!M$80</f>
        <v>124.96041976315415</v>
      </c>
      <c r="J27" s="971">
        <f>Inputs!N$80</f>
        <v>127.16457642850023</v>
      </c>
      <c r="K27" s="971">
        <f>Inputs!O$80</f>
        <v>129.40761185733479</v>
      </c>
      <c r="L27" s="971">
        <f>Inputs!P$80</f>
        <v>131.69021182588875</v>
      </c>
      <c r="M27" s="971">
        <f>Inputs!Q$80</f>
        <v>134.01307420668928</v>
      </c>
      <c r="N27" s="971">
        <f t="shared" ref="N27:S27" si="8">H27*$F27</f>
        <v>245.08590014014823</v>
      </c>
      <c r="O27" s="971">
        <f t="shared" si="8"/>
        <v>249.9208395263083</v>
      </c>
      <c r="P27" s="971">
        <f t="shared" si="8"/>
        <v>254.32915285700045</v>
      </c>
      <c r="Q27" s="971">
        <f t="shared" si="8"/>
        <v>258.81522371466957</v>
      </c>
      <c r="R27" s="971">
        <f t="shared" si="8"/>
        <v>263.38042365177751</v>
      </c>
      <c r="S27" s="971">
        <f t="shared" si="8"/>
        <v>268.02614841337856</v>
      </c>
    </row>
    <row r="28" spans="1:19">
      <c r="A28" s="181"/>
      <c r="B28" s="134"/>
      <c r="C28" s="130"/>
      <c r="D28" s="94"/>
      <c r="E28" s="180"/>
      <c r="F28" s="176"/>
      <c r="G28" s="149"/>
      <c r="H28" s="984"/>
      <c r="I28" s="984"/>
      <c r="J28" s="984"/>
      <c r="K28" s="984"/>
      <c r="L28" s="984"/>
      <c r="M28" s="984"/>
      <c r="N28" s="998"/>
      <c r="O28" s="998"/>
      <c r="P28" s="998"/>
      <c r="Q28" s="998"/>
      <c r="R28" s="998"/>
      <c r="S28" s="998"/>
    </row>
    <row r="29" spans="1:19">
      <c r="A29" s="187"/>
      <c r="B29" s="141" t="s">
        <v>44</v>
      </c>
      <c r="C29" s="183">
        <f>SUM(C25:C28)</f>
        <v>1</v>
      </c>
      <c r="D29" s="232"/>
      <c r="E29" s="232"/>
      <c r="F29" s="183">
        <f>SUM(F25:F28)</f>
        <v>2</v>
      </c>
      <c r="G29" s="144"/>
      <c r="H29" s="992"/>
      <c r="I29" s="992"/>
      <c r="J29" s="992"/>
      <c r="K29" s="992"/>
      <c r="L29" s="992"/>
      <c r="M29" s="992"/>
      <c r="N29" s="992">
        <f t="shared" ref="N29:S29" si="9">SUM(N27:N28)</f>
        <v>245.08590014014823</v>
      </c>
      <c r="O29" s="992">
        <f t="shared" si="9"/>
        <v>249.9208395263083</v>
      </c>
      <c r="P29" s="992">
        <f t="shared" si="9"/>
        <v>254.32915285700045</v>
      </c>
      <c r="Q29" s="992">
        <f t="shared" si="9"/>
        <v>258.81522371466957</v>
      </c>
      <c r="R29" s="992">
        <f t="shared" si="9"/>
        <v>263.38042365177751</v>
      </c>
      <c r="S29" s="992">
        <f t="shared" si="9"/>
        <v>268.02614841337856</v>
      </c>
    </row>
    <row r="30" spans="1:19">
      <c r="A30" s="181"/>
      <c r="B30" s="129" t="s">
        <v>104</v>
      </c>
      <c r="C30" s="130"/>
      <c r="D30" s="180"/>
      <c r="E30" s="180"/>
      <c r="F30" s="176"/>
      <c r="G30" s="149"/>
      <c r="H30" s="984"/>
      <c r="I30" s="984"/>
      <c r="J30" s="984"/>
      <c r="K30" s="984"/>
      <c r="L30" s="984"/>
      <c r="M30" s="984"/>
      <c r="N30" s="998"/>
      <c r="O30" s="998"/>
      <c r="P30" s="998"/>
      <c r="Q30" s="998"/>
      <c r="R30" s="998"/>
      <c r="S30" s="998"/>
    </row>
    <row r="31" spans="1:19">
      <c r="A31" s="92"/>
      <c r="B31" s="134"/>
      <c r="C31" s="130"/>
      <c r="D31" s="180"/>
      <c r="E31" s="180"/>
      <c r="F31" s="176"/>
      <c r="G31" s="149"/>
      <c r="H31" s="971"/>
      <c r="I31" s="971"/>
      <c r="J31" s="971"/>
      <c r="K31" s="971"/>
      <c r="L31" s="971"/>
      <c r="M31" s="971"/>
      <c r="N31" s="971"/>
      <c r="O31" s="971"/>
      <c r="P31" s="971"/>
      <c r="Q31" s="971"/>
      <c r="R31" s="971"/>
      <c r="S31" s="971"/>
    </row>
    <row r="32" spans="1:19">
      <c r="A32" s="181">
        <v>3.1</v>
      </c>
      <c r="B32" s="134"/>
      <c r="C32" s="130"/>
      <c r="D32" s="186"/>
      <c r="E32" s="180"/>
      <c r="F32" s="176">
        <f>E32*C32</f>
        <v>0</v>
      </c>
      <c r="G32" s="149"/>
      <c r="H32" s="985"/>
      <c r="I32" s="985"/>
      <c r="J32" s="985"/>
      <c r="K32" s="985"/>
      <c r="L32" s="985"/>
      <c r="M32" s="985"/>
      <c r="N32" s="971">
        <f t="shared" ref="N32:S32" si="10">H32*$F32</f>
        <v>0</v>
      </c>
      <c r="O32" s="971">
        <f t="shared" si="10"/>
        <v>0</v>
      </c>
      <c r="P32" s="971">
        <f t="shared" si="10"/>
        <v>0</v>
      </c>
      <c r="Q32" s="971">
        <f t="shared" si="10"/>
        <v>0</v>
      </c>
      <c r="R32" s="971">
        <f t="shared" si="10"/>
        <v>0</v>
      </c>
      <c r="S32" s="971">
        <f t="shared" si="10"/>
        <v>0</v>
      </c>
    </row>
    <row r="33" spans="1:19">
      <c r="A33" s="181"/>
      <c r="B33" s="134"/>
      <c r="C33" s="130"/>
      <c r="D33" s="199"/>
      <c r="E33" s="180"/>
      <c r="F33" s="176"/>
      <c r="G33" s="149"/>
      <c r="H33" s="971"/>
      <c r="I33" s="971"/>
      <c r="J33" s="971"/>
      <c r="K33" s="971"/>
      <c r="L33" s="971"/>
      <c r="M33" s="971"/>
      <c r="N33" s="971"/>
      <c r="O33" s="971"/>
      <c r="P33" s="971"/>
      <c r="Q33" s="971"/>
      <c r="R33" s="971"/>
      <c r="S33" s="971"/>
    </row>
    <row r="34" spans="1:19">
      <c r="A34" s="181">
        <v>3.2</v>
      </c>
      <c r="B34" s="134"/>
      <c r="C34" s="130"/>
      <c r="D34" s="186"/>
      <c r="E34" s="180"/>
      <c r="F34" s="176">
        <f>E34*C34</f>
        <v>0</v>
      </c>
      <c r="G34" s="149"/>
      <c r="H34" s="985"/>
      <c r="I34" s="985"/>
      <c r="J34" s="985"/>
      <c r="K34" s="985"/>
      <c r="L34" s="985"/>
      <c r="M34" s="985"/>
      <c r="N34" s="971">
        <f t="shared" ref="N34:S34" si="11">H34*$F34</f>
        <v>0</v>
      </c>
      <c r="O34" s="971">
        <f t="shared" si="11"/>
        <v>0</v>
      </c>
      <c r="P34" s="971">
        <f t="shared" si="11"/>
        <v>0</v>
      </c>
      <c r="Q34" s="971">
        <f t="shared" si="11"/>
        <v>0</v>
      </c>
      <c r="R34" s="971">
        <f t="shared" si="11"/>
        <v>0</v>
      </c>
      <c r="S34" s="971">
        <f t="shared" si="11"/>
        <v>0</v>
      </c>
    </row>
    <row r="35" spans="1:19">
      <c r="A35" s="92"/>
      <c r="B35" s="134"/>
      <c r="C35" s="130"/>
      <c r="D35" s="180"/>
      <c r="E35" s="180"/>
      <c r="F35" s="176"/>
      <c r="G35" s="135"/>
      <c r="H35" s="982"/>
      <c r="I35" s="982"/>
      <c r="J35" s="982"/>
      <c r="K35" s="982"/>
      <c r="L35" s="982"/>
      <c r="M35" s="982"/>
      <c r="N35" s="1000"/>
      <c r="O35" s="1000"/>
      <c r="P35" s="1000"/>
      <c r="Q35" s="1000"/>
      <c r="R35" s="1000"/>
      <c r="S35" s="1000"/>
    </row>
    <row r="36" spans="1:19">
      <c r="A36" s="181">
        <v>3.3</v>
      </c>
      <c r="B36" s="134"/>
      <c r="C36" s="130"/>
      <c r="D36" s="186"/>
      <c r="E36" s="180"/>
      <c r="F36" s="176">
        <f>E36*C36</f>
        <v>0</v>
      </c>
      <c r="G36" s="135"/>
      <c r="H36" s="985"/>
      <c r="I36" s="985"/>
      <c r="J36" s="985"/>
      <c r="K36" s="985"/>
      <c r="L36" s="985"/>
      <c r="M36" s="985"/>
      <c r="N36" s="971">
        <f t="shared" ref="N36:S36" si="12">H36*$F36</f>
        <v>0</v>
      </c>
      <c r="O36" s="971">
        <f t="shared" si="12"/>
        <v>0</v>
      </c>
      <c r="P36" s="971">
        <f t="shared" si="12"/>
        <v>0</v>
      </c>
      <c r="Q36" s="971">
        <f t="shared" si="12"/>
        <v>0</v>
      </c>
      <c r="R36" s="971">
        <f t="shared" si="12"/>
        <v>0</v>
      </c>
      <c r="S36" s="971">
        <f t="shared" si="12"/>
        <v>0</v>
      </c>
    </row>
    <row r="37" spans="1:19">
      <c r="A37" s="181"/>
      <c r="B37" s="134"/>
      <c r="C37" s="130"/>
      <c r="D37" s="199"/>
      <c r="E37" s="180"/>
      <c r="F37" s="176"/>
      <c r="G37" s="108"/>
      <c r="H37" s="971"/>
      <c r="I37" s="971"/>
      <c r="J37" s="971"/>
      <c r="K37" s="971"/>
      <c r="L37" s="971"/>
      <c r="M37" s="971"/>
      <c r="N37" s="971"/>
      <c r="O37" s="971"/>
      <c r="P37" s="971"/>
      <c r="Q37" s="971"/>
      <c r="R37" s="971"/>
      <c r="S37" s="971"/>
    </row>
    <row r="38" spans="1:19">
      <c r="A38" s="181">
        <v>3.4</v>
      </c>
      <c r="B38" s="134"/>
      <c r="C38" s="130"/>
      <c r="D38" s="186"/>
      <c r="E38" s="180"/>
      <c r="F38" s="176">
        <f>E38*C38</f>
        <v>0</v>
      </c>
      <c r="G38" s="135"/>
      <c r="H38" s="985"/>
      <c r="I38" s="985"/>
      <c r="J38" s="985"/>
      <c r="K38" s="985"/>
      <c r="L38" s="985"/>
      <c r="M38" s="985"/>
      <c r="N38" s="971">
        <f t="shared" ref="N38:S38" si="13">H38*$F38</f>
        <v>0</v>
      </c>
      <c r="O38" s="971">
        <f t="shared" si="13"/>
        <v>0</v>
      </c>
      <c r="P38" s="971">
        <f t="shared" si="13"/>
        <v>0</v>
      </c>
      <c r="Q38" s="971">
        <f t="shared" si="13"/>
        <v>0</v>
      </c>
      <c r="R38" s="971">
        <f t="shared" si="13"/>
        <v>0</v>
      </c>
      <c r="S38" s="971">
        <f t="shared" si="13"/>
        <v>0</v>
      </c>
    </row>
    <row r="39" spans="1:19">
      <c r="A39" s="181"/>
      <c r="B39" s="134"/>
      <c r="C39" s="130"/>
      <c r="D39" s="180"/>
      <c r="E39" s="180"/>
      <c r="F39" s="176"/>
      <c r="G39" s="107"/>
      <c r="H39" s="982"/>
      <c r="I39" s="982"/>
      <c r="J39" s="982"/>
      <c r="K39" s="982"/>
      <c r="L39" s="982"/>
      <c r="M39" s="982"/>
      <c r="N39" s="1000"/>
      <c r="O39" s="1000"/>
      <c r="P39" s="1000"/>
      <c r="Q39" s="1000"/>
      <c r="R39" s="1000"/>
      <c r="S39" s="1000"/>
    </row>
    <row r="40" spans="1:19">
      <c r="A40" s="187"/>
      <c r="B40" s="141" t="s">
        <v>44</v>
      </c>
      <c r="C40" s="183">
        <f>SUM(C30:C39)</f>
        <v>0</v>
      </c>
      <c r="D40" s="232"/>
      <c r="E40" s="232"/>
      <c r="F40" s="183">
        <f>SUM(F30:F39)</f>
        <v>0</v>
      </c>
      <c r="G40" s="144"/>
      <c r="H40" s="992"/>
      <c r="I40" s="992"/>
      <c r="J40" s="992"/>
      <c r="K40" s="992"/>
      <c r="L40" s="992"/>
      <c r="M40" s="992"/>
      <c r="N40" s="992">
        <f t="shared" ref="N40:S40" si="14">SUM(N32:N38)</f>
        <v>0</v>
      </c>
      <c r="O40" s="992">
        <f t="shared" si="14"/>
        <v>0</v>
      </c>
      <c r="P40" s="992">
        <f t="shared" si="14"/>
        <v>0</v>
      </c>
      <c r="Q40" s="992">
        <f t="shared" si="14"/>
        <v>0</v>
      </c>
      <c r="R40" s="992">
        <f t="shared" si="14"/>
        <v>0</v>
      </c>
      <c r="S40" s="992">
        <f t="shared" si="14"/>
        <v>0</v>
      </c>
    </row>
    <row r="41" spans="1:19">
      <c r="A41" s="92"/>
      <c r="B41" s="129" t="s">
        <v>106</v>
      </c>
      <c r="C41" s="130"/>
      <c r="D41" s="180"/>
      <c r="E41" s="180"/>
      <c r="F41" s="176"/>
      <c r="G41" s="135"/>
      <c r="H41" s="982"/>
      <c r="I41" s="982"/>
      <c r="J41" s="982"/>
      <c r="K41" s="982"/>
      <c r="L41" s="982"/>
      <c r="M41" s="982"/>
      <c r="N41" s="1000"/>
      <c r="O41" s="1000"/>
      <c r="P41" s="1000"/>
      <c r="Q41" s="1000"/>
      <c r="R41" s="1000"/>
      <c r="S41" s="1000"/>
    </row>
    <row r="42" spans="1:19">
      <c r="A42" s="92"/>
      <c r="B42" s="134"/>
      <c r="C42" s="130"/>
      <c r="D42" s="180"/>
      <c r="E42" s="180"/>
      <c r="F42" s="176"/>
      <c r="G42" s="135"/>
      <c r="H42" s="971"/>
      <c r="I42" s="971"/>
      <c r="J42" s="971"/>
      <c r="K42" s="971"/>
      <c r="L42" s="971"/>
      <c r="M42" s="971"/>
      <c r="N42" s="971"/>
      <c r="O42" s="971"/>
      <c r="P42" s="971"/>
      <c r="Q42" s="971"/>
      <c r="R42" s="971"/>
      <c r="S42" s="971"/>
    </row>
    <row r="43" spans="1:19">
      <c r="A43" s="181">
        <v>4.0999999999999996</v>
      </c>
      <c r="B43" s="134"/>
      <c r="C43" s="130"/>
      <c r="D43" s="186"/>
      <c r="E43" s="180"/>
      <c r="F43" s="176">
        <f>E43*C43</f>
        <v>0</v>
      </c>
      <c r="G43" s="135"/>
      <c r="H43" s="985"/>
      <c r="I43" s="985"/>
      <c r="J43" s="985"/>
      <c r="K43" s="985"/>
      <c r="L43" s="985"/>
      <c r="M43" s="985"/>
      <c r="N43" s="1015">
        <f t="shared" ref="N43:S43" si="15">H43*$F43</f>
        <v>0</v>
      </c>
      <c r="O43" s="1015">
        <f t="shared" si="15"/>
        <v>0</v>
      </c>
      <c r="P43" s="1015">
        <f t="shared" si="15"/>
        <v>0</v>
      </c>
      <c r="Q43" s="1015">
        <f t="shared" si="15"/>
        <v>0</v>
      </c>
      <c r="R43" s="1015">
        <f t="shared" si="15"/>
        <v>0</v>
      </c>
      <c r="S43" s="1015">
        <f t="shared" si="15"/>
        <v>0</v>
      </c>
    </row>
    <row r="44" spans="1:19">
      <c r="A44" s="181"/>
      <c r="B44" s="134"/>
      <c r="C44" s="200"/>
      <c r="D44" s="180"/>
      <c r="E44" s="180"/>
      <c r="F44" s="176"/>
      <c r="G44" s="107"/>
      <c r="H44" s="971"/>
      <c r="I44" s="971"/>
      <c r="J44" s="971"/>
      <c r="K44" s="971"/>
      <c r="L44" s="971"/>
      <c r="M44" s="971"/>
      <c r="N44" s="971"/>
      <c r="O44" s="971"/>
      <c r="P44" s="971"/>
      <c r="Q44" s="971"/>
      <c r="R44" s="971"/>
      <c r="S44" s="971"/>
    </row>
    <row r="45" spans="1:19">
      <c r="A45" s="181">
        <v>4.2</v>
      </c>
      <c r="B45" s="134"/>
      <c r="C45" s="130"/>
      <c r="D45" s="180"/>
      <c r="E45" s="180"/>
      <c r="F45" s="176">
        <f>E45*C45</f>
        <v>0</v>
      </c>
      <c r="G45" s="107"/>
      <c r="H45" s="971"/>
      <c r="I45" s="971"/>
      <c r="J45" s="971"/>
      <c r="K45" s="971"/>
      <c r="L45" s="971"/>
      <c r="M45" s="971"/>
      <c r="N45" s="971">
        <f t="shared" ref="N45:S45" si="16">H45*$F45</f>
        <v>0</v>
      </c>
      <c r="O45" s="971">
        <f t="shared" si="16"/>
        <v>0</v>
      </c>
      <c r="P45" s="971">
        <f t="shared" si="16"/>
        <v>0</v>
      </c>
      <c r="Q45" s="971">
        <f t="shared" si="16"/>
        <v>0</v>
      </c>
      <c r="R45" s="971">
        <f t="shared" si="16"/>
        <v>0</v>
      </c>
      <c r="S45" s="971">
        <f t="shared" si="16"/>
        <v>0</v>
      </c>
    </row>
    <row r="46" spans="1:19">
      <c r="A46" s="181"/>
      <c r="B46" s="134"/>
      <c r="C46" s="130"/>
      <c r="D46" s="180"/>
      <c r="E46" s="180"/>
      <c r="F46" s="176"/>
      <c r="G46" s="107"/>
      <c r="H46" s="971"/>
      <c r="I46" s="971"/>
      <c r="J46" s="971"/>
      <c r="K46" s="971"/>
      <c r="L46" s="971"/>
      <c r="M46" s="971"/>
      <c r="N46" s="971"/>
      <c r="O46" s="971"/>
      <c r="P46" s="971"/>
      <c r="Q46" s="971"/>
      <c r="R46" s="971"/>
      <c r="S46" s="971"/>
    </row>
    <row r="47" spans="1:19">
      <c r="A47" s="181"/>
      <c r="B47" s="134"/>
      <c r="C47" s="200"/>
      <c r="D47" s="180"/>
      <c r="E47" s="180"/>
      <c r="F47" s="176"/>
      <c r="G47" s="107"/>
      <c r="H47" s="1013"/>
      <c r="I47" s="1013"/>
      <c r="J47" s="1013"/>
      <c r="K47" s="1013"/>
      <c r="L47" s="1013"/>
      <c r="M47" s="1013"/>
      <c r="N47" s="1014"/>
      <c r="O47" s="1014"/>
      <c r="P47" s="1014"/>
      <c r="Q47" s="1014"/>
      <c r="R47" s="1014"/>
      <c r="S47" s="1014"/>
    </row>
    <row r="48" spans="1:19">
      <c r="A48" s="181">
        <v>4.3</v>
      </c>
      <c r="B48" s="134"/>
      <c r="C48" s="130"/>
      <c r="D48" s="180"/>
      <c r="E48" s="180"/>
      <c r="F48" s="176">
        <f>E48*C48</f>
        <v>0</v>
      </c>
      <c r="G48" s="107"/>
      <c r="H48" s="971"/>
      <c r="I48" s="971"/>
      <c r="J48" s="971"/>
      <c r="K48" s="971"/>
      <c r="L48" s="971"/>
      <c r="M48" s="971"/>
      <c r="N48" s="971">
        <f t="shared" ref="N48:S48" si="17">H48*$F48</f>
        <v>0</v>
      </c>
      <c r="O48" s="971">
        <f t="shared" si="17"/>
        <v>0</v>
      </c>
      <c r="P48" s="971">
        <f t="shared" si="17"/>
        <v>0</v>
      </c>
      <c r="Q48" s="971">
        <f t="shared" si="17"/>
        <v>0</v>
      </c>
      <c r="R48" s="971">
        <f t="shared" si="17"/>
        <v>0</v>
      </c>
      <c r="S48" s="971">
        <f t="shared" si="17"/>
        <v>0</v>
      </c>
    </row>
    <row r="49" spans="1:19">
      <c r="A49" s="181"/>
      <c r="B49" s="134"/>
      <c r="C49" s="130"/>
      <c r="D49" s="180"/>
      <c r="E49" s="180"/>
      <c r="F49" s="176"/>
      <c r="G49" s="107"/>
      <c r="H49" s="984"/>
      <c r="I49" s="984"/>
      <c r="J49" s="984"/>
      <c r="K49" s="984"/>
      <c r="L49" s="984"/>
      <c r="M49" s="984"/>
      <c r="N49" s="984"/>
      <c r="O49" s="998"/>
      <c r="P49" s="998"/>
      <c r="Q49" s="998"/>
      <c r="R49" s="998"/>
      <c r="S49" s="998"/>
    </row>
    <row r="50" spans="1:19">
      <c r="A50" s="181">
        <v>4.4000000000000004</v>
      </c>
      <c r="B50" s="134"/>
      <c r="C50" s="130"/>
      <c r="D50" s="180"/>
      <c r="E50" s="180"/>
      <c r="F50" s="176">
        <f>E50*C50</f>
        <v>0</v>
      </c>
      <c r="G50" s="107"/>
      <c r="H50" s="971"/>
      <c r="I50" s="971"/>
      <c r="J50" s="971"/>
      <c r="K50" s="971"/>
      <c r="L50" s="971"/>
      <c r="M50" s="971"/>
      <c r="N50" s="971">
        <f t="shared" ref="N50:S50" si="18">H50*$F50</f>
        <v>0</v>
      </c>
      <c r="O50" s="971">
        <f t="shared" si="18"/>
        <v>0</v>
      </c>
      <c r="P50" s="971">
        <f t="shared" si="18"/>
        <v>0</v>
      </c>
      <c r="Q50" s="971">
        <f t="shared" si="18"/>
        <v>0</v>
      </c>
      <c r="R50" s="971">
        <f t="shared" si="18"/>
        <v>0</v>
      </c>
      <c r="S50" s="971">
        <f t="shared" si="18"/>
        <v>0</v>
      </c>
    </row>
    <row r="51" spans="1:19">
      <c r="A51" s="181"/>
      <c r="B51" s="134"/>
      <c r="C51" s="200"/>
      <c r="D51" s="180"/>
      <c r="E51" s="180"/>
      <c r="F51" s="176"/>
      <c r="G51" s="107"/>
      <c r="H51" s="984"/>
      <c r="I51" s="984"/>
      <c r="J51" s="984"/>
      <c r="K51" s="984"/>
      <c r="L51" s="984"/>
      <c r="M51" s="984"/>
      <c r="N51" s="984"/>
      <c r="O51" s="998"/>
      <c r="P51" s="998"/>
      <c r="Q51" s="998"/>
      <c r="R51" s="998"/>
      <c r="S51" s="998"/>
    </row>
    <row r="52" spans="1:19">
      <c r="A52" s="181"/>
      <c r="B52" s="134"/>
      <c r="C52" s="200"/>
      <c r="D52" s="180"/>
      <c r="E52" s="180"/>
      <c r="F52" s="176"/>
      <c r="H52" s="982"/>
      <c r="I52" s="982"/>
      <c r="J52" s="982"/>
      <c r="K52" s="982"/>
      <c r="L52" s="982"/>
      <c r="M52" s="982"/>
      <c r="N52" s="982"/>
      <c r="O52" s="1000"/>
      <c r="P52" s="1000"/>
      <c r="Q52" s="1000"/>
      <c r="R52" s="1000"/>
      <c r="S52" s="1000"/>
    </row>
    <row r="53" spans="1:19">
      <c r="A53" s="181"/>
      <c r="B53" s="134"/>
      <c r="C53" s="200"/>
      <c r="D53" s="180"/>
      <c r="E53" s="180"/>
      <c r="F53" s="176"/>
      <c r="H53" s="982"/>
      <c r="I53" s="982"/>
      <c r="J53" s="982"/>
      <c r="K53" s="982"/>
      <c r="L53" s="982"/>
      <c r="M53" s="982"/>
      <c r="N53" s="982"/>
      <c r="O53" s="1000"/>
      <c r="P53" s="1000"/>
      <c r="Q53" s="1000"/>
      <c r="R53" s="1000"/>
      <c r="S53" s="1000"/>
    </row>
    <row r="54" spans="1:19">
      <c r="A54" s="187"/>
      <c r="B54" s="141" t="s">
        <v>44</v>
      </c>
      <c r="C54" s="183">
        <f>SUM(C41:C53)</f>
        <v>0</v>
      </c>
      <c r="D54" s="232"/>
      <c r="E54" s="232"/>
      <c r="F54" s="183">
        <f>SUM(F41:F53)</f>
        <v>0</v>
      </c>
      <c r="G54" s="144"/>
      <c r="H54" s="991"/>
      <c r="I54" s="991"/>
      <c r="J54" s="991"/>
      <c r="K54" s="991"/>
      <c r="L54" s="991"/>
      <c r="M54" s="991"/>
      <c r="N54" s="992">
        <f t="shared" ref="N54:S54" si="19">SUM(N43:N53)</f>
        <v>0</v>
      </c>
      <c r="O54" s="992">
        <f t="shared" si="19"/>
        <v>0</v>
      </c>
      <c r="P54" s="992">
        <f t="shared" si="19"/>
        <v>0</v>
      </c>
      <c r="Q54" s="992">
        <f t="shared" si="19"/>
        <v>0</v>
      </c>
      <c r="R54" s="992">
        <f t="shared" si="19"/>
        <v>0</v>
      </c>
      <c r="S54" s="992">
        <f t="shared" si="19"/>
        <v>0</v>
      </c>
    </row>
    <row r="55" spans="1:19">
      <c r="A55" s="254"/>
      <c r="B55" s="152"/>
      <c r="C55" s="153"/>
      <c r="D55" s="191"/>
      <c r="E55" s="191"/>
      <c r="F55" s="192"/>
      <c r="G55" s="135"/>
      <c r="H55" s="982"/>
      <c r="I55" s="982"/>
      <c r="J55" s="982"/>
      <c r="K55" s="982"/>
      <c r="L55" s="982"/>
      <c r="M55" s="982"/>
      <c r="N55" s="982"/>
      <c r="O55" s="1000"/>
      <c r="P55" s="1000"/>
      <c r="Q55" s="1000"/>
      <c r="R55" s="1000"/>
      <c r="S55" s="1000"/>
    </row>
    <row r="56" spans="1:19">
      <c r="A56" s="254"/>
      <c r="B56" s="152" t="s">
        <v>130</v>
      </c>
      <c r="C56" s="193">
        <f>C24+C29+C40+C54</f>
        <v>1</v>
      </c>
      <c r="D56" s="90"/>
      <c r="E56" s="90"/>
      <c r="F56" s="193">
        <f>F24+F29+F40+F54</f>
        <v>2</v>
      </c>
      <c r="G56" s="194"/>
      <c r="H56" s="991"/>
      <c r="I56" s="991"/>
      <c r="J56" s="991"/>
      <c r="K56" s="991"/>
      <c r="L56" s="991"/>
      <c r="M56" s="991"/>
      <c r="N56" s="1011">
        <f t="shared" ref="N56:S56" si="20">N24+N29+N40+N54</f>
        <v>245.08590014014823</v>
      </c>
      <c r="O56" s="1011">
        <f t="shared" si="20"/>
        <v>249.9208395263083</v>
      </c>
      <c r="P56" s="1011">
        <f t="shared" si="20"/>
        <v>254.32915285700045</v>
      </c>
      <c r="Q56" s="1011">
        <f t="shared" si="20"/>
        <v>258.81522371466957</v>
      </c>
      <c r="R56" s="1011">
        <f t="shared" si="20"/>
        <v>263.38042365177751</v>
      </c>
      <c r="S56" s="1011">
        <f t="shared" si="20"/>
        <v>268.02614841337856</v>
      </c>
    </row>
    <row r="57" spans="1:19">
      <c r="H57" s="979"/>
      <c r="I57" s="980"/>
      <c r="J57" s="980"/>
      <c r="K57" s="980"/>
      <c r="L57" s="980"/>
      <c r="M57" s="980"/>
      <c r="N57" s="980"/>
    </row>
    <row r="58" spans="1:19" s="102" customFormat="1">
      <c r="B58" s="152"/>
      <c r="F58" s="157"/>
      <c r="G58" s="107"/>
      <c r="H58"/>
      <c r="I58"/>
      <c r="J58"/>
      <c r="K58"/>
      <c r="L58"/>
      <c r="M58"/>
      <c r="N58"/>
      <c r="O58"/>
      <c r="P58"/>
      <c r="Q58"/>
      <c r="R58"/>
      <c r="S58"/>
    </row>
    <row r="59" spans="1:19" s="102" customFormat="1">
      <c r="F59" s="157"/>
      <c r="G59" s="107"/>
      <c r="H59"/>
      <c r="I59"/>
      <c r="J59"/>
      <c r="K59"/>
      <c r="L59"/>
      <c r="M59"/>
      <c r="N59"/>
      <c r="O59"/>
      <c r="P59"/>
      <c r="Q59"/>
      <c r="R59"/>
      <c r="S59"/>
    </row>
    <row r="60" spans="1:19" s="102" customFormat="1">
      <c r="B60" s="152"/>
      <c r="F60" s="157"/>
      <c r="G60" s="107"/>
      <c r="H60"/>
      <c r="I60"/>
      <c r="J60"/>
      <c r="K60"/>
      <c r="L60"/>
      <c r="M60"/>
      <c r="N60"/>
      <c r="O60"/>
      <c r="P60"/>
      <c r="Q60"/>
      <c r="R60"/>
      <c r="S60"/>
    </row>
    <row r="61" spans="1:19" s="102" customFormat="1">
      <c r="B61" s="152"/>
      <c r="F61" s="157"/>
      <c r="G61" s="107"/>
      <c r="H61" s="1001"/>
      <c r="I61" s="1002"/>
      <c r="J61" s="1002"/>
      <c r="K61" s="1002"/>
      <c r="L61" s="1002"/>
      <c r="M61" s="1002"/>
      <c r="N61" s="255"/>
      <c r="O61" s="255"/>
      <c r="P61" s="255"/>
      <c r="Q61" s="255"/>
      <c r="R61" s="255"/>
      <c r="S61" s="255"/>
    </row>
    <row r="62" spans="1:19">
      <c r="B62" s="354" t="s">
        <v>229</v>
      </c>
      <c r="H62" s="979"/>
      <c r="I62" s="979"/>
      <c r="J62" s="979"/>
      <c r="K62" s="979"/>
      <c r="L62" s="979"/>
      <c r="M62" s="979"/>
      <c r="N62" s="979">
        <f>N56</f>
        <v>245.08590014014823</v>
      </c>
      <c r="O62" s="979">
        <f>O56</f>
        <v>249.9208395263083</v>
      </c>
      <c r="P62" s="979">
        <f t="shared" ref="P62:S62" si="21">P56</f>
        <v>254.32915285700045</v>
      </c>
      <c r="Q62" s="979">
        <f t="shared" si="21"/>
        <v>258.81522371466957</v>
      </c>
      <c r="R62" s="979">
        <f t="shared" si="21"/>
        <v>263.38042365177751</v>
      </c>
      <c r="S62" s="979">
        <f t="shared" si="21"/>
        <v>268.02614841337856</v>
      </c>
    </row>
    <row r="63" spans="1:19">
      <c r="B63" s="354" t="s">
        <v>43</v>
      </c>
      <c r="H63" s="979"/>
      <c r="I63" s="979"/>
      <c r="J63" s="979"/>
      <c r="K63" s="979"/>
      <c r="L63" s="979"/>
      <c r="M63" s="979"/>
      <c r="N63" s="979"/>
      <c r="O63" s="979"/>
      <c r="P63" s="979"/>
      <c r="Q63" s="979"/>
      <c r="R63" s="979"/>
      <c r="S63" s="979"/>
    </row>
    <row r="64" spans="1:19">
      <c r="B64" s="354" t="s">
        <v>232</v>
      </c>
      <c r="H64" s="979"/>
      <c r="I64" s="979"/>
      <c r="J64" s="979"/>
      <c r="K64" s="979"/>
      <c r="L64" s="979"/>
      <c r="M64" s="979"/>
      <c r="N64" s="980"/>
      <c r="O64" s="980"/>
      <c r="P64" s="980"/>
      <c r="Q64" s="980"/>
      <c r="R64" s="980"/>
      <c r="S64" s="980"/>
    </row>
    <row r="65" spans="2:19">
      <c r="B65" s="354" t="s">
        <v>238</v>
      </c>
      <c r="H65" s="979"/>
      <c r="I65" s="979"/>
      <c r="J65" s="979"/>
      <c r="K65" s="979"/>
      <c r="L65" s="979"/>
      <c r="M65" s="979"/>
      <c r="N65" s="979">
        <f>SUM(N66,N62:N64)*(Inputs!$M$27)</f>
        <v>32.324379369484149</v>
      </c>
      <c r="O65" s="979">
        <f>SUM(O66,O62:O64)*(Inputs!$M$27)</f>
        <v>32.962059525124801</v>
      </c>
      <c r="P65" s="979">
        <f>SUM(P66,P62:P64)*(Inputs!$M$27)</f>
        <v>33.543471970309788</v>
      </c>
      <c r="Q65" s="979">
        <f>SUM(Q66,Q62:Q64)*(Inputs!$M$27)</f>
        <v>34.135139855727765</v>
      </c>
      <c r="R65" s="979">
        <f>SUM(R66,R62:R64)*(Inputs!$M$27)</f>
        <v>34.737244075432933</v>
      </c>
      <c r="S65" s="979">
        <f>SUM(S66,S62:S64)*(Inputs!$M$27)</f>
        <v>35.349968714240497</v>
      </c>
    </row>
    <row r="66" spans="2:19">
      <c r="B66" s="354" t="s">
        <v>237</v>
      </c>
      <c r="H66" s="979"/>
      <c r="I66" s="979"/>
      <c r="J66" s="979"/>
      <c r="K66" s="979"/>
      <c r="L66" s="979"/>
      <c r="M66" s="979"/>
      <c r="N66" s="979">
        <f>SUM(N62:N64)*(Inputs!$M$26)</f>
        <v>22.057731012613338</v>
      </c>
      <c r="O66" s="979">
        <f>SUM(O62:O64)*(Inputs!$M$26)</f>
        <v>22.492875557367746</v>
      </c>
      <c r="P66" s="979">
        <f>SUM(P62:P64)*(Inputs!$M$26)</f>
        <v>22.889623757130039</v>
      </c>
      <c r="Q66" s="979">
        <f>SUM(Q62:Q64)*(Inputs!$M$26)</f>
        <v>23.293370134320259</v>
      </c>
      <c r="R66" s="979">
        <f>SUM(R62:R64)*(Inputs!$M$26)</f>
        <v>23.704238128659973</v>
      </c>
      <c r="S66" s="979">
        <f>SUM(S62:S64)*(Inputs!$M$26)</f>
        <v>24.122353357204069</v>
      </c>
    </row>
    <row r="67" spans="2:19">
      <c r="B67" s="989" t="s">
        <v>85</v>
      </c>
      <c r="H67" s="396"/>
      <c r="I67" s="396"/>
      <c r="J67" s="396"/>
      <c r="K67" s="396"/>
      <c r="L67" s="396"/>
      <c r="M67" s="396"/>
      <c r="N67" s="979">
        <f>SUM(N62:N66)*Inputs!$M$28</f>
        <v>20.962760736557197</v>
      </c>
      <c r="O67" s="979">
        <f>SUM(O62:O66)*Inputs!$M$28</f>
        <v>21.376304222616064</v>
      </c>
      <c r="P67" s="979">
        <f>SUM(P62:P66)*Inputs!$M$28</f>
        <v>21.753357400910822</v>
      </c>
      <c r="Q67" s="979">
        <f>SUM(Q62:Q66)*Inputs!$M$28</f>
        <v>22.137061359330232</v>
      </c>
      <c r="R67" s="979">
        <f>SUM(R62:R66)*Inputs!$M$28</f>
        <v>22.527533409910934</v>
      </c>
      <c r="S67" s="979">
        <f>SUM(S62:S66)*Inputs!$M$28</f>
        <v>22.924892933937624</v>
      </c>
    </row>
    <row r="68" spans="2:19">
      <c r="B68" s="989"/>
      <c r="H68" s="396"/>
      <c r="I68" s="396"/>
      <c r="J68" s="396"/>
      <c r="K68" s="396"/>
      <c r="L68" s="396"/>
      <c r="M68" s="396"/>
      <c r="N68" s="606"/>
      <c r="O68" s="606"/>
      <c r="P68" s="606"/>
      <c r="Q68" s="606"/>
      <c r="R68" s="606"/>
      <c r="S68" s="606"/>
    </row>
    <row r="69" spans="2:19">
      <c r="B69" s="988" t="s">
        <v>527</v>
      </c>
      <c r="H69" s="396"/>
      <c r="I69" s="396"/>
      <c r="J69" s="396"/>
      <c r="K69" s="396"/>
      <c r="L69" s="396"/>
      <c r="M69" s="396"/>
      <c r="N69" s="448">
        <f>SUM(N62:N68)</f>
        <v>320.43077125880285</v>
      </c>
      <c r="O69" s="448">
        <f t="shared" ref="O69:S69" si="22">SUM(O62:O68)</f>
        <v>326.75207883141695</v>
      </c>
      <c r="P69" s="448">
        <f t="shared" si="22"/>
        <v>332.5156059853511</v>
      </c>
      <c r="Q69" s="448">
        <f t="shared" si="22"/>
        <v>338.38079506404779</v>
      </c>
      <c r="R69" s="448">
        <f t="shared" si="22"/>
        <v>344.34943926578137</v>
      </c>
      <c r="S69" s="448">
        <f t="shared" si="22"/>
        <v>350.42336341876074</v>
      </c>
    </row>
    <row r="70" spans="2:19">
      <c r="B70" s="990" t="s">
        <v>39</v>
      </c>
      <c r="H70" s="979"/>
      <c r="I70" s="980"/>
      <c r="J70" s="980"/>
      <c r="K70" s="980"/>
      <c r="L70" s="980"/>
      <c r="M70" s="980"/>
      <c r="N70" s="981">
        <f>(N56*(1+Inputs!$M$29))-N69</f>
        <v>0</v>
      </c>
      <c r="O70" s="981">
        <f>(O56*(1+Inputs!$M$29))-O69</f>
        <v>0</v>
      </c>
      <c r="P70" s="981">
        <f>(P56*(1+Inputs!$M$29))-P69</f>
        <v>0</v>
      </c>
      <c r="Q70" s="981">
        <f>(Q56*(1+Inputs!$M$29))-Q69</f>
        <v>0</v>
      </c>
      <c r="R70" s="981">
        <f>(R56*(1+Inputs!$M$29))-R69</f>
        <v>0</v>
      </c>
      <c r="S70" s="981">
        <f>(S56*(1+Inputs!$M$29))-S69</f>
        <v>0</v>
      </c>
    </row>
  </sheetData>
  <mergeCells count="3">
    <mergeCell ref="A1:S1"/>
    <mergeCell ref="H3:M3"/>
    <mergeCell ref="N3:S3"/>
  </mergeCells>
  <pageMargins left="0.39370078740157483" right="0.39370078740157483" top="0.39370078740157483" bottom="0.98425196850393704" header="0.51181102362204722" footer="0.51181102362204722"/>
  <pageSetup paperSize="9" scale="59" orientation="landscape" r:id="rId1"/>
  <headerFooter alignWithMargins="0">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1"/>
    <pageSetUpPr fitToPage="1"/>
  </sheetPr>
  <dimension ref="A1:S70"/>
  <sheetViews>
    <sheetView showGridLines="0" zoomScale="70" zoomScaleNormal="70" workbookViewId="0">
      <pane xSplit="1" ySplit="5" topLeftCell="B6" activePane="bottomRight" state="frozen"/>
      <selection activeCell="B146" sqref="B146"/>
      <selection pane="topRight" activeCell="B146" sqref="B146"/>
      <selection pane="bottomLeft" activeCell="B146" sqref="B146"/>
      <selection pane="bottomRight" activeCell="B6" sqref="B6"/>
    </sheetView>
  </sheetViews>
  <sheetFormatPr defaultRowHeight="12.75" outlineLevelCol="1"/>
  <cols>
    <col min="1" max="1" width="9.140625" style="88"/>
    <col min="2" max="2" width="61.85546875" style="102" customWidth="1"/>
    <col min="3" max="3" width="8.42578125" style="102" bestFit="1" customWidth="1"/>
    <col min="4" max="4" width="25.42578125" style="88" bestFit="1" customWidth="1"/>
    <col min="5" max="5" width="6.85546875" style="88" bestFit="1" customWidth="1"/>
    <col min="6" max="6" width="6.85546875" style="158" bestFit="1" customWidth="1"/>
    <col min="7" max="7" width="2" style="158" customWidth="1"/>
    <col min="8" max="8" width="10.42578125" style="108" customWidth="1" outlineLevel="1"/>
    <col min="9" max="9" width="9.5703125" style="158" bestFit="1" customWidth="1" outlineLevel="1"/>
    <col min="10" max="13" width="9.42578125" style="158" customWidth="1" outlineLevel="1"/>
    <col min="14" max="14" width="9.85546875" style="158" customWidth="1"/>
    <col min="15" max="19" width="9.85546875" style="88" customWidth="1"/>
    <col min="20" max="257" width="9.140625" style="88"/>
    <col min="258" max="258" width="61.85546875" style="88" customWidth="1"/>
    <col min="259" max="259" width="8.42578125" style="88" bestFit="1" customWidth="1"/>
    <col min="260" max="260" width="12.140625" style="88" bestFit="1" customWidth="1"/>
    <col min="261" max="262" width="6.85546875" style="88" bestFit="1" customWidth="1"/>
    <col min="263" max="263" width="2" style="88" customWidth="1"/>
    <col min="264" max="264" width="10.42578125" style="88" customWidth="1"/>
    <col min="265" max="265" width="9.5703125" style="88" bestFit="1" customWidth="1"/>
    <col min="266" max="269" width="9.42578125" style="88" customWidth="1"/>
    <col min="270" max="275" width="9.85546875" style="88" customWidth="1"/>
    <col min="276" max="513" width="9.140625" style="88"/>
    <col min="514" max="514" width="61.85546875" style="88" customWidth="1"/>
    <col min="515" max="515" width="8.42578125" style="88" bestFit="1" customWidth="1"/>
    <col min="516" max="516" width="12.140625" style="88" bestFit="1" customWidth="1"/>
    <col min="517" max="518" width="6.85546875" style="88" bestFit="1" customWidth="1"/>
    <col min="519" max="519" width="2" style="88" customWidth="1"/>
    <col min="520" max="520" width="10.42578125" style="88" customWidth="1"/>
    <col min="521" max="521" width="9.5703125" style="88" bestFit="1" customWidth="1"/>
    <col min="522" max="525" width="9.42578125" style="88" customWidth="1"/>
    <col min="526" max="531" width="9.85546875" style="88" customWidth="1"/>
    <col min="532" max="769" width="9.140625" style="88"/>
    <col min="770" max="770" width="61.85546875" style="88" customWidth="1"/>
    <col min="771" max="771" width="8.42578125" style="88" bestFit="1" customWidth="1"/>
    <col min="772" max="772" width="12.140625" style="88" bestFit="1" customWidth="1"/>
    <col min="773" max="774" width="6.85546875" style="88" bestFit="1" customWidth="1"/>
    <col min="775" max="775" width="2" style="88" customWidth="1"/>
    <col min="776" max="776" width="10.42578125" style="88" customWidth="1"/>
    <col min="777" max="777" width="9.5703125" style="88" bestFit="1" customWidth="1"/>
    <col min="778" max="781" width="9.42578125" style="88" customWidth="1"/>
    <col min="782" max="787" width="9.85546875" style="88" customWidth="1"/>
    <col min="788" max="1025" width="9.140625" style="88"/>
    <col min="1026" max="1026" width="61.85546875" style="88" customWidth="1"/>
    <col min="1027" max="1027" width="8.42578125" style="88" bestFit="1" customWidth="1"/>
    <col min="1028" max="1028" width="12.140625" style="88" bestFit="1" customWidth="1"/>
    <col min="1029" max="1030" width="6.85546875" style="88" bestFit="1" customWidth="1"/>
    <col min="1031" max="1031" width="2" style="88" customWidth="1"/>
    <col min="1032" max="1032" width="10.42578125" style="88" customWidth="1"/>
    <col min="1033" max="1033" width="9.5703125" style="88" bestFit="1" customWidth="1"/>
    <col min="1034" max="1037" width="9.42578125" style="88" customWidth="1"/>
    <col min="1038" max="1043" width="9.85546875" style="88" customWidth="1"/>
    <col min="1044" max="1281" width="9.140625" style="88"/>
    <col min="1282" max="1282" width="61.85546875" style="88" customWidth="1"/>
    <col min="1283" max="1283" width="8.42578125" style="88" bestFit="1" customWidth="1"/>
    <col min="1284" max="1284" width="12.140625" style="88" bestFit="1" customWidth="1"/>
    <col min="1285" max="1286" width="6.85546875" style="88" bestFit="1" customWidth="1"/>
    <col min="1287" max="1287" width="2" style="88" customWidth="1"/>
    <col min="1288" max="1288" width="10.42578125" style="88" customWidth="1"/>
    <col min="1289" max="1289" width="9.5703125" style="88" bestFit="1" customWidth="1"/>
    <col min="1290" max="1293" width="9.42578125" style="88" customWidth="1"/>
    <col min="1294" max="1299" width="9.85546875" style="88" customWidth="1"/>
    <col min="1300" max="1537" width="9.140625" style="88"/>
    <col min="1538" max="1538" width="61.85546875" style="88" customWidth="1"/>
    <col min="1539" max="1539" width="8.42578125" style="88" bestFit="1" customWidth="1"/>
    <col min="1540" max="1540" width="12.140625" style="88" bestFit="1" customWidth="1"/>
    <col min="1541" max="1542" width="6.85546875" style="88" bestFit="1" customWidth="1"/>
    <col min="1543" max="1543" width="2" style="88" customWidth="1"/>
    <col min="1544" max="1544" width="10.42578125" style="88" customWidth="1"/>
    <col min="1545" max="1545" width="9.5703125" style="88" bestFit="1" customWidth="1"/>
    <col min="1546" max="1549" width="9.42578125" style="88" customWidth="1"/>
    <col min="1550" max="1555" width="9.85546875" style="88" customWidth="1"/>
    <col min="1556" max="1793" width="9.140625" style="88"/>
    <col min="1794" max="1794" width="61.85546875" style="88" customWidth="1"/>
    <col min="1795" max="1795" width="8.42578125" style="88" bestFit="1" customWidth="1"/>
    <col min="1796" max="1796" width="12.140625" style="88" bestFit="1" customWidth="1"/>
    <col min="1797" max="1798" width="6.85546875" style="88" bestFit="1" customWidth="1"/>
    <col min="1799" max="1799" width="2" style="88" customWidth="1"/>
    <col min="1800" max="1800" width="10.42578125" style="88" customWidth="1"/>
    <col min="1801" max="1801" width="9.5703125" style="88" bestFit="1" customWidth="1"/>
    <col min="1802" max="1805" width="9.42578125" style="88" customWidth="1"/>
    <col min="1806" max="1811" width="9.85546875" style="88" customWidth="1"/>
    <col min="1812" max="2049" width="9.140625" style="88"/>
    <col min="2050" max="2050" width="61.85546875" style="88" customWidth="1"/>
    <col min="2051" max="2051" width="8.42578125" style="88" bestFit="1" customWidth="1"/>
    <col min="2052" max="2052" width="12.140625" style="88" bestFit="1" customWidth="1"/>
    <col min="2053" max="2054" width="6.85546875" style="88" bestFit="1" customWidth="1"/>
    <col min="2055" max="2055" width="2" style="88" customWidth="1"/>
    <col min="2056" max="2056" width="10.42578125" style="88" customWidth="1"/>
    <col min="2057" max="2057" width="9.5703125" style="88" bestFit="1" customWidth="1"/>
    <col min="2058" max="2061" width="9.42578125" style="88" customWidth="1"/>
    <col min="2062" max="2067" width="9.85546875" style="88" customWidth="1"/>
    <col min="2068" max="2305" width="9.140625" style="88"/>
    <col min="2306" max="2306" width="61.85546875" style="88" customWidth="1"/>
    <col min="2307" max="2307" width="8.42578125" style="88" bestFit="1" customWidth="1"/>
    <col min="2308" max="2308" width="12.140625" style="88" bestFit="1" customWidth="1"/>
    <col min="2309" max="2310" width="6.85546875" style="88" bestFit="1" customWidth="1"/>
    <col min="2311" max="2311" width="2" style="88" customWidth="1"/>
    <col min="2312" max="2312" width="10.42578125" style="88" customWidth="1"/>
    <col min="2313" max="2313" width="9.5703125" style="88" bestFit="1" customWidth="1"/>
    <col min="2314" max="2317" width="9.42578125" style="88" customWidth="1"/>
    <col min="2318" max="2323" width="9.85546875" style="88" customWidth="1"/>
    <col min="2324" max="2561" width="9.140625" style="88"/>
    <col min="2562" max="2562" width="61.85546875" style="88" customWidth="1"/>
    <col min="2563" max="2563" width="8.42578125" style="88" bestFit="1" customWidth="1"/>
    <col min="2564" max="2564" width="12.140625" style="88" bestFit="1" customWidth="1"/>
    <col min="2565" max="2566" width="6.85546875" style="88" bestFit="1" customWidth="1"/>
    <col min="2567" max="2567" width="2" style="88" customWidth="1"/>
    <col min="2568" max="2568" width="10.42578125" style="88" customWidth="1"/>
    <col min="2569" max="2569" width="9.5703125" style="88" bestFit="1" customWidth="1"/>
    <col min="2570" max="2573" width="9.42578125" style="88" customWidth="1"/>
    <col min="2574" max="2579" width="9.85546875" style="88" customWidth="1"/>
    <col min="2580" max="2817" width="9.140625" style="88"/>
    <col min="2818" max="2818" width="61.85546875" style="88" customWidth="1"/>
    <col min="2819" max="2819" width="8.42578125" style="88" bestFit="1" customWidth="1"/>
    <col min="2820" max="2820" width="12.140625" style="88" bestFit="1" customWidth="1"/>
    <col min="2821" max="2822" width="6.85546875" style="88" bestFit="1" customWidth="1"/>
    <col min="2823" max="2823" width="2" style="88" customWidth="1"/>
    <col min="2824" max="2824" width="10.42578125" style="88" customWidth="1"/>
    <col min="2825" max="2825" width="9.5703125" style="88" bestFit="1" customWidth="1"/>
    <col min="2826" max="2829" width="9.42578125" style="88" customWidth="1"/>
    <col min="2830" max="2835" width="9.85546875" style="88" customWidth="1"/>
    <col min="2836" max="3073" width="9.140625" style="88"/>
    <col min="3074" max="3074" width="61.85546875" style="88" customWidth="1"/>
    <col min="3075" max="3075" width="8.42578125" style="88" bestFit="1" customWidth="1"/>
    <col min="3076" max="3076" width="12.140625" style="88" bestFit="1" customWidth="1"/>
    <col min="3077" max="3078" width="6.85546875" style="88" bestFit="1" customWidth="1"/>
    <col min="3079" max="3079" width="2" style="88" customWidth="1"/>
    <col min="3080" max="3080" width="10.42578125" style="88" customWidth="1"/>
    <col min="3081" max="3081" width="9.5703125" style="88" bestFit="1" customWidth="1"/>
    <col min="3082" max="3085" width="9.42578125" style="88" customWidth="1"/>
    <col min="3086" max="3091" width="9.85546875" style="88" customWidth="1"/>
    <col min="3092" max="3329" width="9.140625" style="88"/>
    <col min="3330" max="3330" width="61.85546875" style="88" customWidth="1"/>
    <col min="3331" max="3331" width="8.42578125" style="88" bestFit="1" customWidth="1"/>
    <col min="3332" max="3332" width="12.140625" style="88" bestFit="1" customWidth="1"/>
    <col min="3333" max="3334" width="6.85546875" style="88" bestFit="1" customWidth="1"/>
    <col min="3335" max="3335" width="2" style="88" customWidth="1"/>
    <col min="3336" max="3336" width="10.42578125" style="88" customWidth="1"/>
    <col min="3337" max="3337" width="9.5703125" style="88" bestFit="1" customWidth="1"/>
    <col min="3338" max="3341" width="9.42578125" style="88" customWidth="1"/>
    <col min="3342" max="3347" width="9.85546875" style="88" customWidth="1"/>
    <col min="3348" max="3585" width="9.140625" style="88"/>
    <col min="3586" max="3586" width="61.85546875" style="88" customWidth="1"/>
    <col min="3587" max="3587" width="8.42578125" style="88" bestFit="1" customWidth="1"/>
    <col min="3588" max="3588" width="12.140625" style="88" bestFit="1" customWidth="1"/>
    <col min="3589" max="3590" width="6.85546875" style="88" bestFit="1" customWidth="1"/>
    <col min="3591" max="3591" width="2" style="88" customWidth="1"/>
    <col min="3592" max="3592" width="10.42578125" style="88" customWidth="1"/>
    <col min="3593" max="3593" width="9.5703125" style="88" bestFit="1" customWidth="1"/>
    <col min="3594" max="3597" width="9.42578125" style="88" customWidth="1"/>
    <col min="3598" max="3603" width="9.85546875" style="88" customWidth="1"/>
    <col min="3604" max="3841" width="9.140625" style="88"/>
    <col min="3842" max="3842" width="61.85546875" style="88" customWidth="1"/>
    <col min="3843" max="3843" width="8.42578125" style="88" bestFit="1" customWidth="1"/>
    <col min="3844" max="3844" width="12.140625" style="88" bestFit="1" customWidth="1"/>
    <col min="3845" max="3846" width="6.85546875" style="88" bestFit="1" customWidth="1"/>
    <col min="3847" max="3847" width="2" style="88" customWidth="1"/>
    <col min="3848" max="3848" width="10.42578125" style="88" customWidth="1"/>
    <col min="3849" max="3849" width="9.5703125" style="88" bestFit="1" customWidth="1"/>
    <col min="3850" max="3853" width="9.42578125" style="88" customWidth="1"/>
    <col min="3854" max="3859" width="9.85546875" style="88" customWidth="1"/>
    <col min="3860" max="4097" width="9.140625" style="88"/>
    <col min="4098" max="4098" width="61.85546875" style="88" customWidth="1"/>
    <col min="4099" max="4099" width="8.42578125" style="88" bestFit="1" customWidth="1"/>
    <col min="4100" max="4100" width="12.140625" style="88" bestFit="1" customWidth="1"/>
    <col min="4101" max="4102" width="6.85546875" style="88" bestFit="1" customWidth="1"/>
    <col min="4103" max="4103" width="2" style="88" customWidth="1"/>
    <col min="4104" max="4104" width="10.42578125" style="88" customWidth="1"/>
    <col min="4105" max="4105" width="9.5703125" style="88" bestFit="1" customWidth="1"/>
    <col min="4106" max="4109" width="9.42578125" style="88" customWidth="1"/>
    <col min="4110" max="4115" width="9.85546875" style="88" customWidth="1"/>
    <col min="4116" max="4353" width="9.140625" style="88"/>
    <col min="4354" max="4354" width="61.85546875" style="88" customWidth="1"/>
    <col min="4355" max="4355" width="8.42578125" style="88" bestFit="1" customWidth="1"/>
    <col min="4356" max="4356" width="12.140625" style="88" bestFit="1" customWidth="1"/>
    <col min="4357" max="4358" width="6.85546875" style="88" bestFit="1" customWidth="1"/>
    <col min="4359" max="4359" width="2" style="88" customWidth="1"/>
    <col min="4360" max="4360" width="10.42578125" style="88" customWidth="1"/>
    <col min="4361" max="4361" width="9.5703125" style="88" bestFit="1" customWidth="1"/>
    <col min="4362" max="4365" width="9.42578125" style="88" customWidth="1"/>
    <col min="4366" max="4371" width="9.85546875" style="88" customWidth="1"/>
    <col min="4372" max="4609" width="9.140625" style="88"/>
    <col min="4610" max="4610" width="61.85546875" style="88" customWidth="1"/>
    <col min="4611" max="4611" width="8.42578125" style="88" bestFit="1" customWidth="1"/>
    <col min="4612" max="4612" width="12.140625" style="88" bestFit="1" customWidth="1"/>
    <col min="4613" max="4614" width="6.85546875" style="88" bestFit="1" customWidth="1"/>
    <col min="4615" max="4615" width="2" style="88" customWidth="1"/>
    <col min="4616" max="4616" width="10.42578125" style="88" customWidth="1"/>
    <col min="4617" max="4617" width="9.5703125" style="88" bestFit="1" customWidth="1"/>
    <col min="4618" max="4621" width="9.42578125" style="88" customWidth="1"/>
    <col min="4622" max="4627" width="9.85546875" style="88" customWidth="1"/>
    <col min="4628" max="4865" width="9.140625" style="88"/>
    <col min="4866" max="4866" width="61.85546875" style="88" customWidth="1"/>
    <col min="4867" max="4867" width="8.42578125" style="88" bestFit="1" customWidth="1"/>
    <col min="4868" max="4868" width="12.140625" style="88" bestFit="1" customWidth="1"/>
    <col min="4869" max="4870" width="6.85546875" style="88" bestFit="1" customWidth="1"/>
    <col min="4871" max="4871" width="2" style="88" customWidth="1"/>
    <col min="4872" max="4872" width="10.42578125" style="88" customWidth="1"/>
    <col min="4873" max="4873" width="9.5703125" style="88" bestFit="1" customWidth="1"/>
    <col min="4874" max="4877" width="9.42578125" style="88" customWidth="1"/>
    <col min="4878" max="4883" width="9.85546875" style="88" customWidth="1"/>
    <col min="4884" max="5121" width="9.140625" style="88"/>
    <col min="5122" max="5122" width="61.85546875" style="88" customWidth="1"/>
    <col min="5123" max="5123" width="8.42578125" style="88" bestFit="1" customWidth="1"/>
    <col min="5124" max="5124" width="12.140625" style="88" bestFit="1" customWidth="1"/>
    <col min="5125" max="5126" width="6.85546875" style="88" bestFit="1" customWidth="1"/>
    <col min="5127" max="5127" width="2" style="88" customWidth="1"/>
    <col min="5128" max="5128" width="10.42578125" style="88" customWidth="1"/>
    <col min="5129" max="5129" width="9.5703125" style="88" bestFit="1" customWidth="1"/>
    <col min="5130" max="5133" width="9.42578125" style="88" customWidth="1"/>
    <col min="5134" max="5139" width="9.85546875" style="88" customWidth="1"/>
    <col min="5140" max="5377" width="9.140625" style="88"/>
    <col min="5378" max="5378" width="61.85546875" style="88" customWidth="1"/>
    <col min="5379" max="5379" width="8.42578125" style="88" bestFit="1" customWidth="1"/>
    <col min="5380" max="5380" width="12.140625" style="88" bestFit="1" customWidth="1"/>
    <col min="5381" max="5382" width="6.85546875" style="88" bestFit="1" customWidth="1"/>
    <col min="5383" max="5383" width="2" style="88" customWidth="1"/>
    <col min="5384" max="5384" width="10.42578125" style="88" customWidth="1"/>
    <col min="5385" max="5385" width="9.5703125" style="88" bestFit="1" customWidth="1"/>
    <col min="5386" max="5389" width="9.42578125" style="88" customWidth="1"/>
    <col min="5390" max="5395" width="9.85546875" style="88" customWidth="1"/>
    <col min="5396" max="5633" width="9.140625" style="88"/>
    <col min="5634" max="5634" width="61.85546875" style="88" customWidth="1"/>
    <col min="5635" max="5635" width="8.42578125" style="88" bestFit="1" customWidth="1"/>
    <col min="5636" max="5636" width="12.140625" style="88" bestFit="1" customWidth="1"/>
    <col min="5637" max="5638" width="6.85546875" style="88" bestFit="1" customWidth="1"/>
    <col min="5639" max="5639" width="2" style="88" customWidth="1"/>
    <col min="5640" max="5640" width="10.42578125" style="88" customWidth="1"/>
    <col min="5641" max="5641" width="9.5703125" style="88" bestFit="1" customWidth="1"/>
    <col min="5642" max="5645" width="9.42578125" style="88" customWidth="1"/>
    <col min="5646" max="5651" width="9.85546875" style="88" customWidth="1"/>
    <col min="5652" max="5889" width="9.140625" style="88"/>
    <col min="5890" max="5890" width="61.85546875" style="88" customWidth="1"/>
    <col min="5891" max="5891" width="8.42578125" style="88" bestFit="1" customWidth="1"/>
    <col min="5892" max="5892" width="12.140625" style="88" bestFit="1" customWidth="1"/>
    <col min="5893" max="5894" width="6.85546875" style="88" bestFit="1" customWidth="1"/>
    <col min="5895" max="5895" width="2" style="88" customWidth="1"/>
    <col min="5896" max="5896" width="10.42578125" style="88" customWidth="1"/>
    <col min="5897" max="5897" width="9.5703125" style="88" bestFit="1" customWidth="1"/>
    <col min="5898" max="5901" width="9.42578125" style="88" customWidth="1"/>
    <col min="5902" max="5907" width="9.85546875" style="88" customWidth="1"/>
    <col min="5908" max="6145" width="9.140625" style="88"/>
    <col min="6146" max="6146" width="61.85546875" style="88" customWidth="1"/>
    <col min="6147" max="6147" width="8.42578125" style="88" bestFit="1" customWidth="1"/>
    <col min="6148" max="6148" width="12.140625" style="88" bestFit="1" customWidth="1"/>
    <col min="6149" max="6150" width="6.85546875" style="88" bestFit="1" customWidth="1"/>
    <col min="6151" max="6151" width="2" style="88" customWidth="1"/>
    <col min="6152" max="6152" width="10.42578125" style="88" customWidth="1"/>
    <col min="6153" max="6153" width="9.5703125" style="88" bestFit="1" customWidth="1"/>
    <col min="6154" max="6157" width="9.42578125" style="88" customWidth="1"/>
    <col min="6158" max="6163" width="9.85546875" style="88" customWidth="1"/>
    <col min="6164" max="6401" width="9.140625" style="88"/>
    <col min="6402" max="6402" width="61.85546875" style="88" customWidth="1"/>
    <col min="6403" max="6403" width="8.42578125" style="88" bestFit="1" customWidth="1"/>
    <col min="6404" max="6404" width="12.140625" style="88" bestFit="1" customWidth="1"/>
    <col min="6405" max="6406" width="6.85546875" style="88" bestFit="1" customWidth="1"/>
    <col min="6407" max="6407" width="2" style="88" customWidth="1"/>
    <col min="6408" max="6408" width="10.42578125" style="88" customWidth="1"/>
    <col min="6409" max="6409" width="9.5703125" style="88" bestFit="1" customWidth="1"/>
    <col min="6410" max="6413" width="9.42578125" style="88" customWidth="1"/>
    <col min="6414" max="6419" width="9.85546875" style="88" customWidth="1"/>
    <col min="6420" max="6657" width="9.140625" style="88"/>
    <col min="6658" max="6658" width="61.85546875" style="88" customWidth="1"/>
    <col min="6659" max="6659" width="8.42578125" style="88" bestFit="1" customWidth="1"/>
    <col min="6660" max="6660" width="12.140625" style="88" bestFit="1" customWidth="1"/>
    <col min="6661" max="6662" width="6.85546875" style="88" bestFit="1" customWidth="1"/>
    <col min="6663" max="6663" width="2" style="88" customWidth="1"/>
    <col min="6664" max="6664" width="10.42578125" style="88" customWidth="1"/>
    <col min="6665" max="6665" width="9.5703125" style="88" bestFit="1" customWidth="1"/>
    <col min="6666" max="6669" width="9.42578125" style="88" customWidth="1"/>
    <col min="6670" max="6675" width="9.85546875" style="88" customWidth="1"/>
    <col min="6676" max="6913" width="9.140625" style="88"/>
    <col min="6914" max="6914" width="61.85546875" style="88" customWidth="1"/>
    <col min="6915" max="6915" width="8.42578125" style="88" bestFit="1" customWidth="1"/>
    <col min="6916" max="6916" width="12.140625" style="88" bestFit="1" customWidth="1"/>
    <col min="6917" max="6918" width="6.85546875" style="88" bestFit="1" customWidth="1"/>
    <col min="6919" max="6919" width="2" style="88" customWidth="1"/>
    <col min="6920" max="6920" width="10.42578125" style="88" customWidth="1"/>
    <col min="6921" max="6921" width="9.5703125" style="88" bestFit="1" customWidth="1"/>
    <col min="6922" max="6925" width="9.42578125" style="88" customWidth="1"/>
    <col min="6926" max="6931" width="9.85546875" style="88" customWidth="1"/>
    <col min="6932" max="7169" width="9.140625" style="88"/>
    <col min="7170" max="7170" width="61.85546875" style="88" customWidth="1"/>
    <col min="7171" max="7171" width="8.42578125" style="88" bestFit="1" customWidth="1"/>
    <col min="7172" max="7172" width="12.140625" style="88" bestFit="1" customWidth="1"/>
    <col min="7173" max="7174" width="6.85546875" style="88" bestFit="1" customWidth="1"/>
    <col min="7175" max="7175" width="2" style="88" customWidth="1"/>
    <col min="7176" max="7176" width="10.42578125" style="88" customWidth="1"/>
    <col min="7177" max="7177" width="9.5703125" style="88" bestFit="1" customWidth="1"/>
    <col min="7178" max="7181" width="9.42578125" style="88" customWidth="1"/>
    <col min="7182" max="7187" width="9.85546875" style="88" customWidth="1"/>
    <col min="7188" max="7425" width="9.140625" style="88"/>
    <col min="7426" max="7426" width="61.85546875" style="88" customWidth="1"/>
    <col min="7427" max="7427" width="8.42578125" style="88" bestFit="1" customWidth="1"/>
    <col min="7428" max="7428" width="12.140625" style="88" bestFit="1" customWidth="1"/>
    <col min="7429" max="7430" width="6.85546875" style="88" bestFit="1" customWidth="1"/>
    <col min="7431" max="7431" width="2" style="88" customWidth="1"/>
    <col min="7432" max="7432" width="10.42578125" style="88" customWidth="1"/>
    <col min="7433" max="7433" width="9.5703125" style="88" bestFit="1" customWidth="1"/>
    <col min="7434" max="7437" width="9.42578125" style="88" customWidth="1"/>
    <col min="7438" max="7443" width="9.85546875" style="88" customWidth="1"/>
    <col min="7444" max="7681" width="9.140625" style="88"/>
    <col min="7682" max="7682" width="61.85546875" style="88" customWidth="1"/>
    <col min="7683" max="7683" width="8.42578125" style="88" bestFit="1" customWidth="1"/>
    <col min="7684" max="7684" width="12.140625" style="88" bestFit="1" customWidth="1"/>
    <col min="7685" max="7686" width="6.85546875" style="88" bestFit="1" customWidth="1"/>
    <col min="7687" max="7687" width="2" style="88" customWidth="1"/>
    <col min="7688" max="7688" width="10.42578125" style="88" customWidth="1"/>
    <col min="7689" max="7689" width="9.5703125" style="88" bestFit="1" customWidth="1"/>
    <col min="7690" max="7693" width="9.42578125" style="88" customWidth="1"/>
    <col min="7694" max="7699" width="9.85546875" style="88" customWidth="1"/>
    <col min="7700" max="7937" width="9.140625" style="88"/>
    <col min="7938" max="7938" width="61.85546875" style="88" customWidth="1"/>
    <col min="7939" max="7939" width="8.42578125" style="88" bestFit="1" customWidth="1"/>
    <col min="7940" max="7940" width="12.140625" style="88" bestFit="1" customWidth="1"/>
    <col min="7941" max="7942" width="6.85546875" style="88" bestFit="1" customWidth="1"/>
    <col min="7943" max="7943" width="2" style="88" customWidth="1"/>
    <col min="7944" max="7944" width="10.42578125" style="88" customWidth="1"/>
    <col min="7945" max="7945" width="9.5703125" style="88" bestFit="1" customWidth="1"/>
    <col min="7946" max="7949" width="9.42578125" style="88" customWidth="1"/>
    <col min="7950" max="7955" width="9.85546875" style="88" customWidth="1"/>
    <col min="7956" max="8193" width="9.140625" style="88"/>
    <col min="8194" max="8194" width="61.85546875" style="88" customWidth="1"/>
    <col min="8195" max="8195" width="8.42578125" style="88" bestFit="1" customWidth="1"/>
    <col min="8196" max="8196" width="12.140625" style="88" bestFit="1" customWidth="1"/>
    <col min="8197" max="8198" width="6.85546875" style="88" bestFit="1" customWidth="1"/>
    <col min="8199" max="8199" width="2" style="88" customWidth="1"/>
    <col min="8200" max="8200" width="10.42578125" style="88" customWidth="1"/>
    <col min="8201" max="8201" width="9.5703125" style="88" bestFit="1" customWidth="1"/>
    <col min="8202" max="8205" width="9.42578125" style="88" customWidth="1"/>
    <col min="8206" max="8211" width="9.85546875" style="88" customWidth="1"/>
    <col min="8212" max="8449" width="9.140625" style="88"/>
    <col min="8450" max="8450" width="61.85546875" style="88" customWidth="1"/>
    <col min="8451" max="8451" width="8.42578125" style="88" bestFit="1" customWidth="1"/>
    <col min="8452" max="8452" width="12.140625" style="88" bestFit="1" customWidth="1"/>
    <col min="8453" max="8454" width="6.85546875" style="88" bestFit="1" customWidth="1"/>
    <col min="8455" max="8455" width="2" style="88" customWidth="1"/>
    <col min="8456" max="8456" width="10.42578125" style="88" customWidth="1"/>
    <col min="8457" max="8457" width="9.5703125" style="88" bestFit="1" customWidth="1"/>
    <col min="8458" max="8461" width="9.42578125" style="88" customWidth="1"/>
    <col min="8462" max="8467" width="9.85546875" style="88" customWidth="1"/>
    <col min="8468" max="8705" width="9.140625" style="88"/>
    <col min="8706" max="8706" width="61.85546875" style="88" customWidth="1"/>
    <col min="8707" max="8707" width="8.42578125" style="88" bestFit="1" customWidth="1"/>
    <col min="8708" max="8708" width="12.140625" style="88" bestFit="1" customWidth="1"/>
    <col min="8709" max="8710" width="6.85546875" style="88" bestFit="1" customWidth="1"/>
    <col min="8711" max="8711" width="2" style="88" customWidth="1"/>
    <col min="8712" max="8712" width="10.42578125" style="88" customWidth="1"/>
    <col min="8713" max="8713" width="9.5703125" style="88" bestFit="1" customWidth="1"/>
    <col min="8714" max="8717" width="9.42578125" style="88" customWidth="1"/>
    <col min="8718" max="8723" width="9.85546875" style="88" customWidth="1"/>
    <col min="8724" max="8961" width="9.140625" style="88"/>
    <col min="8962" max="8962" width="61.85546875" style="88" customWidth="1"/>
    <col min="8963" max="8963" width="8.42578125" style="88" bestFit="1" customWidth="1"/>
    <col min="8964" max="8964" width="12.140625" style="88" bestFit="1" customWidth="1"/>
    <col min="8965" max="8966" width="6.85546875" style="88" bestFit="1" customWidth="1"/>
    <col min="8967" max="8967" width="2" style="88" customWidth="1"/>
    <col min="8968" max="8968" width="10.42578125" style="88" customWidth="1"/>
    <col min="8969" max="8969" width="9.5703125" style="88" bestFit="1" customWidth="1"/>
    <col min="8970" max="8973" width="9.42578125" style="88" customWidth="1"/>
    <col min="8974" max="8979" width="9.85546875" style="88" customWidth="1"/>
    <col min="8980" max="9217" width="9.140625" style="88"/>
    <col min="9218" max="9218" width="61.85546875" style="88" customWidth="1"/>
    <col min="9219" max="9219" width="8.42578125" style="88" bestFit="1" customWidth="1"/>
    <col min="9220" max="9220" width="12.140625" style="88" bestFit="1" customWidth="1"/>
    <col min="9221" max="9222" width="6.85546875" style="88" bestFit="1" customWidth="1"/>
    <col min="9223" max="9223" width="2" style="88" customWidth="1"/>
    <col min="9224" max="9224" width="10.42578125" style="88" customWidth="1"/>
    <col min="9225" max="9225" width="9.5703125" style="88" bestFit="1" customWidth="1"/>
    <col min="9226" max="9229" width="9.42578125" style="88" customWidth="1"/>
    <col min="9230" max="9235" width="9.85546875" style="88" customWidth="1"/>
    <col min="9236" max="9473" width="9.140625" style="88"/>
    <col min="9474" max="9474" width="61.85546875" style="88" customWidth="1"/>
    <col min="9475" max="9475" width="8.42578125" style="88" bestFit="1" customWidth="1"/>
    <col min="9476" max="9476" width="12.140625" style="88" bestFit="1" customWidth="1"/>
    <col min="9477" max="9478" width="6.85546875" style="88" bestFit="1" customWidth="1"/>
    <col min="9479" max="9479" width="2" style="88" customWidth="1"/>
    <col min="9480" max="9480" width="10.42578125" style="88" customWidth="1"/>
    <col min="9481" max="9481" width="9.5703125" style="88" bestFit="1" customWidth="1"/>
    <col min="9482" max="9485" width="9.42578125" style="88" customWidth="1"/>
    <col min="9486" max="9491" width="9.85546875" style="88" customWidth="1"/>
    <col min="9492" max="9729" width="9.140625" style="88"/>
    <col min="9730" max="9730" width="61.85546875" style="88" customWidth="1"/>
    <col min="9731" max="9731" width="8.42578125" style="88" bestFit="1" customWidth="1"/>
    <col min="9732" max="9732" width="12.140625" style="88" bestFit="1" customWidth="1"/>
    <col min="9733" max="9734" width="6.85546875" style="88" bestFit="1" customWidth="1"/>
    <col min="9735" max="9735" width="2" style="88" customWidth="1"/>
    <col min="9736" max="9736" width="10.42578125" style="88" customWidth="1"/>
    <col min="9737" max="9737" width="9.5703125" style="88" bestFit="1" customWidth="1"/>
    <col min="9738" max="9741" width="9.42578125" style="88" customWidth="1"/>
    <col min="9742" max="9747" width="9.85546875" style="88" customWidth="1"/>
    <col min="9748" max="9985" width="9.140625" style="88"/>
    <col min="9986" max="9986" width="61.85546875" style="88" customWidth="1"/>
    <col min="9987" max="9987" width="8.42578125" style="88" bestFit="1" customWidth="1"/>
    <col min="9988" max="9988" width="12.140625" style="88" bestFit="1" customWidth="1"/>
    <col min="9989" max="9990" width="6.85546875" style="88" bestFit="1" customWidth="1"/>
    <col min="9991" max="9991" width="2" style="88" customWidth="1"/>
    <col min="9992" max="9992" width="10.42578125" style="88" customWidth="1"/>
    <col min="9993" max="9993" width="9.5703125" style="88" bestFit="1" customWidth="1"/>
    <col min="9994" max="9997" width="9.42578125" style="88" customWidth="1"/>
    <col min="9998" max="10003" width="9.85546875" style="88" customWidth="1"/>
    <col min="10004" max="10241" width="9.140625" style="88"/>
    <col min="10242" max="10242" width="61.85546875" style="88" customWidth="1"/>
    <col min="10243" max="10243" width="8.42578125" style="88" bestFit="1" customWidth="1"/>
    <col min="10244" max="10244" width="12.140625" style="88" bestFit="1" customWidth="1"/>
    <col min="10245" max="10246" width="6.85546875" style="88" bestFit="1" customWidth="1"/>
    <col min="10247" max="10247" width="2" style="88" customWidth="1"/>
    <col min="10248" max="10248" width="10.42578125" style="88" customWidth="1"/>
    <col min="10249" max="10249" width="9.5703125" style="88" bestFit="1" customWidth="1"/>
    <col min="10250" max="10253" width="9.42578125" style="88" customWidth="1"/>
    <col min="10254" max="10259" width="9.85546875" style="88" customWidth="1"/>
    <col min="10260" max="10497" width="9.140625" style="88"/>
    <col min="10498" max="10498" width="61.85546875" style="88" customWidth="1"/>
    <col min="10499" max="10499" width="8.42578125" style="88" bestFit="1" customWidth="1"/>
    <col min="10500" max="10500" width="12.140625" style="88" bestFit="1" customWidth="1"/>
    <col min="10501" max="10502" width="6.85546875" style="88" bestFit="1" customWidth="1"/>
    <col min="10503" max="10503" width="2" style="88" customWidth="1"/>
    <col min="10504" max="10504" width="10.42578125" style="88" customWidth="1"/>
    <col min="10505" max="10505" width="9.5703125" style="88" bestFit="1" customWidth="1"/>
    <col min="10506" max="10509" width="9.42578125" style="88" customWidth="1"/>
    <col min="10510" max="10515" width="9.85546875" style="88" customWidth="1"/>
    <col min="10516" max="10753" width="9.140625" style="88"/>
    <col min="10754" max="10754" width="61.85546875" style="88" customWidth="1"/>
    <col min="10755" max="10755" width="8.42578125" style="88" bestFit="1" customWidth="1"/>
    <col min="10756" max="10756" width="12.140625" style="88" bestFit="1" customWidth="1"/>
    <col min="10757" max="10758" width="6.85546875" style="88" bestFit="1" customWidth="1"/>
    <col min="10759" max="10759" width="2" style="88" customWidth="1"/>
    <col min="10760" max="10760" width="10.42578125" style="88" customWidth="1"/>
    <col min="10761" max="10761" width="9.5703125" style="88" bestFit="1" customWidth="1"/>
    <col min="10762" max="10765" width="9.42578125" style="88" customWidth="1"/>
    <col min="10766" max="10771" width="9.85546875" style="88" customWidth="1"/>
    <col min="10772" max="11009" width="9.140625" style="88"/>
    <col min="11010" max="11010" width="61.85546875" style="88" customWidth="1"/>
    <col min="11011" max="11011" width="8.42578125" style="88" bestFit="1" customWidth="1"/>
    <col min="11012" max="11012" width="12.140625" style="88" bestFit="1" customWidth="1"/>
    <col min="11013" max="11014" width="6.85546875" style="88" bestFit="1" customWidth="1"/>
    <col min="11015" max="11015" width="2" style="88" customWidth="1"/>
    <col min="11016" max="11016" width="10.42578125" style="88" customWidth="1"/>
    <col min="11017" max="11017" width="9.5703125" style="88" bestFit="1" customWidth="1"/>
    <col min="11018" max="11021" width="9.42578125" style="88" customWidth="1"/>
    <col min="11022" max="11027" width="9.85546875" style="88" customWidth="1"/>
    <col min="11028" max="11265" width="9.140625" style="88"/>
    <col min="11266" max="11266" width="61.85546875" style="88" customWidth="1"/>
    <col min="11267" max="11267" width="8.42578125" style="88" bestFit="1" customWidth="1"/>
    <col min="11268" max="11268" width="12.140625" style="88" bestFit="1" customWidth="1"/>
    <col min="11269" max="11270" width="6.85546875" style="88" bestFit="1" customWidth="1"/>
    <col min="11271" max="11271" width="2" style="88" customWidth="1"/>
    <col min="11272" max="11272" width="10.42578125" style="88" customWidth="1"/>
    <col min="11273" max="11273" width="9.5703125" style="88" bestFit="1" customWidth="1"/>
    <col min="11274" max="11277" width="9.42578125" style="88" customWidth="1"/>
    <col min="11278" max="11283" width="9.85546875" style="88" customWidth="1"/>
    <col min="11284" max="11521" width="9.140625" style="88"/>
    <col min="11522" max="11522" width="61.85546875" style="88" customWidth="1"/>
    <col min="11523" max="11523" width="8.42578125" style="88" bestFit="1" customWidth="1"/>
    <col min="11524" max="11524" width="12.140625" style="88" bestFit="1" customWidth="1"/>
    <col min="11525" max="11526" width="6.85546875" style="88" bestFit="1" customWidth="1"/>
    <col min="11527" max="11527" width="2" style="88" customWidth="1"/>
    <col min="11528" max="11528" width="10.42578125" style="88" customWidth="1"/>
    <col min="11529" max="11529" width="9.5703125" style="88" bestFit="1" customWidth="1"/>
    <col min="11530" max="11533" width="9.42578125" style="88" customWidth="1"/>
    <col min="11534" max="11539" width="9.85546875" style="88" customWidth="1"/>
    <col min="11540" max="11777" width="9.140625" style="88"/>
    <col min="11778" max="11778" width="61.85546875" style="88" customWidth="1"/>
    <col min="11779" max="11779" width="8.42578125" style="88" bestFit="1" customWidth="1"/>
    <col min="11780" max="11780" width="12.140625" style="88" bestFit="1" customWidth="1"/>
    <col min="11781" max="11782" width="6.85546875" style="88" bestFit="1" customWidth="1"/>
    <col min="11783" max="11783" width="2" style="88" customWidth="1"/>
    <col min="11784" max="11784" width="10.42578125" style="88" customWidth="1"/>
    <col min="11785" max="11785" width="9.5703125" style="88" bestFit="1" customWidth="1"/>
    <col min="11786" max="11789" width="9.42578125" style="88" customWidth="1"/>
    <col min="11790" max="11795" width="9.85546875" style="88" customWidth="1"/>
    <col min="11796" max="12033" width="9.140625" style="88"/>
    <col min="12034" max="12034" width="61.85546875" style="88" customWidth="1"/>
    <col min="12035" max="12035" width="8.42578125" style="88" bestFit="1" customWidth="1"/>
    <col min="12036" max="12036" width="12.140625" style="88" bestFit="1" customWidth="1"/>
    <col min="12037" max="12038" width="6.85546875" style="88" bestFit="1" customWidth="1"/>
    <col min="12039" max="12039" width="2" style="88" customWidth="1"/>
    <col min="12040" max="12040" width="10.42578125" style="88" customWidth="1"/>
    <col min="12041" max="12041" width="9.5703125" style="88" bestFit="1" customWidth="1"/>
    <col min="12042" max="12045" width="9.42578125" style="88" customWidth="1"/>
    <col min="12046" max="12051" width="9.85546875" style="88" customWidth="1"/>
    <col min="12052" max="12289" width="9.140625" style="88"/>
    <col min="12290" max="12290" width="61.85546875" style="88" customWidth="1"/>
    <col min="12291" max="12291" width="8.42578125" style="88" bestFit="1" customWidth="1"/>
    <col min="12292" max="12292" width="12.140625" style="88" bestFit="1" customWidth="1"/>
    <col min="12293" max="12294" width="6.85546875" style="88" bestFit="1" customWidth="1"/>
    <col min="12295" max="12295" width="2" style="88" customWidth="1"/>
    <col min="12296" max="12296" width="10.42578125" style="88" customWidth="1"/>
    <col min="12297" max="12297" width="9.5703125" style="88" bestFit="1" customWidth="1"/>
    <col min="12298" max="12301" width="9.42578125" style="88" customWidth="1"/>
    <col min="12302" max="12307" width="9.85546875" style="88" customWidth="1"/>
    <col min="12308" max="12545" width="9.140625" style="88"/>
    <col min="12546" max="12546" width="61.85546875" style="88" customWidth="1"/>
    <col min="12547" max="12547" width="8.42578125" style="88" bestFit="1" customWidth="1"/>
    <col min="12548" max="12548" width="12.140625" style="88" bestFit="1" customWidth="1"/>
    <col min="12549" max="12550" width="6.85546875" style="88" bestFit="1" customWidth="1"/>
    <col min="12551" max="12551" width="2" style="88" customWidth="1"/>
    <col min="12552" max="12552" width="10.42578125" style="88" customWidth="1"/>
    <col min="12553" max="12553" width="9.5703125" style="88" bestFit="1" customWidth="1"/>
    <col min="12554" max="12557" width="9.42578125" style="88" customWidth="1"/>
    <col min="12558" max="12563" width="9.85546875" style="88" customWidth="1"/>
    <col min="12564" max="12801" width="9.140625" style="88"/>
    <col min="12802" max="12802" width="61.85546875" style="88" customWidth="1"/>
    <col min="12803" max="12803" width="8.42578125" style="88" bestFit="1" customWidth="1"/>
    <col min="12804" max="12804" width="12.140625" style="88" bestFit="1" customWidth="1"/>
    <col min="12805" max="12806" width="6.85546875" style="88" bestFit="1" customWidth="1"/>
    <col min="12807" max="12807" width="2" style="88" customWidth="1"/>
    <col min="12808" max="12808" width="10.42578125" style="88" customWidth="1"/>
    <col min="12809" max="12809" width="9.5703125" style="88" bestFit="1" customWidth="1"/>
    <col min="12810" max="12813" width="9.42578125" style="88" customWidth="1"/>
    <col min="12814" max="12819" width="9.85546875" style="88" customWidth="1"/>
    <col min="12820" max="13057" width="9.140625" style="88"/>
    <col min="13058" max="13058" width="61.85546875" style="88" customWidth="1"/>
    <col min="13059" max="13059" width="8.42578125" style="88" bestFit="1" customWidth="1"/>
    <col min="13060" max="13060" width="12.140625" style="88" bestFit="1" customWidth="1"/>
    <col min="13061" max="13062" width="6.85546875" style="88" bestFit="1" customWidth="1"/>
    <col min="13063" max="13063" width="2" style="88" customWidth="1"/>
    <col min="13064" max="13064" width="10.42578125" style="88" customWidth="1"/>
    <col min="13065" max="13065" width="9.5703125" style="88" bestFit="1" customWidth="1"/>
    <col min="13066" max="13069" width="9.42578125" style="88" customWidth="1"/>
    <col min="13070" max="13075" width="9.85546875" style="88" customWidth="1"/>
    <col min="13076" max="13313" width="9.140625" style="88"/>
    <col min="13314" max="13314" width="61.85546875" style="88" customWidth="1"/>
    <col min="13315" max="13315" width="8.42578125" style="88" bestFit="1" customWidth="1"/>
    <col min="13316" max="13316" width="12.140625" style="88" bestFit="1" customWidth="1"/>
    <col min="13317" max="13318" width="6.85546875" style="88" bestFit="1" customWidth="1"/>
    <col min="13319" max="13319" width="2" style="88" customWidth="1"/>
    <col min="13320" max="13320" width="10.42578125" style="88" customWidth="1"/>
    <col min="13321" max="13321" width="9.5703125" style="88" bestFit="1" customWidth="1"/>
    <col min="13322" max="13325" width="9.42578125" style="88" customWidth="1"/>
    <col min="13326" max="13331" width="9.85546875" style="88" customWidth="1"/>
    <col min="13332" max="13569" width="9.140625" style="88"/>
    <col min="13570" max="13570" width="61.85546875" style="88" customWidth="1"/>
    <col min="13571" max="13571" width="8.42578125" style="88" bestFit="1" customWidth="1"/>
    <col min="13572" max="13572" width="12.140625" style="88" bestFit="1" customWidth="1"/>
    <col min="13573" max="13574" width="6.85546875" style="88" bestFit="1" customWidth="1"/>
    <col min="13575" max="13575" width="2" style="88" customWidth="1"/>
    <col min="13576" max="13576" width="10.42578125" style="88" customWidth="1"/>
    <col min="13577" max="13577" width="9.5703125" style="88" bestFit="1" customWidth="1"/>
    <col min="13578" max="13581" width="9.42578125" style="88" customWidth="1"/>
    <col min="13582" max="13587" width="9.85546875" style="88" customWidth="1"/>
    <col min="13588" max="13825" width="9.140625" style="88"/>
    <col min="13826" max="13826" width="61.85546875" style="88" customWidth="1"/>
    <col min="13827" max="13827" width="8.42578125" style="88" bestFit="1" customWidth="1"/>
    <col min="13828" max="13828" width="12.140625" style="88" bestFit="1" customWidth="1"/>
    <col min="13829" max="13830" width="6.85546875" style="88" bestFit="1" customWidth="1"/>
    <col min="13831" max="13831" width="2" style="88" customWidth="1"/>
    <col min="13832" max="13832" width="10.42578125" style="88" customWidth="1"/>
    <col min="13833" max="13833" width="9.5703125" style="88" bestFit="1" customWidth="1"/>
    <col min="13834" max="13837" width="9.42578125" style="88" customWidth="1"/>
    <col min="13838" max="13843" width="9.85546875" style="88" customWidth="1"/>
    <col min="13844" max="14081" width="9.140625" style="88"/>
    <col min="14082" max="14082" width="61.85546875" style="88" customWidth="1"/>
    <col min="14083" max="14083" width="8.42578125" style="88" bestFit="1" customWidth="1"/>
    <col min="14084" max="14084" width="12.140625" style="88" bestFit="1" customWidth="1"/>
    <col min="14085" max="14086" width="6.85546875" style="88" bestFit="1" customWidth="1"/>
    <col min="14087" max="14087" width="2" style="88" customWidth="1"/>
    <col min="14088" max="14088" width="10.42578125" style="88" customWidth="1"/>
    <col min="14089" max="14089" width="9.5703125" style="88" bestFit="1" customWidth="1"/>
    <col min="14090" max="14093" width="9.42578125" style="88" customWidth="1"/>
    <col min="14094" max="14099" width="9.85546875" style="88" customWidth="1"/>
    <col min="14100" max="14337" width="9.140625" style="88"/>
    <col min="14338" max="14338" width="61.85546875" style="88" customWidth="1"/>
    <col min="14339" max="14339" width="8.42578125" style="88" bestFit="1" customWidth="1"/>
    <col min="14340" max="14340" width="12.140625" style="88" bestFit="1" customWidth="1"/>
    <col min="14341" max="14342" width="6.85546875" style="88" bestFit="1" customWidth="1"/>
    <col min="14343" max="14343" width="2" style="88" customWidth="1"/>
    <col min="14344" max="14344" width="10.42578125" style="88" customWidth="1"/>
    <col min="14345" max="14345" width="9.5703125" style="88" bestFit="1" customWidth="1"/>
    <col min="14346" max="14349" width="9.42578125" style="88" customWidth="1"/>
    <col min="14350" max="14355" width="9.85546875" style="88" customWidth="1"/>
    <col min="14356" max="14593" width="9.140625" style="88"/>
    <col min="14594" max="14594" width="61.85546875" style="88" customWidth="1"/>
    <col min="14595" max="14595" width="8.42578125" style="88" bestFit="1" customWidth="1"/>
    <col min="14596" max="14596" width="12.140625" style="88" bestFit="1" customWidth="1"/>
    <col min="14597" max="14598" width="6.85546875" style="88" bestFit="1" customWidth="1"/>
    <col min="14599" max="14599" width="2" style="88" customWidth="1"/>
    <col min="14600" max="14600" width="10.42578125" style="88" customWidth="1"/>
    <col min="14601" max="14601" width="9.5703125" style="88" bestFit="1" customWidth="1"/>
    <col min="14602" max="14605" width="9.42578125" style="88" customWidth="1"/>
    <col min="14606" max="14611" width="9.85546875" style="88" customWidth="1"/>
    <col min="14612" max="14849" width="9.140625" style="88"/>
    <col min="14850" max="14850" width="61.85546875" style="88" customWidth="1"/>
    <col min="14851" max="14851" width="8.42578125" style="88" bestFit="1" customWidth="1"/>
    <col min="14852" max="14852" width="12.140625" style="88" bestFit="1" customWidth="1"/>
    <col min="14853" max="14854" width="6.85546875" style="88" bestFit="1" customWidth="1"/>
    <col min="14855" max="14855" width="2" style="88" customWidth="1"/>
    <col min="14856" max="14856" width="10.42578125" style="88" customWidth="1"/>
    <col min="14857" max="14857" width="9.5703125" style="88" bestFit="1" customWidth="1"/>
    <col min="14858" max="14861" width="9.42578125" style="88" customWidth="1"/>
    <col min="14862" max="14867" width="9.85546875" style="88" customWidth="1"/>
    <col min="14868" max="15105" width="9.140625" style="88"/>
    <col min="15106" max="15106" width="61.85546875" style="88" customWidth="1"/>
    <col min="15107" max="15107" width="8.42578125" style="88" bestFit="1" customWidth="1"/>
    <col min="15108" max="15108" width="12.140625" style="88" bestFit="1" customWidth="1"/>
    <col min="15109" max="15110" width="6.85546875" style="88" bestFit="1" customWidth="1"/>
    <col min="15111" max="15111" width="2" style="88" customWidth="1"/>
    <col min="15112" max="15112" width="10.42578125" style="88" customWidth="1"/>
    <col min="15113" max="15113" width="9.5703125" style="88" bestFit="1" customWidth="1"/>
    <col min="15114" max="15117" width="9.42578125" style="88" customWidth="1"/>
    <col min="15118" max="15123" width="9.85546875" style="88" customWidth="1"/>
    <col min="15124" max="15361" width="9.140625" style="88"/>
    <col min="15362" max="15362" width="61.85546875" style="88" customWidth="1"/>
    <col min="15363" max="15363" width="8.42578125" style="88" bestFit="1" customWidth="1"/>
    <col min="15364" max="15364" width="12.140625" style="88" bestFit="1" customWidth="1"/>
    <col min="15365" max="15366" width="6.85546875" style="88" bestFit="1" customWidth="1"/>
    <col min="15367" max="15367" width="2" style="88" customWidth="1"/>
    <col min="15368" max="15368" width="10.42578125" style="88" customWidth="1"/>
    <col min="15369" max="15369" width="9.5703125" style="88" bestFit="1" customWidth="1"/>
    <col min="15370" max="15373" width="9.42578125" style="88" customWidth="1"/>
    <col min="15374" max="15379" width="9.85546875" style="88" customWidth="1"/>
    <col min="15380" max="15617" width="9.140625" style="88"/>
    <col min="15618" max="15618" width="61.85546875" style="88" customWidth="1"/>
    <col min="15619" max="15619" width="8.42578125" style="88" bestFit="1" customWidth="1"/>
    <col min="15620" max="15620" width="12.140625" style="88" bestFit="1" customWidth="1"/>
    <col min="15621" max="15622" width="6.85546875" style="88" bestFit="1" customWidth="1"/>
    <col min="15623" max="15623" width="2" style="88" customWidth="1"/>
    <col min="15624" max="15624" width="10.42578125" style="88" customWidth="1"/>
    <col min="15625" max="15625" width="9.5703125" style="88" bestFit="1" customWidth="1"/>
    <col min="15626" max="15629" width="9.42578125" style="88" customWidth="1"/>
    <col min="15630" max="15635" width="9.85546875" style="88" customWidth="1"/>
    <col min="15636" max="15873" width="9.140625" style="88"/>
    <col min="15874" max="15874" width="61.85546875" style="88" customWidth="1"/>
    <col min="15875" max="15875" width="8.42578125" style="88" bestFit="1" customWidth="1"/>
    <col min="15876" max="15876" width="12.140625" style="88" bestFit="1" customWidth="1"/>
    <col min="15877" max="15878" width="6.85546875" style="88" bestFit="1" customWidth="1"/>
    <col min="15879" max="15879" width="2" style="88" customWidth="1"/>
    <col min="15880" max="15880" width="10.42578125" style="88" customWidth="1"/>
    <col min="15881" max="15881" width="9.5703125" style="88" bestFit="1" customWidth="1"/>
    <col min="15882" max="15885" width="9.42578125" style="88" customWidth="1"/>
    <col min="15886" max="15891" width="9.85546875" style="88" customWidth="1"/>
    <col min="15892" max="16129" width="9.140625" style="88"/>
    <col min="16130" max="16130" width="61.85546875" style="88" customWidth="1"/>
    <col min="16131" max="16131" width="8.42578125" style="88" bestFit="1" customWidth="1"/>
    <col min="16132" max="16132" width="12.140625" style="88" bestFit="1" customWidth="1"/>
    <col min="16133" max="16134" width="6.85546875" style="88" bestFit="1" customWidth="1"/>
    <col min="16135" max="16135" width="2" style="88" customWidth="1"/>
    <col min="16136" max="16136" width="10.42578125" style="88" customWidth="1"/>
    <col min="16137" max="16137" width="9.5703125" style="88" bestFit="1" customWidth="1"/>
    <col min="16138" max="16141" width="9.42578125" style="88" customWidth="1"/>
    <col min="16142" max="16147" width="9.85546875" style="88" customWidth="1"/>
    <col min="16148" max="16384" width="9.140625" style="88"/>
  </cols>
  <sheetData>
    <row r="1" spans="1:19" ht="15.75">
      <c r="A1" s="1398" t="s">
        <v>490</v>
      </c>
      <c r="B1" s="1396"/>
      <c r="C1" s="1396"/>
      <c r="D1" s="1396"/>
      <c r="E1" s="1396"/>
      <c r="F1" s="1396"/>
      <c r="G1" s="1396"/>
      <c r="H1" s="1396"/>
      <c r="I1" s="1396"/>
      <c r="J1" s="1396"/>
      <c r="K1" s="1396"/>
      <c r="L1" s="1396"/>
      <c r="M1" s="1396"/>
      <c r="N1" s="1396"/>
      <c r="O1" s="1396"/>
      <c r="P1" s="1396"/>
      <c r="Q1" s="1396"/>
      <c r="R1" s="1396"/>
      <c r="S1" s="1397"/>
    </row>
    <row r="2" spans="1:19">
      <c r="A2" s="69"/>
      <c r="B2" s="106"/>
      <c r="C2" s="106"/>
      <c r="D2" s="95"/>
      <c r="E2" s="95"/>
      <c r="F2" s="108"/>
      <c r="G2" s="108"/>
      <c r="I2" s="108"/>
      <c r="J2" s="108"/>
      <c r="K2" s="108"/>
      <c r="L2" s="108"/>
      <c r="M2" s="108"/>
      <c r="N2" s="108"/>
    </row>
    <row r="3" spans="1:19">
      <c r="A3" s="91"/>
      <c r="B3" s="110"/>
      <c r="C3" s="111" t="s">
        <v>87</v>
      </c>
      <c r="D3" s="169"/>
      <c r="E3" s="169"/>
      <c r="F3" s="170"/>
      <c r="G3" s="114"/>
      <c r="H3" s="1390" t="s">
        <v>225</v>
      </c>
      <c r="I3" s="1390"/>
      <c r="J3" s="1390"/>
      <c r="K3" s="1390"/>
      <c r="L3" s="1390"/>
      <c r="M3" s="1390"/>
      <c r="N3" s="1391" t="s">
        <v>226</v>
      </c>
      <c r="O3" s="1391"/>
      <c r="P3" s="1391"/>
      <c r="Q3" s="1391"/>
      <c r="R3" s="1391"/>
      <c r="S3" s="1391"/>
    </row>
    <row r="4" spans="1:19">
      <c r="A4" s="171"/>
      <c r="B4" s="116" t="s">
        <v>89</v>
      </c>
      <c r="C4" s="117" t="s">
        <v>90</v>
      </c>
      <c r="D4" s="172" t="s">
        <v>91</v>
      </c>
      <c r="E4" s="172" t="s">
        <v>92</v>
      </c>
      <c r="F4" s="173" t="s">
        <v>0</v>
      </c>
      <c r="G4" s="119"/>
      <c r="H4" s="120">
        <v>2015</v>
      </c>
      <c r="I4" s="120">
        <v>2016</v>
      </c>
      <c r="J4" s="120">
        <v>2017</v>
      </c>
      <c r="K4" s="120">
        <v>2018</v>
      </c>
      <c r="L4" s="120">
        <v>2019</v>
      </c>
      <c r="M4" s="120">
        <v>2020</v>
      </c>
      <c r="N4" s="120">
        <v>2015</v>
      </c>
      <c r="O4" s="120">
        <v>2016</v>
      </c>
      <c r="P4" s="120">
        <v>2017</v>
      </c>
      <c r="Q4" s="120">
        <v>2018</v>
      </c>
      <c r="R4" s="120">
        <v>2019</v>
      </c>
      <c r="S4" s="120">
        <v>2020</v>
      </c>
    </row>
    <row r="5" spans="1:19">
      <c r="A5" s="128" t="s">
        <v>93</v>
      </c>
      <c r="B5" s="122" t="s">
        <v>94</v>
      </c>
      <c r="C5" s="123" t="s">
        <v>95</v>
      </c>
      <c r="D5" s="124" t="s">
        <v>96</v>
      </c>
      <c r="E5" s="124" t="s">
        <v>111</v>
      </c>
      <c r="F5" s="174" t="s">
        <v>98</v>
      </c>
      <c r="G5" s="126"/>
      <c r="H5" s="127"/>
      <c r="I5" s="127"/>
      <c r="J5" s="127"/>
      <c r="K5" s="127"/>
      <c r="L5" s="127"/>
      <c r="M5" s="127"/>
      <c r="N5" s="127"/>
      <c r="O5" s="127"/>
      <c r="P5" s="128"/>
      <c r="Q5" s="128"/>
      <c r="R5" s="128"/>
      <c r="S5" s="128"/>
    </row>
    <row r="6" spans="1:19">
      <c r="A6" s="171"/>
      <c r="B6" s="129" t="s">
        <v>99</v>
      </c>
      <c r="C6" s="130"/>
      <c r="D6" s="177"/>
      <c r="E6" s="177"/>
      <c r="F6" s="178"/>
      <c r="G6" s="132"/>
      <c r="H6" s="1016"/>
      <c r="I6" s="1016"/>
      <c r="J6" s="1016"/>
      <c r="K6" s="1016"/>
      <c r="L6" s="1016"/>
      <c r="M6" s="1016"/>
      <c r="N6" s="1000"/>
      <c r="O6" s="1000"/>
      <c r="P6" s="1000"/>
      <c r="Q6" s="1000"/>
      <c r="R6" s="1000"/>
      <c r="S6" s="1000"/>
    </row>
    <row r="7" spans="1:19">
      <c r="A7" s="92"/>
      <c r="B7" s="134"/>
      <c r="C7" s="130"/>
      <c r="D7" s="180"/>
      <c r="E7" s="180"/>
      <c r="F7" s="176"/>
      <c r="G7" s="135"/>
      <c r="H7" s="982"/>
      <c r="I7" s="982"/>
      <c r="J7" s="982"/>
      <c r="K7" s="982"/>
      <c r="L7" s="982"/>
      <c r="M7" s="982"/>
      <c r="N7" s="1000"/>
      <c r="O7" s="1000"/>
      <c r="P7" s="1000"/>
      <c r="Q7" s="1000"/>
      <c r="R7" s="1000"/>
      <c r="S7" s="1000"/>
    </row>
    <row r="8" spans="1:19">
      <c r="A8" s="181">
        <v>1.1000000000000001</v>
      </c>
      <c r="B8" s="134"/>
      <c r="C8" s="130"/>
      <c r="D8" s="180"/>
      <c r="E8" s="180"/>
      <c r="F8" s="176">
        <f>E8*C8</f>
        <v>0</v>
      </c>
      <c r="G8" s="135"/>
      <c r="H8" s="971"/>
      <c r="I8" s="971"/>
      <c r="J8" s="971"/>
      <c r="K8" s="971"/>
      <c r="L8" s="971"/>
      <c r="M8" s="971"/>
      <c r="N8" s="971">
        <f t="shared" ref="N8:S8" si="0">H8*$F8</f>
        <v>0</v>
      </c>
      <c r="O8" s="971">
        <f t="shared" si="0"/>
        <v>0</v>
      </c>
      <c r="P8" s="971">
        <f t="shared" si="0"/>
        <v>0</v>
      </c>
      <c r="Q8" s="971">
        <f t="shared" si="0"/>
        <v>0</v>
      </c>
      <c r="R8" s="971">
        <f t="shared" si="0"/>
        <v>0</v>
      </c>
      <c r="S8" s="971">
        <f t="shared" si="0"/>
        <v>0</v>
      </c>
    </row>
    <row r="9" spans="1:19">
      <c r="A9" s="181"/>
      <c r="B9" s="242"/>
      <c r="C9" s="130"/>
      <c r="D9" s="180"/>
      <c r="E9" s="180"/>
      <c r="F9" s="176"/>
      <c r="G9" s="135"/>
      <c r="H9" s="971"/>
      <c r="I9" s="971"/>
      <c r="J9" s="971"/>
      <c r="K9" s="971"/>
      <c r="L9" s="971"/>
      <c r="M9" s="971"/>
      <c r="N9" s="971"/>
      <c r="O9" s="971"/>
      <c r="P9" s="971"/>
      <c r="Q9" s="971"/>
      <c r="R9" s="971"/>
      <c r="S9" s="971"/>
    </row>
    <row r="10" spans="1:19">
      <c r="A10" s="181"/>
      <c r="B10" s="242"/>
      <c r="C10" s="130"/>
      <c r="D10" s="180"/>
      <c r="E10" s="180"/>
      <c r="F10" s="176">
        <f>E10*C10</f>
        <v>0</v>
      </c>
      <c r="G10" s="135"/>
      <c r="H10" s="971"/>
      <c r="I10" s="971"/>
      <c r="J10" s="971"/>
      <c r="K10" s="971"/>
      <c r="L10" s="971"/>
      <c r="M10" s="971"/>
      <c r="N10" s="971">
        <f t="shared" ref="N10:S10" si="1">H10*$F10</f>
        <v>0</v>
      </c>
      <c r="O10" s="971">
        <f t="shared" si="1"/>
        <v>0</v>
      </c>
      <c r="P10" s="971">
        <f t="shared" si="1"/>
        <v>0</v>
      </c>
      <c r="Q10" s="971">
        <f t="shared" si="1"/>
        <v>0</v>
      </c>
      <c r="R10" s="971">
        <f t="shared" si="1"/>
        <v>0</v>
      </c>
      <c r="S10" s="971">
        <f t="shared" si="1"/>
        <v>0</v>
      </c>
    </row>
    <row r="11" spans="1:19">
      <c r="A11" s="181"/>
      <c r="B11" s="134"/>
      <c r="C11" s="130"/>
      <c r="D11" s="180"/>
      <c r="E11" s="180"/>
      <c r="F11" s="176"/>
      <c r="G11" s="135"/>
      <c r="H11" s="982"/>
      <c r="I11" s="982"/>
      <c r="J11" s="982"/>
      <c r="K11" s="982"/>
      <c r="L11" s="982"/>
      <c r="M11" s="982"/>
      <c r="N11" s="971"/>
      <c r="O11" s="971"/>
      <c r="P11" s="971"/>
      <c r="Q11" s="971"/>
      <c r="R11" s="971"/>
      <c r="S11" s="971"/>
    </row>
    <row r="12" spans="1:19">
      <c r="A12" s="181">
        <v>1.2</v>
      </c>
      <c r="B12" s="134"/>
      <c r="C12" s="130"/>
      <c r="D12" s="180"/>
      <c r="E12" s="180"/>
      <c r="F12" s="176">
        <f>E12*C12</f>
        <v>0</v>
      </c>
      <c r="G12" s="135"/>
      <c r="H12" s="971"/>
      <c r="I12" s="971"/>
      <c r="J12" s="971"/>
      <c r="K12" s="971"/>
      <c r="L12" s="971"/>
      <c r="M12" s="971"/>
      <c r="N12" s="971">
        <f t="shared" ref="N12:S12" si="2">H12*$F12</f>
        <v>0</v>
      </c>
      <c r="O12" s="971">
        <f t="shared" si="2"/>
        <v>0</v>
      </c>
      <c r="P12" s="971">
        <f t="shared" si="2"/>
        <v>0</v>
      </c>
      <c r="Q12" s="971">
        <f t="shared" si="2"/>
        <v>0</v>
      </c>
      <c r="R12" s="971">
        <f t="shared" si="2"/>
        <v>0</v>
      </c>
      <c r="S12" s="971">
        <f t="shared" si="2"/>
        <v>0</v>
      </c>
    </row>
    <row r="13" spans="1:19">
      <c r="A13" s="181"/>
      <c r="B13" s="134"/>
      <c r="C13" s="130"/>
      <c r="D13" s="180"/>
      <c r="E13" s="180"/>
      <c r="F13" s="176"/>
      <c r="G13" s="135"/>
      <c r="H13" s="982"/>
      <c r="I13" s="982"/>
      <c r="J13" s="982"/>
      <c r="K13" s="982"/>
      <c r="L13" s="982"/>
      <c r="M13" s="982"/>
      <c r="N13" s="971"/>
      <c r="O13" s="971"/>
      <c r="P13" s="971"/>
      <c r="Q13" s="971"/>
      <c r="R13" s="971"/>
      <c r="S13" s="971"/>
    </row>
    <row r="14" spans="1:19">
      <c r="A14" s="181"/>
      <c r="B14" s="134"/>
      <c r="C14" s="130"/>
      <c r="D14" s="180"/>
      <c r="E14" s="180"/>
      <c r="F14" s="176"/>
      <c r="G14" s="135"/>
      <c r="H14" s="971"/>
      <c r="I14" s="971"/>
      <c r="J14" s="971"/>
      <c r="K14" s="971"/>
      <c r="L14" s="971"/>
      <c r="M14" s="971"/>
      <c r="N14" s="971"/>
      <c r="O14" s="971"/>
      <c r="P14" s="971"/>
      <c r="Q14" s="971"/>
      <c r="R14" s="971"/>
      <c r="S14" s="971"/>
    </row>
    <row r="15" spans="1:19">
      <c r="A15" s="181">
        <v>1.3</v>
      </c>
      <c r="B15" s="134"/>
      <c r="C15" s="130"/>
      <c r="D15" s="180"/>
      <c r="E15" s="180"/>
      <c r="F15" s="176">
        <f>E15*C15</f>
        <v>0</v>
      </c>
      <c r="G15" s="135"/>
      <c r="H15" s="971"/>
      <c r="I15" s="971"/>
      <c r="J15" s="971"/>
      <c r="K15" s="971"/>
      <c r="L15" s="971"/>
      <c r="M15" s="971"/>
      <c r="N15" s="971">
        <f t="shared" ref="N15:S15" si="3">H15*$F15</f>
        <v>0</v>
      </c>
      <c r="O15" s="971">
        <f t="shared" si="3"/>
        <v>0</v>
      </c>
      <c r="P15" s="971">
        <f t="shared" si="3"/>
        <v>0</v>
      </c>
      <c r="Q15" s="971">
        <f t="shared" si="3"/>
        <v>0</v>
      </c>
      <c r="R15" s="971">
        <f t="shared" si="3"/>
        <v>0</v>
      </c>
      <c r="S15" s="971">
        <f t="shared" si="3"/>
        <v>0</v>
      </c>
    </row>
    <row r="16" spans="1:19">
      <c r="A16" s="181"/>
      <c r="B16" s="134"/>
      <c r="C16" s="130"/>
      <c r="D16" s="180"/>
      <c r="E16" s="180"/>
      <c r="F16" s="176"/>
      <c r="G16" s="135"/>
      <c r="H16" s="982"/>
      <c r="I16" s="982"/>
      <c r="J16" s="982"/>
      <c r="K16" s="982"/>
      <c r="L16" s="982"/>
      <c r="M16" s="982"/>
      <c r="N16" s="971"/>
      <c r="O16" s="971"/>
      <c r="P16" s="971"/>
      <c r="Q16" s="971"/>
      <c r="R16" s="971"/>
      <c r="S16" s="971"/>
    </row>
    <row r="17" spans="1:19">
      <c r="A17" s="181">
        <v>1.4</v>
      </c>
      <c r="B17" s="134"/>
      <c r="C17" s="130"/>
      <c r="D17" s="180"/>
      <c r="E17" s="180"/>
      <c r="F17" s="176">
        <f>E17*C17</f>
        <v>0</v>
      </c>
      <c r="G17" s="135"/>
      <c r="H17" s="971"/>
      <c r="I17" s="971"/>
      <c r="J17" s="971"/>
      <c r="K17" s="971"/>
      <c r="L17" s="971"/>
      <c r="M17" s="971"/>
      <c r="N17" s="971">
        <f t="shared" ref="N17:S17" si="4">H17*$F17</f>
        <v>0</v>
      </c>
      <c r="O17" s="971">
        <f t="shared" si="4"/>
        <v>0</v>
      </c>
      <c r="P17" s="971">
        <f t="shared" si="4"/>
        <v>0</v>
      </c>
      <c r="Q17" s="971">
        <f t="shared" si="4"/>
        <v>0</v>
      </c>
      <c r="R17" s="971">
        <f t="shared" si="4"/>
        <v>0</v>
      </c>
      <c r="S17" s="971">
        <f t="shared" si="4"/>
        <v>0</v>
      </c>
    </row>
    <row r="18" spans="1:19">
      <c r="A18" s="181"/>
      <c r="B18" s="134"/>
      <c r="C18" s="130"/>
      <c r="D18" s="180"/>
      <c r="E18" s="180"/>
      <c r="F18" s="176"/>
      <c r="G18" s="135"/>
      <c r="H18" s="971"/>
      <c r="I18" s="971"/>
      <c r="J18" s="971"/>
      <c r="K18" s="971"/>
      <c r="L18" s="971"/>
      <c r="M18" s="971"/>
      <c r="N18" s="971"/>
      <c r="O18" s="971"/>
      <c r="P18" s="971"/>
      <c r="Q18" s="971"/>
      <c r="R18" s="971"/>
      <c r="S18" s="971"/>
    </row>
    <row r="19" spans="1:19">
      <c r="A19" s="181"/>
      <c r="B19" s="134"/>
      <c r="C19" s="130"/>
      <c r="D19" s="180"/>
      <c r="E19" s="180"/>
      <c r="F19" s="176"/>
      <c r="G19" s="135"/>
      <c r="H19" s="971"/>
      <c r="I19" s="971"/>
      <c r="J19" s="971"/>
      <c r="K19" s="971"/>
      <c r="L19" s="971"/>
      <c r="M19" s="971"/>
      <c r="N19" s="971"/>
      <c r="O19" s="971"/>
      <c r="P19" s="971"/>
      <c r="Q19" s="971"/>
      <c r="R19" s="971"/>
      <c r="S19" s="971"/>
    </row>
    <row r="20" spans="1:19">
      <c r="A20" s="181">
        <v>1.5</v>
      </c>
      <c r="B20" s="134"/>
      <c r="C20" s="130"/>
      <c r="D20" s="180"/>
      <c r="E20" s="180"/>
      <c r="F20" s="176">
        <f>E20*C20</f>
        <v>0</v>
      </c>
      <c r="G20" s="135"/>
      <c r="H20" s="971"/>
      <c r="I20" s="971"/>
      <c r="J20" s="971"/>
      <c r="K20" s="971"/>
      <c r="L20" s="971"/>
      <c r="M20" s="971"/>
      <c r="N20" s="971">
        <f t="shared" ref="N20:S20" si="5">H20*$F20</f>
        <v>0</v>
      </c>
      <c r="O20" s="971">
        <f t="shared" si="5"/>
        <v>0</v>
      </c>
      <c r="P20" s="971">
        <f t="shared" si="5"/>
        <v>0</v>
      </c>
      <c r="Q20" s="971">
        <f t="shared" si="5"/>
        <v>0</v>
      </c>
      <c r="R20" s="971">
        <f t="shared" si="5"/>
        <v>0</v>
      </c>
      <c r="S20" s="971">
        <f t="shared" si="5"/>
        <v>0</v>
      </c>
    </row>
    <row r="21" spans="1:19">
      <c r="A21" s="181"/>
      <c r="B21" s="134"/>
      <c r="C21" s="130"/>
      <c r="D21" s="180"/>
      <c r="E21" s="180"/>
      <c r="F21" s="176"/>
      <c r="G21" s="135"/>
      <c r="H21" s="971"/>
      <c r="I21" s="971"/>
      <c r="J21" s="971"/>
      <c r="K21" s="971"/>
      <c r="L21" s="971"/>
      <c r="M21" s="971"/>
      <c r="N21" s="971"/>
      <c r="O21" s="971"/>
      <c r="P21" s="971"/>
      <c r="Q21" s="971"/>
      <c r="R21" s="971"/>
      <c r="S21" s="971"/>
    </row>
    <row r="22" spans="1:19">
      <c r="A22" s="181">
        <v>1.6</v>
      </c>
      <c r="B22" s="134"/>
      <c r="C22" s="130"/>
      <c r="D22" s="180"/>
      <c r="E22" s="180"/>
      <c r="F22" s="176">
        <f>E22*C22</f>
        <v>0</v>
      </c>
      <c r="G22" s="135"/>
      <c r="H22" s="971"/>
      <c r="I22" s="971"/>
      <c r="J22" s="971"/>
      <c r="K22" s="971"/>
      <c r="L22" s="971"/>
      <c r="M22" s="971"/>
      <c r="N22" s="971">
        <f t="shared" ref="N22:S22" si="6">H22*$F22</f>
        <v>0</v>
      </c>
      <c r="O22" s="971">
        <f t="shared" si="6"/>
        <v>0</v>
      </c>
      <c r="P22" s="971">
        <f t="shared" si="6"/>
        <v>0</v>
      </c>
      <c r="Q22" s="971">
        <f t="shared" si="6"/>
        <v>0</v>
      </c>
      <c r="R22" s="971">
        <f t="shared" si="6"/>
        <v>0</v>
      </c>
      <c r="S22" s="971">
        <f t="shared" si="6"/>
        <v>0</v>
      </c>
    </row>
    <row r="23" spans="1:19">
      <c r="A23" s="92"/>
      <c r="B23" s="134"/>
      <c r="C23" s="130"/>
      <c r="D23" s="180"/>
      <c r="E23" s="180"/>
      <c r="F23" s="176"/>
      <c r="G23" s="135"/>
      <c r="H23" s="971"/>
      <c r="I23" s="971"/>
      <c r="J23" s="971"/>
      <c r="K23" s="971"/>
      <c r="L23" s="971"/>
      <c r="M23" s="971"/>
      <c r="N23" s="971"/>
      <c r="O23" s="971"/>
      <c r="P23" s="971"/>
      <c r="Q23" s="971"/>
      <c r="R23" s="971"/>
      <c r="S23" s="971"/>
    </row>
    <row r="24" spans="1:19">
      <c r="A24" s="94"/>
      <c r="B24" s="141" t="s">
        <v>44</v>
      </c>
      <c r="C24" s="183">
        <f>SUM(C6:C23)</f>
        <v>0</v>
      </c>
      <c r="D24" s="232"/>
      <c r="E24" s="232"/>
      <c r="F24" s="183">
        <f>SUM(F6:F23)</f>
        <v>0</v>
      </c>
      <c r="G24" s="144"/>
      <c r="H24" s="1009"/>
      <c r="I24" s="232"/>
      <c r="J24" s="232"/>
      <c r="K24" s="232"/>
      <c r="L24" s="232"/>
      <c r="M24" s="232"/>
      <c r="N24" s="1010">
        <f t="shared" ref="N24:S24" si="7">SUM(N8:N22)</f>
        <v>0</v>
      </c>
      <c r="O24" s="1010">
        <f t="shared" si="7"/>
        <v>0</v>
      </c>
      <c r="P24" s="1010">
        <f t="shared" si="7"/>
        <v>0</v>
      </c>
      <c r="Q24" s="1010">
        <f t="shared" si="7"/>
        <v>0</v>
      </c>
      <c r="R24" s="1010">
        <f t="shared" si="7"/>
        <v>0</v>
      </c>
      <c r="S24" s="1010">
        <f t="shared" si="7"/>
        <v>0</v>
      </c>
    </row>
    <row r="25" spans="1:19">
      <c r="A25" s="92"/>
      <c r="B25" s="146" t="s">
        <v>103</v>
      </c>
      <c r="C25" s="130"/>
      <c r="D25" s="91"/>
      <c r="E25" s="180"/>
      <c r="F25" s="176"/>
      <c r="G25" s="135"/>
      <c r="H25" s="971"/>
      <c r="I25" s="971"/>
      <c r="J25" s="971"/>
      <c r="K25" s="971"/>
      <c r="L25" s="971"/>
      <c r="M25" s="971"/>
      <c r="N25" s="971"/>
      <c r="O25" s="971"/>
      <c r="P25" s="971"/>
      <c r="Q25" s="971"/>
      <c r="R25" s="971"/>
      <c r="S25" s="971"/>
    </row>
    <row r="26" spans="1:19">
      <c r="A26" s="92"/>
      <c r="B26" s="134"/>
      <c r="C26" s="130"/>
      <c r="D26" s="92"/>
      <c r="E26" s="180"/>
      <c r="F26" s="176"/>
      <c r="G26" s="149"/>
      <c r="H26" s="984"/>
      <c r="I26" s="984"/>
      <c r="J26" s="984"/>
      <c r="K26" s="984"/>
      <c r="L26" s="984"/>
      <c r="M26" s="984"/>
      <c r="N26" s="985"/>
      <c r="O26" s="985"/>
      <c r="P26" s="985"/>
      <c r="Q26" s="985"/>
      <c r="R26" s="985"/>
      <c r="S26" s="985"/>
    </row>
    <row r="27" spans="1:19">
      <c r="A27" s="181">
        <v>2.1</v>
      </c>
      <c r="B27" s="134" t="s">
        <v>120</v>
      </c>
      <c r="C27" s="617">
        <f>90/60</f>
        <v>1.5</v>
      </c>
      <c r="D27" s="186" t="str">
        <f>Inputs!$D$80</f>
        <v>Skilled Electrical Worker BH</v>
      </c>
      <c r="E27" s="618">
        <v>2</v>
      </c>
      <c r="F27" s="607">
        <f>E27*C27</f>
        <v>3</v>
      </c>
      <c r="G27" s="149"/>
      <c r="H27" s="971">
        <f>Inputs!L$80</f>
        <v>122.54295007007411</v>
      </c>
      <c r="I27" s="971">
        <f>Inputs!M$80</f>
        <v>124.96041976315415</v>
      </c>
      <c r="J27" s="971">
        <f>Inputs!N$80</f>
        <v>127.16457642850023</v>
      </c>
      <c r="K27" s="971">
        <f>Inputs!O$80</f>
        <v>129.40761185733479</v>
      </c>
      <c r="L27" s="971">
        <f>Inputs!P$80</f>
        <v>131.69021182588875</v>
      </c>
      <c r="M27" s="971">
        <f>Inputs!Q$80</f>
        <v>134.01307420668928</v>
      </c>
      <c r="N27" s="971">
        <f t="shared" ref="N27:S27" si="8">H27*$F27</f>
        <v>367.62885021022237</v>
      </c>
      <c r="O27" s="971">
        <f t="shared" si="8"/>
        <v>374.88125928946243</v>
      </c>
      <c r="P27" s="971">
        <f t="shared" si="8"/>
        <v>381.49372928550065</v>
      </c>
      <c r="Q27" s="971">
        <f t="shared" si="8"/>
        <v>388.22283557200433</v>
      </c>
      <c r="R27" s="971">
        <f t="shared" si="8"/>
        <v>395.07063547766626</v>
      </c>
      <c r="S27" s="971">
        <f t="shared" si="8"/>
        <v>402.03922262006785</v>
      </c>
    </row>
    <row r="28" spans="1:19">
      <c r="A28" s="181"/>
      <c r="B28" s="134"/>
      <c r="C28" s="130"/>
      <c r="D28" s="94"/>
      <c r="E28" s="180"/>
      <c r="F28" s="176"/>
      <c r="G28" s="149"/>
      <c r="H28" s="984"/>
      <c r="I28" s="984"/>
      <c r="J28" s="984"/>
      <c r="K28" s="984"/>
      <c r="L28" s="984"/>
      <c r="M28" s="984"/>
      <c r="N28" s="998"/>
      <c r="O28" s="998"/>
      <c r="P28" s="998"/>
      <c r="Q28" s="998"/>
      <c r="R28" s="998"/>
      <c r="S28" s="998"/>
    </row>
    <row r="29" spans="1:19">
      <c r="A29" s="187"/>
      <c r="B29" s="141" t="s">
        <v>44</v>
      </c>
      <c r="C29" s="183">
        <f>SUM(C25:C28)</f>
        <v>1.5</v>
      </c>
      <c r="D29" s="232"/>
      <c r="E29" s="232"/>
      <c r="F29" s="183">
        <f>SUM(F25:F28)</f>
        <v>3</v>
      </c>
      <c r="G29" s="144"/>
      <c r="H29" s="992"/>
      <c r="I29" s="992"/>
      <c r="J29" s="992"/>
      <c r="K29" s="992"/>
      <c r="L29" s="992"/>
      <c r="M29" s="992"/>
      <c r="N29" s="992">
        <f t="shared" ref="N29:S29" si="9">SUM(N27:N28)</f>
        <v>367.62885021022237</v>
      </c>
      <c r="O29" s="992">
        <f t="shared" si="9"/>
        <v>374.88125928946243</v>
      </c>
      <c r="P29" s="992">
        <f t="shared" si="9"/>
        <v>381.49372928550065</v>
      </c>
      <c r="Q29" s="992">
        <f t="shared" si="9"/>
        <v>388.22283557200433</v>
      </c>
      <c r="R29" s="992">
        <f t="shared" si="9"/>
        <v>395.07063547766626</v>
      </c>
      <c r="S29" s="992">
        <f t="shared" si="9"/>
        <v>402.03922262006785</v>
      </c>
    </row>
    <row r="30" spans="1:19">
      <c r="A30" s="181"/>
      <c r="B30" s="129" t="s">
        <v>104</v>
      </c>
      <c r="C30" s="130"/>
      <c r="D30" s="180"/>
      <c r="E30" s="180"/>
      <c r="F30" s="176"/>
      <c r="G30" s="149"/>
      <c r="H30" s="984"/>
      <c r="I30" s="984"/>
      <c r="J30" s="984"/>
      <c r="K30" s="984"/>
      <c r="L30" s="984"/>
      <c r="M30" s="984"/>
      <c r="N30" s="998"/>
      <c r="O30" s="998"/>
      <c r="P30" s="998"/>
      <c r="Q30" s="998"/>
      <c r="R30" s="998"/>
      <c r="S30" s="998"/>
    </row>
    <row r="31" spans="1:19">
      <c r="A31" s="92"/>
      <c r="B31" s="134"/>
      <c r="C31" s="130"/>
      <c r="D31" s="180"/>
      <c r="E31" s="180"/>
      <c r="F31" s="176"/>
      <c r="G31" s="149"/>
      <c r="H31" s="971"/>
      <c r="I31" s="971"/>
      <c r="J31" s="971"/>
      <c r="K31" s="971"/>
      <c r="L31" s="971"/>
      <c r="M31" s="971"/>
      <c r="N31" s="971"/>
      <c r="O31" s="971"/>
      <c r="P31" s="971"/>
      <c r="Q31" s="971"/>
      <c r="R31" s="971"/>
      <c r="S31" s="971"/>
    </row>
    <row r="32" spans="1:19">
      <c r="A32" s="181">
        <v>3.1</v>
      </c>
      <c r="B32" s="134"/>
      <c r="C32" s="130"/>
      <c r="D32" s="186"/>
      <c r="E32" s="180"/>
      <c r="F32" s="176">
        <f>E32*C32</f>
        <v>0</v>
      </c>
      <c r="G32" s="149"/>
      <c r="H32" s="985"/>
      <c r="I32" s="985"/>
      <c r="J32" s="985"/>
      <c r="K32" s="985"/>
      <c r="L32" s="985"/>
      <c r="M32" s="985"/>
      <c r="N32" s="971">
        <f t="shared" ref="N32:S32" si="10">H32*$F32</f>
        <v>0</v>
      </c>
      <c r="O32" s="971">
        <f t="shared" si="10"/>
        <v>0</v>
      </c>
      <c r="P32" s="971">
        <f t="shared" si="10"/>
        <v>0</v>
      </c>
      <c r="Q32" s="971">
        <f t="shared" si="10"/>
        <v>0</v>
      </c>
      <c r="R32" s="971">
        <f t="shared" si="10"/>
        <v>0</v>
      </c>
      <c r="S32" s="971">
        <f t="shared" si="10"/>
        <v>0</v>
      </c>
    </row>
    <row r="33" spans="1:19">
      <c r="A33" s="181"/>
      <c r="B33" s="134"/>
      <c r="C33" s="130"/>
      <c r="D33" s="199"/>
      <c r="E33" s="180"/>
      <c r="F33" s="176"/>
      <c r="G33" s="149"/>
      <c r="H33" s="971"/>
      <c r="I33" s="971"/>
      <c r="J33" s="971"/>
      <c r="K33" s="971"/>
      <c r="L33" s="971"/>
      <c r="M33" s="971"/>
      <c r="N33" s="971"/>
      <c r="O33" s="971"/>
      <c r="P33" s="971"/>
      <c r="Q33" s="971"/>
      <c r="R33" s="971"/>
      <c r="S33" s="971"/>
    </row>
    <row r="34" spans="1:19">
      <c r="A34" s="181">
        <v>3.2</v>
      </c>
      <c r="B34" s="134"/>
      <c r="C34" s="130"/>
      <c r="D34" s="186"/>
      <c r="E34" s="180"/>
      <c r="F34" s="176">
        <f>E34*C34</f>
        <v>0</v>
      </c>
      <c r="G34" s="149"/>
      <c r="H34" s="985"/>
      <c r="I34" s="985"/>
      <c r="J34" s="985"/>
      <c r="K34" s="985"/>
      <c r="L34" s="985"/>
      <c r="M34" s="985"/>
      <c r="N34" s="971">
        <f t="shared" ref="N34:S34" si="11">H34*$F34</f>
        <v>0</v>
      </c>
      <c r="O34" s="971">
        <f t="shared" si="11"/>
        <v>0</v>
      </c>
      <c r="P34" s="971">
        <f t="shared" si="11"/>
        <v>0</v>
      </c>
      <c r="Q34" s="971">
        <f t="shared" si="11"/>
        <v>0</v>
      </c>
      <c r="R34" s="971">
        <f t="shared" si="11"/>
        <v>0</v>
      </c>
      <c r="S34" s="971">
        <f t="shared" si="11"/>
        <v>0</v>
      </c>
    </row>
    <row r="35" spans="1:19">
      <c r="A35" s="92"/>
      <c r="B35" s="134"/>
      <c r="C35" s="130"/>
      <c r="D35" s="180"/>
      <c r="E35" s="180"/>
      <c r="F35" s="176"/>
      <c r="G35" s="135"/>
      <c r="H35" s="982"/>
      <c r="I35" s="982"/>
      <c r="J35" s="982"/>
      <c r="K35" s="982"/>
      <c r="L35" s="982"/>
      <c r="M35" s="982"/>
      <c r="N35" s="1000"/>
      <c r="O35" s="1000"/>
      <c r="P35" s="1000"/>
      <c r="Q35" s="1000"/>
      <c r="R35" s="1000"/>
      <c r="S35" s="1000"/>
    </row>
    <row r="36" spans="1:19">
      <c r="A36" s="181">
        <v>3.3</v>
      </c>
      <c r="B36" s="134"/>
      <c r="C36" s="130"/>
      <c r="D36" s="186"/>
      <c r="E36" s="180"/>
      <c r="F36" s="176">
        <f>E36*C36</f>
        <v>0</v>
      </c>
      <c r="G36" s="135"/>
      <c r="H36" s="985"/>
      <c r="I36" s="985"/>
      <c r="J36" s="985"/>
      <c r="K36" s="985"/>
      <c r="L36" s="985"/>
      <c r="M36" s="985"/>
      <c r="N36" s="971">
        <f t="shared" ref="N36:S36" si="12">H36*$F36</f>
        <v>0</v>
      </c>
      <c r="O36" s="971">
        <f t="shared" si="12"/>
        <v>0</v>
      </c>
      <c r="P36" s="971">
        <f t="shared" si="12"/>
        <v>0</v>
      </c>
      <c r="Q36" s="971">
        <f t="shared" si="12"/>
        <v>0</v>
      </c>
      <c r="R36" s="971">
        <f t="shared" si="12"/>
        <v>0</v>
      </c>
      <c r="S36" s="971">
        <f t="shared" si="12"/>
        <v>0</v>
      </c>
    </row>
    <row r="37" spans="1:19">
      <c r="A37" s="181"/>
      <c r="B37" s="134"/>
      <c r="C37" s="130"/>
      <c r="D37" s="199"/>
      <c r="E37" s="180"/>
      <c r="F37" s="176"/>
      <c r="G37" s="108"/>
      <c r="H37" s="971"/>
      <c r="I37" s="971"/>
      <c r="J37" s="971"/>
      <c r="K37" s="971"/>
      <c r="L37" s="971"/>
      <c r="M37" s="971"/>
      <c r="N37" s="971"/>
      <c r="O37" s="971"/>
      <c r="P37" s="971"/>
      <c r="Q37" s="971"/>
      <c r="R37" s="971"/>
      <c r="S37" s="971"/>
    </row>
    <row r="38" spans="1:19">
      <c r="A38" s="181">
        <v>3.4</v>
      </c>
      <c r="B38" s="134"/>
      <c r="C38" s="130"/>
      <c r="D38" s="186"/>
      <c r="E38" s="180"/>
      <c r="F38" s="176">
        <f>E38*C38</f>
        <v>0</v>
      </c>
      <c r="G38" s="135"/>
      <c r="H38" s="985"/>
      <c r="I38" s="985"/>
      <c r="J38" s="985"/>
      <c r="K38" s="985"/>
      <c r="L38" s="985"/>
      <c r="M38" s="985"/>
      <c r="N38" s="971">
        <f t="shared" ref="N38:S38" si="13">H38*$F38</f>
        <v>0</v>
      </c>
      <c r="O38" s="971">
        <f t="shared" si="13"/>
        <v>0</v>
      </c>
      <c r="P38" s="971">
        <f t="shared" si="13"/>
        <v>0</v>
      </c>
      <c r="Q38" s="971">
        <f t="shared" si="13"/>
        <v>0</v>
      </c>
      <c r="R38" s="971">
        <f t="shared" si="13"/>
        <v>0</v>
      </c>
      <c r="S38" s="971">
        <f t="shared" si="13"/>
        <v>0</v>
      </c>
    </row>
    <row r="39" spans="1:19">
      <c r="A39" s="181"/>
      <c r="B39" s="134"/>
      <c r="C39" s="130"/>
      <c r="D39" s="180"/>
      <c r="E39" s="180"/>
      <c r="F39" s="176"/>
      <c r="G39" s="107"/>
      <c r="H39" s="982"/>
      <c r="I39" s="982"/>
      <c r="J39" s="982"/>
      <c r="K39" s="982"/>
      <c r="L39" s="982"/>
      <c r="M39" s="982"/>
      <c r="N39" s="1000"/>
      <c r="O39" s="1000"/>
      <c r="P39" s="1000"/>
      <c r="Q39" s="1000"/>
      <c r="R39" s="1000"/>
      <c r="S39" s="1000"/>
    </row>
    <row r="40" spans="1:19">
      <c r="A40" s="187"/>
      <c r="B40" s="141" t="s">
        <v>44</v>
      </c>
      <c r="C40" s="183">
        <f>SUM(C30:C39)</f>
        <v>0</v>
      </c>
      <c r="D40" s="232"/>
      <c r="E40" s="232"/>
      <c r="F40" s="183">
        <f>SUM(F30:F39)</f>
        <v>0</v>
      </c>
      <c r="G40" s="144"/>
      <c r="H40" s="992"/>
      <c r="I40" s="992"/>
      <c r="J40" s="992"/>
      <c r="K40" s="992"/>
      <c r="L40" s="992"/>
      <c r="M40" s="992"/>
      <c r="N40" s="992">
        <f t="shared" ref="N40:S40" si="14">SUM(N32:N38)</f>
        <v>0</v>
      </c>
      <c r="O40" s="992">
        <f t="shared" si="14"/>
        <v>0</v>
      </c>
      <c r="P40" s="992">
        <f t="shared" si="14"/>
        <v>0</v>
      </c>
      <c r="Q40" s="992">
        <f t="shared" si="14"/>
        <v>0</v>
      </c>
      <c r="R40" s="992">
        <f t="shared" si="14"/>
        <v>0</v>
      </c>
      <c r="S40" s="992">
        <f t="shared" si="14"/>
        <v>0</v>
      </c>
    </row>
    <row r="41" spans="1:19">
      <c r="A41" s="92"/>
      <c r="B41" s="129" t="s">
        <v>106</v>
      </c>
      <c r="C41" s="130"/>
      <c r="D41" s="180"/>
      <c r="E41" s="180"/>
      <c r="F41" s="176"/>
      <c r="G41" s="135"/>
      <c r="H41" s="982"/>
      <c r="I41" s="982"/>
      <c r="J41" s="982"/>
      <c r="K41" s="982"/>
      <c r="L41" s="982"/>
      <c r="M41" s="982"/>
      <c r="N41" s="1000"/>
      <c r="O41" s="1000"/>
      <c r="P41" s="1000"/>
      <c r="Q41" s="1000"/>
      <c r="R41" s="1000"/>
      <c r="S41" s="1000"/>
    </row>
    <row r="42" spans="1:19">
      <c r="A42" s="92"/>
      <c r="B42" s="134"/>
      <c r="C42" s="130"/>
      <c r="D42" s="180"/>
      <c r="E42" s="180"/>
      <c r="F42" s="176"/>
      <c r="G42" s="135"/>
      <c r="H42" s="971"/>
      <c r="I42" s="971"/>
      <c r="J42" s="971"/>
      <c r="K42" s="971"/>
      <c r="L42" s="971"/>
      <c r="M42" s="971"/>
      <c r="N42" s="971"/>
      <c r="O42" s="971"/>
      <c r="P42" s="971"/>
      <c r="Q42" s="971"/>
      <c r="R42" s="971"/>
      <c r="S42" s="971"/>
    </row>
    <row r="43" spans="1:19">
      <c r="A43" s="181">
        <v>4.0999999999999996</v>
      </c>
      <c r="B43" s="134"/>
      <c r="C43" s="130"/>
      <c r="D43" s="186"/>
      <c r="E43" s="180"/>
      <c r="F43" s="176">
        <f>E43*C43</f>
        <v>0</v>
      </c>
      <c r="G43" s="135"/>
      <c r="H43" s="985"/>
      <c r="I43" s="985"/>
      <c r="J43" s="985"/>
      <c r="K43" s="985"/>
      <c r="L43" s="985"/>
      <c r="M43" s="985"/>
      <c r="N43" s="1015">
        <f t="shared" ref="N43:S43" si="15">H43*$F43</f>
        <v>0</v>
      </c>
      <c r="O43" s="1015">
        <f t="shared" si="15"/>
        <v>0</v>
      </c>
      <c r="P43" s="1015">
        <f t="shared" si="15"/>
        <v>0</v>
      </c>
      <c r="Q43" s="1015">
        <f t="shared" si="15"/>
        <v>0</v>
      </c>
      <c r="R43" s="1015">
        <f t="shared" si="15"/>
        <v>0</v>
      </c>
      <c r="S43" s="1015">
        <f t="shared" si="15"/>
        <v>0</v>
      </c>
    </row>
    <row r="44" spans="1:19">
      <c r="A44" s="181"/>
      <c r="B44" s="134"/>
      <c r="C44" s="200"/>
      <c r="D44" s="180"/>
      <c r="E44" s="180"/>
      <c r="F44" s="176"/>
      <c r="G44" s="107"/>
      <c r="H44" s="971"/>
      <c r="I44" s="971"/>
      <c r="J44" s="971"/>
      <c r="K44" s="971"/>
      <c r="L44" s="971"/>
      <c r="M44" s="971"/>
      <c r="N44" s="971"/>
      <c r="O44" s="971"/>
      <c r="P44" s="971"/>
      <c r="Q44" s="971"/>
      <c r="R44" s="971"/>
      <c r="S44" s="971"/>
    </row>
    <row r="45" spans="1:19">
      <c r="A45" s="181">
        <v>4.2</v>
      </c>
      <c r="B45" s="134"/>
      <c r="C45" s="130"/>
      <c r="D45" s="180"/>
      <c r="E45" s="180"/>
      <c r="F45" s="176">
        <f>E45*C45</f>
        <v>0</v>
      </c>
      <c r="G45" s="107"/>
      <c r="H45" s="971"/>
      <c r="I45" s="971"/>
      <c r="J45" s="971"/>
      <c r="K45" s="971"/>
      <c r="L45" s="971"/>
      <c r="M45" s="971"/>
      <c r="N45" s="971">
        <f t="shared" ref="N45:S45" si="16">H45*$F45</f>
        <v>0</v>
      </c>
      <c r="O45" s="971">
        <f t="shared" si="16"/>
        <v>0</v>
      </c>
      <c r="P45" s="971">
        <f t="shared" si="16"/>
        <v>0</v>
      </c>
      <c r="Q45" s="971">
        <f t="shared" si="16"/>
        <v>0</v>
      </c>
      <c r="R45" s="971">
        <f t="shared" si="16"/>
        <v>0</v>
      </c>
      <c r="S45" s="971">
        <f t="shared" si="16"/>
        <v>0</v>
      </c>
    </row>
    <row r="46" spans="1:19">
      <c r="A46" s="181"/>
      <c r="B46" s="134"/>
      <c r="C46" s="130"/>
      <c r="D46" s="180"/>
      <c r="E46" s="180"/>
      <c r="F46" s="176"/>
      <c r="G46" s="107"/>
      <c r="H46" s="971"/>
      <c r="I46" s="971"/>
      <c r="J46" s="971"/>
      <c r="K46" s="971"/>
      <c r="L46" s="971"/>
      <c r="M46" s="971"/>
      <c r="N46" s="971"/>
      <c r="O46" s="971"/>
      <c r="P46" s="971"/>
      <c r="Q46" s="971"/>
      <c r="R46" s="971"/>
      <c r="S46" s="971"/>
    </row>
    <row r="47" spans="1:19">
      <c r="A47" s="181"/>
      <c r="B47" s="134"/>
      <c r="C47" s="200"/>
      <c r="D47" s="180"/>
      <c r="E47" s="180"/>
      <c r="F47" s="176"/>
      <c r="G47" s="107"/>
      <c r="H47" s="1013"/>
      <c r="I47" s="1013"/>
      <c r="J47" s="1013"/>
      <c r="K47" s="1013"/>
      <c r="L47" s="1013"/>
      <c r="M47" s="1013"/>
      <c r="N47" s="1014"/>
      <c r="O47" s="1014"/>
      <c r="P47" s="1014"/>
      <c r="Q47" s="1014"/>
      <c r="R47" s="1014"/>
      <c r="S47" s="1014"/>
    </row>
    <row r="48" spans="1:19">
      <c r="A48" s="181">
        <v>4.3</v>
      </c>
      <c r="B48" s="134"/>
      <c r="C48" s="130"/>
      <c r="D48" s="180"/>
      <c r="E48" s="180"/>
      <c r="F48" s="176">
        <f>E48*C48</f>
        <v>0</v>
      </c>
      <c r="G48" s="107"/>
      <c r="H48" s="971"/>
      <c r="I48" s="971"/>
      <c r="J48" s="971"/>
      <c r="K48" s="971"/>
      <c r="L48" s="971"/>
      <c r="M48" s="971"/>
      <c r="N48" s="971">
        <f t="shared" ref="N48:S48" si="17">H48*$F48</f>
        <v>0</v>
      </c>
      <c r="O48" s="971">
        <f t="shared" si="17"/>
        <v>0</v>
      </c>
      <c r="P48" s="971">
        <f t="shared" si="17"/>
        <v>0</v>
      </c>
      <c r="Q48" s="971">
        <f t="shared" si="17"/>
        <v>0</v>
      </c>
      <c r="R48" s="971">
        <f t="shared" si="17"/>
        <v>0</v>
      </c>
      <c r="S48" s="971">
        <f t="shared" si="17"/>
        <v>0</v>
      </c>
    </row>
    <row r="49" spans="1:19">
      <c r="A49" s="181"/>
      <c r="B49" s="134"/>
      <c r="C49" s="130"/>
      <c r="D49" s="180"/>
      <c r="E49" s="180"/>
      <c r="F49" s="176"/>
      <c r="G49" s="107"/>
      <c r="H49" s="984"/>
      <c r="I49" s="984"/>
      <c r="J49" s="984"/>
      <c r="K49" s="984"/>
      <c r="L49" s="984"/>
      <c r="M49" s="984"/>
      <c r="N49" s="984"/>
      <c r="O49" s="998"/>
      <c r="P49" s="998"/>
      <c r="Q49" s="998"/>
      <c r="R49" s="998"/>
      <c r="S49" s="998"/>
    </row>
    <row r="50" spans="1:19">
      <c r="A50" s="181">
        <v>4.4000000000000004</v>
      </c>
      <c r="B50" s="134"/>
      <c r="C50" s="130"/>
      <c r="D50" s="180"/>
      <c r="E50" s="180"/>
      <c r="F50" s="176">
        <f>E50*C50</f>
        <v>0</v>
      </c>
      <c r="G50" s="107"/>
      <c r="H50" s="971"/>
      <c r="I50" s="971"/>
      <c r="J50" s="971"/>
      <c r="K50" s="971"/>
      <c r="L50" s="971"/>
      <c r="M50" s="971"/>
      <c r="N50" s="971">
        <f t="shared" ref="N50:S50" si="18">H50*$F50</f>
        <v>0</v>
      </c>
      <c r="O50" s="971">
        <f t="shared" si="18"/>
        <v>0</v>
      </c>
      <c r="P50" s="971">
        <f t="shared" si="18"/>
        <v>0</v>
      </c>
      <c r="Q50" s="971">
        <f t="shared" si="18"/>
        <v>0</v>
      </c>
      <c r="R50" s="971">
        <f t="shared" si="18"/>
        <v>0</v>
      </c>
      <c r="S50" s="971">
        <f t="shared" si="18"/>
        <v>0</v>
      </c>
    </row>
    <row r="51" spans="1:19">
      <c r="A51" s="181"/>
      <c r="B51" s="134"/>
      <c r="C51" s="200"/>
      <c r="D51" s="180"/>
      <c r="E51" s="180"/>
      <c r="F51" s="176"/>
      <c r="G51" s="107"/>
      <c r="H51" s="984"/>
      <c r="I51" s="984"/>
      <c r="J51" s="984"/>
      <c r="K51" s="984"/>
      <c r="L51" s="984"/>
      <c r="M51" s="984"/>
      <c r="N51" s="984"/>
      <c r="O51" s="998"/>
      <c r="P51" s="998"/>
      <c r="Q51" s="998"/>
      <c r="R51" s="998"/>
      <c r="S51" s="998"/>
    </row>
    <row r="52" spans="1:19">
      <c r="A52" s="181"/>
      <c r="B52" s="134"/>
      <c r="C52" s="200"/>
      <c r="D52" s="180"/>
      <c r="E52" s="180"/>
      <c r="F52" s="176"/>
      <c r="H52" s="982"/>
      <c r="I52" s="982"/>
      <c r="J52" s="982"/>
      <c r="K52" s="982"/>
      <c r="L52" s="982"/>
      <c r="M52" s="982"/>
      <c r="N52" s="982"/>
      <c r="O52" s="1000"/>
      <c r="P52" s="1000"/>
      <c r="Q52" s="1000"/>
      <c r="R52" s="1000"/>
      <c r="S52" s="1000"/>
    </row>
    <row r="53" spans="1:19">
      <c r="A53" s="181"/>
      <c r="B53" s="134"/>
      <c r="C53" s="200"/>
      <c r="D53" s="180"/>
      <c r="E53" s="180"/>
      <c r="F53" s="176"/>
      <c r="H53" s="982"/>
      <c r="I53" s="982"/>
      <c r="J53" s="982"/>
      <c r="K53" s="982"/>
      <c r="L53" s="982"/>
      <c r="M53" s="982"/>
      <c r="N53" s="982"/>
      <c r="O53" s="1000"/>
      <c r="P53" s="1000"/>
      <c r="Q53" s="1000"/>
      <c r="R53" s="1000"/>
      <c r="S53" s="1000"/>
    </row>
    <row r="54" spans="1:19">
      <c r="A54" s="187"/>
      <c r="B54" s="141" t="s">
        <v>44</v>
      </c>
      <c r="C54" s="183">
        <f>SUM(C41:C53)</f>
        <v>0</v>
      </c>
      <c r="D54" s="232"/>
      <c r="E54" s="232"/>
      <c r="F54" s="183">
        <f>SUM(F41:F53)</f>
        <v>0</v>
      </c>
      <c r="G54" s="144"/>
      <c r="H54" s="991"/>
      <c r="I54" s="991"/>
      <c r="J54" s="991"/>
      <c r="K54" s="991"/>
      <c r="L54" s="991"/>
      <c r="M54" s="991"/>
      <c r="N54" s="992">
        <f t="shared" ref="N54:S54" si="19">SUM(N43:N53)</f>
        <v>0</v>
      </c>
      <c r="O54" s="992">
        <f t="shared" si="19"/>
        <v>0</v>
      </c>
      <c r="P54" s="992">
        <f t="shared" si="19"/>
        <v>0</v>
      </c>
      <c r="Q54" s="992">
        <f t="shared" si="19"/>
        <v>0</v>
      </c>
      <c r="R54" s="992">
        <f t="shared" si="19"/>
        <v>0</v>
      </c>
      <c r="S54" s="992">
        <f t="shared" si="19"/>
        <v>0</v>
      </c>
    </row>
    <row r="55" spans="1:19">
      <c r="A55" s="254"/>
      <c r="B55" s="152"/>
      <c r="C55" s="153"/>
      <c r="D55" s="191"/>
      <c r="E55" s="191"/>
      <c r="F55" s="192"/>
      <c r="G55" s="135"/>
      <c r="H55" s="982"/>
      <c r="I55" s="982"/>
      <c r="J55" s="982"/>
      <c r="K55" s="982"/>
      <c r="L55" s="982"/>
      <c r="M55" s="982"/>
      <c r="N55" s="982"/>
      <c r="O55" s="1000"/>
      <c r="P55" s="1000"/>
      <c r="Q55" s="1000"/>
      <c r="R55" s="1000"/>
      <c r="S55" s="1000"/>
    </row>
    <row r="56" spans="1:19">
      <c r="A56" s="254"/>
      <c r="B56" s="152" t="s">
        <v>130</v>
      </c>
      <c r="C56" s="193">
        <f>C24+C29+C40+C54</f>
        <v>1.5</v>
      </c>
      <c r="D56" s="90"/>
      <c r="E56" s="90"/>
      <c r="F56" s="193">
        <f>F24+F29+F40+F54</f>
        <v>3</v>
      </c>
      <c r="G56" s="194"/>
      <c r="H56" s="991"/>
      <c r="I56" s="991"/>
      <c r="J56" s="991"/>
      <c r="K56" s="991"/>
      <c r="L56" s="991"/>
      <c r="M56" s="991"/>
      <c r="N56" s="1011">
        <f t="shared" ref="N56:S56" si="20">N24+N29+N40+N54</f>
        <v>367.62885021022237</v>
      </c>
      <c r="O56" s="1011">
        <f t="shared" si="20"/>
        <v>374.88125928946243</v>
      </c>
      <c r="P56" s="1011">
        <f t="shared" si="20"/>
        <v>381.49372928550065</v>
      </c>
      <c r="Q56" s="1011">
        <f t="shared" si="20"/>
        <v>388.22283557200433</v>
      </c>
      <c r="R56" s="1011">
        <f t="shared" si="20"/>
        <v>395.07063547766626</v>
      </c>
      <c r="S56" s="1011">
        <f t="shared" si="20"/>
        <v>402.03922262006785</v>
      </c>
    </row>
    <row r="57" spans="1:19">
      <c r="H57" s="979"/>
      <c r="I57" s="980"/>
      <c r="J57" s="980"/>
      <c r="K57" s="980"/>
      <c r="L57" s="980"/>
      <c r="M57" s="980"/>
      <c r="N57" s="980"/>
    </row>
    <row r="58" spans="1:19" s="102" customFormat="1">
      <c r="B58" s="152"/>
      <c r="F58" s="157"/>
      <c r="G58" s="107"/>
      <c r="H58"/>
      <c r="I58"/>
      <c r="J58"/>
      <c r="K58"/>
      <c r="L58"/>
      <c r="M58"/>
      <c r="N58"/>
      <c r="O58"/>
      <c r="P58"/>
      <c r="Q58"/>
      <c r="R58"/>
      <c r="S58"/>
    </row>
    <row r="59" spans="1:19" s="102" customFormat="1">
      <c r="F59" s="157"/>
      <c r="G59" s="107"/>
      <c r="H59"/>
      <c r="I59"/>
      <c r="J59"/>
      <c r="K59"/>
      <c r="L59"/>
      <c r="M59"/>
      <c r="N59"/>
      <c r="O59"/>
      <c r="P59"/>
      <c r="Q59"/>
      <c r="R59"/>
      <c r="S59"/>
    </row>
    <row r="60" spans="1:19" s="102" customFormat="1">
      <c r="B60" s="152"/>
      <c r="F60" s="157"/>
      <c r="G60" s="107"/>
      <c r="H60"/>
      <c r="I60"/>
      <c r="J60"/>
      <c r="K60"/>
      <c r="L60"/>
      <c r="M60"/>
      <c r="N60"/>
      <c r="O60"/>
      <c r="P60"/>
      <c r="Q60"/>
      <c r="R60"/>
      <c r="S60"/>
    </row>
    <row r="61" spans="1:19" s="102" customFormat="1">
      <c r="B61" s="152"/>
      <c r="F61" s="157"/>
      <c r="G61" s="107"/>
      <c r="H61" s="1001"/>
      <c r="I61" s="1002"/>
      <c r="J61" s="1002"/>
      <c r="K61" s="1002"/>
      <c r="L61" s="1002"/>
      <c r="M61" s="1002"/>
      <c r="N61" s="255"/>
      <c r="O61" s="255"/>
      <c r="P61" s="255"/>
      <c r="Q61" s="255"/>
      <c r="R61" s="255"/>
      <c r="S61" s="255"/>
    </row>
    <row r="62" spans="1:19">
      <c r="B62" s="354" t="s">
        <v>229</v>
      </c>
      <c r="H62" s="979"/>
      <c r="I62" s="979"/>
      <c r="J62" s="979"/>
      <c r="K62" s="979"/>
      <c r="L62" s="979"/>
      <c r="M62" s="979"/>
      <c r="N62" s="979">
        <f>N56</f>
        <v>367.62885021022237</v>
      </c>
      <c r="O62" s="979">
        <f>O56</f>
        <v>374.88125928946243</v>
      </c>
      <c r="P62" s="979">
        <f t="shared" ref="P62:S62" si="21">P56</f>
        <v>381.49372928550065</v>
      </c>
      <c r="Q62" s="979">
        <f t="shared" si="21"/>
        <v>388.22283557200433</v>
      </c>
      <c r="R62" s="979">
        <f t="shared" si="21"/>
        <v>395.07063547766626</v>
      </c>
      <c r="S62" s="979">
        <f t="shared" si="21"/>
        <v>402.03922262006785</v>
      </c>
    </row>
    <row r="63" spans="1:19">
      <c r="B63" s="354" t="s">
        <v>43</v>
      </c>
      <c r="H63" s="979"/>
      <c r="I63" s="979"/>
      <c r="J63" s="979"/>
      <c r="K63" s="979"/>
      <c r="L63" s="979"/>
      <c r="M63" s="979"/>
      <c r="N63" s="979"/>
      <c r="O63" s="979"/>
      <c r="P63" s="979"/>
      <c r="Q63" s="979"/>
      <c r="R63" s="979"/>
      <c r="S63" s="979"/>
    </row>
    <row r="64" spans="1:19">
      <c r="B64" s="354" t="s">
        <v>232</v>
      </c>
      <c r="H64" s="979"/>
      <c r="I64" s="979"/>
      <c r="J64" s="979"/>
      <c r="K64" s="979"/>
      <c r="L64" s="979"/>
      <c r="M64" s="979"/>
      <c r="N64" s="980"/>
      <c r="O64" s="980"/>
      <c r="P64" s="980"/>
      <c r="Q64" s="980"/>
      <c r="R64" s="980"/>
      <c r="S64" s="980"/>
    </row>
    <row r="65" spans="2:19">
      <c r="B65" s="354" t="s">
        <v>238</v>
      </c>
      <c r="H65" s="979"/>
      <c r="I65" s="979"/>
      <c r="J65" s="979"/>
      <c r="K65" s="979"/>
      <c r="L65" s="979"/>
      <c r="M65" s="979"/>
      <c r="N65" s="979">
        <f>SUM(N66,N62:N64)*(Inputs!$M$27)</f>
        <v>48.48656905422623</v>
      </c>
      <c r="O65" s="979">
        <f>SUM(O66,O62:O64)*(Inputs!$M$27)</f>
        <v>49.443089287687201</v>
      </c>
      <c r="P65" s="979">
        <f>SUM(P66,P62:P64)*(Inputs!$M$27)</f>
        <v>50.315207955464679</v>
      </c>
      <c r="Q65" s="979">
        <f>SUM(Q66,Q62:Q64)*(Inputs!$M$27)</f>
        <v>51.202709783591651</v>
      </c>
      <c r="R65" s="979">
        <f>SUM(R66,R62:R64)*(Inputs!$M$27)</f>
        <v>52.105866113149403</v>
      </c>
      <c r="S65" s="979">
        <f>SUM(S66,S62:S64)*(Inputs!$M$27)</f>
        <v>53.024953071360741</v>
      </c>
    </row>
    <row r="66" spans="2:19">
      <c r="B66" s="354" t="s">
        <v>237</v>
      </c>
      <c r="H66" s="979"/>
      <c r="I66" s="979"/>
      <c r="J66" s="979"/>
      <c r="K66" s="979"/>
      <c r="L66" s="979"/>
      <c r="M66" s="979"/>
      <c r="N66" s="979">
        <f>SUM(N62:N64)*(Inputs!$M$26)</f>
        <v>33.086596518920011</v>
      </c>
      <c r="O66" s="979">
        <f>SUM(O62:O64)*(Inputs!$M$26)</f>
        <v>33.739313336051616</v>
      </c>
      <c r="P66" s="979">
        <f>SUM(P62:P64)*(Inputs!$M$26)</f>
        <v>34.334435635695058</v>
      </c>
      <c r="Q66" s="979">
        <f>SUM(Q62:Q64)*(Inputs!$M$26)</f>
        <v>34.940055201480391</v>
      </c>
      <c r="R66" s="979">
        <f>SUM(R62:R64)*(Inputs!$M$26)</f>
        <v>35.556357192989964</v>
      </c>
      <c r="S66" s="979">
        <f>SUM(S62:S64)*(Inputs!$M$26)</f>
        <v>36.183530035806108</v>
      </c>
    </row>
    <row r="67" spans="2:19">
      <c r="B67" s="989" t="s">
        <v>85</v>
      </c>
      <c r="H67" s="396"/>
      <c r="I67" s="396"/>
      <c r="J67" s="396"/>
      <c r="K67" s="396"/>
      <c r="L67" s="396"/>
      <c r="M67" s="396"/>
      <c r="N67" s="979">
        <f>SUM(N62:N66)*Inputs!$M$28</f>
        <v>31.444141104835804</v>
      </c>
      <c r="O67" s="979">
        <f>SUM(O62:O66)*Inputs!$M$28</f>
        <v>32.064456333924092</v>
      </c>
      <c r="P67" s="979">
        <f>SUM(P62:P66)*Inputs!$M$28</f>
        <v>32.63003610136623</v>
      </c>
      <c r="Q67" s="979">
        <f>SUM(Q62:Q66)*Inputs!$M$28</f>
        <v>33.205592038995349</v>
      </c>
      <c r="R67" s="979">
        <f>SUM(R62:R66)*Inputs!$M$28</f>
        <v>33.791300114866395</v>
      </c>
      <c r="S67" s="979">
        <f>SUM(S62:S66)*Inputs!$M$28</f>
        <v>34.387339400906434</v>
      </c>
    </row>
    <row r="68" spans="2:19">
      <c r="B68" s="989"/>
      <c r="H68" s="396"/>
      <c r="I68" s="396"/>
      <c r="J68" s="396"/>
      <c r="K68" s="396"/>
      <c r="L68" s="396"/>
      <c r="M68" s="396"/>
      <c r="N68" s="606"/>
      <c r="O68" s="606"/>
      <c r="P68" s="606"/>
      <c r="Q68" s="606"/>
      <c r="R68" s="606"/>
      <c r="S68" s="606"/>
    </row>
    <row r="69" spans="2:19">
      <c r="B69" s="988" t="s">
        <v>527</v>
      </c>
      <c r="H69" s="396"/>
      <c r="I69" s="396"/>
      <c r="J69" s="396"/>
      <c r="K69" s="396"/>
      <c r="L69" s="396"/>
      <c r="M69" s="396"/>
      <c r="N69" s="448">
        <f>SUM(N62:N68)</f>
        <v>480.64615688820442</v>
      </c>
      <c r="O69" s="448">
        <f t="shared" ref="O69:S69" si="22">SUM(O62:O68)</f>
        <v>490.12811824712537</v>
      </c>
      <c r="P69" s="448">
        <f t="shared" si="22"/>
        <v>498.77340897802662</v>
      </c>
      <c r="Q69" s="448">
        <f t="shared" si="22"/>
        <v>507.57119259607174</v>
      </c>
      <c r="R69" s="448">
        <f t="shared" si="22"/>
        <v>516.524158898672</v>
      </c>
      <c r="S69" s="448">
        <f t="shared" si="22"/>
        <v>525.63504512814109</v>
      </c>
    </row>
    <row r="70" spans="2:19">
      <c r="B70" s="990" t="s">
        <v>39</v>
      </c>
      <c r="H70" s="979"/>
      <c r="I70" s="980"/>
      <c r="J70" s="980"/>
      <c r="K70" s="980"/>
      <c r="L70" s="980"/>
      <c r="M70" s="980"/>
      <c r="N70" s="981">
        <f>(N56*(1+Inputs!$M$29))-N69</f>
        <v>0</v>
      </c>
      <c r="O70" s="981">
        <f>(O56*(1+Inputs!$M$29))-O69</f>
        <v>0</v>
      </c>
      <c r="P70" s="981">
        <f>(P56*(1+Inputs!$M$29))-P69</f>
        <v>0</v>
      </c>
      <c r="Q70" s="981">
        <f>(Q56*(1+Inputs!$M$29))-Q69</f>
        <v>0</v>
      </c>
      <c r="R70" s="981">
        <f>(R56*(1+Inputs!$M$29))-R69</f>
        <v>0</v>
      </c>
      <c r="S70" s="981">
        <f>(S56*(1+Inputs!$M$29))-S69</f>
        <v>0</v>
      </c>
    </row>
  </sheetData>
  <mergeCells count="3">
    <mergeCell ref="A1:S1"/>
    <mergeCell ref="H3:M3"/>
    <mergeCell ref="N3:S3"/>
  </mergeCells>
  <pageMargins left="0.39370078740157483" right="0.39370078740157483" top="0.39370078740157483" bottom="0.98425196850393704" header="0.51181102362204722" footer="0.51181102362204722"/>
  <pageSetup paperSize="9" scale="59" orientation="landscape" r:id="rId1"/>
  <headerFooter alignWithMargins="0">
    <oddFooter>&amp;C&amp;P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1"/>
    <pageSetUpPr fitToPage="1"/>
  </sheetPr>
  <dimension ref="A1:S70"/>
  <sheetViews>
    <sheetView showGridLines="0" zoomScale="70" zoomScaleNormal="70" workbookViewId="0">
      <pane xSplit="1" ySplit="5" topLeftCell="B6" activePane="bottomRight" state="frozen"/>
      <selection activeCell="B146" sqref="B146"/>
      <selection pane="topRight" activeCell="B146" sqref="B146"/>
      <selection pane="bottomLeft" activeCell="B146" sqref="B146"/>
      <selection pane="bottomRight" activeCell="B6" sqref="B6"/>
    </sheetView>
  </sheetViews>
  <sheetFormatPr defaultRowHeight="12.75" outlineLevelCol="1"/>
  <cols>
    <col min="1" max="1" width="9.140625" style="88"/>
    <col min="2" max="2" width="61.85546875" style="102" customWidth="1"/>
    <col min="3" max="3" width="8.42578125" style="102" bestFit="1" customWidth="1"/>
    <col min="4" max="4" width="25.42578125" style="88" bestFit="1" customWidth="1"/>
    <col min="5" max="5" width="6.85546875" style="88" bestFit="1" customWidth="1"/>
    <col min="6" max="6" width="6.85546875" style="158" bestFit="1" customWidth="1"/>
    <col min="7" max="7" width="2" style="158" customWidth="1"/>
    <col min="8" max="8" width="10.42578125" style="108" customWidth="1" outlineLevel="1"/>
    <col min="9" max="9" width="9.5703125" style="158" bestFit="1" customWidth="1" outlineLevel="1"/>
    <col min="10" max="13" width="9.42578125" style="158" customWidth="1" outlineLevel="1"/>
    <col min="14" max="14" width="9.85546875" style="158" customWidth="1"/>
    <col min="15" max="19" width="9.85546875" style="88" customWidth="1"/>
    <col min="20" max="257" width="9.140625" style="88"/>
    <col min="258" max="258" width="61.85546875" style="88" customWidth="1"/>
    <col min="259" max="259" width="8.42578125" style="88" bestFit="1" customWidth="1"/>
    <col min="260" max="260" width="12.140625" style="88" bestFit="1" customWidth="1"/>
    <col min="261" max="262" width="6.85546875" style="88" bestFit="1" customWidth="1"/>
    <col min="263" max="263" width="2" style="88" customWidth="1"/>
    <col min="264" max="264" width="10.42578125" style="88" customWidth="1"/>
    <col min="265" max="265" width="9.5703125" style="88" bestFit="1" customWidth="1"/>
    <col min="266" max="269" width="9.42578125" style="88" customWidth="1"/>
    <col min="270" max="275" width="9.85546875" style="88" customWidth="1"/>
    <col min="276" max="513" width="9.140625" style="88"/>
    <col min="514" max="514" width="61.85546875" style="88" customWidth="1"/>
    <col min="515" max="515" width="8.42578125" style="88" bestFit="1" customWidth="1"/>
    <col min="516" max="516" width="12.140625" style="88" bestFit="1" customWidth="1"/>
    <col min="517" max="518" width="6.85546875" style="88" bestFit="1" customWidth="1"/>
    <col min="519" max="519" width="2" style="88" customWidth="1"/>
    <col min="520" max="520" width="10.42578125" style="88" customWidth="1"/>
    <col min="521" max="521" width="9.5703125" style="88" bestFit="1" customWidth="1"/>
    <col min="522" max="525" width="9.42578125" style="88" customWidth="1"/>
    <col min="526" max="531" width="9.85546875" style="88" customWidth="1"/>
    <col min="532" max="769" width="9.140625" style="88"/>
    <col min="770" max="770" width="61.85546875" style="88" customWidth="1"/>
    <col min="771" max="771" width="8.42578125" style="88" bestFit="1" customWidth="1"/>
    <col min="772" max="772" width="12.140625" style="88" bestFit="1" customWidth="1"/>
    <col min="773" max="774" width="6.85546875" style="88" bestFit="1" customWidth="1"/>
    <col min="775" max="775" width="2" style="88" customWidth="1"/>
    <col min="776" max="776" width="10.42578125" style="88" customWidth="1"/>
    <col min="777" max="777" width="9.5703125" style="88" bestFit="1" customWidth="1"/>
    <col min="778" max="781" width="9.42578125" style="88" customWidth="1"/>
    <col min="782" max="787" width="9.85546875" style="88" customWidth="1"/>
    <col min="788" max="1025" width="9.140625" style="88"/>
    <col min="1026" max="1026" width="61.85546875" style="88" customWidth="1"/>
    <col min="1027" max="1027" width="8.42578125" style="88" bestFit="1" customWidth="1"/>
    <col min="1028" max="1028" width="12.140625" style="88" bestFit="1" customWidth="1"/>
    <col min="1029" max="1030" width="6.85546875" style="88" bestFit="1" customWidth="1"/>
    <col min="1031" max="1031" width="2" style="88" customWidth="1"/>
    <col min="1032" max="1032" width="10.42578125" style="88" customWidth="1"/>
    <col min="1033" max="1033" width="9.5703125" style="88" bestFit="1" customWidth="1"/>
    <col min="1034" max="1037" width="9.42578125" style="88" customWidth="1"/>
    <col min="1038" max="1043" width="9.85546875" style="88" customWidth="1"/>
    <col min="1044" max="1281" width="9.140625" style="88"/>
    <col min="1282" max="1282" width="61.85546875" style="88" customWidth="1"/>
    <col min="1283" max="1283" width="8.42578125" style="88" bestFit="1" customWidth="1"/>
    <col min="1284" max="1284" width="12.140625" style="88" bestFit="1" customWidth="1"/>
    <col min="1285" max="1286" width="6.85546875" style="88" bestFit="1" customWidth="1"/>
    <col min="1287" max="1287" width="2" style="88" customWidth="1"/>
    <col min="1288" max="1288" width="10.42578125" style="88" customWidth="1"/>
    <col min="1289" max="1289" width="9.5703125" style="88" bestFit="1" customWidth="1"/>
    <col min="1290" max="1293" width="9.42578125" style="88" customWidth="1"/>
    <col min="1294" max="1299" width="9.85546875" style="88" customWidth="1"/>
    <col min="1300" max="1537" width="9.140625" style="88"/>
    <col min="1538" max="1538" width="61.85546875" style="88" customWidth="1"/>
    <col min="1539" max="1539" width="8.42578125" style="88" bestFit="1" customWidth="1"/>
    <col min="1540" max="1540" width="12.140625" style="88" bestFit="1" customWidth="1"/>
    <col min="1541" max="1542" width="6.85546875" style="88" bestFit="1" customWidth="1"/>
    <col min="1543" max="1543" width="2" style="88" customWidth="1"/>
    <col min="1544" max="1544" width="10.42578125" style="88" customWidth="1"/>
    <col min="1545" max="1545" width="9.5703125" style="88" bestFit="1" customWidth="1"/>
    <col min="1546" max="1549" width="9.42578125" style="88" customWidth="1"/>
    <col min="1550" max="1555" width="9.85546875" style="88" customWidth="1"/>
    <col min="1556" max="1793" width="9.140625" style="88"/>
    <col min="1794" max="1794" width="61.85546875" style="88" customWidth="1"/>
    <col min="1795" max="1795" width="8.42578125" style="88" bestFit="1" customWidth="1"/>
    <col min="1796" max="1796" width="12.140625" style="88" bestFit="1" customWidth="1"/>
    <col min="1797" max="1798" width="6.85546875" style="88" bestFit="1" customWidth="1"/>
    <col min="1799" max="1799" width="2" style="88" customWidth="1"/>
    <col min="1800" max="1800" width="10.42578125" style="88" customWidth="1"/>
    <col min="1801" max="1801" width="9.5703125" style="88" bestFit="1" customWidth="1"/>
    <col min="1802" max="1805" width="9.42578125" style="88" customWidth="1"/>
    <col min="1806" max="1811" width="9.85546875" style="88" customWidth="1"/>
    <col min="1812" max="2049" width="9.140625" style="88"/>
    <col min="2050" max="2050" width="61.85546875" style="88" customWidth="1"/>
    <col min="2051" max="2051" width="8.42578125" style="88" bestFit="1" customWidth="1"/>
    <col min="2052" max="2052" width="12.140625" style="88" bestFit="1" customWidth="1"/>
    <col min="2053" max="2054" width="6.85546875" style="88" bestFit="1" customWidth="1"/>
    <col min="2055" max="2055" width="2" style="88" customWidth="1"/>
    <col min="2056" max="2056" width="10.42578125" style="88" customWidth="1"/>
    <col min="2057" max="2057" width="9.5703125" style="88" bestFit="1" customWidth="1"/>
    <col min="2058" max="2061" width="9.42578125" style="88" customWidth="1"/>
    <col min="2062" max="2067" width="9.85546875" style="88" customWidth="1"/>
    <col min="2068" max="2305" width="9.140625" style="88"/>
    <col min="2306" max="2306" width="61.85546875" style="88" customWidth="1"/>
    <col min="2307" max="2307" width="8.42578125" style="88" bestFit="1" customWidth="1"/>
    <col min="2308" max="2308" width="12.140625" style="88" bestFit="1" customWidth="1"/>
    <col min="2309" max="2310" width="6.85546875" style="88" bestFit="1" customWidth="1"/>
    <col min="2311" max="2311" width="2" style="88" customWidth="1"/>
    <col min="2312" max="2312" width="10.42578125" style="88" customWidth="1"/>
    <col min="2313" max="2313" width="9.5703125" style="88" bestFit="1" customWidth="1"/>
    <col min="2314" max="2317" width="9.42578125" style="88" customWidth="1"/>
    <col min="2318" max="2323" width="9.85546875" style="88" customWidth="1"/>
    <col min="2324" max="2561" width="9.140625" style="88"/>
    <col min="2562" max="2562" width="61.85546875" style="88" customWidth="1"/>
    <col min="2563" max="2563" width="8.42578125" style="88" bestFit="1" customWidth="1"/>
    <col min="2564" max="2564" width="12.140625" style="88" bestFit="1" customWidth="1"/>
    <col min="2565" max="2566" width="6.85546875" style="88" bestFit="1" customWidth="1"/>
    <col min="2567" max="2567" width="2" style="88" customWidth="1"/>
    <col min="2568" max="2568" width="10.42578125" style="88" customWidth="1"/>
    <col min="2569" max="2569" width="9.5703125" style="88" bestFit="1" customWidth="1"/>
    <col min="2570" max="2573" width="9.42578125" style="88" customWidth="1"/>
    <col min="2574" max="2579" width="9.85546875" style="88" customWidth="1"/>
    <col min="2580" max="2817" width="9.140625" style="88"/>
    <col min="2818" max="2818" width="61.85546875" style="88" customWidth="1"/>
    <col min="2819" max="2819" width="8.42578125" style="88" bestFit="1" customWidth="1"/>
    <col min="2820" max="2820" width="12.140625" style="88" bestFit="1" customWidth="1"/>
    <col min="2821" max="2822" width="6.85546875" style="88" bestFit="1" customWidth="1"/>
    <col min="2823" max="2823" width="2" style="88" customWidth="1"/>
    <col min="2824" max="2824" width="10.42578125" style="88" customWidth="1"/>
    <col min="2825" max="2825" width="9.5703125" style="88" bestFit="1" customWidth="1"/>
    <col min="2826" max="2829" width="9.42578125" style="88" customWidth="1"/>
    <col min="2830" max="2835" width="9.85546875" style="88" customWidth="1"/>
    <col min="2836" max="3073" width="9.140625" style="88"/>
    <col min="3074" max="3074" width="61.85546875" style="88" customWidth="1"/>
    <col min="3075" max="3075" width="8.42578125" style="88" bestFit="1" customWidth="1"/>
    <col min="3076" max="3076" width="12.140625" style="88" bestFit="1" customWidth="1"/>
    <col min="3077" max="3078" width="6.85546875" style="88" bestFit="1" customWidth="1"/>
    <col min="3079" max="3079" width="2" style="88" customWidth="1"/>
    <col min="3080" max="3080" width="10.42578125" style="88" customWidth="1"/>
    <col min="3081" max="3081" width="9.5703125" style="88" bestFit="1" customWidth="1"/>
    <col min="3082" max="3085" width="9.42578125" style="88" customWidth="1"/>
    <col min="3086" max="3091" width="9.85546875" style="88" customWidth="1"/>
    <col min="3092" max="3329" width="9.140625" style="88"/>
    <col min="3330" max="3330" width="61.85546875" style="88" customWidth="1"/>
    <col min="3331" max="3331" width="8.42578125" style="88" bestFit="1" customWidth="1"/>
    <col min="3332" max="3332" width="12.140625" style="88" bestFit="1" customWidth="1"/>
    <col min="3333" max="3334" width="6.85546875" style="88" bestFit="1" customWidth="1"/>
    <col min="3335" max="3335" width="2" style="88" customWidth="1"/>
    <col min="3336" max="3336" width="10.42578125" style="88" customWidth="1"/>
    <col min="3337" max="3337" width="9.5703125" style="88" bestFit="1" customWidth="1"/>
    <col min="3338" max="3341" width="9.42578125" style="88" customWidth="1"/>
    <col min="3342" max="3347" width="9.85546875" style="88" customWidth="1"/>
    <col min="3348" max="3585" width="9.140625" style="88"/>
    <col min="3586" max="3586" width="61.85546875" style="88" customWidth="1"/>
    <col min="3587" max="3587" width="8.42578125" style="88" bestFit="1" customWidth="1"/>
    <col min="3588" max="3588" width="12.140625" style="88" bestFit="1" customWidth="1"/>
    <col min="3589" max="3590" width="6.85546875" style="88" bestFit="1" customWidth="1"/>
    <col min="3591" max="3591" width="2" style="88" customWidth="1"/>
    <col min="3592" max="3592" width="10.42578125" style="88" customWidth="1"/>
    <col min="3593" max="3593" width="9.5703125" style="88" bestFit="1" customWidth="1"/>
    <col min="3594" max="3597" width="9.42578125" style="88" customWidth="1"/>
    <col min="3598" max="3603" width="9.85546875" style="88" customWidth="1"/>
    <col min="3604" max="3841" width="9.140625" style="88"/>
    <col min="3842" max="3842" width="61.85546875" style="88" customWidth="1"/>
    <col min="3843" max="3843" width="8.42578125" style="88" bestFit="1" customWidth="1"/>
    <col min="3844" max="3844" width="12.140625" style="88" bestFit="1" customWidth="1"/>
    <col min="3845" max="3846" width="6.85546875" style="88" bestFit="1" customWidth="1"/>
    <col min="3847" max="3847" width="2" style="88" customWidth="1"/>
    <col min="3848" max="3848" width="10.42578125" style="88" customWidth="1"/>
    <col min="3849" max="3849" width="9.5703125" style="88" bestFit="1" customWidth="1"/>
    <col min="3850" max="3853" width="9.42578125" style="88" customWidth="1"/>
    <col min="3854" max="3859" width="9.85546875" style="88" customWidth="1"/>
    <col min="3860" max="4097" width="9.140625" style="88"/>
    <col min="4098" max="4098" width="61.85546875" style="88" customWidth="1"/>
    <col min="4099" max="4099" width="8.42578125" style="88" bestFit="1" customWidth="1"/>
    <col min="4100" max="4100" width="12.140625" style="88" bestFit="1" customWidth="1"/>
    <col min="4101" max="4102" width="6.85546875" style="88" bestFit="1" customWidth="1"/>
    <col min="4103" max="4103" width="2" style="88" customWidth="1"/>
    <col min="4104" max="4104" width="10.42578125" style="88" customWidth="1"/>
    <col min="4105" max="4105" width="9.5703125" style="88" bestFit="1" customWidth="1"/>
    <col min="4106" max="4109" width="9.42578125" style="88" customWidth="1"/>
    <col min="4110" max="4115" width="9.85546875" style="88" customWidth="1"/>
    <col min="4116" max="4353" width="9.140625" style="88"/>
    <col min="4354" max="4354" width="61.85546875" style="88" customWidth="1"/>
    <col min="4355" max="4355" width="8.42578125" style="88" bestFit="1" customWidth="1"/>
    <col min="4356" max="4356" width="12.140625" style="88" bestFit="1" customWidth="1"/>
    <col min="4357" max="4358" width="6.85546875" style="88" bestFit="1" customWidth="1"/>
    <col min="4359" max="4359" width="2" style="88" customWidth="1"/>
    <col min="4360" max="4360" width="10.42578125" style="88" customWidth="1"/>
    <col min="4361" max="4361" width="9.5703125" style="88" bestFit="1" customWidth="1"/>
    <col min="4362" max="4365" width="9.42578125" style="88" customWidth="1"/>
    <col min="4366" max="4371" width="9.85546875" style="88" customWidth="1"/>
    <col min="4372" max="4609" width="9.140625" style="88"/>
    <col min="4610" max="4610" width="61.85546875" style="88" customWidth="1"/>
    <col min="4611" max="4611" width="8.42578125" style="88" bestFit="1" customWidth="1"/>
    <col min="4612" max="4612" width="12.140625" style="88" bestFit="1" customWidth="1"/>
    <col min="4613" max="4614" width="6.85546875" style="88" bestFit="1" customWidth="1"/>
    <col min="4615" max="4615" width="2" style="88" customWidth="1"/>
    <col min="4616" max="4616" width="10.42578125" style="88" customWidth="1"/>
    <col min="4617" max="4617" width="9.5703125" style="88" bestFit="1" customWidth="1"/>
    <col min="4618" max="4621" width="9.42578125" style="88" customWidth="1"/>
    <col min="4622" max="4627" width="9.85546875" style="88" customWidth="1"/>
    <col min="4628" max="4865" width="9.140625" style="88"/>
    <col min="4866" max="4866" width="61.85546875" style="88" customWidth="1"/>
    <col min="4867" max="4867" width="8.42578125" style="88" bestFit="1" customWidth="1"/>
    <col min="4868" max="4868" width="12.140625" style="88" bestFit="1" customWidth="1"/>
    <col min="4869" max="4870" width="6.85546875" style="88" bestFit="1" customWidth="1"/>
    <col min="4871" max="4871" width="2" style="88" customWidth="1"/>
    <col min="4872" max="4872" width="10.42578125" style="88" customWidth="1"/>
    <col min="4873" max="4873" width="9.5703125" style="88" bestFit="1" customWidth="1"/>
    <col min="4874" max="4877" width="9.42578125" style="88" customWidth="1"/>
    <col min="4878" max="4883" width="9.85546875" style="88" customWidth="1"/>
    <col min="4884" max="5121" width="9.140625" style="88"/>
    <col min="5122" max="5122" width="61.85546875" style="88" customWidth="1"/>
    <col min="5123" max="5123" width="8.42578125" style="88" bestFit="1" customWidth="1"/>
    <col min="5124" max="5124" width="12.140625" style="88" bestFit="1" customWidth="1"/>
    <col min="5125" max="5126" width="6.85546875" style="88" bestFit="1" customWidth="1"/>
    <col min="5127" max="5127" width="2" style="88" customWidth="1"/>
    <col min="5128" max="5128" width="10.42578125" style="88" customWidth="1"/>
    <col min="5129" max="5129" width="9.5703125" style="88" bestFit="1" customWidth="1"/>
    <col min="5130" max="5133" width="9.42578125" style="88" customWidth="1"/>
    <col min="5134" max="5139" width="9.85546875" style="88" customWidth="1"/>
    <col min="5140" max="5377" width="9.140625" style="88"/>
    <col min="5378" max="5378" width="61.85546875" style="88" customWidth="1"/>
    <col min="5379" max="5379" width="8.42578125" style="88" bestFit="1" customWidth="1"/>
    <col min="5380" max="5380" width="12.140625" style="88" bestFit="1" customWidth="1"/>
    <col min="5381" max="5382" width="6.85546875" style="88" bestFit="1" customWidth="1"/>
    <col min="5383" max="5383" width="2" style="88" customWidth="1"/>
    <col min="5384" max="5384" width="10.42578125" style="88" customWidth="1"/>
    <col min="5385" max="5385" width="9.5703125" style="88" bestFit="1" customWidth="1"/>
    <col min="5386" max="5389" width="9.42578125" style="88" customWidth="1"/>
    <col min="5390" max="5395" width="9.85546875" style="88" customWidth="1"/>
    <col min="5396" max="5633" width="9.140625" style="88"/>
    <col min="5634" max="5634" width="61.85546875" style="88" customWidth="1"/>
    <col min="5635" max="5635" width="8.42578125" style="88" bestFit="1" customWidth="1"/>
    <col min="5636" max="5636" width="12.140625" style="88" bestFit="1" customWidth="1"/>
    <col min="5637" max="5638" width="6.85546875" style="88" bestFit="1" customWidth="1"/>
    <col min="5639" max="5639" width="2" style="88" customWidth="1"/>
    <col min="5640" max="5640" width="10.42578125" style="88" customWidth="1"/>
    <col min="5641" max="5641" width="9.5703125" style="88" bestFit="1" customWidth="1"/>
    <col min="5642" max="5645" width="9.42578125" style="88" customWidth="1"/>
    <col min="5646" max="5651" width="9.85546875" style="88" customWidth="1"/>
    <col min="5652" max="5889" width="9.140625" style="88"/>
    <col min="5890" max="5890" width="61.85546875" style="88" customWidth="1"/>
    <col min="5891" max="5891" width="8.42578125" style="88" bestFit="1" customWidth="1"/>
    <col min="5892" max="5892" width="12.140625" style="88" bestFit="1" customWidth="1"/>
    <col min="5893" max="5894" width="6.85546875" style="88" bestFit="1" customWidth="1"/>
    <col min="5895" max="5895" width="2" style="88" customWidth="1"/>
    <col min="5896" max="5896" width="10.42578125" style="88" customWidth="1"/>
    <col min="5897" max="5897" width="9.5703125" style="88" bestFit="1" customWidth="1"/>
    <col min="5898" max="5901" width="9.42578125" style="88" customWidth="1"/>
    <col min="5902" max="5907" width="9.85546875" style="88" customWidth="1"/>
    <col min="5908" max="6145" width="9.140625" style="88"/>
    <col min="6146" max="6146" width="61.85546875" style="88" customWidth="1"/>
    <col min="6147" max="6147" width="8.42578125" style="88" bestFit="1" customWidth="1"/>
    <col min="6148" max="6148" width="12.140625" style="88" bestFit="1" customWidth="1"/>
    <col min="6149" max="6150" width="6.85546875" style="88" bestFit="1" customWidth="1"/>
    <col min="6151" max="6151" width="2" style="88" customWidth="1"/>
    <col min="6152" max="6152" width="10.42578125" style="88" customWidth="1"/>
    <col min="6153" max="6153" width="9.5703125" style="88" bestFit="1" customWidth="1"/>
    <col min="6154" max="6157" width="9.42578125" style="88" customWidth="1"/>
    <col min="6158" max="6163" width="9.85546875" style="88" customWidth="1"/>
    <col min="6164" max="6401" width="9.140625" style="88"/>
    <col min="6402" max="6402" width="61.85546875" style="88" customWidth="1"/>
    <col min="6403" max="6403" width="8.42578125" style="88" bestFit="1" customWidth="1"/>
    <col min="6404" max="6404" width="12.140625" style="88" bestFit="1" customWidth="1"/>
    <col min="6405" max="6406" width="6.85546875" style="88" bestFit="1" customWidth="1"/>
    <col min="6407" max="6407" width="2" style="88" customWidth="1"/>
    <col min="6408" max="6408" width="10.42578125" style="88" customWidth="1"/>
    <col min="6409" max="6409" width="9.5703125" style="88" bestFit="1" customWidth="1"/>
    <col min="6410" max="6413" width="9.42578125" style="88" customWidth="1"/>
    <col min="6414" max="6419" width="9.85546875" style="88" customWidth="1"/>
    <col min="6420" max="6657" width="9.140625" style="88"/>
    <col min="6658" max="6658" width="61.85546875" style="88" customWidth="1"/>
    <col min="6659" max="6659" width="8.42578125" style="88" bestFit="1" customWidth="1"/>
    <col min="6660" max="6660" width="12.140625" style="88" bestFit="1" customWidth="1"/>
    <col min="6661" max="6662" width="6.85546875" style="88" bestFit="1" customWidth="1"/>
    <col min="6663" max="6663" width="2" style="88" customWidth="1"/>
    <col min="6664" max="6664" width="10.42578125" style="88" customWidth="1"/>
    <col min="6665" max="6665" width="9.5703125" style="88" bestFit="1" customWidth="1"/>
    <col min="6666" max="6669" width="9.42578125" style="88" customWidth="1"/>
    <col min="6670" max="6675" width="9.85546875" style="88" customWidth="1"/>
    <col min="6676" max="6913" width="9.140625" style="88"/>
    <col min="6914" max="6914" width="61.85546875" style="88" customWidth="1"/>
    <col min="6915" max="6915" width="8.42578125" style="88" bestFit="1" customWidth="1"/>
    <col min="6916" max="6916" width="12.140625" style="88" bestFit="1" customWidth="1"/>
    <col min="6917" max="6918" width="6.85546875" style="88" bestFit="1" customWidth="1"/>
    <col min="6919" max="6919" width="2" style="88" customWidth="1"/>
    <col min="6920" max="6920" width="10.42578125" style="88" customWidth="1"/>
    <col min="6921" max="6921" width="9.5703125" style="88" bestFit="1" customWidth="1"/>
    <col min="6922" max="6925" width="9.42578125" style="88" customWidth="1"/>
    <col min="6926" max="6931" width="9.85546875" style="88" customWidth="1"/>
    <col min="6932" max="7169" width="9.140625" style="88"/>
    <col min="7170" max="7170" width="61.85546875" style="88" customWidth="1"/>
    <col min="7171" max="7171" width="8.42578125" style="88" bestFit="1" customWidth="1"/>
    <col min="7172" max="7172" width="12.140625" style="88" bestFit="1" customWidth="1"/>
    <col min="7173" max="7174" width="6.85546875" style="88" bestFit="1" customWidth="1"/>
    <col min="7175" max="7175" width="2" style="88" customWidth="1"/>
    <col min="7176" max="7176" width="10.42578125" style="88" customWidth="1"/>
    <col min="7177" max="7177" width="9.5703125" style="88" bestFit="1" customWidth="1"/>
    <col min="7178" max="7181" width="9.42578125" style="88" customWidth="1"/>
    <col min="7182" max="7187" width="9.85546875" style="88" customWidth="1"/>
    <col min="7188" max="7425" width="9.140625" style="88"/>
    <col min="7426" max="7426" width="61.85546875" style="88" customWidth="1"/>
    <col min="7427" max="7427" width="8.42578125" style="88" bestFit="1" customWidth="1"/>
    <col min="7428" max="7428" width="12.140625" style="88" bestFit="1" customWidth="1"/>
    <col min="7429" max="7430" width="6.85546875" style="88" bestFit="1" customWidth="1"/>
    <col min="7431" max="7431" width="2" style="88" customWidth="1"/>
    <col min="7432" max="7432" width="10.42578125" style="88" customWidth="1"/>
    <col min="7433" max="7433" width="9.5703125" style="88" bestFit="1" customWidth="1"/>
    <col min="7434" max="7437" width="9.42578125" style="88" customWidth="1"/>
    <col min="7438" max="7443" width="9.85546875" style="88" customWidth="1"/>
    <col min="7444" max="7681" width="9.140625" style="88"/>
    <col min="7682" max="7682" width="61.85546875" style="88" customWidth="1"/>
    <col min="7683" max="7683" width="8.42578125" style="88" bestFit="1" customWidth="1"/>
    <col min="7684" max="7684" width="12.140625" style="88" bestFit="1" customWidth="1"/>
    <col min="7685" max="7686" width="6.85546875" style="88" bestFit="1" customWidth="1"/>
    <col min="7687" max="7687" width="2" style="88" customWidth="1"/>
    <col min="7688" max="7688" width="10.42578125" style="88" customWidth="1"/>
    <col min="7689" max="7689" width="9.5703125" style="88" bestFit="1" customWidth="1"/>
    <col min="7690" max="7693" width="9.42578125" style="88" customWidth="1"/>
    <col min="7694" max="7699" width="9.85546875" style="88" customWidth="1"/>
    <col min="7700" max="7937" width="9.140625" style="88"/>
    <col min="7938" max="7938" width="61.85546875" style="88" customWidth="1"/>
    <col min="7939" max="7939" width="8.42578125" style="88" bestFit="1" customWidth="1"/>
    <col min="7940" max="7940" width="12.140625" style="88" bestFit="1" customWidth="1"/>
    <col min="7941" max="7942" width="6.85546875" style="88" bestFit="1" customWidth="1"/>
    <col min="7943" max="7943" width="2" style="88" customWidth="1"/>
    <col min="7944" max="7944" width="10.42578125" style="88" customWidth="1"/>
    <col min="7945" max="7945" width="9.5703125" style="88" bestFit="1" customWidth="1"/>
    <col min="7946" max="7949" width="9.42578125" style="88" customWidth="1"/>
    <col min="7950" max="7955" width="9.85546875" style="88" customWidth="1"/>
    <col min="7956" max="8193" width="9.140625" style="88"/>
    <col min="8194" max="8194" width="61.85546875" style="88" customWidth="1"/>
    <col min="8195" max="8195" width="8.42578125" style="88" bestFit="1" customWidth="1"/>
    <col min="8196" max="8196" width="12.140625" style="88" bestFit="1" customWidth="1"/>
    <col min="8197" max="8198" width="6.85546875" style="88" bestFit="1" customWidth="1"/>
    <col min="8199" max="8199" width="2" style="88" customWidth="1"/>
    <col min="8200" max="8200" width="10.42578125" style="88" customWidth="1"/>
    <col min="8201" max="8201" width="9.5703125" style="88" bestFit="1" customWidth="1"/>
    <col min="8202" max="8205" width="9.42578125" style="88" customWidth="1"/>
    <col min="8206" max="8211" width="9.85546875" style="88" customWidth="1"/>
    <col min="8212" max="8449" width="9.140625" style="88"/>
    <col min="8450" max="8450" width="61.85546875" style="88" customWidth="1"/>
    <col min="8451" max="8451" width="8.42578125" style="88" bestFit="1" customWidth="1"/>
    <col min="8452" max="8452" width="12.140625" style="88" bestFit="1" customWidth="1"/>
    <col min="8453" max="8454" width="6.85546875" style="88" bestFit="1" customWidth="1"/>
    <col min="8455" max="8455" width="2" style="88" customWidth="1"/>
    <col min="8456" max="8456" width="10.42578125" style="88" customWidth="1"/>
    <col min="8457" max="8457" width="9.5703125" style="88" bestFit="1" customWidth="1"/>
    <col min="8458" max="8461" width="9.42578125" style="88" customWidth="1"/>
    <col min="8462" max="8467" width="9.85546875" style="88" customWidth="1"/>
    <col min="8468" max="8705" width="9.140625" style="88"/>
    <col min="8706" max="8706" width="61.85546875" style="88" customWidth="1"/>
    <col min="8707" max="8707" width="8.42578125" style="88" bestFit="1" customWidth="1"/>
    <col min="8708" max="8708" width="12.140625" style="88" bestFit="1" customWidth="1"/>
    <col min="8709" max="8710" width="6.85546875" style="88" bestFit="1" customWidth="1"/>
    <col min="8711" max="8711" width="2" style="88" customWidth="1"/>
    <col min="8712" max="8712" width="10.42578125" style="88" customWidth="1"/>
    <col min="8713" max="8713" width="9.5703125" style="88" bestFit="1" customWidth="1"/>
    <col min="8714" max="8717" width="9.42578125" style="88" customWidth="1"/>
    <col min="8718" max="8723" width="9.85546875" style="88" customWidth="1"/>
    <col min="8724" max="8961" width="9.140625" style="88"/>
    <col min="8962" max="8962" width="61.85546875" style="88" customWidth="1"/>
    <col min="8963" max="8963" width="8.42578125" style="88" bestFit="1" customWidth="1"/>
    <col min="8964" max="8964" width="12.140625" style="88" bestFit="1" customWidth="1"/>
    <col min="8965" max="8966" width="6.85546875" style="88" bestFit="1" customWidth="1"/>
    <col min="8967" max="8967" width="2" style="88" customWidth="1"/>
    <col min="8968" max="8968" width="10.42578125" style="88" customWidth="1"/>
    <col min="8969" max="8969" width="9.5703125" style="88" bestFit="1" customWidth="1"/>
    <col min="8970" max="8973" width="9.42578125" style="88" customWidth="1"/>
    <col min="8974" max="8979" width="9.85546875" style="88" customWidth="1"/>
    <col min="8980" max="9217" width="9.140625" style="88"/>
    <col min="9218" max="9218" width="61.85546875" style="88" customWidth="1"/>
    <col min="9219" max="9219" width="8.42578125" style="88" bestFit="1" customWidth="1"/>
    <col min="9220" max="9220" width="12.140625" style="88" bestFit="1" customWidth="1"/>
    <col min="9221" max="9222" width="6.85546875" style="88" bestFit="1" customWidth="1"/>
    <col min="9223" max="9223" width="2" style="88" customWidth="1"/>
    <col min="9224" max="9224" width="10.42578125" style="88" customWidth="1"/>
    <col min="9225" max="9225" width="9.5703125" style="88" bestFit="1" customWidth="1"/>
    <col min="9226" max="9229" width="9.42578125" style="88" customWidth="1"/>
    <col min="9230" max="9235" width="9.85546875" style="88" customWidth="1"/>
    <col min="9236" max="9473" width="9.140625" style="88"/>
    <col min="9474" max="9474" width="61.85546875" style="88" customWidth="1"/>
    <col min="9475" max="9475" width="8.42578125" style="88" bestFit="1" customWidth="1"/>
    <col min="9476" max="9476" width="12.140625" style="88" bestFit="1" customWidth="1"/>
    <col min="9477" max="9478" width="6.85546875" style="88" bestFit="1" customWidth="1"/>
    <col min="9479" max="9479" width="2" style="88" customWidth="1"/>
    <col min="9480" max="9480" width="10.42578125" style="88" customWidth="1"/>
    <col min="9481" max="9481" width="9.5703125" style="88" bestFit="1" customWidth="1"/>
    <col min="9482" max="9485" width="9.42578125" style="88" customWidth="1"/>
    <col min="9486" max="9491" width="9.85546875" style="88" customWidth="1"/>
    <col min="9492" max="9729" width="9.140625" style="88"/>
    <col min="9730" max="9730" width="61.85546875" style="88" customWidth="1"/>
    <col min="9731" max="9731" width="8.42578125" style="88" bestFit="1" customWidth="1"/>
    <col min="9732" max="9732" width="12.140625" style="88" bestFit="1" customWidth="1"/>
    <col min="9733" max="9734" width="6.85546875" style="88" bestFit="1" customWidth="1"/>
    <col min="9735" max="9735" width="2" style="88" customWidth="1"/>
    <col min="9736" max="9736" width="10.42578125" style="88" customWidth="1"/>
    <col min="9737" max="9737" width="9.5703125" style="88" bestFit="1" customWidth="1"/>
    <col min="9738" max="9741" width="9.42578125" style="88" customWidth="1"/>
    <col min="9742" max="9747" width="9.85546875" style="88" customWidth="1"/>
    <col min="9748" max="9985" width="9.140625" style="88"/>
    <col min="9986" max="9986" width="61.85546875" style="88" customWidth="1"/>
    <col min="9987" max="9987" width="8.42578125" style="88" bestFit="1" customWidth="1"/>
    <col min="9988" max="9988" width="12.140625" style="88" bestFit="1" customWidth="1"/>
    <col min="9989" max="9990" width="6.85546875" style="88" bestFit="1" customWidth="1"/>
    <col min="9991" max="9991" width="2" style="88" customWidth="1"/>
    <col min="9992" max="9992" width="10.42578125" style="88" customWidth="1"/>
    <col min="9993" max="9993" width="9.5703125" style="88" bestFit="1" customWidth="1"/>
    <col min="9994" max="9997" width="9.42578125" style="88" customWidth="1"/>
    <col min="9998" max="10003" width="9.85546875" style="88" customWidth="1"/>
    <col min="10004" max="10241" width="9.140625" style="88"/>
    <col min="10242" max="10242" width="61.85546875" style="88" customWidth="1"/>
    <col min="10243" max="10243" width="8.42578125" style="88" bestFit="1" customWidth="1"/>
    <col min="10244" max="10244" width="12.140625" style="88" bestFit="1" customWidth="1"/>
    <col min="10245" max="10246" width="6.85546875" style="88" bestFit="1" customWidth="1"/>
    <col min="10247" max="10247" width="2" style="88" customWidth="1"/>
    <col min="10248" max="10248" width="10.42578125" style="88" customWidth="1"/>
    <col min="10249" max="10249" width="9.5703125" style="88" bestFit="1" customWidth="1"/>
    <col min="10250" max="10253" width="9.42578125" style="88" customWidth="1"/>
    <col min="10254" max="10259" width="9.85546875" style="88" customWidth="1"/>
    <col min="10260" max="10497" width="9.140625" style="88"/>
    <col min="10498" max="10498" width="61.85546875" style="88" customWidth="1"/>
    <col min="10499" max="10499" width="8.42578125" style="88" bestFit="1" customWidth="1"/>
    <col min="10500" max="10500" width="12.140625" style="88" bestFit="1" customWidth="1"/>
    <col min="10501" max="10502" width="6.85546875" style="88" bestFit="1" customWidth="1"/>
    <col min="10503" max="10503" width="2" style="88" customWidth="1"/>
    <col min="10504" max="10504" width="10.42578125" style="88" customWidth="1"/>
    <col min="10505" max="10505" width="9.5703125" style="88" bestFit="1" customWidth="1"/>
    <col min="10506" max="10509" width="9.42578125" style="88" customWidth="1"/>
    <col min="10510" max="10515" width="9.85546875" style="88" customWidth="1"/>
    <col min="10516" max="10753" width="9.140625" style="88"/>
    <col min="10754" max="10754" width="61.85546875" style="88" customWidth="1"/>
    <col min="10755" max="10755" width="8.42578125" style="88" bestFit="1" customWidth="1"/>
    <col min="10756" max="10756" width="12.140625" style="88" bestFit="1" customWidth="1"/>
    <col min="10757" max="10758" width="6.85546875" style="88" bestFit="1" customWidth="1"/>
    <col min="10759" max="10759" width="2" style="88" customWidth="1"/>
    <col min="10760" max="10760" width="10.42578125" style="88" customWidth="1"/>
    <col min="10761" max="10761" width="9.5703125" style="88" bestFit="1" customWidth="1"/>
    <col min="10762" max="10765" width="9.42578125" style="88" customWidth="1"/>
    <col min="10766" max="10771" width="9.85546875" style="88" customWidth="1"/>
    <col min="10772" max="11009" width="9.140625" style="88"/>
    <col min="11010" max="11010" width="61.85546875" style="88" customWidth="1"/>
    <col min="11011" max="11011" width="8.42578125" style="88" bestFit="1" customWidth="1"/>
    <col min="11012" max="11012" width="12.140625" style="88" bestFit="1" customWidth="1"/>
    <col min="11013" max="11014" width="6.85546875" style="88" bestFit="1" customWidth="1"/>
    <col min="11015" max="11015" width="2" style="88" customWidth="1"/>
    <col min="11016" max="11016" width="10.42578125" style="88" customWidth="1"/>
    <col min="11017" max="11017" width="9.5703125" style="88" bestFit="1" customWidth="1"/>
    <col min="11018" max="11021" width="9.42578125" style="88" customWidth="1"/>
    <col min="11022" max="11027" width="9.85546875" style="88" customWidth="1"/>
    <col min="11028" max="11265" width="9.140625" style="88"/>
    <col min="11266" max="11266" width="61.85546875" style="88" customWidth="1"/>
    <col min="11267" max="11267" width="8.42578125" style="88" bestFit="1" customWidth="1"/>
    <col min="11268" max="11268" width="12.140625" style="88" bestFit="1" customWidth="1"/>
    <col min="11269" max="11270" width="6.85546875" style="88" bestFit="1" customWidth="1"/>
    <col min="11271" max="11271" width="2" style="88" customWidth="1"/>
    <col min="11272" max="11272" width="10.42578125" style="88" customWidth="1"/>
    <col min="11273" max="11273" width="9.5703125" style="88" bestFit="1" customWidth="1"/>
    <col min="11274" max="11277" width="9.42578125" style="88" customWidth="1"/>
    <col min="11278" max="11283" width="9.85546875" style="88" customWidth="1"/>
    <col min="11284" max="11521" width="9.140625" style="88"/>
    <col min="11522" max="11522" width="61.85546875" style="88" customWidth="1"/>
    <col min="11523" max="11523" width="8.42578125" style="88" bestFit="1" customWidth="1"/>
    <col min="11524" max="11524" width="12.140625" style="88" bestFit="1" customWidth="1"/>
    <col min="11525" max="11526" width="6.85546875" style="88" bestFit="1" customWidth="1"/>
    <col min="11527" max="11527" width="2" style="88" customWidth="1"/>
    <col min="11528" max="11528" width="10.42578125" style="88" customWidth="1"/>
    <col min="11529" max="11529" width="9.5703125" style="88" bestFit="1" customWidth="1"/>
    <col min="11530" max="11533" width="9.42578125" style="88" customWidth="1"/>
    <col min="11534" max="11539" width="9.85546875" style="88" customWidth="1"/>
    <col min="11540" max="11777" width="9.140625" style="88"/>
    <col min="11778" max="11778" width="61.85546875" style="88" customWidth="1"/>
    <col min="11779" max="11779" width="8.42578125" style="88" bestFit="1" customWidth="1"/>
    <col min="11780" max="11780" width="12.140625" style="88" bestFit="1" customWidth="1"/>
    <col min="11781" max="11782" width="6.85546875" style="88" bestFit="1" customWidth="1"/>
    <col min="11783" max="11783" width="2" style="88" customWidth="1"/>
    <col min="11784" max="11784" width="10.42578125" style="88" customWidth="1"/>
    <col min="11785" max="11785" width="9.5703125" style="88" bestFit="1" customWidth="1"/>
    <col min="11786" max="11789" width="9.42578125" style="88" customWidth="1"/>
    <col min="11790" max="11795" width="9.85546875" style="88" customWidth="1"/>
    <col min="11796" max="12033" width="9.140625" style="88"/>
    <col min="12034" max="12034" width="61.85546875" style="88" customWidth="1"/>
    <col min="12035" max="12035" width="8.42578125" style="88" bestFit="1" customWidth="1"/>
    <col min="12036" max="12036" width="12.140625" style="88" bestFit="1" customWidth="1"/>
    <col min="12037" max="12038" width="6.85546875" style="88" bestFit="1" customWidth="1"/>
    <col min="12039" max="12039" width="2" style="88" customWidth="1"/>
    <col min="12040" max="12040" width="10.42578125" style="88" customWidth="1"/>
    <col min="12041" max="12041" width="9.5703125" style="88" bestFit="1" customWidth="1"/>
    <col min="12042" max="12045" width="9.42578125" style="88" customWidth="1"/>
    <col min="12046" max="12051" width="9.85546875" style="88" customWidth="1"/>
    <col min="12052" max="12289" width="9.140625" style="88"/>
    <col min="12290" max="12290" width="61.85546875" style="88" customWidth="1"/>
    <col min="12291" max="12291" width="8.42578125" style="88" bestFit="1" customWidth="1"/>
    <col min="12292" max="12292" width="12.140625" style="88" bestFit="1" customWidth="1"/>
    <col min="12293" max="12294" width="6.85546875" style="88" bestFit="1" customWidth="1"/>
    <col min="12295" max="12295" width="2" style="88" customWidth="1"/>
    <col min="12296" max="12296" width="10.42578125" style="88" customWidth="1"/>
    <col min="12297" max="12297" width="9.5703125" style="88" bestFit="1" customWidth="1"/>
    <col min="12298" max="12301" width="9.42578125" style="88" customWidth="1"/>
    <col min="12302" max="12307" width="9.85546875" style="88" customWidth="1"/>
    <col min="12308" max="12545" width="9.140625" style="88"/>
    <col min="12546" max="12546" width="61.85546875" style="88" customWidth="1"/>
    <col min="12547" max="12547" width="8.42578125" style="88" bestFit="1" customWidth="1"/>
    <col min="12548" max="12548" width="12.140625" style="88" bestFit="1" customWidth="1"/>
    <col min="12549" max="12550" width="6.85546875" style="88" bestFit="1" customWidth="1"/>
    <col min="12551" max="12551" width="2" style="88" customWidth="1"/>
    <col min="12552" max="12552" width="10.42578125" style="88" customWidth="1"/>
    <col min="12553" max="12553" width="9.5703125" style="88" bestFit="1" customWidth="1"/>
    <col min="12554" max="12557" width="9.42578125" style="88" customWidth="1"/>
    <col min="12558" max="12563" width="9.85546875" style="88" customWidth="1"/>
    <col min="12564" max="12801" width="9.140625" style="88"/>
    <col min="12802" max="12802" width="61.85546875" style="88" customWidth="1"/>
    <col min="12803" max="12803" width="8.42578125" style="88" bestFit="1" customWidth="1"/>
    <col min="12804" max="12804" width="12.140625" style="88" bestFit="1" customWidth="1"/>
    <col min="12805" max="12806" width="6.85546875" style="88" bestFit="1" customWidth="1"/>
    <col min="12807" max="12807" width="2" style="88" customWidth="1"/>
    <col min="12808" max="12808" width="10.42578125" style="88" customWidth="1"/>
    <col min="12809" max="12809" width="9.5703125" style="88" bestFit="1" customWidth="1"/>
    <col min="12810" max="12813" width="9.42578125" style="88" customWidth="1"/>
    <col min="12814" max="12819" width="9.85546875" style="88" customWidth="1"/>
    <col min="12820" max="13057" width="9.140625" style="88"/>
    <col min="13058" max="13058" width="61.85546875" style="88" customWidth="1"/>
    <col min="13059" max="13059" width="8.42578125" style="88" bestFit="1" customWidth="1"/>
    <col min="13060" max="13060" width="12.140625" style="88" bestFit="1" customWidth="1"/>
    <col min="13061" max="13062" width="6.85546875" style="88" bestFit="1" customWidth="1"/>
    <col min="13063" max="13063" width="2" style="88" customWidth="1"/>
    <col min="13064" max="13064" width="10.42578125" style="88" customWidth="1"/>
    <col min="13065" max="13065" width="9.5703125" style="88" bestFit="1" customWidth="1"/>
    <col min="13066" max="13069" width="9.42578125" style="88" customWidth="1"/>
    <col min="13070" max="13075" width="9.85546875" style="88" customWidth="1"/>
    <col min="13076" max="13313" width="9.140625" style="88"/>
    <col min="13314" max="13314" width="61.85546875" style="88" customWidth="1"/>
    <col min="13315" max="13315" width="8.42578125" style="88" bestFit="1" customWidth="1"/>
    <col min="13316" max="13316" width="12.140625" style="88" bestFit="1" customWidth="1"/>
    <col min="13317" max="13318" width="6.85546875" style="88" bestFit="1" customWidth="1"/>
    <col min="13319" max="13319" width="2" style="88" customWidth="1"/>
    <col min="13320" max="13320" width="10.42578125" style="88" customWidth="1"/>
    <col min="13321" max="13321" width="9.5703125" style="88" bestFit="1" customWidth="1"/>
    <col min="13322" max="13325" width="9.42578125" style="88" customWidth="1"/>
    <col min="13326" max="13331" width="9.85546875" style="88" customWidth="1"/>
    <col min="13332" max="13569" width="9.140625" style="88"/>
    <col min="13570" max="13570" width="61.85546875" style="88" customWidth="1"/>
    <col min="13571" max="13571" width="8.42578125" style="88" bestFit="1" customWidth="1"/>
    <col min="13572" max="13572" width="12.140625" style="88" bestFit="1" customWidth="1"/>
    <col min="13573" max="13574" width="6.85546875" style="88" bestFit="1" customWidth="1"/>
    <col min="13575" max="13575" width="2" style="88" customWidth="1"/>
    <col min="13576" max="13576" width="10.42578125" style="88" customWidth="1"/>
    <col min="13577" max="13577" width="9.5703125" style="88" bestFit="1" customWidth="1"/>
    <col min="13578" max="13581" width="9.42578125" style="88" customWidth="1"/>
    <col min="13582" max="13587" width="9.85546875" style="88" customWidth="1"/>
    <col min="13588" max="13825" width="9.140625" style="88"/>
    <col min="13826" max="13826" width="61.85546875" style="88" customWidth="1"/>
    <col min="13827" max="13827" width="8.42578125" style="88" bestFit="1" customWidth="1"/>
    <col min="13828" max="13828" width="12.140625" style="88" bestFit="1" customWidth="1"/>
    <col min="13829" max="13830" width="6.85546875" style="88" bestFit="1" customWidth="1"/>
    <col min="13831" max="13831" width="2" style="88" customWidth="1"/>
    <col min="13832" max="13832" width="10.42578125" style="88" customWidth="1"/>
    <col min="13833" max="13833" width="9.5703125" style="88" bestFit="1" customWidth="1"/>
    <col min="13834" max="13837" width="9.42578125" style="88" customWidth="1"/>
    <col min="13838" max="13843" width="9.85546875" style="88" customWidth="1"/>
    <col min="13844" max="14081" width="9.140625" style="88"/>
    <col min="14082" max="14082" width="61.85546875" style="88" customWidth="1"/>
    <col min="14083" max="14083" width="8.42578125" style="88" bestFit="1" customWidth="1"/>
    <col min="14084" max="14084" width="12.140625" style="88" bestFit="1" customWidth="1"/>
    <col min="14085" max="14086" width="6.85546875" style="88" bestFit="1" customWidth="1"/>
    <col min="14087" max="14087" width="2" style="88" customWidth="1"/>
    <col min="14088" max="14088" width="10.42578125" style="88" customWidth="1"/>
    <col min="14089" max="14089" width="9.5703125" style="88" bestFit="1" customWidth="1"/>
    <col min="14090" max="14093" width="9.42578125" style="88" customWidth="1"/>
    <col min="14094" max="14099" width="9.85546875" style="88" customWidth="1"/>
    <col min="14100" max="14337" width="9.140625" style="88"/>
    <col min="14338" max="14338" width="61.85546875" style="88" customWidth="1"/>
    <col min="14339" max="14339" width="8.42578125" style="88" bestFit="1" customWidth="1"/>
    <col min="14340" max="14340" width="12.140625" style="88" bestFit="1" customWidth="1"/>
    <col min="14341" max="14342" width="6.85546875" style="88" bestFit="1" customWidth="1"/>
    <col min="14343" max="14343" width="2" style="88" customWidth="1"/>
    <col min="14344" max="14344" width="10.42578125" style="88" customWidth="1"/>
    <col min="14345" max="14345" width="9.5703125" style="88" bestFit="1" customWidth="1"/>
    <col min="14346" max="14349" width="9.42578125" style="88" customWidth="1"/>
    <col min="14350" max="14355" width="9.85546875" style="88" customWidth="1"/>
    <col min="14356" max="14593" width="9.140625" style="88"/>
    <col min="14594" max="14594" width="61.85546875" style="88" customWidth="1"/>
    <col min="14595" max="14595" width="8.42578125" style="88" bestFit="1" customWidth="1"/>
    <col min="14596" max="14596" width="12.140625" style="88" bestFit="1" customWidth="1"/>
    <col min="14597" max="14598" width="6.85546875" style="88" bestFit="1" customWidth="1"/>
    <col min="14599" max="14599" width="2" style="88" customWidth="1"/>
    <col min="14600" max="14600" width="10.42578125" style="88" customWidth="1"/>
    <col min="14601" max="14601" width="9.5703125" style="88" bestFit="1" customWidth="1"/>
    <col min="14602" max="14605" width="9.42578125" style="88" customWidth="1"/>
    <col min="14606" max="14611" width="9.85546875" style="88" customWidth="1"/>
    <col min="14612" max="14849" width="9.140625" style="88"/>
    <col min="14850" max="14850" width="61.85546875" style="88" customWidth="1"/>
    <col min="14851" max="14851" width="8.42578125" style="88" bestFit="1" customWidth="1"/>
    <col min="14852" max="14852" width="12.140625" style="88" bestFit="1" customWidth="1"/>
    <col min="14853" max="14854" width="6.85546875" style="88" bestFit="1" customWidth="1"/>
    <col min="14855" max="14855" width="2" style="88" customWidth="1"/>
    <col min="14856" max="14856" width="10.42578125" style="88" customWidth="1"/>
    <col min="14857" max="14857" width="9.5703125" style="88" bestFit="1" customWidth="1"/>
    <col min="14858" max="14861" width="9.42578125" style="88" customWidth="1"/>
    <col min="14862" max="14867" width="9.85546875" style="88" customWidth="1"/>
    <col min="14868" max="15105" width="9.140625" style="88"/>
    <col min="15106" max="15106" width="61.85546875" style="88" customWidth="1"/>
    <col min="15107" max="15107" width="8.42578125" style="88" bestFit="1" customWidth="1"/>
    <col min="15108" max="15108" width="12.140625" style="88" bestFit="1" customWidth="1"/>
    <col min="15109" max="15110" width="6.85546875" style="88" bestFit="1" customWidth="1"/>
    <col min="15111" max="15111" width="2" style="88" customWidth="1"/>
    <col min="15112" max="15112" width="10.42578125" style="88" customWidth="1"/>
    <col min="15113" max="15113" width="9.5703125" style="88" bestFit="1" customWidth="1"/>
    <col min="15114" max="15117" width="9.42578125" style="88" customWidth="1"/>
    <col min="15118" max="15123" width="9.85546875" style="88" customWidth="1"/>
    <col min="15124" max="15361" width="9.140625" style="88"/>
    <col min="15362" max="15362" width="61.85546875" style="88" customWidth="1"/>
    <col min="15363" max="15363" width="8.42578125" style="88" bestFit="1" customWidth="1"/>
    <col min="15364" max="15364" width="12.140625" style="88" bestFit="1" customWidth="1"/>
    <col min="15365" max="15366" width="6.85546875" style="88" bestFit="1" customWidth="1"/>
    <col min="15367" max="15367" width="2" style="88" customWidth="1"/>
    <col min="15368" max="15368" width="10.42578125" style="88" customWidth="1"/>
    <col min="15369" max="15369" width="9.5703125" style="88" bestFit="1" customWidth="1"/>
    <col min="15370" max="15373" width="9.42578125" style="88" customWidth="1"/>
    <col min="15374" max="15379" width="9.85546875" style="88" customWidth="1"/>
    <col min="15380" max="15617" width="9.140625" style="88"/>
    <col min="15618" max="15618" width="61.85546875" style="88" customWidth="1"/>
    <col min="15619" max="15619" width="8.42578125" style="88" bestFit="1" customWidth="1"/>
    <col min="15620" max="15620" width="12.140625" style="88" bestFit="1" customWidth="1"/>
    <col min="15621" max="15622" width="6.85546875" style="88" bestFit="1" customWidth="1"/>
    <col min="15623" max="15623" width="2" style="88" customWidth="1"/>
    <col min="15624" max="15624" width="10.42578125" style="88" customWidth="1"/>
    <col min="15625" max="15625" width="9.5703125" style="88" bestFit="1" customWidth="1"/>
    <col min="15626" max="15629" width="9.42578125" style="88" customWidth="1"/>
    <col min="15630" max="15635" width="9.85546875" style="88" customWidth="1"/>
    <col min="15636" max="15873" width="9.140625" style="88"/>
    <col min="15874" max="15874" width="61.85546875" style="88" customWidth="1"/>
    <col min="15875" max="15875" width="8.42578125" style="88" bestFit="1" customWidth="1"/>
    <col min="15876" max="15876" width="12.140625" style="88" bestFit="1" customWidth="1"/>
    <col min="15877" max="15878" width="6.85546875" style="88" bestFit="1" customWidth="1"/>
    <col min="15879" max="15879" width="2" style="88" customWidth="1"/>
    <col min="15880" max="15880" width="10.42578125" style="88" customWidth="1"/>
    <col min="15881" max="15881" width="9.5703125" style="88" bestFit="1" customWidth="1"/>
    <col min="15882" max="15885" width="9.42578125" style="88" customWidth="1"/>
    <col min="15886" max="15891" width="9.85546875" style="88" customWidth="1"/>
    <col min="15892" max="16129" width="9.140625" style="88"/>
    <col min="16130" max="16130" width="61.85546875" style="88" customWidth="1"/>
    <col min="16131" max="16131" width="8.42578125" style="88" bestFit="1" customWidth="1"/>
    <col min="16132" max="16132" width="12.140625" style="88" bestFit="1" customWidth="1"/>
    <col min="16133" max="16134" width="6.85546875" style="88" bestFit="1" customWidth="1"/>
    <col min="16135" max="16135" width="2" style="88" customWidth="1"/>
    <col min="16136" max="16136" width="10.42578125" style="88" customWidth="1"/>
    <col min="16137" max="16137" width="9.5703125" style="88" bestFit="1" customWidth="1"/>
    <col min="16138" max="16141" width="9.42578125" style="88" customWidth="1"/>
    <col min="16142" max="16147" width="9.85546875" style="88" customWidth="1"/>
    <col min="16148" max="16384" width="9.140625" style="88"/>
  </cols>
  <sheetData>
    <row r="1" spans="1:19" ht="15.75">
      <c r="A1" s="1398" t="s">
        <v>489</v>
      </c>
      <c r="B1" s="1396"/>
      <c r="C1" s="1396"/>
      <c r="D1" s="1396"/>
      <c r="E1" s="1396"/>
      <c r="F1" s="1396"/>
      <c r="G1" s="1396"/>
      <c r="H1" s="1396"/>
      <c r="I1" s="1396"/>
      <c r="J1" s="1396"/>
      <c r="K1" s="1396"/>
      <c r="L1" s="1396"/>
      <c r="M1" s="1396"/>
      <c r="N1" s="1396"/>
      <c r="O1" s="1396"/>
      <c r="P1" s="1396"/>
      <c r="Q1" s="1396"/>
      <c r="R1" s="1396"/>
      <c r="S1" s="1397"/>
    </row>
    <row r="2" spans="1:19">
      <c r="A2" s="69"/>
      <c r="B2" s="106"/>
      <c r="C2" s="106"/>
      <c r="D2" s="95"/>
      <c r="E2" s="95"/>
      <c r="F2" s="108"/>
      <c r="G2" s="108"/>
      <c r="I2" s="108"/>
      <c r="J2" s="108"/>
      <c r="K2" s="108"/>
      <c r="L2" s="108"/>
      <c r="M2" s="108"/>
      <c r="N2" s="108"/>
    </row>
    <row r="3" spans="1:19">
      <c r="A3" s="91"/>
      <c r="B3" s="110"/>
      <c r="C3" s="111" t="s">
        <v>87</v>
      </c>
      <c r="D3" s="169"/>
      <c r="E3" s="169"/>
      <c r="F3" s="170"/>
      <c r="G3" s="114"/>
      <c r="H3" s="1390" t="s">
        <v>225</v>
      </c>
      <c r="I3" s="1390"/>
      <c r="J3" s="1390"/>
      <c r="K3" s="1390"/>
      <c r="L3" s="1390"/>
      <c r="M3" s="1390"/>
      <c r="N3" s="1391" t="s">
        <v>226</v>
      </c>
      <c r="O3" s="1391"/>
      <c r="P3" s="1391"/>
      <c r="Q3" s="1391"/>
      <c r="R3" s="1391"/>
      <c r="S3" s="1391"/>
    </row>
    <row r="4" spans="1:19">
      <c r="A4" s="171" t="s">
        <v>88</v>
      </c>
      <c r="B4" s="116" t="s">
        <v>89</v>
      </c>
      <c r="C4" s="117" t="s">
        <v>90</v>
      </c>
      <c r="D4" s="172" t="s">
        <v>91</v>
      </c>
      <c r="E4" s="172" t="s">
        <v>92</v>
      </c>
      <c r="F4" s="173" t="s">
        <v>0</v>
      </c>
      <c r="G4" s="119"/>
      <c r="H4" s="120">
        <v>2015</v>
      </c>
      <c r="I4" s="120">
        <v>2016</v>
      </c>
      <c r="J4" s="120">
        <v>2017</v>
      </c>
      <c r="K4" s="120">
        <v>2018</v>
      </c>
      <c r="L4" s="120">
        <v>2019</v>
      </c>
      <c r="M4" s="120">
        <v>2020</v>
      </c>
      <c r="N4" s="120">
        <v>2015</v>
      </c>
      <c r="O4" s="120">
        <v>2016</v>
      </c>
      <c r="P4" s="120">
        <v>2017</v>
      </c>
      <c r="Q4" s="120">
        <v>2018</v>
      </c>
      <c r="R4" s="120">
        <v>2019</v>
      </c>
      <c r="S4" s="120">
        <v>2020</v>
      </c>
    </row>
    <row r="5" spans="1:19">
      <c r="A5" s="128" t="s">
        <v>93</v>
      </c>
      <c r="B5" s="122" t="s">
        <v>94</v>
      </c>
      <c r="C5" s="123" t="s">
        <v>95</v>
      </c>
      <c r="D5" s="124" t="s">
        <v>96</v>
      </c>
      <c r="E5" s="124" t="s">
        <v>111</v>
      </c>
      <c r="F5" s="174" t="s">
        <v>98</v>
      </c>
      <c r="G5" s="126"/>
      <c r="H5" s="127"/>
      <c r="I5" s="127"/>
      <c r="J5" s="127"/>
      <c r="K5" s="127"/>
      <c r="L5" s="127"/>
      <c r="M5" s="127"/>
      <c r="N5" s="127"/>
      <c r="O5" s="127"/>
      <c r="P5" s="128"/>
      <c r="Q5" s="128"/>
      <c r="R5" s="128"/>
      <c r="S5" s="128"/>
    </row>
    <row r="6" spans="1:19">
      <c r="A6" s="171"/>
      <c r="B6" s="129" t="s">
        <v>99</v>
      </c>
      <c r="C6" s="130"/>
      <c r="D6" s="177"/>
      <c r="E6" s="177"/>
      <c r="F6" s="178"/>
      <c r="G6" s="132"/>
      <c r="H6" s="179"/>
      <c r="I6" s="179"/>
      <c r="J6" s="179"/>
      <c r="K6" s="179"/>
      <c r="L6" s="179"/>
      <c r="M6" s="179"/>
      <c r="N6" s="92"/>
      <c r="O6" s="92"/>
      <c r="P6" s="92"/>
      <c r="Q6" s="92"/>
      <c r="R6" s="92"/>
      <c r="S6" s="92"/>
    </row>
    <row r="7" spans="1:19">
      <c r="A7" s="92"/>
      <c r="B7" s="134"/>
      <c r="C7" s="130"/>
      <c r="D7" s="180"/>
      <c r="E7" s="180"/>
      <c r="F7" s="176"/>
      <c r="G7" s="135"/>
      <c r="H7" s="136"/>
      <c r="I7" s="136"/>
      <c r="J7" s="136"/>
      <c r="K7" s="136"/>
      <c r="L7" s="136"/>
      <c r="M7" s="136"/>
      <c r="N7" s="92"/>
      <c r="O7" s="92"/>
      <c r="P7" s="92"/>
      <c r="Q7" s="92"/>
      <c r="R7" s="92"/>
      <c r="S7" s="92"/>
    </row>
    <row r="8" spans="1:19">
      <c r="A8" s="181">
        <v>1.1000000000000001</v>
      </c>
      <c r="B8" s="134"/>
      <c r="C8" s="130"/>
      <c r="D8" s="180"/>
      <c r="E8" s="180"/>
      <c r="F8" s="176">
        <f>E8*C8</f>
        <v>0</v>
      </c>
      <c r="G8" s="135"/>
      <c r="H8" s="971"/>
      <c r="I8" s="971"/>
      <c r="J8" s="971"/>
      <c r="K8" s="971"/>
      <c r="L8" s="971"/>
      <c r="M8" s="971"/>
      <c r="N8" s="971">
        <f t="shared" ref="N8:S8" si="0">H8*$F8</f>
        <v>0</v>
      </c>
      <c r="O8" s="971">
        <f t="shared" si="0"/>
        <v>0</v>
      </c>
      <c r="P8" s="971">
        <f t="shared" si="0"/>
        <v>0</v>
      </c>
      <c r="Q8" s="971">
        <f t="shared" si="0"/>
        <v>0</v>
      </c>
      <c r="R8" s="971">
        <f t="shared" si="0"/>
        <v>0</v>
      </c>
      <c r="S8" s="971">
        <f t="shared" si="0"/>
        <v>0</v>
      </c>
    </row>
    <row r="9" spans="1:19">
      <c r="A9" s="181"/>
      <c r="B9" s="242"/>
      <c r="C9" s="130"/>
      <c r="D9" s="180"/>
      <c r="E9" s="180"/>
      <c r="F9" s="176"/>
      <c r="G9" s="135"/>
      <c r="H9" s="971"/>
      <c r="I9" s="971"/>
      <c r="J9" s="971"/>
      <c r="K9" s="971"/>
      <c r="L9" s="971"/>
      <c r="M9" s="971"/>
      <c r="N9" s="971"/>
      <c r="O9" s="971"/>
      <c r="P9" s="971"/>
      <c r="Q9" s="971"/>
      <c r="R9" s="971"/>
      <c r="S9" s="971"/>
    </row>
    <row r="10" spans="1:19">
      <c r="A10" s="181"/>
      <c r="B10" s="242"/>
      <c r="C10" s="130"/>
      <c r="D10" s="180"/>
      <c r="E10" s="180"/>
      <c r="F10" s="176">
        <f>E10*C10</f>
        <v>0</v>
      </c>
      <c r="G10" s="135"/>
      <c r="H10" s="971"/>
      <c r="I10" s="971"/>
      <c r="J10" s="971"/>
      <c r="K10" s="971"/>
      <c r="L10" s="971"/>
      <c r="M10" s="971"/>
      <c r="N10" s="971">
        <f t="shared" ref="N10:S10" si="1">H10*$F10</f>
        <v>0</v>
      </c>
      <c r="O10" s="971">
        <f t="shared" si="1"/>
        <v>0</v>
      </c>
      <c r="P10" s="971">
        <f t="shared" si="1"/>
        <v>0</v>
      </c>
      <c r="Q10" s="971">
        <f t="shared" si="1"/>
        <v>0</v>
      </c>
      <c r="R10" s="971">
        <f t="shared" si="1"/>
        <v>0</v>
      </c>
      <c r="S10" s="971">
        <f t="shared" si="1"/>
        <v>0</v>
      </c>
    </row>
    <row r="11" spans="1:19">
      <c r="A11" s="181"/>
      <c r="B11" s="134"/>
      <c r="C11" s="130"/>
      <c r="D11" s="180"/>
      <c r="E11" s="180"/>
      <c r="F11" s="176"/>
      <c r="G11" s="135"/>
      <c r="H11" s="982"/>
      <c r="I11" s="982"/>
      <c r="J11" s="982"/>
      <c r="K11" s="982"/>
      <c r="L11" s="982"/>
      <c r="M11" s="982"/>
      <c r="N11" s="971"/>
      <c r="O11" s="971"/>
      <c r="P11" s="971"/>
      <c r="Q11" s="971"/>
      <c r="R11" s="971"/>
      <c r="S11" s="971"/>
    </row>
    <row r="12" spans="1:19">
      <c r="A12" s="181">
        <v>1.2</v>
      </c>
      <c r="B12" s="134"/>
      <c r="C12" s="130"/>
      <c r="D12" s="180"/>
      <c r="E12" s="180"/>
      <c r="F12" s="176">
        <f>E12*C12</f>
        <v>0</v>
      </c>
      <c r="G12" s="135"/>
      <c r="H12" s="971"/>
      <c r="I12" s="971"/>
      <c r="J12" s="971"/>
      <c r="K12" s="971"/>
      <c r="L12" s="971"/>
      <c r="M12" s="971"/>
      <c r="N12" s="971">
        <f t="shared" ref="N12:S12" si="2">H12*$F12</f>
        <v>0</v>
      </c>
      <c r="O12" s="971">
        <f t="shared" si="2"/>
        <v>0</v>
      </c>
      <c r="P12" s="971">
        <f t="shared" si="2"/>
        <v>0</v>
      </c>
      <c r="Q12" s="971">
        <f t="shared" si="2"/>
        <v>0</v>
      </c>
      <c r="R12" s="971">
        <f t="shared" si="2"/>
        <v>0</v>
      </c>
      <c r="S12" s="971">
        <f t="shared" si="2"/>
        <v>0</v>
      </c>
    </row>
    <row r="13" spans="1:19">
      <c r="A13" s="181"/>
      <c r="B13" s="134"/>
      <c r="C13" s="130"/>
      <c r="D13" s="180"/>
      <c r="E13" s="180"/>
      <c r="F13" s="176"/>
      <c r="G13" s="135"/>
      <c r="H13" s="982"/>
      <c r="I13" s="982"/>
      <c r="J13" s="982"/>
      <c r="K13" s="982"/>
      <c r="L13" s="982"/>
      <c r="M13" s="982"/>
      <c r="N13" s="971"/>
      <c r="O13" s="971"/>
      <c r="P13" s="971"/>
      <c r="Q13" s="971"/>
      <c r="R13" s="971"/>
      <c r="S13" s="971"/>
    </row>
    <row r="14" spans="1:19">
      <c r="A14" s="181"/>
      <c r="B14" s="134"/>
      <c r="C14" s="130"/>
      <c r="D14" s="180"/>
      <c r="E14" s="180"/>
      <c r="F14" s="176"/>
      <c r="G14" s="135"/>
      <c r="H14" s="971"/>
      <c r="I14" s="971"/>
      <c r="J14" s="971"/>
      <c r="K14" s="971"/>
      <c r="L14" s="971"/>
      <c r="M14" s="971"/>
      <c r="N14" s="971"/>
      <c r="O14" s="971"/>
      <c r="P14" s="971"/>
      <c r="Q14" s="971"/>
      <c r="R14" s="971"/>
      <c r="S14" s="971"/>
    </row>
    <row r="15" spans="1:19">
      <c r="A15" s="181">
        <v>1.3</v>
      </c>
      <c r="B15" s="134"/>
      <c r="C15" s="130"/>
      <c r="D15" s="180"/>
      <c r="E15" s="180"/>
      <c r="F15" s="176">
        <f>E15*C15</f>
        <v>0</v>
      </c>
      <c r="G15" s="135"/>
      <c r="H15" s="971"/>
      <c r="I15" s="971"/>
      <c r="J15" s="971"/>
      <c r="K15" s="971"/>
      <c r="L15" s="971"/>
      <c r="M15" s="971"/>
      <c r="N15" s="971">
        <f t="shared" ref="N15:S15" si="3">H15*$F15</f>
        <v>0</v>
      </c>
      <c r="O15" s="971">
        <f t="shared" si="3"/>
        <v>0</v>
      </c>
      <c r="P15" s="971">
        <f t="shared" si="3"/>
        <v>0</v>
      </c>
      <c r="Q15" s="971">
        <f t="shared" si="3"/>
        <v>0</v>
      </c>
      <c r="R15" s="971">
        <f t="shared" si="3"/>
        <v>0</v>
      </c>
      <c r="S15" s="971">
        <f t="shared" si="3"/>
        <v>0</v>
      </c>
    </row>
    <row r="16" spans="1:19">
      <c r="A16" s="181"/>
      <c r="B16" s="134"/>
      <c r="C16" s="130"/>
      <c r="D16" s="180"/>
      <c r="E16" s="180"/>
      <c r="F16" s="176"/>
      <c r="G16" s="135"/>
      <c r="H16" s="982"/>
      <c r="I16" s="982"/>
      <c r="J16" s="982"/>
      <c r="K16" s="982"/>
      <c r="L16" s="982"/>
      <c r="M16" s="982"/>
      <c r="N16" s="971"/>
      <c r="O16" s="971"/>
      <c r="P16" s="971"/>
      <c r="Q16" s="971"/>
      <c r="R16" s="971"/>
      <c r="S16" s="971"/>
    </row>
    <row r="17" spans="1:19">
      <c r="A17" s="181">
        <v>1.4</v>
      </c>
      <c r="B17" s="134"/>
      <c r="C17" s="130"/>
      <c r="D17" s="180"/>
      <c r="E17" s="180"/>
      <c r="F17" s="176">
        <f>E17*C17</f>
        <v>0</v>
      </c>
      <c r="G17" s="135"/>
      <c r="H17" s="971"/>
      <c r="I17" s="971"/>
      <c r="J17" s="971"/>
      <c r="K17" s="971"/>
      <c r="L17" s="971"/>
      <c r="M17" s="971"/>
      <c r="N17" s="971">
        <f t="shared" ref="N17:S17" si="4">H17*$F17</f>
        <v>0</v>
      </c>
      <c r="O17" s="971">
        <f t="shared" si="4"/>
        <v>0</v>
      </c>
      <c r="P17" s="971">
        <f t="shared" si="4"/>
        <v>0</v>
      </c>
      <c r="Q17" s="971">
        <f t="shared" si="4"/>
        <v>0</v>
      </c>
      <c r="R17" s="971">
        <f t="shared" si="4"/>
        <v>0</v>
      </c>
      <c r="S17" s="971">
        <f t="shared" si="4"/>
        <v>0</v>
      </c>
    </row>
    <row r="18" spans="1:19">
      <c r="A18" s="181"/>
      <c r="B18" s="134"/>
      <c r="C18" s="130"/>
      <c r="D18" s="180"/>
      <c r="E18" s="180"/>
      <c r="F18" s="176"/>
      <c r="G18" s="135"/>
      <c r="H18" s="971"/>
      <c r="I18" s="971"/>
      <c r="J18" s="971"/>
      <c r="K18" s="971"/>
      <c r="L18" s="971"/>
      <c r="M18" s="971"/>
      <c r="N18" s="971"/>
      <c r="O18" s="971"/>
      <c r="P18" s="971"/>
      <c r="Q18" s="971"/>
      <c r="R18" s="971"/>
      <c r="S18" s="971"/>
    </row>
    <row r="19" spans="1:19">
      <c r="A19" s="181"/>
      <c r="B19" s="134"/>
      <c r="C19" s="130"/>
      <c r="D19" s="180"/>
      <c r="E19" s="180"/>
      <c r="F19" s="176"/>
      <c r="G19" s="135"/>
      <c r="H19" s="971"/>
      <c r="I19" s="971"/>
      <c r="J19" s="971"/>
      <c r="K19" s="971"/>
      <c r="L19" s="971"/>
      <c r="M19" s="971"/>
      <c r="N19" s="971"/>
      <c r="O19" s="971"/>
      <c r="P19" s="971"/>
      <c r="Q19" s="971"/>
      <c r="R19" s="971"/>
      <c r="S19" s="971"/>
    </row>
    <row r="20" spans="1:19">
      <c r="A20" s="181">
        <v>1.5</v>
      </c>
      <c r="B20" s="134"/>
      <c r="C20" s="130"/>
      <c r="D20" s="180"/>
      <c r="E20" s="180"/>
      <c r="F20" s="176">
        <f>E20*C20</f>
        <v>0</v>
      </c>
      <c r="G20" s="135"/>
      <c r="H20" s="971"/>
      <c r="I20" s="971"/>
      <c r="J20" s="971"/>
      <c r="K20" s="971"/>
      <c r="L20" s="971"/>
      <c r="M20" s="971"/>
      <c r="N20" s="971">
        <f t="shared" ref="N20:S20" si="5">H20*$F20</f>
        <v>0</v>
      </c>
      <c r="O20" s="971">
        <f t="shared" si="5"/>
        <v>0</v>
      </c>
      <c r="P20" s="971">
        <f t="shared" si="5"/>
        <v>0</v>
      </c>
      <c r="Q20" s="971">
        <f t="shared" si="5"/>
        <v>0</v>
      </c>
      <c r="R20" s="971">
        <f t="shared" si="5"/>
        <v>0</v>
      </c>
      <c r="S20" s="971">
        <f t="shared" si="5"/>
        <v>0</v>
      </c>
    </row>
    <row r="21" spans="1:19">
      <c r="A21" s="181"/>
      <c r="B21" s="134"/>
      <c r="C21" s="130"/>
      <c r="D21" s="180"/>
      <c r="E21" s="180"/>
      <c r="F21" s="176"/>
      <c r="G21" s="135"/>
      <c r="H21" s="971"/>
      <c r="I21" s="971"/>
      <c r="J21" s="971"/>
      <c r="K21" s="971"/>
      <c r="L21" s="971"/>
      <c r="M21" s="971"/>
      <c r="N21" s="971"/>
      <c r="O21" s="971"/>
      <c r="P21" s="971"/>
      <c r="Q21" s="971"/>
      <c r="R21" s="971"/>
      <c r="S21" s="971"/>
    </row>
    <row r="22" spans="1:19">
      <c r="A22" s="181">
        <v>1.6</v>
      </c>
      <c r="B22" s="134"/>
      <c r="C22" s="130"/>
      <c r="D22" s="180"/>
      <c r="E22" s="180"/>
      <c r="F22" s="176">
        <f>E22*C22</f>
        <v>0</v>
      </c>
      <c r="G22" s="135"/>
      <c r="H22" s="971"/>
      <c r="I22" s="971"/>
      <c r="J22" s="971"/>
      <c r="K22" s="971"/>
      <c r="L22" s="971"/>
      <c r="M22" s="971"/>
      <c r="N22" s="971">
        <f t="shared" ref="N22:S22" si="6">H22*$F22</f>
        <v>0</v>
      </c>
      <c r="O22" s="971">
        <f t="shared" si="6"/>
        <v>0</v>
      </c>
      <c r="P22" s="971">
        <f t="shared" si="6"/>
        <v>0</v>
      </c>
      <c r="Q22" s="971">
        <f t="shared" si="6"/>
        <v>0</v>
      </c>
      <c r="R22" s="971">
        <f t="shared" si="6"/>
        <v>0</v>
      </c>
      <c r="S22" s="971">
        <f t="shared" si="6"/>
        <v>0</v>
      </c>
    </row>
    <row r="23" spans="1:19">
      <c r="A23" s="92"/>
      <c r="B23" s="134"/>
      <c r="C23" s="130"/>
      <c r="D23" s="180"/>
      <c r="E23" s="180"/>
      <c r="F23" s="176"/>
      <c r="G23" s="135"/>
      <c r="H23" s="971"/>
      <c r="I23" s="971"/>
      <c r="J23" s="971"/>
      <c r="K23" s="971"/>
      <c r="L23" s="971"/>
      <c r="M23" s="971"/>
      <c r="N23" s="971"/>
      <c r="O23" s="971"/>
      <c r="P23" s="971"/>
      <c r="Q23" s="971"/>
      <c r="R23" s="971"/>
      <c r="S23" s="971"/>
    </row>
    <row r="24" spans="1:19">
      <c r="A24" s="94"/>
      <c r="B24" s="141" t="s">
        <v>44</v>
      </c>
      <c r="C24" s="183">
        <f>SUM(C6:C23)</f>
        <v>0</v>
      </c>
      <c r="D24" s="232"/>
      <c r="E24" s="232"/>
      <c r="F24" s="183">
        <f>SUM(F6:F23)</f>
        <v>0</v>
      </c>
      <c r="G24" s="144"/>
      <c r="H24" s="1009"/>
      <c r="I24" s="232"/>
      <c r="J24" s="232"/>
      <c r="K24" s="232"/>
      <c r="L24" s="232"/>
      <c r="M24" s="232"/>
      <c r="N24" s="1010">
        <f t="shared" ref="N24:S24" si="7">SUM(N8:N22)</f>
        <v>0</v>
      </c>
      <c r="O24" s="1010">
        <f t="shared" si="7"/>
        <v>0</v>
      </c>
      <c r="P24" s="1010">
        <f t="shared" si="7"/>
        <v>0</v>
      </c>
      <c r="Q24" s="1010">
        <f t="shared" si="7"/>
        <v>0</v>
      </c>
      <c r="R24" s="1010">
        <f t="shared" si="7"/>
        <v>0</v>
      </c>
      <c r="S24" s="1010">
        <f t="shared" si="7"/>
        <v>0</v>
      </c>
    </row>
    <row r="25" spans="1:19">
      <c r="A25" s="92"/>
      <c r="B25" s="146" t="s">
        <v>103</v>
      </c>
      <c r="C25" s="130"/>
      <c r="D25" s="91"/>
      <c r="E25" s="180"/>
      <c r="F25" s="176"/>
      <c r="G25" s="135"/>
      <c r="H25" s="971"/>
      <c r="I25" s="971"/>
      <c r="J25" s="971"/>
      <c r="K25" s="971"/>
      <c r="L25" s="971"/>
      <c r="M25" s="971"/>
      <c r="N25" s="971"/>
      <c r="O25" s="971"/>
      <c r="P25" s="971"/>
      <c r="Q25" s="971"/>
      <c r="R25" s="971"/>
      <c r="S25" s="971"/>
    </row>
    <row r="26" spans="1:19">
      <c r="A26" s="92"/>
      <c r="B26" s="134"/>
      <c r="C26" s="130"/>
      <c r="D26" s="92"/>
      <c r="E26" s="180"/>
      <c r="F26" s="176"/>
      <c r="G26" s="149"/>
      <c r="H26" s="984"/>
      <c r="I26" s="984"/>
      <c r="J26" s="984"/>
      <c r="K26" s="984"/>
      <c r="L26" s="984"/>
      <c r="M26" s="984"/>
      <c r="N26" s="985"/>
      <c r="O26" s="985"/>
      <c r="P26" s="985"/>
      <c r="Q26" s="985"/>
      <c r="R26" s="985"/>
      <c r="S26" s="985"/>
    </row>
    <row r="27" spans="1:19">
      <c r="A27" s="181">
        <v>2.1</v>
      </c>
      <c r="B27" s="134" t="s">
        <v>120</v>
      </c>
      <c r="C27" s="617">
        <f>120/60</f>
        <v>2</v>
      </c>
      <c r="D27" s="186" t="str">
        <f>Inputs!$D$80</f>
        <v>Skilled Electrical Worker BH</v>
      </c>
      <c r="E27" s="180">
        <v>2</v>
      </c>
      <c r="F27" s="176">
        <f>E27*C27</f>
        <v>4</v>
      </c>
      <c r="G27" s="149"/>
      <c r="H27" s="971">
        <f>Inputs!L$80</f>
        <v>122.54295007007411</v>
      </c>
      <c r="I27" s="971">
        <f>Inputs!M$80</f>
        <v>124.96041976315415</v>
      </c>
      <c r="J27" s="971">
        <f>Inputs!N$80</f>
        <v>127.16457642850023</v>
      </c>
      <c r="K27" s="971">
        <f>Inputs!O$80</f>
        <v>129.40761185733479</v>
      </c>
      <c r="L27" s="971">
        <f>Inputs!P$80</f>
        <v>131.69021182588875</v>
      </c>
      <c r="M27" s="971">
        <f>Inputs!Q$80</f>
        <v>134.01307420668928</v>
      </c>
      <c r="N27" s="971">
        <f t="shared" ref="N27:S27" si="8">H27*$F27</f>
        <v>490.17180028029645</v>
      </c>
      <c r="O27" s="971">
        <f t="shared" si="8"/>
        <v>499.8416790526166</v>
      </c>
      <c r="P27" s="971">
        <f t="shared" si="8"/>
        <v>508.6583057140009</v>
      </c>
      <c r="Q27" s="971">
        <f t="shared" si="8"/>
        <v>517.63044742933914</v>
      </c>
      <c r="R27" s="971">
        <f t="shared" si="8"/>
        <v>526.76084730355501</v>
      </c>
      <c r="S27" s="971">
        <f t="shared" si="8"/>
        <v>536.05229682675713</v>
      </c>
    </row>
    <row r="28" spans="1:19">
      <c r="A28" s="181"/>
      <c r="B28" s="134"/>
      <c r="C28" s="130"/>
      <c r="D28" s="94"/>
      <c r="E28" s="180"/>
      <c r="F28" s="176"/>
      <c r="G28" s="149"/>
      <c r="H28" s="984"/>
      <c r="I28" s="984"/>
      <c r="J28" s="984"/>
      <c r="K28" s="984"/>
      <c r="L28" s="984"/>
      <c r="M28" s="984"/>
      <c r="N28" s="998"/>
      <c r="O28" s="998"/>
      <c r="P28" s="998"/>
      <c r="Q28" s="998"/>
      <c r="R28" s="998"/>
      <c r="S28" s="998"/>
    </row>
    <row r="29" spans="1:19">
      <c r="A29" s="187"/>
      <c r="B29" s="141" t="s">
        <v>44</v>
      </c>
      <c r="C29" s="183">
        <f>SUM(C25:C28)</f>
        <v>2</v>
      </c>
      <c r="D29" s="232"/>
      <c r="E29" s="232"/>
      <c r="F29" s="183">
        <f>SUM(F25:F28)</f>
        <v>4</v>
      </c>
      <c r="G29" s="144"/>
      <c r="H29" s="992"/>
      <c r="I29" s="992"/>
      <c r="J29" s="992"/>
      <c r="K29" s="992"/>
      <c r="L29" s="992"/>
      <c r="M29" s="992"/>
      <c r="N29" s="992">
        <f t="shared" ref="N29:S29" si="9">SUM(N27:N28)</f>
        <v>490.17180028029645</v>
      </c>
      <c r="O29" s="992">
        <f t="shared" si="9"/>
        <v>499.8416790526166</v>
      </c>
      <c r="P29" s="992">
        <f t="shared" si="9"/>
        <v>508.6583057140009</v>
      </c>
      <c r="Q29" s="992">
        <f t="shared" si="9"/>
        <v>517.63044742933914</v>
      </c>
      <c r="R29" s="992">
        <f t="shared" si="9"/>
        <v>526.76084730355501</v>
      </c>
      <c r="S29" s="992">
        <f t="shared" si="9"/>
        <v>536.05229682675713</v>
      </c>
    </row>
    <row r="30" spans="1:19">
      <c r="A30" s="181"/>
      <c r="B30" s="129" t="s">
        <v>104</v>
      </c>
      <c r="C30" s="130"/>
      <c r="D30" s="180"/>
      <c r="E30" s="180"/>
      <c r="F30" s="176"/>
      <c r="G30" s="149"/>
      <c r="H30" s="984"/>
      <c r="I30" s="984"/>
      <c r="J30" s="984"/>
      <c r="K30" s="984"/>
      <c r="L30" s="984"/>
      <c r="M30" s="984"/>
      <c r="N30" s="998"/>
      <c r="O30" s="998"/>
      <c r="P30" s="998"/>
      <c r="Q30" s="998"/>
      <c r="R30" s="998"/>
      <c r="S30" s="998"/>
    </row>
    <row r="31" spans="1:19">
      <c r="A31" s="92"/>
      <c r="B31" s="134"/>
      <c r="C31" s="130"/>
      <c r="D31" s="180"/>
      <c r="E31" s="180"/>
      <c r="F31" s="176"/>
      <c r="G31" s="149"/>
      <c r="H31" s="971"/>
      <c r="I31" s="971"/>
      <c r="J31" s="971"/>
      <c r="K31" s="971"/>
      <c r="L31" s="971"/>
      <c r="M31" s="971"/>
      <c r="N31" s="971"/>
      <c r="O31" s="971"/>
      <c r="P31" s="971"/>
      <c r="Q31" s="971"/>
      <c r="R31" s="971"/>
      <c r="S31" s="971"/>
    </row>
    <row r="32" spans="1:19">
      <c r="A32" s="181">
        <v>3.1</v>
      </c>
      <c r="B32" s="134"/>
      <c r="C32" s="130"/>
      <c r="D32" s="186"/>
      <c r="E32" s="180"/>
      <c r="F32" s="176">
        <f>E32*C32</f>
        <v>0</v>
      </c>
      <c r="G32" s="149"/>
      <c r="H32" s="985"/>
      <c r="I32" s="985"/>
      <c r="J32" s="985"/>
      <c r="K32" s="985"/>
      <c r="L32" s="985"/>
      <c r="M32" s="985"/>
      <c r="N32" s="971">
        <f t="shared" ref="N32:S32" si="10">H32*$F32</f>
        <v>0</v>
      </c>
      <c r="O32" s="971">
        <f t="shared" si="10"/>
        <v>0</v>
      </c>
      <c r="P32" s="971">
        <f t="shared" si="10"/>
        <v>0</v>
      </c>
      <c r="Q32" s="971">
        <f t="shared" si="10"/>
        <v>0</v>
      </c>
      <c r="R32" s="971">
        <f t="shared" si="10"/>
        <v>0</v>
      </c>
      <c r="S32" s="971">
        <f t="shared" si="10"/>
        <v>0</v>
      </c>
    </row>
    <row r="33" spans="1:19">
      <c r="A33" s="181"/>
      <c r="B33" s="134"/>
      <c r="C33" s="130"/>
      <c r="D33" s="199"/>
      <c r="E33" s="180"/>
      <c r="F33" s="176"/>
      <c r="G33" s="149"/>
      <c r="H33" s="971"/>
      <c r="I33" s="971"/>
      <c r="J33" s="971"/>
      <c r="K33" s="971"/>
      <c r="L33" s="971"/>
      <c r="M33" s="971"/>
      <c r="N33" s="971"/>
      <c r="O33" s="971"/>
      <c r="P33" s="971"/>
      <c r="Q33" s="971"/>
      <c r="R33" s="971"/>
      <c r="S33" s="971"/>
    </row>
    <row r="34" spans="1:19">
      <c r="A34" s="181">
        <v>3.2</v>
      </c>
      <c r="B34" s="134"/>
      <c r="C34" s="130"/>
      <c r="D34" s="186"/>
      <c r="E34" s="180"/>
      <c r="F34" s="176">
        <f>E34*C34</f>
        <v>0</v>
      </c>
      <c r="G34" s="149"/>
      <c r="H34" s="985"/>
      <c r="I34" s="985"/>
      <c r="J34" s="985"/>
      <c r="K34" s="985"/>
      <c r="L34" s="985"/>
      <c r="M34" s="985"/>
      <c r="N34" s="971">
        <f t="shared" ref="N34:S34" si="11">H34*$F34</f>
        <v>0</v>
      </c>
      <c r="O34" s="971">
        <f t="shared" si="11"/>
        <v>0</v>
      </c>
      <c r="P34" s="971">
        <f t="shared" si="11"/>
        <v>0</v>
      </c>
      <c r="Q34" s="971">
        <f t="shared" si="11"/>
        <v>0</v>
      </c>
      <c r="R34" s="971">
        <f t="shared" si="11"/>
        <v>0</v>
      </c>
      <c r="S34" s="971">
        <f t="shared" si="11"/>
        <v>0</v>
      </c>
    </row>
    <row r="35" spans="1:19">
      <c r="A35" s="92"/>
      <c r="B35" s="134"/>
      <c r="C35" s="130"/>
      <c r="D35" s="180"/>
      <c r="E35" s="180"/>
      <c r="F35" s="176"/>
      <c r="G35" s="135"/>
      <c r="H35" s="982"/>
      <c r="I35" s="982"/>
      <c r="J35" s="982"/>
      <c r="K35" s="982"/>
      <c r="L35" s="982"/>
      <c r="M35" s="982"/>
      <c r="N35" s="1000"/>
      <c r="O35" s="1000"/>
      <c r="P35" s="1000"/>
      <c r="Q35" s="1000"/>
      <c r="R35" s="1000"/>
      <c r="S35" s="1000"/>
    </row>
    <row r="36" spans="1:19">
      <c r="A36" s="181">
        <v>3.3</v>
      </c>
      <c r="B36" s="134"/>
      <c r="C36" s="130"/>
      <c r="D36" s="186"/>
      <c r="E36" s="180"/>
      <c r="F36" s="176">
        <f>E36*C36</f>
        <v>0</v>
      </c>
      <c r="G36" s="135"/>
      <c r="H36" s="985"/>
      <c r="I36" s="985"/>
      <c r="J36" s="985"/>
      <c r="K36" s="985"/>
      <c r="L36" s="985"/>
      <c r="M36" s="985"/>
      <c r="N36" s="971">
        <f t="shared" ref="N36:S36" si="12">H36*$F36</f>
        <v>0</v>
      </c>
      <c r="O36" s="971">
        <f t="shared" si="12"/>
        <v>0</v>
      </c>
      <c r="P36" s="971">
        <f t="shared" si="12"/>
        <v>0</v>
      </c>
      <c r="Q36" s="971">
        <f t="shared" si="12"/>
        <v>0</v>
      </c>
      <c r="R36" s="971">
        <f t="shared" si="12"/>
        <v>0</v>
      </c>
      <c r="S36" s="971">
        <f t="shared" si="12"/>
        <v>0</v>
      </c>
    </row>
    <row r="37" spans="1:19">
      <c r="A37" s="181"/>
      <c r="B37" s="134"/>
      <c r="C37" s="130"/>
      <c r="D37" s="199"/>
      <c r="E37" s="180"/>
      <c r="F37" s="176"/>
      <c r="G37" s="108"/>
      <c r="H37" s="971"/>
      <c r="I37" s="971"/>
      <c r="J37" s="971"/>
      <c r="K37" s="971"/>
      <c r="L37" s="971"/>
      <c r="M37" s="971"/>
      <c r="N37" s="971"/>
      <c r="O37" s="971"/>
      <c r="P37" s="971"/>
      <c r="Q37" s="971"/>
      <c r="R37" s="971"/>
      <c r="S37" s="971"/>
    </row>
    <row r="38" spans="1:19">
      <c r="A38" s="181">
        <v>3.4</v>
      </c>
      <c r="B38" s="134"/>
      <c r="C38" s="130"/>
      <c r="D38" s="186"/>
      <c r="E38" s="180"/>
      <c r="F38" s="176">
        <f>E38*C38</f>
        <v>0</v>
      </c>
      <c r="G38" s="135"/>
      <c r="H38" s="985"/>
      <c r="I38" s="985"/>
      <c r="J38" s="985"/>
      <c r="K38" s="985"/>
      <c r="L38" s="985"/>
      <c r="M38" s="985"/>
      <c r="N38" s="971">
        <f t="shared" ref="N38:S38" si="13">H38*$F38</f>
        <v>0</v>
      </c>
      <c r="O38" s="971">
        <f t="shared" si="13"/>
        <v>0</v>
      </c>
      <c r="P38" s="971">
        <f t="shared" si="13"/>
        <v>0</v>
      </c>
      <c r="Q38" s="971">
        <f t="shared" si="13"/>
        <v>0</v>
      </c>
      <c r="R38" s="971">
        <f t="shared" si="13"/>
        <v>0</v>
      </c>
      <c r="S38" s="971">
        <f t="shared" si="13"/>
        <v>0</v>
      </c>
    </row>
    <row r="39" spans="1:19">
      <c r="A39" s="181"/>
      <c r="B39" s="134"/>
      <c r="C39" s="130"/>
      <c r="D39" s="180"/>
      <c r="E39" s="180"/>
      <c r="F39" s="176"/>
      <c r="G39" s="107"/>
      <c r="H39" s="982"/>
      <c r="I39" s="982"/>
      <c r="J39" s="982"/>
      <c r="K39" s="982"/>
      <c r="L39" s="982"/>
      <c r="M39" s="982"/>
      <c r="N39" s="1000"/>
      <c r="O39" s="1000"/>
      <c r="P39" s="1000"/>
      <c r="Q39" s="1000"/>
      <c r="R39" s="1000"/>
      <c r="S39" s="1000"/>
    </row>
    <row r="40" spans="1:19">
      <c r="A40" s="187"/>
      <c r="B40" s="141" t="s">
        <v>44</v>
      </c>
      <c r="C40" s="183">
        <f>SUM(C30:C39)</f>
        <v>0</v>
      </c>
      <c r="D40" s="232"/>
      <c r="E40" s="232"/>
      <c r="F40" s="183">
        <f>SUM(F30:F39)</f>
        <v>0</v>
      </c>
      <c r="G40" s="144"/>
      <c r="H40" s="992"/>
      <c r="I40" s="992"/>
      <c r="J40" s="992"/>
      <c r="K40" s="992"/>
      <c r="L40" s="992"/>
      <c r="M40" s="992"/>
      <c r="N40" s="992">
        <f t="shared" ref="N40:S40" si="14">SUM(N32:N38)</f>
        <v>0</v>
      </c>
      <c r="O40" s="992">
        <f t="shared" si="14"/>
        <v>0</v>
      </c>
      <c r="P40" s="992">
        <f t="shared" si="14"/>
        <v>0</v>
      </c>
      <c r="Q40" s="992">
        <f t="shared" si="14"/>
        <v>0</v>
      </c>
      <c r="R40" s="992">
        <f t="shared" si="14"/>
        <v>0</v>
      </c>
      <c r="S40" s="992">
        <f t="shared" si="14"/>
        <v>0</v>
      </c>
    </row>
    <row r="41" spans="1:19">
      <c r="A41" s="92"/>
      <c r="B41" s="129" t="s">
        <v>106</v>
      </c>
      <c r="C41" s="130"/>
      <c r="D41" s="180"/>
      <c r="E41" s="180"/>
      <c r="F41" s="176"/>
      <c r="G41" s="135"/>
      <c r="H41" s="982"/>
      <c r="I41" s="982"/>
      <c r="J41" s="982"/>
      <c r="K41" s="982"/>
      <c r="L41" s="982"/>
      <c r="M41" s="982"/>
      <c r="N41" s="1000"/>
      <c r="O41" s="1000"/>
      <c r="P41" s="1000"/>
      <c r="Q41" s="1000"/>
      <c r="R41" s="1000"/>
      <c r="S41" s="1000"/>
    </row>
    <row r="42" spans="1:19">
      <c r="A42" s="92"/>
      <c r="B42" s="134"/>
      <c r="C42" s="130"/>
      <c r="D42" s="180"/>
      <c r="E42" s="180"/>
      <c r="F42" s="176"/>
      <c r="G42" s="135"/>
      <c r="H42" s="971"/>
      <c r="I42" s="971"/>
      <c r="J42" s="971"/>
      <c r="K42" s="971"/>
      <c r="L42" s="971"/>
      <c r="M42" s="971"/>
      <c r="N42" s="971"/>
      <c r="O42" s="971"/>
      <c r="P42" s="971"/>
      <c r="Q42" s="971"/>
      <c r="R42" s="971"/>
      <c r="S42" s="971"/>
    </row>
    <row r="43" spans="1:19">
      <c r="A43" s="181">
        <v>4.0999999999999996</v>
      </c>
      <c r="B43" s="134"/>
      <c r="C43" s="130"/>
      <c r="D43" s="186"/>
      <c r="E43" s="180"/>
      <c r="F43" s="176">
        <f>E43*C43</f>
        <v>0</v>
      </c>
      <c r="G43" s="135"/>
      <c r="H43" s="985"/>
      <c r="I43" s="985"/>
      <c r="J43" s="985"/>
      <c r="K43" s="985"/>
      <c r="L43" s="985"/>
      <c r="M43" s="985"/>
      <c r="N43" s="1015">
        <f t="shared" ref="N43:S43" si="15">H43*$F43</f>
        <v>0</v>
      </c>
      <c r="O43" s="1015">
        <f t="shared" si="15"/>
        <v>0</v>
      </c>
      <c r="P43" s="1015">
        <f t="shared" si="15"/>
        <v>0</v>
      </c>
      <c r="Q43" s="1015">
        <f t="shared" si="15"/>
        <v>0</v>
      </c>
      <c r="R43" s="1015">
        <f t="shared" si="15"/>
        <v>0</v>
      </c>
      <c r="S43" s="1015">
        <f t="shared" si="15"/>
        <v>0</v>
      </c>
    </row>
    <row r="44" spans="1:19">
      <c r="A44" s="181"/>
      <c r="B44" s="134"/>
      <c r="C44" s="200"/>
      <c r="D44" s="180"/>
      <c r="E44" s="180"/>
      <c r="F44" s="176"/>
      <c r="G44" s="107"/>
      <c r="H44" s="971"/>
      <c r="I44" s="971"/>
      <c r="J44" s="971"/>
      <c r="K44" s="971"/>
      <c r="L44" s="971"/>
      <c r="M44" s="971"/>
      <c r="N44" s="971"/>
      <c r="O44" s="971"/>
      <c r="P44" s="971"/>
      <c r="Q44" s="971"/>
      <c r="R44" s="971"/>
      <c r="S44" s="971"/>
    </row>
    <row r="45" spans="1:19">
      <c r="A45" s="181">
        <v>4.2</v>
      </c>
      <c r="B45" s="134"/>
      <c r="C45" s="130"/>
      <c r="D45" s="180"/>
      <c r="E45" s="180"/>
      <c r="F45" s="176">
        <f>E45*C45</f>
        <v>0</v>
      </c>
      <c r="G45" s="107"/>
      <c r="H45" s="971"/>
      <c r="I45" s="971"/>
      <c r="J45" s="971"/>
      <c r="K45" s="971"/>
      <c r="L45" s="971"/>
      <c r="M45" s="971"/>
      <c r="N45" s="971">
        <f t="shared" ref="N45:S45" si="16">H45*$F45</f>
        <v>0</v>
      </c>
      <c r="O45" s="971">
        <f t="shared" si="16"/>
        <v>0</v>
      </c>
      <c r="P45" s="971">
        <f t="shared" si="16"/>
        <v>0</v>
      </c>
      <c r="Q45" s="971">
        <f t="shared" si="16"/>
        <v>0</v>
      </c>
      <c r="R45" s="971">
        <f t="shared" si="16"/>
        <v>0</v>
      </c>
      <c r="S45" s="971">
        <f t="shared" si="16"/>
        <v>0</v>
      </c>
    </row>
    <row r="46" spans="1:19">
      <c r="A46" s="181"/>
      <c r="B46" s="134"/>
      <c r="C46" s="130"/>
      <c r="D46" s="180"/>
      <c r="E46" s="180"/>
      <c r="F46" s="176"/>
      <c r="G46" s="107"/>
      <c r="H46" s="971"/>
      <c r="I46" s="971"/>
      <c r="J46" s="971"/>
      <c r="K46" s="971"/>
      <c r="L46" s="971"/>
      <c r="M46" s="971"/>
      <c r="N46" s="971"/>
      <c r="O46" s="971"/>
      <c r="P46" s="971"/>
      <c r="Q46" s="971"/>
      <c r="R46" s="971"/>
      <c r="S46" s="971"/>
    </row>
    <row r="47" spans="1:19">
      <c r="A47" s="181"/>
      <c r="B47" s="134"/>
      <c r="C47" s="200"/>
      <c r="D47" s="180"/>
      <c r="E47" s="180"/>
      <c r="F47" s="176"/>
      <c r="G47" s="107"/>
      <c r="H47" s="1013"/>
      <c r="I47" s="1013"/>
      <c r="J47" s="1013"/>
      <c r="K47" s="1013"/>
      <c r="L47" s="1013"/>
      <c r="M47" s="1013"/>
      <c r="N47" s="1014"/>
      <c r="O47" s="1014"/>
      <c r="P47" s="1014"/>
      <c r="Q47" s="1014"/>
      <c r="R47" s="1014"/>
      <c r="S47" s="1014"/>
    </row>
    <row r="48" spans="1:19">
      <c r="A48" s="181">
        <v>4.3</v>
      </c>
      <c r="B48" s="134"/>
      <c r="C48" s="130"/>
      <c r="D48" s="180"/>
      <c r="E48" s="180"/>
      <c r="F48" s="176">
        <f>E48*C48</f>
        <v>0</v>
      </c>
      <c r="G48" s="107"/>
      <c r="H48" s="971"/>
      <c r="I48" s="971"/>
      <c r="J48" s="971"/>
      <c r="K48" s="971"/>
      <c r="L48" s="971"/>
      <c r="M48" s="971"/>
      <c r="N48" s="971">
        <f t="shared" ref="N48:S48" si="17">H48*$F48</f>
        <v>0</v>
      </c>
      <c r="O48" s="971">
        <f t="shared" si="17"/>
        <v>0</v>
      </c>
      <c r="P48" s="971">
        <f t="shared" si="17"/>
        <v>0</v>
      </c>
      <c r="Q48" s="971">
        <f t="shared" si="17"/>
        <v>0</v>
      </c>
      <c r="R48" s="971">
        <f t="shared" si="17"/>
        <v>0</v>
      </c>
      <c r="S48" s="971">
        <f t="shared" si="17"/>
        <v>0</v>
      </c>
    </row>
    <row r="49" spans="1:19">
      <c r="A49" s="181"/>
      <c r="B49" s="134"/>
      <c r="C49" s="130"/>
      <c r="D49" s="180"/>
      <c r="E49" s="180"/>
      <c r="F49" s="176"/>
      <c r="G49" s="107"/>
      <c r="H49" s="984"/>
      <c r="I49" s="984"/>
      <c r="J49" s="984"/>
      <c r="K49" s="984"/>
      <c r="L49" s="984"/>
      <c r="M49" s="984"/>
      <c r="N49" s="984"/>
      <c r="O49" s="998"/>
      <c r="P49" s="998"/>
      <c r="Q49" s="998"/>
      <c r="R49" s="998"/>
      <c r="S49" s="998"/>
    </row>
    <row r="50" spans="1:19">
      <c r="A50" s="181">
        <v>4.4000000000000004</v>
      </c>
      <c r="B50" s="134"/>
      <c r="C50" s="130"/>
      <c r="D50" s="180"/>
      <c r="E50" s="180"/>
      <c r="F50" s="176">
        <f>E50*C50</f>
        <v>0</v>
      </c>
      <c r="G50" s="107"/>
      <c r="H50" s="971"/>
      <c r="I50" s="971"/>
      <c r="J50" s="971"/>
      <c r="K50" s="971"/>
      <c r="L50" s="971"/>
      <c r="M50" s="971"/>
      <c r="N50" s="971">
        <f t="shared" ref="N50:S50" si="18">H50*$F50</f>
        <v>0</v>
      </c>
      <c r="O50" s="971">
        <f t="shared" si="18"/>
        <v>0</v>
      </c>
      <c r="P50" s="971">
        <f t="shared" si="18"/>
        <v>0</v>
      </c>
      <c r="Q50" s="971">
        <f t="shared" si="18"/>
        <v>0</v>
      </c>
      <c r="R50" s="971">
        <f t="shared" si="18"/>
        <v>0</v>
      </c>
      <c r="S50" s="971">
        <f t="shared" si="18"/>
        <v>0</v>
      </c>
    </row>
    <row r="51" spans="1:19">
      <c r="A51" s="181"/>
      <c r="B51" s="134"/>
      <c r="C51" s="200"/>
      <c r="D51" s="180"/>
      <c r="E51" s="180"/>
      <c r="F51" s="176"/>
      <c r="G51" s="107"/>
      <c r="H51" s="984"/>
      <c r="I51" s="984"/>
      <c r="J51" s="984"/>
      <c r="K51" s="984"/>
      <c r="L51" s="984"/>
      <c r="M51" s="984"/>
      <c r="N51" s="984"/>
      <c r="O51" s="998"/>
      <c r="P51" s="998"/>
      <c r="Q51" s="998"/>
      <c r="R51" s="998"/>
      <c r="S51" s="998"/>
    </row>
    <row r="52" spans="1:19">
      <c r="A52" s="181"/>
      <c r="B52" s="134"/>
      <c r="C52" s="200"/>
      <c r="D52" s="180"/>
      <c r="E52" s="180"/>
      <c r="F52" s="176"/>
      <c r="H52" s="982"/>
      <c r="I52" s="982"/>
      <c r="J52" s="982"/>
      <c r="K52" s="982"/>
      <c r="L52" s="982"/>
      <c r="M52" s="982"/>
      <c r="N52" s="982"/>
      <c r="O52" s="1000"/>
      <c r="P52" s="1000"/>
      <c r="Q52" s="1000"/>
      <c r="R52" s="1000"/>
      <c r="S52" s="1000"/>
    </row>
    <row r="53" spans="1:19">
      <c r="A53" s="181"/>
      <c r="B53" s="134"/>
      <c r="C53" s="200"/>
      <c r="D53" s="180"/>
      <c r="E53" s="180"/>
      <c r="F53" s="176"/>
      <c r="H53" s="982"/>
      <c r="I53" s="982"/>
      <c r="J53" s="982"/>
      <c r="K53" s="982"/>
      <c r="L53" s="982"/>
      <c r="M53" s="982"/>
      <c r="N53" s="982"/>
      <c r="O53" s="1000"/>
      <c r="P53" s="1000"/>
      <c r="Q53" s="1000"/>
      <c r="R53" s="1000"/>
      <c r="S53" s="1000"/>
    </row>
    <row r="54" spans="1:19">
      <c r="A54" s="187"/>
      <c r="B54" s="141" t="s">
        <v>44</v>
      </c>
      <c r="C54" s="183">
        <f>SUM(C41:C53)</f>
        <v>0</v>
      </c>
      <c r="D54" s="232"/>
      <c r="E54" s="232"/>
      <c r="F54" s="183">
        <f>SUM(F41:F53)</f>
        <v>0</v>
      </c>
      <c r="G54" s="144"/>
      <c r="H54" s="991"/>
      <c r="I54" s="991"/>
      <c r="J54" s="991"/>
      <c r="K54" s="991"/>
      <c r="L54" s="991"/>
      <c r="M54" s="991"/>
      <c r="N54" s="992">
        <f t="shared" ref="N54:S54" si="19">SUM(N43:N53)</f>
        <v>0</v>
      </c>
      <c r="O54" s="992">
        <f t="shared" si="19"/>
        <v>0</v>
      </c>
      <c r="P54" s="992">
        <f t="shared" si="19"/>
        <v>0</v>
      </c>
      <c r="Q54" s="992">
        <f t="shared" si="19"/>
        <v>0</v>
      </c>
      <c r="R54" s="992">
        <f t="shared" si="19"/>
        <v>0</v>
      </c>
      <c r="S54" s="992">
        <f t="shared" si="19"/>
        <v>0</v>
      </c>
    </row>
    <row r="55" spans="1:19">
      <c r="A55" s="254"/>
      <c r="B55" s="152"/>
      <c r="C55" s="153"/>
      <c r="D55" s="191"/>
      <c r="E55" s="191"/>
      <c r="F55" s="192"/>
      <c r="G55" s="135"/>
      <c r="H55" s="982"/>
      <c r="I55" s="982"/>
      <c r="J55" s="982"/>
      <c r="K55" s="982"/>
      <c r="L55" s="982"/>
      <c r="M55" s="982"/>
      <c r="N55" s="982"/>
      <c r="O55" s="1000"/>
      <c r="P55" s="1000"/>
      <c r="Q55" s="1000"/>
      <c r="R55" s="1000"/>
      <c r="S55" s="1000"/>
    </row>
    <row r="56" spans="1:19">
      <c r="A56" s="254"/>
      <c r="B56" s="152" t="s">
        <v>130</v>
      </c>
      <c r="C56" s="193">
        <f>C24+C29+C40+C54</f>
        <v>2</v>
      </c>
      <c r="D56" s="90"/>
      <c r="E56" s="90"/>
      <c r="F56" s="193">
        <f>F24+F29+F40+F54</f>
        <v>4</v>
      </c>
      <c r="G56" s="194"/>
      <c r="H56" s="991"/>
      <c r="I56" s="991"/>
      <c r="J56" s="991"/>
      <c r="K56" s="991"/>
      <c r="L56" s="991"/>
      <c r="M56" s="991"/>
      <c r="N56" s="1011">
        <f t="shared" ref="N56:S56" si="20">N24+N29+N40+N54</f>
        <v>490.17180028029645</v>
      </c>
      <c r="O56" s="1011">
        <f t="shared" si="20"/>
        <v>499.8416790526166</v>
      </c>
      <c r="P56" s="1011">
        <f t="shared" si="20"/>
        <v>508.6583057140009</v>
      </c>
      <c r="Q56" s="1011">
        <f t="shared" si="20"/>
        <v>517.63044742933914</v>
      </c>
      <c r="R56" s="1011">
        <f t="shared" si="20"/>
        <v>526.76084730355501</v>
      </c>
      <c r="S56" s="1011">
        <f t="shared" si="20"/>
        <v>536.05229682675713</v>
      </c>
    </row>
    <row r="57" spans="1:19">
      <c r="H57" s="979"/>
      <c r="I57" s="980"/>
      <c r="J57" s="980"/>
      <c r="K57" s="980"/>
      <c r="L57" s="980"/>
      <c r="M57" s="980"/>
      <c r="N57" s="980"/>
    </row>
    <row r="58" spans="1:19" s="102" customFormat="1">
      <c r="B58" s="152"/>
      <c r="F58" s="157"/>
      <c r="G58" s="107"/>
      <c r="H58"/>
      <c r="I58"/>
      <c r="J58"/>
      <c r="K58"/>
      <c r="L58"/>
      <c r="M58"/>
      <c r="N58"/>
      <c r="O58"/>
      <c r="P58"/>
      <c r="Q58"/>
      <c r="R58"/>
      <c r="S58"/>
    </row>
    <row r="59" spans="1:19" s="102" customFormat="1">
      <c r="F59" s="157"/>
      <c r="G59" s="107"/>
      <c r="H59"/>
      <c r="I59"/>
      <c r="J59"/>
      <c r="K59"/>
      <c r="L59"/>
      <c r="M59"/>
      <c r="N59"/>
      <c r="O59"/>
      <c r="P59"/>
      <c r="Q59"/>
      <c r="R59"/>
      <c r="S59"/>
    </row>
    <row r="60" spans="1:19" s="102" customFormat="1">
      <c r="B60" s="152"/>
      <c r="F60" s="157"/>
      <c r="G60" s="107"/>
      <c r="H60"/>
      <c r="I60"/>
      <c r="J60"/>
      <c r="K60"/>
      <c r="L60"/>
      <c r="M60"/>
      <c r="N60"/>
      <c r="O60"/>
      <c r="P60"/>
      <c r="Q60"/>
      <c r="R60"/>
      <c r="S60"/>
    </row>
    <row r="61" spans="1:19" s="102" customFormat="1">
      <c r="B61" s="152"/>
      <c r="F61" s="157"/>
      <c r="G61" s="107"/>
      <c r="H61" s="1001"/>
      <c r="I61" s="1002"/>
      <c r="J61" s="1002"/>
      <c r="K61" s="1002"/>
      <c r="L61" s="1002"/>
      <c r="M61" s="1002"/>
      <c r="N61" s="255"/>
      <c r="O61" s="255"/>
      <c r="P61" s="255"/>
      <c r="Q61" s="255"/>
      <c r="R61" s="255"/>
      <c r="S61" s="255"/>
    </row>
    <row r="62" spans="1:19">
      <c r="B62" s="354" t="s">
        <v>229</v>
      </c>
      <c r="H62" s="979"/>
      <c r="I62" s="979"/>
      <c r="J62" s="979"/>
      <c r="K62" s="979"/>
      <c r="L62" s="979"/>
      <c r="M62" s="979"/>
      <c r="N62" s="979">
        <f>N56</f>
        <v>490.17180028029645</v>
      </c>
      <c r="O62" s="979">
        <f>O56</f>
        <v>499.8416790526166</v>
      </c>
      <c r="P62" s="979">
        <f t="shared" ref="P62:S62" si="21">P56</f>
        <v>508.6583057140009</v>
      </c>
      <c r="Q62" s="979">
        <f t="shared" si="21"/>
        <v>517.63044742933914</v>
      </c>
      <c r="R62" s="979">
        <f t="shared" si="21"/>
        <v>526.76084730355501</v>
      </c>
      <c r="S62" s="979">
        <f t="shared" si="21"/>
        <v>536.05229682675713</v>
      </c>
    </row>
    <row r="63" spans="1:19">
      <c r="B63" s="354" t="s">
        <v>43</v>
      </c>
      <c r="H63" s="979"/>
      <c r="I63" s="979"/>
      <c r="J63" s="979"/>
      <c r="K63" s="979"/>
      <c r="L63" s="979"/>
      <c r="M63" s="979"/>
      <c r="N63" s="979"/>
      <c r="O63" s="979"/>
      <c r="P63" s="979"/>
      <c r="Q63" s="979"/>
      <c r="R63" s="979"/>
      <c r="S63" s="979"/>
    </row>
    <row r="64" spans="1:19">
      <c r="B64" s="354" t="s">
        <v>232</v>
      </c>
      <c r="H64" s="979"/>
      <c r="I64" s="979"/>
      <c r="J64" s="979"/>
      <c r="K64" s="979"/>
      <c r="L64" s="979"/>
      <c r="M64" s="979"/>
      <c r="N64" s="980"/>
      <c r="O64" s="980"/>
      <c r="P64" s="980"/>
      <c r="Q64" s="980"/>
      <c r="R64" s="980"/>
      <c r="S64" s="980"/>
    </row>
    <row r="65" spans="2:19">
      <c r="B65" s="354" t="s">
        <v>238</v>
      </c>
      <c r="H65" s="979"/>
      <c r="I65" s="979"/>
      <c r="J65" s="979"/>
      <c r="K65" s="979"/>
      <c r="L65" s="979"/>
      <c r="M65" s="979"/>
      <c r="N65" s="979">
        <f>SUM(N66,N62:N64)*(Inputs!$M$27)</f>
        <v>64.648758738968297</v>
      </c>
      <c r="O65" s="979">
        <f>SUM(O66,O62:O64)*(Inputs!$M$27)</f>
        <v>65.924119050249601</v>
      </c>
      <c r="P65" s="979">
        <f>SUM(P66,P62:P64)*(Inputs!$M$27)</f>
        <v>67.086943940619577</v>
      </c>
      <c r="Q65" s="979">
        <f>SUM(Q66,Q62:Q64)*(Inputs!$M$27)</f>
        <v>68.27027971145553</v>
      </c>
      <c r="R65" s="979">
        <f>SUM(R66,R62:R64)*(Inputs!$M$27)</f>
        <v>69.474488150865866</v>
      </c>
      <c r="S65" s="979">
        <f>SUM(S66,S62:S64)*(Inputs!$M$27)</f>
        <v>70.699937428480993</v>
      </c>
    </row>
    <row r="66" spans="2:19">
      <c r="B66" s="354" t="s">
        <v>237</v>
      </c>
      <c r="H66" s="979"/>
      <c r="I66" s="979"/>
      <c r="J66" s="979"/>
      <c r="K66" s="979"/>
      <c r="L66" s="979"/>
      <c r="M66" s="979"/>
      <c r="N66" s="979">
        <f>SUM(N62:N64)*(Inputs!$M$26)</f>
        <v>44.115462025226677</v>
      </c>
      <c r="O66" s="979">
        <f>SUM(O62:O64)*(Inputs!$M$26)</f>
        <v>44.985751114735493</v>
      </c>
      <c r="P66" s="979">
        <f>SUM(P62:P64)*(Inputs!$M$26)</f>
        <v>45.779247514260078</v>
      </c>
      <c r="Q66" s="979">
        <f>SUM(Q62:Q64)*(Inputs!$M$26)</f>
        <v>46.586740268640519</v>
      </c>
      <c r="R66" s="979">
        <f>SUM(R62:R64)*(Inputs!$M$26)</f>
        <v>47.408476257319947</v>
      </c>
      <c r="S66" s="979">
        <f>SUM(S62:S64)*(Inputs!$M$26)</f>
        <v>48.244706714408139</v>
      </c>
    </row>
    <row r="67" spans="2:19">
      <c r="B67" s="989" t="s">
        <v>85</v>
      </c>
      <c r="H67" s="396"/>
      <c r="I67" s="396"/>
      <c r="J67" s="396"/>
      <c r="K67" s="396"/>
      <c r="L67" s="396"/>
      <c r="M67" s="396"/>
      <c r="N67" s="979">
        <f>SUM(N62:N66)*Inputs!$M$28</f>
        <v>41.925521473114394</v>
      </c>
      <c r="O67" s="979">
        <f>SUM(O62:O66)*Inputs!$M$28</f>
        <v>42.752608445232127</v>
      </c>
      <c r="P67" s="979">
        <f>SUM(P62:P66)*Inputs!$M$28</f>
        <v>43.506714801821644</v>
      </c>
      <c r="Q67" s="979">
        <f>SUM(Q62:Q66)*Inputs!$M$28</f>
        <v>44.274122718660465</v>
      </c>
      <c r="R67" s="979">
        <f>SUM(R62:R66)*Inputs!$M$28</f>
        <v>45.055066819821867</v>
      </c>
      <c r="S67" s="979">
        <f>SUM(S62:S66)*Inputs!$M$28</f>
        <v>45.849785867875248</v>
      </c>
    </row>
    <row r="68" spans="2:19">
      <c r="B68" s="989"/>
      <c r="H68" s="396"/>
      <c r="I68" s="396"/>
      <c r="J68" s="396"/>
      <c r="K68" s="396"/>
      <c r="L68" s="396"/>
      <c r="M68" s="396"/>
      <c r="N68" s="606"/>
      <c r="O68" s="606"/>
      <c r="P68" s="606"/>
      <c r="Q68" s="606"/>
      <c r="R68" s="606"/>
      <c r="S68" s="606"/>
    </row>
    <row r="69" spans="2:19">
      <c r="B69" s="988" t="s">
        <v>527</v>
      </c>
      <c r="H69" s="396"/>
      <c r="I69" s="396"/>
      <c r="J69" s="396"/>
      <c r="K69" s="396"/>
      <c r="L69" s="396"/>
      <c r="M69" s="396"/>
      <c r="N69" s="448">
        <f>SUM(N62:N68)</f>
        <v>640.8615425176057</v>
      </c>
      <c r="O69" s="448">
        <f t="shared" ref="O69:S69" si="22">SUM(O62:O68)</f>
        <v>653.5041576628339</v>
      </c>
      <c r="P69" s="448">
        <f t="shared" si="22"/>
        <v>665.0312119707022</v>
      </c>
      <c r="Q69" s="448">
        <f t="shared" si="22"/>
        <v>676.76159012809558</v>
      </c>
      <c r="R69" s="448">
        <f t="shared" si="22"/>
        <v>688.69887853156274</v>
      </c>
      <c r="S69" s="448">
        <f t="shared" si="22"/>
        <v>700.84672683752149</v>
      </c>
    </row>
    <row r="70" spans="2:19">
      <c r="B70" s="990" t="s">
        <v>39</v>
      </c>
      <c r="H70" s="979"/>
      <c r="I70" s="980"/>
      <c r="J70" s="980"/>
      <c r="K70" s="980"/>
      <c r="L70" s="980"/>
      <c r="M70" s="980"/>
      <c r="N70" s="981">
        <f>(N56*(1+Inputs!$M$29))-N69</f>
        <v>0</v>
      </c>
      <c r="O70" s="981">
        <f>(O56*(1+Inputs!$M$29))-O69</f>
        <v>0</v>
      </c>
      <c r="P70" s="981">
        <f>(P56*(1+Inputs!$M$29))-P69</f>
        <v>0</v>
      </c>
      <c r="Q70" s="981">
        <f>(Q56*(1+Inputs!$M$29))-Q69</f>
        <v>0</v>
      </c>
      <c r="R70" s="981">
        <f>(R56*(1+Inputs!$M$29))-R69</f>
        <v>0</v>
      </c>
      <c r="S70" s="981">
        <f>(S56*(1+Inputs!$M$29))-S69</f>
        <v>0</v>
      </c>
    </row>
  </sheetData>
  <mergeCells count="3">
    <mergeCell ref="A1:S1"/>
    <mergeCell ref="H3:M3"/>
    <mergeCell ref="N3:S3"/>
  </mergeCells>
  <pageMargins left="0.39370078740157483" right="0.39370078740157483" top="0.39370078740157483" bottom="0.98425196850393704" header="0.51181102362204722" footer="0.51181102362204722"/>
  <pageSetup paperSize="9" scale="59" orientation="landscape" r:id="rId1"/>
  <headerFooter alignWithMargins="0">
    <oddFooter>&amp;C&amp;P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1"/>
    <pageSetUpPr fitToPage="1"/>
  </sheetPr>
  <dimension ref="A1:S70"/>
  <sheetViews>
    <sheetView showGridLines="0" zoomScale="70" zoomScaleNormal="70" workbookViewId="0">
      <pane xSplit="1" ySplit="5" topLeftCell="B6" activePane="bottomRight" state="frozen"/>
      <selection activeCell="B146" sqref="B146"/>
      <selection pane="topRight" activeCell="B146" sqref="B146"/>
      <selection pane="bottomLeft" activeCell="B146" sqref="B146"/>
      <selection pane="bottomRight" activeCell="B6" sqref="B6"/>
    </sheetView>
  </sheetViews>
  <sheetFormatPr defaultRowHeight="12.75" outlineLevelCol="1"/>
  <cols>
    <col min="1" max="1" width="9.140625" style="88"/>
    <col min="2" max="2" width="61.85546875" style="102" customWidth="1"/>
    <col min="3" max="3" width="8.42578125" style="102" bestFit="1" customWidth="1"/>
    <col min="4" max="4" width="26.85546875" style="88" bestFit="1" customWidth="1"/>
    <col min="5" max="5" width="6.85546875" style="88" bestFit="1" customWidth="1"/>
    <col min="6" max="6" width="6.85546875" style="158" bestFit="1" customWidth="1"/>
    <col min="7" max="7" width="2" style="158" customWidth="1"/>
    <col min="8" max="8" width="10.42578125" style="108" customWidth="1" outlineLevel="1"/>
    <col min="9" max="9" width="9.5703125" style="158" bestFit="1" customWidth="1" outlineLevel="1"/>
    <col min="10" max="13" width="9.42578125" style="158" customWidth="1" outlineLevel="1"/>
    <col min="14" max="14" width="9.85546875" style="158" customWidth="1"/>
    <col min="15" max="19" width="9.85546875" style="88" customWidth="1"/>
    <col min="20" max="257" width="9.140625" style="88"/>
    <col min="258" max="258" width="61.85546875" style="88" customWidth="1"/>
    <col min="259" max="259" width="8.42578125" style="88" bestFit="1" customWidth="1"/>
    <col min="260" max="260" width="12.140625" style="88" bestFit="1" customWidth="1"/>
    <col min="261" max="262" width="6.85546875" style="88" bestFit="1" customWidth="1"/>
    <col min="263" max="263" width="2" style="88" customWidth="1"/>
    <col min="264" max="264" width="10.42578125" style="88" customWidth="1"/>
    <col min="265" max="265" width="9.5703125" style="88" bestFit="1" customWidth="1"/>
    <col min="266" max="269" width="9.42578125" style="88" customWidth="1"/>
    <col min="270" max="275" width="9.85546875" style="88" customWidth="1"/>
    <col min="276" max="513" width="9.140625" style="88"/>
    <col min="514" max="514" width="61.85546875" style="88" customWidth="1"/>
    <col min="515" max="515" width="8.42578125" style="88" bestFit="1" customWidth="1"/>
    <col min="516" max="516" width="12.140625" style="88" bestFit="1" customWidth="1"/>
    <col min="517" max="518" width="6.85546875" style="88" bestFit="1" customWidth="1"/>
    <col min="519" max="519" width="2" style="88" customWidth="1"/>
    <col min="520" max="520" width="10.42578125" style="88" customWidth="1"/>
    <col min="521" max="521" width="9.5703125" style="88" bestFit="1" customWidth="1"/>
    <col min="522" max="525" width="9.42578125" style="88" customWidth="1"/>
    <col min="526" max="531" width="9.85546875" style="88" customWidth="1"/>
    <col min="532" max="769" width="9.140625" style="88"/>
    <col min="770" max="770" width="61.85546875" style="88" customWidth="1"/>
    <col min="771" max="771" width="8.42578125" style="88" bestFit="1" customWidth="1"/>
    <col min="772" max="772" width="12.140625" style="88" bestFit="1" customWidth="1"/>
    <col min="773" max="774" width="6.85546875" style="88" bestFit="1" customWidth="1"/>
    <col min="775" max="775" width="2" style="88" customWidth="1"/>
    <col min="776" max="776" width="10.42578125" style="88" customWidth="1"/>
    <col min="777" max="777" width="9.5703125" style="88" bestFit="1" customWidth="1"/>
    <col min="778" max="781" width="9.42578125" style="88" customWidth="1"/>
    <col min="782" max="787" width="9.85546875" style="88" customWidth="1"/>
    <col min="788" max="1025" width="9.140625" style="88"/>
    <col min="1026" max="1026" width="61.85546875" style="88" customWidth="1"/>
    <col min="1027" max="1027" width="8.42578125" style="88" bestFit="1" customWidth="1"/>
    <col min="1028" max="1028" width="12.140625" style="88" bestFit="1" customWidth="1"/>
    <col min="1029" max="1030" width="6.85546875" style="88" bestFit="1" customWidth="1"/>
    <col min="1031" max="1031" width="2" style="88" customWidth="1"/>
    <col min="1032" max="1032" width="10.42578125" style="88" customWidth="1"/>
    <col min="1033" max="1033" width="9.5703125" style="88" bestFit="1" customWidth="1"/>
    <col min="1034" max="1037" width="9.42578125" style="88" customWidth="1"/>
    <col min="1038" max="1043" width="9.85546875" style="88" customWidth="1"/>
    <col min="1044" max="1281" width="9.140625" style="88"/>
    <col min="1282" max="1282" width="61.85546875" style="88" customWidth="1"/>
    <col min="1283" max="1283" width="8.42578125" style="88" bestFit="1" customWidth="1"/>
    <col min="1284" max="1284" width="12.140625" style="88" bestFit="1" customWidth="1"/>
    <col min="1285" max="1286" width="6.85546875" style="88" bestFit="1" customWidth="1"/>
    <col min="1287" max="1287" width="2" style="88" customWidth="1"/>
    <col min="1288" max="1288" width="10.42578125" style="88" customWidth="1"/>
    <col min="1289" max="1289" width="9.5703125" style="88" bestFit="1" customWidth="1"/>
    <col min="1290" max="1293" width="9.42578125" style="88" customWidth="1"/>
    <col min="1294" max="1299" width="9.85546875" style="88" customWidth="1"/>
    <col min="1300" max="1537" width="9.140625" style="88"/>
    <col min="1538" max="1538" width="61.85546875" style="88" customWidth="1"/>
    <col min="1539" max="1539" width="8.42578125" style="88" bestFit="1" customWidth="1"/>
    <col min="1540" max="1540" width="12.140625" style="88" bestFit="1" customWidth="1"/>
    <col min="1541" max="1542" width="6.85546875" style="88" bestFit="1" customWidth="1"/>
    <col min="1543" max="1543" width="2" style="88" customWidth="1"/>
    <col min="1544" max="1544" width="10.42578125" style="88" customWidth="1"/>
    <col min="1545" max="1545" width="9.5703125" style="88" bestFit="1" customWidth="1"/>
    <col min="1546" max="1549" width="9.42578125" style="88" customWidth="1"/>
    <col min="1550" max="1555" width="9.85546875" style="88" customWidth="1"/>
    <col min="1556" max="1793" width="9.140625" style="88"/>
    <col min="1794" max="1794" width="61.85546875" style="88" customWidth="1"/>
    <col min="1795" max="1795" width="8.42578125" style="88" bestFit="1" customWidth="1"/>
    <col min="1796" max="1796" width="12.140625" style="88" bestFit="1" customWidth="1"/>
    <col min="1797" max="1798" width="6.85546875" style="88" bestFit="1" customWidth="1"/>
    <col min="1799" max="1799" width="2" style="88" customWidth="1"/>
    <col min="1800" max="1800" width="10.42578125" style="88" customWidth="1"/>
    <col min="1801" max="1801" width="9.5703125" style="88" bestFit="1" customWidth="1"/>
    <col min="1802" max="1805" width="9.42578125" style="88" customWidth="1"/>
    <col min="1806" max="1811" width="9.85546875" style="88" customWidth="1"/>
    <col min="1812" max="2049" width="9.140625" style="88"/>
    <col min="2050" max="2050" width="61.85546875" style="88" customWidth="1"/>
    <col min="2051" max="2051" width="8.42578125" style="88" bestFit="1" customWidth="1"/>
    <col min="2052" max="2052" width="12.140625" style="88" bestFit="1" customWidth="1"/>
    <col min="2053" max="2054" width="6.85546875" style="88" bestFit="1" customWidth="1"/>
    <col min="2055" max="2055" width="2" style="88" customWidth="1"/>
    <col min="2056" max="2056" width="10.42578125" style="88" customWidth="1"/>
    <col min="2057" max="2057" width="9.5703125" style="88" bestFit="1" customWidth="1"/>
    <col min="2058" max="2061" width="9.42578125" style="88" customWidth="1"/>
    <col min="2062" max="2067" width="9.85546875" style="88" customWidth="1"/>
    <col min="2068" max="2305" width="9.140625" style="88"/>
    <col min="2306" max="2306" width="61.85546875" style="88" customWidth="1"/>
    <col min="2307" max="2307" width="8.42578125" style="88" bestFit="1" customWidth="1"/>
    <col min="2308" max="2308" width="12.140625" style="88" bestFit="1" customWidth="1"/>
    <col min="2309" max="2310" width="6.85546875" style="88" bestFit="1" customWidth="1"/>
    <col min="2311" max="2311" width="2" style="88" customWidth="1"/>
    <col min="2312" max="2312" width="10.42578125" style="88" customWidth="1"/>
    <col min="2313" max="2313" width="9.5703125" style="88" bestFit="1" customWidth="1"/>
    <col min="2314" max="2317" width="9.42578125" style="88" customWidth="1"/>
    <col min="2318" max="2323" width="9.85546875" style="88" customWidth="1"/>
    <col min="2324" max="2561" width="9.140625" style="88"/>
    <col min="2562" max="2562" width="61.85546875" style="88" customWidth="1"/>
    <col min="2563" max="2563" width="8.42578125" style="88" bestFit="1" customWidth="1"/>
    <col min="2564" max="2564" width="12.140625" style="88" bestFit="1" customWidth="1"/>
    <col min="2565" max="2566" width="6.85546875" style="88" bestFit="1" customWidth="1"/>
    <col min="2567" max="2567" width="2" style="88" customWidth="1"/>
    <col min="2568" max="2568" width="10.42578125" style="88" customWidth="1"/>
    <col min="2569" max="2569" width="9.5703125" style="88" bestFit="1" customWidth="1"/>
    <col min="2570" max="2573" width="9.42578125" style="88" customWidth="1"/>
    <col min="2574" max="2579" width="9.85546875" style="88" customWidth="1"/>
    <col min="2580" max="2817" width="9.140625" style="88"/>
    <col min="2818" max="2818" width="61.85546875" style="88" customWidth="1"/>
    <col min="2819" max="2819" width="8.42578125" style="88" bestFit="1" customWidth="1"/>
    <col min="2820" max="2820" width="12.140625" style="88" bestFit="1" customWidth="1"/>
    <col min="2821" max="2822" width="6.85546875" style="88" bestFit="1" customWidth="1"/>
    <col min="2823" max="2823" width="2" style="88" customWidth="1"/>
    <col min="2824" max="2824" width="10.42578125" style="88" customWidth="1"/>
    <col min="2825" max="2825" width="9.5703125" style="88" bestFit="1" customWidth="1"/>
    <col min="2826" max="2829" width="9.42578125" style="88" customWidth="1"/>
    <col min="2830" max="2835" width="9.85546875" style="88" customWidth="1"/>
    <col min="2836" max="3073" width="9.140625" style="88"/>
    <col min="3074" max="3074" width="61.85546875" style="88" customWidth="1"/>
    <col min="3075" max="3075" width="8.42578125" style="88" bestFit="1" customWidth="1"/>
    <col min="3076" max="3076" width="12.140625" style="88" bestFit="1" customWidth="1"/>
    <col min="3077" max="3078" width="6.85546875" style="88" bestFit="1" customWidth="1"/>
    <col min="3079" max="3079" width="2" style="88" customWidth="1"/>
    <col min="3080" max="3080" width="10.42578125" style="88" customWidth="1"/>
    <col min="3081" max="3081" width="9.5703125" style="88" bestFit="1" customWidth="1"/>
    <col min="3082" max="3085" width="9.42578125" style="88" customWidth="1"/>
    <col min="3086" max="3091" width="9.85546875" style="88" customWidth="1"/>
    <col min="3092" max="3329" width="9.140625" style="88"/>
    <col min="3330" max="3330" width="61.85546875" style="88" customWidth="1"/>
    <col min="3331" max="3331" width="8.42578125" style="88" bestFit="1" customWidth="1"/>
    <col min="3332" max="3332" width="12.140625" style="88" bestFit="1" customWidth="1"/>
    <col min="3333" max="3334" width="6.85546875" style="88" bestFit="1" customWidth="1"/>
    <col min="3335" max="3335" width="2" style="88" customWidth="1"/>
    <col min="3336" max="3336" width="10.42578125" style="88" customWidth="1"/>
    <col min="3337" max="3337" width="9.5703125" style="88" bestFit="1" customWidth="1"/>
    <col min="3338" max="3341" width="9.42578125" style="88" customWidth="1"/>
    <col min="3342" max="3347" width="9.85546875" style="88" customWidth="1"/>
    <col min="3348" max="3585" width="9.140625" style="88"/>
    <col min="3586" max="3586" width="61.85546875" style="88" customWidth="1"/>
    <col min="3587" max="3587" width="8.42578125" style="88" bestFit="1" customWidth="1"/>
    <col min="3588" max="3588" width="12.140625" style="88" bestFit="1" customWidth="1"/>
    <col min="3589" max="3590" width="6.85546875" style="88" bestFit="1" customWidth="1"/>
    <col min="3591" max="3591" width="2" style="88" customWidth="1"/>
    <col min="3592" max="3592" width="10.42578125" style="88" customWidth="1"/>
    <col min="3593" max="3593" width="9.5703125" style="88" bestFit="1" customWidth="1"/>
    <col min="3594" max="3597" width="9.42578125" style="88" customWidth="1"/>
    <col min="3598" max="3603" width="9.85546875" style="88" customWidth="1"/>
    <col min="3604" max="3841" width="9.140625" style="88"/>
    <col min="3842" max="3842" width="61.85546875" style="88" customWidth="1"/>
    <col min="3843" max="3843" width="8.42578125" style="88" bestFit="1" customWidth="1"/>
    <col min="3844" max="3844" width="12.140625" style="88" bestFit="1" customWidth="1"/>
    <col min="3845" max="3846" width="6.85546875" style="88" bestFit="1" customWidth="1"/>
    <col min="3847" max="3847" width="2" style="88" customWidth="1"/>
    <col min="3848" max="3848" width="10.42578125" style="88" customWidth="1"/>
    <col min="3849" max="3849" width="9.5703125" style="88" bestFit="1" customWidth="1"/>
    <col min="3850" max="3853" width="9.42578125" style="88" customWidth="1"/>
    <col min="3854" max="3859" width="9.85546875" style="88" customWidth="1"/>
    <col min="3860" max="4097" width="9.140625" style="88"/>
    <col min="4098" max="4098" width="61.85546875" style="88" customWidth="1"/>
    <col min="4099" max="4099" width="8.42578125" style="88" bestFit="1" customWidth="1"/>
    <col min="4100" max="4100" width="12.140625" style="88" bestFit="1" customWidth="1"/>
    <col min="4101" max="4102" width="6.85546875" style="88" bestFit="1" customWidth="1"/>
    <col min="4103" max="4103" width="2" style="88" customWidth="1"/>
    <col min="4104" max="4104" width="10.42578125" style="88" customWidth="1"/>
    <col min="4105" max="4105" width="9.5703125" style="88" bestFit="1" customWidth="1"/>
    <col min="4106" max="4109" width="9.42578125" style="88" customWidth="1"/>
    <col min="4110" max="4115" width="9.85546875" style="88" customWidth="1"/>
    <col min="4116" max="4353" width="9.140625" style="88"/>
    <col min="4354" max="4354" width="61.85546875" style="88" customWidth="1"/>
    <col min="4355" max="4355" width="8.42578125" style="88" bestFit="1" customWidth="1"/>
    <col min="4356" max="4356" width="12.140625" style="88" bestFit="1" customWidth="1"/>
    <col min="4357" max="4358" width="6.85546875" style="88" bestFit="1" customWidth="1"/>
    <col min="4359" max="4359" width="2" style="88" customWidth="1"/>
    <col min="4360" max="4360" width="10.42578125" style="88" customWidth="1"/>
    <col min="4361" max="4361" width="9.5703125" style="88" bestFit="1" customWidth="1"/>
    <col min="4362" max="4365" width="9.42578125" style="88" customWidth="1"/>
    <col min="4366" max="4371" width="9.85546875" style="88" customWidth="1"/>
    <col min="4372" max="4609" width="9.140625" style="88"/>
    <col min="4610" max="4610" width="61.85546875" style="88" customWidth="1"/>
    <col min="4611" max="4611" width="8.42578125" style="88" bestFit="1" customWidth="1"/>
    <col min="4612" max="4612" width="12.140625" style="88" bestFit="1" customWidth="1"/>
    <col min="4613" max="4614" width="6.85546875" style="88" bestFit="1" customWidth="1"/>
    <col min="4615" max="4615" width="2" style="88" customWidth="1"/>
    <col min="4616" max="4616" width="10.42578125" style="88" customWidth="1"/>
    <col min="4617" max="4617" width="9.5703125" style="88" bestFit="1" customWidth="1"/>
    <col min="4618" max="4621" width="9.42578125" style="88" customWidth="1"/>
    <col min="4622" max="4627" width="9.85546875" style="88" customWidth="1"/>
    <col min="4628" max="4865" width="9.140625" style="88"/>
    <col min="4866" max="4866" width="61.85546875" style="88" customWidth="1"/>
    <col min="4867" max="4867" width="8.42578125" style="88" bestFit="1" customWidth="1"/>
    <col min="4868" max="4868" width="12.140625" style="88" bestFit="1" customWidth="1"/>
    <col min="4869" max="4870" width="6.85546875" style="88" bestFit="1" customWidth="1"/>
    <col min="4871" max="4871" width="2" style="88" customWidth="1"/>
    <col min="4872" max="4872" width="10.42578125" style="88" customWidth="1"/>
    <col min="4873" max="4873" width="9.5703125" style="88" bestFit="1" customWidth="1"/>
    <col min="4874" max="4877" width="9.42578125" style="88" customWidth="1"/>
    <col min="4878" max="4883" width="9.85546875" style="88" customWidth="1"/>
    <col min="4884" max="5121" width="9.140625" style="88"/>
    <col min="5122" max="5122" width="61.85546875" style="88" customWidth="1"/>
    <col min="5123" max="5123" width="8.42578125" style="88" bestFit="1" customWidth="1"/>
    <col min="5124" max="5124" width="12.140625" style="88" bestFit="1" customWidth="1"/>
    <col min="5125" max="5126" width="6.85546875" style="88" bestFit="1" customWidth="1"/>
    <col min="5127" max="5127" width="2" style="88" customWidth="1"/>
    <col min="5128" max="5128" width="10.42578125" style="88" customWidth="1"/>
    <col min="5129" max="5129" width="9.5703125" style="88" bestFit="1" customWidth="1"/>
    <col min="5130" max="5133" width="9.42578125" style="88" customWidth="1"/>
    <col min="5134" max="5139" width="9.85546875" style="88" customWidth="1"/>
    <col min="5140" max="5377" width="9.140625" style="88"/>
    <col min="5378" max="5378" width="61.85546875" style="88" customWidth="1"/>
    <col min="5379" max="5379" width="8.42578125" style="88" bestFit="1" customWidth="1"/>
    <col min="5380" max="5380" width="12.140625" style="88" bestFit="1" customWidth="1"/>
    <col min="5381" max="5382" width="6.85546875" style="88" bestFit="1" customWidth="1"/>
    <col min="5383" max="5383" width="2" style="88" customWidth="1"/>
    <col min="5384" max="5384" width="10.42578125" style="88" customWidth="1"/>
    <col min="5385" max="5385" width="9.5703125" style="88" bestFit="1" customWidth="1"/>
    <col min="5386" max="5389" width="9.42578125" style="88" customWidth="1"/>
    <col min="5390" max="5395" width="9.85546875" style="88" customWidth="1"/>
    <col min="5396" max="5633" width="9.140625" style="88"/>
    <col min="5634" max="5634" width="61.85546875" style="88" customWidth="1"/>
    <col min="5635" max="5635" width="8.42578125" style="88" bestFit="1" customWidth="1"/>
    <col min="5636" max="5636" width="12.140625" style="88" bestFit="1" customWidth="1"/>
    <col min="5637" max="5638" width="6.85546875" style="88" bestFit="1" customWidth="1"/>
    <col min="5639" max="5639" width="2" style="88" customWidth="1"/>
    <col min="5640" max="5640" width="10.42578125" style="88" customWidth="1"/>
    <col min="5641" max="5641" width="9.5703125" style="88" bestFit="1" customWidth="1"/>
    <col min="5642" max="5645" width="9.42578125" style="88" customWidth="1"/>
    <col min="5646" max="5651" width="9.85546875" style="88" customWidth="1"/>
    <col min="5652" max="5889" width="9.140625" style="88"/>
    <col min="5890" max="5890" width="61.85546875" style="88" customWidth="1"/>
    <col min="5891" max="5891" width="8.42578125" style="88" bestFit="1" customWidth="1"/>
    <col min="5892" max="5892" width="12.140625" style="88" bestFit="1" customWidth="1"/>
    <col min="5893" max="5894" width="6.85546875" style="88" bestFit="1" customWidth="1"/>
    <col min="5895" max="5895" width="2" style="88" customWidth="1"/>
    <col min="5896" max="5896" width="10.42578125" style="88" customWidth="1"/>
    <col min="5897" max="5897" width="9.5703125" style="88" bestFit="1" customWidth="1"/>
    <col min="5898" max="5901" width="9.42578125" style="88" customWidth="1"/>
    <col min="5902" max="5907" width="9.85546875" style="88" customWidth="1"/>
    <col min="5908" max="6145" width="9.140625" style="88"/>
    <col min="6146" max="6146" width="61.85546875" style="88" customWidth="1"/>
    <col min="6147" max="6147" width="8.42578125" style="88" bestFit="1" customWidth="1"/>
    <col min="6148" max="6148" width="12.140625" style="88" bestFit="1" customWidth="1"/>
    <col min="6149" max="6150" width="6.85546875" style="88" bestFit="1" customWidth="1"/>
    <col min="6151" max="6151" width="2" style="88" customWidth="1"/>
    <col min="6152" max="6152" width="10.42578125" style="88" customWidth="1"/>
    <col min="6153" max="6153" width="9.5703125" style="88" bestFit="1" customWidth="1"/>
    <col min="6154" max="6157" width="9.42578125" style="88" customWidth="1"/>
    <col min="6158" max="6163" width="9.85546875" style="88" customWidth="1"/>
    <col min="6164" max="6401" width="9.140625" style="88"/>
    <col min="6402" max="6402" width="61.85546875" style="88" customWidth="1"/>
    <col min="6403" max="6403" width="8.42578125" style="88" bestFit="1" customWidth="1"/>
    <col min="6404" max="6404" width="12.140625" style="88" bestFit="1" customWidth="1"/>
    <col min="6405" max="6406" width="6.85546875" style="88" bestFit="1" customWidth="1"/>
    <col min="6407" max="6407" width="2" style="88" customWidth="1"/>
    <col min="6408" max="6408" width="10.42578125" style="88" customWidth="1"/>
    <col min="6409" max="6409" width="9.5703125" style="88" bestFit="1" customWidth="1"/>
    <col min="6410" max="6413" width="9.42578125" style="88" customWidth="1"/>
    <col min="6414" max="6419" width="9.85546875" style="88" customWidth="1"/>
    <col min="6420" max="6657" width="9.140625" style="88"/>
    <col min="6658" max="6658" width="61.85546875" style="88" customWidth="1"/>
    <col min="6659" max="6659" width="8.42578125" style="88" bestFit="1" customWidth="1"/>
    <col min="6660" max="6660" width="12.140625" style="88" bestFit="1" customWidth="1"/>
    <col min="6661" max="6662" width="6.85546875" style="88" bestFit="1" customWidth="1"/>
    <col min="6663" max="6663" width="2" style="88" customWidth="1"/>
    <col min="6664" max="6664" width="10.42578125" style="88" customWidth="1"/>
    <col min="6665" max="6665" width="9.5703125" style="88" bestFit="1" customWidth="1"/>
    <col min="6666" max="6669" width="9.42578125" style="88" customWidth="1"/>
    <col min="6670" max="6675" width="9.85546875" style="88" customWidth="1"/>
    <col min="6676" max="6913" width="9.140625" style="88"/>
    <col min="6914" max="6914" width="61.85546875" style="88" customWidth="1"/>
    <col min="6915" max="6915" width="8.42578125" style="88" bestFit="1" customWidth="1"/>
    <col min="6916" max="6916" width="12.140625" style="88" bestFit="1" customWidth="1"/>
    <col min="6917" max="6918" width="6.85546875" style="88" bestFit="1" customWidth="1"/>
    <col min="6919" max="6919" width="2" style="88" customWidth="1"/>
    <col min="6920" max="6920" width="10.42578125" style="88" customWidth="1"/>
    <col min="6921" max="6921" width="9.5703125" style="88" bestFit="1" customWidth="1"/>
    <col min="6922" max="6925" width="9.42578125" style="88" customWidth="1"/>
    <col min="6926" max="6931" width="9.85546875" style="88" customWidth="1"/>
    <col min="6932" max="7169" width="9.140625" style="88"/>
    <col min="7170" max="7170" width="61.85546875" style="88" customWidth="1"/>
    <col min="7171" max="7171" width="8.42578125" style="88" bestFit="1" customWidth="1"/>
    <col min="7172" max="7172" width="12.140625" style="88" bestFit="1" customWidth="1"/>
    <col min="7173" max="7174" width="6.85546875" style="88" bestFit="1" customWidth="1"/>
    <col min="7175" max="7175" width="2" style="88" customWidth="1"/>
    <col min="7176" max="7176" width="10.42578125" style="88" customWidth="1"/>
    <col min="7177" max="7177" width="9.5703125" style="88" bestFit="1" customWidth="1"/>
    <col min="7178" max="7181" width="9.42578125" style="88" customWidth="1"/>
    <col min="7182" max="7187" width="9.85546875" style="88" customWidth="1"/>
    <col min="7188" max="7425" width="9.140625" style="88"/>
    <col min="7426" max="7426" width="61.85546875" style="88" customWidth="1"/>
    <col min="7427" max="7427" width="8.42578125" style="88" bestFit="1" customWidth="1"/>
    <col min="7428" max="7428" width="12.140625" style="88" bestFit="1" customWidth="1"/>
    <col min="7429" max="7430" width="6.85546875" style="88" bestFit="1" customWidth="1"/>
    <col min="7431" max="7431" width="2" style="88" customWidth="1"/>
    <col min="7432" max="7432" width="10.42578125" style="88" customWidth="1"/>
    <col min="7433" max="7433" width="9.5703125" style="88" bestFit="1" customWidth="1"/>
    <col min="7434" max="7437" width="9.42578125" style="88" customWidth="1"/>
    <col min="7438" max="7443" width="9.85546875" style="88" customWidth="1"/>
    <col min="7444" max="7681" width="9.140625" style="88"/>
    <col min="7682" max="7682" width="61.85546875" style="88" customWidth="1"/>
    <col min="7683" max="7683" width="8.42578125" style="88" bestFit="1" customWidth="1"/>
    <col min="7684" max="7684" width="12.140625" style="88" bestFit="1" customWidth="1"/>
    <col min="7685" max="7686" width="6.85546875" style="88" bestFit="1" customWidth="1"/>
    <col min="7687" max="7687" width="2" style="88" customWidth="1"/>
    <col min="7688" max="7688" width="10.42578125" style="88" customWidth="1"/>
    <col min="7689" max="7689" width="9.5703125" style="88" bestFit="1" customWidth="1"/>
    <col min="7690" max="7693" width="9.42578125" style="88" customWidth="1"/>
    <col min="7694" max="7699" width="9.85546875" style="88" customWidth="1"/>
    <col min="7700" max="7937" width="9.140625" style="88"/>
    <col min="7938" max="7938" width="61.85546875" style="88" customWidth="1"/>
    <col min="7939" max="7939" width="8.42578125" style="88" bestFit="1" customWidth="1"/>
    <col min="7940" max="7940" width="12.140625" style="88" bestFit="1" customWidth="1"/>
    <col min="7941" max="7942" width="6.85546875" style="88" bestFit="1" customWidth="1"/>
    <col min="7943" max="7943" width="2" style="88" customWidth="1"/>
    <col min="7944" max="7944" width="10.42578125" style="88" customWidth="1"/>
    <col min="7945" max="7945" width="9.5703125" style="88" bestFit="1" customWidth="1"/>
    <col min="7946" max="7949" width="9.42578125" style="88" customWidth="1"/>
    <col min="7950" max="7955" width="9.85546875" style="88" customWidth="1"/>
    <col min="7956" max="8193" width="9.140625" style="88"/>
    <col min="8194" max="8194" width="61.85546875" style="88" customWidth="1"/>
    <col min="8195" max="8195" width="8.42578125" style="88" bestFit="1" customWidth="1"/>
    <col min="8196" max="8196" width="12.140625" style="88" bestFit="1" customWidth="1"/>
    <col min="8197" max="8198" width="6.85546875" style="88" bestFit="1" customWidth="1"/>
    <col min="8199" max="8199" width="2" style="88" customWidth="1"/>
    <col min="8200" max="8200" width="10.42578125" style="88" customWidth="1"/>
    <col min="8201" max="8201" width="9.5703125" style="88" bestFit="1" customWidth="1"/>
    <col min="8202" max="8205" width="9.42578125" style="88" customWidth="1"/>
    <col min="8206" max="8211" width="9.85546875" style="88" customWidth="1"/>
    <col min="8212" max="8449" width="9.140625" style="88"/>
    <col min="8450" max="8450" width="61.85546875" style="88" customWidth="1"/>
    <col min="8451" max="8451" width="8.42578125" style="88" bestFit="1" customWidth="1"/>
    <col min="8452" max="8452" width="12.140625" style="88" bestFit="1" customWidth="1"/>
    <col min="8453" max="8454" width="6.85546875" style="88" bestFit="1" customWidth="1"/>
    <col min="8455" max="8455" width="2" style="88" customWidth="1"/>
    <col min="8456" max="8456" width="10.42578125" style="88" customWidth="1"/>
    <col min="8457" max="8457" width="9.5703125" style="88" bestFit="1" customWidth="1"/>
    <col min="8458" max="8461" width="9.42578125" style="88" customWidth="1"/>
    <col min="8462" max="8467" width="9.85546875" style="88" customWidth="1"/>
    <col min="8468" max="8705" width="9.140625" style="88"/>
    <col min="8706" max="8706" width="61.85546875" style="88" customWidth="1"/>
    <col min="8707" max="8707" width="8.42578125" style="88" bestFit="1" customWidth="1"/>
    <col min="8708" max="8708" width="12.140625" style="88" bestFit="1" customWidth="1"/>
    <col min="8709" max="8710" width="6.85546875" style="88" bestFit="1" customWidth="1"/>
    <col min="8711" max="8711" width="2" style="88" customWidth="1"/>
    <col min="8712" max="8712" width="10.42578125" style="88" customWidth="1"/>
    <col min="8713" max="8713" width="9.5703125" style="88" bestFit="1" customWidth="1"/>
    <col min="8714" max="8717" width="9.42578125" style="88" customWidth="1"/>
    <col min="8718" max="8723" width="9.85546875" style="88" customWidth="1"/>
    <col min="8724" max="8961" width="9.140625" style="88"/>
    <col min="8962" max="8962" width="61.85546875" style="88" customWidth="1"/>
    <col min="8963" max="8963" width="8.42578125" style="88" bestFit="1" customWidth="1"/>
    <col min="8964" max="8964" width="12.140625" style="88" bestFit="1" customWidth="1"/>
    <col min="8965" max="8966" width="6.85546875" style="88" bestFit="1" customWidth="1"/>
    <col min="8967" max="8967" width="2" style="88" customWidth="1"/>
    <col min="8968" max="8968" width="10.42578125" style="88" customWidth="1"/>
    <col min="8969" max="8969" width="9.5703125" style="88" bestFit="1" customWidth="1"/>
    <col min="8970" max="8973" width="9.42578125" style="88" customWidth="1"/>
    <col min="8974" max="8979" width="9.85546875" style="88" customWidth="1"/>
    <col min="8980" max="9217" width="9.140625" style="88"/>
    <col min="9218" max="9218" width="61.85546875" style="88" customWidth="1"/>
    <col min="9219" max="9219" width="8.42578125" style="88" bestFit="1" customWidth="1"/>
    <col min="9220" max="9220" width="12.140625" style="88" bestFit="1" customWidth="1"/>
    <col min="9221" max="9222" width="6.85546875" style="88" bestFit="1" customWidth="1"/>
    <col min="9223" max="9223" width="2" style="88" customWidth="1"/>
    <col min="9224" max="9224" width="10.42578125" style="88" customWidth="1"/>
    <col min="9225" max="9225" width="9.5703125" style="88" bestFit="1" customWidth="1"/>
    <col min="9226" max="9229" width="9.42578125" style="88" customWidth="1"/>
    <col min="9230" max="9235" width="9.85546875" style="88" customWidth="1"/>
    <col min="9236" max="9473" width="9.140625" style="88"/>
    <col min="9474" max="9474" width="61.85546875" style="88" customWidth="1"/>
    <col min="9475" max="9475" width="8.42578125" style="88" bestFit="1" customWidth="1"/>
    <col min="9476" max="9476" width="12.140625" style="88" bestFit="1" customWidth="1"/>
    <col min="9477" max="9478" width="6.85546875" style="88" bestFit="1" customWidth="1"/>
    <col min="9479" max="9479" width="2" style="88" customWidth="1"/>
    <col min="9480" max="9480" width="10.42578125" style="88" customWidth="1"/>
    <col min="9481" max="9481" width="9.5703125" style="88" bestFit="1" customWidth="1"/>
    <col min="9482" max="9485" width="9.42578125" style="88" customWidth="1"/>
    <col min="9486" max="9491" width="9.85546875" style="88" customWidth="1"/>
    <col min="9492" max="9729" width="9.140625" style="88"/>
    <col min="9730" max="9730" width="61.85546875" style="88" customWidth="1"/>
    <col min="9731" max="9731" width="8.42578125" style="88" bestFit="1" customWidth="1"/>
    <col min="9732" max="9732" width="12.140625" style="88" bestFit="1" customWidth="1"/>
    <col min="9733" max="9734" width="6.85546875" style="88" bestFit="1" customWidth="1"/>
    <col min="9735" max="9735" width="2" style="88" customWidth="1"/>
    <col min="9736" max="9736" width="10.42578125" style="88" customWidth="1"/>
    <col min="9737" max="9737" width="9.5703125" style="88" bestFit="1" customWidth="1"/>
    <col min="9738" max="9741" width="9.42578125" style="88" customWidth="1"/>
    <col min="9742" max="9747" width="9.85546875" style="88" customWidth="1"/>
    <col min="9748" max="9985" width="9.140625" style="88"/>
    <col min="9986" max="9986" width="61.85546875" style="88" customWidth="1"/>
    <col min="9987" max="9987" width="8.42578125" style="88" bestFit="1" customWidth="1"/>
    <col min="9988" max="9988" width="12.140625" style="88" bestFit="1" customWidth="1"/>
    <col min="9989" max="9990" width="6.85546875" style="88" bestFit="1" customWidth="1"/>
    <col min="9991" max="9991" width="2" style="88" customWidth="1"/>
    <col min="9992" max="9992" width="10.42578125" style="88" customWidth="1"/>
    <col min="9993" max="9993" width="9.5703125" style="88" bestFit="1" customWidth="1"/>
    <col min="9994" max="9997" width="9.42578125" style="88" customWidth="1"/>
    <col min="9998" max="10003" width="9.85546875" style="88" customWidth="1"/>
    <col min="10004" max="10241" width="9.140625" style="88"/>
    <col min="10242" max="10242" width="61.85546875" style="88" customWidth="1"/>
    <col min="10243" max="10243" width="8.42578125" style="88" bestFit="1" customWidth="1"/>
    <col min="10244" max="10244" width="12.140625" style="88" bestFit="1" customWidth="1"/>
    <col min="10245" max="10246" width="6.85546875" style="88" bestFit="1" customWidth="1"/>
    <col min="10247" max="10247" width="2" style="88" customWidth="1"/>
    <col min="10248" max="10248" width="10.42578125" style="88" customWidth="1"/>
    <col min="10249" max="10249" width="9.5703125" style="88" bestFit="1" customWidth="1"/>
    <col min="10250" max="10253" width="9.42578125" style="88" customWidth="1"/>
    <col min="10254" max="10259" width="9.85546875" style="88" customWidth="1"/>
    <col min="10260" max="10497" width="9.140625" style="88"/>
    <col min="10498" max="10498" width="61.85546875" style="88" customWidth="1"/>
    <col min="10499" max="10499" width="8.42578125" style="88" bestFit="1" customWidth="1"/>
    <col min="10500" max="10500" width="12.140625" style="88" bestFit="1" customWidth="1"/>
    <col min="10501" max="10502" width="6.85546875" style="88" bestFit="1" customWidth="1"/>
    <col min="10503" max="10503" width="2" style="88" customWidth="1"/>
    <col min="10504" max="10504" width="10.42578125" style="88" customWidth="1"/>
    <col min="10505" max="10505" width="9.5703125" style="88" bestFit="1" customWidth="1"/>
    <col min="10506" max="10509" width="9.42578125" style="88" customWidth="1"/>
    <col min="10510" max="10515" width="9.85546875" style="88" customWidth="1"/>
    <col min="10516" max="10753" width="9.140625" style="88"/>
    <col min="10754" max="10754" width="61.85546875" style="88" customWidth="1"/>
    <col min="10755" max="10755" width="8.42578125" style="88" bestFit="1" customWidth="1"/>
    <col min="10756" max="10756" width="12.140625" style="88" bestFit="1" customWidth="1"/>
    <col min="10757" max="10758" width="6.85546875" style="88" bestFit="1" customWidth="1"/>
    <col min="10759" max="10759" width="2" style="88" customWidth="1"/>
    <col min="10760" max="10760" width="10.42578125" style="88" customWidth="1"/>
    <col min="10761" max="10761" width="9.5703125" style="88" bestFit="1" customWidth="1"/>
    <col min="10762" max="10765" width="9.42578125" style="88" customWidth="1"/>
    <col min="10766" max="10771" width="9.85546875" style="88" customWidth="1"/>
    <col min="10772" max="11009" width="9.140625" style="88"/>
    <col min="11010" max="11010" width="61.85546875" style="88" customWidth="1"/>
    <col min="11011" max="11011" width="8.42578125" style="88" bestFit="1" customWidth="1"/>
    <col min="11012" max="11012" width="12.140625" style="88" bestFit="1" customWidth="1"/>
    <col min="11013" max="11014" width="6.85546875" style="88" bestFit="1" customWidth="1"/>
    <col min="11015" max="11015" width="2" style="88" customWidth="1"/>
    <col min="11016" max="11016" width="10.42578125" style="88" customWidth="1"/>
    <col min="11017" max="11017" width="9.5703125" style="88" bestFit="1" customWidth="1"/>
    <col min="11018" max="11021" width="9.42578125" style="88" customWidth="1"/>
    <col min="11022" max="11027" width="9.85546875" style="88" customWidth="1"/>
    <col min="11028" max="11265" width="9.140625" style="88"/>
    <col min="11266" max="11266" width="61.85546875" style="88" customWidth="1"/>
    <col min="11267" max="11267" width="8.42578125" style="88" bestFit="1" customWidth="1"/>
    <col min="11268" max="11268" width="12.140625" style="88" bestFit="1" customWidth="1"/>
    <col min="11269" max="11270" width="6.85546875" style="88" bestFit="1" customWidth="1"/>
    <col min="11271" max="11271" width="2" style="88" customWidth="1"/>
    <col min="11272" max="11272" width="10.42578125" style="88" customWidth="1"/>
    <col min="11273" max="11273" width="9.5703125" style="88" bestFit="1" customWidth="1"/>
    <col min="11274" max="11277" width="9.42578125" style="88" customWidth="1"/>
    <col min="11278" max="11283" width="9.85546875" style="88" customWidth="1"/>
    <col min="11284" max="11521" width="9.140625" style="88"/>
    <col min="11522" max="11522" width="61.85546875" style="88" customWidth="1"/>
    <col min="11523" max="11523" width="8.42578125" style="88" bestFit="1" customWidth="1"/>
    <col min="11524" max="11524" width="12.140625" style="88" bestFit="1" customWidth="1"/>
    <col min="11525" max="11526" width="6.85546875" style="88" bestFit="1" customWidth="1"/>
    <col min="11527" max="11527" width="2" style="88" customWidth="1"/>
    <col min="11528" max="11528" width="10.42578125" style="88" customWidth="1"/>
    <col min="11529" max="11529" width="9.5703125" style="88" bestFit="1" customWidth="1"/>
    <col min="11530" max="11533" width="9.42578125" style="88" customWidth="1"/>
    <col min="11534" max="11539" width="9.85546875" style="88" customWidth="1"/>
    <col min="11540" max="11777" width="9.140625" style="88"/>
    <col min="11778" max="11778" width="61.85546875" style="88" customWidth="1"/>
    <col min="11779" max="11779" width="8.42578125" style="88" bestFit="1" customWidth="1"/>
    <col min="11780" max="11780" width="12.140625" style="88" bestFit="1" customWidth="1"/>
    <col min="11781" max="11782" width="6.85546875" style="88" bestFit="1" customWidth="1"/>
    <col min="11783" max="11783" width="2" style="88" customWidth="1"/>
    <col min="11784" max="11784" width="10.42578125" style="88" customWidth="1"/>
    <col min="11785" max="11785" width="9.5703125" style="88" bestFit="1" customWidth="1"/>
    <col min="11786" max="11789" width="9.42578125" style="88" customWidth="1"/>
    <col min="11790" max="11795" width="9.85546875" style="88" customWidth="1"/>
    <col min="11796" max="12033" width="9.140625" style="88"/>
    <col min="12034" max="12034" width="61.85546875" style="88" customWidth="1"/>
    <col min="12035" max="12035" width="8.42578125" style="88" bestFit="1" customWidth="1"/>
    <col min="12036" max="12036" width="12.140625" style="88" bestFit="1" customWidth="1"/>
    <col min="12037" max="12038" width="6.85546875" style="88" bestFit="1" customWidth="1"/>
    <col min="12039" max="12039" width="2" style="88" customWidth="1"/>
    <col min="12040" max="12040" width="10.42578125" style="88" customWidth="1"/>
    <col min="12041" max="12041" width="9.5703125" style="88" bestFit="1" customWidth="1"/>
    <col min="12042" max="12045" width="9.42578125" style="88" customWidth="1"/>
    <col min="12046" max="12051" width="9.85546875" style="88" customWidth="1"/>
    <col min="12052" max="12289" width="9.140625" style="88"/>
    <col min="12290" max="12290" width="61.85546875" style="88" customWidth="1"/>
    <col min="12291" max="12291" width="8.42578125" style="88" bestFit="1" customWidth="1"/>
    <col min="12292" max="12292" width="12.140625" style="88" bestFit="1" customWidth="1"/>
    <col min="12293" max="12294" width="6.85546875" style="88" bestFit="1" customWidth="1"/>
    <col min="12295" max="12295" width="2" style="88" customWidth="1"/>
    <col min="12296" max="12296" width="10.42578125" style="88" customWidth="1"/>
    <col min="12297" max="12297" width="9.5703125" style="88" bestFit="1" customWidth="1"/>
    <col min="12298" max="12301" width="9.42578125" style="88" customWidth="1"/>
    <col min="12302" max="12307" width="9.85546875" style="88" customWidth="1"/>
    <col min="12308" max="12545" width="9.140625" style="88"/>
    <col min="12546" max="12546" width="61.85546875" style="88" customWidth="1"/>
    <col min="12547" max="12547" width="8.42578125" style="88" bestFit="1" customWidth="1"/>
    <col min="12548" max="12548" width="12.140625" style="88" bestFit="1" customWidth="1"/>
    <col min="12549" max="12550" width="6.85546875" style="88" bestFit="1" customWidth="1"/>
    <col min="12551" max="12551" width="2" style="88" customWidth="1"/>
    <col min="12552" max="12552" width="10.42578125" style="88" customWidth="1"/>
    <col min="12553" max="12553" width="9.5703125" style="88" bestFit="1" customWidth="1"/>
    <col min="12554" max="12557" width="9.42578125" style="88" customWidth="1"/>
    <col min="12558" max="12563" width="9.85546875" style="88" customWidth="1"/>
    <col min="12564" max="12801" width="9.140625" style="88"/>
    <col min="12802" max="12802" width="61.85546875" style="88" customWidth="1"/>
    <col min="12803" max="12803" width="8.42578125" style="88" bestFit="1" customWidth="1"/>
    <col min="12804" max="12804" width="12.140625" style="88" bestFit="1" customWidth="1"/>
    <col min="12805" max="12806" width="6.85546875" style="88" bestFit="1" customWidth="1"/>
    <col min="12807" max="12807" width="2" style="88" customWidth="1"/>
    <col min="12808" max="12808" width="10.42578125" style="88" customWidth="1"/>
    <col min="12809" max="12809" width="9.5703125" style="88" bestFit="1" customWidth="1"/>
    <col min="12810" max="12813" width="9.42578125" style="88" customWidth="1"/>
    <col min="12814" max="12819" width="9.85546875" style="88" customWidth="1"/>
    <col min="12820" max="13057" width="9.140625" style="88"/>
    <col min="13058" max="13058" width="61.85546875" style="88" customWidth="1"/>
    <col min="13059" max="13059" width="8.42578125" style="88" bestFit="1" customWidth="1"/>
    <col min="13060" max="13060" width="12.140625" style="88" bestFit="1" customWidth="1"/>
    <col min="13061" max="13062" width="6.85546875" style="88" bestFit="1" customWidth="1"/>
    <col min="13063" max="13063" width="2" style="88" customWidth="1"/>
    <col min="13064" max="13064" width="10.42578125" style="88" customWidth="1"/>
    <col min="13065" max="13065" width="9.5703125" style="88" bestFit="1" customWidth="1"/>
    <col min="13066" max="13069" width="9.42578125" style="88" customWidth="1"/>
    <col min="13070" max="13075" width="9.85546875" style="88" customWidth="1"/>
    <col min="13076" max="13313" width="9.140625" style="88"/>
    <col min="13314" max="13314" width="61.85546875" style="88" customWidth="1"/>
    <col min="13315" max="13315" width="8.42578125" style="88" bestFit="1" customWidth="1"/>
    <col min="13316" max="13316" width="12.140625" style="88" bestFit="1" customWidth="1"/>
    <col min="13317" max="13318" width="6.85546875" style="88" bestFit="1" customWidth="1"/>
    <col min="13319" max="13319" width="2" style="88" customWidth="1"/>
    <col min="13320" max="13320" width="10.42578125" style="88" customWidth="1"/>
    <col min="13321" max="13321" width="9.5703125" style="88" bestFit="1" customWidth="1"/>
    <col min="13322" max="13325" width="9.42578125" style="88" customWidth="1"/>
    <col min="13326" max="13331" width="9.85546875" style="88" customWidth="1"/>
    <col min="13332" max="13569" width="9.140625" style="88"/>
    <col min="13570" max="13570" width="61.85546875" style="88" customWidth="1"/>
    <col min="13571" max="13571" width="8.42578125" style="88" bestFit="1" customWidth="1"/>
    <col min="13572" max="13572" width="12.140625" style="88" bestFit="1" customWidth="1"/>
    <col min="13573" max="13574" width="6.85546875" style="88" bestFit="1" customWidth="1"/>
    <col min="13575" max="13575" width="2" style="88" customWidth="1"/>
    <col min="13576" max="13576" width="10.42578125" style="88" customWidth="1"/>
    <col min="13577" max="13577" width="9.5703125" style="88" bestFit="1" customWidth="1"/>
    <col min="13578" max="13581" width="9.42578125" style="88" customWidth="1"/>
    <col min="13582" max="13587" width="9.85546875" style="88" customWidth="1"/>
    <col min="13588" max="13825" width="9.140625" style="88"/>
    <col min="13826" max="13826" width="61.85546875" style="88" customWidth="1"/>
    <col min="13827" max="13827" width="8.42578125" style="88" bestFit="1" customWidth="1"/>
    <col min="13828" max="13828" width="12.140625" style="88" bestFit="1" customWidth="1"/>
    <col min="13829" max="13830" width="6.85546875" style="88" bestFit="1" customWidth="1"/>
    <col min="13831" max="13831" width="2" style="88" customWidth="1"/>
    <col min="13832" max="13832" width="10.42578125" style="88" customWidth="1"/>
    <col min="13833" max="13833" width="9.5703125" style="88" bestFit="1" customWidth="1"/>
    <col min="13834" max="13837" width="9.42578125" style="88" customWidth="1"/>
    <col min="13838" max="13843" width="9.85546875" style="88" customWidth="1"/>
    <col min="13844" max="14081" width="9.140625" style="88"/>
    <col min="14082" max="14082" width="61.85546875" style="88" customWidth="1"/>
    <col min="14083" max="14083" width="8.42578125" style="88" bestFit="1" customWidth="1"/>
    <col min="14084" max="14084" width="12.140625" style="88" bestFit="1" customWidth="1"/>
    <col min="14085" max="14086" width="6.85546875" style="88" bestFit="1" customWidth="1"/>
    <col min="14087" max="14087" width="2" style="88" customWidth="1"/>
    <col min="14088" max="14088" width="10.42578125" style="88" customWidth="1"/>
    <col min="14089" max="14089" width="9.5703125" style="88" bestFit="1" customWidth="1"/>
    <col min="14090" max="14093" width="9.42578125" style="88" customWidth="1"/>
    <col min="14094" max="14099" width="9.85546875" style="88" customWidth="1"/>
    <col min="14100" max="14337" width="9.140625" style="88"/>
    <col min="14338" max="14338" width="61.85546875" style="88" customWidth="1"/>
    <col min="14339" max="14339" width="8.42578125" style="88" bestFit="1" customWidth="1"/>
    <col min="14340" max="14340" width="12.140625" style="88" bestFit="1" customWidth="1"/>
    <col min="14341" max="14342" width="6.85546875" style="88" bestFit="1" customWidth="1"/>
    <col min="14343" max="14343" width="2" style="88" customWidth="1"/>
    <col min="14344" max="14344" width="10.42578125" style="88" customWidth="1"/>
    <col min="14345" max="14345" width="9.5703125" style="88" bestFit="1" customWidth="1"/>
    <col min="14346" max="14349" width="9.42578125" style="88" customWidth="1"/>
    <col min="14350" max="14355" width="9.85546875" style="88" customWidth="1"/>
    <col min="14356" max="14593" width="9.140625" style="88"/>
    <col min="14594" max="14594" width="61.85546875" style="88" customWidth="1"/>
    <col min="14595" max="14595" width="8.42578125" style="88" bestFit="1" customWidth="1"/>
    <col min="14596" max="14596" width="12.140625" style="88" bestFit="1" customWidth="1"/>
    <col min="14597" max="14598" width="6.85546875" style="88" bestFit="1" customWidth="1"/>
    <col min="14599" max="14599" width="2" style="88" customWidth="1"/>
    <col min="14600" max="14600" width="10.42578125" style="88" customWidth="1"/>
    <col min="14601" max="14601" width="9.5703125" style="88" bestFit="1" customWidth="1"/>
    <col min="14602" max="14605" width="9.42578125" style="88" customWidth="1"/>
    <col min="14606" max="14611" width="9.85546875" style="88" customWidth="1"/>
    <col min="14612" max="14849" width="9.140625" style="88"/>
    <col min="14850" max="14850" width="61.85546875" style="88" customWidth="1"/>
    <col min="14851" max="14851" width="8.42578125" style="88" bestFit="1" customWidth="1"/>
    <col min="14852" max="14852" width="12.140625" style="88" bestFit="1" customWidth="1"/>
    <col min="14853" max="14854" width="6.85546875" style="88" bestFit="1" customWidth="1"/>
    <col min="14855" max="14855" width="2" style="88" customWidth="1"/>
    <col min="14856" max="14856" width="10.42578125" style="88" customWidth="1"/>
    <col min="14857" max="14857" width="9.5703125" style="88" bestFit="1" customWidth="1"/>
    <col min="14858" max="14861" width="9.42578125" style="88" customWidth="1"/>
    <col min="14862" max="14867" width="9.85546875" style="88" customWidth="1"/>
    <col min="14868" max="15105" width="9.140625" style="88"/>
    <col min="15106" max="15106" width="61.85546875" style="88" customWidth="1"/>
    <col min="15107" max="15107" width="8.42578125" style="88" bestFit="1" customWidth="1"/>
    <col min="15108" max="15108" width="12.140625" style="88" bestFit="1" customWidth="1"/>
    <col min="15109" max="15110" width="6.85546875" style="88" bestFit="1" customWidth="1"/>
    <col min="15111" max="15111" width="2" style="88" customWidth="1"/>
    <col min="15112" max="15112" width="10.42578125" style="88" customWidth="1"/>
    <col min="15113" max="15113" width="9.5703125" style="88" bestFit="1" customWidth="1"/>
    <col min="15114" max="15117" width="9.42578125" style="88" customWidth="1"/>
    <col min="15118" max="15123" width="9.85546875" style="88" customWidth="1"/>
    <col min="15124" max="15361" width="9.140625" style="88"/>
    <col min="15362" max="15362" width="61.85546875" style="88" customWidth="1"/>
    <col min="15363" max="15363" width="8.42578125" style="88" bestFit="1" customWidth="1"/>
    <col min="15364" max="15364" width="12.140625" style="88" bestFit="1" customWidth="1"/>
    <col min="15365" max="15366" width="6.85546875" style="88" bestFit="1" customWidth="1"/>
    <col min="15367" max="15367" width="2" style="88" customWidth="1"/>
    <col min="15368" max="15368" width="10.42578125" style="88" customWidth="1"/>
    <col min="15369" max="15369" width="9.5703125" style="88" bestFit="1" customWidth="1"/>
    <col min="15370" max="15373" width="9.42578125" style="88" customWidth="1"/>
    <col min="15374" max="15379" width="9.85546875" style="88" customWidth="1"/>
    <col min="15380" max="15617" width="9.140625" style="88"/>
    <col min="15618" max="15618" width="61.85546875" style="88" customWidth="1"/>
    <col min="15619" max="15619" width="8.42578125" style="88" bestFit="1" customWidth="1"/>
    <col min="15620" max="15620" width="12.140625" style="88" bestFit="1" customWidth="1"/>
    <col min="15621" max="15622" width="6.85546875" style="88" bestFit="1" customWidth="1"/>
    <col min="15623" max="15623" width="2" style="88" customWidth="1"/>
    <col min="15624" max="15624" width="10.42578125" style="88" customWidth="1"/>
    <col min="15625" max="15625" width="9.5703125" style="88" bestFit="1" customWidth="1"/>
    <col min="15626" max="15629" width="9.42578125" style="88" customWidth="1"/>
    <col min="15630" max="15635" width="9.85546875" style="88" customWidth="1"/>
    <col min="15636" max="15873" width="9.140625" style="88"/>
    <col min="15874" max="15874" width="61.85546875" style="88" customWidth="1"/>
    <col min="15875" max="15875" width="8.42578125" style="88" bestFit="1" customWidth="1"/>
    <col min="15876" max="15876" width="12.140625" style="88" bestFit="1" customWidth="1"/>
    <col min="15877" max="15878" width="6.85546875" style="88" bestFit="1" customWidth="1"/>
    <col min="15879" max="15879" width="2" style="88" customWidth="1"/>
    <col min="15880" max="15880" width="10.42578125" style="88" customWidth="1"/>
    <col min="15881" max="15881" width="9.5703125" style="88" bestFit="1" customWidth="1"/>
    <col min="15882" max="15885" width="9.42578125" style="88" customWidth="1"/>
    <col min="15886" max="15891" width="9.85546875" style="88" customWidth="1"/>
    <col min="15892" max="16129" width="9.140625" style="88"/>
    <col min="16130" max="16130" width="61.85546875" style="88" customWidth="1"/>
    <col min="16131" max="16131" width="8.42578125" style="88" bestFit="1" customWidth="1"/>
    <col min="16132" max="16132" width="12.140625" style="88" bestFit="1" customWidth="1"/>
    <col min="16133" max="16134" width="6.85546875" style="88" bestFit="1" customWidth="1"/>
    <col min="16135" max="16135" width="2" style="88" customWidth="1"/>
    <col min="16136" max="16136" width="10.42578125" style="88" customWidth="1"/>
    <col min="16137" max="16137" width="9.5703125" style="88" bestFit="1" customWidth="1"/>
    <col min="16138" max="16141" width="9.42578125" style="88" customWidth="1"/>
    <col min="16142" max="16147" width="9.85546875" style="88" customWidth="1"/>
    <col min="16148" max="16384" width="9.140625" style="88"/>
  </cols>
  <sheetData>
    <row r="1" spans="1:19" ht="15.75">
      <c r="A1" s="1398" t="s">
        <v>488</v>
      </c>
      <c r="B1" s="1396"/>
      <c r="C1" s="1396"/>
      <c r="D1" s="1396"/>
      <c r="E1" s="1396"/>
      <c r="F1" s="1396"/>
      <c r="G1" s="1396"/>
      <c r="H1" s="1396"/>
      <c r="I1" s="1396"/>
      <c r="J1" s="1396"/>
      <c r="K1" s="1396"/>
      <c r="L1" s="1396"/>
      <c r="M1" s="1396"/>
      <c r="N1" s="1396"/>
      <c r="O1" s="1396"/>
      <c r="P1" s="1396"/>
      <c r="Q1" s="1396"/>
      <c r="R1" s="1396"/>
      <c r="S1" s="1397"/>
    </row>
    <row r="2" spans="1:19">
      <c r="A2" s="69"/>
      <c r="B2" s="106"/>
      <c r="C2" s="106"/>
      <c r="D2" s="95"/>
      <c r="E2" s="95"/>
      <c r="F2" s="108"/>
      <c r="G2" s="108"/>
      <c r="I2" s="108"/>
      <c r="J2" s="108"/>
      <c r="K2" s="108"/>
      <c r="L2" s="108"/>
      <c r="M2" s="108"/>
      <c r="N2" s="108"/>
    </row>
    <row r="3" spans="1:19">
      <c r="A3" s="91"/>
      <c r="B3" s="110"/>
      <c r="C3" s="111" t="s">
        <v>87</v>
      </c>
      <c r="D3" s="169"/>
      <c r="E3" s="169"/>
      <c r="F3" s="170"/>
      <c r="G3" s="114"/>
      <c r="H3" s="1390" t="s">
        <v>227</v>
      </c>
      <c r="I3" s="1390"/>
      <c r="J3" s="1390"/>
      <c r="K3" s="1390"/>
      <c r="L3" s="1390"/>
      <c r="M3" s="1390"/>
      <c r="N3" s="1391" t="s">
        <v>228</v>
      </c>
      <c r="O3" s="1391"/>
      <c r="P3" s="1391"/>
      <c r="Q3" s="1391"/>
      <c r="R3" s="1391"/>
      <c r="S3" s="1391"/>
    </row>
    <row r="4" spans="1:19">
      <c r="A4" s="171" t="s">
        <v>88</v>
      </c>
      <c r="B4" s="116" t="s">
        <v>89</v>
      </c>
      <c r="C4" s="117" t="s">
        <v>90</v>
      </c>
      <c r="D4" s="172" t="s">
        <v>91</v>
      </c>
      <c r="E4" s="172" t="s">
        <v>92</v>
      </c>
      <c r="F4" s="173" t="s">
        <v>0</v>
      </c>
      <c r="G4" s="119"/>
      <c r="H4" s="120">
        <v>2015</v>
      </c>
      <c r="I4" s="120">
        <v>2016</v>
      </c>
      <c r="J4" s="120">
        <v>2017</v>
      </c>
      <c r="K4" s="120">
        <v>2018</v>
      </c>
      <c r="L4" s="120">
        <v>2019</v>
      </c>
      <c r="M4" s="120">
        <v>2020</v>
      </c>
      <c r="N4" s="120">
        <v>2015</v>
      </c>
      <c r="O4" s="120">
        <v>2016</v>
      </c>
      <c r="P4" s="120">
        <v>2017</v>
      </c>
      <c r="Q4" s="120">
        <v>2018</v>
      </c>
      <c r="R4" s="120">
        <v>2019</v>
      </c>
      <c r="S4" s="120">
        <v>2020</v>
      </c>
    </row>
    <row r="5" spans="1:19">
      <c r="A5" s="128" t="s">
        <v>93</v>
      </c>
      <c r="B5" s="122" t="s">
        <v>94</v>
      </c>
      <c r="C5" s="123" t="s">
        <v>95</v>
      </c>
      <c r="D5" s="124" t="s">
        <v>96</v>
      </c>
      <c r="E5" s="124" t="s">
        <v>111</v>
      </c>
      <c r="F5" s="174" t="s">
        <v>98</v>
      </c>
      <c r="G5" s="126"/>
      <c r="H5" s="127"/>
      <c r="I5" s="127"/>
      <c r="J5" s="127"/>
      <c r="K5" s="127"/>
      <c r="L5" s="127"/>
      <c r="M5" s="127"/>
      <c r="N5" s="127"/>
      <c r="O5" s="127"/>
      <c r="P5" s="128"/>
      <c r="Q5" s="128"/>
      <c r="R5" s="128"/>
      <c r="S5" s="128"/>
    </row>
    <row r="6" spans="1:19">
      <c r="A6" s="171"/>
      <c r="B6" s="129" t="s">
        <v>99</v>
      </c>
      <c r="C6" s="130"/>
      <c r="D6" s="177"/>
      <c r="E6" s="177"/>
      <c r="F6" s="178"/>
      <c r="G6" s="132"/>
      <c r="H6" s="179"/>
      <c r="I6" s="179"/>
      <c r="J6" s="179"/>
      <c r="K6" s="179"/>
      <c r="L6" s="179"/>
      <c r="M6" s="179"/>
      <c r="N6" s="92"/>
      <c r="O6" s="92"/>
      <c r="P6" s="92"/>
      <c r="Q6" s="92"/>
      <c r="R6" s="92"/>
      <c r="S6" s="92"/>
    </row>
    <row r="7" spans="1:19">
      <c r="A7" s="92"/>
      <c r="B7" s="134"/>
      <c r="C7" s="130"/>
      <c r="D7" s="180"/>
      <c r="E7" s="180"/>
      <c r="F7" s="176"/>
      <c r="G7" s="135"/>
      <c r="H7" s="136"/>
      <c r="I7" s="136"/>
      <c r="J7" s="136"/>
      <c r="K7" s="136"/>
      <c r="L7" s="136"/>
      <c r="M7" s="136"/>
      <c r="N7" s="92"/>
      <c r="O7" s="92"/>
      <c r="P7" s="92"/>
      <c r="Q7" s="92"/>
      <c r="R7" s="92"/>
      <c r="S7" s="92"/>
    </row>
    <row r="8" spans="1:19">
      <c r="A8" s="181">
        <v>1.1000000000000001</v>
      </c>
      <c r="B8" s="180" t="s">
        <v>484</v>
      </c>
      <c r="C8" s="512">
        <v>7.0000000000000007E-2</v>
      </c>
      <c r="D8" s="134" t="str">
        <f>Inputs!$D$82</f>
        <v>Support staff</v>
      </c>
      <c r="E8" s="180">
        <v>1</v>
      </c>
      <c r="F8" s="176">
        <f>E8*C8</f>
        <v>7.0000000000000007E-2</v>
      </c>
      <c r="G8" s="135"/>
      <c r="H8" s="971">
        <f>Inputs!L$82</f>
        <v>68.441017362959727</v>
      </c>
      <c r="I8" s="971">
        <f>Inputs!M$82</f>
        <v>69.791189569063036</v>
      </c>
      <c r="J8" s="971">
        <f>Inputs!N$82</f>
        <v>71.02222509185215</v>
      </c>
      <c r="K8" s="971">
        <f>Inputs!O$82</f>
        <v>72.274974651437702</v>
      </c>
      <c r="L8" s="971">
        <f>Inputs!P$82</f>
        <v>73.549821258208297</v>
      </c>
      <c r="M8" s="971">
        <f>Inputs!Q$82</f>
        <v>74.847154678410959</v>
      </c>
      <c r="N8" s="971">
        <f t="shared" ref="N8:S8" si="0">H8*$F8</f>
        <v>4.7908712154071811</v>
      </c>
      <c r="O8" s="971">
        <f t="shared" si="0"/>
        <v>4.8853832698344126</v>
      </c>
      <c r="P8" s="971">
        <f t="shared" si="0"/>
        <v>4.9715557564296509</v>
      </c>
      <c r="Q8" s="971">
        <f t="shared" si="0"/>
        <v>5.0592482256006397</v>
      </c>
      <c r="R8" s="971">
        <f t="shared" si="0"/>
        <v>5.148487488074581</v>
      </c>
      <c r="S8" s="971">
        <f t="shared" si="0"/>
        <v>5.2393008274887674</v>
      </c>
    </row>
    <row r="9" spans="1:19">
      <c r="A9" s="181"/>
      <c r="B9" s="198" t="s">
        <v>136</v>
      </c>
      <c r="C9" s="512"/>
      <c r="D9" s="180"/>
      <c r="E9" s="180"/>
      <c r="F9" s="176"/>
      <c r="G9" s="135"/>
      <c r="H9" s="971"/>
      <c r="I9" s="971"/>
      <c r="J9" s="971"/>
      <c r="K9" s="971"/>
      <c r="L9" s="971"/>
      <c r="M9" s="971"/>
      <c r="N9" s="971"/>
      <c r="O9" s="971"/>
      <c r="P9" s="971"/>
      <c r="Q9" s="971"/>
      <c r="R9" s="971"/>
      <c r="S9" s="971"/>
    </row>
    <row r="10" spans="1:19">
      <c r="A10" s="181"/>
      <c r="B10" s="242"/>
      <c r="C10" s="512"/>
      <c r="D10" s="134" t="str">
        <f>Inputs!$D$82</f>
        <v>Support staff</v>
      </c>
      <c r="E10" s="180"/>
      <c r="F10" s="176"/>
      <c r="G10" s="135"/>
      <c r="H10" s="971">
        <f>Inputs!L$82</f>
        <v>68.441017362959727</v>
      </c>
      <c r="I10" s="971">
        <f>Inputs!M$82</f>
        <v>69.791189569063036</v>
      </c>
      <c r="J10" s="971">
        <f>Inputs!N$82</f>
        <v>71.02222509185215</v>
      </c>
      <c r="K10" s="971">
        <f>Inputs!O$82</f>
        <v>72.274974651437702</v>
      </c>
      <c r="L10" s="971">
        <f>Inputs!P$82</f>
        <v>73.549821258208297</v>
      </c>
      <c r="M10" s="971">
        <f>Inputs!Q$82</f>
        <v>74.847154678410959</v>
      </c>
      <c r="N10" s="971">
        <f t="shared" ref="N10:S10" si="1">H10*$F10</f>
        <v>0</v>
      </c>
      <c r="O10" s="971">
        <f t="shared" si="1"/>
        <v>0</v>
      </c>
      <c r="P10" s="971">
        <f t="shared" si="1"/>
        <v>0</v>
      </c>
      <c r="Q10" s="971">
        <f t="shared" si="1"/>
        <v>0</v>
      </c>
      <c r="R10" s="971">
        <f t="shared" si="1"/>
        <v>0</v>
      </c>
      <c r="S10" s="971">
        <f t="shared" si="1"/>
        <v>0</v>
      </c>
    </row>
    <row r="11" spans="1:19">
      <c r="A11" s="181"/>
      <c r="B11" s="134"/>
      <c r="C11" s="512"/>
      <c r="D11" s="180"/>
      <c r="E11" s="180"/>
      <c r="F11" s="176"/>
      <c r="G11" s="135"/>
      <c r="H11" s="982"/>
      <c r="I11" s="982"/>
      <c r="J11" s="982"/>
      <c r="K11" s="982"/>
      <c r="L11" s="982"/>
      <c r="M11" s="982"/>
      <c r="N11" s="971"/>
      <c r="O11" s="971"/>
      <c r="P11" s="971"/>
      <c r="Q11" s="971"/>
      <c r="R11" s="971"/>
      <c r="S11" s="971"/>
    </row>
    <row r="12" spans="1:19">
      <c r="A12" s="181">
        <v>1.2</v>
      </c>
      <c r="B12" s="180" t="s">
        <v>485</v>
      </c>
      <c r="C12" s="512">
        <v>0.08</v>
      </c>
      <c r="D12" s="134" t="str">
        <f>Inputs!$D$82</f>
        <v>Support staff</v>
      </c>
      <c r="E12" s="180">
        <v>1</v>
      </c>
      <c r="F12" s="176">
        <f>E12*C12</f>
        <v>0.08</v>
      </c>
      <c r="G12" s="135"/>
      <c r="H12" s="971">
        <f>Inputs!L$82</f>
        <v>68.441017362959727</v>
      </c>
      <c r="I12" s="971">
        <f>Inputs!M$82</f>
        <v>69.791189569063036</v>
      </c>
      <c r="J12" s="971">
        <f>Inputs!N$82</f>
        <v>71.02222509185215</v>
      </c>
      <c r="K12" s="971">
        <f>Inputs!O$82</f>
        <v>72.274974651437702</v>
      </c>
      <c r="L12" s="971">
        <f>Inputs!P$82</f>
        <v>73.549821258208297</v>
      </c>
      <c r="M12" s="971">
        <f>Inputs!Q$82</f>
        <v>74.847154678410959</v>
      </c>
      <c r="N12" s="971">
        <f t="shared" ref="N12:S12" si="2">H12*$F12</f>
        <v>5.4752813890367786</v>
      </c>
      <c r="O12" s="971">
        <f t="shared" si="2"/>
        <v>5.5832951655250431</v>
      </c>
      <c r="P12" s="971">
        <f t="shared" si="2"/>
        <v>5.6817780073481723</v>
      </c>
      <c r="Q12" s="971">
        <f t="shared" si="2"/>
        <v>5.7819979721150165</v>
      </c>
      <c r="R12" s="971">
        <f t="shared" si="2"/>
        <v>5.8839857006566643</v>
      </c>
      <c r="S12" s="971">
        <f t="shared" si="2"/>
        <v>5.9877723742728772</v>
      </c>
    </row>
    <row r="13" spans="1:19">
      <c r="A13" s="181"/>
      <c r="B13" s="134"/>
      <c r="C13" s="512"/>
      <c r="D13" s="180"/>
      <c r="E13" s="180"/>
      <c r="F13" s="176"/>
      <c r="G13" s="135"/>
      <c r="H13" s="982"/>
      <c r="I13" s="982"/>
      <c r="J13" s="982"/>
      <c r="K13" s="982"/>
      <c r="L13" s="982"/>
      <c r="M13" s="982"/>
      <c r="N13" s="971"/>
      <c r="O13" s="971"/>
      <c r="P13" s="971"/>
      <c r="Q13" s="971"/>
      <c r="R13" s="971"/>
      <c r="S13" s="971"/>
    </row>
    <row r="14" spans="1:19">
      <c r="A14" s="181"/>
      <c r="B14" s="134"/>
      <c r="C14" s="512"/>
      <c r="D14" s="180"/>
      <c r="E14" s="180"/>
      <c r="F14" s="176"/>
      <c r="G14" s="135"/>
      <c r="H14" s="971"/>
      <c r="I14" s="971"/>
      <c r="J14" s="971"/>
      <c r="K14" s="971"/>
      <c r="L14" s="971"/>
      <c r="M14" s="971"/>
      <c r="N14" s="971"/>
      <c r="O14" s="971"/>
      <c r="P14" s="971"/>
      <c r="Q14" s="971"/>
      <c r="R14" s="971"/>
      <c r="S14" s="971"/>
    </row>
    <row r="15" spans="1:19">
      <c r="A15" s="181">
        <v>1.3</v>
      </c>
      <c r="B15" s="180" t="s">
        <v>137</v>
      </c>
      <c r="C15" s="512">
        <v>0.12</v>
      </c>
      <c r="D15" s="134" t="str">
        <f>Inputs!$D$82</f>
        <v>Support staff</v>
      </c>
      <c r="E15" s="180">
        <v>1</v>
      </c>
      <c r="F15" s="176">
        <f>E15*C15</f>
        <v>0.12</v>
      </c>
      <c r="G15" s="135"/>
      <c r="H15" s="971">
        <f>Inputs!L$82</f>
        <v>68.441017362959727</v>
      </c>
      <c r="I15" s="971">
        <f>Inputs!M$82</f>
        <v>69.791189569063036</v>
      </c>
      <c r="J15" s="971">
        <f>Inputs!N$82</f>
        <v>71.02222509185215</v>
      </c>
      <c r="K15" s="971">
        <f>Inputs!O$82</f>
        <v>72.274974651437702</v>
      </c>
      <c r="L15" s="971">
        <f>Inputs!P$82</f>
        <v>73.549821258208297</v>
      </c>
      <c r="M15" s="971">
        <f>Inputs!Q$82</f>
        <v>74.847154678410959</v>
      </c>
      <c r="N15" s="971">
        <f t="shared" ref="N15:S15" si="3">H15*$F15</f>
        <v>8.2129220835551671</v>
      </c>
      <c r="O15" s="971">
        <f t="shared" si="3"/>
        <v>8.3749427482875642</v>
      </c>
      <c r="P15" s="971">
        <f t="shared" si="3"/>
        <v>8.5226670110222571</v>
      </c>
      <c r="Q15" s="971">
        <f t="shared" si="3"/>
        <v>8.6729969581725239</v>
      </c>
      <c r="R15" s="971">
        <f t="shared" si="3"/>
        <v>8.8259785509849955</v>
      </c>
      <c r="S15" s="971">
        <f t="shared" si="3"/>
        <v>8.981658561409315</v>
      </c>
    </row>
    <row r="16" spans="1:19">
      <c r="A16" s="181"/>
      <c r="B16" s="134"/>
      <c r="C16" s="512"/>
      <c r="D16" s="180"/>
      <c r="E16" s="180"/>
      <c r="F16" s="176"/>
      <c r="G16" s="135"/>
      <c r="H16" s="982"/>
      <c r="I16" s="982"/>
      <c r="J16" s="982"/>
      <c r="K16" s="982"/>
      <c r="L16" s="982"/>
      <c r="M16" s="982"/>
      <c r="N16" s="971"/>
      <c r="O16" s="971"/>
      <c r="P16" s="971"/>
      <c r="Q16" s="971"/>
      <c r="R16" s="971"/>
      <c r="S16" s="971"/>
    </row>
    <row r="17" spans="1:19">
      <c r="A17" s="181">
        <v>1.4</v>
      </c>
      <c r="B17" s="180" t="s">
        <v>486</v>
      </c>
      <c r="C17" s="512">
        <v>7.0000000000000007E-2</v>
      </c>
      <c r="D17" s="134" t="str">
        <f>Inputs!$D$82</f>
        <v>Support staff</v>
      </c>
      <c r="E17" s="180">
        <v>1</v>
      </c>
      <c r="F17" s="176">
        <f>E17*C17</f>
        <v>7.0000000000000007E-2</v>
      </c>
      <c r="G17" s="135"/>
      <c r="H17" s="971">
        <f>Inputs!L$82</f>
        <v>68.441017362959727</v>
      </c>
      <c r="I17" s="971">
        <f>Inputs!M$82</f>
        <v>69.791189569063036</v>
      </c>
      <c r="J17" s="971">
        <f>Inputs!N$82</f>
        <v>71.02222509185215</v>
      </c>
      <c r="K17" s="971">
        <f>Inputs!O$82</f>
        <v>72.274974651437702</v>
      </c>
      <c r="L17" s="971">
        <f>Inputs!P$82</f>
        <v>73.549821258208297</v>
      </c>
      <c r="M17" s="971">
        <f>Inputs!Q$82</f>
        <v>74.847154678410959</v>
      </c>
      <c r="N17" s="971">
        <f t="shared" ref="N17:S17" si="4">H17*$F17</f>
        <v>4.7908712154071811</v>
      </c>
      <c r="O17" s="971">
        <f t="shared" si="4"/>
        <v>4.8853832698344126</v>
      </c>
      <c r="P17" s="971">
        <f t="shared" si="4"/>
        <v>4.9715557564296509</v>
      </c>
      <c r="Q17" s="971">
        <f t="shared" si="4"/>
        <v>5.0592482256006397</v>
      </c>
      <c r="R17" s="971">
        <f t="shared" si="4"/>
        <v>5.148487488074581</v>
      </c>
      <c r="S17" s="971">
        <f t="shared" si="4"/>
        <v>5.2393008274887674</v>
      </c>
    </row>
    <row r="18" spans="1:19">
      <c r="A18" s="181"/>
      <c r="B18" s="180" t="s">
        <v>138</v>
      </c>
      <c r="C18" s="512"/>
      <c r="D18" s="180"/>
      <c r="E18" s="180"/>
      <c r="F18" s="176"/>
      <c r="G18" s="135"/>
      <c r="H18" s="971"/>
      <c r="I18" s="971"/>
      <c r="J18" s="971"/>
      <c r="K18" s="971"/>
      <c r="L18" s="971"/>
      <c r="M18" s="971"/>
      <c r="N18" s="971"/>
      <c r="O18" s="971"/>
      <c r="P18" s="971"/>
      <c r="Q18" s="971"/>
      <c r="R18" s="971"/>
      <c r="S18" s="971"/>
    </row>
    <row r="19" spans="1:19">
      <c r="A19" s="181"/>
      <c r="B19" s="134"/>
      <c r="C19" s="512"/>
      <c r="D19" s="180"/>
      <c r="E19" s="180"/>
      <c r="F19" s="176"/>
      <c r="G19" s="135"/>
      <c r="H19" s="971"/>
      <c r="I19" s="971"/>
      <c r="J19" s="971"/>
      <c r="K19" s="971"/>
      <c r="L19" s="971"/>
      <c r="M19" s="971"/>
      <c r="N19" s="971"/>
      <c r="O19" s="971"/>
      <c r="P19" s="971"/>
      <c r="Q19" s="971"/>
      <c r="R19" s="971"/>
      <c r="S19" s="971"/>
    </row>
    <row r="20" spans="1:19">
      <c r="A20" s="181">
        <v>1.5</v>
      </c>
      <c r="B20" s="180" t="s">
        <v>139</v>
      </c>
      <c r="C20" s="512">
        <v>0.05</v>
      </c>
      <c r="D20" s="134" t="str">
        <f>Inputs!$D$82</f>
        <v>Support staff</v>
      </c>
      <c r="E20" s="180">
        <v>1</v>
      </c>
      <c r="F20" s="176">
        <f>E20*C20</f>
        <v>0.05</v>
      </c>
      <c r="G20" s="135"/>
      <c r="H20" s="971">
        <f>Inputs!L$82</f>
        <v>68.441017362959727</v>
      </c>
      <c r="I20" s="971">
        <f>Inputs!M$82</f>
        <v>69.791189569063036</v>
      </c>
      <c r="J20" s="971">
        <f>Inputs!N$82</f>
        <v>71.02222509185215</v>
      </c>
      <c r="K20" s="971">
        <f>Inputs!O$82</f>
        <v>72.274974651437702</v>
      </c>
      <c r="L20" s="971">
        <f>Inputs!P$82</f>
        <v>73.549821258208297</v>
      </c>
      <c r="M20" s="971">
        <f>Inputs!Q$82</f>
        <v>74.847154678410959</v>
      </c>
      <c r="N20" s="971">
        <f t="shared" ref="N20:S20" si="5">H20*$F20</f>
        <v>3.4220508681479864</v>
      </c>
      <c r="O20" s="971">
        <f t="shared" si="5"/>
        <v>3.4895594784531521</v>
      </c>
      <c r="P20" s="971">
        <f t="shared" si="5"/>
        <v>3.5511112545926076</v>
      </c>
      <c r="Q20" s="971">
        <f t="shared" si="5"/>
        <v>3.6137487325718851</v>
      </c>
      <c r="R20" s="971">
        <f t="shared" si="5"/>
        <v>3.6774910629104149</v>
      </c>
      <c r="S20" s="971">
        <f t="shared" si="5"/>
        <v>3.742357733920548</v>
      </c>
    </row>
    <row r="21" spans="1:19">
      <c r="A21" s="181"/>
      <c r="B21" s="134"/>
      <c r="C21" s="512"/>
      <c r="D21" s="180"/>
      <c r="E21" s="180"/>
      <c r="F21" s="176"/>
      <c r="G21" s="135"/>
      <c r="H21" s="971"/>
      <c r="I21" s="971"/>
      <c r="J21" s="971"/>
      <c r="K21" s="971"/>
      <c r="L21" s="971"/>
      <c r="M21" s="971"/>
      <c r="N21" s="971"/>
      <c r="O21" s="971"/>
      <c r="P21" s="971"/>
      <c r="Q21" s="971"/>
      <c r="R21" s="971"/>
      <c r="S21" s="971"/>
    </row>
    <row r="22" spans="1:19">
      <c r="A22" s="181"/>
      <c r="B22" s="134"/>
      <c r="C22" s="512"/>
      <c r="D22" s="134" t="str">
        <f>Inputs!$D$82</f>
        <v>Support staff</v>
      </c>
      <c r="E22" s="180"/>
      <c r="F22" s="176"/>
      <c r="G22" s="135"/>
      <c r="H22" s="971">
        <f>Inputs!L$82</f>
        <v>68.441017362959727</v>
      </c>
      <c r="I22" s="971">
        <f>Inputs!M$82</f>
        <v>69.791189569063036</v>
      </c>
      <c r="J22" s="971">
        <f>Inputs!N$82</f>
        <v>71.02222509185215</v>
      </c>
      <c r="K22" s="971">
        <f>Inputs!O$82</f>
        <v>72.274974651437702</v>
      </c>
      <c r="L22" s="971">
        <f>Inputs!P$82</f>
        <v>73.549821258208297</v>
      </c>
      <c r="M22" s="971">
        <f>Inputs!Q$82</f>
        <v>74.847154678410959</v>
      </c>
      <c r="N22" s="971">
        <f t="shared" ref="N22:S22" si="6">H22*$F22</f>
        <v>0</v>
      </c>
      <c r="O22" s="971">
        <f t="shared" si="6"/>
        <v>0</v>
      </c>
      <c r="P22" s="971">
        <f t="shared" si="6"/>
        <v>0</v>
      </c>
      <c r="Q22" s="971">
        <f t="shared" si="6"/>
        <v>0</v>
      </c>
      <c r="R22" s="971">
        <f t="shared" si="6"/>
        <v>0</v>
      </c>
      <c r="S22" s="971">
        <f t="shared" si="6"/>
        <v>0</v>
      </c>
    </row>
    <row r="23" spans="1:19">
      <c r="A23" s="92"/>
      <c r="B23" s="134"/>
      <c r="C23" s="130"/>
      <c r="D23" s="180"/>
      <c r="E23" s="180"/>
      <c r="F23" s="176"/>
      <c r="G23" s="135"/>
      <c r="H23" s="971"/>
      <c r="I23" s="971"/>
      <c r="J23" s="971"/>
      <c r="K23" s="971"/>
      <c r="L23" s="971"/>
      <c r="M23" s="971"/>
      <c r="N23" s="971"/>
      <c r="O23" s="971"/>
      <c r="P23" s="971"/>
      <c r="Q23" s="971"/>
      <c r="R23" s="971"/>
      <c r="S23" s="971"/>
    </row>
    <row r="24" spans="1:19">
      <c r="A24" s="94"/>
      <c r="B24" s="141" t="s">
        <v>44</v>
      </c>
      <c r="C24" s="183">
        <f>SUM(C6:C23)</f>
        <v>0.39</v>
      </c>
      <c r="D24" s="232"/>
      <c r="E24" s="232"/>
      <c r="F24" s="183">
        <f>SUM(F6:F23)</f>
        <v>0.39</v>
      </c>
      <c r="G24" s="144"/>
      <c r="H24" s="1009"/>
      <c r="I24" s="232"/>
      <c r="J24" s="232"/>
      <c r="K24" s="232"/>
      <c r="L24" s="232"/>
      <c r="M24" s="232"/>
      <c r="N24" s="1010">
        <f t="shared" ref="N24:S24" si="7">SUM(N8:N22)</f>
        <v>26.691996771554297</v>
      </c>
      <c r="O24" s="1010">
        <f t="shared" si="7"/>
        <v>27.218563931934586</v>
      </c>
      <c r="P24" s="1010">
        <f t="shared" si="7"/>
        <v>27.698667785822341</v>
      </c>
      <c r="Q24" s="1010">
        <f t="shared" si="7"/>
        <v>28.187240114060707</v>
      </c>
      <c r="R24" s="1010">
        <f t="shared" si="7"/>
        <v>28.68443029070124</v>
      </c>
      <c r="S24" s="1010">
        <f t="shared" si="7"/>
        <v>29.190390324580278</v>
      </c>
    </row>
    <row r="25" spans="1:19">
      <c r="A25" s="92"/>
      <c r="B25" s="146" t="s">
        <v>103</v>
      </c>
      <c r="C25" s="130"/>
      <c r="D25" s="91"/>
      <c r="E25" s="180"/>
      <c r="F25" s="176"/>
      <c r="G25" s="135"/>
      <c r="H25" s="971"/>
      <c r="I25" s="971"/>
      <c r="J25" s="971"/>
      <c r="K25" s="971"/>
      <c r="L25" s="971"/>
      <c r="M25" s="971"/>
      <c r="N25" s="971"/>
      <c r="O25" s="971"/>
      <c r="P25" s="971"/>
      <c r="Q25" s="971"/>
      <c r="R25" s="971"/>
      <c r="S25" s="971"/>
    </row>
    <row r="26" spans="1:19">
      <c r="A26" s="92"/>
      <c r="B26" s="134"/>
      <c r="C26" s="130"/>
      <c r="D26" s="92"/>
      <c r="E26" s="180"/>
      <c r="F26" s="176"/>
      <c r="G26" s="149"/>
      <c r="H26" s="984"/>
      <c r="I26" s="984"/>
      <c r="J26" s="984"/>
      <c r="K26" s="984"/>
      <c r="L26" s="984"/>
      <c r="M26" s="984"/>
      <c r="N26" s="985"/>
      <c r="O26" s="985"/>
      <c r="P26" s="985"/>
      <c r="Q26" s="985"/>
      <c r="R26" s="985"/>
      <c r="S26" s="985"/>
    </row>
    <row r="27" spans="1:19">
      <c r="A27" s="181">
        <v>2.1</v>
      </c>
      <c r="B27" s="134" t="s">
        <v>120</v>
      </c>
      <c r="C27" s="512">
        <v>0.41666666666666669</v>
      </c>
      <c r="D27" s="604" t="str">
        <f>Inputs!$D$81</f>
        <v>Skilled Electrical Worker AH</v>
      </c>
      <c r="E27" s="180">
        <v>2</v>
      </c>
      <c r="F27" s="176">
        <f>E27*C27</f>
        <v>0.83333333333333337</v>
      </c>
      <c r="G27" s="149"/>
      <c r="H27" s="997">
        <f>Inputs!L$81</f>
        <v>143.91156341859428</v>
      </c>
      <c r="I27" s="997">
        <f>Inputs!M$81</f>
        <v>146.75058306720953</v>
      </c>
      <c r="J27" s="997">
        <f>Inputs!N$81</f>
        <v>149.33909290435707</v>
      </c>
      <c r="K27" s="997">
        <f>Inputs!O$81</f>
        <v>151.97326104852442</v>
      </c>
      <c r="L27" s="997">
        <f>Inputs!P$81</f>
        <v>154.65389285921603</v>
      </c>
      <c r="M27" s="997">
        <f>Inputs!Q$81</f>
        <v>157.38180790154269</v>
      </c>
      <c r="N27" s="971">
        <f t="shared" ref="N27:S27" si="8">H27*$F27</f>
        <v>119.92630284882857</v>
      </c>
      <c r="O27" s="971">
        <f t="shared" si="8"/>
        <v>122.29215255600795</v>
      </c>
      <c r="P27" s="971">
        <f t="shared" si="8"/>
        <v>124.44924408696423</v>
      </c>
      <c r="Q27" s="971">
        <f t="shared" si="8"/>
        <v>126.64438420710368</v>
      </c>
      <c r="R27" s="971">
        <f t="shared" si="8"/>
        <v>128.8782440493467</v>
      </c>
      <c r="S27" s="971">
        <f t="shared" si="8"/>
        <v>131.15150658461891</v>
      </c>
    </row>
    <row r="28" spans="1:19">
      <c r="A28" s="181"/>
      <c r="B28" s="134"/>
      <c r="C28" s="130"/>
      <c r="D28" s="94"/>
      <c r="E28" s="180"/>
      <c r="F28" s="176"/>
      <c r="G28" s="149"/>
      <c r="H28" s="984"/>
      <c r="I28" s="984"/>
      <c r="J28" s="984"/>
      <c r="K28" s="984"/>
      <c r="L28" s="984"/>
      <c r="M28" s="984"/>
      <c r="N28" s="998"/>
      <c r="O28" s="998"/>
      <c r="P28" s="998"/>
      <c r="Q28" s="998"/>
      <c r="R28" s="998"/>
      <c r="S28" s="998"/>
    </row>
    <row r="29" spans="1:19">
      <c r="A29" s="187"/>
      <c r="B29" s="141" t="s">
        <v>44</v>
      </c>
      <c r="C29" s="183">
        <f>SUM(C25:C28)</f>
        <v>0.41666666666666669</v>
      </c>
      <c r="D29" s="232"/>
      <c r="E29" s="232"/>
      <c r="F29" s="183">
        <f>SUM(F25:F28)</f>
        <v>0.83333333333333337</v>
      </c>
      <c r="G29" s="144"/>
      <c r="H29" s="992"/>
      <c r="I29" s="992"/>
      <c r="J29" s="992"/>
      <c r="K29" s="992"/>
      <c r="L29" s="992"/>
      <c r="M29" s="992"/>
      <c r="N29" s="992">
        <f t="shared" ref="N29:S29" si="9">SUM(N27:N28)</f>
        <v>119.92630284882857</v>
      </c>
      <c r="O29" s="992">
        <f t="shared" si="9"/>
        <v>122.29215255600795</v>
      </c>
      <c r="P29" s="992">
        <f t="shared" si="9"/>
        <v>124.44924408696423</v>
      </c>
      <c r="Q29" s="992">
        <f t="shared" si="9"/>
        <v>126.64438420710368</v>
      </c>
      <c r="R29" s="992">
        <f t="shared" si="9"/>
        <v>128.8782440493467</v>
      </c>
      <c r="S29" s="992">
        <f t="shared" si="9"/>
        <v>131.15150658461891</v>
      </c>
    </row>
    <row r="30" spans="1:19">
      <c r="A30" s="181"/>
      <c r="B30" s="129" t="s">
        <v>104</v>
      </c>
      <c r="C30" s="130"/>
      <c r="D30" s="180"/>
      <c r="E30" s="180"/>
      <c r="F30" s="176"/>
      <c r="G30" s="149"/>
      <c r="H30" s="984"/>
      <c r="I30" s="984"/>
      <c r="J30" s="984"/>
      <c r="K30" s="984"/>
      <c r="L30" s="984"/>
      <c r="M30" s="984"/>
      <c r="N30" s="998"/>
      <c r="O30" s="998"/>
      <c r="P30" s="998"/>
      <c r="Q30" s="998"/>
      <c r="R30" s="998"/>
      <c r="S30" s="998"/>
    </row>
    <row r="31" spans="1:19">
      <c r="A31" s="92"/>
      <c r="B31" s="134"/>
      <c r="C31" s="130"/>
      <c r="D31" s="180"/>
      <c r="E31" s="180"/>
      <c r="F31" s="176"/>
      <c r="G31" s="149"/>
      <c r="H31" s="971"/>
      <c r="I31" s="971"/>
      <c r="J31" s="971"/>
      <c r="K31" s="971"/>
      <c r="L31" s="971"/>
      <c r="M31" s="971"/>
      <c r="N31" s="971"/>
      <c r="O31" s="971"/>
      <c r="P31" s="971"/>
      <c r="Q31" s="971"/>
      <c r="R31" s="971"/>
      <c r="S31" s="971"/>
    </row>
    <row r="32" spans="1:19">
      <c r="A32" s="181">
        <v>3.1</v>
      </c>
      <c r="B32" s="134" t="s">
        <v>141</v>
      </c>
      <c r="C32" s="512">
        <v>0.15</v>
      </c>
      <c r="D32" s="604" t="str">
        <f>Inputs!$D$81</f>
        <v>Skilled Electrical Worker AH</v>
      </c>
      <c r="E32" s="180">
        <v>2</v>
      </c>
      <c r="F32" s="176">
        <f>E32*C32</f>
        <v>0.3</v>
      </c>
      <c r="G32" s="149"/>
      <c r="H32" s="997">
        <f>Inputs!L$81</f>
        <v>143.91156341859428</v>
      </c>
      <c r="I32" s="997">
        <f>Inputs!M$81</f>
        <v>146.75058306720953</v>
      </c>
      <c r="J32" s="997">
        <f>Inputs!N$81</f>
        <v>149.33909290435707</v>
      </c>
      <c r="K32" s="997">
        <f>Inputs!O$81</f>
        <v>151.97326104852442</v>
      </c>
      <c r="L32" s="997">
        <f>Inputs!P$81</f>
        <v>154.65389285921603</v>
      </c>
      <c r="M32" s="997">
        <f>Inputs!Q$81</f>
        <v>157.38180790154269</v>
      </c>
      <c r="N32" s="971">
        <f t="shared" ref="N32:S32" si="10">H32*$F32</f>
        <v>43.173469025578285</v>
      </c>
      <c r="O32" s="971">
        <f t="shared" si="10"/>
        <v>44.025174920162861</v>
      </c>
      <c r="P32" s="971">
        <f t="shared" si="10"/>
        <v>44.801727871307122</v>
      </c>
      <c r="Q32" s="971">
        <f t="shared" si="10"/>
        <v>45.591978314557323</v>
      </c>
      <c r="R32" s="971">
        <f t="shared" si="10"/>
        <v>46.396167857764809</v>
      </c>
      <c r="S32" s="971">
        <f t="shared" si="10"/>
        <v>47.214542370462802</v>
      </c>
    </row>
    <row r="33" spans="1:19">
      <c r="A33" s="181"/>
      <c r="B33" s="134"/>
      <c r="C33" s="512"/>
      <c r="D33" s="199"/>
      <c r="E33" s="180"/>
      <c r="F33" s="176"/>
      <c r="G33" s="149"/>
      <c r="H33" s="971"/>
      <c r="I33" s="971"/>
      <c r="J33" s="971"/>
      <c r="K33" s="971"/>
      <c r="L33" s="971"/>
      <c r="M33" s="971"/>
      <c r="N33" s="971"/>
      <c r="O33" s="971"/>
      <c r="P33" s="971"/>
      <c r="Q33" s="971"/>
      <c r="R33" s="971"/>
      <c r="S33" s="971"/>
    </row>
    <row r="34" spans="1:19">
      <c r="A34" s="181">
        <v>3.2</v>
      </c>
      <c r="B34" s="134" t="s">
        <v>142</v>
      </c>
      <c r="C34" s="512">
        <v>0.15</v>
      </c>
      <c r="D34" s="604" t="str">
        <f>Inputs!$D$81</f>
        <v>Skilled Electrical Worker AH</v>
      </c>
      <c r="E34" s="180">
        <v>2</v>
      </c>
      <c r="F34" s="176">
        <f>E34*C34</f>
        <v>0.3</v>
      </c>
      <c r="G34" s="149"/>
      <c r="H34" s="997">
        <f>Inputs!L$81</f>
        <v>143.91156341859428</v>
      </c>
      <c r="I34" s="997">
        <f>Inputs!M$81</f>
        <v>146.75058306720953</v>
      </c>
      <c r="J34" s="997">
        <f>Inputs!N$81</f>
        <v>149.33909290435707</v>
      </c>
      <c r="K34" s="997">
        <f>Inputs!O$81</f>
        <v>151.97326104852442</v>
      </c>
      <c r="L34" s="997">
        <f>Inputs!P$81</f>
        <v>154.65389285921603</v>
      </c>
      <c r="M34" s="997">
        <f>Inputs!Q$81</f>
        <v>157.38180790154269</v>
      </c>
      <c r="N34" s="971">
        <f t="shared" ref="N34:S34" si="11">H34*$F34</f>
        <v>43.173469025578285</v>
      </c>
      <c r="O34" s="971">
        <f t="shared" si="11"/>
        <v>44.025174920162861</v>
      </c>
      <c r="P34" s="971">
        <f t="shared" si="11"/>
        <v>44.801727871307122</v>
      </c>
      <c r="Q34" s="971">
        <f t="shared" si="11"/>
        <v>45.591978314557323</v>
      </c>
      <c r="R34" s="971">
        <f t="shared" si="11"/>
        <v>46.396167857764809</v>
      </c>
      <c r="S34" s="971">
        <f t="shared" si="11"/>
        <v>47.214542370462802</v>
      </c>
    </row>
    <row r="35" spans="1:19">
      <c r="A35" s="92"/>
      <c r="B35" s="134"/>
      <c r="C35" s="512"/>
      <c r="D35" s="186"/>
      <c r="E35" s="180"/>
      <c r="F35" s="176"/>
      <c r="G35" s="149"/>
      <c r="H35" s="971"/>
      <c r="I35" s="985"/>
      <c r="J35" s="971"/>
      <c r="K35" s="971"/>
      <c r="L35" s="971"/>
      <c r="M35" s="971"/>
      <c r="N35" s="971"/>
      <c r="O35" s="971"/>
      <c r="P35" s="971"/>
      <c r="Q35" s="971"/>
      <c r="R35" s="971"/>
      <c r="S35" s="971"/>
    </row>
    <row r="36" spans="1:19">
      <c r="A36" s="181">
        <v>3.3</v>
      </c>
      <c r="B36" s="134" t="s">
        <v>143</v>
      </c>
      <c r="C36" s="512">
        <v>0.08</v>
      </c>
      <c r="D36" s="604" t="str">
        <f>Inputs!$D$81</f>
        <v>Skilled Electrical Worker AH</v>
      </c>
      <c r="E36" s="180">
        <v>2</v>
      </c>
      <c r="F36" s="176">
        <f>E36*C36</f>
        <v>0.16</v>
      </c>
      <c r="G36" s="135"/>
      <c r="H36" s="997">
        <f>Inputs!L$81</f>
        <v>143.91156341859428</v>
      </c>
      <c r="I36" s="997">
        <f>Inputs!M$81</f>
        <v>146.75058306720953</v>
      </c>
      <c r="J36" s="997">
        <f>Inputs!N$81</f>
        <v>149.33909290435707</v>
      </c>
      <c r="K36" s="997">
        <f>Inputs!O$81</f>
        <v>151.97326104852442</v>
      </c>
      <c r="L36" s="997">
        <f>Inputs!P$81</f>
        <v>154.65389285921603</v>
      </c>
      <c r="M36" s="997">
        <f>Inputs!Q$81</f>
        <v>157.38180790154269</v>
      </c>
      <c r="N36" s="971">
        <f t="shared" ref="N36:S36" si="12">H36*$F36</f>
        <v>23.025850146975085</v>
      </c>
      <c r="O36" s="971">
        <f t="shared" si="12"/>
        <v>23.480093290753526</v>
      </c>
      <c r="P36" s="971">
        <f t="shared" si="12"/>
        <v>23.894254864697132</v>
      </c>
      <c r="Q36" s="971">
        <f t="shared" si="12"/>
        <v>24.315721767763907</v>
      </c>
      <c r="R36" s="971">
        <f t="shared" si="12"/>
        <v>24.744622857474564</v>
      </c>
      <c r="S36" s="971">
        <f t="shared" si="12"/>
        <v>25.181089264246829</v>
      </c>
    </row>
    <row r="37" spans="1:19">
      <c r="A37" s="181"/>
      <c r="B37" s="134"/>
      <c r="C37" s="512"/>
      <c r="D37" s="199"/>
      <c r="E37" s="180"/>
      <c r="F37" s="176"/>
      <c r="G37" s="108"/>
      <c r="H37" s="971"/>
      <c r="I37" s="971"/>
      <c r="J37" s="971"/>
      <c r="K37" s="971"/>
      <c r="L37" s="971"/>
      <c r="M37" s="971"/>
      <c r="N37" s="971"/>
      <c r="O37" s="971"/>
      <c r="P37" s="971"/>
      <c r="Q37" s="971"/>
      <c r="R37" s="971"/>
      <c r="S37" s="971"/>
    </row>
    <row r="38" spans="1:19">
      <c r="A38" s="181">
        <v>3.4</v>
      </c>
      <c r="B38" s="134" t="s">
        <v>144</v>
      </c>
      <c r="C38" s="512">
        <v>0.62</v>
      </c>
      <c r="D38" s="604" t="str">
        <f>Inputs!$D$81</f>
        <v>Skilled Electrical Worker AH</v>
      </c>
      <c r="E38" s="180">
        <v>2</v>
      </c>
      <c r="F38" s="176">
        <f>E38*C38</f>
        <v>1.24</v>
      </c>
      <c r="G38" s="108"/>
      <c r="H38" s="997">
        <f>Inputs!L$81</f>
        <v>143.91156341859428</v>
      </c>
      <c r="I38" s="997">
        <f>Inputs!M$81</f>
        <v>146.75058306720953</v>
      </c>
      <c r="J38" s="997">
        <f>Inputs!N$81</f>
        <v>149.33909290435707</v>
      </c>
      <c r="K38" s="997">
        <f>Inputs!O$81</f>
        <v>151.97326104852442</v>
      </c>
      <c r="L38" s="997">
        <f>Inputs!P$81</f>
        <v>154.65389285921603</v>
      </c>
      <c r="M38" s="997">
        <f>Inputs!Q$81</f>
        <v>157.38180790154269</v>
      </c>
      <c r="N38" s="971">
        <f t="shared" ref="N38:S38" si="13">H38*$F38</f>
        <v>178.45033863905692</v>
      </c>
      <c r="O38" s="971">
        <f t="shared" si="13"/>
        <v>181.97072300333983</v>
      </c>
      <c r="P38" s="971">
        <f t="shared" si="13"/>
        <v>185.18047520140277</v>
      </c>
      <c r="Q38" s="971">
        <f t="shared" si="13"/>
        <v>188.44684370017029</v>
      </c>
      <c r="R38" s="971">
        <f t="shared" si="13"/>
        <v>191.77082714542789</v>
      </c>
      <c r="S38" s="971">
        <f t="shared" si="13"/>
        <v>195.15344179791293</v>
      </c>
    </row>
    <row r="39" spans="1:19">
      <c r="A39" s="181"/>
      <c r="B39" s="134"/>
      <c r="C39" s="130"/>
      <c r="D39" s="180"/>
      <c r="E39" s="180"/>
      <c r="F39" s="176"/>
      <c r="G39" s="107"/>
      <c r="H39" s="982"/>
      <c r="I39" s="982"/>
      <c r="J39" s="982"/>
      <c r="K39" s="982"/>
      <c r="L39" s="982"/>
      <c r="M39" s="982"/>
      <c r="N39" s="1000"/>
      <c r="O39" s="1000"/>
      <c r="P39" s="1000"/>
      <c r="Q39" s="1000"/>
      <c r="R39" s="1000"/>
      <c r="S39" s="1000"/>
    </row>
    <row r="40" spans="1:19">
      <c r="A40" s="187"/>
      <c r="B40" s="141" t="s">
        <v>44</v>
      </c>
      <c r="C40" s="183">
        <f>SUM(C30:C39)</f>
        <v>1</v>
      </c>
      <c r="D40" s="232"/>
      <c r="E40" s="232"/>
      <c r="F40" s="183">
        <f>SUM(F30:F39)</f>
        <v>2</v>
      </c>
      <c r="G40" s="144"/>
      <c r="H40" s="992"/>
      <c r="I40" s="992"/>
      <c r="J40" s="992"/>
      <c r="K40" s="992"/>
      <c r="L40" s="992"/>
      <c r="M40" s="992"/>
      <c r="N40" s="992">
        <f t="shared" ref="N40:S40" si="14">SUM(N32:N38)</f>
        <v>287.82312683718857</v>
      </c>
      <c r="O40" s="992">
        <f t="shared" si="14"/>
        <v>293.50116613441907</v>
      </c>
      <c r="P40" s="992">
        <f t="shared" si="14"/>
        <v>298.67818580871415</v>
      </c>
      <c r="Q40" s="992">
        <f t="shared" si="14"/>
        <v>303.94652209704884</v>
      </c>
      <c r="R40" s="992">
        <f t="shared" si="14"/>
        <v>309.30778571843206</v>
      </c>
      <c r="S40" s="992">
        <f t="shared" si="14"/>
        <v>314.76361580308537</v>
      </c>
    </row>
    <row r="41" spans="1:19">
      <c r="A41" s="92"/>
      <c r="B41" s="129" t="s">
        <v>106</v>
      </c>
      <c r="C41" s="130"/>
      <c r="D41" s="180"/>
      <c r="E41" s="180"/>
      <c r="F41" s="176"/>
      <c r="G41" s="135"/>
      <c r="H41" s="982"/>
      <c r="I41" s="982"/>
      <c r="J41" s="982"/>
      <c r="K41" s="982"/>
      <c r="L41" s="982"/>
      <c r="M41" s="982"/>
      <c r="N41" s="1000"/>
      <c r="O41" s="1000"/>
      <c r="P41" s="1000"/>
      <c r="Q41" s="1000"/>
      <c r="R41" s="1000"/>
      <c r="S41" s="1000"/>
    </row>
    <row r="42" spans="1:19">
      <c r="A42" s="92"/>
      <c r="B42" s="134"/>
      <c r="C42" s="130"/>
      <c r="D42" s="180"/>
      <c r="E42" s="180"/>
      <c r="F42" s="176"/>
      <c r="G42" s="135"/>
      <c r="H42" s="971"/>
      <c r="I42" s="971"/>
      <c r="J42" s="971"/>
      <c r="K42" s="971"/>
      <c r="L42" s="971"/>
      <c r="M42" s="971"/>
      <c r="N42" s="971"/>
      <c r="O42" s="971"/>
      <c r="P42" s="971"/>
      <c r="Q42" s="971"/>
      <c r="R42" s="971"/>
      <c r="S42" s="971"/>
    </row>
    <row r="43" spans="1:19">
      <c r="A43" s="181">
        <v>4.0999999999999996</v>
      </c>
      <c r="B43" s="134" t="s">
        <v>487</v>
      </c>
      <c r="C43" s="512">
        <v>0.3</v>
      </c>
      <c r="D43" s="186" t="s">
        <v>121</v>
      </c>
      <c r="E43" s="180">
        <v>1</v>
      </c>
      <c r="F43" s="176">
        <f>E43*C43</f>
        <v>0.3</v>
      </c>
      <c r="G43" s="135"/>
      <c r="H43" s="997">
        <f>Inputs!L$81</f>
        <v>143.91156341859428</v>
      </c>
      <c r="I43" s="997">
        <f>Inputs!M$81</f>
        <v>146.75058306720953</v>
      </c>
      <c r="J43" s="997">
        <f>Inputs!N$81</f>
        <v>149.33909290435707</v>
      </c>
      <c r="K43" s="997">
        <f>Inputs!O$81</f>
        <v>151.97326104852442</v>
      </c>
      <c r="L43" s="997">
        <f>Inputs!P$81</f>
        <v>154.65389285921603</v>
      </c>
      <c r="M43" s="997">
        <f>Inputs!Q$81</f>
        <v>157.38180790154269</v>
      </c>
      <c r="N43" s="971">
        <f t="shared" ref="N43:S43" si="15">H43*$F43</f>
        <v>43.173469025578285</v>
      </c>
      <c r="O43" s="971">
        <f t="shared" si="15"/>
        <v>44.025174920162861</v>
      </c>
      <c r="P43" s="971">
        <f t="shared" si="15"/>
        <v>44.801727871307122</v>
      </c>
      <c r="Q43" s="971">
        <f t="shared" si="15"/>
        <v>45.591978314557323</v>
      </c>
      <c r="R43" s="971">
        <f t="shared" si="15"/>
        <v>46.396167857764809</v>
      </c>
      <c r="S43" s="971">
        <f t="shared" si="15"/>
        <v>47.214542370462802</v>
      </c>
    </row>
    <row r="44" spans="1:19">
      <c r="A44" s="181"/>
      <c r="B44" s="134"/>
      <c r="C44" s="513"/>
      <c r="D44" s="180"/>
      <c r="E44" s="180"/>
      <c r="F44" s="176"/>
      <c r="G44" s="107"/>
      <c r="H44" s="971"/>
      <c r="I44" s="971"/>
      <c r="J44" s="971"/>
      <c r="K44" s="971"/>
      <c r="L44" s="971"/>
      <c r="M44" s="971"/>
      <c r="N44" s="971"/>
      <c r="O44" s="971"/>
      <c r="P44" s="971"/>
      <c r="Q44" s="971"/>
      <c r="R44" s="971"/>
      <c r="S44" s="971"/>
    </row>
    <row r="45" spans="1:19">
      <c r="A45" s="181">
        <v>4.2</v>
      </c>
      <c r="B45" s="134" t="s">
        <v>145</v>
      </c>
      <c r="C45" s="512">
        <v>0.08</v>
      </c>
      <c r="D45" s="134" t="str">
        <f>Inputs!$D$82</f>
        <v>Support staff</v>
      </c>
      <c r="E45" s="180">
        <v>1</v>
      </c>
      <c r="F45" s="176">
        <f>E45*C45</f>
        <v>0.08</v>
      </c>
      <c r="G45" s="107"/>
      <c r="H45" s="971">
        <f>Inputs!L$82</f>
        <v>68.441017362959727</v>
      </c>
      <c r="I45" s="971">
        <f>Inputs!M$82</f>
        <v>69.791189569063036</v>
      </c>
      <c r="J45" s="971">
        <f>Inputs!N$82</f>
        <v>71.02222509185215</v>
      </c>
      <c r="K45" s="971">
        <f>Inputs!O$82</f>
        <v>72.274974651437702</v>
      </c>
      <c r="L45" s="971">
        <f>Inputs!P$82</f>
        <v>73.549821258208297</v>
      </c>
      <c r="M45" s="971">
        <f>Inputs!Q$82</f>
        <v>74.847154678410959</v>
      </c>
      <c r="N45" s="971">
        <f t="shared" ref="N45:S45" si="16">H45*$F45</f>
        <v>5.4752813890367786</v>
      </c>
      <c r="O45" s="971">
        <f t="shared" si="16"/>
        <v>5.5832951655250431</v>
      </c>
      <c r="P45" s="971">
        <f t="shared" si="16"/>
        <v>5.6817780073481723</v>
      </c>
      <c r="Q45" s="971">
        <f t="shared" si="16"/>
        <v>5.7819979721150165</v>
      </c>
      <c r="R45" s="971">
        <f t="shared" si="16"/>
        <v>5.8839857006566643</v>
      </c>
      <c r="S45" s="971">
        <f t="shared" si="16"/>
        <v>5.9877723742728772</v>
      </c>
    </row>
    <row r="46" spans="1:19">
      <c r="A46" s="181"/>
      <c r="B46" s="134"/>
      <c r="C46" s="512"/>
      <c r="D46" s="180"/>
      <c r="E46" s="180"/>
      <c r="F46" s="176"/>
      <c r="G46" s="107"/>
      <c r="H46" s="971"/>
      <c r="I46" s="971"/>
      <c r="J46" s="971"/>
      <c r="K46" s="971"/>
      <c r="L46" s="971"/>
      <c r="M46" s="971"/>
      <c r="N46" s="971"/>
      <c r="O46" s="971"/>
      <c r="P46" s="971"/>
      <c r="Q46" s="971"/>
      <c r="R46" s="971"/>
      <c r="S46" s="971"/>
    </row>
    <row r="47" spans="1:19">
      <c r="A47" s="181"/>
      <c r="B47" s="134"/>
      <c r="C47" s="513"/>
      <c r="D47" s="180"/>
      <c r="E47" s="180"/>
      <c r="F47" s="176"/>
      <c r="G47" s="107"/>
      <c r="H47" s="1013"/>
      <c r="I47" s="1013"/>
      <c r="J47" s="1013"/>
      <c r="K47" s="1013"/>
      <c r="L47" s="1013"/>
      <c r="M47" s="1013"/>
      <c r="N47" s="1014"/>
      <c r="O47" s="1014"/>
      <c r="P47" s="1014"/>
      <c r="Q47" s="1014"/>
      <c r="R47" s="1014"/>
      <c r="S47" s="1014"/>
    </row>
    <row r="48" spans="1:19">
      <c r="A48" s="181">
        <v>4.3</v>
      </c>
      <c r="B48" s="134" t="s">
        <v>146</v>
      </c>
      <c r="C48" s="512">
        <v>0.03</v>
      </c>
      <c r="D48" s="134" t="str">
        <f>Inputs!$D$82</f>
        <v>Support staff</v>
      </c>
      <c r="E48" s="180">
        <v>1</v>
      </c>
      <c r="F48" s="176">
        <f>E48*C48</f>
        <v>0.03</v>
      </c>
      <c r="G48" s="107"/>
      <c r="H48" s="971">
        <f>Inputs!L$82</f>
        <v>68.441017362959727</v>
      </c>
      <c r="I48" s="971">
        <f>Inputs!M$82</f>
        <v>69.791189569063036</v>
      </c>
      <c r="J48" s="971">
        <f>Inputs!N$82</f>
        <v>71.02222509185215</v>
      </c>
      <c r="K48" s="971">
        <f>Inputs!O$82</f>
        <v>72.274974651437702</v>
      </c>
      <c r="L48" s="971">
        <f>Inputs!P$82</f>
        <v>73.549821258208297</v>
      </c>
      <c r="M48" s="971">
        <f>Inputs!Q$82</f>
        <v>74.847154678410959</v>
      </c>
      <c r="N48" s="971">
        <f t="shared" ref="N48:S48" si="17">H48*$F48</f>
        <v>2.0532305208887918</v>
      </c>
      <c r="O48" s="971">
        <f t="shared" si="17"/>
        <v>2.0937356870718911</v>
      </c>
      <c r="P48" s="971">
        <f t="shared" si="17"/>
        <v>2.1306667527555643</v>
      </c>
      <c r="Q48" s="971">
        <f t="shared" si="17"/>
        <v>2.168249239543131</v>
      </c>
      <c r="R48" s="971">
        <f t="shared" si="17"/>
        <v>2.2064946377462489</v>
      </c>
      <c r="S48" s="971">
        <f t="shared" si="17"/>
        <v>2.2454146403523287</v>
      </c>
    </row>
    <row r="49" spans="1:19">
      <c r="A49" s="181"/>
      <c r="B49" s="134"/>
      <c r="C49" s="512"/>
      <c r="D49" s="180"/>
      <c r="E49" s="180"/>
      <c r="F49" s="176"/>
      <c r="G49" s="107"/>
      <c r="H49" s="984"/>
      <c r="I49" s="984"/>
      <c r="J49" s="984"/>
      <c r="K49" s="984"/>
      <c r="L49" s="984"/>
      <c r="M49" s="984"/>
      <c r="N49" s="984"/>
      <c r="O49" s="998"/>
      <c r="P49" s="998"/>
      <c r="Q49" s="998"/>
      <c r="R49" s="998"/>
      <c r="S49" s="998"/>
    </row>
    <row r="50" spans="1:19">
      <c r="A50" s="181"/>
      <c r="B50" s="134"/>
      <c r="C50" s="512"/>
      <c r="D50" s="134" t="str">
        <f>Inputs!$D$82</f>
        <v>Support staff</v>
      </c>
      <c r="E50" s="180"/>
      <c r="F50" s="176"/>
      <c r="G50" s="107"/>
      <c r="H50" s="971">
        <f>Inputs!L$82</f>
        <v>68.441017362959727</v>
      </c>
      <c r="I50" s="971">
        <f>Inputs!M$82</f>
        <v>69.791189569063036</v>
      </c>
      <c r="J50" s="971">
        <f>Inputs!N$82</f>
        <v>71.02222509185215</v>
      </c>
      <c r="K50" s="971">
        <f>Inputs!O$82</f>
        <v>72.274974651437702</v>
      </c>
      <c r="L50" s="971">
        <f>Inputs!P$82</f>
        <v>73.549821258208297</v>
      </c>
      <c r="M50" s="971">
        <f>Inputs!Q$82</f>
        <v>74.847154678410959</v>
      </c>
      <c r="N50" s="971">
        <f t="shared" ref="N50:S50" si="18">H50*$F50</f>
        <v>0</v>
      </c>
      <c r="O50" s="971">
        <f t="shared" si="18"/>
        <v>0</v>
      </c>
      <c r="P50" s="971">
        <f t="shared" si="18"/>
        <v>0</v>
      </c>
      <c r="Q50" s="971">
        <f t="shared" si="18"/>
        <v>0</v>
      </c>
      <c r="R50" s="971">
        <f t="shared" si="18"/>
        <v>0</v>
      </c>
      <c r="S50" s="971">
        <f t="shared" si="18"/>
        <v>0</v>
      </c>
    </row>
    <row r="51" spans="1:19">
      <c r="A51" s="181"/>
      <c r="B51" s="134"/>
      <c r="C51" s="200"/>
      <c r="D51" s="180"/>
      <c r="E51" s="180"/>
      <c r="F51" s="176"/>
      <c r="G51" s="107"/>
      <c r="H51" s="984"/>
      <c r="I51" s="984"/>
      <c r="J51" s="984"/>
      <c r="K51" s="984"/>
      <c r="L51" s="984"/>
      <c r="M51" s="984"/>
      <c r="N51" s="984"/>
      <c r="O51" s="998"/>
      <c r="P51" s="998"/>
      <c r="Q51" s="998"/>
      <c r="R51" s="998"/>
      <c r="S51" s="998"/>
    </row>
    <row r="52" spans="1:19">
      <c r="A52" s="181"/>
      <c r="B52" s="134"/>
      <c r="C52" s="200"/>
      <c r="D52" s="180"/>
      <c r="E52" s="180"/>
      <c r="F52" s="176"/>
      <c r="H52" s="982"/>
      <c r="I52" s="982"/>
      <c r="J52" s="982"/>
      <c r="K52" s="982"/>
      <c r="L52" s="982"/>
      <c r="M52" s="982"/>
      <c r="N52" s="982"/>
      <c r="O52" s="1000"/>
      <c r="P52" s="1000"/>
      <c r="Q52" s="1000"/>
      <c r="R52" s="1000"/>
      <c r="S52" s="1000"/>
    </row>
    <row r="53" spans="1:19">
      <c r="A53" s="181"/>
      <c r="B53" s="134"/>
      <c r="C53" s="200"/>
      <c r="D53" s="180"/>
      <c r="E53" s="180"/>
      <c r="F53" s="176"/>
      <c r="H53" s="982"/>
      <c r="I53" s="982"/>
      <c r="J53" s="982"/>
      <c r="K53" s="982"/>
      <c r="L53" s="982"/>
      <c r="M53" s="982"/>
      <c r="N53" s="982"/>
      <c r="O53" s="1000"/>
      <c r="P53" s="1000"/>
      <c r="Q53" s="1000"/>
      <c r="R53" s="1000"/>
      <c r="S53" s="1000"/>
    </row>
    <row r="54" spans="1:19">
      <c r="A54" s="187"/>
      <c r="B54" s="141" t="s">
        <v>44</v>
      </c>
      <c r="C54" s="183">
        <f>SUM(C41:C53)</f>
        <v>0.41000000000000003</v>
      </c>
      <c r="D54" s="232"/>
      <c r="E54" s="232"/>
      <c r="F54" s="183">
        <f>SUM(F41:F53)</f>
        <v>0.41000000000000003</v>
      </c>
      <c r="G54" s="144"/>
      <c r="H54" s="991"/>
      <c r="I54" s="991"/>
      <c r="J54" s="991"/>
      <c r="K54" s="991"/>
      <c r="L54" s="991"/>
      <c r="M54" s="991"/>
      <c r="N54" s="992">
        <f t="shared" ref="N54:S54" si="19">SUM(N43:N53)</f>
        <v>50.701980935503855</v>
      </c>
      <c r="O54" s="992">
        <f t="shared" si="19"/>
        <v>51.702205772759797</v>
      </c>
      <c r="P54" s="992">
        <f t="shared" si="19"/>
        <v>52.61417263141086</v>
      </c>
      <c r="Q54" s="992">
        <f t="shared" si="19"/>
        <v>53.542225526215468</v>
      </c>
      <c r="R54" s="992">
        <f t="shared" si="19"/>
        <v>54.486648196167721</v>
      </c>
      <c r="S54" s="992">
        <f t="shared" si="19"/>
        <v>55.44772938508801</v>
      </c>
    </row>
    <row r="55" spans="1:19">
      <c r="A55" s="233"/>
      <c r="B55" s="152"/>
      <c r="C55" s="153"/>
      <c r="D55" s="191"/>
      <c r="E55" s="191"/>
      <c r="F55" s="192"/>
      <c r="G55" s="135"/>
      <c r="H55" s="982"/>
      <c r="I55" s="982"/>
      <c r="J55" s="982"/>
      <c r="K55" s="982"/>
      <c r="L55" s="982"/>
      <c r="M55" s="982"/>
      <c r="N55" s="982"/>
      <c r="O55" s="1000"/>
      <c r="P55" s="1000"/>
      <c r="Q55" s="1000"/>
      <c r="R55" s="1000"/>
      <c r="S55" s="1000"/>
    </row>
    <row r="56" spans="1:19">
      <c r="A56" s="233"/>
      <c r="B56" s="152" t="s">
        <v>130</v>
      </c>
      <c r="C56" s="193">
        <f>C24+C29+C40+C54</f>
        <v>2.2166666666666668</v>
      </c>
      <c r="D56" s="90"/>
      <c r="E56" s="90"/>
      <c r="F56" s="193">
        <f>F24+F29+F40+F54</f>
        <v>3.6333333333333337</v>
      </c>
      <c r="G56" s="194"/>
      <c r="H56" s="991"/>
      <c r="I56" s="991"/>
      <c r="J56" s="991"/>
      <c r="K56" s="991"/>
      <c r="L56" s="991"/>
      <c r="M56" s="991"/>
      <c r="N56" s="1011">
        <f t="shared" ref="N56:S56" si="20">N24+N29+N40+N54</f>
        <v>485.14340739307528</v>
      </c>
      <c r="O56" s="1011">
        <f t="shared" si="20"/>
        <v>494.71408839512139</v>
      </c>
      <c r="P56" s="1011">
        <f t="shared" si="20"/>
        <v>503.44027031291159</v>
      </c>
      <c r="Q56" s="1011">
        <f t="shared" si="20"/>
        <v>512.32037194442864</v>
      </c>
      <c r="R56" s="1011">
        <f t="shared" si="20"/>
        <v>521.35710825464776</v>
      </c>
      <c r="S56" s="1011">
        <f t="shared" si="20"/>
        <v>530.55324209737262</v>
      </c>
    </row>
    <row r="57" spans="1:19">
      <c r="H57" s="979"/>
      <c r="I57" s="980"/>
      <c r="J57" s="980"/>
      <c r="K57" s="980"/>
      <c r="L57" s="980"/>
      <c r="M57" s="980"/>
      <c r="N57" s="980"/>
    </row>
    <row r="58" spans="1:19" s="102" customFormat="1">
      <c r="B58" s="152"/>
      <c r="F58" s="157"/>
      <c r="G58" s="107"/>
      <c r="H58"/>
      <c r="I58"/>
      <c r="J58"/>
      <c r="K58"/>
      <c r="L58"/>
      <c r="M58"/>
      <c r="N58"/>
      <c r="O58"/>
      <c r="P58"/>
      <c r="Q58"/>
      <c r="R58"/>
      <c r="S58"/>
    </row>
    <row r="59" spans="1:19" s="102" customFormat="1">
      <c r="F59" s="157"/>
      <c r="G59" s="107"/>
      <c r="H59"/>
      <c r="I59"/>
      <c r="J59"/>
      <c r="K59"/>
      <c r="L59"/>
      <c r="M59"/>
      <c r="N59"/>
      <c r="O59"/>
      <c r="P59"/>
      <c r="Q59"/>
      <c r="R59"/>
      <c r="S59"/>
    </row>
    <row r="60" spans="1:19" s="102" customFormat="1">
      <c r="B60" s="152"/>
      <c r="F60" s="157"/>
      <c r="G60" s="107"/>
      <c r="H60"/>
      <c r="I60"/>
      <c r="J60"/>
      <c r="K60"/>
      <c r="L60"/>
      <c r="M60"/>
      <c r="N60"/>
      <c r="O60"/>
      <c r="P60"/>
      <c r="Q60"/>
      <c r="R60"/>
      <c r="S60"/>
    </row>
    <row r="61" spans="1:19" s="102" customFormat="1">
      <c r="B61" s="152"/>
      <c r="F61" s="157"/>
      <c r="G61" s="107"/>
      <c r="H61" s="1001"/>
      <c r="I61" s="1002"/>
      <c r="J61" s="1002"/>
      <c r="K61" s="1002"/>
      <c r="L61" s="1002"/>
      <c r="M61" s="1002"/>
      <c r="N61" s="255"/>
      <c r="O61" s="255"/>
      <c r="P61" s="255"/>
      <c r="Q61" s="255"/>
      <c r="R61" s="255"/>
      <c r="S61" s="255"/>
    </row>
    <row r="62" spans="1:19">
      <c r="B62" s="354" t="s">
        <v>229</v>
      </c>
      <c r="H62" s="979"/>
      <c r="I62" s="979"/>
      <c r="J62" s="979"/>
      <c r="K62" s="979"/>
      <c r="L62" s="979"/>
      <c r="M62" s="979"/>
      <c r="N62" s="979">
        <f>N56</f>
        <v>485.14340739307528</v>
      </c>
      <c r="O62" s="979">
        <f>O56</f>
        <v>494.71408839512139</v>
      </c>
      <c r="P62" s="979">
        <f t="shared" ref="P62:S62" si="21">P56</f>
        <v>503.44027031291159</v>
      </c>
      <c r="Q62" s="979">
        <f t="shared" si="21"/>
        <v>512.32037194442864</v>
      </c>
      <c r="R62" s="979">
        <f t="shared" si="21"/>
        <v>521.35710825464776</v>
      </c>
      <c r="S62" s="979">
        <f t="shared" si="21"/>
        <v>530.55324209737262</v>
      </c>
    </row>
    <row r="63" spans="1:19">
      <c r="B63" s="354" t="s">
        <v>43</v>
      </c>
      <c r="H63" s="979"/>
      <c r="I63" s="979"/>
      <c r="J63" s="979"/>
      <c r="K63" s="979"/>
      <c r="L63" s="979"/>
      <c r="M63" s="979"/>
      <c r="N63" s="979"/>
      <c r="O63" s="979"/>
      <c r="P63" s="979"/>
      <c r="Q63" s="979"/>
      <c r="R63" s="979"/>
      <c r="S63" s="979"/>
    </row>
    <row r="64" spans="1:19">
      <c r="B64" s="354" t="s">
        <v>232</v>
      </c>
      <c r="H64" s="979"/>
      <c r="I64" s="979"/>
      <c r="J64" s="979"/>
      <c r="K64" s="979"/>
      <c r="L64" s="979"/>
      <c r="M64" s="979"/>
      <c r="N64" s="980"/>
      <c r="O64" s="980"/>
      <c r="P64" s="980"/>
      <c r="Q64" s="980"/>
      <c r="R64" s="980"/>
      <c r="S64" s="980"/>
    </row>
    <row r="65" spans="2:19">
      <c r="B65" s="354" t="s">
        <v>238</v>
      </c>
      <c r="H65" s="979"/>
      <c r="I65" s="979"/>
      <c r="J65" s="979"/>
      <c r="K65" s="979"/>
      <c r="L65" s="979"/>
      <c r="M65" s="979"/>
      <c r="N65" s="979">
        <f>SUM(N66,N62:N64)*(Inputs!$M$27)</f>
        <v>63.985564001072689</v>
      </c>
      <c r="O65" s="979">
        <f>SUM(O66,O62:O64)*(Inputs!$M$27)</f>
        <v>65.247841118432561</v>
      </c>
      <c r="P65" s="979">
        <f>SUM(P66,P62:P64)*(Inputs!$M$27)</f>
        <v>66.398737251569912</v>
      </c>
      <c r="Q65" s="979">
        <f>SUM(Q66,Q62:Q64)*(Inputs!$M$27)</f>
        <v>67.569933855750691</v>
      </c>
      <c r="R65" s="979">
        <f>SUM(R66,R62:R64)*(Inputs!$M$27)</f>
        <v>68.761789007705488</v>
      </c>
      <c r="S65" s="979">
        <f>SUM(S66,S62:S64)*(Inputs!$M$27)</f>
        <v>69.974667100222476</v>
      </c>
    </row>
    <row r="66" spans="2:19">
      <c r="B66" s="354" t="s">
        <v>237</v>
      </c>
      <c r="H66" s="979"/>
      <c r="I66" s="979"/>
      <c r="J66" s="979"/>
      <c r="K66" s="979"/>
      <c r="L66" s="979"/>
      <c r="M66" s="979"/>
      <c r="N66" s="979">
        <f>SUM(N62:N64)*(Inputs!$M$26)</f>
        <v>43.662906665376774</v>
      </c>
      <c r="O66" s="979">
        <f>SUM(O62:O64)*(Inputs!$M$26)</f>
        <v>44.524267955560923</v>
      </c>
      <c r="P66" s="979">
        <f>SUM(P62:P64)*(Inputs!$M$26)</f>
        <v>45.309624328162045</v>
      </c>
      <c r="Q66" s="979">
        <f>SUM(Q62:Q64)*(Inputs!$M$26)</f>
        <v>46.108833474998576</v>
      </c>
      <c r="R66" s="979">
        <f>SUM(R62:R64)*(Inputs!$M$26)</f>
        <v>46.922139742918297</v>
      </c>
      <c r="S66" s="979">
        <f>SUM(S62:S64)*(Inputs!$M$26)</f>
        <v>47.749791788763531</v>
      </c>
    </row>
    <row r="67" spans="2:19">
      <c r="B67" s="989" t="s">
        <v>85</v>
      </c>
      <c r="H67" s="396"/>
      <c r="I67" s="396"/>
      <c r="J67" s="396"/>
      <c r="K67" s="396"/>
      <c r="L67" s="396"/>
      <c r="M67" s="396"/>
      <c r="N67" s="979">
        <f>SUM(N62:N66)*Inputs!$M$28</f>
        <v>41.495431464166735</v>
      </c>
      <c r="O67" s="979">
        <f>SUM(O62:O66)*Inputs!$M$28</f>
        <v>42.314033822838049</v>
      </c>
      <c r="P67" s="979">
        <f>SUM(P62:P66)*Inputs!$M$28</f>
        <v>43.060404232485055</v>
      </c>
      <c r="Q67" s="979">
        <f>SUM(Q62:Q66)*Inputs!$M$28</f>
        <v>43.81993974926246</v>
      </c>
      <c r="R67" s="979">
        <f>SUM(R62:R66)*Inputs!$M$28</f>
        <v>44.592872590369012</v>
      </c>
      <c r="S67" s="979">
        <f>SUM(S62:S66)*Inputs!$M$28</f>
        <v>45.379439069045112</v>
      </c>
    </row>
    <row r="68" spans="2:19">
      <c r="B68" s="989"/>
      <c r="H68" s="396"/>
      <c r="I68" s="396"/>
      <c r="J68" s="396"/>
      <c r="K68" s="396"/>
      <c r="L68" s="396"/>
      <c r="M68" s="396"/>
      <c r="N68" s="606"/>
      <c r="O68" s="606"/>
      <c r="P68" s="606"/>
      <c r="Q68" s="606"/>
      <c r="R68" s="606"/>
      <c r="S68" s="606"/>
    </row>
    <row r="69" spans="2:19">
      <c r="B69" s="988" t="s">
        <v>527</v>
      </c>
      <c r="H69" s="396"/>
      <c r="I69" s="396"/>
      <c r="J69" s="396"/>
      <c r="K69" s="396"/>
      <c r="L69" s="396"/>
      <c r="M69" s="396"/>
      <c r="N69" s="448">
        <f>SUM(N62:N68)</f>
        <v>634.28730952369142</v>
      </c>
      <c r="O69" s="448">
        <f t="shared" ref="O69:S69" si="22">SUM(O62:O68)</f>
        <v>646.80023129195297</v>
      </c>
      <c r="P69" s="448">
        <f t="shared" si="22"/>
        <v>658.2090361251287</v>
      </c>
      <c r="Q69" s="448">
        <f t="shared" si="22"/>
        <v>669.8190790244405</v>
      </c>
      <c r="R69" s="448">
        <f t="shared" si="22"/>
        <v>681.63390959564049</v>
      </c>
      <c r="S69" s="448">
        <f t="shared" si="22"/>
        <v>693.65714005540383</v>
      </c>
    </row>
    <row r="70" spans="2:19">
      <c r="B70" s="990" t="s">
        <v>39</v>
      </c>
      <c r="H70" s="979"/>
      <c r="I70" s="980"/>
      <c r="J70" s="980"/>
      <c r="K70" s="980"/>
      <c r="L70" s="980"/>
      <c r="M70" s="980"/>
      <c r="N70" s="981">
        <f>(N56*(1+Inputs!$M$29))-N69</f>
        <v>0</v>
      </c>
      <c r="O70" s="981">
        <f>(O56*(1+Inputs!$M$29))-O69</f>
        <v>0</v>
      </c>
      <c r="P70" s="981">
        <f>(P56*(1+Inputs!$M$29))-P69</f>
        <v>0</v>
      </c>
      <c r="Q70" s="981">
        <f>(Q56*(1+Inputs!$M$29))-Q69</f>
        <v>0</v>
      </c>
      <c r="R70" s="981">
        <f>(R56*(1+Inputs!$M$29))-R69</f>
        <v>0</v>
      </c>
      <c r="S70" s="981">
        <f>(S56*(1+Inputs!$M$29))-S69</f>
        <v>0</v>
      </c>
    </row>
  </sheetData>
  <mergeCells count="3">
    <mergeCell ref="A1:S1"/>
    <mergeCell ref="H3:M3"/>
    <mergeCell ref="N3:S3"/>
  </mergeCells>
  <pageMargins left="0.39370078740157483" right="0.39370078740157483" top="0.39370078740157483" bottom="0.98425196850393704" header="0.51181102362204722" footer="0.51181102362204722"/>
  <pageSetup paperSize="9" scale="59" orientation="landscape" r:id="rId1"/>
  <headerFooter alignWithMargins="0">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1"/>
    <pageSetUpPr fitToPage="1"/>
  </sheetPr>
  <dimension ref="A1:S54"/>
  <sheetViews>
    <sheetView showGridLines="0" zoomScale="70" zoomScaleNormal="70" workbookViewId="0">
      <pane xSplit="1" ySplit="5" topLeftCell="B6" activePane="bottomRight" state="frozen"/>
      <selection activeCell="B146" sqref="B146"/>
      <selection pane="topRight" activeCell="B146" sqref="B146"/>
      <selection pane="bottomLeft" activeCell="B146" sqref="B146"/>
      <selection pane="bottomRight" activeCell="B6" sqref="B6"/>
    </sheetView>
  </sheetViews>
  <sheetFormatPr defaultRowHeight="12.75" outlineLevelCol="1"/>
  <cols>
    <col min="1" max="1" width="9.140625" style="88"/>
    <col min="2" max="2" width="64.85546875" style="102" customWidth="1"/>
    <col min="3" max="3" width="8.42578125" style="102" bestFit="1" customWidth="1"/>
    <col min="4" max="4" width="25.42578125" style="88" bestFit="1" customWidth="1"/>
    <col min="5" max="5" width="6.85546875" style="88" bestFit="1" customWidth="1"/>
    <col min="6" max="6" width="6.85546875" style="158" bestFit="1" customWidth="1"/>
    <col min="7" max="7" width="2" style="158" customWidth="1"/>
    <col min="8" max="8" width="10.42578125" style="108" customWidth="1" outlineLevel="1"/>
    <col min="9" max="9" width="9.5703125" style="158" bestFit="1" customWidth="1" outlineLevel="1"/>
    <col min="10" max="13" width="9.42578125" style="158" customWidth="1" outlineLevel="1"/>
    <col min="14" max="14" width="9.85546875" style="158" customWidth="1"/>
    <col min="15" max="19" width="9.85546875" style="88" customWidth="1"/>
    <col min="20" max="257" width="9.140625" style="88"/>
    <col min="258" max="258" width="64.85546875" style="88" customWidth="1"/>
    <col min="259" max="259" width="8.42578125" style="88" bestFit="1" customWidth="1"/>
    <col min="260" max="260" width="12.140625" style="88" bestFit="1" customWidth="1"/>
    <col min="261" max="262" width="6.85546875" style="88" bestFit="1" customWidth="1"/>
    <col min="263" max="263" width="2" style="88" customWidth="1"/>
    <col min="264" max="264" width="10.42578125" style="88" customWidth="1"/>
    <col min="265" max="265" width="9.5703125" style="88" bestFit="1" customWidth="1"/>
    <col min="266" max="269" width="9.42578125" style="88" customWidth="1"/>
    <col min="270" max="275" width="9.85546875" style="88" customWidth="1"/>
    <col min="276" max="513" width="9.140625" style="88"/>
    <col min="514" max="514" width="64.85546875" style="88" customWidth="1"/>
    <col min="515" max="515" width="8.42578125" style="88" bestFit="1" customWidth="1"/>
    <col min="516" max="516" width="12.140625" style="88" bestFit="1" customWidth="1"/>
    <col min="517" max="518" width="6.85546875" style="88" bestFit="1" customWidth="1"/>
    <col min="519" max="519" width="2" style="88" customWidth="1"/>
    <col min="520" max="520" width="10.42578125" style="88" customWidth="1"/>
    <col min="521" max="521" width="9.5703125" style="88" bestFit="1" customWidth="1"/>
    <col min="522" max="525" width="9.42578125" style="88" customWidth="1"/>
    <col min="526" max="531" width="9.85546875" style="88" customWidth="1"/>
    <col min="532" max="769" width="9.140625" style="88"/>
    <col min="770" max="770" width="64.85546875" style="88" customWidth="1"/>
    <col min="771" max="771" width="8.42578125" style="88" bestFit="1" customWidth="1"/>
    <col min="772" max="772" width="12.140625" style="88" bestFit="1" customWidth="1"/>
    <col min="773" max="774" width="6.85546875" style="88" bestFit="1" customWidth="1"/>
    <col min="775" max="775" width="2" style="88" customWidth="1"/>
    <col min="776" max="776" width="10.42578125" style="88" customWidth="1"/>
    <col min="777" max="777" width="9.5703125" style="88" bestFit="1" customWidth="1"/>
    <col min="778" max="781" width="9.42578125" style="88" customWidth="1"/>
    <col min="782" max="787" width="9.85546875" style="88" customWidth="1"/>
    <col min="788" max="1025" width="9.140625" style="88"/>
    <col min="1026" max="1026" width="64.85546875" style="88" customWidth="1"/>
    <col min="1027" max="1027" width="8.42578125" style="88" bestFit="1" customWidth="1"/>
    <col min="1028" max="1028" width="12.140625" style="88" bestFit="1" customWidth="1"/>
    <col min="1029" max="1030" width="6.85546875" style="88" bestFit="1" customWidth="1"/>
    <col min="1031" max="1031" width="2" style="88" customWidth="1"/>
    <col min="1032" max="1032" width="10.42578125" style="88" customWidth="1"/>
    <col min="1033" max="1033" width="9.5703125" style="88" bestFit="1" customWidth="1"/>
    <col min="1034" max="1037" width="9.42578125" style="88" customWidth="1"/>
    <col min="1038" max="1043" width="9.85546875" style="88" customWidth="1"/>
    <col min="1044" max="1281" width="9.140625" style="88"/>
    <col min="1282" max="1282" width="64.85546875" style="88" customWidth="1"/>
    <col min="1283" max="1283" width="8.42578125" style="88" bestFit="1" customWidth="1"/>
    <col min="1284" max="1284" width="12.140625" style="88" bestFit="1" customWidth="1"/>
    <col min="1285" max="1286" width="6.85546875" style="88" bestFit="1" customWidth="1"/>
    <col min="1287" max="1287" width="2" style="88" customWidth="1"/>
    <col min="1288" max="1288" width="10.42578125" style="88" customWidth="1"/>
    <col min="1289" max="1289" width="9.5703125" style="88" bestFit="1" customWidth="1"/>
    <col min="1290" max="1293" width="9.42578125" style="88" customWidth="1"/>
    <col min="1294" max="1299" width="9.85546875" style="88" customWidth="1"/>
    <col min="1300" max="1537" width="9.140625" style="88"/>
    <col min="1538" max="1538" width="64.85546875" style="88" customWidth="1"/>
    <col min="1539" max="1539" width="8.42578125" style="88" bestFit="1" customWidth="1"/>
    <col min="1540" max="1540" width="12.140625" style="88" bestFit="1" customWidth="1"/>
    <col min="1541" max="1542" width="6.85546875" style="88" bestFit="1" customWidth="1"/>
    <col min="1543" max="1543" width="2" style="88" customWidth="1"/>
    <col min="1544" max="1544" width="10.42578125" style="88" customWidth="1"/>
    <col min="1545" max="1545" width="9.5703125" style="88" bestFit="1" customWidth="1"/>
    <col min="1546" max="1549" width="9.42578125" style="88" customWidth="1"/>
    <col min="1550" max="1555" width="9.85546875" style="88" customWidth="1"/>
    <col min="1556" max="1793" width="9.140625" style="88"/>
    <col min="1794" max="1794" width="64.85546875" style="88" customWidth="1"/>
    <col min="1795" max="1795" width="8.42578125" style="88" bestFit="1" customWidth="1"/>
    <col min="1796" max="1796" width="12.140625" style="88" bestFit="1" customWidth="1"/>
    <col min="1797" max="1798" width="6.85546875" style="88" bestFit="1" customWidth="1"/>
    <col min="1799" max="1799" width="2" style="88" customWidth="1"/>
    <col min="1800" max="1800" width="10.42578125" style="88" customWidth="1"/>
    <col min="1801" max="1801" width="9.5703125" style="88" bestFit="1" customWidth="1"/>
    <col min="1802" max="1805" width="9.42578125" style="88" customWidth="1"/>
    <col min="1806" max="1811" width="9.85546875" style="88" customWidth="1"/>
    <col min="1812" max="2049" width="9.140625" style="88"/>
    <col min="2050" max="2050" width="64.85546875" style="88" customWidth="1"/>
    <col min="2051" max="2051" width="8.42578125" style="88" bestFit="1" customWidth="1"/>
    <col min="2052" max="2052" width="12.140625" style="88" bestFit="1" customWidth="1"/>
    <col min="2053" max="2054" width="6.85546875" style="88" bestFit="1" customWidth="1"/>
    <col min="2055" max="2055" width="2" style="88" customWidth="1"/>
    <col min="2056" max="2056" width="10.42578125" style="88" customWidth="1"/>
    <col min="2057" max="2057" width="9.5703125" style="88" bestFit="1" customWidth="1"/>
    <col min="2058" max="2061" width="9.42578125" style="88" customWidth="1"/>
    <col min="2062" max="2067" width="9.85546875" style="88" customWidth="1"/>
    <col min="2068" max="2305" width="9.140625" style="88"/>
    <col min="2306" max="2306" width="64.85546875" style="88" customWidth="1"/>
    <col min="2307" max="2307" width="8.42578125" style="88" bestFit="1" customWidth="1"/>
    <col min="2308" max="2308" width="12.140625" style="88" bestFit="1" customWidth="1"/>
    <col min="2309" max="2310" width="6.85546875" style="88" bestFit="1" customWidth="1"/>
    <col min="2311" max="2311" width="2" style="88" customWidth="1"/>
    <col min="2312" max="2312" width="10.42578125" style="88" customWidth="1"/>
    <col min="2313" max="2313" width="9.5703125" style="88" bestFit="1" customWidth="1"/>
    <col min="2314" max="2317" width="9.42578125" style="88" customWidth="1"/>
    <col min="2318" max="2323" width="9.85546875" style="88" customWidth="1"/>
    <col min="2324" max="2561" width="9.140625" style="88"/>
    <col min="2562" max="2562" width="64.85546875" style="88" customWidth="1"/>
    <col min="2563" max="2563" width="8.42578125" style="88" bestFit="1" customWidth="1"/>
    <col min="2564" max="2564" width="12.140625" style="88" bestFit="1" customWidth="1"/>
    <col min="2565" max="2566" width="6.85546875" style="88" bestFit="1" customWidth="1"/>
    <col min="2567" max="2567" width="2" style="88" customWidth="1"/>
    <col min="2568" max="2568" width="10.42578125" style="88" customWidth="1"/>
    <col min="2569" max="2569" width="9.5703125" style="88" bestFit="1" customWidth="1"/>
    <col min="2570" max="2573" width="9.42578125" style="88" customWidth="1"/>
    <col min="2574" max="2579" width="9.85546875" style="88" customWidth="1"/>
    <col min="2580" max="2817" width="9.140625" style="88"/>
    <col min="2818" max="2818" width="64.85546875" style="88" customWidth="1"/>
    <col min="2819" max="2819" width="8.42578125" style="88" bestFit="1" customWidth="1"/>
    <col min="2820" max="2820" width="12.140625" style="88" bestFit="1" customWidth="1"/>
    <col min="2821" max="2822" width="6.85546875" style="88" bestFit="1" customWidth="1"/>
    <col min="2823" max="2823" width="2" style="88" customWidth="1"/>
    <col min="2824" max="2824" width="10.42578125" style="88" customWidth="1"/>
    <col min="2825" max="2825" width="9.5703125" style="88" bestFit="1" customWidth="1"/>
    <col min="2826" max="2829" width="9.42578125" style="88" customWidth="1"/>
    <col min="2830" max="2835" width="9.85546875" style="88" customWidth="1"/>
    <col min="2836" max="3073" width="9.140625" style="88"/>
    <col min="3074" max="3074" width="64.85546875" style="88" customWidth="1"/>
    <col min="3075" max="3075" width="8.42578125" style="88" bestFit="1" customWidth="1"/>
    <col min="3076" max="3076" width="12.140625" style="88" bestFit="1" customWidth="1"/>
    <col min="3077" max="3078" width="6.85546875" style="88" bestFit="1" customWidth="1"/>
    <col min="3079" max="3079" width="2" style="88" customWidth="1"/>
    <col min="3080" max="3080" width="10.42578125" style="88" customWidth="1"/>
    <col min="3081" max="3081" width="9.5703125" style="88" bestFit="1" customWidth="1"/>
    <col min="3082" max="3085" width="9.42578125" style="88" customWidth="1"/>
    <col min="3086" max="3091" width="9.85546875" style="88" customWidth="1"/>
    <col min="3092" max="3329" width="9.140625" style="88"/>
    <col min="3330" max="3330" width="64.85546875" style="88" customWidth="1"/>
    <col min="3331" max="3331" width="8.42578125" style="88" bestFit="1" customWidth="1"/>
    <col min="3332" max="3332" width="12.140625" style="88" bestFit="1" customWidth="1"/>
    <col min="3333" max="3334" width="6.85546875" style="88" bestFit="1" customWidth="1"/>
    <col min="3335" max="3335" width="2" style="88" customWidth="1"/>
    <col min="3336" max="3336" width="10.42578125" style="88" customWidth="1"/>
    <col min="3337" max="3337" width="9.5703125" style="88" bestFit="1" customWidth="1"/>
    <col min="3338" max="3341" width="9.42578125" style="88" customWidth="1"/>
    <col min="3342" max="3347" width="9.85546875" style="88" customWidth="1"/>
    <col min="3348" max="3585" width="9.140625" style="88"/>
    <col min="3586" max="3586" width="64.85546875" style="88" customWidth="1"/>
    <col min="3587" max="3587" width="8.42578125" style="88" bestFit="1" customWidth="1"/>
    <col min="3588" max="3588" width="12.140625" style="88" bestFit="1" customWidth="1"/>
    <col min="3589" max="3590" width="6.85546875" style="88" bestFit="1" customWidth="1"/>
    <col min="3591" max="3591" width="2" style="88" customWidth="1"/>
    <col min="3592" max="3592" width="10.42578125" style="88" customWidth="1"/>
    <col min="3593" max="3593" width="9.5703125" style="88" bestFit="1" customWidth="1"/>
    <col min="3594" max="3597" width="9.42578125" style="88" customWidth="1"/>
    <col min="3598" max="3603" width="9.85546875" style="88" customWidth="1"/>
    <col min="3604" max="3841" width="9.140625" style="88"/>
    <col min="3842" max="3842" width="64.85546875" style="88" customWidth="1"/>
    <col min="3843" max="3843" width="8.42578125" style="88" bestFit="1" customWidth="1"/>
    <col min="3844" max="3844" width="12.140625" style="88" bestFit="1" customWidth="1"/>
    <col min="3845" max="3846" width="6.85546875" style="88" bestFit="1" customWidth="1"/>
    <col min="3847" max="3847" width="2" style="88" customWidth="1"/>
    <col min="3848" max="3848" width="10.42578125" style="88" customWidth="1"/>
    <col min="3849" max="3849" width="9.5703125" style="88" bestFit="1" customWidth="1"/>
    <col min="3850" max="3853" width="9.42578125" style="88" customWidth="1"/>
    <col min="3854" max="3859" width="9.85546875" style="88" customWidth="1"/>
    <col min="3860" max="4097" width="9.140625" style="88"/>
    <col min="4098" max="4098" width="64.85546875" style="88" customWidth="1"/>
    <col min="4099" max="4099" width="8.42578125" style="88" bestFit="1" customWidth="1"/>
    <col min="4100" max="4100" width="12.140625" style="88" bestFit="1" customWidth="1"/>
    <col min="4101" max="4102" width="6.85546875" style="88" bestFit="1" customWidth="1"/>
    <col min="4103" max="4103" width="2" style="88" customWidth="1"/>
    <col min="4104" max="4104" width="10.42578125" style="88" customWidth="1"/>
    <col min="4105" max="4105" width="9.5703125" style="88" bestFit="1" customWidth="1"/>
    <col min="4106" max="4109" width="9.42578125" style="88" customWidth="1"/>
    <col min="4110" max="4115" width="9.85546875" style="88" customWidth="1"/>
    <col min="4116" max="4353" width="9.140625" style="88"/>
    <col min="4354" max="4354" width="64.85546875" style="88" customWidth="1"/>
    <col min="4355" max="4355" width="8.42578125" style="88" bestFit="1" customWidth="1"/>
    <col min="4356" max="4356" width="12.140625" style="88" bestFit="1" customWidth="1"/>
    <col min="4357" max="4358" width="6.85546875" style="88" bestFit="1" customWidth="1"/>
    <col min="4359" max="4359" width="2" style="88" customWidth="1"/>
    <col min="4360" max="4360" width="10.42578125" style="88" customWidth="1"/>
    <col min="4361" max="4361" width="9.5703125" style="88" bestFit="1" customWidth="1"/>
    <col min="4362" max="4365" width="9.42578125" style="88" customWidth="1"/>
    <col min="4366" max="4371" width="9.85546875" style="88" customWidth="1"/>
    <col min="4372" max="4609" width="9.140625" style="88"/>
    <col min="4610" max="4610" width="64.85546875" style="88" customWidth="1"/>
    <col min="4611" max="4611" width="8.42578125" style="88" bestFit="1" customWidth="1"/>
    <col min="4612" max="4612" width="12.140625" style="88" bestFit="1" customWidth="1"/>
    <col min="4613" max="4614" width="6.85546875" style="88" bestFit="1" customWidth="1"/>
    <col min="4615" max="4615" width="2" style="88" customWidth="1"/>
    <col min="4616" max="4616" width="10.42578125" style="88" customWidth="1"/>
    <col min="4617" max="4617" width="9.5703125" style="88" bestFit="1" customWidth="1"/>
    <col min="4618" max="4621" width="9.42578125" style="88" customWidth="1"/>
    <col min="4622" max="4627" width="9.85546875" style="88" customWidth="1"/>
    <col min="4628" max="4865" width="9.140625" style="88"/>
    <col min="4866" max="4866" width="64.85546875" style="88" customWidth="1"/>
    <col min="4867" max="4867" width="8.42578125" style="88" bestFit="1" customWidth="1"/>
    <col min="4868" max="4868" width="12.140625" style="88" bestFit="1" customWidth="1"/>
    <col min="4869" max="4870" width="6.85546875" style="88" bestFit="1" customWidth="1"/>
    <col min="4871" max="4871" width="2" style="88" customWidth="1"/>
    <col min="4872" max="4872" width="10.42578125" style="88" customWidth="1"/>
    <col min="4873" max="4873" width="9.5703125" style="88" bestFit="1" customWidth="1"/>
    <col min="4874" max="4877" width="9.42578125" style="88" customWidth="1"/>
    <col min="4878" max="4883" width="9.85546875" style="88" customWidth="1"/>
    <col min="4884" max="5121" width="9.140625" style="88"/>
    <col min="5122" max="5122" width="64.85546875" style="88" customWidth="1"/>
    <col min="5123" max="5123" width="8.42578125" style="88" bestFit="1" customWidth="1"/>
    <col min="5124" max="5124" width="12.140625" style="88" bestFit="1" customWidth="1"/>
    <col min="5125" max="5126" width="6.85546875" style="88" bestFit="1" customWidth="1"/>
    <col min="5127" max="5127" width="2" style="88" customWidth="1"/>
    <col min="5128" max="5128" width="10.42578125" style="88" customWidth="1"/>
    <col min="5129" max="5129" width="9.5703125" style="88" bestFit="1" customWidth="1"/>
    <col min="5130" max="5133" width="9.42578125" style="88" customWidth="1"/>
    <col min="5134" max="5139" width="9.85546875" style="88" customWidth="1"/>
    <col min="5140" max="5377" width="9.140625" style="88"/>
    <col min="5378" max="5378" width="64.85546875" style="88" customWidth="1"/>
    <col min="5379" max="5379" width="8.42578125" style="88" bestFit="1" customWidth="1"/>
    <col min="5380" max="5380" width="12.140625" style="88" bestFit="1" customWidth="1"/>
    <col min="5381" max="5382" width="6.85546875" style="88" bestFit="1" customWidth="1"/>
    <col min="5383" max="5383" width="2" style="88" customWidth="1"/>
    <col min="5384" max="5384" width="10.42578125" style="88" customWidth="1"/>
    <col min="5385" max="5385" width="9.5703125" style="88" bestFit="1" customWidth="1"/>
    <col min="5386" max="5389" width="9.42578125" style="88" customWidth="1"/>
    <col min="5390" max="5395" width="9.85546875" style="88" customWidth="1"/>
    <col min="5396" max="5633" width="9.140625" style="88"/>
    <col min="5634" max="5634" width="64.85546875" style="88" customWidth="1"/>
    <col min="5635" max="5635" width="8.42578125" style="88" bestFit="1" customWidth="1"/>
    <col min="5636" max="5636" width="12.140625" style="88" bestFit="1" customWidth="1"/>
    <col min="5637" max="5638" width="6.85546875" style="88" bestFit="1" customWidth="1"/>
    <col min="5639" max="5639" width="2" style="88" customWidth="1"/>
    <col min="5640" max="5640" width="10.42578125" style="88" customWidth="1"/>
    <col min="5641" max="5641" width="9.5703125" style="88" bestFit="1" customWidth="1"/>
    <col min="5642" max="5645" width="9.42578125" style="88" customWidth="1"/>
    <col min="5646" max="5651" width="9.85546875" style="88" customWidth="1"/>
    <col min="5652" max="5889" width="9.140625" style="88"/>
    <col min="5890" max="5890" width="64.85546875" style="88" customWidth="1"/>
    <col min="5891" max="5891" width="8.42578125" style="88" bestFit="1" customWidth="1"/>
    <col min="5892" max="5892" width="12.140625" style="88" bestFit="1" customWidth="1"/>
    <col min="5893" max="5894" width="6.85546875" style="88" bestFit="1" customWidth="1"/>
    <col min="5895" max="5895" width="2" style="88" customWidth="1"/>
    <col min="5896" max="5896" width="10.42578125" style="88" customWidth="1"/>
    <col min="5897" max="5897" width="9.5703125" style="88" bestFit="1" customWidth="1"/>
    <col min="5898" max="5901" width="9.42578125" style="88" customWidth="1"/>
    <col min="5902" max="5907" width="9.85546875" style="88" customWidth="1"/>
    <col min="5908" max="6145" width="9.140625" style="88"/>
    <col min="6146" max="6146" width="64.85546875" style="88" customWidth="1"/>
    <col min="6147" max="6147" width="8.42578125" style="88" bestFit="1" customWidth="1"/>
    <col min="6148" max="6148" width="12.140625" style="88" bestFit="1" customWidth="1"/>
    <col min="6149" max="6150" width="6.85546875" style="88" bestFit="1" customWidth="1"/>
    <col min="6151" max="6151" width="2" style="88" customWidth="1"/>
    <col min="6152" max="6152" width="10.42578125" style="88" customWidth="1"/>
    <col min="6153" max="6153" width="9.5703125" style="88" bestFit="1" customWidth="1"/>
    <col min="6154" max="6157" width="9.42578125" style="88" customWidth="1"/>
    <col min="6158" max="6163" width="9.85546875" style="88" customWidth="1"/>
    <col min="6164" max="6401" width="9.140625" style="88"/>
    <col min="6402" max="6402" width="64.85546875" style="88" customWidth="1"/>
    <col min="6403" max="6403" width="8.42578125" style="88" bestFit="1" customWidth="1"/>
    <col min="6404" max="6404" width="12.140625" style="88" bestFit="1" customWidth="1"/>
    <col min="6405" max="6406" width="6.85546875" style="88" bestFit="1" customWidth="1"/>
    <col min="6407" max="6407" width="2" style="88" customWidth="1"/>
    <col min="6408" max="6408" width="10.42578125" style="88" customWidth="1"/>
    <col min="6409" max="6409" width="9.5703125" style="88" bestFit="1" customWidth="1"/>
    <col min="6410" max="6413" width="9.42578125" style="88" customWidth="1"/>
    <col min="6414" max="6419" width="9.85546875" style="88" customWidth="1"/>
    <col min="6420" max="6657" width="9.140625" style="88"/>
    <col min="6658" max="6658" width="64.85546875" style="88" customWidth="1"/>
    <col min="6659" max="6659" width="8.42578125" style="88" bestFit="1" customWidth="1"/>
    <col min="6660" max="6660" width="12.140625" style="88" bestFit="1" customWidth="1"/>
    <col min="6661" max="6662" width="6.85546875" style="88" bestFit="1" customWidth="1"/>
    <col min="6663" max="6663" width="2" style="88" customWidth="1"/>
    <col min="6664" max="6664" width="10.42578125" style="88" customWidth="1"/>
    <col min="6665" max="6665" width="9.5703125" style="88" bestFit="1" customWidth="1"/>
    <col min="6666" max="6669" width="9.42578125" style="88" customWidth="1"/>
    <col min="6670" max="6675" width="9.85546875" style="88" customWidth="1"/>
    <col min="6676" max="6913" width="9.140625" style="88"/>
    <col min="6914" max="6914" width="64.85546875" style="88" customWidth="1"/>
    <col min="6915" max="6915" width="8.42578125" style="88" bestFit="1" customWidth="1"/>
    <col min="6916" max="6916" width="12.140625" style="88" bestFit="1" customWidth="1"/>
    <col min="6917" max="6918" width="6.85546875" style="88" bestFit="1" customWidth="1"/>
    <col min="6919" max="6919" width="2" style="88" customWidth="1"/>
    <col min="6920" max="6920" width="10.42578125" style="88" customWidth="1"/>
    <col min="6921" max="6921" width="9.5703125" style="88" bestFit="1" customWidth="1"/>
    <col min="6922" max="6925" width="9.42578125" style="88" customWidth="1"/>
    <col min="6926" max="6931" width="9.85546875" style="88" customWidth="1"/>
    <col min="6932" max="7169" width="9.140625" style="88"/>
    <col min="7170" max="7170" width="64.85546875" style="88" customWidth="1"/>
    <col min="7171" max="7171" width="8.42578125" style="88" bestFit="1" customWidth="1"/>
    <col min="7172" max="7172" width="12.140625" style="88" bestFit="1" customWidth="1"/>
    <col min="7173" max="7174" width="6.85546875" style="88" bestFit="1" customWidth="1"/>
    <col min="7175" max="7175" width="2" style="88" customWidth="1"/>
    <col min="7176" max="7176" width="10.42578125" style="88" customWidth="1"/>
    <col min="7177" max="7177" width="9.5703125" style="88" bestFit="1" customWidth="1"/>
    <col min="7178" max="7181" width="9.42578125" style="88" customWidth="1"/>
    <col min="7182" max="7187" width="9.85546875" style="88" customWidth="1"/>
    <col min="7188" max="7425" width="9.140625" style="88"/>
    <col min="7426" max="7426" width="64.85546875" style="88" customWidth="1"/>
    <col min="7427" max="7427" width="8.42578125" style="88" bestFit="1" customWidth="1"/>
    <col min="7428" max="7428" width="12.140625" style="88" bestFit="1" customWidth="1"/>
    <col min="7429" max="7430" width="6.85546875" style="88" bestFit="1" customWidth="1"/>
    <col min="7431" max="7431" width="2" style="88" customWidth="1"/>
    <col min="7432" max="7432" width="10.42578125" style="88" customWidth="1"/>
    <col min="7433" max="7433" width="9.5703125" style="88" bestFit="1" customWidth="1"/>
    <col min="7434" max="7437" width="9.42578125" style="88" customWidth="1"/>
    <col min="7438" max="7443" width="9.85546875" style="88" customWidth="1"/>
    <col min="7444" max="7681" width="9.140625" style="88"/>
    <col min="7682" max="7682" width="64.85546875" style="88" customWidth="1"/>
    <col min="7683" max="7683" width="8.42578125" style="88" bestFit="1" customWidth="1"/>
    <col min="7684" max="7684" width="12.140625" style="88" bestFit="1" customWidth="1"/>
    <col min="7685" max="7686" width="6.85546875" style="88" bestFit="1" customWidth="1"/>
    <col min="7687" max="7687" width="2" style="88" customWidth="1"/>
    <col min="7688" max="7688" width="10.42578125" style="88" customWidth="1"/>
    <col min="7689" max="7689" width="9.5703125" style="88" bestFit="1" customWidth="1"/>
    <col min="7690" max="7693" width="9.42578125" style="88" customWidth="1"/>
    <col min="7694" max="7699" width="9.85546875" style="88" customWidth="1"/>
    <col min="7700" max="7937" width="9.140625" style="88"/>
    <col min="7938" max="7938" width="64.85546875" style="88" customWidth="1"/>
    <col min="7939" max="7939" width="8.42578125" style="88" bestFit="1" customWidth="1"/>
    <col min="7940" max="7940" width="12.140625" style="88" bestFit="1" customWidth="1"/>
    <col min="7941" max="7942" width="6.85546875" style="88" bestFit="1" customWidth="1"/>
    <col min="7943" max="7943" width="2" style="88" customWidth="1"/>
    <col min="7944" max="7944" width="10.42578125" style="88" customWidth="1"/>
    <col min="7945" max="7945" width="9.5703125" style="88" bestFit="1" customWidth="1"/>
    <col min="7946" max="7949" width="9.42578125" style="88" customWidth="1"/>
    <col min="7950" max="7955" width="9.85546875" style="88" customWidth="1"/>
    <col min="7956" max="8193" width="9.140625" style="88"/>
    <col min="8194" max="8194" width="64.85546875" style="88" customWidth="1"/>
    <col min="8195" max="8195" width="8.42578125" style="88" bestFit="1" customWidth="1"/>
    <col min="8196" max="8196" width="12.140625" style="88" bestFit="1" customWidth="1"/>
    <col min="8197" max="8198" width="6.85546875" style="88" bestFit="1" customWidth="1"/>
    <col min="8199" max="8199" width="2" style="88" customWidth="1"/>
    <col min="8200" max="8200" width="10.42578125" style="88" customWidth="1"/>
    <col min="8201" max="8201" width="9.5703125" style="88" bestFit="1" customWidth="1"/>
    <col min="8202" max="8205" width="9.42578125" style="88" customWidth="1"/>
    <col min="8206" max="8211" width="9.85546875" style="88" customWidth="1"/>
    <col min="8212" max="8449" width="9.140625" style="88"/>
    <col min="8450" max="8450" width="64.85546875" style="88" customWidth="1"/>
    <col min="8451" max="8451" width="8.42578125" style="88" bestFit="1" customWidth="1"/>
    <col min="8452" max="8452" width="12.140625" style="88" bestFit="1" customWidth="1"/>
    <col min="8453" max="8454" width="6.85546875" style="88" bestFit="1" customWidth="1"/>
    <col min="8455" max="8455" width="2" style="88" customWidth="1"/>
    <col min="8456" max="8456" width="10.42578125" style="88" customWidth="1"/>
    <col min="8457" max="8457" width="9.5703125" style="88" bestFit="1" customWidth="1"/>
    <col min="8458" max="8461" width="9.42578125" style="88" customWidth="1"/>
    <col min="8462" max="8467" width="9.85546875" style="88" customWidth="1"/>
    <col min="8468" max="8705" width="9.140625" style="88"/>
    <col min="8706" max="8706" width="64.85546875" style="88" customWidth="1"/>
    <col min="8707" max="8707" width="8.42578125" style="88" bestFit="1" customWidth="1"/>
    <col min="8708" max="8708" width="12.140625" style="88" bestFit="1" customWidth="1"/>
    <col min="8709" max="8710" width="6.85546875" style="88" bestFit="1" customWidth="1"/>
    <col min="8711" max="8711" width="2" style="88" customWidth="1"/>
    <col min="8712" max="8712" width="10.42578125" style="88" customWidth="1"/>
    <col min="8713" max="8713" width="9.5703125" style="88" bestFit="1" customWidth="1"/>
    <col min="8714" max="8717" width="9.42578125" style="88" customWidth="1"/>
    <col min="8718" max="8723" width="9.85546875" style="88" customWidth="1"/>
    <col min="8724" max="8961" width="9.140625" style="88"/>
    <col min="8962" max="8962" width="64.85546875" style="88" customWidth="1"/>
    <col min="8963" max="8963" width="8.42578125" style="88" bestFit="1" customWidth="1"/>
    <col min="8964" max="8964" width="12.140625" style="88" bestFit="1" customWidth="1"/>
    <col min="8965" max="8966" width="6.85546875" style="88" bestFit="1" customWidth="1"/>
    <col min="8967" max="8967" width="2" style="88" customWidth="1"/>
    <col min="8968" max="8968" width="10.42578125" style="88" customWidth="1"/>
    <col min="8969" max="8969" width="9.5703125" style="88" bestFit="1" customWidth="1"/>
    <col min="8970" max="8973" width="9.42578125" style="88" customWidth="1"/>
    <col min="8974" max="8979" width="9.85546875" style="88" customWidth="1"/>
    <col min="8980" max="9217" width="9.140625" style="88"/>
    <col min="9218" max="9218" width="64.85546875" style="88" customWidth="1"/>
    <col min="9219" max="9219" width="8.42578125" style="88" bestFit="1" customWidth="1"/>
    <col min="9220" max="9220" width="12.140625" style="88" bestFit="1" customWidth="1"/>
    <col min="9221" max="9222" width="6.85546875" style="88" bestFit="1" customWidth="1"/>
    <col min="9223" max="9223" width="2" style="88" customWidth="1"/>
    <col min="9224" max="9224" width="10.42578125" style="88" customWidth="1"/>
    <col min="9225" max="9225" width="9.5703125" style="88" bestFit="1" customWidth="1"/>
    <col min="9226" max="9229" width="9.42578125" style="88" customWidth="1"/>
    <col min="9230" max="9235" width="9.85546875" style="88" customWidth="1"/>
    <col min="9236" max="9473" width="9.140625" style="88"/>
    <col min="9474" max="9474" width="64.85546875" style="88" customWidth="1"/>
    <col min="9475" max="9475" width="8.42578125" style="88" bestFit="1" customWidth="1"/>
    <col min="9476" max="9476" width="12.140625" style="88" bestFit="1" customWidth="1"/>
    <col min="9477" max="9478" width="6.85546875" style="88" bestFit="1" customWidth="1"/>
    <col min="9479" max="9479" width="2" style="88" customWidth="1"/>
    <col min="9480" max="9480" width="10.42578125" style="88" customWidth="1"/>
    <col min="9481" max="9481" width="9.5703125" style="88" bestFit="1" customWidth="1"/>
    <col min="9482" max="9485" width="9.42578125" style="88" customWidth="1"/>
    <col min="9486" max="9491" width="9.85546875" style="88" customWidth="1"/>
    <col min="9492" max="9729" width="9.140625" style="88"/>
    <col min="9730" max="9730" width="64.85546875" style="88" customWidth="1"/>
    <col min="9731" max="9731" width="8.42578125" style="88" bestFit="1" customWidth="1"/>
    <col min="9732" max="9732" width="12.140625" style="88" bestFit="1" customWidth="1"/>
    <col min="9733" max="9734" width="6.85546875" style="88" bestFit="1" customWidth="1"/>
    <col min="9735" max="9735" width="2" style="88" customWidth="1"/>
    <col min="9736" max="9736" width="10.42578125" style="88" customWidth="1"/>
    <col min="9737" max="9737" width="9.5703125" style="88" bestFit="1" customWidth="1"/>
    <col min="9738" max="9741" width="9.42578125" style="88" customWidth="1"/>
    <col min="9742" max="9747" width="9.85546875" style="88" customWidth="1"/>
    <col min="9748" max="9985" width="9.140625" style="88"/>
    <col min="9986" max="9986" width="64.85546875" style="88" customWidth="1"/>
    <col min="9987" max="9987" width="8.42578125" style="88" bestFit="1" customWidth="1"/>
    <col min="9988" max="9988" width="12.140625" style="88" bestFit="1" customWidth="1"/>
    <col min="9989" max="9990" width="6.85546875" style="88" bestFit="1" customWidth="1"/>
    <col min="9991" max="9991" width="2" style="88" customWidth="1"/>
    <col min="9992" max="9992" width="10.42578125" style="88" customWidth="1"/>
    <col min="9993" max="9993" width="9.5703125" style="88" bestFit="1" customWidth="1"/>
    <col min="9994" max="9997" width="9.42578125" style="88" customWidth="1"/>
    <col min="9998" max="10003" width="9.85546875" style="88" customWidth="1"/>
    <col min="10004" max="10241" width="9.140625" style="88"/>
    <col min="10242" max="10242" width="64.85546875" style="88" customWidth="1"/>
    <col min="10243" max="10243" width="8.42578125" style="88" bestFit="1" customWidth="1"/>
    <col min="10244" max="10244" width="12.140625" style="88" bestFit="1" customWidth="1"/>
    <col min="10245" max="10246" width="6.85546875" style="88" bestFit="1" customWidth="1"/>
    <col min="10247" max="10247" width="2" style="88" customWidth="1"/>
    <col min="10248" max="10248" width="10.42578125" style="88" customWidth="1"/>
    <col min="10249" max="10249" width="9.5703125" style="88" bestFit="1" customWidth="1"/>
    <col min="10250" max="10253" width="9.42578125" style="88" customWidth="1"/>
    <col min="10254" max="10259" width="9.85546875" style="88" customWidth="1"/>
    <col min="10260" max="10497" width="9.140625" style="88"/>
    <col min="10498" max="10498" width="64.85546875" style="88" customWidth="1"/>
    <col min="10499" max="10499" width="8.42578125" style="88" bestFit="1" customWidth="1"/>
    <col min="10500" max="10500" width="12.140625" style="88" bestFit="1" customWidth="1"/>
    <col min="10501" max="10502" width="6.85546875" style="88" bestFit="1" customWidth="1"/>
    <col min="10503" max="10503" width="2" style="88" customWidth="1"/>
    <col min="10504" max="10504" width="10.42578125" style="88" customWidth="1"/>
    <col min="10505" max="10505" width="9.5703125" style="88" bestFit="1" customWidth="1"/>
    <col min="10506" max="10509" width="9.42578125" style="88" customWidth="1"/>
    <col min="10510" max="10515" width="9.85546875" style="88" customWidth="1"/>
    <col min="10516" max="10753" width="9.140625" style="88"/>
    <col min="10754" max="10754" width="64.85546875" style="88" customWidth="1"/>
    <col min="10755" max="10755" width="8.42578125" style="88" bestFit="1" customWidth="1"/>
    <col min="10756" max="10756" width="12.140625" style="88" bestFit="1" customWidth="1"/>
    <col min="10757" max="10758" width="6.85546875" style="88" bestFit="1" customWidth="1"/>
    <col min="10759" max="10759" width="2" style="88" customWidth="1"/>
    <col min="10760" max="10760" width="10.42578125" style="88" customWidth="1"/>
    <col min="10761" max="10761" width="9.5703125" style="88" bestFit="1" customWidth="1"/>
    <col min="10762" max="10765" width="9.42578125" style="88" customWidth="1"/>
    <col min="10766" max="10771" width="9.85546875" style="88" customWidth="1"/>
    <col min="10772" max="11009" width="9.140625" style="88"/>
    <col min="11010" max="11010" width="64.85546875" style="88" customWidth="1"/>
    <col min="11011" max="11011" width="8.42578125" style="88" bestFit="1" customWidth="1"/>
    <col min="11012" max="11012" width="12.140625" style="88" bestFit="1" customWidth="1"/>
    <col min="11013" max="11014" width="6.85546875" style="88" bestFit="1" customWidth="1"/>
    <col min="11015" max="11015" width="2" style="88" customWidth="1"/>
    <col min="11016" max="11016" width="10.42578125" style="88" customWidth="1"/>
    <col min="11017" max="11017" width="9.5703125" style="88" bestFit="1" customWidth="1"/>
    <col min="11018" max="11021" width="9.42578125" style="88" customWidth="1"/>
    <col min="11022" max="11027" width="9.85546875" style="88" customWidth="1"/>
    <col min="11028" max="11265" width="9.140625" style="88"/>
    <col min="11266" max="11266" width="64.85546875" style="88" customWidth="1"/>
    <col min="11267" max="11267" width="8.42578125" style="88" bestFit="1" customWidth="1"/>
    <col min="11268" max="11268" width="12.140625" style="88" bestFit="1" customWidth="1"/>
    <col min="11269" max="11270" width="6.85546875" style="88" bestFit="1" customWidth="1"/>
    <col min="11271" max="11271" width="2" style="88" customWidth="1"/>
    <col min="11272" max="11272" width="10.42578125" style="88" customWidth="1"/>
    <col min="11273" max="11273" width="9.5703125" style="88" bestFit="1" customWidth="1"/>
    <col min="11274" max="11277" width="9.42578125" style="88" customWidth="1"/>
    <col min="11278" max="11283" width="9.85546875" style="88" customWidth="1"/>
    <col min="11284" max="11521" width="9.140625" style="88"/>
    <col min="11522" max="11522" width="64.85546875" style="88" customWidth="1"/>
    <col min="11523" max="11523" width="8.42578125" style="88" bestFit="1" customWidth="1"/>
    <col min="11524" max="11524" width="12.140625" style="88" bestFit="1" customWidth="1"/>
    <col min="11525" max="11526" width="6.85546875" style="88" bestFit="1" customWidth="1"/>
    <col min="11527" max="11527" width="2" style="88" customWidth="1"/>
    <col min="11528" max="11528" width="10.42578125" style="88" customWidth="1"/>
    <col min="11529" max="11529" width="9.5703125" style="88" bestFit="1" customWidth="1"/>
    <col min="11530" max="11533" width="9.42578125" style="88" customWidth="1"/>
    <col min="11534" max="11539" width="9.85546875" style="88" customWidth="1"/>
    <col min="11540" max="11777" width="9.140625" style="88"/>
    <col min="11778" max="11778" width="64.85546875" style="88" customWidth="1"/>
    <col min="11779" max="11779" width="8.42578125" style="88" bestFit="1" customWidth="1"/>
    <col min="11780" max="11780" width="12.140625" style="88" bestFit="1" customWidth="1"/>
    <col min="11781" max="11782" width="6.85546875" style="88" bestFit="1" customWidth="1"/>
    <col min="11783" max="11783" width="2" style="88" customWidth="1"/>
    <col min="11784" max="11784" width="10.42578125" style="88" customWidth="1"/>
    <col min="11785" max="11785" width="9.5703125" style="88" bestFit="1" customWidth="1"/>
    <col min="11786" max="11789" width="9.42578125" style="88" customWidth="1"/>
    <col min="11790" max="11795" width="9.85546875" style="88" customWidth="1"/>
    <col min="11796" max="12033" width="9.140625" style="88"/>
    <col min="12034" max="12034" width="64.85546875" style="88" customWidth="1"/>
    <col min="12035" max="12035" width="8.42578125" style="88" bestFit="1" customWidth="1"/>
    <col min="12036" max="12036" width="12.140625" style="88" bestFit="1" customWidth="1"/>
    <col min="12037" max="12038" width="6.85546875" style="88" bestFit="1" customWidth="1"/>
    <col min="12039" max="12039" width="2" style="88" customWidth="1"/>
    <col min="12040" max="12040" width="10.42578125" style="88" customWidth="1"/>
    <col min="12041" max="12041" width="9.5703125" style="88" bestFit="1" customWidth="1"/>
    <col min="12042" max="12045" width="9.42578125" style="88" customWidth="1"/>
    <col min="12046" max="12051" width="9.85546875" style="88" customWidth="1"/>
    <col min="12052" max="12289" width="9.140625" style="88"/>
    <col min="12290" max="12290" width="64.85546875" style="88" customWidth="1"/>
    <col min="12291" max="12291" width="8.42578125" style="88" bestFit="1" customWidth="1"/>
    <col min="12292" max="12292" width="12.140625" style="88" bestFit="1" customWidth="1"/>
    <col min="12293" max="12294" width="6.85546875" style="88" bestFit="1" customWidth="1"/>
    <col min="12295" max="12295" width="2" style="88" customWidth="1"/>
    <col min="12296" max="12296" width="10.42578125" style="88" customWidth="1"/>
    <col min="12297" max="12297" width="9.5703125" style="88" bestFit="1" customWidth="1"/>
    <col min="12298" max="12301" width="9.42578125" style="88" customWidth="1"/>
    <col min="12302" max="12307" width="9.85546875" style="88" customWidth="1"/>
    <col min="12308" max="12545" width="9.140625" style="88"/>
    <col min="12546" max="12546" width="64.85546875" style="88" customWidth="1"/>
    <col min="12547" max="12547" width="8.42578125" style="88" bestFit="1" customWidth="1"/>
    <col min="12548" max="12548" width="12.140625" style="88" bestFit="1" customWidth="1"/>
    <col min="12549" max="12550" width="6.85546875" style="88" bestFit="1" customWidth="1"/>
    <col min="12551" max="12551" width="2" style="88" customWidth="1"/>
    <col min="12552" max="12552" width="10.42578125" style="88" customWidth="1"/>
    <col min="12553" max="12553" width="9.5703125" style="88" bestFit="1" customWidth="1"/>
    <col min="12554" max="12557" width="9.42578125" style="88" customWidth="1"/>
    <col min="12558" max="12563" width="9.85546875" style="88" customWidth="1"/>
    <col min="12564" max="12801" width="9.140625" style="88"/>
    <col min="12802" max="12802" width="64.85546875" style="88" customWidth="1"/>
    <col min="12803" max="12803" width="8.42578125" style="88" bestFit="1" customWidth="1"/>
    <col min="12804" max="12804" width="12.140625" style="88" bestFit="1" customWidth="1"/>
    <col min="12805" max="12806" width="6.85546875" style="88" bestFit="1" customWidth="1"/>
    <col min="12807" max="12807" width="2" style="88" customWidth="1"/>
    <col min="12808" max="12808" width="10.42578125" style="88" customWidth="1"/>
    <col min="12809" max="12809" width="9.5703125" style="88" bestFit="1" customWidth="1"/>
    <col min="12810" max="12813" width="9.42578125" style="88" customWidth="1"/>
    <col min="12814" max="12819" width="9.85546875" style="88" customWidth="1"/>
    <col min="12820" max="13057" width="9.140625" style="88"/>
    <col min="13058" max="13058" width="64.85546875" style="88" customWidth="1"/>
    <col min="13059" max="13059" width="8.42578125" style="88" bestFit="1" customWidth="1"/>
    <col min="13060" max="13060" width="12.140625" style="88" bestFit="1" customWidth="1"/>
    <col min="13061" max="13062" width="6.85546875" style="88" bestFit="1" customWidth="1"/>
    <col min="13063" max="13063" width="2" style="88" customWidth="1"/>
    <col min="13064" max="13064" width="10.42578125" style="88" customWidth="1"/>
    <col min="13065" max="13065" width="9.5703125" style="88" bestFit="1" customWidth="1"/>
    <col min="13066" max="13069" width="9.42578125" style="88" customWidth="1"/>
    <col min="13070" max="13075" width="9.85546875" style="88" customWidth="1"/>
    <col min="13076" max="13313" width="9.140625" style="88"/>
    <col min="13314" max="13314" width="64.85546875" style="88" customWidth="1"/>
    <col min="13315" max="13315" width="8.42578125" style="88" bestFit="1" customWidth="1"/>
    <col min="13316" max="13316" width="12.140625" style="88" bestFit="1" customWidth="1"/>
    <col min="13317" max="13318" width="6.85546875" style="88" bestFit="1" customWidth="1"/>
    <col min="13319" max="13319" width="2" style="88" customWidth="1"/>
    <col min="13320" max="13320" width="10.42578125" style="88" customWidth="1"/>
    <col min="13321" max="13321" width="9.5703125" style="88" bestFit="1" customWidth="1"/>
    <col min="13322" max="13325" width="9.42578125" style="88" customWidth="1"/>
    <col min="13326" max="13331" width="9.85546875" style="88" customWidth="1"/>
    <col min="13332" max="13569" width="9.140625" style="88"/>
    <col min="13570" max="13570" width="64.85546875" style="88" customWidth="1"/>
    <col min="13571" max="13571" width="8.42578125" style="88" bestFit="1" customWidth="1"/>
    <col min="13572" max="13572" width="12.140625" style="88" bestFit="1" customWidth="1"/>
    <col min="13573" max="13574" width="6.85546875" style="88" bestFit="1" customWidth="1"/>
    <col min="13575" max="13575" width="2" style="88" customWidth="1"/>
    <col min="13576" max="13576" width="10.42578125" style="88" customWidth="1"/>
    <col min="13577" max="13577" width="9.5703125" style="88" bestFit="1" customWidth="1"/>
    <col min="13578" max="13581" width="9.42578125" style="88" customWidth="1"/>
    <col min="13582" max="13587" width="9.85546875" style="88" customWidth="1"/>
    <col min="13588" max="13825" width="9.140625" style="88"/>
    <col min="13826" max="13826" width="64.85546875" style="88" customWidth="1"/>
    <col min="13827" max="13827" width="8.42578125" style="88" bestFit="1" customWidth="1"/>
    <col min="13828" max="13828" width="12.140625" style="88" bestFit="1" customWidth="1"/>
    <col min="13829" max="13830" width="6.85546875" style="88" bestFit="1" customWidth="1"/>
    <col min="13831" max="13831" width="2" style="88" customWidth="1"/>
    <col min="13832" max="13832" width="10.42578125" style="88" customWidth="1"/>
    <col min="13833" max="13833" width="9.5703125" style="88" bestFit="1" customWidth="1"/>
    <col min="13834" max="13837" width="9.42578125" style="88" customWidth="1"/>
    <col min="13838" max="13843" width="9.85546875" style="88" customWidth="1"/>
    <col min="13844" max="14081" width="9.140625" style="88"/>
    <col min="14082" max="14082" width="64.85546875" style="88" customWidth="1"/>
    <col min="14083" max="14083" width="8.42578125" style="88" bestFit="1" customWidth="1"/>
    <col min="14084" max="14084" width="12.140625" style="88" bestFit="1" customWidth="1"/>
    <col min="14085" max="14086" width="6.85546875" style="88" bestFit="1" customWidth="1"/>
    <col min="14087" max="14087" width="2" style="88" customWidth="1"/>
    <col min="14088" max="14088" width="10.42578125" style="88" customWidth="1"/>
    <col min="14089" max="14089" width="9.5703125" style="88" bestFit="1" customWidth="1"/>
    <col min="14090" max="14093" width="9.42578125" style="88" customWidth="1"/>
    <col min="14094" max="14099" width="9.85546875" style="88" customWidth="1"/>
    <col min="14100" max="14337" width="9.140625" style="88"/>
    <col min="14338" max="14338" width="64.85546875" style="88" customWidth="1"/>
    <col min="14339" max="14339" width="8.42578125" style="88" bestFit="1" customWidth="1"/>
    <col min="14340" max="14340" width="12.140625" style="88" bestFit="1" customWidth="1"/>
    <col min="14341" max="14342" width="6.85546875" style="88" bestFit="1" customWidth="1"/>
    <col min="14343" max="14343" width="2" style="88" customWidth="1"/>
    <col min="14344" max="14344" width="10.42578125" style="88" customWidth="1"/>
    <col min="14345" max="14345" width="9.5703125" style="88" bestFit="1" customWidth="1"/>
    <col min="14346" max="14349" width="9.42578125" style="88" customWidth="1"/>
    <col min="14350" max="14355" width="9.85546875" style="88" customWidth="1"/>
    <col min="14356" max="14593" width="9.140625" style="88"/>
    <col min="14594" max="14594" width="64.85546875" style="88" customWidth="1"/>
    <col min="14595" max="14595" width="8.42578125" style="88" bestFit="1" customWidth="1"/>
    <col min="14596" max="14596" width="12.140625" style="88" bestFit="1" customWidth="1"/>
    <col min="14597" max="14598" width="6.85546875" style="88" bestFit="1" customWidth="1"/>
    <col min="14599" max="14599" width="2" style="88" customWidth="1"/>
    <col min="14600" max="14600" width="10.42578125" style="88" customWidth="1"/>
    <col min="14601" max="14601" width="9.5703125" style="88" bestFit="1" customWidth="1"/>
    <col min="14602" max="14605" width="9.42578125" style="88" customWidth="1"/>
    <col min="14606" max="14611" width="9.85546875" style="88" customWidth="1"/>
    <col min="14612" max="14849" width="9.140625" style="88"/>
    <col min="14850" max="14850" width="64.85546875" style="88" customWidth="1"/>
    <col min="14851" max="14851" width="8.42578125" style="88" bestFit="1" customWidth="1"/>
    <col min="14852" max="14852" width="12.140625" style="88" bestFit="1" customWidth="1"/>
    <col min="14853" max="14854" width="6.85546875" style="88" bestFit="1" customWidth="1"/>
    <col min="14855" max="14855" width="2" style="88" customWidth="1"/>
    <col min="14856" max="14856" width="10.42578125" style="88" customWidth="1"/>
    <col min="14857" max="14857" width="9.5703125" style="88" bestFit="1" customWidth="1"/>
    <col min="14858" max="14861" width="9.42578125" style="88" customWidth="1"/>
    <col min="14862" max="14867" width="9.85546875" style="88" customWidth="1"/>
    <col min="14868" max="15105" width="9.140625" style="88"/>
    <col min="15106" max="15106" width="64.85546875" style="88" customWidth="1"/>
    <col min="15107" max="15107" width="8.42578125" style="88" bestFit="1" customWidth="1"/>
    <col min="15108" max="15108" width="12.140625" style="88" bestFit="1" customWidth="1"/>
    <col min="15109" max="15110" width="6.85546875" style="88" bestFit="1" customWidth="1"/>
    <col min="15111" max="15111" width="2" style="88" customWidth="1"/>
    <col min="15112" max="15112" width="10.42578125" style="88" customWidth="1"/>
    <col min="15113" max="15113" width="9.5703125" style="88" bestFit="1" customWidth="1"/>
    <col min="15114" max="15117" width="9.42578125" style="88" customWidth="1"/>
    <col min="15118" max="15123" width="9.85546875" style="88" customWidth="1"/>
    <col min="15124" max="15361" width="9.140625" style="88"/>
    <col min="15362" max="15362" width="64.85546875" style="88" customWidth="1"/>
    <col min="15363" max="15363" width="8.42578125" style="88" bestFit="1" customWidth="1"/>
    <col min="15364" max="15364" width="12.140625" style="88" bestFit="1" customWidth="1"/>
    <col min="15365" max="15366" width="6.85546875" style="88" bestFit="1" customWidth="1"/>
    <col min="15367" max="15367" width="2" style="88" customWidth="1"/>
    <col min="15368" max="15368" width="10.42578125" style="88" customWidth="1"/>
    <col min="15369" max="15369" width="9.5703125" style="88" bestFit="1" customWidth="1"/>
    <col min="15370" max="15373" width="9.42578125" style="88" customWidth="1"/>
    <col min="15374" max="15379" width="9.85546875" style="88" customWidth="1"/>
    <col min="15380" max="15617" width="9.140625" style="88"/>
    <col min="15618" max="15618" width="64.85546875" style="88" customWidth="1"/>
    <col min="15619" max="15619" width="8.42578125" style="88" bestFit="1" customWidth="1"/>
    <col min="15620" max="15620" width="12.140625" style="88" bestFit="1" customWidth="1"/>
    <col min="15621" max="15622" width="6.85546875" style="88" bestFit="1" customWidth="1"/>
    <col min="15623" max="15623" width="2" style="88" customWidth="1"/>
    <col min="15624" max="15624" width="10.42578125" style="88" customWidth="1"/>
    <col min="15625" max="15625" width="9.5703125" style="88" bestFit="1" customWidth="1"/>
    <col min="15626" max="15629" width="9.42578125" style="88" customWidth="1"/>
    <col min="15630" max="15635" width="9.85546875" style="88" customWidth="1"/>
    <col min="15636" max="15873" width="9.140625" style="88"/>
    <col min="15874" max="15874" width="64.85546875" style="88" customWidth="1"/>
    <col min="15875" max="15875" width="8.42578125" style="88" bestFit="1" customWidth="1"/>
    <col min="15876" max="15876" width="12.140625" style="88" bestFit="1" customWidth="1"/>
    <col min="15877" max="15878" width="6.85546875" style="88" bestFit="1" customWidth="1"/>
    <col min="15879" max="15879" width="2" style="88" customWidth="1"/>
    <col min="15880" max="15880" width="10.42578125" style="88" customWidth="1"/>
    <col min="15881" max="15881" width="9.5703125" style="88" bestFit="1" customWidth="1"/>
    <col min="15882" max="15885" width="9.42578125" style="88" customWidth="1"/>
    <col min="15886" max="15891" width="9.85546875" style="88" customWidth="1"/>
    <col min="15892" max="16129" width="9.140625" style="88"/>
    <col min="16130" max="16130" width="64.85546875" style="88" customWidth="1"/>
    <col min="16131" max="16131" width="8.42578125" style="88" bestFit="1" customWidth="1"/>
    <col min="16132" max="16132" width="12.140625" style="88" bestFit="1" customWidth="1"/>
    <col min="16133" max="16134" width="6.85546875" style="88" bestFit="1" customWidth="1"/>
    <col min="16135" max="16135" width="2" style="88" customWidth="1"/>
    <col min="16136" max="16136" width="10.42578125" style="88" customWidth="1"/>
    <col min="16137" max="16137" width="9.5703125" style="88" bestFit="1" customWidth="1"/>
    <col min="16138" max="16141" width="9.42578125" style="88" customWidth="1"/>
    <col min="16142" max="16147" width="9.85546875" style="88" customWidth="1"/>
    <col min="16148" max="16384" width="9.140625" style="88"/>
  </cols>
  <sheetData>
    <row r="1" spans="1:19" ht="15.75">
      <c r="A1" s="1398" t="s">
        <v>482</v>
      </c>
      <c r="B1" s="1396"/>
      <c r="C1" s="1396"/>
      <c r="D1" s="1396"/>
      <c r="E1" s="1396"/>
      <c r="F1" s="1396"/>
      <c r="G1" s="1396"/>
      <c r="H1" s="1396"/>
      <c r="I1" s="1396"/>
      <c r="J1" s="1396"/>
      <c r="K1" s="1396"/>
      <c r="L1" s="1396"/>
      <c r="M1" s="1396"/>
      <c r="N1" s="1396"/>
      <c r="O1" s="1396"/>
      <c r="P1" s="1396"/>
      <c r="Q1" s="1396"/>
      <c r="R1" s="1396"/>
      <c r="S1" s="1397"/>
    </row>
    <row r="2" spans="1:19">
      <c r="A2" s="69"/>
      <c r="B2" s="106"/>
      <c r="C2" s="106"/>
      <c r="D2" s="95"/>
      <c r="E2" s="95"/>
      <c r="F2" s="108"/>
      <c r="G2" s="108"/>
      <c r="I2" s="108"/>
      <c r="J2" s="108"/>
      <c r="K2" s="108"/>
      <c r="L2" s="108"/>
      <c r="M2" s="108"/>
      <c r="N2" s="108"/>
    </row>
    <row r="3" spans="1:19">
      <c r="A3" s="91"/>
      <c r="B3" s="110"/>
      <c r="C3" s="111" t="s">
        <v>87</v>
      </c>
      <c r="D3" s="169"/>
      <c r="E3" s="169"/>
      <c r="F3" s="170"/>
      <c r="G3" s="114"/>
      <c r="H3" s="1390" t="s">
        <v>225</v>
      </c>
      <c r="I3" s="1390"/>
      <c r="J3" s="1390"/>
      <c r="K3" s="1390"/>
      <c r="L3" s="1390"/>
      <c r="M3" s="1390"/>
      <c r="N3" s="1391" t="s">
        <v>226</v>
      </c>
      <c r="O3" s="1391"/>
      <c r="P3" s="1391"/>
      <c r="Q3" s="1391"/>
      <c r="R3" s="1391"/>
      <c r="S3" s="1391"/>
    </row>
    <row r="4" spans="1:19">
      <c r="A4" s="171" t="s">
        <v>88</v>
      </c>
      <c r="B4" s="116" t="s">
        <v>89</v>
      </c>
      <c r="C4" s="117" t="s">
        <v>90</v>
      </c>
      <c r="D4" s="172" t="s">
        <v>91</v>
      </c>
      <c r="E4" s="172" t="s">
        <v>92</v>
      </c>
      <c r="F4" s="173" t="s">
        <v>0</v>
      </c>
      <c r="G4" s="119"/>
      <c r="H4" s="120">
        <v>2015</v>
      </c>
      <c r="I4" s="120">
        <v>2016</v>
      </c>
      <c r="J4" s="120">
        <v>2017</v>
      </c>
      <c r="K4" s="120">
        <v>2018</v>
      </c>
      <c r="L4" s="120">
        <v>2019</v>
      </c>
      <c r="M4" s="120">
        <v>2020</v>
      </c>
      <c r="N4" s="120">
        <v>2015</v>
      </c>
      <c r="O4" s="120">
        <v>2016</v>
      </c>
      <c r="P4" s="120">
        <v>2017</v>
      </c>
      <c r="Q4" s="120">
        <v>2018</v>
      </c>
      <c r="R4" s="120">
        <v>2019</v>
      </c>
      <c r="S4" s="120">
        <v>2020</v>
      </c>
    </row>
    <row r="5" spans="1:19">
      <c r="A5" s="128" t="s">
        <v>93</v>
      </c>
      <c r="B5" s="122" t="s">
        <v>94</v>
      </c>
      <c r="C5" s="123" t="s">
        <v>95</v>
      </c>
      <c r="D5" s="124" t="s">
        <v>96</v>
      </c>
      <c r="E5" s="124" t="s">
        <v>111</v>
      </c>
      <c r="F5" s="174" t="s">
        <v>98</v>
      </c>
      <c r="G5" s="126"/>
      <c r="H5" s="127"/>
      <c r="I5" s="127"/>
      <c r="J5" s="127"/>
      <c r="K5" s="127"/>
      <c r="L5" s="127"/>
      <c r="M5" s="127"/>
      <c r="N5" s="127"/>
      <c r="O5" s="127"/>
      <c r="P5" s="128"/>
      <c r="Q5" s="128"/>
      <c r="R5" s="128"/>
      <c r="S5" s="128"/>
    </row>
    <row r="6" spans="1:19">
      <c r="A6" s="171"/>
      <c r="B6" s="129" t="s">
        <v>99</v>
      </c>
      <c r="C6" s="130"/>
      <c r="D6" s="177"/>
      <c r="E6" s="177"/>
      <c r="F6" s="178"/>
      <c r="G6" s="132"/>
      <c r="H6" s="179"/>
      <c r="I6" s="179"/>
      <c r="J6" s="179"/>
      <c r="K6" s="179"/>
      <c r="L6" s="179"/>
      <c r="M6" s="179"/>
      <c r="N6" s="92"/>
      <c r="O6" s="92"/>
      <c r="P6" s="92"/>
      <c r="Q6" s="92"/>
      <c r="R6" s="92"/>
      <c r="S6" s="92"/>
    </row>
    <row r="7" spans="1:19">
      <c r="A7" s="92"/>
      <c r="B7" s="134"/>
      <c r="C7" s="130"/>
      <c r="D7" s="180"/>
      <c r="E7" s="180"/>
      <c r="F7" s="176"/>
      <c r="G7" s="135"/>
      <c r="H7" s="136"/>
      <c r="I7" s="136"/>
      <c r="J7" s="136"/>
      <c r="K7" s="136"/>
      <c r="L7" s="136"/>
      <c r="M7" s="136"/>
      <c r="N7" s="92"/>
      <c r="O7" s="92"/>
      <c r="P7" s="92"/>
      <c r="Q7" s="92"/>
      <c r="R7" s="92"/>
      <c r="S7" s="92"/>
    </row>
    <row r="8" spans="1:19">
      <c r="A8" s="181">
        <v>1.1000000000000001</v>
      </c>
      <c r="B8" s="180" t="s">
        <v>478</v>
      </c>
      <c r="C8" s="512">
        <v>0.05</v>
      </c>
      <c r="D8" s="134" t="str">
        <f>Inputs!$D$82</f>
        <v>Support staff</v>
      </c>
      <c r="E8" s="180">
        <v>1</v>
      </c>
      <c r="F8" s="176">
        <f>E8*C8</f>
        <v>0.05</v>
      </c>
      <c r="G8" s="135"/>
      <c r="H8" s="971">
        <f>Inputs!L$82</f>
        <v>68.441017362959727</v>
      </c>
      <c r="I8" s="971">
        <f>Inputs!M$82</f>
        <v>69.791189569063036</v>
      </c>
      <c r="J8" s="971">
        <f>Inputs!N$82</f>
        <v>71.02222509185215</v>
      </c>
      <c r="K8" s="971">
        <f>Inputs!O$82</f>
        <v>72.274974651437702</v>
      </c>
      <c r="L8" s="971">
        <f>Inputs!P$82</f>
        <v>73.549821258208297</v>
      </c>
      <c r="M8" s="971">
        <f>Inputs!Q$82</f>
        <v>74.847154678410959</v>
      </c>
      <c r="N8" s="971">
        <f t="shared" ref="N8:S9" si="0">H8*$F8</f>
        <v>3.4220508681479864</v>
      </c>
      <c r="O8" s="971">
        <f t="shared" si="0"/>
        <v>3.4895594784531521</v>
      </c>
      <c r="P8" s="971">
        <f t="shared" si="0"/>
        <v>3.5511112545926076</v>
      </c>
      <c r="Q8" s="971">
        <f t="shared" si="0"/>
        <v>3.6137487325718851</v>
      </c>
      <c r="R8" s="971">
        <f t="shared" si="0"/>
        <v>3.6774910629104149</v>
      </c>
      <c r="S8" s="971">
        <f t="shared" si="0"/>
        <v>3.742357733920548</v>
      </c>
    </row>
    <row r="9" spans="1:19">
      <c r="A9" s="181"/>
      <c r="B9" s="198"/>
      <c r="C9" s="512"/>
      <c r="D9" s="134" t="str">
        <f>Inputs!$D$82</f>
        <v>Support staff</v>
      </c>
      <c r="E9" s="180"/>
      <c r="F9" s="176"/>
      <c r="G9" s="135"/>
      <c r="H9" s="971">
        <f>Inputs!L$82</f>
        <v>68.441017362959727</v>
      </c>
      <c r="I9" s="971">
        <f>Inputs!M$82</f>
        <v>69.791189569063036</v>
      </c>
      <c r="J9" s="971">
        <f>Inputs!N$82</f>
        <v>71.02222509185215</v>
      </c>
      <c r="K9" s="971">
        <f>Inputs!O$82</f>
        <v>72.274974651437702</v>
      </c>
      <c r="L9" s="971">
        <f>Inputs!P$82</f>
        <v>73.549821258208297</v>
      </c>
      <c r="M9" s="971">
        <f>Inputs!Q$82</f>
        <v>74.847154678410959</v>
      </c>
      <c r="N9" s="971">
        <f t="shared" si="0"/>
        <v>0</v>
      </c>
      <c r="O9" s="971">
        <f t="shared" si="0"/>
        <v>0</v>
      </c>
      <c r="P9" s="971">
        <f t="shared" si="0"/>
        <v>0</v>
      </c>
      <c r="Q9" s="971">
        <f t="shared" si="0"/>
        <v>0</v>
      </c>
      <c r="R9" s="971">
        <f t="shared" si="0"/>
        <v>0</v>
      </c>
      <c r="S9" s="971">
        <f t="shared" si="0"/>
        <v>0</v>
      </c>
    </row>
    <row r="10" spans="1:19">
      <c r="A10" s="181"/>
      <c r="C10" s="512"/>
      <c r="D10" s="180"/>
      <c r="E10" s="180"/>
      <c r="F10" s="176"/>
      <c r="G10" s="135"/>
      <c r="H10" s="982"/>
      <c r="I10" s="982"/>
      <c r="J10" s="982"/>
      <c r="K10" s="982"/>
      <c r="L10" s="982"/>
      <c r="M10" s="982"/>
      <c r="N10" s="971"/>
      <c r="O10" s="971"/>
      <c r="P10" s="971"/>
      <c r="Q10" s="971"/>
      <c r="R10" s="971"/>
      <c r="S10" s="971"/>
    </row>
    <row r="11" spans="1:19">
      <c r="A11" s="181">
        <v>1.2</v>
      </c>
      <c r="B11" s="180" t="s">
        <v>479</v>
      </c>
      <c r="C11" s="512">
        <v>8.3333333333333329E-2</v>
      </c>
      <c r="D11" s="134" t="str">
        <f>Inputs!$D$82</f>
        <v>Support staff</v>
      </c>
      <c r="E11" s="180">
        <v>1</v>
      </c>
      <c r="F11" s="176">
        <f>E11*C11</f>
        <v>8.3333333333333329E-2</v>
      </c>
      <c r="G11" s="135"/>
      <c r="H11" s="971">
        <f>Inputs!L$82</f>
        <v>68.441017362959727</v>
      </c>
      <c r="I11" s="971">
        <f>Inputs!M$82</f>
        <v>69.791189569063036</v>
      </c>
      <c r="J11" s="971">
        <f>Inputs!N$82</f>
        <v>71.02222509185215</v>
      </c>
      <c r="K11" s="971">
        <f>Inputs!O$82</f>
        <v>72.274974651437702</v>
      </c>
      <c r="L11" s="971">
        <f>Inputs!P$82</f>
        <v>73.549821258208297</v>
      </c>
      <c r="M11" s="971">
        <f>Inputs!Q$82</f>
        <v>74.847154678410959</v>
      </c>
      <c r="N11" s="971">
        <f t="shared" ref="N11:S11" si="1">H11*$F11</f>
        <v>5.7034181135799766</v>
      </c>
      <c r="O11" s="971">
        <f t="shared" si="1"/>
        <v>5.8159324640885863</v>
      </c>
      <c r="P11" s="971">
        <f t="shared" si="1"/>
        <v>5.9185187576543452</v>
      </c>
      <c r="Q11" s="971">
        <f t="shared" si="1"/>
        <v>6.0229145542864746</v>
      </c>
      <c r="R11" s="971">
        <f t="shared" si="1"/>
        <v>6.1291517715173578</v>
      </c>
      <c r="S11" s="971">
        <f t="shared" si="1"/>
        <v>6.2372628898675799</v>
      </c>
    </row>
    <row r="12" spans="1:19">
      <c r="A12" s="181"/>
      <c r="C12" s="512"/>
      <c r="D12" s="180"/>
      <c r="E12" s="180"/>
      <c r="F12" s="176"/>
      <c r="G12" s="135"/>
      <c r="H12" s="971"/>
      <c r="I12" s="971"/>
      <c r="J12" s="971"/>
      <c r="K12" s="971"/>
      <c r="L12" s="971"/>
      <c r="M12" s="971"/>
      <c r="N12" s="971"/>
      <c r="O12" s="971"/>
      <c r="P12" s="971"/>
      <c r="Q12" s="971"/>
      <c r="R12" s="971"/>
      <c r="S12" s="971"/>
    </row>
    <row r="13" spans="1:19">
      <c r="A13" s="181">
        <v>1.3</v>
      </c>
      <c r="B13" s="180" t="s">
        <v>483</v>
      </c>
      <c r="C13" s="512">
        <v>0.05</v>
      </c>
      <c r="D13" s="134" t="str">
        <f>Inputs!$D$82</f>
        <v>Support staff</v>
      </c>
      <c r="E13" s="180">
        <v>1</v>
      </c>
      <c r="F13" s="176">
        <f>E13*C13</f>
        <v>0.05</v>
      </c>
      <c r="G13" s="135"/>
      <c r="H13" s="971">
        <f>Inputs!L$82</f>
        <v>68.441017362959727</v>
      </c>
      <c r="I13" s="971">
        <f>Inputs!M$82</f>
        <v>69.791189569063036</v>
      </c>
      <c r="J13" s="971">
        <f>Inputs!N$82</f>
        <v>71.02222509185215</v>
      </c>
      <c r="K13" s="971">
        <f>Inputs!O$82</f>
        <v>72.274974651437702</v>
      </c>
      <c r="L13" s="971">
        <f>Inputs!P$82</f>
        <v>73.549821258208297</v>
      </c>
      <c r="M13" s="971">
        <f>Inputs!Q$82</f>
        <v>74.847154678410959</v>
      </c>
      <c r="N13" s="971">
        <f t="shared" ref="N13:S13" si="2">H13*$F13</f>
        <v>3.4220508681479864</v>
      </c>
      <c r="O13" s="971">
        <f t="shared" si="2"/>
        <v>3.4895594784531521</v>
      </c>
      <c r="P13" s="971">
        <f t="shared" si="2"/>
        <v>3.5511112545926076</v>
      </c>
      <c r="Q13" s="971">
        <f t="shared" si="2"/>
        <v>3.6137487325718851</v>
      </c>
      <c r="R13" s="971">
        <f t="shared" si="2"/>
        <v>3.6774910629104149</v>
      </c>
      <c r="S13" s="971">
        <f t="shared" si="2"/>
        <v>3.742357733920548</v>
      </c>
    </row>
    <row r="14" spans="1:19">
      <c r="A14" s="181"/>
      <c r="B14" s="180"/>
      <c r="C14" s="512"/>
      <c r="D14" s="180"/>
      <c r="E14" s="180"/>
      <c r="F14" s="176"/>
      <c r="G14" s="135"/>
      <c r="H14" s="982"/>
      <c r="I14" s="982"/>
      <c r="J14" s="982"/>
      <c r="K14" s="982"/>
      <c r="L14" s="982"/>
      <c r="M14" s="982"/>
      <c r="N14" s="971"/>
      <c r="O14" s="971"/>
      <c r="P14" s="971"/>
      <c r="Q14" s="971"/>
      <c r="R14" s="971"/>
      <c r="S14" s="971"/>
    </row>
    <row r="15" spans="1:19">
      <c r="A15" s="181"/>
      <c r="C15" s="512"/>
      <c r="D15" s="134" t="str">
        <f>Inputs!$D$82</f>
        <v>Support staff</v>
      </c>
      <c r="E15" s="180"/>
      <c r="F15" s="176"/>
      <c r="G15" s="135"/>
      <c r="H15" s="971">
        <f>Inputs!L$82</f>
        <v>68.441017362959727</v>
      </c>
      <c r="I15" s="971">
        <f>Inputs!M$82</f>
        <v>69.791189569063036</v>
      </c>
      <c r="J15" s="971">
        <f>Inputs!N$82</f>
        <v>71.02222509185215</v>
      </c>
      <c r="K15" s="971">
        <f>Inputs!O$82</f>
        <v>72.274974651437702</v>
      </c>
      <c r="L15" s="971">
        <f>Inputs!P$82</f>
        <v>73.549821258208297</v>
      </c>
      <c r="M15" s="971">
        <f>Inputs!Q$82</f>
        <v>74.847154678410959</v>
      </c>
      <c r="N15" s="971">
        <f t="shared" ref="N15:S15" si="3">H15*$F15</f>
        <v>0</v>
      </c>
      <c r="O15" s="971">
        <f t="shared" si="3"/>
        <v>0</v>
      </c>
      <c r="P15" s="971">
        <f t="shared" si="3"/>
        <v>0</v>
      </c>
      <c r="Q15" s="971">
        <f t="shared" si="3"/>
        <v>0</v>
      </c>
      <c r="R15" s="971">
        <f t="shared" si="3"/>
        <v>0</v>
      </c>
      <c r="S15" s="971">
        <f t="shared" si="3"/>
        <v>0</v>
      </c>
    </row>
    <row r="16" spans="1:19">
      <c r="A16" s="181"/>
      <c r="B16" s="134"/>
      <c r="C16" s="130"/>
      <c r="D16" s="180"/>
      <c r="E16" s="180"/>
      <c r="F16" s="176"/>
      <c r="G16" s="135"/>
      <c r="H16" s="971"/>
      <c r="I16" s="971"/>
      <c r="J16" s="971"/>
      <c r="K16" s="971"/>
      <c r="L16" s="971"/>
      <c r="M16" s="971"/>
      <c r="N16" s="971"/>
      <c r="O16" s="971"/>
      <c r="P16" s="971"/>
      <c r="Q16" s="971"/>
      <c r="R16" s="971"/>
      <c r="S16" s="971"/>
    </row>
    <row r="17" spans="1:19">
      <c r="A17" s="94"/>
      <c r="B17" s="141" t="s">
        <v>44</v>
      </c>
      <c r="C17" s="183">
        <f>SUM(C6:C16)</f>
        <v>0.18333333333333335</v>
      </c>
      <c r="D17" s="232"/>
      <c r="E17" s="232"/>
      <c r="F17" s="183">
        <f>SUM(F6:F16)</f>
        <v>0.18333333333333335</v>
      </c>
      <c r="G17" s="144"/>
      <c r="H17" s="1009"/>
      <c r="I17" s="232"/>
      <c r="J17" s="232"/>
      <c r="K17" s="232"/>
      <c r="L17" s="232"/>
      <c r="M17" s="232"/>
      <c r="N17" s="1010">
        <f t="shared" ref="N17:S17" si="4">SUM(N8:N16)</f>
        <v>12.547519849875949</v>
      </c>
      <c r="O17" s="1010">
        <f t="shared" si="4"/>
        <v>12.795051420994891</v>
      </c>
      <c r="P17" s="1010">
        <f t="shared" si="4"/>
        <v>13.020741266839559</v>
      </c>
      <c r="Q17" s="1010">
        <f t="shared" si="4"/>
        <v>13.250412019430245</v>
      </c>
      <c r="R17" s="1010">
        <f t="shared" si="4"/>
        <v>13.484133897338188</v>
      </c>
      <c r="S17" s="1010">
        <f t="shared" si="4"/>
        <v>13.721978357708675</v>
      </c>
    </row>
    <row r="18" spans="1:19">
      <c r="A18" s="92"/>
      <c r="B18" s="146" t="s">
        <v>103</v>
      </c>
      <c r="C18" s="130"/>
      <c r="D18" s="91"/>
      <c r="E18" s="180"/>
      <c r="F18" s="176"/>
      <c r="G18" s="135"/>
      <c r="H18" s="971"/>
      <c r="I18" s="971"/>
      <c r="J18" s="971"/>
      <c r="K18" s="971"/>
      <c r="L18" s="971"/>
      <c r="M18" s="971"/>
      <c r="N18" s="971"/>
      <c r="O18" s="971"/>
      <c r="P18" s="971"/>
      <c r="Q18" s="971"/>
      <c r="R18" s="971"/>
      <c r="S18" s="971"/>
    </row>
    <row r="19" spans="1:19">
      <c r="A19" s="92"/>
      <c r="B19" s="134"/>
      <c r="C19" s="130"/>
      <c r="D19" s="92"/>
      <c r="E19" s="180"/>
      <c r="F19" s="176"/>
      <c r="G19" s="149"/>
      <c r="H19" s="984"/>
      <c r="I19" s="984"/>
      <c r="J19" s="984"/>
      <c r="K19" s="984"/>
      <c r="L19" s="984"/>
      <c r="M19" s="984"/>
      <c r="N19" s="985"/>
      <c r="O19" s="985"/>
      <c r="P19" s="985"/>
      <c r="Q19" s="985"/>
      <c r="R19" s="985"/>
      <c r="S19" s="985"/>
    </row>
    <row r="20" spans="1:19">
      <c r="A20" s="181">
        <v>2.1</v>
      </c>
      <c r="B20" s="134" t="s">
        <v>120</v>
      </c>
      <c r="C20" s="512">
        <v>0.41666666666666669</v>
      </c>
      <c r="D20" s="604" t="str">
        <f>Inputs!$D$80</f>
        <v>Skilled Electrical Worker BH</v>
      </c>
      <c r="E20" s="180">
        <v>2</v>
      </c>
      <c r="F20" s="176">
        <f>E20*C20</f>
        <v>0.83333333333333337</v>
      </c>
      <c r="G20" s="149"/>
      <c r="H20" s="971">
        <f>Inputs!L$80</f>
        <v>122.54295007007411</v>
      </c>
      <c r="I20" s="971">
        <f>Inputs!M$80</f>
        <v>124.96041976315415</v>
      </c>
      <c r="J20" s="971">
        <f>Inputs!N$80</f>
        <v>127.16457642850023</v>
      </c>
      <c r="K20" s="971">
        <f>Inputs!O$80</f>
        <v>129.40761185733479</v>
      </c>
      <c r="L20" s="971">
        <f>Inputs!P$80</f>
        <v>131.69021182588875</v>
      </c>
      <c r="M20" s="971">
        <f>Inputs!Q$80</f>
        <v>134.01307420668928</v>
      </c>
      <c r="N20" s="971">
        <f t="shared" ref="N20:S20" si="5">H20*$F20</f>
        <v>102.1191250583951</v>
      </c>
      <c r="O20" s="971">
        <f t="shared" si="5"/>
        <v>104.13368313596179</v>
      </c>
      <c r="P20" s="971">
        <f t="shared" si="5"/>
        <v>105.97048035708353</v>
      </c>
      <c r="Q20" s="971">
        <f t="shared" si="5"/>
        <v>107.83967654777899</v>
      </c>
      <c r="R20" s="971">
        <f t="shared" si="5"/>
        <v>109.74184318824064</v>
      </c>
      <c r="S20" s="971">
        <f t="shared" si="5"/>
        <v>111.67756183890774</v>
      </c>
    </row>
    <row r="21" spans="1:19">
      <c r="A21" s="181"/>
      <c r="B21" s="134"/>
      <c r="C21" s="130"/>
      <c r="D21" s="94"/>
      <c r="E21" s="180"/>
      <c r="F21" s="176"/>
      <c r="G21" s="149"/>
      <c r="H21" s="984"/>
      <c r="I21" s="984"/>
      <c r="J21" s="984"/>
      <c r="K21" s="984"/>
      <c r="L21" s="984"/>
      <c r="M21" s="984"/>
      <c r="N21" s="998"/>
      <c r="O21" s="998"/>
      <c r="P21" s="998"/>
      <c r="Q21" s="998"/>
      <c r="R21" s="998"/>
      <c r="S21" s="998"/>
    </row>
    <row r="22" spans="1:19">
      <c r="A22" s="187"/>
      <c r="B22" s="141" t="s">
        <v>44</v>
      </c>
      <c r="C22" s="183">
        <f>SUM(C18:C21)</f>
        <v>0.41666666666666669</v>
      </c>
      <c r="D22" s="232"/>
      <c r="E22" s="232"/>
      <c r="F22" s="183">
        <f>SUM(F18:F21)</f>
        <v>0.83333333333333337</v>
      </c>
      <c r="G22" s="144"/>
      <c r="H22" s="992"/>
      <c r="I22" s="992"/>
      <c r="J22" s="992"/>
      <c r="K22" s="992"/>
      <c r="L22" s="992"/>
      <c r="M22" s="992"/>
      <c r="N22" s="992">
        <f t="shared" ref="N22:S22" si="6">SUM(N20:N21)</f>
        <v>102.1191250583951</v>
      </c>
      <c r="O22" s="992">
        <f t="shared" si="6"/>
        <v>104.13368313596179</v>
      </c>
      <c r="P22" s="992">
        <f t="shared" si="6"/>
        <v>105.97048035708353</v>
      </c>
      <c r="Q22" s="992">
        <f t="shared" si="6"/>
        <v>107.83967654777899</v>
      </c>
      <c r="R22" s="992">
        <f t="shared" si="6"/>
        <v>109.74184318824064</v>
      </c>
      <c r="S22" s="992">
        <f t="shared" si="6"/>
        <v>111.67756183890774</v>
      </c>
    </row>
    <row r="23" spans="1:19">
      <c r="A23" s="181"/>
      <c r="B23" s="129" t="s">
        <v>104</v>
      </c>
      <c r="C23" s="130"/>
      <c r="D23" s="180"/>
      <c r="E23" s="180"/>
      <c r="F23" s="176"/>
      <c r="G23" s="149"/>
      <c r="H23" s="984"/>
      <c r="I23" s="984"/>
      <c r="J23" s="984"/>
      <c r="K23" s="984"/>
      <c r="L23" s="984"/>
      <c r="M23" s="984"/>
      <c r="N23" s="998"/>
      <c r="O23" s="998"/>
      <c r="P23" s="998"/>
      <c r="Q23" s="998"/>
      <c r="R23" s="998"/>
      <c r="S23" s="998"/>
    </row>
    <row r="24" spans="1:19">
      <c r="A24" s="92"/>
      <c r="B24" s="134"/>
      <c r="C24" s="130"/>
      <c r="D24" s="180"/>
      <c r="E24" s="180"/>
      <c r="F24" s="176"/>
      <c r="G24" s="149"/>
      <c r="H24" s="971"/>
      <c r="I24" s="971"/>
      <c r="J24" s="971"/>
      <c r="K24" s="971"/>
      <c r="L24" s="971"/>
      <c r="M24" s="971"/>
      <c r="N24" s="971"/>
      <c r="O24" s="971"/>
      <c r="P24" s="971"/>
      <c r="Q24" s="971"/>
      <c r="R24" s="971"/>
      <c r="S24" s="971"/>
    </row>
    <row r="25" spans="1:19">
      <c r="A25" s="181">
        <v>3.1</v>
      </c>
      <c r="B25" s="180" t="s">
        <v>148</v>
      </c>
      <c r="C25" s="512">
        <v>0.05</v>
      </c>
      <c r="D25" s="604" t="str">
        <f>Inputs!$D$80</f>
        <v>Skilled Electrical Worker BH</v>
      </c>
      <c r="E25" s="180">
        <v>2</v>
      </c>
      <c r="F25" s="176">
        <f>E25*C25</f>
        <v>0.1</v>
      </c>
      <c r="G25" s="149"/>
      <c r="H25" s="971">
        <f>Inputs!L$80</f>
        <v>122.54295007007411</v>
      </c>
      <c r="I25" s="971">
        <f>Inputs!M$80</f>
        <v>124.96041976315415</v>
      </c>
      <c r="J25" s="971">
        <f>Inputs!N$80</f>
        <v>127.16457642850023</v>
      </c>
      <c r="K25" s="971">
        <f>Inputs!O$80</f>
        <v>129.40761185733479</v>
      </c>
      <c r="L25" s="971">
        <f>Inputs!P$80</f>
        <v>131.69021182588875</v>
      </c>
      <c r="M25" s="971">
        <f>Inputs!Q$80</f>
        <v>134.01307420668928</v>
      </c>
      <c r="N25" s="971">
        <f t="shared" ref="N25:S25" si="7">H25*$F25</f>
        <v>12.254295007007412</v>
      </c>
      <c r="O25" s="971">
        <f t="shared" si="7"/>
        <v>12.496041976315416</v>
      </c>
      <c r="P25" s="971">
        <f t="shared" si="7"/>
        <v>12.716457642850024</v>
      </c>
      <c r="Q25" s="971">
        <f t="shared" si="7"/>
        <v>12.940761185733479</v>
      </c>
      <c r="R25" s="971">
        <f t="shared" si="7"/>
        <v>13.169021182588876</v>
      </c>
      <c r="S25" s="971">
        <f t="shared" si="7"/>
        <v>13.401307420668928</v>
      </c>
    </row>
    <row r="26" spans="1:19">
      <c r="A26" s="92"/>
      <c r="B26" s="134"/>
      <c r="C26" s="512"/>
      <c r="D26" s="180"/>
      <c r="E26" s="180"/>
      <c r="F26" s="176"/>
      <c r="G26" s="149"/>
      <c r="H26" s="984"/>
      <c r="I26" s="984"/>
      <c r="J26" s="984"/>
      <c r="K26" s="984"/>
      <c r="L26" s="984"/>
      <c r="M26" s="984"/>
      <c r="N26" s="998"/>
      <c r="O26" s="998"/>
      <c r="P26" s="998"/>
      <c r="Q26" s="998"/>
      <c r="R26" s="998"/>
      <c r="S26" s="998"/>
    </row>
    <row r="27" spans="1:19">
      <c r="A27" s="181">
        <v>3.2</v>
      </c>
      <c r="B27" s="180" t="s">
        <v>149</v>
      </c>
      <c r="C27" s="512">
        <v>0.4</v>
      </c>
      <c r="D27" s="604" t="str">
        <f>Inputs!$D$80</f>
        <v>Skilled Electrical Worker BH</v>
      </c>
      <c r="E27" s="180">
        <v>2</v>
      </c>
      <c r="F27" s="176">
        <f>E27*C27</f>
        <v>0.8</v>
      </c>
      <c r="G27" s="149"/>
      <c r="H27" s="971">
        <f>Inputs!L$80</f>
        <v>122.54295007007411</v>
      </c>
      <c r="I27" s="971">
        <f>Inputs!M$80</f>
        <v>124.96041976315415</v>
      </c>
      <c r="J27" s="971">
        <f>Inputs!N$80</f>
        <v>127.16457642850023</v>
      </c>
      <c r="K27" s="971">
        <f>Inputs!O$80</f>
        <v>129.40761185733479</v>
      </c>
      <c r="L27" s="971">
        <f>Inputs!P$80</f>
        <v>131.69021182588875</v>
      </c>
      <c r="M27" s="971">
        <f>Inputs!Q$80</f>
        <v>134.01307420668928</v>
      </c>
      <c r="N27" s="971">
        <f t="shared" ref="N27:S27" si="8">H27*$F27</f>
        <v>98.034360056059299</v>
      </c>
      <c r="O27" s="971">
        <f t="shared" si="8"/>
        <v>99.968335810523328</v>
      </c>
      <c r="P27" s="971">
        <f t="shared" si="8"/>
        <v>101.73166114280019</v>
      </c>
      <c r="Q27" s="971">
        <f t="shared" si="8"/>
        <v>103.52608948586783</v>
      </c>
      <c r="R27" s="971">
        <f t="shared" si="8"/>
        <v>105.35216946071101</v>
      </c>
      <c r="S27" s="971">
        <f t="shared" si="8"/>
        <v>107.21045936535143</v>
      </c>
    </row>
    <row r="28" spans="1:19">
      <c r="A28" s="92"/>
      <c r="B28" s="134"/>
      <c r="C28" s="512"/>
      <c r="D28" s="180"/>
      <c r="E28" s="180"/>
      <c r="F28" s="176"/>
      <c r="G28" s="107"/>
      <c r="H28" s="971"/>
      <c r="I28" s="971"/>
      <c r="J28" s="971"/>
      <c r="K28" s="971"/>
      <c r="L28" s="971"/>
      <c r="M28" s="971"/>
      <c r="N28" s="971"/>
      <c r="O28" s="971"/>
      <c r="P28" s="971"/>
      <c r="Q28" s="971"/>
      <c r="R28" s="971"/>
      <c r="S28" s="971"/>
    </row>
    <row r="29" spans="1:19">
      <c r="A29" s="181">
        <v>3.3</v>
      </c>
      <c r="B29" s="180" t="s">
        <v>150</v>
      </c>
      <c r="C29" s="512">
        <v>0.05</v>
      </c>
      <c r="D29" s="604" t="str">
        <f>Inputs!$D$80</f>
        <v>Skilled Electrical Worker BH</v>
      </c>
      <c r="E29" s="180">
        <v>2</v>
      </c>
      <c r="F29" s="176">
        <f>E29*C29</f>
        <v>0.1</v>
      </c>
      <c r="G29" s="149"/>
      <c r="H29" s="971">
        <f>Inputs!L$80</f>
        <v>122.54295007007411</v>
      </c>
      <c r="I29" s="971">
        <f>Inputs!M$80</f>
        <v>124.96041976315415</v>
      </c>
      <c r="J29" s="971">
        <f>Inputs!N$80</f>
        <v>127.16457642850023</v>
      </c>
      <c r="K29" s="971">
        <f>Inputs!O$80</f>
        <v>129.40761185733479</v>
      </c>
      <c r="L29" s="971">
        <f>Inputs!P$80</f>
        <v>131.69021182588875</v>
      </c>
      <c r="M29" s="971">
        <f>Inputs!Q$80</f>
        <v>134.01307420668928</v>
      </c>
      <c r="N29" s="971">
        <f t="shared" ref="N29:S29" si="9">H29*$F29</f>
        <v>12.254295007007412</v>
      </c>
      <c r="O29" s="971">
        <f t="shared" si="9"/>
        <v>12.496041976315416</v>
      </c>
      <c r="P29" s="971">
        <f t="shared" si="9"/>
        <v>12.716457642850024</v>
      </c>
      <c r="Q29" s="971">
        <f t="shared" si="9"/>
        <v>12.940761185733479</v>
      </c>
      <c r="R29" s="971">
        <f t="shared" si="9"/>
        <v>13.169021182588876</v>
      </c>
      <c r="S29" s="971">
        <f t="shared" si="9"/>
        <v>13.401307420668928</v>
      </c>
    </row>
    <row r="30" spans="1:19">
      <c r="A30" s="92"/>
      <c r="B30" s="134"/>
      <c r="C30" s="130"/>
      <c r="D30" s="180"/>
      <c r="E30" s="180"/>
      <c r="F30" s="176"/>
      <c r="G30" s="149"/>
      <c r="H30" s="984"/>
      <c r="I30" s="984"/>
      <c r="J30" s="984"/>
      <c r="K30" s="984"/>
      <c r="L30" s="984"/>
      <c r="M30" s="984"/>
      <c r="N30" s="998"/>
      <c r="O30" s="998"/>
      <c r="P30" s="998"/>
      <c r="Q30" s="998"/>
      <c r="R30" s="998"/>
      <c r="S30" s="998"/>
    </row>
    <row r="31" spans="1:19">
      <c r="A31" s="187"/>
      <c r="B31" s="141" t="s">
        <v>44</v>
      </c>
      <c r="C31" s="183">
        <f>SUM(C23:C30)</f>
        <v>0.5</v>
      </c>
      <c r="D31" s="232"/>
      <c r="E31" s="232"/>
      <c r="F31" s="183">
        <f>SUM(F23:F30)</f>
        <v>1</v>
      </c>
      <c r="G31" s="144"/>
      <c r="H31" s="992"/>
      <c r="I31" s="992"/>
      <c r="J31" s="992"/>
      <c r="K31" s="992"/>
      <c r="L31" s="992"/>
      <c r="M31" s="992"/>
      <c r="N31" s="992">
        <f t="shared" ref="N31:S31" si="10">SUM(N25:N30)</f>
        <v>122.54295007007413</v>
      </c>
      <c r="O31" s="992">
        <f t="shared" si="10"/>
        <v>124.96041976315415</v>
      </c>
      <c r="P31" s="992">
        <f t="shared" si="10"/>
        <v>127.16457642850025</v>
      </c>
      <c r="Q31" s="992">
        <f t="shared" si="10"/>
        <v>129.40761185733479</v>
      </c>
      <c r="R31" s="992">
        <f t="shared" si="10"/>
        <v>131.69021182588875</v>
      </c>
      <c r="S31" s="992">
        <f t="shared" si="10"/>
        <v>134.01307420668928</v>
      </c>
    </row>
    <row r="32" spans="1:19">
      <c r="A32" s="92"/>
      <c r="B32" s="129" t="s">
        <v>106</v>
      </c>
      <c r="C32" s="130"/>
      <c r="D32" s="180"/>
      <c r="E32" s="180"/>
      <c r="F32" s="176"/>
      <c r="G32" s="135"/>
      <c r="H32" s="982"/>
      <c r="I32" s="982"/>
      <c r="J32" s="982"/>
      <c r="K32" s="982"/>
      <c r="L32" s="982"/>
      <c r="M32" s="982"/>
      <c r="N32" s="1000"/>
      <c r="O32" s="1000"/>
      <c r="P32" s="1000"/>
      <c r="Q32" s="1000"/>
      <c r="R32" s="1000"/>
      <c r="S32" s="1000"/>
    </row>
    <row r="33" spans="1:19">
      <c r="A33" s="92"/>
      <c r="B33" s="134"/>
      <c r="C33" s="130"/>
      <c r="D33" s="180"/>
      <c r="E33" s="180"/>
      <c r="F33" s="176"/>
      <c r="G33" s="135"/>
      <c r="H33" s="971"/>
      <c r="I33" s="971"/>
      <c r="J33" s="971"/>
      <c r="K33" s="971"/>
      <c r="L33" s="971"/>
      <c r="M33" s="971"/>
      <c r="N33" s="971"/>
      <c r="O33" s="971"/>
      <c r="P33" s="971"/>
      <c r="Q33" s="971"/>
      <c r="R33" s="971"/>
      <c r="S33" s="971"/>
    </row>
    <row r="34" spans="1:19">
      <c r="A34" s="181">
        <v>4.0999999999999996</v>
      </c>
      <c r="B34" s="180" t="s">
        <v>151</v>
      </c>
      <c r="C34" s="512">
        <v>8.3333333333333329E-2</v>
      </c>
      <c r="D34" s="134" t="str">
        <f>Inputs!$D$82</f>
        <v>Support staff</v>
      </c>
      <c r="E34" s="180">
        <v>1</v>
      </c>
      <c r="F34" s="176">
        <f>E34*C34</f>
        <v>8.3333333333333329E-2</v>
      </c>
      <c r="G34" s="135"/>
      <c r="H34" s="971">
        <f>Inputs!L$82</f>
        <v>68.441017362959727</v>
      </c>
      <c r="I34" s="971">
        <f>Inputs!M$82</f>
        <v>69.791189569063036</v>
      </c>
      <c r="J34" s="971">
        <f>Inputs!N$82</f>
        <v>71.02222509185215</v>
      </c>
      <c r="K34" s="971">
        <f>Inputs!O$82</f>
        <v>72.274974651437702</v>
      </c>
      <c r="L34" s="971">
        <f>Inputs!P$82</f>
        <v>73.549821258208297</v>
      </c>
      <c r="M34" s="971">
        <f>Inputs!Q$82</f>
        <v>74.847154678410959</v>
      </c>
      <c r="N34" s="971">
        <f t="shared" ref="N34:S34" si="11">H34*$F34</f>
        <v>5.7034181135799766</v>
      </c>
      <c r="O34" s="971">
        <f t="shared" si="11"/>
        <v>5.8159324640885863</v>
      </c>
      <c r="P34" s="971">
        <f t="shared" si="11"/>
        <v>5.9185187576543452</v>
      </c>
      <c r="Q34" s="971">
        <f t="shared" si="11"/>
        <v>6.0229145542864746</v>
      </c>
      <c r="R34" s="971">
        <f t="shared" si="11"/>
        <v>6.1291517715173578</v>
      </c>
      <c r="S34" s="971">
        <f t="shared" si="11"/>
        <v>6.2372628898675799</v>
      </c>
    </row>
    <row r="35" spans="1:19">
      <c r="A35" s="181"/>
      <c r="B35" s="180"/>
      <c r="C35" s="512"/>
      <c r="D35" s="180"/>
      <c r="E35" s="180"/>
      <c r="F35" s="176"/>
      <c r="G35" s="107"/>
      <c r="H35" s="971"/>
      <c r="I35" s="971"/>
      <c r="J35" s="971"/>
      <c r="K35" s="971"/>
      <c r="L35" s="971"/>
      <c r="M35" s="971"/>
      <c r="N35" s="971"/>
      <c r="O35" s="971"/>
      <c r="P35" s="971"/>
      <c r="Q35" s="971"/>
      <c r="R35" s="971"/>
      <c r="S35" s="971"/>
    </row>
    <row r="36" spans="1:19">
      <c r="A36" s="181">
        <v>4.2</v>
      </c>
      <c r="B36" s="180" t="s">
        <v>152</v>
      </c>
      <c r="C36" s="512">
        <v>0.13333333333333333</v>
      </c>
      <c r="D36" s="134" t="str">
        <f>Inputs!$D$82</f>
        <v>Support staff</v>
      </c>
      <c r="E36" s="180">
        <v>1</v>
      </c>
      <c r="F36" s="176">
        <f>E36*C36</f>
        <v>0.13333333333333333</v>
      </c>
      <c r="G36" s="107"/>
      <c r="H36" s="971">
        <f>Inputs!L$82</f>
        <v>68.441017362959727</v>
      </c>
      <c r="I36" s="971">
        <f>Inputs!M$82</f>
        <v>69.791189569063036</v>
      </c>
      <c r="J36" s="971">
        <f>Inputs!N$82</f>
        <v>71.02222509185215</v>
      </c>
      <c r="K36" s="971">
        <f>Inputs!O$82</f>
        <v>72.274974651437702</v>
      </c>
      <c r="L36" s="971">
        <f>Inputs!P$82</f>
        <v>73.549821258208297</v>
      </c>
      <c r="M36" s="971">
        <f>Inputs!Q$82</f>
        <v>74.847154678410959</v>
      </c>
      <c r="N36" s="971">
        <f t="shared" ref="N36:S36" si="12">H36*$F36</f>
        <v>9.1254689817279626</v>
      </c>
      <c r="O36" s="971">
        <f t="shared" si="12"/>
        <v>9.3054919425417388</v>
      </c>
      <c r="P36" s="971">
        <f t="shared" si="12"/>
        <v>9.4696300122469523</v>
      </c>
      <c r="Q36" s="971">
        <f t="shared" si="12"/>
        <v>9.6366632868583597</v>
      </c>
      <c r="R36" s="971">
        <f t="shared" si="12"/>
        <v>9.8066428344277732</v>
      </c>
      <c r="S36" s="971">
        <f t="shared" si="12"/>
        <v>9.9796206237881275</v>
      </c>
    </row>
    <row r="37" spans="1:19">
      <c r="A37" s="181"/>
      <c r="B37" s="134"/>
      <c r="C37" s="200"/>
      <c r="D37" s="180"/>
      <c r="E37" s="180"/>
      <c r="F37" s="176"/>
      <c r="H37" s="982"/>
      <c r="I37" s="982"/>
      <c r="J37" s="982"/>
      <c r="K37" s="982"/>
      <c r="L37" s="982"/>
      <c r="M37" s="982"/>
      <c r="N37" s="982"/>
      <c r="O37" s="1000"/>
      <c r="P37" s="1000"/>
      <c r="Q37" s="1000"/>
      <c r="R37" s="1000"/>
      <c r="S37" s="1000"/>
    </row>
    <row r="38" spans="1:19">
      <c r="A38" s="187"/>
      <c r="B38" s="141" t="s">
        <v>44</v>
      </c>
      <c r="C38" s="183">
        <f>SUM(C32:C37)</f>
        <v>0.21666666666666667</v>
      </c>
      <c r="D38" s="232"/>
      <c r="E38" s="232"/>
      <c r="F38" s="183">
        <f>SUM(F32:F37)</f>
        <v>0.21666666666666667</v>
      </c>
      <c r="G38" s="144"/>
      <c r="H38" s="991"/>
      <c r="I38" s="991"/>
      <c r="J38" s="991"/>
      <c r="K38" s="991"/>
      <c r="L38" s="991"/>
      <c r="M38" s="991"/>
      <c r="N38" s="992">
        <f t="shared" ref="N38:S38" si="13">SUM(N34:N37)</f>
        <v>14.828887095307939</v>
      </c>
      <c r="O38" s="992">
        <f t="shared" si="13"/>
        <v>15.121424406630325</v>
      </c>
      <c r="P38" s="992">
        <f t="shared" si="13"/>
        <v>15.388148769901298</v>
      </c>
      <c r="Q38" s="992">
        <f t="shared" si="13"/>
        <v>15.659577841144834</v>
      </c>
      <c r="R38" s="992">
        <f t="shared" si="13"/>
        <v>15.93579460594513</v>
      </c>
      <c r="S38" s="992">
        <f t="shared" si="13"/>
        <v>16.216883513655709</v>
      </c>
    </row>
    <row r="39" spans="1:19">
      <c r="A39" s="233"/>
      <c r="B39" s="152"/>
      <c r="C39" s="153"/>
      <c r="D39" s="191"/>
      <c r="E39" s="191"/>
      <c r="F39" s="192"/>
      <c r="G39" s="135"/>
      <c r="H39" s="982"/>
      <c r="I39" s="982"/>
      <c r="J39" s="982"/>
      <c r="K39" s="982"/>
      <c r="L39" s="982"/>
      <c r="M39" s="982"/>
      <c r="N39" s="982"/>
      <c r="O39" s="1000"/>
      <c r="P39" s="1000"/>
      <c r="Q39" s="1000"/>
      <c r="R39" s="1000"/>
      <c r="S39" s="1000"/>
    </row>
    <row r="40" spans="1:19">
      <c r="A40" s="233"/>
      <c r="B40" s="152" t="s">
        <v>130</v>
      </c>
      <c r="C40" s="193">
        <f>C17+C22+C31+C38</f>
        <v>1.3166666666666669</v>
      </c>
      <c r="D40" s="90"/>
      <c r="E40" s="90"/>
      <c r="F40" s="193">
        <f>F17+F22+F31+F38</f>
        <v>2.2333333333333334</v>
      </c>
      <c r="G40" s="194"/>
      <c r="H40" s="991"/>
      <c r="I40" s="991"/>
      <c r="J40" s="991"/>
      <c r="K40" s="991"/>
      <c r="L40" s="991"/>
      <c r="M40" s="991"/>
      <c r="N40" s="1011">
        <f t="shared" ref="N40:S40" si="14">N17+N22+N31+N38</f>
        <v>252.03848207365314</v>
      </c>
      <c r="O40" s="1011">
        <f t="shared" si="14"/>
        <v>257.01057872674119</v>
      </c>
      <c r="P40" s="1011">
        <f t="shared" si="14"/>
        <v>261.54394682232464</v>
      </c>
      <c r="Q40" s="1011">
        <f t="shared" si="14"/>
        <v>266.15727826568883</v>
      </c>
      <c r="R40" s="1011">
        <f t="shared" si="14"/>
        <v>270.85198351741269</v>
      </c>
      <c r="S40" s="1011">
        <f t="shared" si="14"/>
        <v>275.62949791696144</v>
      </c>
    </row>
    <row r="41" spans="1:19">
      <c r="H41" s="979"/>
      <c r="I41" s="980"/>
      <c r="J41" s="980"/>
      <c r="K41" s="980"/>
      <c r="L41" s="980"/>
      <c r="M41" s="980"/>
      <c r="N41" s="980"/>
    </row>
    <row r="42" spans="1:19" s="102" customFormat="1">
      <c r="B42" s="152"/>
      <c r="F42" s="157"/>
      <c r="G42" s="107"/>
      <c r="H42"/>
      <c r="I42"/>
      <c r="J42"/>
      <c r="K42"/>
      <c r="L42"/>
      <c r="M42"/>
      <c r="N42"/>
      <c r="O42"/>
      <c r="P42"/>
      <c r="Q42"/>
      <c r="R42"/>
      <c r="S42"/>
    </row>
    <row r="43" spans="1:19" s="102" customFormat="1">
      <c r="F43" s="157"/>
      <c r="G43" s="107"/>
      <c r="H43"/>
      <c r="I43"/>
      <c r="J43"/>
      <c r="K43"/>
      <c r="L43"/>
      <c r="M43"/>
      <c r="N43"/>
      <c r="O43"/>
      <c r="P43"/>
      <c r="Q43"/>
      <c r="R43"/>
      <c r="S43"/>
    </row>
    <row r="44" spans="1:19" s="102" customFormat="1">
      <c r="B44" s="152"/>
      <c r="F44" s="157"/>
      <c r="G44" s="107"/>
      <c r="H44"/>
      <c r="I44"/>
      <c r="J44"/>
      <c r="K44"/>
      <c r="L44"/>
      <c r="M44"/>
      <c r="N44"/>
      <c r="O44"/>
      <c r="P44"/>
      <c r="Q44"/>
      <c r="R44"/>
      <c r="S44"/>
    </row>
    <row r="45" spans="1:19" s="102" customFormat="1">
      <c r="B45" s="152"/>
      <c r="F45" s="157"/>
      <c r="G45" s="107"/>
      <c r="H45" s="1001"/>
      <c r="I45" s="1002"/>
      <c r="J45" s="1002"/>
      <c r="K45" s="1002"/>
      <c r="L45" s="1002"/>
      <c r="M45" s="1002"/>
      <c r="N45" s="255"/>
      <c r="O45" s="255"/>
      <c r="P45" s="255"/>
      <c r="Q45" s="255"/>
      <c r="R45" s="255"/>
      <c r="S45" s="255"/>
    </row>
    <row r="46" spans="1:19">
      <c r="B46" s="354" t="s">
        <v>229</v>
      </c>
      <c r="H46" s="979"/>
      <c r="I46" s="979"/>
      <c r="J46" s="979"/>
      <c r="K46" s="979"/>
      <c r="L46" s="979"/>
      <c r="M46" s="979"/>
      <c r="N46" s="979">
        <f>N40</f>
        <v>252.03848207365314</v>
      </c>
      <c r="O46" s="979">
        <f>O40</f>
        <v>257.01057872674119</v>
      </c>
      <c r="P46" s="979">
        <f t="shared" ref="P46:S46" si="15">P40</f>
        <v>261.54394682232464</v>
      </c>
      <c r="Q46" s="979">
        <f t="shared" si="15"/>
        <v>266.15727826568883</v>
      </c>
      <c r="R46" s="979">
        <f t="shared" si="15"/>
        <v>270.85198351741269</v>
      </c>
      <c r="S46" s="979">
        <f t="shared" si="15"/>
        <v>275.62949791696144</v>
      </c>
    </row>
    <row r="47" spans="1:19">
      <c r="B47" s="354" t="s">
        <v>43</v>
      </c>
      <c r="H47" s="979"/>
      <c r="I47" s="979"/>
      <c r="J47" s="979"/>
      <c r="K47" s="979"/>
      <c r="L47" s="979"/>
      <c r="M47" s="979"/>
      <c r="N47" s="979"/>
      <c r="O47" s="979"/>
      <c r="P47" s="979"/>
      <c r="Q47" s="979"/>
      <c r="R47" s="979"/>
      <c r="S47" s="979"/>
    </row>
    <row r="48" spans="1:19">
      <c r="B48" s="354" t="s">
        <v>232</v>
      </c>
      <c r="H48" s="979"/>
      <c r="I48" s="979"/>
      <c r="J48" s="979"/>
      <c r="K48" s="979"/>
      <c r="L48" s="979"/>
      <c r="M48" s="979"/>
      <c r="N48" s="980"/>
      <c r="O48" s="980"/>
      <c r="P48" s="980"/>
      <c r="Q48" s="980"/>
      <c r="R48" s="980"/>
      <c r="S48" s="980"/>
    </row>
    <row r="49" spans="2:19">
      <c r="B49" s="354" t="s">
        <v>238</v>
      </c>
      <c r="H49" s="979"/>
      <c r="I49" s="979"/>
      <c r="J49" s="979"/>
      <c r="K49" s="979"/>
      <c r="L49" s="979"/>
      <c r="M49" s="979"/>
      <c r="N49" s="979">
        <f>SUM(N50,N46:N48)*(Inputs!$M$27)</f>
        <v>33.241355400694111</v>
      </c>
      <c r="O49" s="979">
        <f>SUM(O50,O46:O48)*(Inputs!$M$27)</f>
        <v>33.897125228269893</v>
      </c>
      <c r="P49" s="979">
        <f>SUM(P50,P46:P48)*(Inputs!$M$27)</f>
        <v>34.495031146396393</v>
      </c>
      <c r="Q49" s="979">
        <f>SUM(Q50,Q46:Q48)*(Inputs!$M$27)</f>
        <v>35.103483430461701</v>
      </c>
      <c r="R49" s="979">
        <f>SUM(R50,R46:R48)*(Inputs!$M$27)</f>
        <v>35.722668106111563</v>
      </c>
      <c r="S49" s="979">
        <f>SUM(S50,S46:S48)*(Inputs!$M$27)</f>
        <v>36.352774480268039</v>
      </c>
    </row>
    <row r="50" spans="2:19">
      <c r="B50" s="354" t="s">
        <v>237</v>
      </c>
      <c r="H50" s="979"/>
      <c r="I50" s="979"/>
      <c r="J50" s="979"/>
      <c r="K50" s="979"/>
      <c r="L50" s="979"/>
      <c r="M50" s="979"/>
      <c r="N50" s="979">
        <f>SUM(N46:N48)*(Inputs!$M$26)</f>
        <v>22.68346338662878</v>
      </c>
      <c r="O50" s="979">
        <f>SUM(O46:O48)*(Inputs!$M$26)</f>
        <v>23.130952085406705</v>
      </c>
      <c r="P50" s="979">
        <f>SUM(P46:P48)*(Inputs!$M$26)</f>
        <v>23.538955214009217</v>
      </c>
      <c r="Q50" s="979">
        <f>SUM(Q46:Q48)*(Inputs!$M$26)</f>
        <v>23.954155043911992</v>
      </c>
      <c r="R50" s="979">
        <f>SUM(R46:R48)*(Inputs!$M$26)</f>
        <v>24.376678516567143</v>
      </c>
      <c r="S50" s="979">
        <f>SUM(S46:S48)*(Inputs!$M$26)</f>
        <v>24.806654812526528</v>
      </c>
    </row>
    <row r="51" spans="2:19">
      <c r="B51" s="989" t="s">
        <v>85</v>
      </c>
      <c r="H51" s="396"/>
      <c r="I51" s="396"/>
      <c r="J51" s="396"/>
      <c r="K51" s="396"/>
      <c r="L51" s="396"/>
      <c r="M51" s="396"/>
      <c r="N51" s="979">
        <f>SUM(N46:N50)*Inputs!$M$28</f>
        <v>21.557431060268321</v>
      </c>
      <c r="O51" s="979">
        <f>SUM(O46:O50)*Inputs!$M$28</f>
        <v>21.982705922829247</v>
      </c>
      <c r="P51" s="979">
        <f>SUM(P46:P50)*Inputs!$M$28</f>
        <v>22.37045532279112</v>
      </c>
      <c r="Q51" s="979">
        <f>SUM(Q46:Q50)*Inputs!$M$28</f>
        <v>22.76504417180438</v>
      </c>
      <c r="R51" s="979">
        <f>SUM(R46:R50)*Inputs!$M$28</f>
        <v>23.166593109806399</v>
      </c>
      <c r="S51" s="979">
        <f>SUM(S46:S50)*Inputs!$M$28</f>
        <v>23.575224904682923</v>
      </c>
    </row>
    <row r="52" spans="2:19">
      <c r="B52" s="989"/>
      <c r="H52" s="396"/>
      <c r="I52" s="396"/>
      <c r="J52" s="396"/>
      <c r="K52" s="396"/>
      <c r="L52" s="396"/>
      <c r="M52" s="396"/>
      <c r="N52" s="606"/>
      <c r="O52" s="606"/>
      <c r="P52" s="606"/>
      <c r="Q52" s="606"/>
      <c r="R52" s="606"/>
      <c r="S52" s="606"/>
    </row>
    <row r="53" spans="2:19">
      <c r="B53" s="988" t="s">
        <v>527</v>
      </c>
      <c r="H53" s="396"/>
      <c r="I53" s="396"/>
      <c r="J53" s="396"/>
      <c r="K53" s="396"/>
      <c r="L53" s="396"/>
      <c r="M53" s="396"/>
      <c r="N53" s="448">
        <f>SUM(N46:N52)</f>
        <v>329.52073192124431</v>
      </c>
      <c r="O53" s="448">
        <f t="shared" ref="O53:S53" si="16">SUM(O46:O52)</f>
        <v>336.02136196324705</v>
      </c>
      <c r="P53" s="448">
        <f t="shared" si="16"/>
        <v>341.94838850552139</v>
      </c>
      <c r="Q53" s="448">
        <f t="shared" si="16"/>
        <v>347.97996091186695</v>
      </c>
      <c r="R53" s="448">
        <f t="shared" si="16"/>
        <v>354.11792324989779</v>
      </c>
      <c r="S53" s="448">
        <f t="shared" si="16"/>
        <v>360.36415211443892</v>
      </c>
    </row>
    <row r="54" spans="2:19">
      <c r="B54" s="990" t="s">
        <v>39</v>
      </c>
      <c r="H54" s="979"/>
      <c r="I54" s="980"/>
      <c r="J54" s="980"/>
      <c r="K54" s="980"/>
      <c r="L54" s="980"/>
      <c r="M54" s="980"/>
      <c r="N54" s="981">
        <f>(N40*(1+Inputs!$M$29))-N53</f>
        <v>0</v>
      </c>
      <c r="O54" s="981">
        <f>(O40*(1+Inputs!$M$29))-O53</f>
        <v>0</v>
      </c>
      <c r="P54" s="981">
        <f>(P40*(1+Inputs!$M$29))-P53</f>
        <v>0</v>
      </c>
      <c r="Q54" s="981">
        <f>(Q40*(1+Inputs!$M$29))-Q53</f>
        <v>0</v>
      </c>
      <c r="R54" s="981">
        <f>(R40*(1+Inputs!$M$29))-R53</f>
        <v>0</v>
      </c>
      <c r="S54" s="981">
        <f>(S40*(1+Inputs!$M$29))-S53</f>
        <v>0</v>
      </c>
    </row>
  </sheetData>
  <mergeCells count="3">
    <mergeCell ref="A1:S1"/>
    <mergeCell ref="H3:M3"/>
    <mergeCell ref="N3:S3"/>
  </mergeCells>
  <pageMargins left="0.39370078740157483" right="0.39370078740157483" top="0.39370078740157483" bottom="0.98425196850393704" header="0.51181102362204722" footer="0.51181102362204722"/>
  <pageSetup paperSize="9" scale="62" orientation="landscape" r:id="rId1"/>
  <headerFooter alignWithMargins="0">
    <oddFooter>&amp;C&amp;P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1"/>
    <pageSetUpPr fitToPage="1"/>
  </sheetPr>
  <dimension ref="A1:T54"/>
  <sheetViews>
    <sheetView showGridLines="0" zoomScale="70" zoomScaleNormal="70" workbookViewId="0">
      <pane xSplit="1" ySplit="5" topLeftCell="B6" activePane="bottomRight" state="frozen"/>
      <selection activeCell="B146" sqref="B146"/>
      <selection pane="topRight" activeCell="B146" sqref="B146"/>
      <selection pane="bottomLeft" activeCell="B146" sqref="B146"/>
      <selection pane="bottomRight" activeCell="B6" sqref="B6"/>
    </sheetView>
  </sheetViews>
  <sheetFormatPr defaultRowHeight="12.75" outlineLevelCol="1"/>
  <cols>
    <col min="1" max="1" width="9.140625" style="88"/>
    <col min="2" max="2" width="61.85546875" style="102" customWidth="1"/>
    <col min="3" max="3" width="8.42578125" style="102" bestFit="1" customWidth="1"/>
    <col min="4" max="4" width="26.85546875" style="88" bestFit="1" customWidth="1"/>
    <col min="5" max="5" width="6.85546875" style="88" bestFit="1" customWidth="1"/>
    <col min="6" max="6" width="6.85546875" style="158" bestFit="1" customWidth="1"/>
    <col min="7" max="7" width="2" style="158" customWidth="1"/>
    <col min="8" max="8" width="10.42578125" style="108" customWidth="1" outlineLevel="1"/>
    <col min="9" max="9" width="9.5703125" style="158" bestFit="1" customWidth="1" outlineLevel="1"/>
    <col min="10" max="13" width="9.42578125" style="158" customWidth="1" outlineLevel="1"/>
    <col min="14" max="14" width="9.85546875" style="158" customWidth="1"/>
    <col min="15" max="19" width="9.85546875" style="88" customWidth="1"/>
    <col min="20" max="257" width="9.140625" style="88"/>
    <col min="258" max="258" width="61.85546875" style="88" customWidth="1"/>
    <col min="259" max="259" width="8.42578125" style="88" bestFit="1" customWidth="1"/>
    <col min="260" max="260" width="12.140625" style="88" bestFit="1" customWidth="1"/>
    <col min="261" max="262" width="6.85546875" style="88" bestFit="1" customWidth="1"/>
    <col min="263" max="263" width="2" style="88" customWidth="1"/>
    <col min="264" max="264" width="10.42578125" style="88" customWidth="1"/>
    <col min="265" max="265" width="9.5703125" style="88" bestFit="1" customWidth="1"/>
    <col min="266" max="269" width="9.42578125" style="88" customWidth="1"/>
    <col min="270" max="275" width="9.85546875" style="88" customWidth="1"/>
    <col min="276" max="513" width="9.140625" style="88"/>
    <col min="514" max="514" width="61.85546875" style="88" customWidth="1"/>
    <col min="515" max="515" width="8.42578125" style="88" bestFit="1" customWidth="1"/>
    <col min="516" max="516" width="12.140625" style="88" bestFit="1" customWidth="1"/>
    <col min="517" max="518" width="6.85546875" style="88" bestFit="1" customWidth="1"/>
    <col min="519" max="519" width="2" style="88" customWidth="1"/>
    <col min="520" max="520" width="10.42578125" style="88" customWidth="1"/>
    <col min="521" max="521" width="9.5703125" style="88" bestFit="1" customWidth="1"/>
    <col min="522" max="525" width="9.42578125" style="88" customWidth="1"/>
    <col min="526" max="531" width="9.85546875" style="88" customWidth="1"/>
    <col min="532" max="769" width="9.140625" style="88"/>
    <col min="770" max="770" width="61.85546875" style="88" customWidth="1"/>
    <col min="771" max="771" width="8.42578125" style="88" bestFit="1" customWidth="1"/>
    <col min="772" max="772" width="12.140625" style="88" bestFit="1" customWidth="1"/>
    <col min="773" max="774" width="6.85546875" style="88" bestFit="1" customWidth="1"/>
    <col min="775" max="775" width="2" style="88" customWidth="1"/>
    <col min="776" max="776" width="10.42578125" style="88" customWidth="1"/>
    <col min="777" max="777" width="9.5703125" style="88" bestFit="1" customWidth="1"/>
    <col min="778" max="781" width="9.42578125" style="88" customWidth="1"/>
    <col min="782" max="787" width="9.85546875" style="88" customWidth="1"/>
    <col min="788" max="1025" width="9.140625" style="88"/>
    <col min="1026" max="1026" width="61.85546875" style="88" customWidth="1"/>
    <col min="1027" max="1027" width="8.42578125" style="88" bestFit="1" customWidth="1"/>
    <col min="1028" max="1028" width="12.140625" style="88" bestFit="1" customWidth="1"/>
    <col min="1029" max="1030" width="6.85546875" style="88" bestFit="1" customWidth="1"/>
    <col min="1031" max="1031" width="2" style="88" customWidth="1"/>
    <col min="1032" max="1032" width="10.42578125" style="88" customWidth="1"/>
    <col min="1033" max="1033" width="9.5703125" style="88" bestFit="1" customWidth="1"/>
    <col min="1034" max="1037" width="9.42578125" style="88" customWidth="1"/>
    <col min="1038" max="1043" width="9.85546875" style="88" customWidth="1"/>
    <col min="1044" max="1281" width="9.140625" style="88"/>
    <col min="1282" max="1282" width="61.85546875" style="88" customWidth="1"/>
    <col min="1283" max="1283" width="8.42578125" style="88" bestFit="1" customWidth="1"/>
    <col min="1284" max="1284" width="12.140625" style="88" bestFit="1" customWidth="1"/>
    <col min="1285" max="1286" width="6.85546875" style="88" bestFit="1" customWidth="1"/>
    <col min="1287" max="1287" width="2" style="88" customWidth="1"/>
    <col min="1288" max="1288" width="10.42578125" style="88" customWidth="1"/>
    <col min="1289" max="1289" width="9.5703125" style="88" bestFit="1" customWidth="1"/>
    <col min="1290" max="1293" width="9.42578125" style="88" customWidth="1"/>
    <col min="1294" max="1299" width="9.85546875" style="88" customWidth="1"/>
    <col min="1300" max="1537" width="9.140625" style="88"/>
    <col min="1538" max="1538" width="61.85546875" style="88" customWidth="1"/>
    <col min="1539" max="1539" width="8.42578125" style="88" bestFit="1" customWidth="1"/>
    <col min="1540" max="1540" width="12.140625" style="88" bestFit="1" customWidth="1"/>
    <col min="1541" max="1542" width="6.85546875" style="88" bestFit="1" customWidth="1"/>
    <col min="1543" max="1543" width="2" style="88" customWidth="1"/>
    <col min="1544" max="1544" width="10.42578125" style="88" customWidth="1"/>
    <col min="1545" max="1545" width="9.5703125" style="88" bestFit="1" customWidth="1"/>
    <col min="1546" max="1549" width="9.42578125" style="88" customWidth="1"/>
    <col min="1550" max="1555" width="9.85546875" style="88" customWidth="1"/>
    <col min="1556" max="1793" width="9.140625" style="88"/>
    <col min="1794" max="1794" width="61.85546875" style="88" customWidth="1"/>
    <col min="1795" max="1795" width="8.42578125" style="88" bestFit="1" customWidth="1"/>
    <col min="1796" max="1796" width="12.140625" style="88" bestFit="1" customWidth="1"/>
    <col min="1797" max="1798" width="6.85546875" style="88" bestFit="1" customWidth="1"/>
    <col min="1799" max="1799" width="2" style="88" customWidth="1"/>
    <col min="1800" max="1800" width="10.42578125" style="88" customWidth="1"/>
    <col min="1801" max="1801" width="9.5703125" style="88" bestFit="1" customWidth="1"/>
    <col min="1802" max="1805" width="9.42578125" style="88" customWidth="1"/>
    <col min="1806" max="1811" width="9.85546875" style="88" customWidth="1"/>
    <col min="1812" max="2049" width="9.140625" style="88"/>
    <col min="2050" max="2050" width="61.85546875" style="88" customWidth="1"/>
    <col min="2051" max="2051" width="8.42578125" style="88" bestFit="1" customWidth="1"/>
    <col min="2052" max="2052" width="12.140625" style="88" bestFit="1" customWidth="1"/>
    <col min="2053" max="2054" width="6.85546875" style="88" bestFit="1" customWidth="1"/>
    <col min="2055" max="2055" width="2" style="88" customWidth="1"/>
    <col min="2056" max="2056" width="10.42578125" style="88" customWidth="1"/>
    <col min="2057" max="2057" width="9.5703125" style="88" bestFit="1" customWidth="1"/>
    <col min="2058" max="2061" width="9.42578125" style="88" customWidth="1"/>
    <col min="2062" max="2067" width="9.85546875" style="88" customWidth="1"/>
    <col min="2068" max="2305" width="9.140625" style="88"/>
    <col min="2306" max="2306" width="61.85546875" style="88" customWidth="1"/>
    <col min="2307" max="2307" width="8.42578125" style="88" bestFit="1" customWidth="1"/>
    <col min="2308" max="2308" width="12.140625" style="88" bestFit="1" customWidth="1"/>
    <col min="2309" max="2310" width="6.85546875" style="88" bestFit="1" customWidth="1"/>
    <col min="2311" max="2311" width="2" style="88" customWidth="1"/>
    <col min="2312" max="2312" width="10.42578125" style="88" customWidth="1"/>
    <col min="2313" max="2313" width="9.5703125" style="88" bestFit="1" customWidth="1"/>
    <col min="2314" max="2317" width="9.42578125" style="88" customWidth="1"/>
    <col min="2318" max="2323" width="9.85546875" style="88" customWidth="1"/>
    <col min="2324" max="2561" width="9.140625" style="88"/>
    <col min="2562" max="2562" width="61.85546875" style="88" customWidth="1"/>
    <col min="2563" max="2563" width="8.42578125" style="88" bestFit="1" customWidth="1"/>
    <col min="2564" max="2564" width="12.140625" style="88" bestFit="1" customWidth="1"/>
    <col min="2565" max="2566" width="6.85546875" style="88" bestFit="1" customWidth="1"/>
    <col min="2567" max="2567" width="2" style="88" customWidth="1"/>
    <col min="2568" max="2568" width="10.42578125" style="88" customWidth="1"/>
    <col min="2569" max="2569" width="9.5703125" style="88" bestFit="1" customWidth="1"/>
    <col min="2570" max="2573" width="9.42578125" style="88" customWidth="1"/>
    <col min="2574" max="2579" width="9.85546875" style="88" customWidth="1"/>
    <col min="2580" max="2817" width="9.140625" style="88"/>
    <col min="2818" max="2818" width="61.85546875" style="88" customWidth="1"/>
    <col min="2819" max="2819" width="8.42578125" style="88" bestFit="1" customWidth="1"/>
    <col min="2820" max="2820" width="12.140625" style="88" bestFit="1" customWidth="1"/>
    <col min="2821" max="2822" width="6.85546875" style="88" bestFit="1" customWidth="1"/>
    <col min="2823" max="2823" width="2" style="88" customWidth="1"/>
    <col min="2824" max="2824" width="10.42578125" style="88" customWidth="1"/>
    <col min="2825" max="2825" width="9.5703125" style="88" bestFit="1" customWidth="1"/>
    <col min="2826" max="2829" width="9.42578125" style="88" customWidth="1"/>
    <col min="2830" max="2835" width="9.85546875" style="88" customWidth="1"/>
    <col min="2836" max="3073" width="9.140625" style="88"/>
    <col min="3074" max="3074" width="61.85546875" style="88" customWidth="1"/>
    <col min="3075" max="3075" width="8.42578125" style="88" bestFit="1" customWidth="1"/>
    <col min="3076" max="3076" width="12.140625" style="88" bestFit="1" customWidth="1"/>
    <col min="3077" max="3078" width="6.85546875" style="88" bestFit="1" customWidth="1"/>
    <col min="3079" max="3079" width="2" style="88" customWidth="1"/>
    <col min="3080" max="3080" width="10.42578125" style="88" customWidth="1"/>
    <col min="3081" max="3081" width="9.5703125" style="88" bestFit="1" customWidth="1"/>
    <col min="3082" max="3085" width="9.42578125" style="88" customWidth="1"/>
    <col min="3086" max="3091" width="9.85546875" style="88" customWidth="1"/>
    <col min="3092" max="3329" width="9.140625" style="88"/>
    <col min="3330" max="3330" width="61.85546875" style="88" customWidth="1"/>
    <col min="3331" max="3331" width="8.42578125" style="88" bestFit="1" customWidth="1"/>
    <col min="3332" max="3332" width="12.140625" style="88" bestFit="1" customWidth="1"/>
    <col min="3333" max="3334" width="6.85546875" style="88" bestFit="1" customWidth="1"/>
    <col min="3335" max="3335" width="2" style="88" customWidth="1"/>
    <col min="3336" max="3336" width="10.42578125" style="88" customWidth="1"/>
    <col min="3337" max="3337" width="9.5703125" style="88" bestFit="1" customWidth="1"/>
    <col min="3338" max="3341" width="9.42578125" style="88" customWidth="1"/>
    <col min="3342" max="3347" width="9.85546875" style="88" customWidth="1"/>
    <col min="3348" max="3585" width="9.140625" style="88"/>
    <col min="3586" max="3586" width="61.85546875" style="88" customWidth="1"/>
    <col min="3587" max="3587" width="8.42578125" style="88" bestFit="1" customWidth="1"/>
    <col min="3588" max="3588" width="12.140625" style="88" bestFit="1" customWidth="1"/>
    <col min="3589" max="3590" width="6.85546875" style="88" bestFit="1" customWidth="1"/>
    <col min="3591" max="3591" width="2" style="88" customWidth="1"/>
    <col min="3592" max="3592" width="10.42578125" style="88" customWidth="1"/>
    <col min="3593" max="3593" width="9.5703125" style="88" bestFit="1" customWidth="1"/>
    <col min="3594" max="3597" width="9.42578125" style="88" customWidth="1"/>
    <col min="3598" max="3603" width="9.85546875" style="88" customWidth="1"/>
    <col min="3604" max="3841" width="9.140625" style="88"/>
    <col min="3842" max="3842" width="61.85546875" style="88" customWidth="1"/>
    <col min="3843" max="3843" width="8.42578125" style="88" bestFit="1" customWidth="1"/>
    <col min="3844" max="3844" width="12.140625" style="88" bestFit="1" customWidth="1"/>
    <col min="3845" max="3846" width="6.85546875" style="88" bestFit="1" customWidth="1"/>
    <col min="3847" max="3847" width="2" style="88" customWidth="1"/>
    <col min="3848" max="3848" width="10.42578125" style="88" customWidth="1"/>
    <col min="3849" max="3849" width="9.5703125" style="88" bestFit="1" customWidth="1"/>
    <col min="3850" max="3853" width="9.42578125" style="88" customWidth="1"/>
    <col min="3854" max="3859" width="9.85546875" style="88" customWidth="1"/>
    <col min="3860" max="4097" width="9.140625" style="88"/>
    <col min="4098" max="4098" width="61.85546875" style="88" customWidth="1"/>
    <col min="4099" max="4099" width="8.42578125" style="88" bestFit="1" customWidth="1"/>
    <col min="4100" max="4100" width="12.140625" style="88" bestFit="1" customWidth="1"/>
    <col min="4101" max="4102" width="6.85546875" style="88" bestFit="1" customWidth="1"/>
    <col min="4103" max="4103" width="2" style="88" customWidth="1"/>
    <col min="4104" max="4104" width="10.42578125" style="88" customWidth="1"/>
    <col min="4105" max="4105" width="9.5703125" style="88" bestFit="1" customWidth="1"/>
    <col min="4106" max="4109" width="9.42578125" style="88" customWidth="1"/>
    <col min="4110" max="4115" width="9.85546875" style="88" customWidth="1"/>
    <col min="4116" max="4353" width="9.140625" style="88"/>
    <col min="4354" max="4354" width="61.85546875" style="88" customWidth="1"/>
    <col min="4355" max="4355" width="8.42578125" style="88" bestFit="1" customWidth="1"/>
    <col min="4356" max="4356" width="12.140625" style="88" bestFit="1" customWidth="1"/>
    <col min="4357" max="4358" width="6.85546875" style="88" bestFit="1" customWidth="1"/>
    <col min="4359" max="4359" width="2" style="88" customWidth="1"/>
    <col min="4360" max="4360" width="10.42578125" style="88" customWidth="1"/>
    <col min="4361" max="4361" width="9.5703125" style="88" bestFit="1" customWidth="1"/>
    <col min="4362" max="4365" width="9.42578125" style="88" customWidth="1"/>
    <col min="4366" max="4371" width="9.85546875" style="88" customWidth="1"/>
    <col min="4372" max="4609" width="9.140625" style="88"/>
    <col min="4610" max="4610" width="61.85546875" style="88" customWidth="1"/>
    <col min="4611" max="4611" width="8.42578125" style="88" bestFit="1" customWidth="1"/>
    <col min="4612" max="4612" width="12.140625" style="88" bestFit="1" customWidth="1"/>
    <col min="4613" max="4614" width="6.85546875" style="88" bestFit="1" customWidth="1"/>
    <col min="4615" max="4615" width="2" style="88" customWidth="1"/>
    <col min="4616" max="4616" width="10.42578125" style="88" customWidth="1"/>
    <col min="4617" max="4617" width="9.5703125" style="88" bestFit="1" customWidth="1"/>
    <col min="4618" max="4621" width="9.42578125" style="88" customWidth="1"/>
    <col min="4622" max="4627" width="9.85546875" style="88" customWidth="1"/>
    <col min="4628" max="4865" width="9.140625" style="88"/>
    <col min="4866" max="4866" width="61.85546875" style="88" customWidth="1"/>
    <col min="4867" max="4867" width="8.42578125" style="88" bestFit="1" customWidth="1"/>
    <col min="4868" max="4868" width="12.140625" style="88" bestFit="1" customWidth="1"/>
    <col min="4869" max="4870" width="6.85546875" style="88" bestFit="1" customWidth="1"/>
    <col min="4871" max="4871" width="2" style="88" customWidth="1"/>
    <col min="4872" max="4872" width="10.42578125" style="88" customWidth="1"/>
    <col min="4873" max="4873" width="9.5703125" style="88" bestFit="1" customWidth="1"/>
    <col min="4874" max="4877" width="9.42578125" style="88" customWidth="1"/>
    <col min="4878" max="4883" width="9.85546875" style="88" customWidth="1"/>
    <col min="4884" max="5121" width="9.140625" style="88"/>
    <col min="5122" max="5122" width="61.85546875" style="88" customWidth="1"/>
    <col min="5123" max="5123" width="8.42578125" style="88" bestFit="1" customWidth="1"/>
    <col min="5124" max="5124" width="12.140625" style="88" bestFit="1" customWidth="1"/>
    <col min="5125" max="5126" width="6.85546875" style="88" bestFit="1" customWidth="1"/>
    <col min="5127" max="5127" width="2" style="88" customWidth="1"/>
    <col min="5128" max="5128" width="10.42578125" style="88" customWidth="1"/>
    <col min="5129" max="5129" width="9.5703125" style="88" bestFit="1" customWidth="1"/>
    <col min="5130" max="5133" width="9.42578125" style="88" customWidth="1"/>
    <col min="5134" max="5139" width="9.85546875" style="88" customWidth="1"/>
    <col min="5140" max="5377" width="9.140625" style="88"/>
    <col min="5378" max="5378" width="61.85546875" style="88" customWidth="1"/>
    <col min="5379" max="5379" width="8.42578125" style="88" bestFit="1" customWidth="1"/>
    <col min="5380" max="5380" width="12.140625" style="88" bestFit="1" customWidth="1"/>
    <col min="5381" max="5382" width="6.85546875" style="88" bestFit="1" customWidth="1"/>
    <col min="5383" max="5383" width="2" style="88" customWidth="1"/>
    <col min="5384" max="5384" width="10.42578125" style="88" customWidth="1"/>
    <col min="5385" max="5385" width="9.5703125" style="88" bestFit="1" customWidth="1"/>
    <col min="5386" max="5389" width="9.42578125" style="88" customWidth="1"/>
    <col min="5390" max="5395" width="9.85546875" style="88" customWidth="1"/>
    <col min="5396" max="5633" width="9.140625" style="88"/>
    <col min="5634" max="5634" width="61.85546875" style="88" customWidth="1"/>
    <col min="5635" max="5635" width="8.42578125" style="88" bestFit="1" customWidth="1"/>
    <col min="5636" max="5636" width="12.140625" style="88" bestFit="1" customWidth="1"/>
    <col min="5637" max="5638" width="6.85546875" style="88" bestFit="1" customWidth="1"/>
    <col min="5639" max="5639" width="2" style="88" customWidth="1"/>
    <col min="5640" max="5640" width="10.42578125" style="88" customWidth="1"/>
    <col min="5641" max="5641" width="9.5703125" style="88" bestFit="1" customWidth="1"/>
    <col min="5642" max="5645" width="9.42578125" style="88" customWidth="1"/>
    <col min="5646" max="5651" width="9.85546875" style="88" customWidth="1"/>
    <col min="5652" max="5889" width="9.140625" style="88"/>
    <col min="5890" max="5890" width="61.85546875" style="88" customWidth="1"/>
    <col min="5891" max="5891" width="8.42578125" style="88" bestFit="1" customWidth="1"/>
    <col min="5892" max="5892" width="12.140625" style="88" bestFit="1" customWidth="1"/>
    <col min="5893" max="5894" width="6.85546875" style="88" bestFit="1" customWidth="1"/>
    <col min="5895" max="5895" width="2" style="88" customWidth="1"/>
    <col min="5896" max="5896" width="10.42578125" style="88" customWidth="1"/>
    <col min="5897" max="5897" width="9.5703125" style="88" bestFit="1" customWidth="1"/>
    <col min="5898" max="5901" width="9.42578125" style="88" customWidth="1"/>
    <col min="5902" max="5907" width="9.85546875" style="88" customWidth="1"/>
    <col min="5908" max="6145" width="9.140625" style="88"/>
    <col min="6146" max="6146" width="61.85546875" style="88" customWidth="1"/>
    <col min="6147" max="6147" width="8.42578125" style="88" bestFit="1" customWidth="1"/>
    <col min="6148" max="6148" width="12.140625" style="88" bestFit="1" customWidth="1"/>
    <col min="6149" max="6150" width="6.85546875" style="88" bestFit="1" customWidth="1"/>
    <col min="6151" max="6151" width="2" style="88" customWidth="1"/>
    <col min="6152" max="6152" width="10.42578125" style="88" customWidth="1"/>
    <col min="6153" max="6153" width="9.5703125" style="88" bestFit="1" customWidth="1"/>
    <col min="6154" max="6157" width="9.42578125" style="88" customWidth="1"/>
    <col min="6158" max="6163" width="9.85546875" style="88" customWidth="1"/>
    <col min="6164" max="6401" width="9.140625" style="88"/>
    <col min="6402" max="6402" width="61.85546875" style="88" customWidth="1"/>
    <col min="6403" max="6403" width="8.42578125" style="88" bestFit="1" customWidth="1"/>
    <col min="6404" max="6404" width="12.140625" style="88" bestFit="1" customWidth="1"/>
    <col min="6405" max="6406" width="6.85546875" style="88" bestFit="1" customWidth="1"/>
    <col min="6407" max="6407" width="2" style="88" customWidth="1"/>
    <col min="6408" max="6408" width="10.42578125" style="88" customWidth="1"/>
    <col min="6409" max="6409" width="9.5703125" style="88" bestFit="1" customWidth="1"/>
    <col min="6410" max="6413" width="9.42578125" style="88" customWidth="1"/>
    <col min="6414" max="6419" width="9.85546875" style="88" customWidth="1"/>
    <col min="6420" max="6657" width="9.140625" style="88"/>
    <col min="6658" max="6658" width="61.85546875" style="88" customWidth="1"/>
    <col min="6659" max="6659" width="8.42578125" style="88" bestFit="1" customWidth="1"/>
    <col min="6660" max="6660" width="12.140625" style="88" bestFit="1" customWidth="1"/>
    <col min="6661" max="6662" width="6.85546875" style="88" bestFit="1" customWidth="1"/>
    <col min="6663" max="6663" width="2" style="88" customWidth="1"/>
    <col min="6664" max="6664" width="10.42578125" style="88" customWidth="1"/>
    <col min="6665" max="6665" width="9.5703125" style="88" bestFit="1" customWidth="1"/>
    <col min="6666" max="6669" width="9.42578125" style="88" customWidth="1"/>
    <col min="6670" max="6675" width="9.85546875" style="88" customWidth="1"/>
    <col min="6676" max="6913" width="9.140625" style="88"/>
    <col min="6914" max="6914" width="61.85546875" style="88" customWidth="1"/>
    <col min="6915" max="6915" width="8.42578125" style="88" bestFit="1" customWidth="1"/>
    <col min="6916" max="6916" width="12.140625" style="88" bestFit="1" customWidth="1"/>
    <col min="6917" max="6918" width="6.85546875" style="88" bestFit="1" customWidth="1"/>
    <col min="6919" max="6919" width="2" style="88" customWidth="1"/>
    <col min="6920" max="6920" width="10.42578125" style="88" customWidth="1"/>
    <col min="6921" max="6921" width="9.5703125" style="88" bestFit="1" customWidth="1"/>
    <col min="6922" max="6925" width="9.42578125" style="88" customWidth="1"/>
    <col min="6926" max="6931" width="9.85546875" style="88" customWidth="1"/>
    <col min="6932" max="7169" width="9.140625" style="88"/>
    <col min="7170" max="7170" width="61.85546875" style="88" customWidth="1"/>
    <col min="7171" max="7171" width="8.42578125" style="88" bestFit="1" customWidth="1"/>
    <col min="7172" max="7172" width="12.140625" style="88" bestFit="1" customWidth="1"/>
    <col min="7173" max="7174" width="6.85546875" style="88" bestFit="1" customWidth="1"/>
    <col min="7175" max="7175" width="2" style="88" customWidth="1"/>
    <col min="7176" max="7176" width="10.42578125" style="88" customWidth="1"/>
    <col min="7177" max="7177" width="9.5703125" style="88" bestFit="1" customWidth="1"/>
    <col min="7178" max="7181" width="9.42578125" style="88" customWidth="1"/>
    <col min="7182" max="7187" width="9.85546875" style="88" customWidth="1"/>
    <col min="7188" max="7425" width="9.140625" style="88"/>
    <col min="7426" max="7426" width="61.85546875" style="88" customWidth="1"/>
    <col min="7427" max="7427" width="8.42578125" style="88" bestFit="1" customWidth="1"/>
    <col min="7428" max="7428" width="12.140625" style="88" bestFit="1" customWidth="1"/>
    <col min="7429" max="7430" width="6.85546875" style="88" bestFit="1" customWidth="1"/>
    <col min="7431" max="7431" width="2" style="88" customWidth="1"/>
    <col min="7432" max="7432" width="10.42578125" style="88" customWidth="1"/>
    <col min="7433" max="7433" width="9.5703125" style="88" bestFit="1" customWidth="1"/>
    <col min="7434" max="7437" width="9.42578125" style="88" customWidth="1"/>
    <col min="7438" max="7443" width="9.85546875" style="88" customWidth="1"/>
    <col min="7444" max="7681" width="9.140625" style="88"/>
    <col min="7682" max="7682" width="61.85546875" style="88" customWidth="1"/>
    <col min="7683" max="7683" width="8.42578125" style="88" bestFit="1" customWidth="1"/>
    <col min="7684" max="7684" width="12.140625" style="88" bestFit="1" customWidth="1"/>
    <col min="7685" max="7686" width="6.85546875" style="88" bestFit="1" customWidth="1"/>
    <col min="7687" max="7687" width="2" style="88" customWidth="1"/>
    <col min="7688" max="7688" width="10.42578125" style="88" customWidth="1"/>
    <col min="7689" max="7689" width="9.5703125" style="88" bestFit="1" customWidth="1"/>
    <col min="7690" max="7693" width="9.42578125" style="88" customWidth="1"/>
    <col min="7694" max="7699" width="9.85546875" style="88" customWidth="1"/>
    <col min="7700" max="7937" width="9.140625" style="88"/>
    <col min="7938" max="7938" width="61.85546875" style="88" customWidth="1"/>
    <col min="7939" max="7939" width="8.42578125" style="88" bestFit="1" customWidth="1"/>
    <col min="7940" max="7940" width="12.140625" style="88" bestFit="1" customWidth="1"/>
    <col min="7941" max="7942" width="6.85546875" style="88" bestFit="1" customWidth="1"/>
    <col min="7943" max="7943" width="2" style="88" customWidth="1"/>
    <col min="7944" max="7944" width="10.42578125" style="88" customWidth="1"/>
    <col min="7945" max="7945" width="9.5703125" style="88" bestFit="1" customWidth="1"/>
    <col min="7946" max="7949" width="9.42578125" style="88" customWidth="1"/>
    <col min="7950" max="7955" width="9.85546875" style="88" customWidth="1"/>
    <col min="7956" max="8193" width="9.140625" style="88"/>
    <col min="8194" max="8194" width="61.85546875" style="88" customWidth="1"/>
    <col min="8195" max="8195" width="8.42578125" style="88" bestFit="1" customWidth="1"/>
    <col min="8196" max="8196" width="12.140625" style="88" bestFit="1" customWidth="1"/>
    <col min="8197" max="8198" width="6.85546875" style="88" bestFit="1" customWidth="1"/>
    <col min="8199" max="8199" width="2" style="88" customWidth="1"/>
    <col min="8200" max="8200" width="10.42578125" style="88" customWidth="1"/>
    <col min="8201" max="8201" width="9.5703125" style="88" bestFit="1" customWidth="1"/>
    <col min="8202" max="8205" width="9.42578125" style="88" customWidth="1"/>
    <col min="8206" max="8211" width="9.85546875" style="88" customWidth="1"/>
    <col min="8212" max="8449" width="9.140625" style="88"/>
    <col min="8450" max="8450" width="61.85546875" style="88" customWidth="1"/>
    <col min="8451" max="8451" width="8.42578125" style="88" bestFit="1" customWidth="1"/>
    <col min="8452" max="8452" width="12.140625" style="88" bestFit="1" customWidth="1"/>
    <col min="8453" max="8454" width="6.85546875" style="88" bestFit="1" customWidth="1"/>
    <col min="8455" max="8455" width="2" style="88" customWidth="1"/>
    <col min="8456" max="8456" width="10.42578125" style="88" customWidth="1"/>
    <col min="8457" max="8457" width="9.5703125" style="88" bestFit="1" customWidth="1"/>
    <col min="8458" max="8461" width="9.42578125" style="88" customWidth="1"/>
    <col min="8462" max="8467" width="9.85546875" style="88" customWidth="1"/>
    <col min="8468" max="8705" width="9.140625" style="88"/>
    <col min="8706" max="8706" width="61.85546875" style="88" customWidth="1"/>
    <col min="8707" max="8707" width="8.42578125" style="88" bestFit="1" customWidth="1"/>
    <col min="8708" max="8708" width="12.140625" style="88" bestFit="1" customWidth="1"/>
    <col min="8709" max="8710" width="6.85546875" style="88" bestFit="1" customWidth="1"/>
    <col min="8711" max="8711" width="2" style="88" customWidth="1"/>
    <col min="8712" max="8712" width="10.42578125" style="88" customWidth="1"/>
    <col min="8713" max="8713" width="9.5703125" style="88" bestFit="1" customWidth="1"/>
    <col min="8714" max="8717" width="9.42578125" style="88" customWidth="1"/>
    <col min="8718" max="8723" width="9.85546875" style="88" customWidth="1"/>
    <col min="8724" max="8961" width="9.140625" style="88"/>
    <col min="8962" max="8962" width="61.85546875" style="88" customWidth="1"/>
    <col min="8963" max="8963" width="8.42578125" style="88" bestFit="1" customWidth="1"/>
    <col min="8964" max="8964" width="12.140625" style="88" bestFit="1" customWidth="1"/>
    <col min="8965" max="8966" width="6.85546875" style="88" bestFit="1" customWidth="1"/>
    <col min="8967" max="8967" width="2" style="88" customWidth="1"/>
    <col min="8968" max="8968" width="10.42578125" style="88" customWidth="1"/>
    <col min="8969" max="8969" width="9.5703125" style="88" bestFit="1" customWidth="1"/>
    <col min="8970" max="8973" width="9.42578125" style="88" customWidth="1"/>
    <col min="8974" max="8979" width="9.85546875" style="88" customWidth="1"/>
    <col min="8980" max="9217" width="9.140625" style="88"/>
    <col min="9218" max="9218" width="61.85546875" style="88" customWidth="1"/>
    <col min="9219" max="9219" width="8.42578125" style="88" bestFit="1" customWidth="1"/>
    <col min="9220" max="9220" width="12.140625" style="88" bestFit="1" customWidth="1"/>
    <col min="9221" max="9222" width="6.85546875" style="88" bestFit="1" customWidth="1"/>
    <col min="9223" max="9223" width="2" style="88" customWidth="1"/>
    <col min="9224" max="9224" width="10.42578125" style="88" customWidth="1"/>
    <col min="9225" max="9225" width="9.5703125" style="88" bestFit="1" customWidth="1"/>
    <col min="9226" max="9229" width="9.42578125" style="88" customWidth="1"/>
    <col min="9230" max="9235" width="9.85546875" style="88" customWidth="1"/>
    <col min="9236" max="9473" width="9.140625" style="88"/>
    <col min="9474" max="9474" width="61.85546875" style="88" customWidth="1"/>
    <col min="9475" max="9475" width="8.42578125" style="88" bestFit="1" customWidth="1"/>
    <col min="9476" max="9476" width="12.140625" style="88" bestFit="1" customWidth="1"/>
    <col min="9477" max="9478" width="6.85546875" style="88" bestFit="1" customWidth="1"/>
    <col min="9479" max="9479" width="2" style="88" customWidth="1"/>
    <col min="9480" max="9480" width="10.42578125" style="88" customWidth="1"/>
    <col min="9481" max="9481" width="9.5703125" style="88" bestFit="1" customWidth="1"/>
    <col min="9482" max="9485" width="9.42578125" style="88" customWidth="1"/>
    <col min="9486" max="9491" width="9.85546875" style="88" customWidth="1"/>
    <col min="9492" max="9729" width="9.140625" style="88"/>
    <col min="9730" max="9730" width="61.85546875" style="88" customWidth="1"/>
    <col min="9731" max="9731" width="8.42578125" style="88" bestFit="1" customWidth="1"/>
    <col min="9732" max="9732" width="12.140625" style="88" bestFit="1" customWidth="1"/>
    <col min="9733" max="9734" width="6.85546875" style="88" bestFit="1" customWidth="1"/>
    <col min="9735" max="9735" width="2" style="88" customWidth="1"/>
    <col min="9736" max="9736" width="10.42578125" style="88" customWidth="1"/>
    <col min="9737" max="9737" width="9.5703125" style="88" bestFit="1" customWidth="1"/>
    <col min="9738" max="9741" width="9.42578125" style="88" customWidth="1"/>
    <col min="9742" max="9747" width="9.85546875" style="88" customWidth="1"/>
    <col min="9748" max="9985" width="9.140625" style="88"/>
    <col min="9986" max="9986" width="61.85546875" style="88" customWidth="1"/>
    <col min="9987" max="9987" width="8.42578125" style="88" bestFit="1" customWidth="1"/>
    <col min="9988" max="9988" width="12.140625" style="88" bestFit="1" customWidth="1"/>
    <col min="9989" max="9990" width="6.85546875" style="88" bestFit="1" customWidth="1"/>
    <col min="9991" max="9991" width="2" style="88" customWidth="1"/>
    <col min="9992" max="9992" width="10.42578125" style="88" customWidth="1"/>
    <col min="9993" max="9993" width="9.5703125" style="88" bestFit="1" customWidth="1"/>
    <col min="9994" max="9997" width="9.42578125" style="88" customWidth="1"/>
    <col min="9998" max="10003" width="9.85546875" style="88" customWidth="1"/>
    <col min="10004" max="10241" width="9.140625" style="88"/>
    <col min="10242" max="10242" width="61.85546875" style="88" customWidth="1"/>
    <col min="10243" max="10243" width="8.42578125" style="88" bestFit="1" customWidth="1"/>
    <col min="10244" max="10244" width="12.140625" style="88" bestFit="1" customWidth="1"/>
    <col min="10245" max="10246" width="6.85546875" style="88" bestFit="1" customWidth="1"/>
    <col min="10247" max="10247" width="2" style="88" customWidth="1"/>
    <col min="10248" max="10248" width="10.42578125" style="88" customWidth="1"/>
    <col min="10249" max="10249" width="9.5703125" style="88" bestFit="1" customWidth="1"/>
    <col min="10250" max="10253" width="9.42578125" style="88" customWidth="1"/>
    <col min="10254" max="10259" width="9.85546875" style="88" customWidth="1"/>
    <col min="10260" max="10497" width="9.140625" style="88"/>
    <col min="10498" max="10498" width="61.85546875" style="88" customWidth="1"/>
    <col min="10499" max="10499" width="8.42578125" style="88" bestFit="1" customWidth="1"/>
    <col min="10500" max="10500" width="12.140625" style="88" bestFit="1" customWidth="1"/>
    <col min="10501" max="10502" width="6.85546875" style="88" bestFit="1" customWidth="1"/>
    <col min="10503" max="10503" width="2" style="88" customWidth="1"/>
    <col min="10504" max="10504" width="10.42578125" style="88" customWidth="1"/>
    <col min="10505" max="10505" width="9.5703125" style="88" bestFit="1" customWidth="1"/>
    <col min="10506" max="10509" width="9.42578125" style="88" customWidth="1"/>
    <col min="10510" max="10515" width="9.85546875" style="88" customWidth="1"/>
    <col min="10516" max="10753" width="9.140625" style="88"/>
    <col min="10754" max="10754" width="61.85546875" style="88" customWidth="1"/>
    <col min="10755" max="10755" width="8.42578125" style="88" bestFit="1" customWidth="1"/>
    <col min="10756" max="10756" width="12.140625" style="88" bestFit="1" customWidth="1"/>
    <col min="10757" max="10758" width="6.85546875" style="88" bestFit="1" customWidth="1"/>
    <col min="10759" max="10759" width="2" style="88" customWidth="1"/>
    <col min="10760" max="10760" width="10.42578125" style="88" customWidth="1"/>
    <col min="10761" max="10761" width="9.5703125" style="88" bestFit="1" customWidth="1"/>
    <col min="10762" max="10765" width="9.42578125" style="88" customWidth="1"/>
    <col min="10766" max="10771" width="9.85546875" style="88" customWidth="1"/>
    <col min="10772" max="11009" width="9.140625" style="88"/>
    <col min="11010" max="11010" width="61.85546875" style="88" customWidth="1"/>
    <col min="11011" max="11011" width="8.42578125" style="88" bestFit="1" customWidth="1"/>
    <col min="11012" max="11012" width="12.140625" style="88" bestFit="1" customWidth="1"/>
    <col min="11013" max="11014" width="6.85546875" style="88" bestFit="1" customWidth="1"/>
    <col min="11015" max="11015" width="2" style="88" customWidth="1"/>
    <col min="11016" max="11016" width="10.42578125" style="88" customWidth="1"/>
    <col min="11017" max="11017" width="9.5703125" style="88" bestFit="1" customWidth="1"/>
    <col min="11018" max="11021" width="9.42578125" style="88" customWidth="1"/>
    <col min="11022" max="11027" width="9.85546875" style="88" customWidth="1"/>
    <col min="11028" max="11265" width="9.140625" style="88"/>
    <col min="11266" max="11266" width="61.85546875" style="88" customWidth="1"/>
    <col min="11267" max="11267" width="8.42578125" style="88" bestFit="1" customWidth="1"/>
    <col min="11268" max="11268" width="12.140625" style="88" bestFit="1" customWidth="1"/>
    <col min="11269" max="11270" width="6.85546875" style="88" bestFit="1" customWidth="1"/>
    <col min="11271" max="11271" width="2" style="88" customWidth="1"/>
    <col min="11272" max="11272" width="10.42578125" style="88" customWidth="1"/>
    <col min="11273" max="11273" width="9.5703125" style="88" bestFit="1" customWidth="1"/>
    <col min="11274" max="11277" width="9.42578125" style="88" customWidth="1"/>
    <col min="11278" max="11283" width="9.85546875" style="88" customWidth="1"/>
    <col min="11284" max="11521" width="9.140625" style="88"/>
    <col min="11522" max="11522" width="61.85546875" style="88" customWidth="1"/>
    <col min="11523" max="11523" width="8.42578125" style="88" bestFit="1" customWidth="1"/>
    <col min="11524" max="11524" width="12.140625" style="88" bestFit="1" customWidth="1"/>
    <col min="11525" max="11526" width="6.85546875" style="88" bestFit="1" customWidth="1"/>
    <col min="11527" max="11527" width="2" style="88" customWidth="1"/>
    <col min="11528" max="11528" width="10.42578125" style="88" customWidth="1"/>
    <col min="11529" max="11529" width="9.5703125" style="88" bestFit="1" customWidth="1"/>
    <col min="11530" max="11533" width="9.42578125" style="88" customWidth="1"/>
    <col min="11534" max="11539" width="9.85546875" style="88" customWidth="1"/>
    <col min="11540" max="11777" width="9.140625" style="88"/>
    <col min="11778" max="11778" width="61.85546875" style="88" customWidth="1"/>
    <col min="11779" max="11779" width="8.42578125" style="88" bestFit="1" customWidth="1"/>
    <col min="11780" max="11780" width="12.140625" style="88" bestFit="1" customWidth="1"/>
    <col min="11781" max="11782" width="6.85546875" style="88" bestFit="1" customWidth="1"/>
    <col min="11783" max="11783" width="2" style="88" customWidth="1"/>
    <col min="11784" max="11784" width="10.42578125" style="88" customWidth="1"/>
    <col min="11785" max="11785" width="9.5703125" style="88" bestFit="1" customWidth="1"/>
    <col min="11786" max="11789" width="9.42578125" style="88" customWidth="1"/>
    <col min="11790" max="11795" width="9.85546875" style="88" customWidth="1"/>
    <col min="11796" max="12033" width="9.140625" style="88"/>
    <col min="12034" max="12034" width="61.85546875" style="88" customWidth="1"/>
    <col min="12035" max="12035" width="8.42578125" style="88" bestFit="1" customWidth="1"/>
    <col min="12036" max="12036" width="12.140625" style="88" bestFit="1" customWidth="1"/>
    <col min="12037" max="12038" width="6.85546875" style="88" bestFit="1" customWidth="1"/>
    <col min="12039" max="12039" width="2" style="88" customWidth="1"/>
    <col min="12040" max="12040" width="10.42578125" style="88" customWidth="1"/>
    <col min="12041" max="12041" width="9.5703125" style="88" bestFit="1" customWidth="1"/>
    <col min="12042" max="12045" width="9.42578125" style="88" customWidth="1"/>
    <col min="12046" max="12051" width="9.85546875" style="88" customWidth="1"/>
    <col min="12052" max="12289" width="9.140625" style="88"/>
    <col min="12290" max="12290" width="61.85546875" style="88" customWidth="1"/>
    <col min="12291" max="12291" width="8.42578125" style="88" bestFit="1" customWidth="1"/>
    <col min="12292" max="12292" width="12.140625" style="88" bestFit="1" customWidth="1"/>
    <col min="12293" max="12294" width="6.85546875" style="88" bestFit="1" customWidth="1"/>
    <col min="12295" max="12295" width="2" style="88" customWidth="1"/>
    <col min="12296" max="12296" width="10.42578125" style="88" customWidth="1"/>
    <col min="12297" max="12297" width="9.5703125" style="88" bestFit="1" customWidth="1"/>
    <col min="12298" max="12301" width="9.42578125" style="88" customWidth="1"/>
    <col min="12302" max="12307" width="9.85546875" style="88" customWidth="1"/>
    <col min="12308" max="12545" width="9.140625" style="88"/>
    <col min="12546" max="12546" width="61.85546875" style="88" customWidth="1"/>
    <col min="12547" max="12547" width="8.42578125" style="88" bestFit="1" customWidth="1"/>
    <col min="12548" max="12548" width="12.140625" style="88" bestFit="1" customWidth="1"/>
    <col min="12549" max="12550" width="6.85546875" style="88" bestFit="1" customWidth="1"/>
    <col min="12551" max="12551" width="2" style="88" customWidth="1"/>
    <col min="12552" max="12552" width="10.42578125" style="88" customWidth="1"/>
    <col min="12553" max="12553" width="9.5703125" style="88" bestFit="1" customWidth="1"/>
    <col min="12554" max="12557" width="9.42578125" style="88" customWidth="1"/>
    <col min="12558" max="12563" width="9.85546875" style="88" customWidth="1"/>
    <col min="12564" max="12801" width="9.140625" style="88"/>
    <col min="12802" max="12802" width="61.85546875" style="88" customWidth="1"/>
    <col min="12803" max="12803" width="8.42578125" style="88" bestFit="1" customWidth="1"/>
    <col min="12804" max="12804" width="12.140625" style="88" bestFit="1" customWidth="1"/>
    <col min="12805" max="12806" width="6.85546875" style="88" bestFit="1" customWidth="1"/>
    <col min="12807" max="12807" width="2" style="88" customWidth="1"/>
    <col min="12808" max="12808" width="10.42578125" style="88" customWidth="1"/>
    <col min="12809" max="12809" width="9.5703125" style="88" bestFit="1" customWidth="1"/>
    <col min="12810" max="12813" width="9.42578125" style="88" customWidth="1"/>
    <col min="12814" max="12819" width="9.85546875" style="88" customWidth="1"/>
    <col min="12820" max="13057" width="9.140625" style="88"/>
    <col min="13058" max="13058" width="61.85546875" style="88" customWidth="1"/>
    <col min="13059" max="13059" width="8.42578125" style="88" bestFit="1" customWidth="1"/>
    <col min="13060" max="13060" width="12.140625" style="88" bestFit="1" customWidth="1"/>
    <col min="13061" max="13062" width="6.85546875" style="88" bestFit="1" customWidth="1"/>
    <col min="13063" max="13063" width="2" style="88" customWidth="1"/>
    <col min="13064" max="13064" width="10.42578125" style="88" customWidth="1"/>
    <col min="13065" max="13065" width="9.5703125" style="88" bestFit="1" customWidth="1"/>
    <col min="13066" max="13069" width="9.42578125" style="88" customWidth="1"/>
    <col min="13070" max="13075" width="9.85546875" style="88" customWidth="1"/>
    <col min="13076" max="13313" width="9.140625" style="88"/>
    <col min="13314" max="13314" width="61.85546875" style="88" customWidth="1"/>
    <col min="13315" max="13315" width="8.42578125" style="88" bestFit="1" customWidth="1"/>
    <col min="13316" max="13316" width="12.140625" style="88" bestFit="1" customWidth="1"/>
    <col min="13317" max="13318" width="6.85546875" style="88" bestFit="1" customWidth="1"/>
    <col min="13319" max="13319" width="2" style="88" customWidth="1"/>
    <col min="13320" max="13320" width="10.42578125" style="88" customWidth="1"/>
    <col min="13321" max="13321" width="9.5703125" style="88" bestFit="1" customWidth="1"/>
    <col min="13322" max="13325" width="9.42578125" style="88" customWidth="1"/>
    <col min="13326" max="13331" width="9.85546875" style="88" customWidth="1"/>
    <col min="13332" max="13569" width="9.140625" style="88"/>
    <col min="13570" max="13570" width="61.85546875" style="88" customWidth="1"/>
    <col min="13571" max="13571" width="8.42578125" style="88" bestFit="1" customWidth="1"/>
    <col min="13572" max="13572" width="12.140625" style="88" bestFit="1" customWidth="1"/>
    <col min="13573" max="13574" width="6.85546875" style="88" bestFit="1" customWidth="1"/>
    <col min="13575" max="13575" width="2" style="88" customWidth="1"/>
    <col min="13576" max="13576" width="10.42578125" style="88" customWidth="1"/>
    <col min="13577" max="13577" width="9.5703125" style="88" bestFit="1" customWidth="1"/>
    <col min="13578" max="13581" width="9.42578125" style="88" customWidth="1"/>
    <col min="13582" max="13587" width="9.85546875" style="88" customWidth="1"/>
    <col min="13588" max="13825" width="9.140625" style="88"/>
    <col min="13826" max="13826" width="61.85546875" style="88" customWidth="1"/>
    <col min="13827" max="13827" width="8.42578125" style="88" bestFit="1" customWidth="1"/>
    <col min="13828" max="13828" width="12.140625" style="88" bestFit="1" customWidth="1"/>
    <col min="13829" max="13830" width="6.85546875" style="88" bestFit="1" customWidth="1"/>
    <col min="13831" max="13831" width="2" style="88" customWidth="1"/>
    <col min="13832" max="13832" width="10.42578125" style="88" customWidth="1"/>
    <col min="13833" max="13833" width="9.5703125" style="88" bestFit="1" customWidth="1"/>
    <col min="13834" max="13837" width="9.42578125" style="88" customWidth="1"/>
    <col min="13838" max="13843" width="9.85546875" style="88" customWidth="1"/>
    <col min="13844" max="14081" width="9.140625" style="88"/>
    <col min="14082" max="14082" width="61.85546875" style="88" customWidth="1"/>
    <col min="14083" max="14083" width="8.42578125" style="88" bestFit="1" customWidth="1"/>
    <col min="14084" max="14084" width="12.140625" style="88" bestFit="1" customWidth="1"/>
    <col min="14085" max="14086" width="6.85546875" style="88" bestFit="1" customWidth="1"/>
    <col min="14087" max="14087" width="2" style="88" customWidth="1"/>
    <col min="14088" max="14088" width="10.42578125" style="88" customWidth="1"/>
    <col min="14089" max="14089" width="9.5703125" style="88" bestFit="1" customWidth="1"/>
    <col min="14090" max="14093" width="9.42578125" style="88" customWidth="1"/>
    <col min="14094" max="14099" width="9.85546875" style="88" customWidth="1"/>
    <col min="14100" max="14337" width="9.140625" style="88"/>
    <col min="14338" max="14338" width="61.85546875" style="88" customWidth="1"/>
    <col min="14339" max="14339" width="8.42578125" style="88" bestFit="1" customWidth="1"/>
    <col min="14340" max="14340" width="12.140625" style="88" bestFit="1" customWidth="1"/>
    <col min="14341" max="14342" width="6.85546875" style="88" bestFit="1" customWidth="1"/>
    <col min="14343" max="14343" width="2" style="88" customWidth="1"/>
    <col min="14344" max="14344" width="10.42578125" style="88" customWidth="1"/>
    <col min="14345" max="14345" width="9.5703125" style="88" bestFit="1" customWidth="1"/>
    <col min="14346" max="14349" width="9.42578125" style="88" customWidth="1"/>
    <col min="14350" max="14355" width="9.85546875" style="88" customWidth="1"/>
    <col min="14356" max="14593" width="9.140625" style="88"/>
    <col min="14594" max="14594" width="61.85546875" style="88" customWidth="1"/>
    <col min="14595" max="14595" width="8.42578125" style="88" bestFit="1" customWidth="1"/>
    <col min="14596" max="14596" width="12.140625" style="88" bestFit="1" customWidth="1"/>
    <col min="14597" max="14598" width="6.85546875" style="88" bestFit="1" customWidth="1"/>
    <col min="14599" max="14599" width="2" style="88" customWidth="1"/>
    <col min="14600" max="14600" width="10.42578125" style="88" customWidth="1"/>
    <col min="14601" max="14601" width="9.5703125" style="88" bestFit="1" customWidth="1"/>
    <col min="14602" max="14605" width="9.42578125" style="88" customWidth="1"/>
    <col min="14606" max="14611" width="9.85546875" style="88" customWidth="1"/>
    <col min="14612" max="14849" width="9.140625" style="88"/>
    <col min="14850" max="14850" width="61.85546875" style="88" customWidth="1"/>
    <col min="14851" max="14851" width="8.42578125" style="88" bestFit="1" customWidth="1"/>
    <col min="14852" max="14852" width="12.140625" style="88" bestFit="1" customWidth="1"/>
    <col min="14853" max="14854" width="6.85546875" style="88" bestFit="1" customWidth="1"/>
    <col min="14855" max="14855" width="2" style="88" customWidth="1"/>
    <col min="14856" max="14856" width="10.42578125" style="88" customWidth="1"/>
    <col min="14857" max="14857" width="9.5703125" style="88" bestFit="1" customWidth="1"/>
    <col min="14858" max="14861" width="9.42578125" style="88" customWidth="1"/>
    <col min="14862" max="14867" width="9.85546875" style="88" customWidth="1"/>
    <col min="14868" max="15105" width="9.140625" style="88"/>
    <col min="15106" max="15106" width="61.85546875" style="88" customWidth="1"/>
    <col min="15107" max="15107" width="8.42578125" style="88" bestFit="1" customWidth="1"/>
    <col min="15108" max="15108" width="12.140625" style="88" bestFit="1" customWidth="1"/>
    <col min="15109" max="15110" width="6.85546875" style="88" bestFit="1" customWidth="1"/>
    <col min="15111" max="15111" width="2" style="88" customWidth="1"/>
    <col min="15112" max="15112" width="10.42578125" style="88" customWidth="1"/>
    <col min="15113" max="15113" width="9.5703125" style="88" bestFit="1" customWidth="1"/>
    <col min="15114" max="15117" width="9.42578125" style="88" customWidth="1"/>
    <col min="15118" max="15123" width="9.85546875" style="88" customWidth="1"/>
    <col min="15124" max="15361" width="9.140625" style="88"/>
    <col min="15362" max="15362" width="61.85546875" style="88" customWidth="1"/>
    <col min="15363" max="15363" width="8.42578125" style="88" bestFit="1" customWidth="1"/>
    <col min="15364" max="15364" width="12.140625" style="88" bestFit="1" customWidth="1"/>
    <col min="15365" max="15366" width="6.85546875" style="88" bestFit="1" customWidth="1"/>
    <col min="15367" max="15367" width="2" style="88" customWidth="1"/>
    <col min="15368" max="15368" width="10.42578125" style="88" customWidth="1"/>
    <col min="15369" max="15369" width="9.5703125" style="88" bestFit="1" customWidth="1"/>
    <col min="15370" max="15373" width="9.42578125" style="88" customWidth="1"/>
    <col min="15374" max="15379" width="9.85546875" style="88" customWidth="1"/>
    <col min="15380" max="15617" width="9.140625" style="88"/>
    <col min="15618" max="15618" width="61.85546875" style="88" customWidth="1"/>
    <col min="15619" max="15619" width="8.42578125" style="88" bestFit="1" customWidth="1"/>
    <col min="15620" max="15620" width="12.140625" style="88" bestFit="1" customWidth="1"/>
    <col min="15621" max="15622" width="6.85546875" style="88" bestFit="1" customWidth="1"/>
    <col min="15623" max="15623" width="2" style="88" customWidth="1"/>
    <col min="15624" max="15624" width="10.42578125" style="88" customWidth="1"/>
    <col min="15625" max="15625" width="9.5703125" style="88" bestFit="1" customWidth="1"/>
    <col min="15626" max="15629" width="9.42578125" style="88" customWidth="1"/>
    <col min="15630" max="15635" width="9.85546875" style="88" customWidth="1"/>
    <col min="15636" max="15873" width="9.140625" style="88"/>
    <col min="15874" max="15874" width="61.85546875" style="88" customWidth="1"/>
    <col min="15875" max="15875" width="8.42578125" style="88" bestFit="1" customWidth="1"/>
    <col min="15876" max="15876" width="12.140625" style="88" bestFit="1" customWidth="1"/>
    <col min="15877" max="15878" width="6.85546875" style="88" bestFit="1" customWidth="1"/>
    <col min="15879" max="15879" width="2" style="88" customWidth="1"/>
    <col min="15880" max="15880" width="10.42578125" style="88" customWidth="1"/>
    <col min="15881" max="15881" width="9.5703125" style="88" bestFit="1" customWidth="1"/>
    <col min="15882" max="15885" width="9.42578125" style="88" customWidth="1"/>
    <col min="15886" max="15891" width="9.85546875" style="88" customWidth="1"/>
    <col min="15892" max="16129" width="9.140625" style="88"/>
    <col min="16130" max="16130" width="61.85546875" style="88" customWidth="1"/>
    <col min="16131" max="16131" width="8.42578125" style="88" bestFit="1" customWidth="1"/>
    <col min="16132" max="16132" width="12.140625" style="88" bestFit="1" customWidth="1"/>
    <col min="16133" max="16134" width="6.85546875" style="88" bestFit="1" customWidth="1"/>
    <col min="16135" max="16135" width="2" style="88" customWidth="1"/>
    <col min="16136" max="16136" width="10.42578125" style="88" customWidth="1"/>
    <col min="16137" max="16137" width="9.5703125" style="88" bestFit="1" customWidth="1"/>
    <col min="16138" max="16141" width="9.42578125" style="88" customWidth="1"/>
    <col min="16142" max="16147" width="9.85546875" style="88" customWidth="1"/>
    <col min="16148" max="16384" width="9.140625" style="88"/>
  </cols>
  <sheetData>
    <row r="1" spans="1:19" ht="15.75">
      <c r="A1" s="1398" t="s">
        <v>481</v>
      </c>
      <c r="B1" s="1396"/>
      <c r="C1" s="1396"/>
      <c r="D1" s="1396"/>
      <c r="E1" s="1396"/>
      <c r="F1" s="1396"/>
      <c r="G1" s="1396"/>
      <c r="H1" s="1396"/>
      <c r="I1" s="1396"/>
      <c r="J1" s="1396"/>
      <c r="K1" s="1396"/>
      <c r="L1" s="1396"/>
      <c r="M1" s="1396"/>
      <c r="N1" s="1396"/>
      <c r="O1" s="1396"/>
      <c r="P1" s="1396"/>
      <c r="Q1" s="1396"/>
      <c r="R1" s="1396"/>
      <c r="S1" s="1397"/>
    </row>
    <row r="2" spans="1:19">
      <c r="A2" s="69"/>
      <c r="B2" s="106"/>
      <c r="C2" s="106"/>
      <c r="D2" s="95"/>
      <c r="E2" s="95"/>
      <c r="F2" s="108"/>
      <c r="G2" s="108"/>
      <c r="I2" s="108"/>
      <c r="J2" s="108"/>
      <c r="K2" s="108"/>
      <c r="L2" s="108"/>
      <c r="M2" s="108"/>
      <c r="N2" s="108"/>
    </row>
    <row r="3" spans="1:19">
      <c r="A3" s="91"/>
      <c r="B3" s="110"/>
      <c r="C3" s="111" t="s">
        <v>87</v>
      </c>
      <c r="D3" s="169"/>
      <c r="E3" s="169"/>
      <c r="F3" s="170"/>
      <c r="G3" s="114"/>
      <c r="H3" s="1390" t="s">
        <v>227</v>
      </c>
      <c r="I3" s="1390"/>
      <c r="J3" s="1390"/>
      <c r="K3" s="1390"/>
      <c r="L3" s="1390"/>
      <c r="M3" s="1390"/>
      <c r="N3" s="1391" t="s">
        <v>228</v>
      </c>
      <c r="O3" s="1391"/>
      <c r="P3" s="1391"/>
      <c r="Q3" s="1391"/>
      <c r="R3" s="1391"/>
      <c r="S3" s="1391"/>
    </row>
    <row r="4" spans="1:19">
      <c r="A4" s="171" t="s">
        <v>88</v>
      </c>
      <c r="B4" s="116" t="s">
        <v>89</v>
      </c>
      <c r="C4" s="117" t="s">
        <v>90</v>
      </c>
      <c r="D4" s="172" t="s">
        <v>91</v>
      </c>
      <c r="E4" s="172" t="s">
        <v>92</v>
      </c>
      <c r="F4" s="173" t="s">
        <v>0</v>
      </c>
      <c r="G4" s="119"/>
      <c r="H4" s="120">
        <v>2015</v>
      </c>
      <c r="I4" s="120">
        <v>2016</v>
      </c>
      <c r="J4" s="120">
        <v>2017</v>
      </c>
      <c r="K4" s="120">
        <v>2018</v>
      </c>
      <c r="L4" s="120">
        <v>2019</v>
      </c>
      <c r="M4" s="120">
        <v>2020</v>
      </c>
      <c r="N4" s="120">
        <v>2015</v>
      </c>
      <c r="O4" s="120">
        <v>2016</v>
      </c>
      <c r="P4" s="120">
        <v>2017</v>
      </c>
      <c r="Q4" s="120">
        <v>2018</v>
      </c>
      <c r="R4" s="120">
        <v>2019</v>
      </c>
      <c r="S4" s="120">
        <v>2020</v>
      </c>
    </row>
    <row r="5" spans="1:19">
      <c r="A5" s="128" t="s">
        <v>93</v>
      </c>
      <c r="B5" s="122" t="s">
        <v>94</v>
      </c>
      <c r="C5" s="123" t="s">
        <v>95</v>
      </c>
      <c r="D5" s="124" t="s">
        <v>96</v>
      </c>
      <c r="E5" s="124" t="s">
        <v>111</v>
      </c>
      <c r="F5" s="174" t="s">
        <v>98</v>
      </c>
      <c r="G5" s="126"/>
      <c r="H5" s="127"/>
      <c r="I5" s="127"/>
      <c r="J5" s="127"/>
      <c r="K5" s="127"/>
      <c r="L5" s="127"/>
      <c r="M5" s="127"/>
      <c r="N5" s="127"/>
      <c r="O5" s="127"/>
      <c r="P5" s="128"/>
      <c r="Q5" s="128"/>
      <c r="R5" s="128"/>
      <c r="S5" s="128"/>
    </row>
    <row r="6" spans="1:19">
      <c r="A6" s="171"/>
      <c r="B6" s="129" t="s">
        <v>99</v>
      </c>
      <c r="C6" s="130"/>
      <c r="D6" s="177"/>
      <c r="E6" s="177"/>
      <c r="F6" s="178"/>
      <c r="G6" s="132"/>
      <c r="H6" s="179"/>
      <c r="I6" s="179"/>
      <c r="J6" s="179"/>
      <c r="K6" s="179"/>
      <c r="L6" s="179"/>
      <c r="M6" s="179"/>
      <c r="N6" s="92"/>
      <c r="O6" s="92"/>
      <c r="P6" s="92"/>
      <c r="Q6" s="92"/>
      <c r="R6" s="92"/>
      <c r="S6" s="92"/>
    </row>
    <row r="7" spans="1:19">
      <c r="A7" s="92"/>
      <c r="B7" s="134"/>
      <c r="C7" s="130"/>
      <c r="D7" s="180"/>
      <c r="E7" s="180"/>
      <c r="F7" s="176"/>
      <c r="G7" s="135"/>
      <c r="H7" s="136"/>
      <c r="I7" s="136"/>
      <c r="J7" s="136"/>
      <c r="K7" s="136"/>
      <c r="L7" s="136"/>
      <c r="M7" s="136"/>
      <c r="N7" s="92"/>
      <c r="O7" s="92"/>
      <c r="P7" s="92"/>
      <c r="Q7" s="92"/>
      <c r="R7" s="92"/>
      <c r="S7" s="92"/>
    </row>
    <row r="8" spans="1:19">
      <c r="A8" s="181">
        <v>1.1000000000000001</v>
      </c>
      <c r="B8" s="180" t="s">
        <v>478</v>
      </c>
      <c r="C8" s="512">
        <v>0.05</v>
      </c>
      <c r="D8" s="134" t="str">
        <f>Inputs!$D$82</f>
        <v>Support staff</v>
      </c>
      <c r="E8" s="180">
        <v>1</v>
      </c>
      <c r="F8" s="176">
        <f>E8*C8</f>
        <v>0.05</v>
      </c>
      <c r="G8" s="135"/>
      <c r="H8" s="971">
        <f>Inputs!L$82</f>
        <v>68.441017362959727</v>
      </c>
      <c r="I8" s="971">
        <f>Inputs!M$82</f>
        <v>69.791189569063036</v>
      </c>
      <c r="J8" s="971">
        <f>Inputs!N$82</f>
        <v>71.02222509185215</v>
      </c>
      <c r="K8" s="971">
        <f>Inputs!O$82</f>
        <v>72.274974651437702</v>
      </c>
      <c r="L8" s="971">
        <f>Inputs!P$82</f>
        <v>73.549821258208297</v>
      </c>
      <c r="M8" s="971">
        <f>Inputs!Q$82</f>
        <v>74.847154678410959</v>
      </c>
      <c r="N8" s="971">
        <f t="shared" ref="N8:S9" si="0">H8*$F8</f>
        <v>3.4220508681479864</v>
      </c>
      <c r="O8" s="971">
        <f t="shared" si="0"/>
        <v>3.4895594784531521</v>
      </c>
      <c r="P8" s="971">
        <f t="shared" si="0"/>
        <v>3.5511112545926076</v>
      </c>
      <c r="Q8" s="971">
        <f t="shared" si="0"/>
        <v>3.6137487325718851</v>
      </c>
      <c r="R8" s="971">
        <f t="shared" si="0"/>
        <v>3.6774910629104149</v>
      </c>
      <c r="S8" s="971">
        <f t="shared" si="0"/>
        <v>3.742357733920548</v>
      </c>
    </row>
    <row r="9" spans="1:19">
      <c r="A9" s="181"/>
      <c r="B9" s="198"/>
      <c r="C9" s="512"/>
      <c r="D9" s="134" t="str">
        <f>Inputs!$D$82</f>
        <v>Support staff</v>
      </c>
      <c r="E9" s="180"/>
      <c r="F9" s="176"/>
      <c r="G9" s="135"/>
      <c r="H9" s="971">
        <f>Inputs!L$82</f>
        <v>68.441017362959727</v>
      </c>
      <c r="I9" s="971">
        <f>Inputs!M$82</f>
        <v>69.791189569063036</v>
      </c>
      <c r="J9" s="971">
        <f>Inputs!N$82</f>
        <v>71.02222509185215</v>
      </c>
      <c r="K9" s="971">
        <f>Inputs!O$82</f>
        <v>72.274974651437702</v>
      </c>
      <c r="L9" s="971">
        <f>Inputs!P$82</f>
        <v>73.549821258208297</v>
      </c>
      <c r="M9" s="971">
        <f>Inputs!Q$82</f>
        <v>74.847154678410959</v>
      </c>
      <c r="N9" s="971">
        <f t="shared" si="0"/>
        <v>0</v>
      </c>
      <c r="O9" s="971">
        <f t="shared" si="0"/>
        <v>0</v>
      </c>
      <c r="P9" s="971">
        <f t="shared" si="0"/>
        <v>0</v>
      </c>
      <c r="Q9" s="971">
        <f t="shared" si="0"/>
        <v>0</v>
      </c>
      <c r="R9" s="971">
        <f t="shared" si="0"/>
        <v>0</v>
      </c>
      <c r="S9" s="971">
        <f t="shared" si="0"/>
        <v>0</v>
      </c>
    </row>
    <row r="10" spans="1:19">
      <c r="A10" s="181"/>
      <c r="C10" s="512"/>
      <c r="D10" s="180"/>
      <c r="E10" s="180"/>
      <c r="F10" s="176"/>
      <c r="G10" s="135"/>
      <c r="H10" s="982"/>
      <c r="I10" s="982"/>
      <c r="J10" s="982"/>
      <c r="K10" s="982"/>
      <c r="L10" s="982"/>
      <c r="M10" s="982"/>
      <c r="N10" s="971"/>
      <c r="O10" s="971"/>
      <c r="P10" s="971"/>
      <c r="Q10" s="971"/>
      <c r="R10" s="971"/>
      <c r="S10" s="971"/>
    </row>
    <row r="11" spans="1:19">
      <c r="A11" s="181">
        <v>1.2</v>
      </c>
      <c r="B11" s="180" t="s">
        <v>479</v>
      </c>
      <c r="C11" s="512">
        <v>8.3333333333333329E-2</v>
      </c>
      <c r="D11" s="134" t="str">
        <f>Inputs!$D$82</f>
        <v>Support staff</v>
      </c>
      <c r="E11" s="180">
        <v>1</v>
      </c>
      <c r="F11" s="176">
        <f>E11*C11</f>
        <v>8.3333333333333329E-2</v>
      </c>
      <c r="G11" s="135"/>
      <c r="H11" s="971">
        <f>Inputs!L$82</f>
        <v>68.441017362959727</v>
      </c>
      <c r="I11" s="971">
        <f>Inputs!M$82</f>
        <v>69.791189569063036</v>
      </c>
      <c r="J11" s="971">
        <f>Inputs!N$82</f>
        <v>71.02222509185215</v>
      </c>
      <c r="K11" s="971">
        <f>Inputs!O$82</f>
        <v>72.274974651437702</v>
      </c>
      <c r="L11" s="971">
        <f>Inputs!P$82</f>
        <v>73.549821258208297</v>
      </c>
      <c r="M11" s="971">
        <f>Inputs!Q$82</f>
        <v>74.847154678410959</v>
      </c>
      <c r="N11" s="971">
        <f t="shared" ref="N11:S11" si="1">H11*$F11</f>
        <v>5.7034181135799766</v>
      </c>
      <c r="O11" s="971">
        <f t="shared" si="1"/>
        <v>5.8159324640885863</v>
      </c>
      <c r="P11" s="971">
        <f t="shared" si="1"/>
        <v>5.9185187576543452</v>
      </c>
      <c r="Q11" s="971">
        <f t="shared" si="1"/>
        <v>6.0229145542864746</v>
      </c>
      <c r="R11" s="971">
        <f t="shared" si="1"/>
        <v>6.1291517715173578</v>
      </c>
      <c r="S11" s="971">
        <f t="shared" si="1"/>
        <v>6.2372628898675799</v>
      </c>
    </row>
    <row r="12" spans="1:19">
      <c r="A12" s="181"/>
      <c r="C12" s="512"/>
      <c r="D12" s="180"/>
      <c r="E12" s="180"/>
      <c r="F12" s="176"/>
      <c r="G12" s="135"/>
      <c r="H12" s="971"/>
      <c r="I12" s="971"/>
      <c r="J12" s="971"/>
      <c r="K12" s="971"/>
      <c r="L12" s="971"/>
      <c r="M12" s="971"/>
      <c r="N12" s="971"/>
      <c r="O12" s="971"/>
      <c r="P12" s="971"/>
      <c r="Q12" s="971"/>
      <c r="R12" s="971"/>
      <c r="S12" s="971"/>
    </row>
    <row r="13" spans="1:19">
      <c r="A13" s="181">
        <v>1.3</v>
      </c>
      <c r="B13" s="180" t="s">
        <v>480</v>
      </c>
      <c r="C13" s="512">
        <v>0.05</v>
      </c>
      <c r="D13" s="134" t="str">
        <f>Inputs!$D$82</f>
        <v>Support staff</v>
      </c>
      <c r="E13" s="180">
        <v>1</v>
      </c>
      <c r="F13" s="176">
        <f>E13*C13</f>
        <v>0.05</v>
      </c>
      <c r="G13" s="135"/>
      <c r="H13" s="971">
        <f>Inputs!L$82</f>
        <v>68.441017362959727</v>
      </c>
      <c r="I13" s="971">
        <f>Inputs!M$82</f>
        <v>69.791189569063036</v>
      </c>
      <c r="J13" s="971">
        <f>Inputs!N$82</f>
        <v>71.02222509185215</v>
      </c>
      <c r="K13" s="971">
        <f>Inputs!O$82</f>
        <v>72.274974651437702</v>
      </c>
      <c r="L13" s="971">
        <f>Inputs!P$82</f>
        <v>73.549821258208297</v>
      </c>
      <c r="M13" s="971">
        <f>Inputs!Q$82</f>
        <v>74.847154678410959</v>
      </c>
      <c r="N13" s="971">
        <f t="shared" ref="N13:S13" si="2">H13*$F13</f>
        <v>3.4220508681479864</v>
      </c>
      <c r="O13" s="971">
        <f t="shared" si="2"/>
        <v>3.4895594784531521</v>
      </c>
      <c r="P13" s="971">
        <f t="shared" si="2"/>
        <v>3.5511112545926076</v>
      </c>
      <c r="Q13" s="971">
        <f t="shared" si="2"/>
        <v>3.6137487325718851</v>
      </c>
      <c r="R13" s="971">
        <f t="shared" si="2"/>
        <v>3.6774910629104149</v>
      </c>
      <c r="S13" s="971">
        <f t="shared" si="2"/>
        <v>3.742357733920548</v>
      </c>
    </row>
    <row r="14" spans="1:19">
      <c r="A14" s="181"/>
      <c r="B14" s="180"/>
      <c r="C14" s="512"/>
      <c r="D14" s="180"/>
      <c r="E14" s="180"/>
      <c r="F14" s="176"/>
      <c r="G14" s="135"/>
      <c r="H14" s="982"/>
      <c r="I14" s="982"/>
      <c r="J14" s="982"/>
      <c r="K14" s="982"/>
      <c r="L14" s="982"/>
      <c r="M14" s="982"/>
      <c r="N14" s="971"/>
      <c r="O14" s="971"/>
      <c r="P14" s="971"/>
      <c r="Q14" s="971"/>
      <c r="R14" s="971"/>
      <c r="S14" s="971"/>
    </row>
    <row r="15" spans="1:19">
      <c r="A15" s="181"/>
      <c r="C15" s="512"/>
      <c r="D15" s="134" t="str">
        <f>Inputs!$D$82</f>
        <v>Support staff</v>
      </c>
      <c r="E15" s="180"/>
      <c r="F15" s="176"/>
      <c r="G15" s="135"/>
      <c r="H15" s="971">
        <f>Inputs!L$82</f>
        <v>68.441017362959727</v>
      </c>
      <c r="I15" s="971">
        <f>Inputs!M$82</f>
        <v>69.791189569063036</v>
      </c>
      <c r="J15" s="971">
        <f>Inputs!N$82</f>
        <v>71.02222509185215</v>
      </c>
      <c r="K15" s="971">
        <f>Inputs!O$82</f>
        <v>72.274974651437702</v>
      </c>
      <c r="L15" s="971">
        <f>Inputs!P$82</f>
        <v>73.549821258208297</v>
      </c>
      <c r="M15" s="971">
        <f>Inputs!Q$82</f>
        <v>74.847154678410959</v>
      </c>
      <c r="N15" s="971">
        <f t="shared" ref="N15:S15" si="3">H15*$F15</f>
        <v>0</v>
      </c>
      <c r="O15" s="971">
        <f t="shared" si="3"/>
        <v>0</v>
      </c>
      <c r="P15" s="971">
        <f t="shared" si="3"/>
        <v>0</v>
      </c>
      <c r="Q15" s="971">
        <f t="shared" si="3"/>
        <v>0</v>
      </c>
      <c r="R15" s="971">
        <f t="shared" si="3"/>
        <v>0</v>
      </c>
      <c r="S15" s="971">
        <f t="shared" si="3"/>
        <v>0</v>
      </c>
    </row>
    <row r="16" spans="1:19">
      <c r="A16" s="181"/>
      <c r="B16" s="134"/>
      <c r="C16" s="130"/>
      <c r="D16" s="180"/>
      <c r="E16" s="180"/>
      <c r="F16" s="176"/>
      <c r="G16" s="135"/>
      <c r="H16" s="971"/>
      <c r="I16" s="971"/>
      <c r="J16" s="971"/>
      <c r="K16" s="971"/>
      <c r="L16" s="971"/>
      <c r="M16" s="971"/>
      <c r="N16" s="971"/>
      <c r="O16" s="971"/>
      <c r="P16" s="971"/>
      <c r="Q16" s="971"/>
      <c r="R16" s="971"/>
      <c r="S16" s="971"/>
    </row>
    <row r="17" spans="1:19">
      <c r="A17" s="94"/>
      <c r="B17" s="141" t="s">
        <v>44</v>
      </c>
      <c r="C17" s="183">
        <f>SUM(C6:C16)</f>
        <v>0.18333333333333335</v>
      </c>
      <c r="D17" s="232"/>
      <c r="E17" s="232"/>
      <c r="F17" s="183">
        <f>SUM(F6:F16)</f>
        <v>0.18333333333333335</v>
      </c>
      <c r="G17" s="144"/>
      <c r="H17" s="1009"/>
      <c r="I17" s="232"/>
      <c r="J17" s="232"/>
      <c r="K17" s="232"/>
      <c r="L17" s="232"/>
      <c r="M17" s="232"/>
      <c r="N17" s="1010">
        <f t="shared" ref="N17:S17" si="4">SUM(N8:N16)</f>
        <v>12.547519849875949</v>
      </c>
      <c r="O17" s="1010">
        <f t="shared" si="4"/>
        <v>12.795051420994891</v>
      </c>
      <c r="P17" s="1010">
        <f t="shared" si="4"/>
        <v>13.020741266839559</v>
      </c>
      <c r="Q17" s="1010">
        <f t="shared" si="4"/>
        <v>13.250412019430245</v>
      </c>
      <c r="R17" s="1010">
        <f t="shared" si="4"/>
        <v>13.484133897338188</v>
      </c>
      <c r="S17" s="1010">
        <f t="shared" si="4"/>
        <v>13.721978357708675</v>
      </c>
    </row>
    <row r="18" spans="1:19">
      <c r="A18" s="92"/>
      <c r="B18" s="146" t="s">
        <v>103</v>
      </c>
      <c r="C18" s="130"/>
      <c r="D18" s="91"/>
      <c r="E18" s="180"/>
      <c r="F18" s="176"/>
      <c r="G18" s="135"/>
      <c r="H18" s="971"/>
      <c r="I18" s="971"/>
      <c r="J18" s="971"/>
      <c r="K18" s="971"/>
      <c r="L18" s="971"/>
      <c r="M18" s="971"/>
      <c r="N18" s="971"/>
      <c r="O18" s="971"/>
      <c r="P18" s="971"/>
      <c r="Q18" s="971"/>
      <c r="R18" s="971"/>
      <c r="S18" s="971"/>
    </row>
    <row r="19" spans="1:19">
      <c r="A19" s="92"/>
      <c r="B19" s="134"/>
      <c r="C19" s="130"/>
      <c r="D19" s="1000"/>
      <c r="E19" s="180"/>
      <c r="F19" s="176"/>
      <c r="G19" s="149"/>
      <c r="H19" s="984"/>
      <c r="I19" s="984"/>
      <c r="J19" s="984"/>
      <c r="K19" s="984"/>
      <c r="L19" s="984"/>
      <c r="M19" s="984"/>
      <c r="N19" s="985"/>
      <c r="O19" s="985"/>
      <c r="P19" s="985"/>
      <c r="Q19" s="985"/>
      <c r="R19" s="985"/>
      <c r="S19" s="985"/>
    </row>
    <row r="20" spans="1:19">
      <c r="A20" s="181">
        <v>2.1</v>
      </c>
      <c r="B20" s="134" t="s">
        <v>120</v>
      </c>
      <c r="C20" s="512">
        <v>0.41666666666666669</v>
      </c>
      <c r="D20" s="1004" t="str">
        <f>Inputs!$D$81</f>
        <v>Skilled Electrical Worker AH</v>
      </c>
      <c r="E20" s="180">
        <v>2</v>
      </c>
      <c r="F20" s="176">
        <f>E20*C20</f>
        <v>0.83333333333333337</v>
      </c>
      <c r="G20" s="149"/>
      <c r="H20" s="997">
        <f>Inputs!L$81</f>
        <v>143.91156341859428</v>
      </c>
      <c r="I20" s="997">
        <f>Inputs!M$81</f>
        <v>146.75058306720953</v>
      </c>
      <c r="J20" s="997">
        <f>Inputs!N$81</f>
        <v>149.33909290435707</v>
      </c>
      <c r="K20" s="997">
        <f>Inputs!O$81</f>
        <v>151.97326104852442</v>
      </c>
      <c r="L20" s="997">
        <f>Inputs!P$81</f>
        <v>154.65389285921603</v>
      </c>
      <c r="M20" s="997">
        <f>Inputs!Q$81</f>
        <v>157.38180790154269</v>
      </c>
      <c r="N20" s="971">
        <f t="shared" ref="N20:S20" si="5">H20*$F20</f>
        <v>119.92630284882857</v>
      </c>
      <c r="O20" s="971">
        <f t="shared" si="5"/>
        <v>122.29215255600795</v>
      </c>
      <c r="P20" s="971">
        <f t="shared" si="5"/>
        <v>124.44924408696423</v>
      </c>
      <c r="Q20" s="971">
        <f t="shared" si="5"/>
        <v>126.64438420710368</v>
      </c>
      <c r="R20" s="971">
        <f t="shared" si="5"/>
        <v>128.8782440493467</v>
      </c>
      <c r="S20" s="971">
        <f t="shared" si="5"/>
        <v>131.15150658461891</v>
      </c>
    </row>
    <row r="21" spans="1:19">
      <c r="A21" s="181"/>
      <c r="B21" s="134"/>
      <c r="C21" s="130"/>
      <c r="D21" s="1012"/>
      <c r="E21" s="180"/>
      <c r="F21" s="176"/>
      <c r="G21" s="149"/>
      <c r="H21" s="984"/>
      <c r="I21" s="984"/>
      <c r="J21" s="984"/>
      <c r="K21" s="984"/>
      <c r="L21" s="984"/>
      <c r="M21" s="984"/>
      <c r="N21" s="998"/>
      <c r="O21" s="998"/>
      <c r="P21" s="998"/>
      <c r="Q21" s="998"/>
      <c r="R21" s="998"/>
      <c r="S21" s="998"/>
    </row>
    <row r="22" spans="1:19">
      <c r="A22" s="187"/>
      <c r="B22" s="141" t="s">
        <v>44</v>
      </c>
      <c r="C22" s="183">
        <f>SUM(C18:C21)</f>
        <v>0.41666666666666669</v>
      </c>
      <c r="D22" s="232"/>
      <c r="E22" s="232"/>
      <c r="F22" s="183">
        <f>SUM(F18:F21)</f>
        <v>0.83333333333333337</v>
      </c>
      <c r="G22" s="144"/>
      <c r="H22" s="992"/>
      <c r="I22" s="992"/>
      <c r="J22" s="992"/>
      <c r="K22" s="992"/>
      <c r="L22" s="992"/>
      <c r="M22" s="992"/>
      <c r="N22" s="992">
        <f t="shared" ref="N22:S22" si="6">SUM(N20:N21)</f>
        <v>119.92630284882857</v>
      </c>
      <c r="O22" s="992">
        <f t="shared" si="6"/>
        <v>122.29215255600795</v>
      </c>
      <c r="P22" s="992">
        <f t="shared" si="6"/>
        <v>124.44924408696423</v>
      </c>
      <c r="Q22" s="992">
        <f t="shared" si="6"/>
        <v>126.64438420710368</v>
      </c>
      <c r="R22" s="992">
        <f t="shared" si="6"/>
        <v>128.8782440493467</v>
      </c>
      <c r="S22" s="992">
        <f t="shared" si="6"/>
        <v>131.15150658461891</v>
      </c>
    </row>
    <row r="23" spans="1:19">
      <c r="A23" s="181"/>
      <c r="B23" s="129" t="s">
        <v>104</v>
      </c>
      <c r="C23" s="130"/>
      <c r="D23" s="180"/>
      <c r="E23" s="180"/>
      <c r="F23" s="176"/>
      <c r="G23" s="149"/>
      <c r="H23" s="984"/>
      <c r="I23" s="984"/>
      <c r="J23" s="984"/>
      <c r="K23" s="984"/>
      <c r="L23" s="984"/>
      <c r="M23" s="984"/>
      <c r="N23" s="998"/>
      <c r="O23" s="998"/>
      <c r="P23" s="998"/>
      <c r="Q23" s="998"/>
      <c r="R23" s="998"/>
      <c r="S23" s="998"/>
    </row>
    <row r="24" spans="1:19">
      <c r="A24" s="92"/>
      <c r="B24" s="134"/>
      <c r="C24" s="130"/>
      <c r="D24" s="180"/>
      <c r="E24" s="180"/>
      <c r="F24" s="176"/>
      <c r="G24" s="149"/>
      <c r="H24" s="971"/>
      <c r="I24" s="971"/>
      <c r="J24" s="971"/>
      <c r="K24" s="971"/>
      <c r="L24" s="971"/>
      <c r="M24" s="971"/>
      <c r="N24" s="971"/>
      <c r="O24" s="971"/>
      <c r="P24" s="971"/>
      <c r="Q24" s="971"/>
      <c r="R24" s="971"/>
      <c r="S24" s="971"/>
    </row>
    <row r="25" spans="1:19">
      <c r="A25" s="181">
        <v>3.1</v>
      </c>
      <c r="B25" s="180" t="s">
        <v>148</v>
      </c>
      <c r="C25" s="512">
        <v>0.05</v>
      </c>
      <c r="D25" s="1004" t="str">
        <f>Inputs!$D$81</f>
        <v>Skilled Electrical Worker AH</v>
      </c>
      <c r="E25" s="180">
        <v>2</v>
      </c>
      <c r="F25" s="176">
        <f>E25*C25</f>
        <v>0.1</v>
      </c>
      <c r="G25" s="149"/>
      <c r="H25" s="997">
        <f>Inputs!L$81</f>
        <v>143.91156341859428</v>
      </c>
      <c r="I25" s="997">
        <f>Inputs!M$81</f>
        <v>146.75058306720953</v>
      </c>
      <c r="J25" s="997">
        <f>Inputs!N$81</f>
        <v>149.33909290435707</v>
      </c>
      <c r="K25" s="997">
        <f>Inputs!O$81</f>
        <v>151.97326104852442</v>
      </c>
      <c r="L25" s="997">
        <f>Inputs!P$81</f>
        <v>154.65389285921603</v>
      </c>
      <c r="M25" s="997">
        <f>Inputs!Q$81</f>
        <v>157.38180790154269</v>
      </c>
      <c r="N25" s="971">
        <f t="shared" ref="N25:S25" si="7">H25*$F25</f>
        <v>14.391156341859428</v>
      </c>
      <c r="O25" s="971">
        <f t="shared" si="7"/>
        <v>14.675058306720954</v>
      </c>
      <c r="P25" s="971">
        <f t="shared" si="7"/>
        <v>14.933909290435707</v>
      </c>
      <c r="Q25" s="971">
        <f t="shared" si="7"/>
        <v>15.197326104852444</v>
      </c>
      <c r="R25" s="971">
        <f t="shared" si="7"/>
        <v>15.465389285921603</v>
      </c>
      <c r="S25" s="971">
        <f t="shared" si="7"/>
        <v>15.738180790154269</v>
      </c>
    </row>
    <row r="26" spans="1:19">
      <c r="A26" s="92"/>
      <c r="B26" s="134"/>
      <c r="C26" s="512"/>
      <c r="D26" s="180"/>
      <c r="E26" s="180"/>
      <c r="F26" s="176"/>
      <c r="G26" s="149"/>
      <c r="H26" s="984"/>
      <c r="I26" s="984"/>
      <c r="J26" s="984"/>
      <c r="K26" s="984"/>
      <c r="L26" s="984"/>
      <c r="M26" s="984"/>
      <c r="N26" s="998"/>
      <c r="O26" s="998"/>
      <c r="P26" s="998"/>
      <c r="Q26" s="998"/>
      <c r="R26" s="998"/>
      <c r="S26" s="998"/>
    </row>
    <row r="27" spans="1:19">
      <c r="A27" s="181">
        <v>3.2</v>
      </c>
      <c r="B27" s="180" t="s">
        <v>149</v>
      </c>
      <c r="C27" s="512">
        <v>0.4</v>
      </c>
      <c r="D27" s="1004" t="str">
        <f>Inputs!$D$81</f>
        <v>Skilled Electrical Worker AH</v>
      </c>
      <c r="E27" s="180">
        <v>2</v>
      </c>
      <c r="F27" s="176">
        <f>E27*C27</f>
        <v>0.8</v>
      </c>
      <c r="G27" s="149"/>
      <c r="H27" s="997">
        <f>Inputs!L$81</f>
        <v>143.91156341859428</v>
      </c>
      <c r="I27" s="997">
        <f>Inputs!M$81</f>
        <v>146.75058306720953</v>
      </c>
      <c r="J27" s="997">
        <f>Inputs!N$81</f>
        <v>149.33909290435707</v>
      </c>
      <c r="K27" s="997">
        <f>Inputs!O$81</f>
        <v>151.97326104852442</v>
      </c>
      <c r="L27" s="997">
        <f>Inputs!P$81</f>
        <v>154.65389285921603</v>
      </c>
      <c r="M27" s="997">
        <f>Inputs!Q$81</f>
        <v>157.38180790154269</v>
      </c>
      <c r="N27" s="971">
        <f t="shared" ref="N27:S27" si="8">H27*$F27</f>
        <v>115.12925073487543</v>
      </c>
      <c r="O27" s="971">
        <f t="shared" si="8"/>
        <v>117.40046645376763</v>
      </c>
      <c r="P27" s="971">
        <f t="shared" si="8"/>
        <v>119.47127432348566</v>
      </c>
      <c r="Q27" s="971">
        <f t="shared" si="8"/>
        <v>121.57860883881955</v>
      </c>
      <c r="R27" s="971">
        <f t="shared" si="8"/>
        <v>123.72311428737282</v>
      </c>
      <c r="S27" s="971">
        <f t="shared" si="8"/>
        <v>125.90544632123415</v>
      </c>
    </row>
    <row r="28" spans="1:19">
      <c r="A28" s="92"/>
      <c r="B28" s="134"/>
      <c r="C28" s="512"/>
      <c r="D28" s="180"/>
      <c r="E28" s="180"/>
      <c r="F28" s="176"/>
      <c r="G28" s="107"/>
      <c r="H28" s="971"/>
      <c r="I28" s="971"/>
      <c r="J28" s="971"/>
      <c r="K28" s="971"/>
      <c r="L28" s="971"/>
      <c r="M28" s="971"/>
      <c r="N28" s="971"/>
      <c r="O28" s="971"/>
      <c r="P28" s="971"/>
      <c r="Q28" s="971"/>
      <c r="R28" s="971"/>
      <c r="S28" s="971"/>
    </row>
    <row r="29" spans="1:19">
      <c r="A29" s="181">
        <v>3.3</v>
      </c>
      <c r="B29" s="180" t="s">
        <v>150</v>
      </c>
      <c r="C29" s="512">
        <v>0.05</v>
      </c>
      <c r="D29" s="1004" t="str">
        <f>Inputs!$D$81</f>
        <v>Skilled Electrical Worker AH</v>
      </c>
      <c r="E29" s="180">
        <v>2</v>
      </c>
      <c r="F29" s="176">
        <f>E29*C29</f>
        <v>0.1</v>
      </c>
      <c r="G29" s="149"/>
      <c r="H29" s="997">
        <f>Inputs!L$81</f>
        <v>143.91156341859428</v>
      </c>
      <c r="I29" s="997">
        <f>Inputs!M$81</f>
        <v>146.75058306720953</v>
      </c>
      <c r="J29" s="997">
        <f>Inputs!N$81</f>
        <v>149.33909290435707</v>
      </c>
      <c r="K29" s="997">
        <f>Inputs!O$81</f>
        <v>151.97326104852442</v>
      </c>
      <c r="L29" s="997">
        <f>Inputs!P$81</f>
        <v>154.65389285921603</v>
      </c>
      <c r="M29" s="997">
        <f>Inputs!Q$81</f>
        <v>157.38180790154269</v>
      </c>
      <c r="N29" s="971">
        <f t="shared" ref="N29:S29" si="9">H29*$F29</f>
        <v>14.391156341859428</v>
      </c>
      <c r="O29" s="971">
        <f t="shared" si="9"/>
        <v>14.675058306720954</v>
      </c>
      <c r="P29" s="971">
        <f t="shared" si="9"/>
        <v>14.933909290435707</v>
      </c>
      <c r="Q29" s="971">
        <f t="shared" si="9"/>
        <v>15.197326104852444</v>
      </c>
      <c r="R29" s="971">
        <f t="shared" si="9"/>
        <v>15.465389285921603</v>
      </c>
      <c r="S29" s="971">
        <f t="shared" si="9"/>
        <v>15.738180790154269</v>
      </c>
    </row>
    <row r="30" spans="1:19">
      <c r="A30" s="92"/>
      <c r="B30" s="134"/>
      <c r="C30" s="130"/>
      <c r="D30" s="180"/>
      <c r="E30" s="180"/>
      <c r="F30" s="176"/>
      <c r="G30" s="149"/>
      <c r="H30" s="984"/>
      <c r="I30" s="984"/>
      <c r="J30" s="984"/>
      <c r="K30" s="984"/>
      <c r="L30" s="984"/>
      <c r="M30" s="984"/>
      <c r="N30" s="998"/>
      <c r="O30" s="998"/>
      <c r="P30" s="998"/>
      <c r="Q30" s="998"/>
      <c r="R30" s="998"/>
      <c r="S30" s="998"/>
    </row>
    <row r="31" spans="1:19">
      <c r="A31" s="187"/>
      <c r="B31" s="141" t="s">
        <v>44</v>
      </c>
      <c r="C31" s="183">
        <f>SUM(C23:C30)</f>
        <v>0.5</v>
      </c>
      <c r="D31" s="232"/>
      <c r="E31" s="232"/>
      <c r="F31" s="183">
        <f>SUM(F23:F30)</f>
        <v>1</v>
      </c>
      <c r="G31" s="144"/>
      <c r="H31" s="992"/>
      <c r="I31" s="992"/>
      <c r="J31" s="992"/>
      <c r="K31" s="992"/>
      <c r="L31" s="992"/>
      <c r="M31" s="992"/>
      <c r="N31" s="992">
        <f t="shared" ref="N31:S31" si="10">SUM(N25:N30)</f>
        <v>143.91156341859426</v>
      </c>
      <c r="O31" s="992">
        <f t="shared" si="10"/>
        <v>146.75058306720953</v>
      </c>
      <c r="P31" s="992">
        <f t="shared" si="10"/>
        <v>149.33909290435707</v>
      </c>
      <c r="Q31" s="992">
        <f t="shared" si="10"/>
        <v>151.97326104852442</v>
      </c>
      <c r="R31" s="992">
        <f t="shared" si="10"/>
        <v>154.65389285921606</v>
      </c>
      <c r="S31" s="992">
        <f t="shared" si="10"/>
        <v>157.38180790154269</v>
      </c>
    </row>
    <row r="32" spans="1:19">
      <c r="A32" s="92"/>
      <c r="B32" s="129" t="s">
        <v>106</v>
      </c>
      <c r="C32" s="130"/>
      <c r="D32" s="180"/>
      <c r="E32" s="180"/>
      <c r="F32" s="176"/>
      <c r="G32" s="135"/>
      <c r="H32" s="982"/>
      <c r="I32" s="982"/>
      <c r="J32" s="982"/>
      <c r="K32" s="982"/>
      <c r="L32" s="982"/>
      <c r="M32" s="982"/>
      <c r="N32" s="1000"/>
      <c r="O32" s="1000"/>
      <c r="P32" s="1000"/>
      <c r="Q32" s="1000"/>
      <c r="R32" s="1000"/>
      <c r="S32" s="1000"/>
    </row>
    <row r="33" spans="1:20">
      <c r="A33" s="92"/>
      <c r="B33" s="134"/>
      <c r="C33" s="130"/>
      <c r="D33" s="180"/>
      <c r="E33" s="180"/>
      <c r="F33" s="176"/>
      <c r="G33" s="135"/>
      <c r="H33" s="971"/>
      <c r="I33" s="971"/>
      <c r="J33" s="971"/>
      <c r="K33" s="971"/>
      <c r="L33" s="971"/>
      <c r="M33" s="971"/>
      <c r="N33" s="971"/>
      <c r="O33" s="971"/>
      <c r="P33" s="971"/>
      <c r="Q33" s="971"/>
      <c r="R33" s="971"/>
      <c r="S33" s="971"/>
    </row>
    <row r="34" spans="1:20">
      <c r="A34" s="181">
        <v>4.0999999999999996</v>
      </c>
      <c r="B34" s="180" t="s">
        <v>151</v>
      </c>
      <c r="C34" s="512">
        <v>8.3333333333333329E-2</v>
      </c>
      <c r="D34" s="134" t="str">
        <f>Inputs!$D$82</f>
        <v>Support staff</v>
      </c>
      <c r="E34" s="180">
        <v>1</v>
      </c>
      <c r="F34" s="176">
        <f>E34*C34</f>
        <v>8.3333333333333329E-2</v>
      </c>
      <c r="G34" s="135"/>
      <c r="H34" s="971">
        <f>Inputs!L$82</f>
        <v>68.441017362959727</v>
      </c>
      <c r="I34" s="971">
        <f>Inputs!M$82</f>
        <v>69.791189569063036</v>
      </c>
      <c r="J34" s="971">
        <f>Inputs!N$82</f>
        <v>71.02222509185215</v>
      </c>
      <c r="K34" s="971">
        <f>Inputs!O$82</f>
        <v>72.274974651437702</v>
      </c>
      <c r="L34" s="971">
        <f>Inputs!P$82</f>
        <v>73.549821258208297</v>
      </c>
      <c r="M34" s="971">
        <f>Inputs!Q$82</f>
        <v>74.847154678410959</v>
      </c>
      <c r="N34" s="971">
        <f t="shared" ref="N34:S34" si="11">H34*$F34</f>
        <v>5.7034181135799766</v>
      </c>
      <c r="O34" s="971">
        <f t="shared" si="11"/>
        <v>5.8159324640885863</v>
      </c>
      <c r="P34" s="971">
        <f t="shared" si="11"/>
        <v>5.9185187576543452</v>
      </c>
      <c r="Q34" s="971">
        <f t="shared" si="11"/>
        <v>6.0229145542864746</v>
      </c>
      <c r="R34" s="971">
        <f t="shared" si="11"/>
        <v>6.1291517715173578</v>
      </c>
      <c r="S34" s="971">
        <f t="shared" si="11"/>
        <v>6.2372628898675799</v>
      </c>
    </row>
    <row r="35" spans="1:20">
      <c r="A35" s="181"/>
      <c r="B35" s="180"/>
      <c r="C35" s="512"/>
      <c r="D35" s="180"/>
      <c r="E35" s="180"/>
      <c r="F35" s="176"/>
      <c r="G35" s="107"/>
      <c r="H35" s="971"/>
      <c r="I35" s="971"/>
      <c r="J35" s="971"/>
      <c r="K35" s="971"/>
      <c r="L35" s="971"/>
      <c r="M35" s="971"/>
      <c r="N35" s="971"/>
      <c r="O35" s="971"/>
      <c r="P35" s="971"/>
      <c r="Q35" s="971"/>
      <c r="R35" s="971"/>
      <c r="S35" s="971"/>
    </row>
    <row r="36" spans="1:20">
      <c r="A36" s="181">
        <v>4.2</v>
      </c>
      <c r="B36" s="180" t="s">
        <v>152</v>
      </c>
      <c r="C36" s="512">
        <v>0.13333333333333333</v>
      </c>
      <c r="D36" s="134" t="str">
        <f>Inputs!$D$82</f>
        <v>Support staff</v>
      </c>
      <c r="E36" s="180">
        <v>1</v>
      </c>
      <c r="F36" s="176">
        <f>E36*C36</f>
        <v>0.13333333333333333</v>
      </c>
      <c r="G36" s="107"/>
      <c r="H36" s="971">
        <f>Inputs!L$82</f>
        <v>68.441017362959727</v>
      </c>
      <c r="I36" s="971">
        <f>Inputs!M$82</f>
        <v>69.791189569063036</v>
      </c>
      <c r="J36" s="971">
        <f>Inputs!N$82</f>
        <v>71.02222509185215</v>
      </c>
      <c r="K36" s="971">
        <f>Inputs!O$82</f>
        <v>72.274974651437702</v>
      </c>
      <c r="L36" s="971">
        <f>Inputs!P$82</f>
        <v>73.549821258208297</v>
      </c>
      <c r="M36" s="971">
        <f>Inputs!Q$82</f>
        <v>74.847154678410959</v>
      </c>
      <c r="N36" s="971">
        <f t="shared" ref="N36:S36" si="12">H36*$F36</f>
        <v>9.1254689817279626</v>
      </c>
      <c r="O36" s="971">
        <f t="shared" si="12"/>
        <v>9.3054919425417388</v>
      </c>
      <c r="P36" s="971">
        <f t="shared" si="12"/>
        <v>9.4696300122469523</v>
      </c>
      <c r="Q36" s="971">
        <f t="shared" si="12"/>
        <v>9.6366632868583597</v>
      </c>
      <c r="R36" s="971">
        <f t="shared" si="12"/>
        <v>9.8066428344277732</v>
      </c>
      <c r="S36" s="971">
        <f t="shared" si="12"/>
        <v>9.9796206237881275</v>
      </c>
    </row>
    <row r="37" spans="1:20">
      <c r="A37" s="181"/>
      <c r="B37" s="134"/>
      <c r="C37" s="200"/>
      <c r="D37" s="180"/>
      <c r="E37" s="180"/>
      <c r="F37" s="176"/>
      <c r="H37" s="982"/>
      <c r="I37" s="982"/>
      <c r="J37" s="982"/>
      <c r="K37" s="982"/>
      <c r="L37" s="982"/>
      <c r="M37" s="982"/>
      <c r="N37" s="982"/>
      <c r="O37" s="1000"/>
      <c r="P37" s="1000"/>
      <c r="Q37" s="1000"/>
      <c r="R37" s="1000"/>
      <c r="S37" s="1000"/>
    </row>
    <row r="38" spans="1:20">
      <c r="A38" s="187"/>
      <c r="B38" s="141" t="s">
        <v>44</v>
      </c>
      <c r="C38" s="183">
        <f>SUM(C32:C37)</f>
        <v>0.21666666666666667</v>
      </c>
      <c r="D38" s="232"/>
      <c r="E38" s="232"/>
      <c r="F38" s="183">
        <f>SUM(F32:F37)</f>
        <v>0.21666666666666667</v>
      </c>
      <c r="G38" s="144"/>
      <c r="H38" s="991"/>
      <c r="I38" s="991"/>
      <c r="J38" s="991"/>
      <c r="K38" s="991"/>
      <c r="L38" s="991"/>
      <c r="M38" s="991"/>
      <c r="N38" s="992">
        <f t="shared" ref="N38:S38" si="13">SUM(N34:N37)</f>
        <v>14.828887095307939</v>
      </c>
      <c r="O38" s="992">
        <f t="shared" si="13"/>
        <v>15.121424406630325</v>
      </c>
      <c r="P38" s="992">
        <f t="shared" si="13"/>
        <v>15.388148769901298</v>
      </c>
      <c r="Q38" s="992">
        <f t="shared" si="13"/>
        <v>15.659577841144834</v>
      </c>
      <c r="R38" s="992">
        <f t="shared" si="13"/>
        <v>15.93579460594513</v>
      </c>
      <c r="S38" s="992">
        <f t="shared" si="13"/>
        <v>16.216883513655709</v>
      </c>
    </row>
    <row r="39" spans="1:20">
      <c r="A39" s="233"/>
      <c r="B39" s="152"/>
      <c r="C39" s="153"/>
      <c r="D39" s="191"/>
      <c r="E39" s="191"/>
      <c r="F39" s="192"/>
      <c r="G39" s="135"/>
      <c r="H39" s="982"/>
      <c r="I39" s="982"/>
      <c r="J39" s="982"/>
      <c r="K39" s="982"/>
      <c r="L39" s="982"/>
      <c r="M39" s="982"/>
      <c r="N39" s="982"/>
      <c r="O39" s="1000"/>
      <c r="P39" s="1000"/>
      <c r="Q39" s="1000"/>
      <c r="R39" s="1000"/>
      <c r="S39" s="1000"/>
    </row>
    <row r="40" spans="1:20">
      <c r="A40" s="233"/>
      <c r="B40" s="152" t="s">
        <v>130</v>
      </c>
      <c r="C40" s="193">
        <f>C17+C22+C31+C38</f>
        <v>1.3166666666666669</v>
      </c>
      <c r="D40" s="90"/>
      <c r="E40" s="90"/>
      <c r="F40" s="193">
        <f>F17+F22+F31+F38</f>
        <v>2.2333333333333334</v>
      </c>
      <c r="G40" s="194"/>
      <c r="H40" s="991"/>
      <c r="I40" s="991"/>
      <c r="J40" s="991"/>
      <c r="K40" s="991"/>
      <c r="L40" s="991"/>
      <c r="M40" s="991"/>
      <c r="N40" s="1011">
        <f t="shared" ref="N40:S40" si="14">N17+N22+N31+N38</f>
        <v>291.21427321260671</v>
      </c>
      <c r="O40" s="1011">
        <f t="shared" si="14"/>
        <v>296.95921145084276</v>
      </c>
      <c r="P40" s="1011">
        <f t="shared" si="14"/>
        <v>302.19722702806217</v>
      </c>
      <c r="Q40" s="1011">
        <f t="shared" si="14"/>
        <v>307.52763511620321</v>
      </c>
      <c r="R40" s="1011">
        <f t="shared" si="14"/>
        <v>312.95206541184609</v>
      </c>
      <c r="S40" s="1011">
        <f t="shared" si="14"/>
        <v>318.472176357526</v>
      </c>
    </row>
    <row r="41" spans="1:20">
      <c r="H41" s="979"/>
      <c r="I41" s="980"/>
      <c r="J41" s="980"/>
      <c r="K41" s="980"/>
      <c r="L41" s="980"/>
      <c r="M41" s="980"/>
      <c r="N41" s="980"/>
    </row>
    <row r="42" spans="1:20" s="102" customFormat="1">
      <c r="B42" s="152"/>
      <c r="F42" s="157"/>
      <c r="G42" s="107"/>
      <c r="H42"/>
      <c r="I42"/>
      <c r="J42"/>
      <c r="K42"/>
      <c r="L42"/>
      <c r="M42"/>
      <c r="N42"/>
      <c r="O42"/>
      <c r="P42"/>
      <c r="Q42"/>
      <c r="R42"/>
      <c r="S42"/>
    </row>
    <row r="43" spans="1:20" s="102" customFormat="1">
      <c r="F43" s="157"/>
      <c r="G43" s="107"/>
      <c r="H43"/>
      <c r="I43"/>
      <c r="J43"/>
      <c r="K43"/>
      <c r="L43"/>
      <c r="M43"/>
      <c r="N43"/>
      <c r="O43"/>
      <c r="P43"/>
      <c r="Q43"/>
      <c r="R43"/>
      <c r="S43"/>
    </row>
    <row r="44" spans="1:20" s="102" customFormat="1">
      <c r="B44" s="152"/>
      <c r="F44" s="157"/>
      <c r="G44" s="107"/>
      <c r="H44"/>
      <c r="I44"/>
      <c r="J44"/>
      <c r="K44"/>
      <c r="L44"/>
      <c r="M44"/>
      <c r="N44"/>
      <c r="O44"/>
      <c r="P44"/>
      <c r="Q44"/>
      <c r="R44"/>
      <c r="S44"/>
    </row>
    <row r="45" spans="1:20" s="102" customFormat="1">
      <c r="B45" s="152"/>
      <c r="F45" s="157"/>
      <c r="G45" s="107"/>
      <c r="H45" s="1001"/>
      <c r="I45" s="1002"/>
      <c r="J45" s="1002"/>
      <c r="K45" s="1002"/>
      <c r="L45" s="1002"/>
      <c r="M45" s="1002"/>
      <c r="N45" s="255"/>
      <c r="O45" s="255"/>
      <c r="P45" s="255"/>
      <c r="Q45" s="255"/>
      <c r="R45" s="255"/>
      <c r="S45" s="255"/>
    </row>
    <row r="46" spans="1:20">
      <c r="B46" s="354" t="s">
        <v>229</v>
      </c>
      <c r="H46" s="979"/>
      <c r="I46" s="979"/>
      <c r="J46" s="979"/>
      <c r="K46" s="979"/>
      <c r="L46" s="979"/>
      <c r="M46" s="979"/>
      <c r="N46" s="979">
        <f>N40</f>
        <v>291.21427321260671</v>
      </c>
      <c r="O46" s="979">
        <f>O40</f>
        <v>296.95921145084276</v>
      </c>
      <c r="P46" s="979">
        <f t="shared" ref="P46:S46" si="15">P40</f>
        <v>302.19722702806217</v>
      </c>
      <c r="Q46" s="979">
        <f t="shared" si="15"/>
        <v>307.52763511620321</v>
      </c>
      <c r="R46" s="979">
        <f t="shared" si="15"/>
        <v>312.95206541184609</v>
      </c>
      <c r="S46" s="979">
        <f t="shared" si="15"/>
        <v>318.472176357526</v>
      </c>
      <c r="T46" s="108"/>
    </row>
    <row r="47" spans="1:20">
      <c r="B47" s="354" t="s">
        <v>43</v>
      </c>
      <c r="H47" s="979"/>
      <c r="I47" s="979"/>
      <c r="J47" s="979"/>
      <c r="K47" s="979"/>
      <c r="L47" s="979"/>
      <c r="M47" s="979"/>
      <c r="N47" s="979"/>
      <c r="O47" s="979"/>
      <c r="P47" s="979"/>
      <c r="Q47" s="979"/>
      <c r="R47" s="979"/>
      <c r="S47" s="979"/>
      <c r="T47" s="158"/>
    </row>
    <row r="48" spans="1:20">
      <c r="B48" s="354" t="s">
        <v>232</v>
      </c>
      <c r="H48" s="979"/>
      <c r="I48" s="979"/>
      <c r="J48" s="979"/>
      <c r="K48" s="979"/>
      <c r="L48" s="979"/>
      <c r="M48" s="979"/>
      <c r="N48" s="980"/>
      <c r="O48" s="980"/>
      <c r="P48" s="980"/>
      <c r="Q48" s="980"/>
      <c r="R48" s="980"/>
      <c r="S48" s="980"/>
      <c r="T48" s="158"/>
    </row>
    <row r="49" spans="2:20">
      <c r="B49" s="354" t="s">
        <v>238</v>
      </c>
      <c r="H49" s="979"/>
      <c r="I49" s="979"/>
      <c r="J49" s="979"/>
      <c r="K49" s="979"/>
      <c r="L49" s="979"/>
      <c r="M49" s="979"/>
      <c r="N49" s="979">
        <f>SUM(N50,N46:N48)*(Inputs!$M$27)</f>
        <v>38.408250494010694</v>
      </c>
      <c r="O49" s="979">
        <f>SUM(O50,O46:O48)*(Inputs!$M$27)</f>
        <v>39.165950398251653</v>
      </c>
      <c r="P49" s="979">
        <f>SUM(P50,P46:P48)*(Inputs!$M$27)</f>
        <v>39.85679227273112</v>
      </c>
      <c r="Q49" s="979">
        <f>SUM(Q50,Q46:Q48)*(Inputs!$M$27)</f>
        <v>40.559819795476038</v>
      </c>
      <c r="R49" s="979">
        <f>SUM(R50,R46:R48)*(Inputs!$M$27)</f>
        <v>41.275247907168378</v>
      </c>
      <c r="S49" s="979">
        <f>SUM(S50,S46:S48)*(Inputs!$M$27)</f>
        <v>42.0032953397941</v>
      </c>
      <c r="T49" s="108"/>
    </row>
    <row r="50" spans="2:20">
      <c r="B50" s="354" t="s">
        <v>237</v>
      </c>
      <c r="H50" s="979"/>
      <c r="I50" s="979"/>
      <c r="J50" s="979"/>
      <c r="K50" s="979"/>
      <c r="L50" s="979"/>
      <c r="M50" s="979"/>
      <c r="N50" s="979">
        <f>SUM(N46:N48)*(Inputs!$M$26)</f>
        <v>26.209284589134604</v>
      </c>
      <c r="O50" s="979">
        <f>SUM(O46:O48)*(Inputs!$M$26)</f>
        <v>26.726329030575847</v>
      </c>
      <c r="P50" s="979">
        <f>SUM(P46:P48)*(Inputs!$M$26)</f>
        <v>27.197750432525595</v>
      </c>
      <c r="Q50" s="979">
        <f>SUM(Q46:Q48)*(Inputs!$M$26)</f>
        <v>27.677487160458288</v>
      </c>
      <c r="R50" s="979">
        <f>SUM(R46:R48)*(Inputs!$M$26)</f>
        <v>28.165685887066147</v>
      </c>
      <c r="S50" s="979">
        <f>SUM(S46:S48)*(Inputs!$M$26)</f>
        <v>28.662495872177338</v>
      </c>
      <c r="T50" s="108"/>
    </row>
    <row r="51" spans="2:20">
      <c r="B51" s="989" t="s">
        <v>85</v>
      </c>
      <c r="H51" s="396"/>
      <c r="I51" s="396"/>
      <c r="J51" s="396"/>
      <c r="K51" s="396"/>
      <c r="L51" s="396"/>
      <c r="M51" s="396"/>
      <c r="N51" s="979">
        <f>SUM(N46:N50)*Inputs!$M$28</f>
        <v>24.908226580702642</v>
      </c>
      <c r="O51" s="979">
        <f>SUM(O46:O50)*Inputs!$M$28</f>
        <v>25.399604361576923</v>
      </c>
      <c r="P51" s="979">
        <f>SUM(P46:P50)*Inputs!$M$28</f>
        <v>25.847623881332325</v>
      </c>
      <c r="Q51" s="979">
        <f>SUM(Q46:Q50)*Inputs!$M$28</f>
        <v>26.303545945049628</v>
      </c>
      <c r="R51" s="979">
        <f>SUM(R46:R50)*Inputs!$M$28</f>
        <v>26.767509944425647</v>
      </c>
      <c r="S51" s="979">
        <f>SUM(S46:S50)*Inputs!$M$28</f>
        <v>27.23965772986482</v>
      </c>
    </row>
    <row r="52" spans="2:20">
      <c r="B52" s="989"/>
      <c r="H52" s="396"/>
      <c r="I52" s="396"/>
      <c r="J52" s="396"/>
      <c r="K52" s="396"/>
      <c r="L52" s="396"/>
      <c r="M52" s="396"/>
      <c r="N52" s="606"/>
      <c r="O52" s="606"/>
      <c r="P52" s="606"/>
      <c r="Q52" s="606"/>
      <c r="R52" s="606"/>
      <c r="S52" s="606"/>
    </row>
    <row r="53" spans="2:20">
      <c r="B53" s="988" t="s">
        <v>527</v>
      </c>
      <c r="H53" s="396"/>
      <c r="I53" s="396"/>
      <c r="J53" s="396"/>
      <c r="K53" s="396"/>
      <c r="L53" s="396"/>
      <c r="M53" s="396"/>
      <c r="N53" s="448">
        <f>SUM(N46:N52)</f>
        <v>380.74003487645467</v>
      </c>
      <c r="O53" s="448">
        <f t="shared" ref="O53:S53" si="16">SUM(O46:O52)</f>
        <v>388.25109524124719</v>
      </c>
      <c r="P53" s="448">
        <f t="shared" si="16"/>
        <v>395.09939361465121</v>
      </c>
      <c r="Q53" s="448">
        <f t="shared" si="16"/>
        <v>402.06848801718712</v>
      </c>
      <c r="R53" s="448">
        <f t="shared" si="16"/>
        <v>409.16050915050624</v>
      </c>
      <c r="S53" s="448">
        <f t="shared" si="16"/>
        <v>416.37762529936219</v>
      </c>
    </row>
    <row r="54" spans="2:20">
      <c r="B54" s="990" t="s">
        <v>39</v>
      </c>
      <c r="H54" s="979"/>
      <c r="I54" s="980"/>
      <c r="J54" s="980"/>
      <c r="K54" s="980"/>
      <c r="L54" s="980"/>
      <c r="M54" s="980"/>
      <c r="N54" s="981">
        <f>(N40*(1+Inputs!$M$29))-N53</f>
        <v>0</v>
      </c>
      <c r="O54" s="981">
        <f>(O40*(1+Inputs!$M$29))-O53</f>
        <v>0</v>
      </c>
      <c r="P54" s="981">
        <f>(P40*(1+Inputs!$M$29))-P53</f>
        <v>0</v>
      </c>
      <c r="Q54" s="981">
        <f>(Q40*(1+Inputs!$M$29))-Q53</f>
        <v>0</v>
      </c>
      <c r="R54" s="981">
        <f>(R40*(1+Inputs!$M$29))-R53</f>
        <v>0</v>
      </c>
      <c r="S54" s="981">
        <f>(S40*(1+Inputs!$M$29))-S53</f>
        <v>0</v>
      </c>
    </row>
  </sheetData>
  <mergeCells count="3">
    <mergeCell ref="A1:S1"/>
    <mergeCell ref="H3:M3"/>
    <mergeCell ref="N3:S3"/>
  </mergeCells>
  <pageMargins left="0.39370078740157483" right="0.39370078740157483" top="0.39370078740157483" bottom="0.98425196850393704" header="0.51181102362204722" footer="0.51181102362204722"/>
  <pageSetup paperSize="9" scale="63" orientation="landscape" r:id="rId1"/>
  <headerFooter alignWithMargins="0">
    <oddFooter>&amp;C&amp;P</oddFooter>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theme="1"/>
    <pageSetUpPr fitToPage="1"/>
  </sheetPr>
  <dimension ref="A1:Q50"/>
  <sheetViews>
    <sheetView showGridLines="0" zoomScale="70" zoomScaleNormal="70" workbookViewId="0"/>
  </sheetViews>
  <sheetFormatPr defaultRowHeight="15"/>
  <cols>
    <col min="1" max="1" width="24.28515625" style="206" customWidth="1"/>
    <col min="2" max="2" width="13.5703125" style="206" customWidth="1"/>
    <col min="3" max="3" width="15.28515625" style="206" customWidth="1"/>
    <col min="4" max="4" width="13.5703125" style="206" customWidth="1"/>
    <col min="5" max="5" width="11.7109375" style="206" customWidth="1"/>
    <col min="6" max="7" width="9.5703125" style="88" bestFit="1" customWidth="1"/>
    <col min="8" max="13" width="13.5703125" style="88" customWidth="1"/>
    <col min="14" max="17" width="10.7109375" style="88" customWidth="1"/>
    <col min="18" max="256" width="9.140625" style="206"/>
    <col min="257" max="257" width="24.28515625" style="206" customWidth="1"/>
    <col min="258" max="258" width="13.5703125" style="206" customWidth="1"/>
    <col min="259" max="259" width="15.28515625" style="206" customWidth="1"/>
    <col min="260" max="260" width="13.5703125" style="206" customWidth="1"/>
    <col min="261" max="261" width="11.7109375" style="206" customWidth="1"/>
    <col min="262" max="263" width="9.5703125" style="206" bestFit="1" customWidth="1"/>
    <col min="264" max="269" width="13.5703125" style="206" customWidth="1"/>
    <col min="270" max="273" width="10.7109375" style="206" customWidth="1"/>
    <col min="274" max="512" width="9.140625" style="206"/>
    <col min="513" max="513" width="24.28515625" style="206" customWidth="1"/>
    <col min="514" max="514" width="13.5703125" style="206" customWidth="1"/>
    <col min="515" max="515" width="15.28515625" style="206" customWidth="1"/>
    <col min="516" max="516" width="13.5703125" style="206" customWidth="1"/>
    <col min="517" max="517" width="11.7109375" style="206" customWidth="1"/>
    <col min="518" max="519" width="9.5703125" style="206" bestFit="1" customWidth="1"/>
    <col min="520" max="525" width="13.5703125" style="206" customWidth="1"/>
    <col min="526" max="529" width="10.7109375" style="206" customWidth="1"/>
    <col min="530" max="768" width="9.140625" style="206"/>
    <col min="769" max="769" width="24.28515625" style="206" customWidth="1"/>
    <col min="770" max="770" width="13.5703125" style="206" customWidth="1"/>
    <col min="771" max="771" width="15.28515625" style="206" customWidth="1"/>
    <col min="772" max="772" width="13.5703125" style="206" customWidth="1"/>
    <col min="773" max="773" width="11.7109375" style="206" customWidth="1"/>
    <col min="774" max="775" width="9.5703125" style="206" bestFit="1" customWidth="1"/>
    <col min="776" max="781" width="13.5703125" style="206" customWidth="1"/>
    <col min="782" max="785" width="10.7109375" style="206" customWidth="1"/>
    <col min="786" max="1024" width="9.140625" style="206"/>
    <col min="1025" max="1025" width="24.28515625" style="206" customWidth="1"/>
    <col min="1026" max="1026" width="13.5703125" style="206" customWidth="1"/>
    <col min="1027" max="1027" width="15.28515625" style="206" customWidth="1"/>
    <col min="1028" max="1028" width="13.5703125" style="206" customWidth="1"/>
    <col min="1029" max="1029" width="11.7109375" style="206" customWidth="1"/>
    <col min="1030" max="1031" width="9.5703125" style="206" bestFit="1" customWidth="1"/>
    <col min="1032" max="1037" width="13.5703125" style="206" customWidth="1"/>
    <col min="1038" max="1041" width="10.7109375" style="206" customWidth="1"/>
    <col min="1042" max="1280" width="9.140625" style="206"/>
    <col min="1281" max="1281" width="24.28515625" style="206" customWidth="1"/>
    <col min="1282" max="1282" width="13.5703125" style="206" customWidth="1"/>
    <col min="1283" max="1283" width="15.28515625" style="206" customWidth="1"/>
    <col min="1284" max="1284" width="13.5703125" style="206" customWidth="1"/>
    <col min="1285" max="1285" width="11.7109375" style="206" customWidth="1"/>
    <col min="1286" max="1287" width="9.5703125" style="206" bestFit="1" customWidth="1"/>
    <col min="1288" max="1293" width="13.5703125" style="206" customWidth="1"/>
    <col min="1294" max="1297" width="10.7109375" style="206" customWidth="1"/>
    <col min="1298" max="1536" width="9.140625" style="206"/>
    <col min="1537" max="1537" width="24.28515625" style="206" customWidth="1"/>
    <col min="1538" max="1538" width="13.5703125" style="206" customWidth="1"/>
    <col min="1539" max="1539" width="15.28515625" style="206" customWidth="1"/>
    <col min="1540" max="1540" width="13.5703125" style="206" customWidth="1"/>
    <col min="1541" max="1541" width="11.7109375" style="206" customWidth="1"/>
    <col min="1542" max="1543" width="9.5703125" style="206" bestFit="1" customWidth="1"/>
    <col min="1544" max="1549" width="13.5703125" style="206" customWidth="1"/>
    <col min="1550" max="1553" width="10.7109375" style="206" customWidth="1"/>
    <col min="1554" max="1792" width="9.140625" style="206"/>
    <col min="1793" max="1793" width="24.28515625" style="206" customWidth="1"/>
    <col min="1794" max="1794" width="13.5703125" style="206" customWidth="1"/>
    <col min="1795" max="1795" width="15.28515625" style="206" customWidth="1"/>
    <col min="1796" max="1796" width="13.5703125" style="206" customWidth="1"/>
    <col min="1797" max="1797" width="11.7109375" style="206" customWidth="1"/>
    <col min="1798" max="1799" width="9.5703125" style="206" bestFit="1" customWidth="1"/>
    <col min="1800" max="1805" width="13.5703125" style="206" customWidth="1"/>
    <col min="1806" max="1809" width="10.7109375" style="206" customWidth="1"/>
    <col min="1810" max="2048" width="9.140625" style="206"/>
    <col min="2049" max="2049" width="24.28515625" style="206" customWidth="1"/>
    <col min="2050" max="2050" width="13.5703125" style="206" customWidth="1"/>
    <col min="2051" max="2051" width="15.28515625" style="206" customWidth="1"/>
    <col min="2052" max="2052" width="13.5703125" style="206" customWidth="1"/>
    <col min="2053" max="2053" width="11.7109375" style="206" customWidth="1"/>
    <col min="2054" max="2055" width="9.5703125" style="206" bestFit="1" customWidth="1"/>
    <col min="2056" max="2061" width="13.5703125" style="206" customWidth="1"/>
    <col min="2062" max="2065" width="10.7109375" style="206" customWidth="1"/>
    <col min="2066" max="2304" width="9.140625" style="206"/>
    <col min="2305" max="2305" width="24.28515625" style="206" customWidth="1"/>
    <col min="2306" max="2306" width="13.5703125" style="206" customWidth="1"/>
    <col min="2307" max="2307" width="15.28515625" style="206" customWidth="1"/>
    <col min="2308" max="2308" width="13.5703125" style="206" customWidth="1"/>
    <col min="2309" max="2309" width="11.7109375" style="206" customWidth="1"/>
    <col min="2310" max="2311" width="9.5703125" style="206" bestFit="1" customWidth="1"/>
    <col min="2312" max="2317" width="13.5703125" style="206" customWidth="1"/>
    <col min="2318" max="2321" width="10.7109375" style="206" customWidth="1"/>
    <col min="2322" max="2560" width="9.140625" style="206"/>
    <col min="2561" max="2561" width="24.28515625" style="206" customWidth="1"/>
    <col min="2562" max="2562" width="13.5703125" style="206" customWidth="1"/>
    <col min="2563" max="2563" width="15.28515625" style="206" customWidth="1"/>
    <col min="2564" max="2564" width="13.5703125" style="206" customWidth="1"/>
    <col min="2565" max="2565" width="11.7109375" style="206" customWidth="1"/>
    <col min="2566" max="2567" width="9.5703125" style="206" bestFit="1" customWidth="1"/>
    <col min="2568" max="2573" width="13.5703125" style="206" customWidth="1"/>
    <col min="2574" max="2577" width="10.7109375" style="206" customWidth="1"/>
    <col min="2578" max="2816" width="9.140625" style="206"/>
    <col min="2817" max="2817" width="24.28515625" style="206" customWidth="1"/>
    <col min="2818" max="2818" width="13.5703125" style="206" customWidth="1"/>
    <col min="2819" max="2819" width="15.28515625" style="206" customWidth="1"/>
    <col min="2820" max="2820" width="13.5703125" style="206" customWidth="1"/>
    <col min="2821" max="2821" width="11.7109375" style="206" customWidth="1"/>
    <col min="2822" max="2823" width="9.5703125" style="206" bestFit="1" customWidth="1"/>
    <col min="2824" max="2829" width="13.5703125" style="206" customWidth="1"/>
    <col min="2830" max="2833" width="10.7109375" style="206" customWidth="1"/>
    <col min="2834" max="3072" width="9.140625" style="206"/>
    <col min="3073" max="3073" width="24.28515625" style="206" customWidth="1"/>
    <col min="3074" max="3074" width="13.5703125" style="206" customWidth="1"/>
    <col min="3075" max="3075" width="15.28515625" style="206" customWidth="1"/>
    <col min="3076" max="3076" width="13.5703125" style="206" customWidth="1"/>
    <col min="3077" max="3077" width="11.7109375" style="206" customWidth="1"/>
    <col min="3078" max="3079" width="9.5703125" style="206" bestFit="1" customWidth="1"/>
    <col min="3080" max="3085" width="13.5703125" style="206" customWidth="1"/>
    <col min="3086" max="3089" width="10.7109375" style="206" customWidth="1"/>
    <col min="3090" max="3328" width="9.140625" style="206"/>
    <col min="3329" max="3329" width="24.28515625" style="206" customWidth="1"/>
    <col min="3330" max="3330" width="13.5703125" style="206" customWidth="1"/>
    <col min="3331" max="3331" width="15.28515625" style="206" customWidth="1"/>
    <col min="3332" max="3332" width="13.5703125" style="206" customWidth="1"/>
    <col min="3333" max="3333" width="11.7109375" style="206" customWidth="1"/>
    <col min="3334" max="3335" width="9.5703125" style="206" bestFit="1" customWidth="1"/>
    <col min="3336" max="3341" width="13.5703125" style="206" customWidth="1"/>
    <col min="3342" max="3345" width="10.7109375" style="206" customWidth="1"/>
    <col min="3346" max="3584" width="9.140625" style="206"/>
    <col min="3585" max="3585" width="24.28515625" style="206" customWidth="1"/>
    <col min="3586" max="3586" width="13.5703125" style="206" customWidth="1"/>
    <col min="3587" max="3587" width="15.28515625" style="206" customWidth="1"/>
    <col min="3588" max="3588" width="13.5703125" style="206" customWidth="1"/>
    <col min="3589" max="3589" width="11.7109375" style="206" customWidth="1"/>
    <col min="3590" max="3591" width="9.5703125" style="206" bestFit="1" customWidth="1"/>
    <col min="3592" max="3597" width="13.5703125" style="206" customWidth="1"/>
    <col min="3598" max="3601" width="10.7109375" style="206" customWidth="1"/>
    <col min="3602" max="3840" width="9.140625" style="206"/>
    <col min="3841" max="3841" width="24.28515625" style="206" customWidth="1"/>
    <col min="3842" max="3842" width="13.5703125" style="206" customWidth="1"/>
    <col min="3843" max="3843" width="15.28515625" style="206" customWidth="1"/>
    <col min="3844" max="3844" width="13.5703125" style="206" customWidth="1"/>
    <col min="3845" max="3845" width="11.7109375" style="206" customWidth="1"/>
    <col min="3846" max="3847" width="9.5703125" style="206" bestFit="1" customWidth="1"/>
    <col min="3848" max="3853" width="13.5703125" style="206" customWidth="1"/>
    <col min="3854" max="3857" width="10.7109375" style="206" customWidth="1"/>
    <col min="3858" max="4096" width="9.140625" style="206"/>
    <col min="4097" max="4097" width="24.28515625" style="206" customWidth="1"/>
    <col min="4098" max="4098" width="13.5703125" style="206" customWidth="1"/>
    <col min="4099" max="4099" width="15.28515625" style="206" customWidth="1"/>
    <col min="4100" max="4100" width="13.5703125" style="206" customWidth="1"/>
    <col min="4101" max="4101" width="11.7109375" style="206" customWidth="1"/>
    <col min="4102" max="4103" width="9.5703125" style="206" bestFit="1" customWidth="1"/>
    <col min="4104" max="4109" width="13.5703125" style="206" customWidth="1"/>
    <col min="4110" max="4113" width="10.7109375" style="206" customWidth="1"/>
    <col min="4114" max="4352" width="9.140625" style="206"/>
    <col min="4353" max="4353" width="24.28515625" style="206" customWidth="1"/>
    <col min="4354" max="4354" width="13.5703125" style="206" customWidth="1"/>
    <col min="4355" max="4355" width="15.28515625" style="206" customWidth="1"/>
    <col min="4356" max="4356" width="13.5703125" style="206" customWidth="1"/>
    <col min="4357" max="4357" width="11.7109375" style="206" customWidth="1"/>
    <col min="4358" max="4359" width="9.5703125" style="206" bestFit="1" customWidth="1"/>
    <col min="4360" max="4365" width="13.5703125" style="206" customWidth="1"/>
    <col min="4366" max="4369" width="10.7109375" style="206" customWidth="1"/>
    <col min="4370" max="4608" width="9.140625" style="206"/>
    <col min="4609" max="4609" width="24.28515625" style="206" customWidth="1"/>
    <col min="4610" max="4610" width="13.5703125" style="206" customWidth="1"/>
    <col min="4611" max="4611" width="15.28515625" style="206" customWidth="1"/>
    <col min="4612" max="4612" width="13.5703125" style="206" customWidth="1"/>
    <col min="4613" max="4613" width="11.7109375" style="206" customWidth="1"/>
    <col min="4614" max="4615" width="9.5703125" style="206" bestFit="1" customWidth="1"/>
    <col min="4616" max="4621" width="13.5703125" style="206" customWidth="1"/>
    <col min="4622" max="4625" width="10.7109375" style="206" customWidth="1"/>
    <col min="4626" max="4864" width="9.140625" style="206"/>
    <col min="4865" max="4865" width="24.28515625" style="206" customWidth="1"/>
    <col min="4866" max="4866" width="13.5703125" style="206" customWidth="1"/>
    <col min="4867" max="4867" width="15.28515625" style="206" customWidth="1"/>
    <col min="4868" max="4868" width="13.5703125" style="206" customWidth="1"/>
    <col min="4869" max="4869" width="11.7109375" style="206" customWidth="1"/>
    <col min="4870" max="4871" width="9.5703125" style="206" bestFit="1" customWidth="1"/>
    <col min="4872" max="4877" width="13.5703125" style="206" customWidth="1"/>
    <col min="4878" max="4881" width="10.7109375" style="206" customWidth="1"/>
    <col min="4882" max="5120" width="9.140625" style="206"/>
    <col min="5121" max="5121" width="24.28515625" style="206" customWidth="1"/>
    <col min="5122" max="5122" width="13.5703125" style="206" customWidth="1"/>
    <col min="5123" max="5123" width="15.28515625" style="206" customWidth="1"/>
    <col min="5124" max="5124" width="13.5703125" style="206" customWidth="1"/>
    <col min="5125" max="5125" width="11.7109375" style="206" customWidth="1"/>
    <col min="5126" max="5127" width="9.5703125" style="206" bestFit="1" customWidth="1"/>
    <col min="5128" max="5133" width="13.5703125" style="206" customWidth="1"/>
    <col min="5134" max="5137" width="10.7109375" style="206" customWidth="1"/>
    <col min="5138" max="5376" width="9.140625" style="206"/>
    <col min="5377" max="5377" width="24.28515625" style="206" customWidth="1"/>
    <col min="5378" max="5378" width="13.5703125" style="206" customWidth="1"/>
    <col min="5379" max="5379" width="15.28515625" style="206" customWidth="1"/>
    <col min="5380" max="5380" width="13.5703125" style="206" customWidth="1"/>
    <col min="5381" max="5381" width="11.7109375" style="206" customWidth="1"/>
    <col min="5382" max="5383" width="9.5703125" style="206" bestFit="1" customWidth="1"/>
    <col min="5384" max="5389" width="13.5703125" style="206" customWidth="1"/>
    <col min="5390" max="5393" width="10.7109375" style="206" customWidth="1"/>
    <col min="5394" max="5632" width="9.140625" style="206"/>
    <col min="5633" max="5633" width="24.28515625" style="206" customWidth="1"/>
    <col min="5634" max="5634" width="13.5703125" style="206" customWidth="1"/>
    <col min="5635" max="5635" width="15.28515625" style="206" customWidth="1"/>
    <col min="5636" max="5636" width="13.5703125" style="206" customWidth="1"/>
    <col min="5637" max="5637" width="11.7109375" style="206" customWidth="1"/>
    <col min="5638" max="5639" width="9.5703125" style="206" bestFit="1" customWidth="1"/>
    <col min="5640" max="5645" width="13.5703125" style="206" customWidth="1"/>
    <col min="5646" max="5649" width="10.7109375" style="206" customWidth="1"/>
    <col min="5650" max="5888" width="9.140625" style="206"/>
    <col min="5889" max="5889" width="24.28515625" style="206" customWidth="1"/>
    <col min="5890" max="5890" width="13.5703125" style="206" customWidth="1"/>
    <col min="5891" max="5891" width="15.28515625" style="206" customWidth="1"/>
    <col min="5892" max="5892" width="13.5703125" style="206" customWidth="1"/>
    <col min="5893" max="5893" width="11.7109375" style="206" customWidth="1"/>
    <col min="5894" max="5895" width="9.5703125" style="206" bestFit="1" customWidth="1"/>
    <col min="5896" max="5901" width="13.5703125" style="206" customWidth="1"/>
    <col min="5902" max="5905" width="10.7109375" style="206" customWidth="1"/>
    <col min="5906" max="6144" width="9.140625" style="206"/>
    <col min="6145" max="6145" width="24.28515625" style="206" customWidth="1"/>
    <col min="6146" max="6146" width="13.5703125" style="206" customWidth="1"/>
    <col min="6147" max="6147" width="15.28515625" style="206" customWidth="1"/>
    <col min="6148" max="6148" width="13.5703125" style="206" customWidth="1"/>
    <col min="6149" max="6149" width="11.7109375" style="206" customWidth="1"/>
    <col min="6150" max="6151" width="9.5703125" style="206" bestFit="1" customWidth="1"/>
    <col min="6152" max="6157" width="13.5703125" style="206" customWidth="1"/>
    <col min="6158" max="6161" width="10.7109375" style="206" customWidth="1"/>
    <col min="6162" max="6400" width="9.140625" style="206"/>
    <col min="6401" max="6401" width="24.28515625" style="206" customWidth="1"/>
    <col min="6402" max="6402" width="13.5703125" style="206" customWidth="1"/>
    <col min="6403" max="6403" width="15.28515625" style="206" customWidth="1"/>
    <col min="6404" max="6404" width="13.5703125" style="206" customWidth="1"/>
    <col min="6405" max="6405" width="11.7109375" style="206" customWidth="1"/>
    <col min="6406" max="6407" width="9.5703125" style="206" bestFit="1" customWidth="1"/>
    <col min="6408" max="6413" width="13.5703125" style="206" customWidth="1"/>
    <col min="6414" max="6417" width="10.7109375" style="206" customWidth="1"/>
    <col min="6418" max="6656" width="9.140625" style="206"/>
    <col min="6657" max="6657" width="24.28515625" style="206" customWidth="1"/>
    <col min="6658" max="6658" width="13.5703125" style="206" customWidth="1"/>
    <col min="6659" max="6659" width="15.28515625" style="206" customWidth="1"/>
    <col min="6660" max="6660" width="13.5703125" style="206" customWidth="1"/>
    <col min="6661" max="6661" width="11.7109375" style="206" customWidth="1"/>
    <col min="6662" max="6663" width="9.5703125" style="206" bestFit="1" customWidth="1"/>
    <col min="6664" max="6669" width="13.5703125" style="206" customWidth="1"/>
    <col min="6670" max="6673" width="10.7109375" style="206" customWidth="1"/>
    <col min="6674" max="6912" width="9.140625" style="206"/>
    <col min="6913" max="6913" width="24.28515625" style="206" customWidth="1"/>
    <col min="6914" max="6914" width="13.5703125" style="206" customWidth="1"/>
    <col min="6915" max="6915" width="15.28515625" style="206" customWidth="1"/>
    <col min="6916" max="6916" width="13.5703125" style="206" customWidth="1"/>
    <col min="6917" max="6917" width="11.7109375" style="206" customWidth="1"/>
    <col min="6918" max="6919" width="9.5703125" style="206" bestFit="1" customWidth="1"/>
    <col min="6920" max="6925" width="13.5703125" style="206" customWidth="1"/>
    <col min="6926" max="6929" width="10.7109375" style="206" customWidth="1"/>
    <col min="6930" max="7168" width="9.140625" style="206"/>
    <col min="7169" max="7169" width="24.28515625" style="206" customWidth="1"/>
    <col min="7170" max="7170" width="13.5703125" style="206" customWidth="1"/>
    <col min="7171" max="7171" width="15.28515625" style="206" customWidth="1"/>
    <col min="7172" max="7172" width="13.5703125" style="206" customWidth="1"/>
    <col min="7173" max="7173" width="11.7109375" style="206" customWidth="1"/>
    <col min="7174" max="7175" width="9.5703125" style="206" bestFit="1" customWidth="1"/>
    <col min="7176" max="7181" width="13.5703125" style="206" customWidth="1"/>
    <col min="7182" max="7185" width="10.7109375" style="206" customWidth="1"/>
    <col min="7186" max="7424" width="9.140625" style="206"/>
    <col min="7425" max="7425" width="24.28515625" style="206" customWidth="1"/>
    <col min="7426" max="7426" width="13.5703125" style="206" customWidth="1"/>
    <col min="7427" max="7427" width="15.28515625" style="206" customWidth="1"/>
    <col min="7428" max="7428" width="13.5703125" style="206" customWidth="1"/>
    <col min="7429" max="7429" width="11.7109375" style="206" customWidth="1"/>
    <col min="7430" max="7431" width="9.5703125" style="206" bestFit="1" customWidth="1"/>
    <col min="7432" max="7437" width="13.5703125" style="206" customWidth="1"/>
    <col min="7438" max="7441" width="10.7109375" style="206" customWidth="1"/>
    <col min="7442" max="7680" width="9.140625" style="206"/>
    <col min="7681" max="7681" width="24.28515625" style="206" customWidth="1"/>
    <col min="7682" max="7682" width="13.5703125" style="206" customWidth="1"/>
    <col min="7683" max="7683" width="15.28515625" style="206" customWidth="1"/>
    <col min="7684" max="7684" width="13.5703125" style="206" customWidth="1"/>
    <col min="7685" max="7685" width="11.7109375" style="206" customWidth="1"/>
    <col min="7686" max="7687" width="9.5703125" style="206" bestFit="1" customWidth="1"/>
    <col min="7688" max="7693" width="13.5703125" style="206" customWidth="1"/>
    <col min="7694" max="7697" width="10.7109375" style="206" customWidth="1"/>
    <col min="7698" max="7936" width="9.140625" style="206"/>
    <col min="7937" max="7937" width="24.28515625" style="206" customWidth="1"/>
    <col min="7938" max="7938" width="13.5703125" style="206" customWidth="1"/>
    <col min="7939" max="7939" width="15.28515625" style="206" customWidth="1"/>
    <col min="7940" max="7940" width="13.5703125" style="206" customWidth="1"/>
    <col min="7941" max="7941" width="11.7109375" style="206" customWidth="1"/>
    <col min="7942" max="7943" width="9.5703125" style="206" bestFit="1" customWidth="1"/>
    <col min="7944" max="7949" width="13.5703125" style="206" customWidth="1"/>
    <col min="7950" max="7953" width="10.7109375" style="206" customWidth="1"/>
    <col min="7954" max="8192" width="9.140625" style="206"/>
    <col min="8193" max="8193" width="24.28515625" style="206" customWidth="1"/>
    <col min="8194" max="8194" width="13.5703125" style="206" customWidth="1"/>
    <col min="8195" max="8195" width="15.28515625" style="206" customWidth="1"/>
    <col min="8196" max="8196" width="13.5703125" style="206" customWidth="1"/>
    <col min="8197" max="8197" width="11.7109375" style="206" customWidth="1"/>
    <col min="8198" max="8199" width="9.5703125" style="206" bestFit="1" customWidth="1"/>
    <col min="8200" max="8205" width="13.5703125" style="206" customWidth="1"/>
    <col min="8206" max="8209" width="10.7109375" style="206" customWidth="1"/>
    <col min="8210" max="8448" width="9.140625" style="206"/>
    <col min="8449" max="8449" width="24.28515625" style="206" customWidth="1"/>
    <col min="8450" max="8450" width="13.5703125" style="206" customWidth="1"/>
    <col min="8451" max="8451" width="15.28515625" style="206" customWidth="1"/>
    <col min="8452" max="8452" width="13.5703125" style="206" customWidth="1"/>
    <col min="8453" max="8453" width="11.7109375" style="206" customWidth="1"/>
    <col min="8454" max="8455" width="9.5703125" style="206" bestFit="1" customWidth="1"/>
    <col min="8456" max="8461" width="13.5703125" style="206" customWidth="1"/>
    <col min="8462" max="8465" width="10.7109375" style="206" customWidth="1"/>
    <col min="8466" max="8704" width="9.140625" style="206"/>
    <col min="8705" max="8705" width="24.28515625" style="206" customWidth="1"/>
    <col min="8706" max="8706" width="13.5703125" style="206" customWidth="1"/>
    <col min="8707" max="8707" width="15.28515625" style="206" customWidth="1"/>
    <col min="8708" max="8708" width="13.5703125" style="206" customWidth="1"/>
    <col min="8709" max="8709" width="11.7109375" style="206" customWidth="1"/>
    <col min="8710" max="8711" width="9.5703125" style="206" bestFit="1" customWidth="1"/>
    <col min="8712" max="8717" width="13.5703125" style="206" customWidth="1"/>
    <col min="8718" max="8721" width="10.7109375" style="206" customWidth="1"/>
    <col min="8722" max="8960" width="9.140625" style="206"/>
    <col min="8961" max="8961" width="24.28515625" style="206" customWidth="1"/>
    <col min="8962" max="8962" width="13.5703125" style="206" customWidth="1"/>
    <col min="8963" max="8963" width="15.28515625" style="206" customWidth="1"/>
    <col min="8964" max="8964" width="13.5703125" style="206" customWidth="1"/>
    <col min="8965" max="8965" width="11.7109375" style="206" customWidth="1"/>
    <col min="8966" max="8967" width="9.5703125" style="206" bestFit="1" customWidth="1"/>
    <col min="8968" max="8973" width="13.5703125" style="206" customWidth="1"/>
    <col min="8974" max="8977" width="10.7109375" style="206" customWidth="1"/>
    <col min="8978" max="9216" width="9.140625" style="206"/>
    <col min="9217" max="9217" width="24.28515625" style="206" customWidth="1"/>
    <col min="9218" max="9218" width="13.5703125" style="206" customWidth="1"/>
    <col min="9219" max="9219" width="15.28515625" style="206" customWidth="1"/>
    <col min="9220" max="9220" width="13.5703125" style="206" customWidth="1"/>
    <col min="9221" max="9221" width="11.7109375" style="206" customWidth="1"/>
    <col min="9222" max="9223" width="9.5703125" style="206" bestFit="1" customWidth="1"/>
    <col min="9224" max="9229" width="13.5703125" style="206" customWidth="1"/>
    <col min="9230" max="9233" width="10.7109375" style="206" customWidth="1"/>
    <col min="9234" max="9472" width="9.140625" style="206"/>
    <col min="9473" max="9473" width="24.28515625" style="206" customWidth="1"/>
    <col min="9474" max="9474" width="13.5703125" style="206" customWidth="1"/>
    <col min="9475" max="9475" width="15.28515625" style="206" customWidth="1"/>
    <col min="9476" max="9476" width="13.5703125" style="206" customWidth="1"/>
    <col min="9477" max="9477" width="11.7109375" style="206" customWidth="1"/>
    <col min="9478" max="9479" width="9.5703125" style="206" bestFit="1" customWidth="1"/>
    <col min="9480" max="9485" width="13.5703125" style="206" customWidth="1"/>
    <col min="9486" max="9489" width="10.7109375" style="206" customWidth="1"/>
    <col min="9490" max="9728" width="9.140625" style="206"/>
    <col min="9729" max="9729" width="24.28515625" style="206" customWidth="1"/>
    <col min="9730" max="9730" width="13.5703125" style="206" customWidth="1"/>
    <col min="9731" max="9731" width="15.28515625" style="206" customWidth="1"/>
    <col min="9732" max="9732" width="13.5703125" style="206" customWidth="1"/>
    <col min="9733" max="9733" width="11.7109375" style="206" customWidth="1"/>
    <col min="9734" max="9735" width="9.5703125" style="206" bestFit="1" customWidth="1"/>
    <col min="9736" max="9741" width="13.5703125" style="206" customWidth="1"/>
    <col min="9742" max="9745" width="10.7109375" style="206" customWidth="1"/>
    <col min="9746" max="9984" width="9.140625" style="206"/>
    <col min="9985" max="9985" width="24.28515625" style="206" customWidth="1"/>
    <col min="9986" max="9986" width="13.5703125" style="206" customWidth="1"/>
    <col min="9987" max="9987" width="15.28515625" style="206" customWidth="1"/>
    <col min="9988" max="9988" width="13.5703125" style="206" customWidth="1"/>
    <col min="9989" max="9989" width="11.7109375" style="206" customWidth="1"/>
    <col min="9990" max="9991" width="9.5703125" style="206" bestFit="1" customWidth="1"/>
    <col min="9992" max="9997" width="13.5703125" style="206" customWidth="1"/>
    <col min="9998" max="10001" width="10.7109375" style="206" customWidth="1"/>
    <col min="10002" max="10240" width="9.140625" style="206"/>
    <col min="10241" max="10241" width="24.28515625" style="206" customWidth="1"/>
    <col min="10242" max="10242" width="13.5703125" style="206" customWidth="1"/>
    <col min="10243" max="10243" width="15.28515625" style="206" customWidth="1"/>
    <col min="10244" max="10244" width="13.5703125" style="206" customWidth="1"/>
    <col min="10245" max="10245" width="11.7109375" style="206" customWidth="1"/>
    <col min="10246" max="10247" width="9.5703125" style="206" bestFit="1" customWidth="1"/>
    <col min="10248" max="10253" width="13.5703125" style="206" customWidth="1"/>
    <col min="10254" max="10257" width="10.7109375" style="206" customWidth="1"/>
    <col min="10258" max="10496" width="9.140625" style="206"/>
    <col min="10497" max="10497" width="24.28515625" style="206" customWidth="1"/>
    <col min="10498" max="10498" width="13.5703125" style="206" customWidth="1"/>
    <col min="10499" max="10499" width="15.28515625" style="206" customWidth="1"/>
    <col min="10500" max="10500" width="13.5703125" style="206" customWidth="1"/>
    <col min="10501" max="10501" width="11.7109375" style="206" customWidth="1"/>
    <col min="10502" max="10503" width="9.5703125" style="206" bestFit="1" customWidth="1"/>
    <col min="10504" max="10509" width="13.5703125" style="206" customWidth="1"/>
    <col min="10510" max="10513" width="10.7109375" style="206" customWidth="1"/>
    <col min="10514" max="10752" width="9.140625" style="206"/>
    <col min="10753" max="10753" width="24.28515625" style="206" customWidth="1"/>
    <col min="10754" max="10754" width="13.5703125" style="206" customWidth="1"/>
    <col min="10755" max="10755" width="15.28515625" style="206" customWidth="1"/>
    <col min="10756" max="10756" width="13.5703125" style="206" customWidth="1"/>
    <col min="10757" max="10757" width="11.7109375" style="206" customWidth="1"/>
    <col min="10758" max="10759" width="9.5703125" style="206" bestFit="1" customWidth="1"/>
    <col min="10760" max="10765" width="13.5703125" style="206" customWidth="1"/>
    <col min="10766" max="10769" width="10.7109375" style="206" customWidth="1"/>
    <col min="10770" max="11008" width="9.140625" style="206"/>
    <col min="11009" max="11009" width="24.28515625" style="206" customWidth="1"/>
    <col min="11010" max="11010" width="13.5703125" style="206" customWidth="1"/>
    <col min="11011" max="11011" width="15.28515625" style="206" customWidth="1"/>
    <col min="11012" max="11012" width="13.5703125" style="206" customWidth="1"/>
    <col min="11013" max="11013" width="11.7109375" style="206" customWidth="1"/>
    <col min="11014" max="11015" width="9.5703125" style="206" bestFit="1" customWidth="1"/>
    <col min="11016" max="11021" width="13.5703125" style="206" customWidth="1"/>
    <col min="11022" max="11025" width="10.7109375" style="206" customWidth="1"/>
    <col min="11026" max="11264" width="9.140625" style="206"/>
    <col min="11265" max="11265" width="24.28515625" style="206" customWidth="1"/>
    <col min="11266" max="11266" width="13.5703125" style="206" customWidth="1"/>
    <col min="11267" max="11267" width="15.28515625" style="206" customWidth="1"/>
    <col min="11268" max="11268" width="13.5703125" style="206" customWidth="1"/>
    <col min="11269" max="11269" width="11.7109375" style="206" customWidth="1"/>
    <col min="11270" max="11271" width="9.5703125" style="206" bestFit="1" customWidth="1"/>
    <col min="11272" max="11277" width="13.5703125" style="206" customWidth="1"/>
    <col min="11278" max="11281" width="10.7109375" style="206" customWidth="1"/>
    <col min="11282" max="11520" width="9.140625" style="206"/>
    <col min="11521" max="11521" width="24.28515625" style="206" customWidth="1"/>
    <col min="11522" max="11522" width="13.5703125" style="206" customWidth="1"/>
    <col min="11523" max="11523" width="15.28515625" style="206" customWidth="1"/>
    <col min="11524" max="11524" width="13.5703125" style="206" customWidth="1"/>
    <col min="11525" max="11525" width="11.7109375" style="206" customWidth="1"/>
    <col min="11526" max="11527" width="9.5703125" style="206" bestFit="1" customWidth="1"/>
    <col min="11528" max="11533" width="13.5703125" style="206" customWidth="1"/>
    <col min="11534" max="11537" width="10.7109375" style="206" customWidth="1"/>
    <col min="11538" max="11776" width="9.140625" style="206"/>
    <col min="11777" max="11777" width="24.28515625" style="206" customWidth="1"/>
    <col min="11778" max="11778" width="13.5703125" style="206" customWidth="1"/>
    <col min="11779" max="11779" width="15.28515625" style="206" customWidth="1"/>
    <col min="11780" max="11780" width="13.5703125" style="206" customWidth="1"/>
    <col min="11781" max="11781" width="11.7109375" style="206" customWidth="1"/>
    <col min="11782" max="11783" width="9.5703125" style="206" bestFit="1" customWidth="1"/>
    <col min="11784" max="11789" width="13.5703125" style="206" customWidth="1"/>
    <col min="11790" max="11793" width="10.7109375" style="206" customWidth="1"/>
    <col min="11794" max="12032" width="9.140625" style="206"/>
    <col min="12033" max="12033" width="24.28515625" style="206" customWidth="1"/>
    <col min="12034" max="12034" width="13.5703125" style="206" customWidth="1"/>
    <col min="12035" max="12035" width="15.28515625" style="206" customWidth="1"/>
    <col min="12036" max="12036" width="13.5703125" style="206" customWidth="1"/>
    <col min="12037" max="12037" width="11.7109375" style="206" customWidth="1"/>
    <col min="12038" max="12039" width="9.5703125" style="206" bestFit="1" customWidth="1"/>
    <col min="12040" max="12045" width="13.5703125" style="206" customWidth="1"/>
    <col min="12046" max="12049" width="10.7109375" style="206" customWidth="1"/>
    <col min="12050" max="12288" width="9.140625" style="206"/>
    <col min="12289" max="12289" width="24.28515625" style="206" customWidth="1"/>
    <col min="12290" max="12290" width="13.5703125" style="206" customWidth="1"/>
    <col min="12291" max="12291" width="15.28515625" style="206" customWidth="1"/>
    <col min="12292" max="12292" width="13.5703125" style="206" customWidth="1"/>
    <col min="12293" max="12293" width="11.7109375" style="206" customWidth="1"/>
    <col min="12294" max="12295" width="9.5703125" style="206" bestFit="1" customWidth="1"/>
    <col min="12296" max="12301" width="13.5703125" style="206" customWidth="1"/>
    <col min="12302" max="12305" width="10.7109375" style="206" customWidth="1"/>
    <col min="12306" max="12544" width="9.140625" style="206"/>
    <col min="12545" max="12545" width="24.28515625" style="206" customWidth="1"/>
    <col min="12546" max="12546" width="13.5703125" style="206" customWidth="1"/>
    <col min="12547" max="12547" width="15.28515625" style="206" customWidth="1"/>
    <col min="12548" max="12548" width="13.5703125" style="206" customWidth="1"/>
    <col min="12549" max="12549" width="11.7109375" style="206" customWidth="1"/>
    <col min="12550" max="12551" width="9.5703125" style="206" bestFit="1" customWidth="1"/>
    <col min="12552" max="12557" width="13.5703125" style="206" customWidth="1"/>
    <col min="12558" max="12561" width="10.7109375" style="206" customWidth="1"/>
    <col min="12562" max="12800" width="9.140625" style="206"/>
    <col min="12801" max="12801" width="24.28515625" style="206" customWidth="1"/>
    <col min="12802" max="12802" width="13.5703125" style="206" customWidth="1"/>
    <col min="12803" max="12803" width="15.28515625" style="206" customWidth="1"/>
    <col min="12804" max="12804" width="13.5703125" style="206" customWidth="1"/>
    <col min="12805" max="12805" width="11.7109375" style="206" customWidth="1"/>
    <col min="12806" max="12807" width="9.5703125" style="206" bestFit="1" customWidth="1"/>
    <col min="12808" max="12813" width="13.5703125" style="206" customWidth="1"/>
    <col min="12814" max="12817" width="10.7109375" style="206" customWidth="1"/>
    <col min="12818" max="13056" width="9.140625" style="206"/>
    <col min="13057" max="13057" width="24.28515625" style="206" customWidth="1"/>
    <col min="13058" max="13058" width="13.5703125" style="206" customWidth="1"/>
    <col min="13059" max="13059" width="15.28515625" style="206" customWidth="1"/>
    <col min="13060" max="13060" width="13.5703125" style="206" customWidth="1"/>
    <col min="13061" max="13061" width="11.7109375" style="206" customWidth="1"/>
    <col min="13062" max="13063" width="9.5703125" style="206" bestFit="1" customWidth="1"/>
    <col min="13064" max="13069" width="13.5703125" style="206" customWidth="1"/>
    <col min="13070" max="13073" width="10.7109375" style="206" customWidth="1"/>
    <col min="13074" max="13312" width="9.140625" style="206"/>
    <col min="13313" max="13313" width="24.28515625" style="206" customWidth="1"/>
    <col min="13314" max="13314" width="13.5703125" style="206" customWidth="1"/>
    <col min="13315" max="13315" width="15.28515625" style="206" customWidth="1"/>
    <col min="13316" max="13316" width="13.5703125" style="206" customWidth="1"/>
    <col min="13317" max="13317" width="11.7109375" style="206" customWidth="1"/>
    <col min="13318" max="13319" width="9.5703125" style="206" bestFit="1" customWidth="1"/>
    <col min="13320" max="13325" width="13.5703125" style="206" customWidth="1"/>
    <col min="13326" max="13329" width="10.7109375" style="206" customWidth="1"/>
    <col min="13330" max="13568" width="9.140625" style="206"/>
    <col min="13569" max="13569" width="24.28515625" style="206" customWidth="1"/>
    <col min="13570" max="13570" width="13.5703125" style="206" customWidth="1"/>
    <col min="13571" max="13571" width="15.28515625" style="206" customWidth="1"/>
    <col min="13572" max="13572" width="13.5703125" style="206" customWidth="1"/>
    <col min="13573" max="13573" width="11.7109375" style="206" customWidth="1"/>
    <col min="13574" max="13575" width="9.5703125" style="206" bestFit="1" customWidth="1"/>
    <col min="13576" max="13581" width="13.5703125" style="206" customWidth="1"/>
    <col min="13582" max="13585" width="10.7109375" style="206" customWidth="1"/>
    <col min="13586" max="13824" width="9.140625" style="206"/>
    <col min="13825" max="13825" width="24.28515625" style="206" customWidth="1"/>
    <col min="13826" max="13826" width="13.5703125" style="206" customWidth="1"/>
    <col min="13827" max="13827" width="15.28515625" style="206" customWidth="1"/>
    <col min="13828" max="13828" width="13.5703125" style="206" customWidth="1"/>
    <col min="13829" max="13829" width="11.7109375" style="206" customWidth="1"/>
    <col min="13830" max="13831" width="9.5703125" style="206" bestFit="1" customWidth="1"/>
    <col min="13832" max="13837" width="13.5703125" style="206" customWidth="1"/>
    <col min="13838" max="13841" width="10.7109375" style="206" customWidth="1"/>
    <col min="13842" max="14080" width="9.140625" style="206"/>
    <col min="14081" max="14081" width="24.28515625" style="206" customWidth="1"/>
    <col min="14082" max="14082" width="13.5703125" style="206" customWidth="1"/>
    <col min="14083" max="14083" width="15.28515625" style="206" customWidth="1"/>
    <col min="14084" max="14084" width="13.5703125" style="206" customWidth="1"/>
    <col min="14085" max="14085" width="11.7109375" style="206" customWidth="1"/>
    <col min="14086" max="14087" width="9.5703125" style="206" bestFit="1" customWidth="1"/>
    <col min="14088" max="14093" width="13.5703125" style="206" customWidth="1"/>
    <col min="14094" max="14097" width="10.7109375" style="206" customWidth="1"/>
    <col min="14098" max="14336" width="9.140625" style="206"/>
    <col min="14337" max="14337" width="24.28515625" style="206" customWidth="1"/>
    <col min="14338" max="14338" width="13.5703125" style="206" customWidth="1"/>
    <col min="14339" max="14339" width="15.28515625" style="206" customWidth="1"/>
    <col min="14340" max="14340" width="13.5703125" style="206" customWidth="1"/>
    <col min="14341" max="14341" width="11.7109375" style="206" customWidth="1"/>
    <col min="14342" max="14343" width="9.5703125" style="206" bestFit="1" customWidth="1"/>
    <col min="14344" max="14349" width="13.5703125" style="206" customWidth="1"/>
    <col min="14350" max="14353" width="10.7109375" style="206" customWidth="1"/>
    <col min="14354" max="14592" width="9.140625" style="206"/>
    <col min="14593" max="14593" width="24.28515625" style="206" customWidth="1"/>
    <col min="14594" max="14594" width="13.5703125" style="206" customWidth="1"/>
    <col min="14595" max="14595" width="15.28515625" style="206" customWidth="1"/>
    <col min="14596" max="14596" width="13.5703125" style="206" customWidth="1"/>
    <col min="14597" max="14597" width="11.7109375" style="206" customWidth="1"/>
    <col min="14598" max="14599" width="9.5703125" style="206" bestFit="1" customWidth="1"/>
    <col min="14600" max="14605" width="13.5703125" style="206" customWidth="1"/>
    <col min="14606" max="14609" width="10.7109375" style="206" customWidth="1"/>
    <col min="14610" max="14848" width="9.140625" style="206"/>
    <col min="14849" max="14849" width="24.28515625" style="206" customWidth="1"/>
    <col min="14850" max="14850" width="13.5703125" style="206" customWidth="1"/>
    <col min="14851" max="14851" width="15.28515625" style="206" customWidth="1"/>
    <col min="14852" max="14852" width="13.5703125" style="206" customWidth="1"/>
    <col min="14853" max="14853" width="11.7109375" style="206" customWidth="1"/>
    <col min="14854" max="14855" width="9.5703125" style="206" bestFit="1" customWidth="1"/>
    <col min="14856" max="14861" width="13.5703125" style="206" customWidth="1"/>
    <col min="14862" max="14865" width="10.7109375" style="206" customWidth="1"/>
    <col min="14866" max="15104" width="9.140625" style="206"/>
    <col min="15105" max="15105" width="24.28515625" style="206" customWidth="1"/>
    <col min="15106" max="15106" width="13.5703125" style="206" customWidth="1"/>
    <col min="15107" max="15107" width="15.28515625" style="206" customWidth="1"/>
    <col min="15108" max="15108" width="13.5703125" style="206" customWidth="1"/>
    <col min="15109" max="15109" width="11.7109375" style="206" customWidth="1"/>
    <col min="15110" max="15111" width="9.5703125" style="206" bestFit="1" customWidth="1"/>
    <col min="15112" max="15117" width="13.5703125" style="206" customWidth="1"/>
    <col min="15118" max="15121" width="10.7109375" style="206" customWidth="1"/>
    <col min="15122" max="15360" width="9.140625" style="206"/>
    <col min="15361" max="15361" width="24.28515625" style="206" customWidth="1"/>
    <col min="15362" max="15362" width="13.5703125" style="206" customWidth="1"/>
    <col min="15363" max="15363" width="15.28515625" style="206" customWidth="1"/>
    <col min="15364" max="15364" width="13.5703125" style="206" customWidth="1"/>
    <col min="15365" max="15365" width="11.7109375" style="206" customWidth="1"/>
    <col min="15366" max="15367" width="9.5703125" style="206" bestFit="1" customWidth="1"/>
    <col min="15368" max="15373" width="13.5703125" style="206" customWidth="1"/>
    <col min="15374" max="15377" width="10.7109375" style="206" customWidth="1"/>
    <col min="15378" max="15616" width="9.140625" style="206"/>
    <col min="15617" max="15617" width="24.28515625" style="206" customWidth="1"/>
    <col min="15618" max="15618" width="13.5703125" style="206" customWidth="1"/>
    <col min="15619" max="15619" width="15.28515625" style="206" customWidth="1"/>
    <col min="15620" max="15620" width="13.5703125" style="206" customWidth="1"/>
    <col min="15621" max="15621" width="11.7109375" style="206" customWidth="1"/>
    <col min="15622" max="15623" width="9.5703125" style="206" bestFit="1" customWidth="1"/>
    <col min="15624" max="15629" width="13.5703125" style="206" customWidth="1"/>
    <col min="15630" max="15633" width="10.7109375" style="206" customWidth="1"/>
    <col min="15634" max="15872" width="9.140625" style="206"/>
    <col min="15873" max="15873" width="24.28515625" style="206" customWidth="1"/>
    <col min="15874" max="15874" width="13.5703125" style="206" customWidth="1"/>
    <col min="15875" max="15875" width="15.28515625" style="206" customWidth="1"/>
    <col min="15876" max="15876" width="13.5703125" style="206" customWidth="1"/>
    <col min="15877" max="15877" width="11.7109375" style="206" customWidth="1"/>
    <col min="15878" max="15879" width="9.5703125" style="206" bestFit="1" customWidth="1"/>
    <col min="15880" max="15885" width="13.5703125" style="206" customWidth="1"/>
    <col min="15886" max="15889" width="10.7109375" style="206" customWidth="1"/>
    <col min="15890" max="16128" width="9.140625" style="206"/>
    <col min="16129" max="16129" width="24.28515625" style="206" customWidth="1"/>
    <col min="16130" max="16130" width="13.5703125" style="206" customWidth="1"/>
    <col min="16131" max="16131" width="15.28515625" style="206" customWidth="1"/>
    <col min="16132" max="16132" width="13.5703125" style="206" customWidth="1"/>
    <col min="16133" max="16133" width="11.7109375" style="206" customWidth="1"/>
    <col min="16134" max="16135" width="9.5703125" style="206" bestFit="1" customWidth="1"/>
    <col min="16136" max="16141" width="13.5703125" style="206" customWidth="1"/>
    <col min="16142" max="16145" width="10.7109375" style="206" customWidth="1"/>
    <col min="16146" max="16384" width="9.140625" style="206"/>
  </cols>
  <sheetData>
    <row r="1" spans="1:17" ht="15.75">
      <c r="A1" s="204" t="s">
        <v>477</v>
      </c>
      <c r="B1" s="205"/>
      <c r="C1" s="205"/>
      <c r="D1" s="205"/>
      <c r="E1" s="205"/>
    </row>
    <row r="2" spans="1:17">
      <c r="A2" s="207"/>
      <c r="B2" s="208"/>
      <c r="C2" s="208"/>
      <c r="D2" s="209"/>
      <c r="E2" s="209"/>
    </row>
    <row r="3" spans="1:17" ht="15.75">
      <c r="A3" s="210"/>
      <c r="B3" s="208"/>
      <c r="C3" s="208"/>
      <c r="D3" s="209"/>
      <c r="E3" s="209"/>
      <c r="F3" s="211"/>
      <c r="G3" s="211"/>
      <c r="H3" s="211"/>
      <c r="I3" s="211"/>
      <c r="J3" s="211"/>
      <c r="K3" s="211"/>
      <c r="L3" s="211"/>
      <c r="M3" s="211"/>
      <c r="N3" s="211"/>
      <c r="O3" s="211"/>
      <c r="P3" s="211"/>
      <c r="Q3" s="208"/>
    </row>
    <row r="4" spans="1:17" ht="63">
      <c r="A4" s="212" t="s">
        <v>156</v>
      </c>
      <c r="B4" s="212" t="s">
        <v>157</v>
      </c>
      <c r="C4" s="212" t="s">
        <v>158</v>
      </c>
      <c r="D4" s="212" t="s">
        <v>352</v>
      </c>
      <c r="E4" s="212" t="s">
        <v>353</v>
      </c>
      <c r="F4" s="206"/>
      <c r="G4" s="211"/>
      <c r="H4" s="211"/>
      <c r="I4" s="211"/>
      <c r="J4" s="211"/>
      <c r="K4" s="211"/>
      <c r="L4" s="211"/>
      <c r="M4" s="208"/>
      <c r="N4" s="206"/>
      <c r="O4" s="206"/>
      <c r="P4" s="206"/>
      <c r="Q4" s="206"/>
    </row>
    <row r="5" spans="1:17" ht="15.75">
      <c r="C5" s="208"/>
      <c r="D5" s="209"/>
      <c r="F5" s="206"/>
      <c r="G5" s="211"/>
      <c r="H5" s="211"/>
      <c r="I5" s="211"/>
      <c r="J5" s="211"/>
      <c r="K5" s="211"/>
      <c r="L5" s="211"/>
      <c r="M5" s="208"/>
      <c r="N5" s="206"/>
      <c r="O5" s="206"/>
      <c r="P5" s="206"/>
      <c r="Q5" s="206"/>
    </row>
    <row r="6" spans="1:17" ht="15.75">
      <c r="C6" s="208"/>
      <c r="D6" s="209"/>
      <c r="F6" s="206"/>
      <c r="G6" s="211"/>
      <c r="H6" s="211"/>
      <c r="I6" s="211"/>
      <c r="J6" s="211"/>
      <c r="K6" s="211"/>
      <c r="L6" s="211"/>
      <c r="M6" s="208"/>
      <c r="N6" s="206"/>
      <c r="O6" s="206"/>
      <c r="P6" s="206"/>
      <c r="Q6" s="206"/>
    </row>
    <row r="7" spans="1:17" ht="15.75">
      <c r="A7" s="206" t="s">
        <v>42</v>
      </c>
      <c r="B7" s="213"/>
      <c r="C7" s="515">
        <v>1.338044215247928E-2</v>
      </c>
      <c r="D7" s="353"/>
      <c r="E7" s="160">
        <f>B7*C7/1000</f>
        <v>0</v>
      </c>
      <c r="F7" s="206"/>
      <c r="G7" s="211"/>
      <c r="H7" s="211"/>
      <c r="I7" s="211"/>
      <c r="J7" s="211"/>
      <c r="K7" s="211"/>
      <c r="L7" s="211"/>
      <c r="M7" s="208"/>
      <c r="N7" s="206"/>
      <c r="O7" s="206"/>
      <c r="P7" s="206"/>
      <c r="Q7" s="206"/>
    </row>
    <row r="8" spans="1:17" ht="15.75">
      <c r="B8" s="213"/>
      <c r="C8" s="352"/>
      <c r="D8" s="209"/>
      <c r="E8" s="208"/>
      <c r="F8" s="206"/>
      <c r="G8" s="211"/>
      <c r="H8" s="211"/>
      <c r="I8" s="211"/>
      <c r="J8" s="211"/>
      <c r="K8" s="211"/>
      <c r="L8" s="211"/>
      <c r="M8" s="208"/>
      <c r="N8" s="206"/>
      <c r="O8" s="206"/>
      <c r="P8" s="206"/>
      <c r="Q8" s="206"/>
    </row>
    <row r="9" spans="1:17" ht="15.75">
      <c r="A9" s="206" t="s">
        <v>159</v>
      </c>
      <c r="B9" s="516">
        <v>392138</v>
      </c>
      <c r="C9" s="515">
        <v>1.338044215247928E-2</v>
      </c>
      <c r="D9" s="517">
        <v>32270</v>
      </c>
      <c r="E9" s="160">
        <f>B9*C9/1000</f>
        <v>5.2469798247889203</v>
      </c>
      <c r="F9" s="206"/>
      <c r="G9" s="211"/>
      <c r="H9" s="211"/>
      <c r="I9" s="211"/>
      <c r="J9" s="211"/>
      <c r="K9" s="211"/>
      <c r="L9" s="211"/>
      <c r="M9" s="208"/>
      <c r="N9" s="206"/>
      <c r="O9" s="206"/>
      <c r="P9" s="206"/>
      <c r="Q9" s="206"/>
    </row>
    <row r="10" spans="1:17" ht="15.75">
      <c r="B10" s="213"/>
      <c r="C10" s="352"/>
      <c r="D10" s="481"/>
      <c r="E10" s="208"/>
      <c r="F10" s="206"/>
      <c r="G10" s="211"/>
      <c r="H10" s="211"/>
      <c r="I10" s="211"/>
      <c r="J10" s="211"/>
      <c r="K10" s="211"/>
      <c r="L10" s="211"/>
      <c r="M10" s="208"/>
      <c r="N10" s="206"/>
      <c r="O10" s="206"/>
      <c r="P10" s="206"/>
      <c r="Q10" s="206"/>
    </row>
    <row r="11" spans="1:17" ht="15.75">
      <c r="A11" s="206" t="s">
        <v>160</v>
      </c>
      <c r="B11" s="516">
        <v>918582</v>
      </c>
      <c r="C11" s="515">
        <v>1.338044215247928E-2</v>
      </c>
      <c r="D11" s="517">
        <v>1373</v>
      </c>
      <c r="E11" s="160">
        <f>B11*C11/1000</f>
        <v>12.291033313308722</v>
      </c>
      <c r="F11" s="206"/>
      <c r="G11" s="211"/>
      <c r="H11" s="211"/>
      <c r="I11" s="211"/>
      <c r="J11" s="211"/>
      <c r="K11" s="211"/>
      <c r="L11" s="211"/>
      <c r="M11" s="208"/>
      <c r="N11" s="206"/>
      <c r="O11" s="206"/>
      <c r="P11" s="206"/>
      <c r="Q11" s="206"/>
    </row>
    <row r="12" spans="1:17">
      <c r="A12" s="209"/>
      <c r="B12" s="88"/>
      <c r="C12" s="88"/>
      <c r="D12" s="88"/>
      <c r="E12" s="88"/>
      <c r="N12" s="206"/>
      <c r="O12" s="206"/>
      <c r="P12" s="206"/>
      <c r="Q12" s="206"/>
    </row>
    <row r="13" spans="1:17">
      <c r="A13" s="209"/>
      <c r="B13" s="88"/>
      <c r="C13" s="88"/>
      <c r="D13" s="88"/>
      <c r="E13" s="88"/>
      <c r="N13" s="206"/>
      <c r="O13" s="206"/>
      <c r="P13" s="206"/>
      <c r="Q13" s="206"/>
    </row>
    <row r="14" spans="1:17">
      <c r="A14" s="209"/>
      <c r="B14" s="88"/>
      <c r="C14" s="88"/>
      <c r="D14" s="88"/>
      <c r="E14" s="88"/>
      <c r="N14" s="206"/>
      <c r="O14" s="206"/>
      <c r="P14" s="206"/>
      <c r="Q14" s="206"/>
    </row>
    <row r="15" spans="1:17" s="214" customFormat="1">
      <c r="B15" s="1390" t="s">
        <v>233</v>
      </c>
      <c r="C15" s="1390"/>
      <c r="D15" s="1390"/>
      <c r="E15" s="1390"/>
      <c r="F15" s="1390"/>
      <c r="G15" s="1390"/>
      <c r="H15" s="1391" t="s">
        <v>228</v>
      </c>
      <c r="I15" s="1391"/>
      <c r="J15" s="1391"/>
      <c r="K15" s="1391"/>
      <c r="L15" s="1391"/>
      <c r="M15" s="1391"/>
    </row>
    <row r="16" spans="1:17">
      <c r="B16" s="120">
        <v>2015</v>
      </c>
      <c r="C16" s="120">
        <v>2016</v>
      </c>
      <c r="D16" s="120">
        <v>2017</v>
      </c>
      <c r="E16" s="120">
        <v>2018</v>
      </c>
      <c r="F16" s="120">
        <v>2019</v>
      </c>
      <c r="G16" s="120">
        <v>2020</v>
      </c>
      <c r="H16" s="120">
        <v>2015</v>
      </c>
      <c r="I16" s="120">
        <v>2016</v>
      </c>
      <c r="J16" s="120">
        <v>2017</v>
      </c>
      <c r="K16" s="120">
        <v>2018</v>
      </c>
      <c r="L16" s="120">
        <v>2019</v>
      </c>
      <c r="M16" s="120">
        <v>2020</v>
      </c>
      <c r="N16" s="206"/>
      <c r="O16" s="206"/>
      <c r="P16" s="206"/>
      <c r="Q16" s="206"/>
    </row>
    <row r="17" spans="1:17">
      <c r="A17" s="206" t="s">
        <v>216</v>
      </c>
      <c r="B17" s="127"/>
      <c r="C17" s="127"/>
      <c r="D17" s="127"/>
      <c r="E17" s="127"/>
      <c r="F17" s="127"/>
      <c r="G17" s="127"/>
      <c r="H17" s="127"/>
      <c r="I17" s="127"/>
      <c r="J17" s="128"/>
      <c r="K17" s="128"/>
      <c r="L17" s="128"/>
      <c r="M17" s="128"/>
      <c r="N17" s="206"/>
      <c r="O17" s="206"/>
      <c r="P17" s="206"/>
      <c r="Q17" s="206"/>
    </row>
    <row r="18" spans="1:17">
      <c r="B18" s="91"/>
      <c r="C18" s="91"/>
      <c r="D18" s="91"/>
      <c r="E18" s="91"/>
      <c r="F18" s="91"/>
      <c r="G18" s="91"/>
      <c r="H18" s="91"/>
      <c r="I18" s="91"/>
      <c r="J18" s="91"/>
      <c r="K18" s="91"/>
      <c r="L18" s="91"/>
      <c r="M18" s="91"/>
      <c r="N18" s="206"/>
      <c r="O18" s="206"/>
      <c r="P18" s="206"/>
      <c r="Q18" s="206"/>
    </row>
    <row r="19" spans="1:17">
      <c r="A19" s="215" t="s">
        <v>42</v>
      </c>
      <c r="B19" s="139">
        <f>Inputs!L152</f>
        <v>0</v>
      </c>
      <c r="C19" s="139">
        <f>Inputs!M152</f>
        <v>0</v>
      </c>
      <c r="D19" s="139">
        <f>Inputs!N152</f>
        <v>0</v>
      </c>
      <c r="E19" s="139">
        <f>Inputs!O152</f>
        <v>0</v>
      </c>
      <c r="F19" s="139">
        <f>Inputs!P152</f>
        <v>0</v>
      </c>
      <c r="G19" s="139">
        <f>Inputs!Q152</f>
        <v>0</v>
      </c>
      <c r="H19" s="139">
        <f t="shared" ref="H19:M19" si="0">$D$7*B19</f>
        <v>0</v>
      </c>
      <c r="I19" s="139">
        <f t="shared" si="0"/>
        <v>0</v>
      </c>
      <c r="J19" s="139">
        <f t="shared" si="0"/>
        <v>0</v>
      </c>
      <c r="K19" s="139">
        <f t="shared" si="0"/>
        <v>0</v>
      </c>
      <c r="L19" s="139">
        <f t="shared" si="0"/>
        <v>0</v>
      </c>
      <c r="M19" s="139">
        <f t="shared" si="0"/>
        <v>0</v>
      </c>
      <c r="N19" s="206"/>
      <c r="O19" s="206"/>
      <c r="P19" s="206"/>
      <c r="Q19" s="206"/>
    </row>
    <row r="20" spans="1:17">
      <c r="A20" s="215"/>
      <c r="B20" s="139"/>
      <c r="C20" s="139"/>
      <c r="D20" s="139"/>
      <c r="E20" s="139"/>
      <c r="F20" s="139"/>
      <c r="G20" s="139"/>
      <c r="H20" s="139"/>
      <c r="I20" s="139"/>
      <c r="J20" s="139"/>
      <c r="K20" s="139"/>
      <c r="L20" s="139"/>
      <c r="M20" s="139"/>
      <c r="N20" s="206"/>
      <c r="O20" s="206"/>
      <c r="P20" s="206"/>
      <c r="Q20" s="206"/>
    </row>
    <row r="21" spans="1:17">
      <c r="A21" s="215" t="s">
        <v>159</v>
      </c>
      <c r="B21" s="139">
        <f>Inputs!L153</f>
        <v>5.5187687099009421</v>
      </c>
      <c r="C21" s="139">
        <f>Inputs!M153</f>
        <v>0</v>
      </c>
      <c r="D21" s="139">
        <f>Inputs!N153</f>
        <v>0</v>
      </c>
      <c r="E21" s="139">
        <f>Inputs!O153</f>
        <v>0</v>
      </c>
      <c r="F21" s="139">
        <f>Inputs!P153</f>
        <v>0</v>
      </c>
      <c r="G21" s="139">
        <f>Inputs!Q153</f>
        <v>0</v>
      </c>
      <c r="H21" s="139">
        <f t="shared" ref="H21:M21" si="1">$D$9*B21</f>
        <v>178090.66626850341</v>
      </c>
      <c r="I21" s="139">
        <f t="shared" si="1"/>
        <v>0</v>
      </c>
      <c r="J21" s="139">
        <f t="shared" si="1"/>
        <v>0</v>
      </c>
      <c r="K21" s="139">
        <f t="shared" si="1"/>
        <v>0</v>
      </c>
      <c r="L21" s="139">
        <f t="shared" si="1"/>
        <v>0</v>
      </c>
      <c r="M21" s="139">
        <f t="shared" si="1"/>
        <v>0</v>
      </c>
      <c r="N21" s="206"/>
      <c r="O21" s="206"/>
      <c r="P21" s="206"/>
      <c r="Q21" s="206"/>
    </row>
    <row r="22" spans="1:17">
      <c r="A22" s="215"/>
      <c r="B22" s="139"/>
      <c r="C22" s="139"/>
      <c r="D22" s="139"/>
      <c r="E22" s="139"/>
      <c r="F22" s="139"/>
      <c r="G22" s="139"/>
      <c r="H22" s="92"/>
      <c r="I22" s="92"/>
      <c r="J22" s="92"/>
      <c r="K22" s="92"/>
      <c r="L22" s="92"/>
      <c r="M22" s="92"/>
      <c r="N22" s="206"/>
      <c r="O22" s="206"/>
      <c r="P22" s="206"/>
      <c r="Q22" s="206"/>
    </row>
    <row r="23" spans="1:17">
      <c r="A23" s="215" t="s">
        <v>160</v>
      </c>
      <c r="B23" s="139">
        <f>Inputs!L154</f>
        <v>12.927697899918464</v>
      </c>
      <c r="C23" s="139">
        <f>Inputs!M154</f>
        <v>0</v>
      </c>
      <c r="D23" s="139">
        <f>Inputs!N154</f>
        <v>0</v>
      </c>
      <c r="E23" s="139">
        <f>Inputs!O154</f>
        <v>0</v>
      </c>
      <c r="F23" s="139">
        <f>Inputs!P154</f>
        <v>0</v>
      </c>
      <c r="G23" s="139">
        <f>Inputs!Q154</f>
        <v>0</v>
      </c>
      <c r="H23" s="139">
        <f t="shared" ref="H23:M23" si="2">$D$11*B23</f>
        <v>17749.72921658805</v>
      </c>
      <c r="I23" s="139">
        <f t="shared" si="2"/>
        <v>0</v>
      </c>
      <c r="J23" s="139">
        <f t="shared" si="2"/>
        <v>0</v>
      </c>
      <c r="K23" s="139">
        <f t="shared" si="2"/>
        <v>0</v>
      </c>
      <c r="L23" s="139">
        <f t="shared" si="2"/>
        <v>0</v>
      </c>
      <c r="M23" s="139">
        <f t="shared" si="2"/>
        <v>0</v>
      </c>
      <c r="N23" s="206"/>
      <c r="O23" s="206"/>
      <c r="P23" s="206"/>
      <c r="Q23" s="206"/>
    </row>
    <row r="24" spans="1:17">
      <c r="B24" s="139"/>
      <c r="C24" s="139"/>
      <c r="D24" s="139"/>
      <c r="E24" s="139"/>
      <c r="F24" s="139"/>
      <c r="G24" s="139"/>
      <c r="H24" s="139"/>
      <c r="I24" s="139"/>
      <c r="J24" s="139"/>
      <c r="K24" s="139"/>
      <c r="L24" s="139"/>
      <c r="M24" s="139"/>
      <c r="N24" s="206"/>
      <c r="O24" s="206"/>
      <c r="P24" s="206"/>
      <c r="Q24" s="206"/>
    </row>
    <row r="25" spans="1:17">
      <c r="B25" s="92"/>
      <c r="C25" s="92"/>
      <c r="D25" s="92"/>
      <c r="E25" s="92"/>
      <c r="F25" s="92"/>
      <c r="G25" s="92"/>
      <c r="H25" s="92"/>
      <c r="I25" s="92"/>
      <c r="J25" s="92"/>
      <c r="K25" s="92"/>
      <c r="L25" s="92"/>
      <c r="M25" s="92"/>
      <c r="N25" s="206"/>
      <c r="O25" s="206"/>
      <c r="P25" s="206"/>
      <c r="Q25" s="206"/>
    </row>
    <row r="26" spans="1:17">
      <c r="B26" s="139"/>
      <c r="C26" s="139"/>
      <c r="D26" s="139"/>
      <c r="E26" s="139"/>
      <c r="F26" s="139"/>
      <c r="G26" s="139"/>
      <c r="H26" s="139"/>
      <c r="I26" s="139"/>
      <c r="J26" s="139"/>
      <c r="K26" s="139"/>
      <c r="L26" s="139"/>
      <c r="M26" s="139"/>
      <c r="N26" s="206"/>
      <c r="O26" s="206"/>
      <c r="P26" s="206"/>
      <c r="Q26" s="206"/>
    </row>
    <row r="27" spans="1:17">
      <c r="B27" s="92"/>
      <c r="C27" s="92"/>
      <c r="D27" s="92"/>
      <c r="E27" s="92"/>
      <c r="F27" s="92"/>
      <c r="G27" s="92"/>
      <c r="H27" s="92"/>
      <c r="I27" s="92"/>
      <c r="J27" s="92"/>
      <c r="K27" s="92"/>
      <c r="L27" s="92"/>
      <c r="M27" s="92"/>
      <c r="N27" s="206"/>
      <c r="O27" s="206"/>
      <c r="P27" s="206"/>
      <c r="Q27" s="206"/>
    </row>
    <row r="28" spans="1:17">
      <c r="B28" s="139"/>
      <c r="C28" s="139"/>
      <c r="D28" s="139"/>
      <c r="E28" s="139"/>
      <c r="F28" s="139"/>
      <c r="G28" s="139"/>
      <c r="H28" s="139"/>
      <c r="I28" s="139"/>
      <c r="J28" s="139"/>
      <c r="K28" s="139"/>
      <c r="L28" s="139"/>
      <c r="M28" s="139"/>
      <c r="N28" s="206"/>
      <c r="O28" s="206"/>
      <c r="P28" s="206"/>
      <c r="Q28" s="206"/>
    </row>
    <row r="29" spans="1:17">
      <c r="B29" s="92"/>
      <c r="C29" s="92"/>
      <c r="D29" s="92"/>
      <c r="E29" s="92"/>
      <c r="F29" s="92"/>
      <c r="G29" s="92"/>
      <c r="H29" s="92"/>
      <c r="I29" s="92"/>
      <c r="J29" s="92"/>
      <c r="K29" s="92"/>
      <c r="L29" s="92"/>
      <c r="M29" s="92"/>
      <c r="N29" s="206"/>
      <c r="O29" s="206"/>
      <c r="P29" s="206"/>
      <c r="Q29" s="206"/>
    </row>
    <row r="30" spans="1:17">
      <c r="A30" s="190" t="s">
        <v>130</v>
      </c>
      <c r="B30" s="98"/>
      <c r="C30" s="98"/>
      <c r="D30" s="98"/>
      <c r="E30" s="98"/>
      <c r="F30" s="98"/>
      <c r="G30" s="98"/>
      <c r="H30" s="188">
        <f t="shared" ref="H30:M30" si="3">SUM(H19:H28)</f>
        <v>195840.39548509146</v>
      </c>
      <c r="I30" s="188">
        <f t="shared" si="3"/>
        <v>0</v>
      </c>
      <c r="J30" s="188">
        <f t="shared" si="3"/>
        <v>0</v>
      </c>
      <c r="K30" s="188">
        <f t="shared" si="3"/>
        <v>0</v>
      </c>
      <c r="L30" s="188">
        <f t="shared" si="3"/>
        <v>0</v>
      </c>
      <c r="M30" s="188">
        <f t="shared" si="3"/>
        <v>0</v>
      </c>
      <c r="N30" s="206"/>
      <c r="O30" s="206"/>
      <c r="P30" s="206"/>
      <c r="Q30" s="206"/>
    </row>
    <row r="31" spans="1:17">
      <c r="A31" s="88"/>
      <c r="B31" s="88"/>
      <c r="C31" s="88"/>
      <c r="D31" s="88"/>
      <c r="E31" s="88"/>
      <c r="H31" s="206"/>
      <c r="I31" s="206"/>
      <c r="J31" s="206"/>
      <c r="K31" s="206"/>
      <c r="L31" s="206"/>
      <c r="M31" s="206"/>
      <c r="N31" s="206"/>
      <c r="O31" s="206"/>
      <c r="P31" s="206"/>
      <c r="Q31" s="206"/>
    </row>
    <row r="32" spans="1:17">
      <c r="A32" s="152" t="s">
        <v>85</v>
      </c>
      <c r="B32" s="102"/>
      <c r="C32" s="102"/>
      <c r="D32" s="102"/>
      <c r="E32" s="102"/>
      <c r="F32" s="102"/>
      <c r="G32" s="102"/>
      <c r="H32" s="603">
        <f>Inputs!$M$28</f>
        <v>7.0000000000000007E-2</v>
      </c>
      <c r="I32" s="603">
        <f>Inputs!$M$28</f>
        <v>7.0000000000000007E-2</v>
      </c>
      <c r="J32" s="603">
        <f>Inputs!$M$28</f>
        <v>7.0000000000000007E-2</v>
      </c>
      <c r="K32" s="603">
        <f>Inputs!$M$28</f>
        <v>7.0000000000000007E-2</v>
      </c>
      <c r="L32" s="603">
        <f>Inputs!$M$28</f>
        <v>7.0000000000000007E-2</v>
      </c>
      <c r="M32" s="603">
        <f>Inputs!$M$28</f>
        <v>7.0000000000000007E-2</v>
      </c>
      <c r="N32" s="206"/>
      <c r="O32" s="206"/>
      <c r="P32" s="206"/>
      <c r="Q32" s="206"/>
    </row>
    <row r="33" spans="1:17">
      <c r="A33" s="102"/>
      <c r="B33" s="102"/>
      <c r="C33" s="102"/>
      <c r="D33" s="102"/>
      <c r="E33" s="102"/>
      <c r="F33" s="102"/>
      <c r="G33" s="102"/>
      <c r="H33" s="158"/>
      <c r="N33" s="206"/>
      <c r="O33" s="206"/>
      <c r="P33" s="206"/>
      <c r="Q33" s="206"/>
    </row>
    <row r="34" spans="1:17">
      <c r="A34" s="152" t="s">
        <v>109</v>
      </c>
      <c r="B34" s="102"/>
      <c r="C34" s="102"/>
      <c r="D34" s="102"/>
      <c r="E34" s="102"/>
      <c r="F34" s="102"/>
      <c r="G34" s="102"/>
      <c r="H34" s="236">
        <f t="shared" ref="H34:M34" si="4">H30*(1+H32)</f>
        <v>209549.22316904788</v>
      </c>
      <c r="I34" s="159">
        <f t="shared" si="4"/>
        <v>0</v>
      </c>
      <c r="J34" s="159">
        <f t="shared" si="4"/>
        <v>0</v>
      </c>
      <c r="K34" s="159">
        <f t="shared" si="4"/>
        <v>0</v>
      </c>
      <c r="L34" s="159">
        <f t="shared" si="4"/>
        <v>0</v>
      </c>
      <c r="M34" s="159">
        <f t="shared" si="4"/>
        <v>0</v>
      </c>
      <c r="N34" s="206"/>
      <c r="O34" s="206"/>
      <c r="P34" s="206"/>
      <c r="Q34" s="206"/>
    </row>
    <row r="35" spans="1:17">
      <c r="A35" s="102" t="s">
        <v>229</v>
      </c>
      <c r="B35" s="88"/>
      <c r="C35" s="88"/>
      <c r="D35" s="88"/>
      <c r="E35" s="88"/>
      <c r="H35" s="252"/>
      <c r="I35" s="206"/>
      <c r="J35" s="206"/>
      <c r="K35" s="206"/>
      <c r="L35" s="206"/>
      <c r="M35" s="206"/>
      <c r="N35" s="206"/>
      <c r="O35" s="206"/>
      <c r="P35" s="206"/>
      <c r="Q35" s="206"/>
    </row>
    <row r="36" spans="1:17">
      <c r="A36" s="354" t="s">
        <v>42</v>
      </c>
      <c r="B36" s="203">
        <f t="shared" ref="B36:G36" si="5">B19</f>
        <v>0</v>
      </c>
      <c r="C36" s="203">
        <f t="shared" si="5"/>
        <v>0</v>
      </c>
      <c r="D36" s="203">
        <f t="shared" si="5"/>
        <v>0</v>
      </c>
      <c r="E36" s="203">
        <f t="shared" si="5"/>
        <v>0</v>
      </c>
      <c r="F36" s="203">
        <f t="shared" si="5"/>
        <v>0</v>
      </c>
      <c r="G36" s="203">
        <f t="shared" si="5"/>
        <v>0</v>
      </c>
      <c r="H36" s="252"/>
      <c r="I36" s="206"/>
      <c r="J36" s="206"/>
      <c r="K36" s="206"/>
      <c r="L36" s="206"/>
      <c r="M36" s="206"/>
      <c r="N36" s="206"/>
      <c r="O36" s="206"/>
      <c r="P36" s="206"/>
      <c r="Q36" s="206"/>
    </row>
    <row r="37" spans="1:17">
      <c r="A37" s="354" t="s">
        <v>159</v>
      </c>
      <c r="B37" s="203">
        <f t="shared" ref="B37:G37" si="6">B21</f>
        <v>5.5187687099009421</v>
      </c>
      <c r="C37" s="203">
        <f t="shared" si="6"/>
        <v>0</v>
      </c>
      <c r="D37" s="203">
        <f t="shared" si="6"/>
        <v>0</v>
      </c>
      <c r="E37" s="203">
        <f t="shared" si="6"/>
        <v>0</v>
      </c>
      <c r="F37" s="203">
        <f t="shared" si="6"/>
        <v>0</v>
      </c>
      <c r="G37" s="203">
        <f t="shared" si="6"/>
        <v>0</v>
      </c>
      <c r="H37" s="252"/>
      <c r="I37" s="252"/>
      <c r="J37" s="252"/>
      <c r="K37" s="252"/>
      <c r="L37" s="252"/>
      <c r="M37" s="252"/>
      <c r="N37" s="206"/>
      <c r="O37" s="206"/>
      <c r="P37" s="206"/>
      <c r="Q37" s="206"/>
    </row>
    <row r="38" spans="1:17">
      <c r="A38" s="354" t="s">
        <v>160</v>
      </c>
      <c r="B38" s="203">
        <f t="shared" ref="B38:G38" si="7">B23</f>
        <v>12.927697899918464</v>
      </c>
      <c r="C38" s="203">
        <f t="shared" si="7"/>
        <v>0</v>
      </c>
      <c r="D38" s="203">
        <f t="shared" si="7"/>
        <v>0</v>
      </c>
      <c r="E38" s="203">
        <f t="shared" si="7"/>
        <v>0</v>
      </c>
      <c r="F38" s="203">
        <f t="shared" si="7"/>
        <v>0</v>
      </c>
      <c r="G38" s="203">
        <f t="shared" si="7"/>
        <v>0</v>
      </c>
      <c r="H38" s="252"/>
      <c r="I38" s="206"/>
      <c r="J38" s="206"/>
      <c r="K38" s="206"/>
      <c r="L38" s="206"/>
      <c r="M38" s="206"/>
      <c r="N38" s="206"/>
      <c r="O38" s="206"/>
      <c r="P38" s="206"/>
      <c r="Q38" s="206"/>
    </row>
    <row r="39" spans="1:17">
      <c r="A39" s="102" t="s">
        <v>43</v>
      </c>
      <c r="B39" s="88"/>
      <c r="C39" s="88"/>
      <c r="D39" s="88"/>
      <c r="E39" s="88"/>
      <c r="H39" s="206"/>
      <c r="I39" s="206"/>
      <c r="J39" s="206"/>
      <c r="K39" s="206"/>
      <c r="L39" s="206"/>
      <c r="M39" s="206"/>
      <c r="N39" s="206"/>
      <c r="O39" s="206"/>
      <c r="P39" s="206"/>
      <c r="Q39" s="206"/>
    </row>
    <row r="40" spans="1:17">
      <c r="A40" s="102" t="s">
        <v>232</v>
      </c>
      <c r="B40" s="88"/>
      <c r="C40" s="88"/>
      <c r="D40" s="88"/>
      <c r="E40" s="88"/>
      <c r="H40" s="206"/>
      <c r="I40" s="206"/>
      <c r="J40" s="206"/>
      <c r="K40" s="206"/>
      <c r="L40" s="206"/>
      <c r="M40" s="206"/>
      <c r="N40" s="206"/>
      <c r="O40" s="206"/>
      <c r="P40" s="206"/>
      <c r="Q40" s="206"/>
    </row>
    <row r="41" spans="1:17">
      <c r="A41" s="102" t="s">
        <v>237</v>
      </c>
      <c r="B41" s="88"/>
      <c r="C41" s="88"/>
      <c r="D41" s="88"/>
      <c r="E41" s="88"/>
      <c r="G41" s="206"/>
      <c r="I41" s="206"/>
      <c r="J41" s="206"/>
      <c r="K41" s="206"/>
      <c r="L41" s="206"/>
      <c r="M41" s="206"/>
      <c r="N41" s="206"/>
      <c r="O41" s="206"/>
      <c r="P41" s="206"/>
      <c r="Q41" s="206"/>
    </row>
    <row r="42" spans="1:17">
      <c r="A42" s="102" t="s">
        <v>238</v>
      </c>
      <c r="B42" s="88"/>
      <c r="C42" s="88"/>
      <c r="D42" s="88"/>
      <c r="E42" s="88"/>
      <c r="H42" s="206"/>
      <c r="I42" s="206"/>
      <c r="J42" s="206"/>
      <c r="K42" s="206"/>
      <c r="L42" s="206"/>
      <c r="M42" s="206"/>
      <c r="N42" s="206"/>
      <c r="O42" s="206"/>
      <c r="P42" s="206"/>
      <c r="Q42" s="206"/>
    </row>
    <row r="43" spans="1:17">
      <c r="B43" s="102"/>
      <c r="C43" s="102"/>
      <c r="D43" s="102"/>
      <c r="E43" s="102"/>
      <c r="F43" s="102"/>
      <c r="G43" s="102"/>
      <c r="H43" s="102"/>
      <c r="I43" s="102"/>
      <c r="J43" s="102"/>
      <c r="K43" s="102"/>
      <c r="L43" s="102"/>
      <c r="M43" s="102"/>
      <c r="N43" s="206"/>
      <c r="O43" s="206"/>
      <c r="P43" s="206"/>
      <c r="Q43" s="206"/>
    </row>
    <row r="44" spans="1:17">
      <c r="B44" s="102"/>
      <c r="C44" s="102"/>
      <c r="D44" s="102"/>
      <c r="E44" s="102"/>
      <c r="F44" s="102"/>
      <c r="G44" s="102"/>
      <c r="H44" s="102"/>
      <c r="I44" s="102"/>
      <c r="J44" s="102"/>
      <c r="K44" s="102"/>
      <c r="L44" s="102"/>
      <c r="M44" s="102"/>
      <c r="N44" s="102"/>
      <c r="O44" s="206"/>
      <c r="P44" s="206"/>
      <c r="Q44" s="206"/>
    </row>
    <row r="45" spans="1:17">
      <c r="B45" s="88"/>
      <c r="C45" s="88"/>
      <c r="D45" s="88"/>
      <c r="E45" s="88"/>
      <c r="N45" s="206"/>
      <c r="O45" s="206"/>
      <c r="P45" s="206"/>
      <c r="Q45" s="206"/>
    </row>
    <row r="46" spans="1:17" ht="15.75">
      <c r="A46" s="216" t="s">
        <v>217</v>
      </c>
      <c r="B46" s="89"/>
      <c r="C46" s="88"/>
      <c r="D46" s="88"/>
      <c r="E46" s="88"/>
      <c r="N46" s="206"/>
      <c r="O46" s="206"/>
      <c r="P46" s="206"/>
      <c r="Q46" s="206"/>
    </row>
    <row r="47" spans="1:17" ht="15.75">
      <c r="A47" s="217" t="s">
        <v>156</v>
      </c>
      <c r="B47" s="218" t="s">
        <v>161</v>
      </c>
      <c r="C47" s="88"/>
      <c r="D47" s="88"/>
      <c r="E47" s="88"/>
      <c r="N47" s="206"/>
      <c r="O47" s="206"/>
      <c r="P47" s="206"/>
      <c r="Q47" s="206"/>
    </row>
    <row r="48" spans="1:17">
      <c r="A48" s="219" t="str">
        <f>A19</f>
        <v>Subtransmission</v>
      </c>
      <c r="B48" s="188">
        <f>C19</f>
        <v>0</v>
      </c>
      <c r="C48" s="88"/>
      <c r="D48" s="88"/>
      <c r="E48" s="88"/>
      <c r="N48" s="206"/>
      <c r="O48" s="206"/>
      <c r="P48" s="206"/>
      <c r="Q48" s="206"/>
    </row>
    <row r="49" spans="1:2">
      <c r="A49" s="219" t="str">
        <f>A21</f>
        <v>High Voltage</v>
      </c>
      <c r="B49" s="188">
        <f>C21</f>
        <v>0</v>
      </c>
    </row>
    <row r="50" spans="1:2">
      <c r="A50" s="219" t="str">
        <f>A23</f>
        <v>Low Voltage</v>
      </c>
      <c r="B50" s="188">
        <f>C23</f>
        <v>0</v>
      </c>
    </row>
  </sheetData>
  <mergeCells count="2">
    <mergeCell ref="B15:G15"/>
    <mergeCell ref="H15:M15"/>
  </mergeCells>
  <pageMargins left="0.39370078740157483" right="0.39370078740157483" top="0.39370078740157483" bottom="0.98425196850393704" header="0.51181102362204722" footer="0.51181102362204722"/>
  <pageSetup paperSize="9" scale="63" orientation="landscape" r:id="rId1"/>
  <headerFooter alignWithMargins="0">
    <oddFooter>&amp;C&amp;P</oddFooter>
  </headerFooter>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1"/>
    <pageSetUpPr fitToPage="1"/>
  </sheetPr>
  <dimension ref="A1:S65"/>
  <sheetViews>
    <sheetView showGridLines="0" zoomScale="85" zoomScaleNormal="85" workbookViewId="0">
      <pane xSplit="2" ySplit="5" topLeftCell="C6" activePane="bottomRight" state="frozen"/>
      <selection activeCell="B146" sqref="B146"/>
      <selection pane="topRight" activeCell="B146" sqref="B146"/>
      <selection pane="bottomLeft" activeCell="B146" sqref="B146"/>
      <selection pane="bottomRight" activeCell="C6" sqref="C6"/>
    </sheetView>
  </sheetViews>
  <sheetFormatPr defaultRowHeight="12.75" outlineLevelCol="1"/>
  <cols>
    <col min="1" max="1" width="8" style="88" customWidth="1"/>
    <col min="2" max="2" width="63.42578125" style="88" customWidth="1"/>
    <col min="3" max="3" width="9.7109375" style="88" bestFit="1" customWidth="1"/>
    <col min="4" max="4" width="25" style="88" bestFit="1" customWidth="1"/>
    <col min="5" max="5" width="7.42578125" style="88" customWidth="1"/>
    <col min="6" max="6" width="8.7109375" style="158" bestFit="1" customWidth="1"/>
    <col min="7" max="7" width="0.7109375" style="158" customWidth="1"/>
    <col min="8" max="8" width="10.42578125" style="108" customWidth="1" outlineLevel="1"/>
    <col min="9" max="9" width="9.5703125" style="158" bestFit="1" customWidth="1" outlineLevel="1"/>
    <col min="10" max="13" width="9.42578125" style="158" customWidth="1" outlineLevel="1"/>
    <col min="14" max="14" width="11.42578125" style="158" customWidth="1"/>
    <col min="15" max="16" width="10.42578125" style="88" customWidth="1"/>
    <col min="17" max="17" width="11" style="88" customWidth="1"/>
    <col min="18" max="18" width="10.85546875" style="88" customWidth="1"/>
    <col min="19" max="19" width="11.42578125" style="88" customWidth="1"/>
    <col min="20" max="256" width="9.140625" style="88"/>
    <col min="257" max="257" width="8" style="88" customWidth="1"/>
    <col min="258" max="258" width="63.42578125" style="88" customWidth="1"/>
    <col min="259" max="259" width="9.7109375" style="88" bestFit="1" customWidth="1"/>
    <col min="260" max="260" width="11.5703125" style="88" bestFit="1" customWidth="1"/>
    <col min="261" max="261" width="7.42578125" style="88" customWidth="1"/>
    <col min="262" max="262" width="8.7109375" style="88" bestFit="1" customWidth="1"/>
    <col min="263" max="263" width="0.7109375" style="88" customWidth="1"/>
    <col min="264" max="264" width="10.42578125" style="88" customWidth="1"/>
    <col min="265" max="265" width="9.5703125" style="88" bestFit="1" customWidth="1"/>
    <col min="266" max="269" width="9.42578125" style="88" customWidth="1"/>
    <col min="270" max="270" width="11.42578125" style="88" customWidth="1"/>
    <col min="271" max="272" width="10.42578125" style="88" customWidth="1"/>
    <col min="273" max="273" width="11" style="88" customWidth="1"/>
    <col min="274" max="274" width="10.85546875" style="88" customWidth="1"/>
    <col min="275" max="275" width="11.42578125" style="88" customWidth="1"/>
    <col min="276" max="512" width="9.140625" style="88"/>
    <col min="513" max="513" width="8" style="88" customWidth="1"/>
    <col min="514" max="514" width="63.42578125" style="88" customWidth="1"/>
    <col min="515" max="515" width="9.7109375" style="88" bestFit="1" customWidth="1"/>
    <col min="516" max="516" width="11.5703125" style="88" bestFit="1" customWidth="1"/>
    <col min="517" max="517" width="7.42578125" style="88" customWidth="1"/>
    <col min="518" max="518" width="8.7109375" style="88" bestFit="1" customWidth="1"/>
    <col min="519" max="519" width="0.7109375" style="88" customWidth="1"/>
    <col min="520" max="520" width="10.42578125" style="88" customWidth="1"/>
    <col min="521" max="521" width="9.5703125" style="88" bestFit="1" customWidth="1"/>
    <col min="522" max="525" width="9.42578125" style="88" customWidth="1"/>
    <col min="526" max="526" width="11.42578125" style="88" customWidth="1"/>
    <col min="527" max="528" width="10.42578125" style="88" customWidth="1"/>
    <col min="529" max="529" width="11" style="88" customWidth="1"/>
    <col min="530" max="530" width="10.85546875" style="88" customWidth="1"/>
    <col min="531" max="531" width="11.42578125" style="88" customWidth="1"/>
    <col min="532" max="768" width="9.140625" style="88"/>
    <col min="769" max="769" width="8" style="88" customWidth="1"/>
    <col min="770" max="770" width="63.42578125" style="88" customWidth="1"/>
    <col min="771" max="771" width="9.7109375" style="88" bestFit="1" customWidth="1"/>
    <col min="772" max="772" width="11.5703125" style="88" bestFit="1" customWidth="1"/>
    <col min="773" max="773" width="7.42578125" style="88" customWidth="1"/>
    <col min="774" max="774" width="8.7109375" style="88" bestFit="1" customWidth="1"/>
    <col min="775" max="775" width="0.7109375" style="88" customWidth="1"/>
    <col min="776" max="776" width="10.42578125" style="88" customWidth="1"/>
    <col min="777" max="777" width="9.5703125" style="88" bestFit="1" customWidth="1"/>
    <col min="778" max="781" width="9.42578125" style="88" customWidth="1"/>
    <col min="782" max="782" width="11.42578125" style="88" customWidth="1"/>
    <col min="783" max="784" width="10.42578125" style="88" customWidth="1"/>
    <col min="785" max="785" width="11" style="88" customWidth="1"/>
    <col min="786" max="786" width="10.85546875" style="88" customWidth="1"/>
    <col min="787" max="787" width="11.42578125" style="88" customWidth="1"/>
    <col min="788" max="1024" width="9.140625" style="88"/>
    <col min="1025" max="1025" width="8" style="88" customWidth="1"/>
    <col min="1026" max="1026" width="63.42578125" style="88" customWidth="1"/>
    <col min="1027" max="1027" width="9.7109375" style="88" bestFit="1" customWidth="1"/>
    <col min="1028" max="1028" width="11.5703125" style="88" bestFit="1" customWidth="1"/>
    <col min="1029" max="1029" width="7.42578125" style="88" customWidth="1"/>
    <col min="1030" max="1030" width="8.7109375" style="88" bestFit="1" customWidth="1"/>
    <col min="1031" max="1031" width="0.7109375" style="88" customWidth="1"/>
    <col min="1032" max="1032" width="10.42578125" style="88" customWidth="1"/>
    <col min="1033" max="1033" width="9.5703125" style="88" bestFit="1" customWidth="1"/>
    <col min="1034" max="1037" width="9.42578125" style="88" customWidth="1"/>
    <col min="1038" max="1038" width="11.42578125" style="88" customWidth="1"/>
    <col min="1039" max="1040" width="10.42578125" style="88" customWidth="1"/>
    <col min="1041" max="1041" width="11" style="88" customWidth="1"/>
    <col min="1042" max="1042" width="10.85546875" style="88" customWidth="1"/>
    <col min="1043" max="1043" width="11.42578125" style="88" customWidth="1"/>
    <col min="1044" max="1280" width="9.140625" style="88"/>
    <col min="1281" max="1281" width="8" style="88" customWidth="1"/>
    <col min="1282" max="1282" width="63.42578125" style="88" customWidth="1"/>
    <col min="1283" max="1283" width="9.7109375" style="88" bestFit="1" customWidth="1"/>
    <col min="1284" max="1284" width="11.5703125" style="88" bestFit="1" customWidth="1"/>
    <col min="1285" max="1285" width="7.42578125" style="88" customWidth="1"/>
    <col min="1286" max="1286" width="8.7109375" style="88" bestFit="1" customWidth="1"/>
    <col min="1287" max="1287" width="0.7109375" style="88" customWidth="1"/>
    <col min="1288" max="1288" width="10.42578125" style="88" customWidth="1"/>
    <col min="1289" max="1289" width="9.5703125" style="88" bestFit="1" customWidth="1"/>
    <col min="1290" max="1293" width="9.42578125" style="88" customWidth="1"/>
    <col min="1294" max="1294" width="11.42578125" style="88" customWidth="1"/>
    <col min="1295" max="1296" width="10.42578125" style="88" customWidth="1"/>
    <col min="1297" max="1297" width="11" style="88" customWidth="1"/>
    <col min="1298" max="1298" width="10.85546875" style="88" customWidth="1"/>
    <col min="1299" max="1299" width="11.42578125" style="88" customWidth="1"/>
    <col min="1300" max="1536" width="9.140625" style="88"/>
    <col min="1537" max="1537" width="8" style="88" customWidth="1"/>
    <col min="1538" max="1538" width="63.42578125" style="88" customWidth="1"/>
    <col min="1539" max="1539" width="9.7109375" style="88" bestFit="1" customWidth="1"/>
    <col min="1540" max="1540" width="11.5703125" style="88" bestFit="1" customWidth="1"/>
    <col min="1541" max="1541" width="7.42578125" style="88" customWidth="1"/>
    <col min="1542" max="1542" width="8.7109375" style="88" bestFit="1" customWidth="1"/>
    <col min="1543" max="1543" width="0.7109375" style="88" customWidth="1"/>
    <col min="1544" max="1544" width="10.42578125" style="88" customWidth="1"/>
    <col min="1545" max="1545" width="9.5703125" style="88" bestFit="1" customWidth="1"/>
    <col min="1546" max="1549" width="9.42578125" style="88" customWidth="1"/>
    <col min="1550" max="1550" width="11.42578125" style="88" customWidth="1"/>
    <col min="1551" max="1552" width="10.42578125" style="88" customWidth="1"/>
    <col min="1553" max="1553" width="11" style="88" customWidth="1"/>
    <col min="1554" max="1554" width="10.85546875" style="88" customWidth="1"/>
    <col min="1555" max="1555" width="11.42578125" style="88" customWidth="1"/>
    <col min="1556" max="1792" width="9.140625" style="88"/>
    <col min="1793" max="1793" width="8" style="88" customWidth="1"/>
    <col min="1794" max="1794" width="63.42578125" style="88" customWidth="1"/>
    <col min="1795" max="1795" width="9.7109375" style="88" bestFit="1" customWidth="1"/>
    <col min="1796" max="1796" width="11.5703125" style="88" bestFit="1" customWidth="1"/>
    <col min="1797" max="1797" width="7.42578125" style="88" customWidth="1"/>
    <col min="1798" max="1798" width="8.7109375" style="88" bestFit="1" customWidth="1"/>
    <col min="1799" max="1799" width="0.7109375" style="88" customWidth="1"/>
    <col min="1800" max="1800" width="10.42578125" style="88" customWidth="1"/>
    <col min="1801" max="1801" width="9.5703125" style="88" bestFit="1" customWidth="1"/>
    <col min="1802" max="1805" width="9.42578125" style="88" customWidth="1"/>
    <col min="1806" max="1806" width="11.42578125" style="88" customWidth="1"/>
    <col min="1807" max="1808" width="10.42578125" style="88" customWidth="1"/>
    <col min="1809" max="1809" width="11" style="88" customWidth="1"/>
    <col min="1810" max="1810" width="10.85546875" style="88" customWidth="1"/>
    <col min="1811" max="1811" width="11.42578125" style="88" customWidth="1"/>
    <col min="1812" max="2048" width="9.140625" style="88"/>
    <col min="2049" max="2049" width="8" style="88" customWidth="1"/>
    <col min="2050" max="2050" width="63.42578125" style="88" customWidth="1"/>
    <col min="2051" max="2051" width="9.7109375" style="88" bestFit="1" customWidth="1"/>
    <col min="2052" max="2052" width="11.5703125" style="88" bestFit="1" customWidth="1"/>
    <col min="2053" max="2053" width="7.42578125" style="88" customWidth="1"/>
    <col min="2054" max="2054" width="8.7109375" style="88" bestFit="1" customWidth="1"/>
    <col min="2055" max="2055" width="0.7109375" style="88" customWidth="1"/>
    <col min="2056" max="2056" width="10.42578125" style="88" customWidth="1"/>
    <col min="2057" max="2057" width="9.5703125" style="88" bestFit="1" customWidth="1"/>
    <col min="2058" max="2061" width="9.42578125" style="88" customWidth="1"/>
    <col min="2062" max="2062" width="11.42578125" style="88" customWidth="1"/>
    <col min="2063" max="2064" width="10.42578125" style="88" customWidth="1"/>
    <col min="2065" max="2065" width="11" style="88" customWidth="1"/>
    <col min="2066" max="2066" width="10.85546875" style="88" customWidth="1"/>
    <col min="2067" max="2067" width="11.42578125" style="88" customWidth="1"/>
    <col min="2068" max="2304" width="9.140625" style="88"/>
    <col min="2305" max="2305" width="8" style="88" customWidth="1"/>
    <col min="2306" max="2306" width="63.42578125" style="88" customWidth="1"/>
    <col min="2307" max="2307" width="9.7109375" style="88" bestFit="1" customWidth="1"/>
    <col min="2308" max="2308" width="11.5703125" style="88" bestFit="1" customWidth="1"/>
    <col min="2309" max="2309" width="7.42578125" style="88" customWidth="1"/>
    <col min="2310" max="2310" width="8.7109375" style="88" bestFit="1" customWidth="1"/>
    <col min="2311" max="2311" width="0.7109375" style="88" customWidth="1"/>
    <col min="2312" max="2312" width="10.42578125" style="88" customWidth="1"/>
    <col min="2313" max="2313" width="9.5703125" style="88" bestFit="1" customWidth="1"/>
    <col min="2314" max="2317" width="9.42578125" style="88" customWidth="1"/>
    <col min="2318" max="2318" width="11.42578125" style="88" customWidth="1"/>
    <col min="2319" max="2320" width="10.42578125" style="88" customWidth="1"/>
    <col min="2321" max="2321" width="11" style="88" customWidth="1"/>
    <col min="2322" max="2322" width="10.85546875" style="88" customWidth="1"/>
    <col min="2323" max="2323" width="11.42578125" style="88" customWidth="1"/>
    <col min="2324" max="2560" width="9.140625" style="88"/>
    <col min="2561" max="2561" width="8" style="88" customWidth="1"/>
    <col min="2562" max="2562" width="63.42578125" style="88" customWidth="1"/>
    <col min="2563" max="2563" width="9.7109375" style="88" bestFit="1" customWidth="1"/>
    <col min="2564" max="2564" width="11.5703125" style="88" bestFit="1" customWidth="1"/>
    <col min="2565" max="2565" width="7.42578125" style="88" customWidth="1"/>
    <col min="2566" max="2566" width="8.7109375" style="88" bestFit="1" customWidth="1"/>
    <col min="2567" max="2567" width="0.7109375" style="88" customWidth="1"/>
    <col min="2568" max="2568" width="10.42578125" style="88" customWidth="1"/>
    <col min="2569" max="2569" width="9.5703125" style="88" bestFit="1" customWidth="1"/>
    <col min="2570" max="2573" width="9.42578125" style="88" customWidth="1"/>
    <col min="2574" max="2574" width="11.42578125" style="88" customWidth="1"/>
    <col min="2575" max="2576" width="10.42578125" style="88" customWidth="1"/>
    <col min="2577" max="2577" width="11" style="88" customWidth="1"/>
    <col min="2578" max="2578" width="10.85546875" style="88" customWidth="1"/>
    <col min="2579" max="2579" width="11.42578125" style="88" customWidth="1"/>
    <col min="2580" max="2816" width="9.140625" style="88"/>
    <col min="2817" max="2817" width="8" style="88" customWidth="1"/>
    <col min="2818" max="2818" width="63.42578125" style="88" customWidth="1"/>
    <col min="2819" max="2819" width="9.7109375" style="88" bestFit="1" customWidth="1"/>
    <col min="2820" max="2820" width="11.5703125" style="88" bestFit="1" customWidth="1"/>
    <col min="2821" max="2821" width="7.42578125" style="88" customWidth="1"/>
    <col min="2822" max="2822" width="8.7109375" style="88" bestFit="1" customWidth="1"/>
    <col min="2823" max="2823" width="0.7109375" style="88" customWidth="1"/>
    <col min="2824" max="2824" width="10.42578125" style="88" customWidth="1"/>
    <col min="2825" max="2825" width="9.5703125" style="88" bestFit="1" customWidth="1"/>
    <col min="2826" max="2829" width="9.42578125" style="88" customWidth="1"/>
    <col min="2830" max="2830" width="11.42578125" style="88" customWidth="1"/>
    <col min="2831" max="2832" width="10.42578125" style="88" customWidth="1"/>
    <col min="2833" max="2833" width="11" style="88" customWidth="1"/>
    <col min="2834" max="2834" width="10.85546875" style="88" customWidth="1"/>
    <col min="2835" max="2835" width="11.42578125" style="88" customWidth="1"/>
    <col min="2836" max="3072" width="9.140625" style="88"/>
    <col min="3073" max="3073" width="8" style="88" customWidth="1"/>
    <col min="3074" max="3074" width="63.42578125" style="88" customWidth="1"/>
    <col min="3075" max="3075" width="9.7109375" style="88" bestFit="1" customWidth="1"/>
    <col min="3076" max="3076" width="11.5703125" style="88" bestFit="1" customWidth="1"/>
    <col min="3077" max="3077" width="7.42578125" style="88" customWidth="1"/>
    <col min="3078" max="3078" width="8.7109375" style="88" bestFit="1" customWidth="1"/>
    <col min="3079" max="3079" width="0.7109375" style="88" customWidth="1"/>
    <col min="3080" max="3080" width="10.42578125" style="88" customWidth="1"/>
    <col min="3081" max="3081" width="9.5703125" style="88" bestFit="1" customWidth="1"/>
    <col min="3082" max="3085" width="9.42578125" style="88" customWidth="1"/>
    <col min="3086" max="3086" width="11.42578125" style="88" customWidth="1"/>
    <col min="3087" max="3088" width="10.42578125" style="88" customWidth="1"/>
    <col min="3089" max="3089" width="11" style="88" customWidth="1"/>
    <col min="3090" max="3090" width="10.85546875" style="88" customWidth="1"/>
    <col min="3091" max="3091" width="11.42578125" style="88" customWidth="1"/>
    <col min="3092" max="3328" width="9.140625" style="88"/>
    <col min="3329" max="3329" width="8" style="88" customWidth="1"/>
    <col min="3330" max="3330" width="63.42578125" style="88" customWidth="1"/>
    <col min="3331" max="3331" width="9.7109375" style="88" bestFit="1" customWidth="1"/>
    <col min="3332" max="3332" width="11.5703125" style="88" bestFit="1" customWidth="1"/>
    <col min="3333" max="3333" width="7.42578125" style="88" customWidth="1"/>
    <col min="3334" max="3334" width="8.7109375" style="88" bestFit="1" customWidth="1"/>
    <col min="3335" max="3335" width="0.7109375" style="88" customWidth="1"/>
    <col min="3336" max="3336" width="10.42578125" style="88" customWidth="1"/>
    <col min="3337" max="3337" width="9.5703125" style="88" bestFit="1" customWidth="1"/>
    <col min="3338" max="3341" width="9.42578125" style="88" customWidth="1"/>
    <col min="3342" max="3342" width="11.42578125" style="88" customWidth="1"/>
    <col min="3343" max="3344" width="10.42578125" style="88" customWidth="1"/>
    <col min="3345" max="3345" width="11" style="88" customWidth="1"/>
    <col min="3346" max="3346" width="10.85546875" style="88" customWidth="1"/>
    <col min="3347" max="3347" width="11.42578125" style="88" customWidth="1"/>
    <col min="3348" max="3584" width="9.140625" style="88"/>
    <col min="3585" max="3585" width="8" style="88" customWidth="1"/>
    <col min="3586" max="3586" width="63.42578125" style="88" customWidth="1"/>
    <col min="3587" max="3587" width="9.7109375" style="88" bestFit="1" customWidth="1"/>
    <col min="3588" max="3588" width="11.5703125" style="88" bestFit="1" customWidth="1"/>
    <col min="3589" max="3589" width="7.42578125" style="88" customWidth="1"/>
    <col min="3590" max="3590" width="8.7109375" style="88" bestFit="1" customWidth="1"/>
    <col min="3591" max="3591" width="0.7109375" style="88" customWidth="1"/>
    <col min="3592" max="3592" width="10.42578125" style="88" customWidth="1"/>
    <col min="3593" max="3593" width="9.5703125" style="88" bestFit="1" customWidth="1"/>
    <col min="3594" max="3597" width="9.42578125" style="88" customWidth="1"/>
    <col min="3598" max="3598" width="11.42578125" style="88" customWidth="1"/>
    <col min="3599" max="3600" width="10.42578125" style="88" customWidth="1"/>
    <col min="3601" max="3601" width="11" style="88" customWidth="1"/>
    <col min="3602" max="3602" width="10.85546875" style="88" customWidth="1"/>
    <col min="3603" max="3603" width="11.42578125" style="88" customWidth="1"/>
    <col min="3604" max="3840" width="9.140625" style="88"/>
    <col min="3841" max="3841" width="8" style="88" customWidth="1"/>
    <col min="3842" max="3842" width="63.42578125" style="88" customWidth="1"/>
    <col min="3843" max="3843" width="9.7109375" style="88" bestFit="1" customWidth="1"/>
    <col min="3844" max="3844" width="11.5703125" style="88" bestFit="1" customWidth="1"/>
    <col min="3845" max="3845" width="7.42578125" style="88" customWidth="1"/>
    <col min="3846" max="3846" width="8.7109375" style="88" bestFit="1" customWidth="1"/>
    <col min="3847" max="3847" width="0.7109375" style="88" customWidth="1"/>
    <col min="3848" max="3848" width="10.42578125" style="88" customWidth="1"/>
    <col min="3849" max="3849" width="9.5703125" style="88" bestFit="1" customWidth="1"/>
    <col min="3850" max="3853" width="9.42578125" style="88" customWidth="1"/>
    <col min="3854" max="3854" width="11.42578125" style="88" customWidth="1"/>
    <col min="3855" max="3856" width="10.42578125" style="88" customWidth="1"/>
    <col min="3857" max="3857" width="11" style="88" customWidth="1"/>
    <col min="3858" max="3858" width="10.85546875" style="88" customWidth="1"/>
    <col min="3859" max="3859" width="11.42578125" style="88" customWidth="1"/>
    <col min="3860" max="4096" width="9.140625" style="88"/>
    <col min="4097" max="4097" width="8" style="88" customWidth="1"/>
    <col min="4098" max="4098" width="63.42578125" style="88" customWidth="1"/>
    <col min="4099" max="4099" width="9.7109375" style="88" bestFit="1" customWidth="1"/>
    <col min="4100" max="4100" width="11.5703125" style="88" bestFit="1" customWidth="1"/>
    <col min="4101" max="4101" width="7.42578125" style="88" customWidth="1"/>
    <col min="4102" max="4102" width="8.7109375" style="88" bestFit="1" customWidth="1"/>
    <col min="4103" max="4103" width="0.7109375" style="88" customWidth="1"/>
    <col min="4104" max="4104" width="10.42578125" style="88" customWidth="1"/>
    <col min="4105" max="4105" width="9.5703125" style="88" bestFit="1" customWidth="1"/>
    <col min="4106" max="4109" width="9.42578125" style="88" customWidth="1"/>
    <col min="4110" max="4110" width="11.42578125" style="88" customWidth="1"/>
    <col min="4111" max="4112" width="10.42578125" style="88" customWidth="1"/>
    <col min="4113" max="4113" width="11" style="88" customWidth="1"/>
    <col min="4114" max="4114" width="10.85546875" style="88" customWidth="1"/>
    <col min="4115" max="4115" width="11.42578125" style="88" customWidth="1"/>
    <col min="4116" max="4352" width="9.140625" style="88"/>
    <col min="4353" max="4353" width="8" style="88" customWidth="1"/>
    <col min="4354" max="4354" width="63.42578125" style="88" customWidth="1"/>
    <col min="4355" max="4355" width="9.7109375" style="88" bestFit="1" customWidth="1"/>
    <col min="4356" max="4356" width="11.5703125" style="88" bestFit="1" customWidth="1"/>
    <col min="4357" max="4357" width="7.42578125" style="88" customWidth="1"/>
    <col min="4358" max="4358" width="8.7109375" style="88" bestFit="1" customWidth="1"/>
    <col min="4359" max="4359" width="0.7109375" style="88" customWidth="1"/>
    <col min="4360" max="4360" width="10.42578125" style="88" customWidth="1"/>
    <col min="4361" max="4361" width="9.5703125" style="88" bestFit="1" customWidth="1"/>
    <col min="4362" max="4365" width="9.42578125" style="88" customWidth="1"/>
    <col min="4366" max="4366" width="11.42578125" style="88" customWidth="1"/>
    <col min="4367" max="4368" width="10.42578125" style="88" customWidth="1"/>
    <col min="4369" max="4369" width="11" style="88" customWidth="1"/>
    <col min="4370" max="4370" width="10.85546875" style="88" customWidth="1"/>
    <col min="4371" max="4371" width="11.42578125" style="88" customWidth="1"/>
    <col min="4372" max="4608" width="9.140625" style="88"/>
    <col min="4609" max="4609" width="8" style="88" customWidth="1"/>
    <col min="4610" max="4610" width="63.42578125" style="88" customWidth="1"/>
    <col min="4611" max="4611" width="9.7109375" style="88" bestFit="1" customWidth="1"/>
    <col min="4612" max="4612" width="11.5703125" style="88" bestFit="1" customWidth="1"/>
    <col min="4613" max="4613" width="7.42578125" style="88" customWidth="1"/>
    <col min="4614" max="4614" width="8.7109375" style="88" bestFit="1" customWidth="1"/>
    <col min="4615" max="4615" width="0.7109375" style="88" customWidth="1"/>
    <col min="4616" max="4616" width="10.42578125" style="88" customWidth="1"/>
    <col min="4617" max="4617" width="9.5703125" style="88" bestFit="1" customWidth="1"/>
    <col min="4618" max="4621" width="9.42578125" style="88" customWidth="1"/>
    <col min="4622" max="4622" width="11.42578125" style="88" customWidth="1"/>
    <col min="4623" max="4624" width="10.42578125" style="88" customWidth="1"/>
    <col min="4625" max="4625" width="11" style="88" customWidth="1"/>
    <col min="4626" max="4626" width="10.85546875" style="88" customWidth="1"/>
    <col min="4627" max="4627" width="11.42578125" style="88" customWidth="1"/>
    <col min="4628" max="4864" width="9.140625" style="88"/>
    <col min="4865" max="4865" width="8" style="88" customWidth="1"/>
    <col min="4866" max="4866" width="63.42578125" style="88" customWidth="1"/>
    <col min="4867" max="4867" width="9.7109375" style="88" bestFit="1" customWidth="1"/>
    <col min="4868" max="4868" width="11.5703125" style="88" bestFit="1" customWidth="1"/>
    <col min="4869" max="4869" width="7.42578125" style="88" customWidth="1"/>
    <col min="4870" max="4870" width="8.7109375" style="88" bestFit="1" customWidth="1"/>
    <col min="4871" max="4871" width="0.7109375" style="88" customWidth="1"/>
    <col min="4872" max="4872" width="10.42578125" style="88" customWidth="1"/>
    <col min="4873" max="4873" width="9.5703125" style="88" bestFit="1" customWidth="1"/>
    <col min="4874" max="4877" width="9.42578125" style="88" customWidth="1"/>
    <col min="4878" max="4878" width="11.42578125" style="88" customWidth="1"/>
    <col min="4879" max="4880" width="10.42578125" style="88" customWidth="1"/>
    <col min="4881" max="4881" width="11" style="88" customWidth="1"/>
    <col min="4882" max="4882" width="10.85546875" style="88" customWidth="1"/>
    <col min="4883" max="4883" width="11.42578125" style="88" customWidth="1"/>
    <col min="4884" max="5120" width="9.140625" style="88"/>
    <col min="5121" max="5121" width="8" style="88" customWidth="1"/>
    <col min="5122" max="5122" width="63.42578125" style="88" customWidth="1"/>
    <col min="5123" max="5123" width="9.7109375" style="88" bestFit="1" customWidth="1"/>
    <col min="5124" max="5124" width="11.5703125" style="88" bestFit="1" customWidth="1"/>
    <col min="5125" max="5125" width="7.42578125" style="88" customWidth="1"/>
    <col min="5126" max="5126" width="8.7109375" style="88" bestFit="1" customWidth="1"/>
    <col min="5127" max="5127" width="0.7109375" style="88" customWidth="1"/>
    <col min="5128" max="5128" width="10.42578125" style="88" customWidth="1"/>
    <col min="5129" max="5129" width="9.5703125" style="88" bestFit="1" customWidth="1"/>
    <col min="5130" max="5133" width="9.42578125" style="88" customWidth="1"/>
    <col min="5134" max="5134" width="11.42578125" style="88" customWidth="1"/>
    <col min="5135" max="5136" width="10.42578125" style="88" customWidth="1"/>
    <col min="5137" max="5137" width="11" style="88" customWidth="1"/>
    <col min="5138" max="5138" width="10.85546875" style="88" customWidth="1"/>
    <col min="5139" max="5139" width="11.42578125" style="88" customWidth="1"/>
    <col min="5140" max="5376" width="9.140625" style="88"/>
    <col min="5377" max="5377" width="8" style="88" customWidth="1"/>
    <col min="5378" max="5378" width="63.42578125" style="88" customWidth="1"/>
    <col min="5379" max="5379" width="9.7109375" style="88" bestFit="1" customWidth="1"/>
    <col min="5380" max="5380" width="11.5703125" style="88" bestFit="1" customWidth="1"/>
    <col min="5381" max="5381" width="7.42578125" style="88" customWidth="1"/>
    <col min="5382" max="5382" width="8.7109375" style="88" bestFit="1" customWidth="1"/>
    <col min="5383" max="5383" width="0.7109375" style="88" customWidth="1"/>
    <col min="5384" max="5384" width="10.42578125" style="88" customWidth="1"/>
    <col min="5385" max="5385" width="9.5703125" style="88" bestFit="1" customWidth="1"/>
    <col min="5386" max="5389" width="9.42578125" style="88" customWidth="1"/>
    <col min="5390" max="5390" width="11.42578125" style="88" customWidth="1"/>
    <col min="5391" max="5392" width="10.42578125" style="88" customWidth="1"/>
    <col min="5393" max="5393" width="11" style="88" customWidth="1"/>
    <col min="5394" max="5394" width="10.85546875" style="88" customWidth="1"/>
    <col min="5395" max="5395" width="11.42578125" style="88" customWidth="1"/>
    <col min="5396" max="5632" width="9.140625" style="88"/>
    <col min="5633" max="5633" width="8" style="88" customWidth="1"/>
    <col min="5634" max="5634" width="63.42578125" style="88" customWidth="1"/>
    <col min="5635" max="5635" width="9.7109375" style="88" bestFit="1" customWidth="1"/>
    <col min="5636" max="5636" width="11.5703125" style="88" bestFit="1" customWidth="1"/>
    <col min="5637" max="5637" width="7.42578125" style="88" customWidth="1"/>
    <col min="5638" max="5638" width="8.7109375" style="88" bestFit="1" customWidth="1"/>
    <col min="5639" max="5639" width="0.7109375" style="88" customWidth="1"/>
    <col min="5640" max="5640" width="10.42578125" style="88" customWidth="1"/>
    <col min="5641" max="5641" width="9.5703125" style="88" bestFit="1" customWidth="1"/>
    <col min="5642" max="5645" width="9.42578125" style="88" customWidth="1"/>
    <col min="5646" max="5646" width="11.42578125" style="88" customWidth="1"/>
    <col min="5647" max="5648" width="10.42578125" style="88" customWidth="1"/>
    <col min="5649" max="5649" width="11" style="88" customWidth="1"/>
    <col min="5650" max="5650" width="10.85546875" style="88" customWidth="1"/>
    <col min="5651" max="5651" width="11.42578125" style="88" customWidth="1"/>
    <col min="5652" max="5888" width="9.140625" style="88"/>
    <col min="5889" max="5889" width="8" style="88" customWidth="1"/>
    <col min="5890" max="5890" width="63.42578125" style="88" customWidth="1"/>
    <col min="5891" max="5891" width="9.7109375" style="88" bestFit="1" customWidth="1"/>
    <col min="5892" max="5892" width="11.5703125" style="88" bestFit="1" customWidth="1"/>
    <col min="5893" max="5893" width="7.42578125" style="88" customWidth="1"/>
    <col min="5894" max="5894" width="8.7109375" style="88" bestFit="1" customWidth="1"/>
    <col min="5895" max="5895" width="0.7109375" style="88" customWidth="1"/>
    <col min="5896" max="5896" width="10.42578125" style="88" customWidth="1"/>
    <col min="5897" max="5897" width="9.5703125" style="88" bestFit="1" customWidth="1"/>
    <col min="5898" max="5901" width="9.42578125" style="88" customWidth="1"/>
    <col min="5902" max="5902" width="11.42578125" style="88" customWidth="1"/>
    <col min="5903" max="5904" width="10.42578125" style="88" customWidth="1"/>
    <col min="5905" max="5905" width="11" style="88" customWidth="1"/>
    <col min="5906" max="5906" width="10.85546875" style="88" customWidth="1"/>
    <col min="5907" max="5907" width="11.42578125" style="88" customWidth="1"/>
    <col min="5908" max="6144" width="9.140625" style="88"/>
    <col min="6145" max="6145" width="8" style="88" customWidth="1"/>
    <col min="6146" max="6146" width="63.42578125" style="88" customWidth="1"/>
    <col min="6147" max="6147" width="9.7109375" style="88" bestFit="1" customWidth="1"/>
    <col min="6148" max="6148" width="11.5703125" style="88" bestFit="1" customWidth="1"/>
    <col min="6149" max="6149" width="7.42578125" style="88" customWidth="1"/>
    <col min="6150" max="6150" width="8.7109375" style="88" bestFit="1" customWidth="1"/>
    <col min="6151" max="6151" width="0.7109375" style="88" customWidth="1"/>
    <col min="6152" max="6152" width="10.42578125" style="88" customWidth="1"/>
    <col min="6153" max="6153" width="9.5703125" style="88" bestFit="1" customWidth="1"/>
    <col min="6154" max="6157" width="9.42578125" style="88" customWidth="1"/>
    <col min="6158" max="6158" width="11.42578125" style="88" customWidth="1"/>
    <col min="6159" max="6160" width="10.42578125" style="88" customWidth="1"/>
    <col min="6161" max="6161" width="11" style="88" customWidth="1"/>
    <col min="6162" max="6162" width="10.85546875" style="88" customWidth="1"/>
    <col min="6163" max="6163" width="11.42578125" style="88" customWidth="1"/>
    <col min="6164" max="6400" width="9.140625" style="88"/>
    <col min="6401" max="6401" width="8" style="88" customWidth="1"/>
    <col min="6402" max="6402" width="63.42578125" style="88" customWidth="1"/>
    <col min="6403" max="6403" width="9.7109375" style="88" bestFit="1" customWidth="1"/>
    <col min="6404" max="6404" width="11.5703125" style="88" bestFit="1" customWidth="1"/>
    <col min="6405" max="6405" width="7.42578125" style="88" customWidth="1"/>
    <col min="6406" max="6406" width="8.7109375" style="88" bestFit="1" customWidth="1"/>
    <col min="6407" max="6407" width="0.7109375" style="88" customWidth="1"/>
    <col min="6408" max="6408" width="10.42578125" style="88" customWidth="1"/>
    <col min="6409" max="6409" width="9.5703125" style="88" bestFit="1" customWidth="1"/>
    <col min="6410" max="6413" width="9.42578125" style="88" customWidth="1"/>
    <col min="6414" max="6414" width="11.42578125" style="88" customWidth="1"/>
    <col min="6415" max="6416" width="10.42578125" style="88" customWidth="1"/>
    <col min="6417" max="6417" width="11" style="88" customWidth="1"/>
    <col min="6418" max="6418" width="10.85546875" style="88" customWidth="1"/>
    <col min="6419" max="6419" width="11.42578125" style="88" customWidth="1"/>
    <col min="6420" max="6656" width="9.140625" style="88"/>
    <col min="6657" max="6657" width="8" style="88" customWidth="1"/>
    <col min="6658" max="6658" width="63.42578125" style="88" customWidth="1"/>
    <col min="6659" max="6659" width="9.7109375" style="88" bestFit="1" customWidth="1"/>
    <col min="6660" max="6660" width="11.5703125" style="88" bestFit="1" customWidth="1"/>
    <col min="6661" max="6661" width="7.42578125" style="88" customWidth="1"/>
    <col min="6662" max="6662" width="8.7109375" style="88" bestFit="1" customWidth="1"/>
    <col min="6663" max="6663" width="0.7109375" style="88" customWidth="1"/>
    <col min="6664" max="6664" width="10.42578125" style="88" customWidth="1"/>
    <col min="6665" max="6665" width="9.5703125" style="88" bestFit="1" customWidth="1"/>
    <col min="6666" max="6669" width="9.42578125" style="88" customWidth="1"/>
    <col min="6670" max="6670" width="11.42578125" style="88" customWidth="1"/>
    <col min="6671" max="6672" width="10.42578125" style="88" customWidth="1"/>
    <col min="6673" max="6673" width="11" style="88" customWidth="1"/>
    <col min="6674" max="6674" width="10.85546875" style="88" customWidth="1"/>
    <col min="6675" max="6675" width="11.42578125" style="88" customWidth="1"/>
    <col min="6676" max="6912" width="9.140625" style="88"/>
    <col min="6913" max="6913" width="8" style="88" customWidth="1"/>
    <col min="6914" max="6914" width="63.42578125" style="88" customWidth="1"/>
    <col min="6915" max="6915" width="9.7109375" style="88" bestFit="1" customWidth="1"/>
    <col min="6916" max="6916" width="11.5703125" style="88" bestFit="1" customWidth="1"/>
    <col min="6917" max="6917" width="7.42578125" style="88" customWidth="1"/>
    <col min="6918" max="6918" width="8.7109375" style="88" bestFit="1" customWidth="1"/>
    <col min="6919" max="6919" width="0.7109375" style="88" customWidth="1"/>
    <col min="6920" max="6920" width="10.42578125" style="88" customWidth="1"/>
    <col min="6921" max="6921" width="9.5703125" style="88" bestFit="1" customWidth="1"/>
    <col min="6922" max="6925" width="9.42578125" style="88" customWidth="1"/>
    <col min="6926" max="6926" width="11.42578125" style="88" customWidth="1"/>
    <col min="6927" max="6928" width="10.42578125" style="88" customWidth="1"/>
    <col min="6929" max="6929" width="11" style="88" customWidth="1"/>
    <col min="6930" max="6930" width="10.85546875" style="88" customWidth="1"/>
    <col min="6931" max="6931" width="11.42578125" style="88" customWidth="1"/>
    <col min="6932" max="7168" width="9.140625" style="88"/>
    <col min="7169" max="7169" width="8" style="88" customWidth="1"/>
    <col min="7170" max="7170" width="63.42578125" style="88" customWidth="1"/>
    <col min="7171" max="7171" width="9.7109375" style="88" bestFit="1" customWidth="1"/>
    <col min="7172" max="7172" width="11.5703125" style="88" bestFit="1" customWidth="1"/>
    <col min="7173" max="7173" width="7.42578125" style="88" customWidth="1"/>
    <col min="7174" max="7174" width="8.7109375" style="88" bestFit="1" customWidth="1"/>
    <col min="7175" max="7175" width="0.7109375" style="88" customWidth="1"/>
    <col min="7176" max="7176" width="10.42578125" style="88" customWidth="1"/>
    <col min="7177" max="7177" width="9.5703125" style="88" bestFit="1" customWidth="1"/>
    <col min="7178" max="7181" width="9.42578125" style="88" customWidth="1"/>
    <col min="7182" max="7182" width="11.42578125" style="88" customWidth="1"/>
    <col min="7183" max="7184" width="10.42578125" style="88" customWidth="1"/>
    <col min="7185" max="7185" width="11" style="88" customWidth="1"/>
    <col min="7186" max="7186" width="10.85546875" style="88" customWidth="1"/>
    <col min="7187" max="7187" width="11.42578125" style="88" customWidth="1"/>
    <col min="7188" max="7424" width="9.140625" style="88"/>
    <col min="7425" max="7425" width="8" style="88" customWidth="1"/>
    <col min="7426" max="7426" width="63.42578125" style="88" customWidth="1"/>
    <col min="7427" max="7427" width="9.7109375" style="88" bestFit="1" customWidth="1"/>
    <col min="7428" max="7428" width="11.5703125" style="88" bestFit="1" customWidth="1"/>
    <col min="7429" max="7429" width="7.42578125" style="88" customWidth="1"/>
    <col min="7430" max="7430" width="8.7109375" style="88" bestFit="1" customWidth="1"/>
    <col min="7431" max="7431" width="0.7109375" style="88" customWidth="1"/>
    <col min="7432" max="7432" width="10.42578125" style="88" customWidth="1"/>
    <col min="7433" max="7433" width="9.5703125" style="88" bestFit="1" customWidth="1"/>
    <col min="7434" max="7437" width="9.42578125" style="88" customWidth="1"/>
    <col min="7438" max="7438" width="11.42578125" style="88" customWidth="1"/>
    <col min="7439" max="7440" width="10.42578125" style="88" customWidth="1"/>
    <col min="7441" max="7441" width="11" style="88" customWidth="1"/>
    <col min="7442" max="7442" width="10.85546875" style="88" customWidth="1"/>
    <col min="7443" max="7443" width="11.42578125" style="88" customWidth="1"/>
    <col min="7444" max="7680" width="9.140625" style="88"/>
    <col min="7681" max="7681" width="8" style="88" customWidth="1"/>
    <col min="7682" max="7682" width="63.42578125" style="88" customWidth="1"/>
    <col min="7683" max="7683" width="9.7109375" style="88" bestFit="1" customWidth="1"/>
    <col min="7684" max="7684" width="11.5703125" style="88" bestFit="1" customWidth="1"/>
    <col min="7685" max="7685" width="7.42578125" style="88" customWidth="1"/>
    <col min="7686" max="7686" width="8.7109375" style="88" bestFit="1" customWidth="1"/>
    <col min="7687" max="7687" width="0.7109375" style="88" customWidth="1"/>
    <col min="7688" max="7688" width="10.42578125" style="88" customWidth="1"/>
    <col min="7689" max="7689" width="9.5703125" style="88" bestFit="1" customWidth="1"/>
    <col min="7690" max="7693" width="9.42578125" style="88" customWidth="1"/>
    <col min="7694" max="7694" width="11.42578125" style="88" customWidth="1"/>
    <col min="7695" max="7696" width="10.42578125" style="88" customWidth="1"/>
    <col min="7697" max="7697" width="11" style="88" customWidth="1"/>
    <col min="7698" max="7698" width="10.85546875" style="88" customWidth="1"/>
    <col min="7699" max="7699" width="11.42578125" style="88" customWidth="1"/>
    <col min="7700" max="7936" width="9.140625" style="88"/>
    <col min="7937" max="7937" width="8" style="88" customWidth="1"/>
    <col min="7938" max="7938" width="63.42578125" style="88" customWidth="1"/>
    <col min="7939" max="7939" width="9.7109375" style="88" bestFit="1" customWidth="1"/>
    <col min="7940" max="7940" width="11.5703125" style="88" bestFit="1" customWidth="1"/>
    <col min="7941" max="7941" width="7.42578125" style="88" customWidth="1"/>
    <col min="7942" max="7942" width="8.7109375" style="88" bestFit="1" customWidth="1"/>
    <col min="7943" max="7943" width="0.7109375" style="88" customWidth="1"/>
    <col min="7944" max="7944" width="10.42578125" style="88" customWidth="1"/>
    <col min="7945" max="7945" width="9.5703125" style="88" bestFit="1" customWidth="1"/>
    <col min="7946" max="7949" width="9.42578125" style="88" customWidth="1"/>
    <col min="7950" max="7950" width="11.42578125" style="88" customWidth="1"/>
    <col min="7951" max="7952" width="10.42578125" style="88" customWidth="1"/>
    <col min="7953" max="7953" width="11" style="88" customWidth="1"/>
    <col min="7954" max="7954" width="10.85546875" style="88" customWidth="1"/>
    <col min="7955" max="7955" width="11.42578125" style="88" customWidth="1"/>
    <col min="7956" max="8192" width="9.140625" style="88"/>
    <col min="8193" max="8193" width="8" style="88" customWidth="1"/>
    <col min="8194" max="8194" width="63.42578125" style="88" customWidth="1"/>
    <col min="8195" max="8195" width="9.7109375" style="88" bestFit="1" customWidth="1"/>
    <col min="8196" max="8196" width="11.5703125" style="88" bestFit="1" customWidth="1"/>
    <col min="8197" max="8197" width="7.42578125" style="88" customWidth="1"/>
    <col min="8198" max="8198" width="8.7109375" style="88" bestFit="1" customWidth="1"/>
    <col min="8199" max="8199" width="0.7109375" style="88" customWidth="1"/>
    <col min="8200" max="8200" width="10.42578125" style="88" customWidth="1"/>
    <col min="8201" max="8201" width="9.5703125" style="88" bestFit="1" customWidth="1"/>
    <col min="8202" max="8205" width="9.42578125" style="88" customWidth="1"/>
    <col min="8206" max="8206" width="11.42578125" style="88" customWidth="1"/>
    <col min="8207" max="8208" width="10.42578125" style="88" customWidth="1"/>
    <col min="8209" max="8209" width="11" style="88" customWidth="1"/>
    <col min="8210" max="8210" width="10.85546875" style="88" customWidth="1"/>
    <col min="8211" max="8211" width="11.42578125" style="88" customWidth="1"/>
    <col min="8212" max="8448" width="9.140625" style="88"/>
    <col min="8449" max="8449" width="8" style="88" customWidth="1"/>
    <col min="8450" max="8450" width="63.42578125" style="88" customWidth="1"/>
    <col min="8451" max="8451" width="9.7109375" style="88" bestFit="1" customWidth="1"/>
    <col min="8452" max="8452" width="11.5703125" style="88" bestFit="1" customWidth="1"/>
    <col min="8453" max="8453" width="7.42578125" style="88" customWidth="1"/>
    <col min="8454" max="8454" width="8.7109375" style="88" bestFit="1" customWidth="1"/>
    <col min="8455" max="8455" width="0.7109375" style="88" customWidth="1"/>
    <col min="8456" max="8456" width="10.42578125" style="88" customWidth="1"/>
    <col min="8457" max="8457" width="9.5703125" style="88" bestFit="1" customWidth="1"/>
    <col min="8458" max="8461" width="9.42578125" style="88" customWidth="1"/>
    <col min="8462" max="8462" width="11.42578125" style="88" customWidth="1"/>
    <col min="8463" max="8464" width="10.42578125" style="88" customWidth="1"/>
    <col min="8465" max="8465" width="11" style="88" customWidth="1"/>
    <col min="8466" max="8466" width="10.85546875" style="88" customWidth="1"/>
    <col min="8467" max="8467" width="11.42578125" style="88" customWidth="1"/>
    <col min="8468" max="8704" width="9.140625" style="88"/>
    <col min="8705" max="8705" width="8" style="88" customWidth="1"/>
    <col min="8706" max="8706" width="63.42578125" style="88" customWidth="1"/>
    <col min="8707" max="8707" width="9.7109375" style="88" bestFit="1" customWidth="1"/>
    <col min="8708" max="8708" width="11.5703125" style="88" bestFit="1" customWidth="1"/>
    <col min="8709" max="8709" width="7.42578125" style="88" customWidth="1"/>
    <col min="8710" max="8710" width="8.7109375" style="88" bestFit="1" customWidth="1"/>
    <col min="8711" max="8711" width="0.7109375" style="88" customWidth="1"/>
    <col min="8712" max="8712" width="10.42578125" style="88" customWidth="1"/>
    <col min="8713" max="8713" width="9.5703125" style="88" bestFit="1" customWidth="1"/>
    <col min="8714" max="8717" width="9.42578125" style="88" customWidth="1"/>
    <col min="8718" max="8718" width="11.42578125" style="88" customWidth="1"/>
    <col min="8719" max="8720" width="10.42578125" style="88" customWidth="1"/>
    <col min="8721" max="8721" width="11" style="88" customWidth="1"/>
    <col min="8722" max="8722" width="10.85546875" style="88" customWidth="1"/>
    <col min="8723" max="8723" width="11.42578125" style="88" customWidth="1"/>
    <col min="8724" max="8960" width="9.140625" style="88"/>
    <col min="8961" max="8961" width="8" style="88" customWidth="1"/>
    <col min="8962" max="8962" width="63.42578125" style="88" customWidth="1"/>
    <col min="8963" max="8963" width="9.7109375" style="88" bestFit="1" customWidth="1"/>
    <col min="8964" max="8964" width="11.5703125" style="88" bestFit="1" customWidth="1"/>
    <col min="8965" max="8965" width="7.42578125" style="88" customWidth="1"/>
    <col min="8966" max="8966" width="8.7109375" style="88" bestFit="1" customWidth="1"/>
    <col min="8967" max="8967" width="0.7109375" style="88" customWidth="1"/>
    <col min="8968" max="8968" width="10.42578125" style="88" customWidth="1"/>
    <col min="8969" max="8969" width="9.5703125" style="88" bestFit="1" customWidth="1"/>
    <col min="8970" max="8973" width="9.42578125" style="88" customWidth="1"/>
    <col min="8974" max="8974" width="11.42578125" style="88" customWidth="1"/>
    <col min="8975" max="8976" width="10.42578125" style="88" customWidth="1"/>
    <col min="8977" max="8977" width="11" style="88" customWidth="1"/>
    <col min="8978" max="8978" width="10.85546875" style="88" customWidth="1"/>
    <col min="8979" max="8979" width="11.42578125" style="88" customWidth="1"/>
    <col min="8980" max="9216" width="9.140625" style="88"/>
    <col min="9217" max="9217" width="8" style="88" customWidth="1"/>
    <col min="9218" max="9218" width="63.42578125" style="88" customWidth="1"/>
    <col min="9219" max="9219" width="9.7109375" style="88" bestFit="1" customWidth="1"/>
    <col min="9220" max="9220" width="11.5703125" style="88" bestFit="1" customWidth="1"/>
    <col min="9221" max="9221" width="7.42578125" style="88" customWidth="1"/>
    <col min="9222" max="9222" width="8.7109375" style="88" bestFit="1" customWidth="1"/>
    <col min="9223" max="9223" width="0.7109375" style="88" customWidth="1"/>
    <col min="9224" max="9224" width="10.42578125" style="88" customWidth="1"/>
    <col min="9225" max="9225" width="9.5703125" style="88" bestFit="1" customWidth="1"/>
    <col min="9226" max="9229" width="9.42578125" style="88" customWidth="1"/>
    <col min="9230" max="9230" width="11.42578125" style="88" customWidth="1"/>
    <col min="9231" max="9232" width="10.42578125" style="88" customWidth="1"/>
    <col min="9233" max="9233" width="11" style="88" customWidth="1"/>
    <col min="9234" max="9234" width="10.85546875" style="88" customWidth="1"/>
    <col min="9235" max="9235" width="11.42578125" style="88" customWidth="1"/>
    <col min="9236" max="9472" width="9.140625" style="88"/>
    <col min="9473" max="9473" width="8" style="88" customWidth="1"/>
    <col min="9474" max="9474" width="63.42578125" style="88" customWidth="1"/>
    <col min="9475" max="9475" width="9.7109375" style="88" bestFit="1" customWidth="1"/>
    <col min="9476" max="9476" width="11.5703125" style="88" bestFit="1" customWidth="1"/>
    <col min="9477" max="9477" width="7.42578125" style="88" customWidth="1"/>
    <col min="9478" max="9478" width="8.7109375" style="88" bestFit="1" customWidth="1"/>
    <col min="9479" max="9479" width="0.7109375" style="88" customWidth="1"/>
    <col min="9480" max="9480" width="10.42578125" style="88" customWidth="1"/>
    <col min="9481" max="9481" width="9.5703125" style="88" bestFit="1" customWidth="1"/>
    <col min="9482" max="9485" width="9.42578125" style="88" customWidth="1"/>
    <col min="9486" max="9486" width="11.42578125" style="88" customWidth="1"/>
    <col min="9487" max="9488" width="10.42578125" style="88" customWidth="1"/>
    <col min="9489" max="9489" width="11" style="88" customWidth="1"/>
    <col min="9490" max="9490" width="10.85546875" style="88" customWidth="1"/>
    <col min="9491" max="9491" width="11.42578125" style="88" customWidth="1"/>
    <col min="9492" max="9728" width="9.140625" style="88"/>
    <col min="9729" max="9729" width="8" style="88" customWidth="1"/>
    <col min="9730" max="9730" width="63.42578125" style="88" customWidth="1"/>
    <col min="9731" max="9731" width="9.7109375" style="88" bestFit="1" customWidth="1"/>
    <col min="9732" max="9732" width="11.5703125" style="88" bestFit="1" customWidth="1"/>
    <col min="9733" max="9733" width="7.42578125" style="88" customWidth="1"/>
    <col min="9734" max="9734" width="8.7109375" style="88" bestFit="1" customWidth="1"/>
    <col min="9735" max="9735" width="0.7109375" style="88" customWidth="1"/>
    <col min="9736" max="9736" width="10.42578125" style="88" customWidth="1"/>
    <col min="9737" max="9737" width="9.5703125" style="88" bestFit="1" customWidth="1"/>
    <col min="9738" max="9741" width="9.42578125" style="88" customWidth="1"/>
    <col min="9742" max="9742" width="11.42578125" style="88" customWidth="1"/>
    <col min="9743" max="9744" width="10.42578125" style="88" customWidth="1"/>
    <col min="9745" max="9745" width="11" style="88" customWidth="1"/>
    <col min="9746" max="9746" width="10.85546875" style="88" customWidth="1"/>
    <col min="9747" max="9747" width="11.42578125" style="88" customWidth="1"/>
    <col min="9748" max="9984" width="9.140625" style="88"/>
    <col min="9985" max="9985" width="8" style="88" customWidth="1"/>
    <col min="9986" max="9986" width="63.42578125" style="88" customWidth="1"/>
    <col min="9987" max="9987" width="9.7109375" style="88" bestFit="1" customWidth="1"/>
    <col min="9988" max="9988" width="11.5703125" style="88" bestFit="1" customWidth="1"/>
    <col min="9989" max="9989" width="7.42578125" style="88" customWidth="1"/>
    <col min="9990" max="9990" width="8.7109375" style="88" bestFit="1" customWidth="1"/>
    <col min="9991" max="9991" width="0.7109375" style="88" customWidth="1"/>
    <col min="9992" max="9992" width="10.42578125" style="88" customWidth="1"/>
    <col min="9993" max="9993" width="9.5703125" style="88" bestFit="1" customWidth="1"/>
    <col min="9994" max="9997" width="9.42578125" style="88" customWidth="1"/>
    <col min="9998" max="9998" width="11.42578125" style="88" customWidth="1"/>
    <col min="9999" max="10000" width="10.42578125" style="88" customWidth="1"/>
    <col min="10001" max="10001" width="11" style="88" customWidth="1"/>
    <col min="10002" max="10002" width="10.85546875" style="88" customWidth="1"/>
    <col min="10003" max="10003" width="11.42578125" style="88" customWidth="1"/>
    <col min="10004" max="10240" width="9.140625" style="88"/>
    <col min="10241" max="10241" width="8" style="88" customWidth="1"/>
    <col min="10242" max="10242" width="63.42578125" style="88" customWidth="1"/>
    <col min="10243" max="10243" width="9.7109375" style="88" bestFit="1" customWidth="1"/>
    <col min="10244" max="10244" width="11.5703125" style="88" bestFit="1" customWidth="1"/>
    <col min="10245" max="10245" width="7.42578125" style="88" customWidth="1"/>
    <col min="10246" max="10246" width="8.7109375" style="88" bestFit="1" customWidth="1"/>
    <col min="10247" max="10247" width="0.7109375" style="88" customWidth="1"/>
    <col min="10248" max="10248" width="10.42578125" style="88" customWidth="1"/>
    <col min="10249" max="10249" width="9.5703125" style="88" bestFit="1" customWidth="1"/>
    <col min="10250" max="10253" width="9.42578125" style="88" customWidth="1"/>
    <col min="10254" max="10254" width="11.42578125" style="88" customWidth="1"/>
    <col min="10255" max="10256" width="10.42578125" style="88" customWidth="1"/>
    <col min="10257" max="10257" width="11" style="88" customWidth="1"/>
    <col min="10258" max="10258" width="10.85546875" style="88" customWidth="1"/>
    <col min="10259" max="10259" width="11.42578125" style="88" customWidth="1"/>
    <col min="10260" max="10496" width="9.140625" style="88"/>
    <col min="10497" max="10497" width="8" style="88" customWidth="1"/>
    <col min="10498" max="10498" width="63.42578125" style="88" customWidth="1"/>
    <col min="10499" max="10499" width="9.7109375" style="88" bestFit="1" customWidth="1"/>
    <col min="10500" max="10500" width="11.5703125" style="88" bestFit="1" customWidth="1"/>
    <col min="10501" max="10501" width="7.42578125" style="88" customWidth="1"/>
    <col min="10502" max="10502" width="8.7109375" style="88" bestFit="1" customWidth="1"/>
    <col min="10503" max="10503" width="0.7109375" style="88" customWidth="1"/>
    <col min="10504" max="10504" width="10.42578125" style="88" customWidth="1"/>
    <col min="10505" max="10505" width="9.5703125" style="88" bestFit="1" customWidth="1"/>
    <col min="10506" max="10509" width="9.42578125" style="88" customWidth="1"/>
    <col min="10510" max="10510" width="11.42578125" style="88" customWidth="1"/>
    <col min="10511" max="10512" width="10.42578125" style="88" customWidth="1"/>
    <col min="10513" max="10513" width="11" style="88" customWidth="1"/>
    <col min="10514" max="10514" width="10.85546875" style="88" customWidth="1"/>
    <col min="10515" max="10515" width="11.42578125" style="88" customWidth="1"/>
    <col min="10516" max="10752" width="9.140625" style="88"/>
    <col min="10753" max="10753" width="8" style="88" customWidth="1"/>
    <col min="10754" max="10754" width="63.42578125" style="88" customWidth="1"/>
    <col min="10755" max="10755" width="9.7109375" style="88" bestFit="1" customWidth="1"/>
    <col min="10756" max="10756" width="11.5703125" style="88" bestFit="1" customWidth="1"/>
    <col min="10757" max="10757" width="7.42578125" style="88" customWidth="1"/>
    <col min="10758" max="10758" width="8.7109375" style="88" bestFit="1" customWidth="1"/>
    <col min="10759" max="10759" width="0.7109375" style="88" customWidth="1"/>
    <col min="10760" max="10760" width="10.42578125" style="88" customWidth="1"/>
    <col min="10761" max="10761" width="9.5703125" style="88" bestFit="1" customWidth="1"/>
    <col min="10762" max="10765" width="9.42578125" style="88" customWidth="1"/>
    <col min="10766" max="10766" width="11.42578125" style="88" customWidth="1"/>
    <col min="10767" max="10768" width="10.42578125" style="88" customWidth="1"/>
    <col min="10769" max="10769" width="11" style="88" customWidth="1"/>
    <col min="10770" max="10770" width="10.85546875" style="88" customWidth="1"/>
    <col min="10771" max="10771" width="11.42578125" style="88" customWidth="1"/>
    <col min="10772" max="11008" width="9.140625" style="88"/>
    <col min="11009" max="11009" width="8" style="88" customWidth="1"/>
    <col min="11010" max="11010" width="63.42578125" style="88" customWidth="1"/>
    <col min="11011" max="11011" width="9.7109375" style="88" bestFit="1" customWidth="1"/>
    <col min="11012" max="11012" width="11.5703125" style="88" bestFit="1" customWidth="1"/>
    <col min="11013" max="11013" width="7.42578125" style="88" customWidth="1"/>
    <col min="11014" max="11014" width="8.7109375" style="88" bestFit="1" customWidth="1"/>
    <col min="11015" max="11015" width="0.7109375" style="88" customWidth="1"/>
    <col min="11016" max="11016" width="10.42578125" style="88" customWidth="1"/>
    <col min="11017" max="11017" width="9.5703125" style="88" bestFit="1" customWidth="1"/>
    <col min="11018" max="11021" width="9.42578125" style="88" customWidth="1"/>
    <col min="11022" max="11022" width="11.42578125" style="88" customWidth="1"/>
    <col min="11023" max="11024" width="10.42578125" style="88" customWidth="1"/>
    <col min="11025" max="11025" width="11" style="88" customWidth="1"/>
    <col min="11026" max="11026" width="10.85546875" style="88" customWidth="1"/>
    <col min="11027" max="11027" width="11.42578125" style="88" customWidth="1"/>
    <col min="11028" max="11264" width="9.140625" style="88"/>
    <col min="11265" max="11265" width="8" style="88" customWidth="1"/>
    <col min="11266" max="11266" width="63.42578125" style="88" customWidth="1"/>
    <col min="11267" max="11267" width="9.7109375" style="88" bestFit="1" customWidth="1"/>
    <col min="11268" max="11268" width="11.5703125" style="88" bestFit="1" customWidth="1"/>
    <col min="11269" max="11269" width="7.42578125" style="88" customWidth="1"/>
    <col min="11270" max="11270" width="8.7109375" style="88" bestFit="1" customWidth="1"/>
    <col min="11271" max="11271" width="0.7109375" style="88" customWidth="1"/>
    <col min="11272" max="11272" width="10.42578125" style="88" customWidth="1"/>
    <col min="11273" max="11273" width="9.5703125" style="88" bestFit="1" customWidth="1"/>
    <col min="11274" max="11277" width="9.42578125" style="88" customWidth="1"/>
    <col min="11278" max="11278" width="11.42578125" style="88" customWidth="1"/>
    <col min="11279" max="11280" width="10.42578125" style="88" customWidth="1"/>
    <col min="11281" max="11281" width="11" style="88" customWidth="1"/>
    <col min="11282" max="11282" width="10.85546875" style="88" customWidth="1"/>
    <col min="11283" max="11283" width="11.42578125" style="88" customWidth="1"/>
    <col min="11284" max="11520" width="9.140625" style="88"/>
    <col min="11521" max="11521" width="8" style="88" customWidth="1"/>
    <col min="11522" max="11522" width="63.42578125" style="88" customWidth="1"/>
    <col min="11523" max="11523" width="9.7109375" style="88" bestFit="1" customWidth="1"/>
    <col min="11524" max="11524" width="11.5703125" style="88" bestFit="1" customWidth="1"/>
    <col min="11525" max="11525" width="7.42578125" style="88" customWidth="1"/>
    <col min="11526" max="11526" width="8.7109375" style="88" bestFit="1" customWidth="1"/>
    <col min="11527" max="11527" width="0.7109375" style="88" customWidth="1"/>
    <col min="11528" max="11528" width="10.42578125" style="88" customWidth="1"/>
    <col min="11529" max="11529" width="9.5703125" style="88" bestFit="1" customWidth="1"/>
    <col min="11530" max="11533" width="9.42578125" style="88" customWidth="1"/>
    <col min="11534" max="11534" width="11.42578125" style="88" customWidth="1"/>
    <col min="11535" max="11536" width="10.42578125" style="88" customWidth="1"/>
    <col min="11537" max="11537" width="11" style="88" customWidth="1"/>
    <col min="11538" max="11538" width="10.85546875" style="88" customWidth="1"/>
    <col min="11539" max="11539" width="11.42578125" style="88" customWidth="1"/>
    <col min="11540" max="11776" width="9.140625" style="88"/>
    <col min="11777" max="11777" width="8" style="88" customWidth="1"/>
    <col min="11778" max="11778" width="63.42578125" style="88" customWidth="1"/>
    <col min="11779" max="11779" width="9.7109375" style="88" bestFit="1" customWidth="1"/>
    <col min="11780" max="11780" width="11.5703125" style="88" bestFit="1" customWidth="1"/>
    <col min="11781" max="11781" width="7.42578125" style="88" customWidth="1"/>
    <col min="11782" max="11782" width="8.7109375" style="88" bestFit="1" customWidth="1"/>
    <col min="11783" max="11783" width="0.7109375" style="88" customWidth="1"/>
    <col min="11784" max="11784" width="10.42578125" style="88" customWidth="1"/>
    <col min="11785" max="11785" width="9.5703125" style="88" bestFit="1" customWidth="1"/>
    <col min="11786" max="11789" width="9.42578125" style="88" customWidth="1"/>
    <col min="11790" max="11790" width="11.42578125" style="88" customWidth="1"/>
    <col min="11791" max="11792" width="10.42578125" style="88" customWidth="1"/>
    <col min="11793" max="11793" width="11" style="88" customWidth="1"/>
    <col min="11794" max="11794" width="10.85546875" style="88" customWidth="1"/>
    <col min="11795" max="11795" width="11.42578125" style="88" customWidth="1"/>
    <col min="11796" max="12032" width="9.140625" style="88"/>
    <col min="12033" max="12033" width="8" style="88" customWidth="1"/>
    <col min="12034" max="12034" width="63.42578125" style="88" customWidth="1"/>
    <col min="12035" max="12035" width="9.7109375" style="88" bestFit="1" customWidth="1"/>
    <col min="12036" max="12036" width="11.5703125" style="88" bestFit="1" customWidth="1"/>
    <col min="12037" max="12037" width="7.42578125" style="88" customWidth="1"/>
    <col min="12038" max="12038" width="8.7109375" style="88" bestFit="1" customWidth="1"/>
    <col min="12039" max="12039" width="0.7109375" style="88" customWidth="1"/>
    <col min="12040" max="12040" width="10.42578125" style="88" customWidth="1"/>
    <col min="12041" max="12041" width="9.5703125" style="88" bestFit="1" customWidth="1"/>
    <col min="12042" max="12045" width="9.42578125" style="88" customWidth="1"/>
    <col min="12046" max="12046" width="11.42578125" style="88" customWidth="1"/>
    <col min="12047" max="12048" width="10.42578125" style="88" customWidth="1"/>
    <col min="12049" max="12049" width="11" style="88" customWidth="1"/>
    <col min="12050" max="12050" width="10.85546875" style="88" customWidth="1"/>
    <col min="12051" max="12051" width="11.42578125" style="88" customWidth="1"/>
    <col min="12052" max="12288" width="9.140625" style="88"/>
    <col min="12289" max="12289" width="8" style="88" customWidth="1"/>
    <col min="12290" max="12290" width="63.42578125" style="88" customWidth="1"/>
    <col min="12291" max="12291" width="9.7109375" style="88" bestFit="1" customWidth="1"/>
    <col min="12292" max="12292" width="11.5703125" style="88" bestFit="1" customWidth="1"/>
    <col min="12293" max="12293" width="7.42578125" style="88" customWidth="1"/>
    <col min="12294" max="12294" width="8.7109375" style="88" bestFit="1" customWidth="1"/>
    <col min="12295" max="12295" width="0.7109375" style="88" customWidth="1"/>
    <col min="12296" max="12296" width="10.42578125" style="88" customWidth="1"/>
    <col min="12297" max="12297" width="9.5703125" style="88" bestFit="1" customWidth="1"/>
    <col min="12298" max="12301" width="9.42578125" style="88" customWidth="1"/>
    <col min="12302" max="12302" width="11.42578125" style="88" customWidth="1"/>
    <col min="12303" max="12304" width="10.42578125" style="88" customWidth="1"/>
    <col min="12305" max="12305" width="11" style="88" customWidth="1"/>
    <col min="12306" max="12306" width="10.85546875" style="88" customWidth="1"/>
    <col min="12307" max="12307" width="11.42578125" style="88" customWidth="1"/>
    <col min="12308" max="12544" width="9.140625" style="88"/>
    <col min="12545" max="12545" width="8" style="88" customWidth="1"/>
    <col min="12546" max="12546" width="63.42578125" style="88" customWidth="1"/>
    <col min="12547" max="12547" width="9.7109375" style="88" bestFit="1" customWidth="1"/>
    <col min="12548" max="12548" width="11.5703125" style="88" bestFit="1" customWidth="1"/>
    <col min="12549" max="12549" width="7.42578125" style="88" customWidth="1"/>
    <col min="12550" max="12550" width="8.7109375" style="88" bestFit="1" customWidth="1"/>
    <col min="12551" max="12551" width="0.7109375" style="88" customWidth="1"/>
    <col min="12552" max="12552" width="10.42578125" style="88" customWidth="1"/>
    <col min="12553" max="12553" width="9.5703125" style="88" bestFit="1" customWidth="1"/>
    <col min="12554" max="12557" width="9.42578125" style="88" customWidth="1"/>
    <col min="12558" max="12558" width="11.42578125" style="88" customWidth="1"/>
    <col min="12559" max="12560" width="10.42578125" style="88" customWidth="1"/>
    <col min="12561" max="12561" width="11" style="88" customWidth="1"/>
    <col min="12562" max="12562" width="10.85546875" style="88" customWidth="1"/>
    <col min="12563" max="12563" width="11.42578125" style="88" customWidth="1"/>
    <col min="12564" max="12800" width="9.140625" style="88"/>
    <col min="12801" max="12801" width="8" style="88" customWidth="1"/>
    <col min="12802" max="12802" width="63.42578125" style="88" customWidth="1"/>
    <col min="12803" max="12803" width="9.7109375" style="88" bestFit="1" customWidth="1"/>
    <col min="12804" max="12804" width="11.5703125" style="88" bestFit="1" customWidth="1"/>
    <col min="12805" max="12805" width="7.42578125" style="88" customWidth="1"/>
    <col min="12806" max="12806" width="8.7109375" style="88" bestFit="1" customWidth="1"/>
    <col min="12807" max="12807" width="0.7109375" style="88" customWidth="1"/>
    <col min="12808" max="12808" width="10.42578125" style="88" customWidth="1"/>
    <col min="12809" max="12809" width="9.5703125" style="88" bestFit="1" customWidth="1"/>
    <col min="12810" max="12813" width="9.42578125" style="88" customWidth="1"/>
    <col min="12814" max="12814" width="11.42578125" style="88" customWidth="1"/>
    <col min="12815" max="12816" width="10.42578125" style="88" customWidth="1"/>
    <col min="12817" max="12817" width="11" style="88" customWidth="1"/>
    <col min="12818" max="12818" width="10.85546875" style="88" customWidth="1"/>
    <col min="12819" max="12819" width="11.42578125" style="88" customWidth="1"/>
    <col min="12820" max="13056" width="9.140625" style="88"/>
    <col min="13057" max="13057" width="8" style="88" customWidth="1"/>
    <col min="13058" max="13058" width="63.42578125" style="88" customWidth="1"/>
    <col min="13059" max="13059" width="9.7109375" style="88" bestFit="1" customWidth="1"/>
    <col min="13060" max="13060" width="11.5703125" style="88" bestFit="1" customWidth="1"/>
    <col min="13061" max="13061" width="7.42578125" style="88" customWidth="1"/>
    <col min="13062" max="13062" width="8.7109375" style="88" bestFit="1" customWidth="1"/>
    <col min="13063" max="13063" width="0.7109375" style="88" customWidth="1"/>
    <col min="13064" max="13064" width="10.42578125" style="88" customWidth="1"/>
    <col min="13065" max="13065" width="9.5703125" style="88" bestFit="1" customWidth="1"/>
    <col min="13066" max="13069" width="9.42578125" style="88" customWidth="1"/>
    <col min="13070" max="13070" width="11.42578125" style="88" customWidth="1"/>
    <col min="13071" max="13072" width="10.42578125" style="88" customWidth="1"/>
    <col min="13073" max="13073" width="11" style="88" customWidth="1"/>
    <col min="13074" max="13074" width="10.85546875" style="88" customWidth="1"/>
    <col min="13075" max="13075" width="11.42578125" style="88" customWidth="1"/>
    <col min="13076" max="13312" width="9.140625" style="88"/>
    <col min="13313" max="13313" width="8" style="88" customWidth="1"/>
    <col min="13314" max="13314" width="63.42578125" style="88" customWidth="1"/>
    <col min="13315" max="13315" width="9.7109375" style="88" bestFit="1" customWidth="1"/>
    <col min="13316" max="13316" width="11.5703125" style="88" bestFit="1" customWidth="1"/>
    <col min="13317" max="13317" width="7.42578125" style="88" customWidth="1"/>
    <col min="13318" max="13318" width="8.7109375" style="88" bestFit="1" customWidth="1"/>
    <col min="13319" max="13319" width="0.7109375" style="88" customWidth="1"/>
    <col min="13320" max="13320" width="10.42578125" style="88" customWidth="1"/>
    <col min="13321" max="13321" width="9.5703125" style="88" bestFit="1" customWidth="1"/>
    <col min="13322" max="13325" width="9.42578125" style="88" customWidth="1"/>
    <col min="13326" max="13326" width="11.42578125" style="88" customWidth="1"/>
    <col min="13327" max="13328" width="10.42578125" style="88" customWidth="1"/>
    <col min="13329" max="13329" width="11" style="88" customWidth="1"/>
    <col min="13330" max="13330" width="10.85546875" style="88" customWidth="1"/>
    <col min="13331" max="13331" width="11.42578125" style="88" customWidth="1"/>
    <col min="13332" max="13568" width="9.140625" style="88"/>
    <col min="13569" max="13569" width="8" style="88" customWidth="1"/>
    <col min="13570" max="13570" width="63.42578125" style="88" customWidth="1"/>
    <col min="13571" max="13571" width="9.7109375" style="88" bestFit="1" customWidth="1"/>
    <col min="13572" max="13572" width="11.5703125" style="88" bestFit="1" customWidth="1"/>
    <col min="13573" max="13573" width="7.42578125" style="88" customWidth="1"/>
    <col min="13574" max="13574" width="8.7109375" style="88" bestFit="1" customWidth="1"/>
    <col min="13575" max="13575" width="0.7109375" style="88" customWidth="1"/>
    <col min="13576" max="13576" width="10.42578125" style="88" customWidth="1"/>
    <col min="13577" max="13577" width="9.5703125" style="88" bestFit="1" customWidth="1"/>
    <col min="13578" max="13581" width="9.42578125" style="88" customWidth="1"/>
    <col min="13582" max="13582" width="11.42578125" style="88" customWidth="1"/>
    <col min="13583" max="13584" width="10.42578125" style="88" customWidth="1"/>
    <col min="13585" max="13585" width="11" style="88" customWidth="1"/>
    <col min="13586" max="13586" width="10.85546875" style="88" customWidth="1"/>
    <col min="13587" max="13587" width="11.42578125" style="88" customWidth="1"/>
    <col min="13588" max="13824" width="9.140625" style="88"/>
    <col min="13825" max="13825" width="8" style="88" customWidth="1"/>
    <col min="13826" max="13826" width="63.42578125" style="88" customWidth="1"/>
    <col min="13827" max="13827" width="9.7109375" style="88" bestFit="1" customWidth="1"/>
    <col min="13828" max="13828" width="11.5703125" style="88" bestFit="1" customWidth="1"/>
    <col min="13829" max="13829" width="7.42578125" style="88" customWidth="1"/>
    <col min="13830" max="13830" width="8.7109375" style="88" bestFit="1" customWidth="1"/>
    <col min="13831" max="13831" width="0.7109375" style="88" customWidth="1"/>
    <col min="13832" max="13832" width="10.42578125" style="88" customWidth="1"/>
    <col min="13833" max="13833" width="9.5703125" style="88" bestFit="1" customWidth="1"/>
    <col min="13834" max="13837" width="9.42578125" style="88" customWidth="1"/>
    <col min="13838" max="13838" width="11.42578125" style="88" customWidth="1"/>
    <col min="13839" max="13840" width="10.42578125" style="88" customWidth="1"/>
    <col min="13841" max="13841" width="11" style="88" customWidth="1"/>
    <col min="13842" max="13842" width="10.85546875" style="88" customWidth="1"/>
    <col min="13843" max="13843" width="11.42578125" style="88" customWidth="1"/>
    <col min="13844" max="14080" width="9.140625" style="88"/>
    <col min="14081" max="14081" width="8" style="88" customWidth="1"/>
    <col min="14082" max="14082" width="63.42578125" style="88" customWidth="1"/>
    <col min="14083" max="14083" width="9.7109375" style="88" bestFit="1" customWidth="1"/>
    <col min="14084" max="14084" width="11.5703125" style="88" bestFit="1" customWidth="1"/>
    <col min="14085" max="14085" width="7.42578125" style="88" customWidth="1"/>
    <col min="14086" max="14086" width="8.7109375" style="88" bestFit="1" customWidth="1"/>
    <col min="14087" max="14087" width="0.7109375" style="88" customWidth="1"/>
    <col min="14088" max="14088" width="10.42578125" style="88" customWidth="1"/>
    <col min="14089" max="14089" width="9.5703125" style="88" bestFit="1" customWidth="1"/>
    <col min="14090" max="14093" width="9.42578125" style="88" customWidth="1"/>
    <col min="14094" max="14094" width="11.42578125" style="88" customWidth="1"/>
    <col min="14095" max="14096" width="10.42578125" style="88" customWidth="1"/>
    <col min="14097" max="14097" width="11" style="88" customWidth="1"/>
    <col min="14098" max="14098" width="10.85546875" style="88" customWidth="1"/>
    <col min="14099" max="14099" width="11.42578125" style="88" customWidth="1"/>
    <col min="14100" max="14336" width="9.140625" style="88"/>
    <col min="14337" max="14337" width="8" style="88" customWidth="1"/>
    <col min="14338" max="14338" width="63.42578125" style="88" customWidth="1"/>
    <col min="14339" max="14339" width="9.7109375" style="88" bestFit="1" customWidth="1"/>
    <col min="14340" max="14340" width="11.5703125" style="88" bestFit="1" customWidth="1"/>
    <col min="14341" max="14341" width="7.42578125" style="88" customWidth="1"/>
    <col min="14342" max="14342" width="8.7109375" style="88" bestFit="1" customWidth="1"/>
    <col min="14343" max="14343" width="0.7109375" style="88" customWidth="1"/>
    <col min="14344" max="14344" width="10.42578125" style="88" customWidth="1"/>
    <col min="14345" max="14345" width="9.5703125" style="88" bestFit="1" customWidth="1"/>
    <col min="14346" max="14349" width="9.42578125" style="88" customWidth="1"/>
    <col min="14350" max="14350" width="11.42578125" style="88" customWidth="1"/>
    <col min="14351" max="14352" width="10.42578125" style="88" customWidth="1"/>
    <col min="14353" max="14353" width="11" style="88" customWidth="1"/>
    <col min="14354" max="14354" width="10.85546875" style="88" customWidth="1"/>
    <col min="14355" max="14355" width="11.42578125" style="88" customWidth="1"/>
    <col min="14356" max="14592" width="9.140625" style="88"/>
    <col min="14593" max="14593" width="8" style="88" customWidth="1"/>
    <col min="14594" max="14594" width="63.42578125" style="88" customWidth="1"/>
    <col min="14595" max="14595" width="9.7109375" style="88" bestFit="1" customWidth="1"/>
    <col min="14596" max="14596" width="11.5703125" style="88" bestFit="1" customWidth="1"/>
    <col min="14597" max="14597" width="7.42578125" style="88" customWidth="1"/>
    <col min="14598" max="14598" width="8.7109375" style="88" bestFit="1" customWidth="1"/>
    <col min="14599" max="14599" width="0.7109375" style="88" customWidth="1"/>
    <col min="14600" max="14600" width="10.42578125" style="88" customWidth="1"/>
    <col min="14601" max="14601" width="9.5703125" style="88" bestFit="1" customWidth="1"/>
    <col min="14602" max="14605" width="9.42578125" style="88" customWidth="1"/>
    <col min="14606" max="14606" width="11.42578125" style="88" customWidth="1"/>
    <col min="14607" max="14608" width="10.42578125" style="88" customWidth="1"/>
    <col min="14609" max="14609" width="11" style="88" customWidth="1"/>
    <col min="14610" max="14610" width="10.85546875" style="88" customWidth="1"/>
    <col min="14611" max="14611" width="11.42578125" style="88" customWidth="1"/>
    <col min="14612" max="14848" width="9.140625" style="88"/>
    <col min="14849" max="14849" width="8" style="88" customWidth="1"/>
    <col min="14850" max="14850" width="63.42578125" style="88" customWidth="1"/>
    <col min="14851" max="14851" width="9.7109375" style="88" bestFit="1" customWidth="1"/>
    <col min="14852" max="14852" width="11.5703125" style="88" bestFit="1" customWidth="1"/>
    <col min="14853" max="14853" width="7.42578125" style="88" customWidth="1"/>
    <col min="14854" max="14854" width="8.7109375" style="88" bestFit="1" customWidth="1"/>
    <col min="14855" max="14855" width="0.7109375" style="88" customWidth="1"/>
    <col min="14856" max="14856" width="10.42578125" style="88" customWidth="1"/>
    <col min="14857" max="14857" width="9.5703125" style="88" bestFit="1" customWidth="1"/>
    <col min="14858" max="14861" width="9.42578125" style="88" customWidth="1"/>
    <col min="14862" max="14862" width="11.42578125" style="88" customWidth="1"/>
    <col min="14863" max="14864" width="10.42578125" style="88" customWidth="1"/>
    <col min="14865" max="14865" width="11" style="88" customWidth="1"/>
    <col min="14866" max="14866" width="10.85546875" style="88" customWidth="1"/>
    <col min="14867" max="14867" width="11.42578125" style="88" customWidth="1"/>
    <col min="14868" max="15104" width="9.140625" style="88"/>
    <col min="15105" max="15105" width="8" style="88" customWidth="1"/>
    <col min="15106" max="15106" width="63.42578125" style="88" customWidth="1"/>
    <col min="15107" max="15107" width="9.7109375" style="88" bestFit="1" customWidth="1"/>
    <col min="15108" max="15108" width="11.5703125" style="88" bestFit="1" customWidth="1"/>
    <col min="15109" max="15109" width="7.42578125" style="88" customWidth="1"/>
    <col min="15110" max="15110" width="8.7109375" style="88" bestFit="1" customWidth="1"/>
    <col min="15111" max="15111" width="0.7109375" style="88" customWidth="1"/>
    <col min="15112" max="15112" width="10.42578125" style="88" customWidth="1"/>
    <col min="15113" max="15113" width="9.5703125" style="88" bestFit="1" customWidth="1"/>
    <col min="15114" max="15117" width="9.42578125" style="88" customWidth="1"/>
    <col min="15118" max="15118" width="11.42578125" style="88" customWidth="1"/>
    <col min="15119" max="15120" width="10.42578125" style="88" customWidth="1"/>
    <col min="15121" max="15121" width="11" style="88" customWidth="1"/>
    <col min="15122" max="15122" width="10.85546875" style="88" customWidth="1"/>
    <col min="15123" max="15123" width="11.42578125" style="88" customWidth="1"/>
    <col min="15124" max="15360" width="9.140625" style="88"/>
    <col min="15361" max="15361" width="8" style="88" customWidth="1"/>
    <col min="15362" max="15362" width="63.42578125" style="88" customWidth="1"/>
    <col min="15363" max="15363" width="9.7109375" style="88" bestFit="1" customWidth="1"/>
    <col min="15364" max="15364" width="11.5703125" style="88" bestFit="1" customWidth="1"/>
    <col min="15365" max="15365" width="7.42578125" style="88" customWidth="1"/>
    <col min="15366" max="15366" width="8.7109375" style="88" bestFit="1" customWidth="1"/>
    <col min="15367" max="15367" width="0.7109375" style="88" customWidth="1"/>
    <col min="15368" max="15368" width="10.42578125" style="88" customWidth="1"/>
    <col min="15369" max="15369" width="9.5703125" style="88" bestFit="1" customWidth="1"/>
    <col min="15370" max="15373" width="9.42578125" style="88" customWidth="1"/>
    <col min="15374" max="15374" width="11.42578125" style="88" customWidth="1"/>
    <col min="15375" max="15376" width="10.42578125" style="88" customWidth="1"/>
    <col min="15377" max="15377" width="11" style="88" customWidth="1"/>
    <col min="15378" max="15378" width="10.85546875" style="88" customWidth="1"/>
    <col min="15379" max="15379" width="11.42578125" style="88" customWidth="1"/>
    <col min="15380" max="15616" width="9.140625" style="88"/>
    <col min="15617" max="15617" width="8" style="88" customWidth="1"/>
    <col min="15618" max="15618" width="63.42578125" style="88" customWidth="1"/>
    <col min="15619" max="15619" width="9.7109375" style="88" bestFit="1" customWidth="1"/>
    <col min="15620" max="15620" width="11.5703125" style="88" bestFit="1" customWidth="1"/>
    <col min="15621" max="15621" width="7.42578125" style="88" customWidth="1"/>
    <col min="15622" max="15622" width="8.7109375" style="88" bestFit="1" customWidth="1"/>
    <col min="15623" max="15623" width="0.7109375" style="88" customWidth="1"/>
    <col min="15624" max="15624" width="10.42578125" style="88" customWidth="1"/>
    <col min="15625" max="15625" width="9.5703125" style="88" bestFit="1" customWidth="1"/>
    <col min="15626" max="15629" width="9.42578125" style="88" customWidth="1"/>
    <col min="15630" max="15630" width="11.42578125" style="88" customWidth="1"/>
    <col min="15631" max="15632" width="10.42578125" style="88" customWidth="1"/>
    <col min="15633" max="15633" width="11" style="88" customWidth="1"/>
    <col min="15634" max="15634" width="10.85546875" style="88" customWidth="1"/>
    <col min="15635" max="15635" width="11.42578125" style="88" customWidth="1"/>
    <col min="15636" max="15872" width="9.140625" style="88"/>
    <col min="15873" max="15873" width="8" style="88" customWidth="1"/>
    <col min="15874" max="15874" width="63.42578125" style="88" customWidth="1"/>
    <col min="15875" max="15875" width="9.7109375" style="88" bestFit="1" customWidth="1"/>
    <col min="15876" max="15876" width="11.5703125" style="88" bestFit="1" customWidth="1"/>
    <col min="15877" max="15877" width="7.42578125" style="88" customWidth="1"/>
    <col min="15878" max="15878" width="8.7109375" style="88" bestFit="1" customWidth="1"/>
    <col min="15879" max="15879" width="0.7109375" style="88" customWidth="1"/>
    <col min="15880" max="15880" width="10.42578125" style="88" customWidth="1"/>
    <col min="15881" max="15881" width="9.5703125" style="88" bestFit="1" customWidth="1"/>
    <col min="15882" max="15885" width="9.42578125" style="88" customWidth="1"/>
    <col min="15886" max="15886" width="11.42578125" style="88" customWidth="1"/>
    <col min="15887" max="15888" width="10.42578125" style="88" customWidth="1"/>
    <col min="15889" max="15889" width="11" style="88" customWidth="1"/>
    <col min="15890" max="15890" width="10.85546875" style="88" customWidth="1"/>
    <col min="15891" max="15891" width="11.42578125" style="88" customWidth="1"/>
    <col min="15892" max="16128" width="9.140625" style="88"/>
    <col min="16129" max="16129" width="8" style="88" customWidth="1"/>
    <col min="16130" max="16130" width="63.42578125" style="88" customWidth="1"/>
    <col min="16131" max="16131" width="9.7109375" style="88" bestFit="1" customWidth="1"/>
    <col min="16132" max="16132" width="11.5703125" style="88" bestFit="1" customWidth="1"/>
    <col min="16133" max="16133" width="7.42578125" style="88" customWidth="1"/>
    <col min="16134" max="16134" width="8.7109375" style="88" bestFit="1" customWidth="1"/>
    <col min="16135" max="16135" width="0.7109375" style="88" customWidth="1"/>
    <col min="16136" max="16136" width="10.42578125" style="88" customWidth="1"/>
    <col min="16137" max="16137" width="9.5703125" style="88" bestFit="1" customWidth="1"/>
    <col min="16138" max="16141" width="9.42578125" style="88" customWidth="1"/>
    <col min="16142" max="16142" width="11.42578125" style="88" customWidth="1"/>
    <col min="16143" max="16144" width="10.42578125" style="88" customWidth="1"/>
    <col min="16145" max="16145" width="11" style="88" customWidth="1"/>
    <col min="16146" max="16146" width="10.85546875" style="88" customWidth="1"/>
    <col min="16147" max="16147" width="11.42578125" style="88" customWidth="1"/>
    <col min="16148" max="16384" width="9.140625" style="88"/>
  </cols>
  <sheetData>
    <row r="1" spans="1:19" ht="15.75">
      <c r="A1" s="1398" t="s">
        <v>467</v>
      </c>
      <c r="B1" s="1396"/>
      <c r="C1" s="1396"/>
      <c r="D1" s="1396"/>
      <c r="E1" s="1396"/>
      <c r="F1" s="1396"/>
      <c r="G1" s="1396"/>
      <c r="H1" s="1396"/>
      <c r="I1" s="1396"/>
      <c r="J1" s="1396"/>
      <c r="K1" s="1396"/>
      <c r="L1" s="1396"/>
      <c r="M1" s="1396"/>
      <c r="N1" s="1396"/>
      <c r="O1" s="1396"/>
      <c r="P1" s="1396"/>
      <c r="Q1" s="1396"/>
      <c r="R1" s="1396"/>
      <c r="S1" s="1397"/>
    </row>
    <row r="2" spans="1:19" ht="13.5" customHeight="1">
      <c r="A2" s="69"/>
      <c r="B2" s="95"/>
      <c r="C2" s="95"/>
      <c r="D2" s="95"/>
      <c r="E2" s="95"/>
      <c r="F2" s="108"/>
      <c r="G2" s="108"/>
      <c r="I2" s="108"/>
      <c r="J2" s="108"/>
      <c r="K2" s="108"/>
      <c r="L2" s="108"/>
      <c r="M2" s="108"/>
      <c r="N2" s="108"/>
    </row>
    <row r="3" spans="1:19">
      <c r="A3" s="91"/>
      <c r="B3" s="191"/>
      <c r="C3" s="220" t="s">
        <v>87</v>
      </c>
      <c r="D3" s="169"/>
      <c r="E3" s="169"/>
      <c r="F3" s="170"/>
      <c r="G3" s="114"/>
      <c r="H3" s="1390" t="s">
        <v>225</v>
      </c>
      <c r="I3" s="1390"/>
      <c r="J3" s="1390"/>
      <c r="K3" s="1390"/>
      <c r="L3" s="1390"/>
      <c r="M3" s="1390"/>
      <c r="N3" s="1391" t="s">
        <v>226</v>
      </c>
      <c r="O3" s="1391"/>
      <c r="P3" s="1391"/>
      <c r="Q3" s="1391"/>
      <c r="R3" s="1391"/>
      <c r="S3" s="1391"/>
    </row>
    <row r="4" spans="1:19">
      <c r="A4" s="171" t="s">
        <v>88</v>
      </c>
      <c r="B4" s="177" t="s">
        <v>89</v>
      </c>
      <c r="C4" s="172" t="s">
        <v>90</v>
      </c>
      <c r="D4" s="172" t="s">
        <v>91</v>
      </c>
      <c r="E4" s="172" t="s">
        <v>92</v>
      </c>
      <c r="F4" s="173" t="s">
        <v>0</v>
      </c>
      <c r="G4" s="119"/>
      <c r="H4" s="120">
        <v>2015</v>
      </c>
      <c r="I4" s="120">
        <v>2016</v>
      </c>
      <c r="J4" s="120">
        <v>2017</v>
      </c>
      <c r="K4" s="120">
        <v>2018</v>
      </c>
      <c r="L4" s="120">
        <v>2019</v>
      </c>
      <c r="M4" s="120">
        <v>2020</v>
      </c>
      <c r="N4" s="120">
        <v>2015</v>
      </c>
      <c r="O4" s="120">
        <v>2016</v>
      </c>
      <c r="P4" s="120">
        <v>2017</v>
      </c>
      <c r="Q4" s="120">
        <v>2018</v>
      </c>
      <c r="R4" s="120">
        <v>2019</v>
      </c>
      <c r="S4" s="120">
        <v>2020</v>
      </c>
    </row>
    <row r="5" spans="1:19">
      <c r="A5" s="128" t="s">
        <v>93</v>
      </c>
      <c r="B5" s="221" t="s">
        <v>94</v>
      </c>
      <c r="C5" s="124" t="s">
        <v>95</v>
      </c>
      <c r="D5" s="124" t="s">
        <v>96</v>
      </c>
      <c r="E5" s="124" t="s">
        <v>111</v>
      </c>
      <c r="F5" s="174" t="s">
        <v>98</v>
      </c>
      <c r="G5" s="126"/>
      <c r="H5" s="127"/>
      <c r="I5" s="127"/>
      <c r="J5" s="127"/>
      <c r="K5" s="127"/>
      <c r="L5" s="127"/>
      <c r="M5" s="127"/>
      <c r="N5" s="127"/>
      <c r="O5" s="127"/>
      <c r="P5" s="128"/>
      <c r="Q5" s="128"/>
      <c r="R5" s="128"/>
      <c r="S5" s="128"/>
    </row>
    <row r="6" spans="1:19">
      <c r="A6" s="171"/>
      <c r="B6" s="175" t="s">
        <v>99</v>
      </c>
      <c r="C6" s="176"/>
      <c r="D6" s="177"/>
      <c r="E6" s="177"/>
      <c r="F6" s="178"/>
      <c r="G6" s="132"/>
      <c r="H6" s="179"/>
      <c r="I6" s="179"/>
      <c r="J6" s="179"/>
      <c r="K6" s="179"/>
      <c r="L6" s="179"/>
      <c r="M6" s="179"/>
      <c r="N6" s="92"/>
      <c r="O6" s="92"/>
      <c r="P6" s="92"/>
      <c r="Q6" s="92"/>
      <c r="R6" s="92"/>
      <c r="S6" s="92"/>
    </row>
    <row r="7" spans="1:19">
      <c r="A7" s="92"/>
      <c r="B7" s="180"/>
      <c r="C7" s="176"/>
      <c r="D7" s="180"/>
      <c r="E7" s="180"/>
      <c r="F7" s="130"/>
      <c r="G7" s="135"/>
      <c r="H7" s="136"/>
      <c r="I7" s="136"/>
      <c r="J7" s="136"/>
      <c r="K7" s="136"/>
      <c r="L7" s="136"/>
      <c r="M7" s="136"/>
      <c r="N7" s="92"/>
      <c r="O7" s="92"/>
      <c r="P7" s="92"/>
      <c r="Q7" s="92"/>
      <c r="R7" s="92"/>
      <c r="S7" s="92"/>
    </row>
    <row r="8" spans="1:19">
      <c r="A8" s="181">
        <v>1.1000000000000001</v>
      </c>
      <c r="B8" s="180" t="s">
        <v>162</v>
      </c>
      <c r="C8" s="512">
        <v>6.0693641618497121E-2</v>
      </c>
      <c r="D8" s="134" t="str">
        <f>Inputs!$D$82</f>
        <v>Support staff</v>
      </c>
      <c r="E8" s="222">
        <v>1</v>
      </c>
      <c r="F8" s="130">
        <f>C8*E8</f>
        <v>6.0693641618497121E-2</v>
      </c>
      <c r="G8" s="135"/>
      <c r="H8" s="971">
        <f>Inputs!L$82</f>
        <v>68.441017362959727</v>
      </c>
      <c r="I8" s="971">
        <f>Inputs!M$82</f>
        <v>69.791189569063036</v>
      </c>
      <c r="J8" s="971">
        <f>Inputs!N$82</f>
        <v>71.02222509185215</v>
      </c>
      <c r="K8" s="971">
        <f>Inputs!O$82</f>
        <v>72.274974651437702</v>
      </c>
      <c r="L8" s="971">
        <f>Inputs!P$82</f>
        <v>73.549821258208297</v>
      </c>
      <c r="M8" s="971">
        <f>Inputs!Q$82</f>
        <v>74.847154678410959</v>
      </c>
      <c r="N8" s="971">
        <f t="shared" ref="N8:S8" si="0">H8*$F8</f>
        <v>4.1539345798328169</v>
      </c>
      <c r="O8" s="971">
        <f t="shared" si="0"/>
        <v>4.2358814478333064</v>
      </c>
      <c r="P8" s="971">
        <f t="shared" si="0"/>
        <v>4.3105974766731086</v>
      </c>
      <c r="Q8" s="971">
        <f t="shared" si="0"/>
        <v>4.3866314094803238</v>
      </c>
      <c r="R8" s="971">
        <f t="shared" si="0"/>
        <v>4.4640064925502152</v>
      </c>
      <c r="S8" s="971">
        <f t="shared" si="0"/>
        <v>4.5427463822156948</v>
      </c>
    </row>
    <row r="9" spans="1:19">
      <c r="A9" s="181"/>
      <c r="B9" s="198" t="s">
        <v>163</v>
      </c>
      <c r="C9" s="512"/>
      <c r="D9" s="134"/>
      <c r="E9" s="222"/>
      <c r="F9" s="130"/>
      <c r="G9" s="135"/>
      <c r="H9" s="982"/>
      <c r="I9" s="982"/>
      <c r="J9" s="982"/>
      <c r="K9" s="982"/>
      <c r="L9" s="982"/>
      <c r="M9" s="982"/>
      <c r="N9" s="971"/>
      <c r="O9" s="971"/>
      <c r="P9" s="971"/>
      <c r="Q9" s="971"/>
      <c r="R9" s="971"/>
      <c r="S9" s="971"/>
    </row>
    <row r="10" spans="1:19">
      <c r="A10" s="181"/>
      <c r="B10" s="180" t="s">
        <v>164</v>
      </c>
      <c r="C10" s="512"/>
      <c r="D10" s="134"/>
      <c r="E10" s="222"/>
      <c r="F10" s="130"/>
      <c r="G10" s="135"/>
      <c r="H10" s="982"/>
      <c r="I10" s="982"/>
      <c r="J10" s="982"/>
      <c r="K10" s="982"/>
      <c r="L10" s="982"/>
      <c r="M10" s="982"/>
      <c r="N10" s="971"/>
      <c r="O10" s="971"/>
      <c r="P10" s="971"/>
      <c r="Q10" s="971"/>
      <c r="R10" s="971"/>
      <c r="S10" s="971"/>
    </row>
    <row r="11" spans="1:19">
      <c r="A11" s="181"/>
      <c r="B11" s="198" t="s">
        <v>165</v>
      </c>
      <c r="C11" s="512"/>
      <c r="D11" s="134"/>
      <c r="E11" s="222"/>
      <c r="F11" s="130"/>
      <c r="G11" s="135"/>
      <c r="H11" s="982"/>
      <c r="I11" s="982"/>
      <c r="J11" s="982"/>
      <c r="K11" s="982"/>
      <c r="L11" s="982"/>
      <c r="M11" s="982"/>
      <c r="N11" s="971"/>
      <c r="O11" s="971"/>
      <c r="P11" s="971"/>
      <c r="Q11" s="971"/>
      <c r="R11" s="971"/>
      <c r="S11" s="971"/>
    </row>
    <row r="12" spans="1:19">
      <c r="A12" s="181">
        <v>1.2</v>
      </c>
      <c r="B12" s="180" t="s">
        <v>166</v>
      </c>
      <c r="C12" s="512">
        <v>0.17341040462427745</v>
      </c>
      <c r="D12" s="134" t="str">
        <f>Inputs!$D$82</f>
        <v>Support staff</v>
      </c>
      <c r="E12" s="222">
        <v>1</v>
      </c>
      <c r="F12" s="130">
        <f>C12*E12</f>
        <v>0.17341040462427745</v>
      </c>
      <c r="G12" s="135"/>
      <c r="H12" s="971">
        <f>Inputs!L$82</f>
        <v>68.441017362959727</v>
      </c>
      <c r="I12" s="971">
        <f>Inputs!M$82</f>
        <v>69.791189569063036</v>
      </c>
      <c r="J12" s="971">
        <f>Inputs!N$82</f>
        <v>71.02222509185215</v>
      </c>
      <c r="K12" s="971">
        <f>Inputs!O$82</f>
        <v>72.274974651437702</v>
      </c>
      <c r="L12" s="971">
        <f>Inputs!P$82</f>
        <v>73.549821258208297</v>
      </c>
      <c r="M12" s="971">
        <f>Inputs!Q$82</f>
        <v>74.847154678410959</v>
      </c>
      <c r="N12" s="971">
        <f t="shared" ref="N12:S13" si="1">H12*$F12</f>
        <v>11.868384513808046</v>
      </c>
      <c r="O12" s="971">
        <f t="shared" si="1"/>
        <v>12.102518422380873</v>
      </c>
      <c r="P12" s="971">
        <f t="shared" si="1"/>
        <v>12.315992790494592</v>
      </c>
      <c r="Q12" s="971">
        <f t="shared" si="1"/>
        <v>12.533232598515209</v>
      </c>
      <c r="R12" s="971">
        <f t="shared" si="1"/>
        <v>12.754304264429184</v>
      </c>
      <c r="S12" s="971">
        <f t="shared" si="1"/>
        <v>12.979275377759125</v>
      </c>
    </row>
    <row r="13" spans="1:19">
      <c r="A13" s="181">
        <v>1.3</v>
      </c>
      <c r="B13" s="180" t="s">
        <v>167</v>
      </c>
      <c r="C13" s="512">
        <v>6.936416184971099E-2</v>
      </c>
      <c r="D13" s="134" t="str">
        <f>Inputs!$D$82</f>
        <v>Support staff</v>
      </c>
      <c r="E13" s="222">
        <v>1</v>
      </c>
      <c r="F13" s="130">
        <f>C13*E13</f>
        <v>6.936416184971099E-2</v>
      </c>
      <c r="G13" s="135"/>
      <c r="H13" s="971">
        <f>Inputs!L$82</f>
        <v>68.441017362959727</v>
      </c>
      <c r="I13" s="971">
        <f>Inputs!M$82</f>
        <v>69.791189569063036</v>
      </c>
      <c r="J13" s="971">
        <f>Inputs!N$82</f>
        <v>71.02222509185215</v>
      </c>
      <c r="K13" s="971">
        <f>Inputs!O$82</f>
        <v>72.274974651437702</v>
      </c>
      <c r="L13" s="971">
        <f>Inputs!P$82</f>
        <v>73.549821258208297</v>
      </c>
      <c r="M13" s="971">
        <f>Inputs!Q$82</f>
        <v>74.847154678410959</v>
      </c>
      <c r="N13" s="971">
        <f t="shared" si="1"/>
        <v>4.7473538055232183</v>
      </c>
      <c r="O13" s="971">
        <f t="shared" si="1"/>
        <v>4.8410073689523498</v>
      </c>
      <c r="P13" s="971">
        <f t="shared" si="1"/>
        <v>4.9263971161978377</v>
      </c>
      <c r="Q13" s="971">
        <f t="shared" si="1"/>
        <v>5.0132930394060837</v>
      </c>
      <c r="R13" s="971">
        <f t="shared" si="1"/>
        <v>5.1017217057716744</v>
      </c>
      <c r="S13" s="971">
        <f t="shared" si="1"/>
        <v>5.191710151103651</v>
      </c>
    </row>
    <row r="14" spans="1:19">
      <c r="A14" s="181"/>
      <c r="B14" s="180"/>
      <c r="C14" s="512"/>
      <c r="D14" s="134"/>
      <c r="E14" s="222"/>
      <c r="F14" s="130"/>
      <c r="G14" s="135"/>
      <c r="H14" s="971"/>
      <c r="I14" s="971"/>
      <c r="J14" s="971"/>
      <c r="K14" s="971"/>
      <c r="L14" s="971"/>
      <c r="M14" s="971"/>
      <c r="N14" s="971"/>
      <c r="O14" s="971"/>
      <c r="P14" s="971"/>
      <c r="Q14" s="971"/>
      <c r="R14" s="971"/>
      <c r="S14" s="971"/>
    </row>
    <row r="15" spans="1:19">
      <c r="A15" s="181">
        <v>1.4</v>
      </c>
      <c r="B15" s="180" t="s">
        <v>168</v>
      </c>
      <c r="C15" s="512">
        <v>6.936416184971099E-2</v>
      </c>
      <c r="D15" s="134" t="str">
        <f>Inputs!$D$82</f>
        <v>Support staff</v>
      </c>
      <c r="E15" s="222">
        <v>1</v>
      </c>
      <c r="F15" s="130">
        <f>C15*E15</f>
        <v>6.936416184971099E-2</v>
      </c>
      <c r="G15" s="135"/>
      <c r="H15" s="971">
        <f>Inputs!L$82</f>
        <v>68.441017362959727</v>
      </c>
      <c r="I15" s="971">
        <f>Inputs!M$82</f>
        <v>69.791189569063036</v>
      </c>
      <c r="J15" s="971">
        <f>Inputs!N$82</f>
        <v>71.02222509185215</v>
      </c>
      <c r="K15" s="971">
        <f>Inputs!O$82</f>
        <v>72.274974651437702</v>
      </c>
      <c r="L15" s="971">
        <f>Inputs!P$82</f>
        <v>73.549821258208297</v>
      </c>
      <c r="M15" s="971">
        <f>Inputs!Q$82</f>
        <v>74.847154678410959</v>
      </c>
      <c r="N15" s="971">
        <f t="shared" ref="N15:S15" si="2">H15*$F15</f>
        <v>4.7473538055232183</v>
      </c>
      <c r="O15" s="971">
        <f t="shared" si="2"/>
        <v>4.8410073689523498</v>
      </c>
      <c r="P15" s="971">
        <f t="shared" si="2"/>
        <v>4.9263971161978377</v>
      </c>
      <c r="Q15" s="971">
        <f t="shared" si="2"/>
        <v>5.0132930394060837</v>
      </c>
      <c r="R15" s="971">
        <f t="shared" si="2"/>
        <v>5.1017217057716744</v>
      </c>
      <c r="S15" s="971">
        <f t="shared" si="2"/>
        <v>5.191710151103651</v>
      </c>
    </row>
    <row r="16" spans="1:19">
      <c r="A16" s="181"/>
      <c r="B16" s="180" t="s">
        <v>169</v>
      </c>
      <c r="C16" s="512"/>
      <c r="D16" s="134"/>
      <c r="E16" s="222"/>
      <c r="F16" s="130"/>
      <c r="G16" s="135"/>
      <c r="H16" s="971"/>
      <c r="I16" s="971"/>
      <c r="J16" s="971"/>
      <c r="K16" s="971"/>
      <c r="L16" s="971"/>
      <c r="M16" s="971"/>
      <c r="N16" s="971"/>
      <c r="O16" s="971"/>
      <c r="P16" s="971"/>
      <c r="Q16" s="971"/>
      <c r="R16" s="971"/>
      <c r="S16" s="971"/>
    </row>
    <row r="17" spans="1:19">
      <c r="A17" s="181">
        <v>1.5</v>
      </c>
      <c r="B17" s="180" t="s">
        <v>170</v>
      </c>
      <c r="C17" s="512">
        <v>6.0693641618497121E-2</v>
      </c>
      <c r="D17" s="134" t="str">
        <f>Inputs!$D$82</f>
        <v>Support staff</v>
      </c>
      <c r="E17" s="222">
        <v>1</v>
      </c>
      <c r="F17" s="130">
        <f>C17*E17</f>
        <v>6.0693641618497121E-2</v>
      </c>
      <c r="G17" s="135"/>
      <c r="H17" s="971">
        <f>Inputs!L$82</f>
        <v>68.441017362959727</v>
      </c>
      <c r="I17" s="971">
        <f>Inputs!M$82</f>
        <v>69.791189569063036</v>
      </c>
      <c r="J17" s="971">
        <f>Inputs!N$82</f>
        <v>71.02222509185215</v>
      </c>
      <c r="K17" s="971">
        <f>Inputs!O$82</f>
        <v>72.274974651437702</v>
      </c>
      <c r="L17" s="971">
        <f>Inputs!P$82</f>
        <v>73.549821258208297</v>
      </c>
      <c r="M17" s="971">
        <f>Inputs!Q$82</f>
        <v>74.847154678410959</v>
      </c>
      <c r="N17" s="971">
        <f t="shared" ref="N17:S17" si="3">H17*$F17</f>
        <v>4.1539345798328169</v>
      </c>
      <c r="O17" s="971">
        <f t="shared" si="3"/>
        <v>4.2358814478333064</v>
      </c>
      <c r="P17" s="971">
        <f t="shared" si="3"/>
        <v>4.3105974766731086</v>
      </c>
      <c r="Q17" s="971">
        <f t="shared" si="3"/>
        <v>4.3866314094803238</v>
      </c>
      <c r="R17" s="971">
        <f t="shared" si="3"/>
        <v>4.4640064925502152</v>
      </c>
      <c r="S17" s="971">
        <f t="shared" si="3"/>
        <v>4.5427463822156948</v>
      </c>
    </row>
    <row r="18" spans="1:19">
      <c r="A18" s="92"/>
      <c r="B18" s="180" t="s">
        <v>138</v>
      </c>
      <c r="C18" s="512"/>
      <c r="D18" s="134"/>
      <c r="E18" s="222"/>
      <c r="F18" s="130"/>
      <c r="G18" s="135"/>
      <c r="H18" s="982"/>
      <c r="I18" s="982"/>
      <c r="J18" s="982"/>
      <c r="K18" s="982"/>
      <c r="L18" s="982"/>
      <c r="M18" s="982"/>
      <c r="N18" s="971"/>
      <c r="O18" s="971"/>
      <c r="P18" s="971"/>
      <c r="Q18" s="971"/>
      <c r="R18" s="971"/>
      <c r="S18" s="971"/>
    </row>
    <row r="19" spans="1:19">
      <c r="A19" s="181">
        <v>1.6</v>
      </c>
      <c r="B19" s="180" t="s">
        <v>171</v>
      </c>
      <c r="C19" s="512">
        <v>0</v>
      </c>
      <c r="D19" s="134" t="str">
        <f>Inputs!$D$82</f>
        <v>Support staff</v>
      </c>
      <c r="E19" s="222">
        <v>1</v>
      </c>
      <c r="F19" s="130">
        <f>C19*E19</f>
        <v>0</v>
      </c>
      <c r="G19" s="135"/>
      <c r="H19" s="971">
        <f>Inputs!L$82</f>
        <v>68.441017362959727</v>
      </c>
      <c r="I19" s="971">
        <f>Inputs!M$82</f>
        <v>69.791189569063036</v>
      </c>
      <c r="J19" s="971">
        <f>Inputs!N$82</f>
        <v>71.02222509185215</v>
      </c>
      <c r="K19" s="971">
        <f>Inputs!O$82</f>
        <v>72.274974651437702</v>
      </c>
      <c r="L19" s="971">
        <f>Inputs!P$82</f>
        <v>73.549821258208297</v>
      </c>
      <c r="M19" s="971">
        <f>Inputs!Q$82</f>
        <v>74.847154678410959</v>
      </c>
      <c r="N19" s="971">
        <f t="shared" ref="N19:S19" si="4">H19*$F19</f>
        <v>0</v>
      </c>
      <c r="O19" s="971">
        <f t="shared" si="4"/>
        <v>0</v>
      </c>
      <c r="P19" s="971">
        <f t="shared" si="4"/>
        <v>0</v>
      </c>
      <c r="Q19" s="971">
        <f t="shared" si="4"/>
        <v>0</v>
      </c>
      <c r="R19" s="971">
        <f t="shared" si="4"/>
        <v>0</v>
      </c>
      <c r="S19" s="971">
        <f t="shared" si="4"/>
        <v>0</v>
      </c>
    </row>
    <row r="20" spans="1:19">
      <c r="A20" s="181"/>
      <c r="B20" s="180"/>
      <c r="C20" s="130"/>
      <c r="D20" s="134"/>
      <c r="E20" s="243"/>
      <c r="F20" s="130"/>
      <c r="G20" s="135"/>
      <c r="H20" s="982"/>
      <c r="I20" s="982"/>
      <c r="J20" s="982"/>
      <c r="K20" s="982"/>
      <c r="L20" s="982"/>
      <c r="M20" s="982"/>
      <c r="N20" s="971"/>
      <c r="O20" s="971"/>
      <c r="P20" s="971"/>
      <c r="Q20" s="971"/>
      <c r="R20" s="971"/>
      <c r="S20" s="971"/>
    </row>
    <row r="21" spans="1:19">
      <c r="A21" s="94"/>
      <c r="B21" s="182" t="s">
        <v>44</v>
      </c>
      <c r="C21" s="142">
        <f>SUM(C6:C20)</f>
        <v>0.4335260115606937</v>
      </c>
      <c r="D21" s="143"/>
      <c r="E21" s="223"/>
      <c r="F21" s="142">
        <f>SUM(F6:F20)</f>
        <v>0.4335260115606937</v>
      </c>
      <c r="G21" s="144"/>
      <c r="H21" s="992"/>
      <c r="I21" s="992"/>
      <c r="J21" s="992"/>
      <c r="K21" s="992"/>
      <c r="L21" s="992"/>
      <c r="M21" s="992"/>
      <c r="N21" s="996">
        <f t="shared" ref="N21:S21" si="5">SUM(N8:N20)</f>
        <v>29.670961284520118</v>
      </c>
      <c r="O21" s="992">
        <f t="shared" si="5"/>
        <v>30.256296055952188</v>
      </c>
      <c r="P21" s="992">
        <f t="shared" si="5"/>
        <v>30.789981976236483</v>
      </c>
      <c r="Q21" s="992">
        <f t="shared" si="5"/>
        <v>31.33308149628802</v>
      </c>
      <c r="R21" s="992">
        <f t="shared" si="5"/>
        <v>31.885760661072961</v>
      </c>
      <c r="S21" s="992">
        <f t="shared" si="5"/>
        <v>32.448188444397815</v>
      </c>
    </row>
    <row r="22" spans="1:19" s="102" customFormat="1">
      <c r="A22" s="99"/>
      <c r="B22" s="146" t="s">
        <v>103</v>
      </c>
      <c r="C22" s="130"/>
      <c r="D22" s="134"/>
      <c r="E22" s="134"/>
      <c r="F22" s="130"/>
      <c r="G22" s="149"/>
      <c r="H22" s="982"/>
      <c r="I22" s="982"/>
      <c r="J22" s="982"/>
      <c r="K22" s="982"/>
      <c r="L22" s="982"/>
      <c r="M22" s="982"/>
      <c r="N22" s="971"/>
      <c r="O22" s="971"/>
      <c r="P22" s="971"/>
      <c r="Q22" s="971"/>
      <c r="R22" s="971"/>
      <c r="S22" s="971"/>
    </row>
    <row r="23" spans="1:19" s="102" customFormat="1">
      <c r="A23" s="99"/>
      <c r="B23" s="134"/>
      <c r="C23" s="130"/>
      <c r="D23" s="134"/>
      <c r="E23" s="134"/>
      <c r="F23" s="130"/>
      <c r="G23" s="149"/>
      <c r="H23" s="971"/>
      <c r="I23" s="971"/>
      <c r="J23" s="971"/>
      <c r="K23" s="971"/>
      <c r="L23" s="971"/>
      <c r="M23" s="971"/>
      <c r="N23" s="971"/>
      <c r="O23" s="971"/>
      <c r="P23" s="971"/>
      <c r="Q23" s="971"/>
      <c r="R23" s="971"/>
      <c r="S23" s="971"/>
    </row>
    <row r="24" spans="1:19" s="102" customFormat="1">
      <c r="A24" s="137">
        <v>2.1</v>
      </c>
      <c r="B24" s="134" t="s">
        <v>140</v>
      </c>
      <c r="C24" s="512">
        <v>0.41666666666666669</v>
      </c>
      <c r="D24" s="1005" t="str">
        <f>Inputs!$D$80</f>
        <v>Skilled Electrical Worker BH</v>
      </c>
      <c r="E24" s="134">
        <v>2</v>
      </c>
      <c r="F24" s="130">
        <f>C24*E24</f>
        <v>0.83333333333333337</v>
      </c>
      <c r="G24" s="149"/>
      <c r="H24" s="971">
        <f>Inputs!L$80</f>
        <v>122.54295007007411</v>
      </c>
      <c r="I24" s="971">
        <f>Inputs!M$80</f>
        <v>124.96041976315415</v>
      </c>
      <c r="J24" s="971">
        <f>Inputs!N$80</f>
        <v>127.16457642850023</v>
      </c>
      <c r="K24" s="971">
        <f>Inputs!O$80</f>
        <v>129.40761185733479</v>
      </c>
      <c r="L24" s="971">
        <f>Inputs!P$80</f>
        <v>131.69021182588875</v>
      </c>
      <c r="M24" s="971">
        <f>Inputs!Q$80</f>
        <v>134.01307420668928</v>
      </c>
      <c r="N24" s="971">
        <f t="shared" ref="N24:S24" si="6">H24*$F24</f>
        <v>102.1191250583951</v>
      </c>
      <c r="O24" s="971">
        <f t="shared" si="6"/>
        <v>104.13368313596179</v>
      </c>
      <c r="P24" s="971">
        <f t="shared" si="6"/>
        <v>105.97048035708353</v>
      </c>
      <c r="Q24" s="971">
        <f t="shared" si="6"/>
        <v>107.83967654777899</v>
      </c>
      <c r="R24" s="971">
        <f t="shared" si="6"/>
        <v>109.74184318824064</v>
      </c>
      <c r="S24" s="971">
        <f t="shared" si="6"/>
        <v>111.67756183890774</v>
      </c>
    </row>
    <row r="25" spans="1:19" s="102" customFormat="1">
      <c r="A25" s="137"/>
      <c r="B25" s="134"/>
      <c r="C25" s="130"/>
      <c r="D25" s="134"/>
      <c r="E25" s="134"/>
      <c r="F25" s="130"/>
      <c r="G25" s="149"/>
      <c r="H25" s="971"/>
      <c r="I25" s="971"/>
      <c r="J25" s="971"/>
      <c r="K25" s="971"/>
      <c r="L25" s="971"/>
      <c r="M25" s="971"/>
      <c r="N25" s="971"/>
      <c r="O25" s="971"/>
      <c r="P25" s="971"/>
      <c r="Q25" s="971"/>
      <c r="R25" s="971"/>
      <c r="S25" s="971"/>
    </row>
    <row r="26" spans="1:19" s="102" customFormat="1">
      <c r="A26" s="148"/>
      <c r="B26" s="141" t="s">
        <v>44</v>
      </c>
      <c r="C26" s="142">
        <f>SUM(C22:C25)</f>
        <v>0.41666666666666669</v>
      </c>
      <c r="D26" s="143"/>
      <c r="E26" s="244"/>
      <c r="F26" s="142">
        <f>SUM(F22:F25)</f>
        <v>0.83333333333333337</v>
      </c>
      <c r="G26" s="144"/>
      <c r="H26" s="995"/>
      <c r="I26" s="995"/>
      <c r="J26" s="995"/>
      <c r="K26" s="995"/>
      <c r="L26" s="995"/>
      <c r="M26" s="995"/>
      <c r="N26" s="996">
        <f t="shared" ref="N26:S26" si="7">SUM(N24:N25)</f>
        <v>102.1191250583951</v>
      </c>
      <c r="O26" s="996">
        <f t="shared" si="7"/>
        <v>104.13368313596179</v>
      </c>
      <c r="P26" s="996">
        <f t="shared" si="7"/>
        <v>105.97048035708353</v>
      </c>
      <c r="Q26" s="996">
        <f t="shared" si="7"/>
        <v>107.83967654777899</v>
      </c>
      <c r="R26" s="996">
        <f t="shared" si="7"/>
        <v>109.74184318824064</v>
      </c>
      <c r="S26" s="996">
        <f t="shared" si="7"/>
        <v>111.67756183890774</v>
      </c>
    </row>
    <row r="27" spans="1:19" s="102" customFormat="1">
      <c r="A27" s="137"/>
      <c r="B27" s="129" t="s">
        <v>104</v>
      </c>
      <c r="C27" s="130"/>
      <c r="D27" s="134"/>
      <c r="E27" s="134"/>
      <c r="F27" s="130"/>
      <c r="G27" s="149"/>
      <c r="H27" s="984"/>
      <c r="I27" s="984"/>
      <c r="J27" s="984"/>
      <c r="K27" s="984"/>
      <c r="L27" s="984"/>
      <c r="M27" s="984"/>
      <c r="N27" s="985"/>
      <c r="O27" s="985"/>
      <c r="P27" s="985"/>
      <c r="Q27" s="985"/>
      <c r="R27" s="985"/>
      <c r="S27" s="985"/>
    </row>
    <row r="28" spans="1:19" s="102" customFormat="1">
      <c r="A28" s="99"/>
      <c r="B28" s="134"/>
      <c r="C28" s="130"/>
      <c r="D28" s="134"/>
      <c r="E28" s="134"/>
      <c r="F28" s="130"/>
      <c r="G28" s="149"/>
      <c r="H28" s="971"/>
      <c r="I28" s="971"/>
      <c r="J28" s="971"/>
      <c r="K28" s="971"/>
      <c r="L28" s="971"/>
      <c r="M28" s="971"/>
      <c r="N28" s="971"/>
      <c r="O28" s="971"/>
      <c r="P28" s="971"/>
      <c r="Q28" s="971"/>
      <c r="R28" s="971"/>
      <c r="S28" s="971"/>
    </row>
    <row r="29" spans="1:19" s="102" customFormat="1">
      <c r="A29" s="137">
        <v>3.1</v>
      </c>
      <c r="B29" s="134" t="s">
        <v>172</v>
      </c>
      <c r="C29" s="512">
        <v>7.2289156626506035E-2</v>
      </c>
      <c r="D29" s="1005" t="str">
        <f>Inputs!$D$80</f>
        <v>Skilled Electrical Worker BH</v>
      </c>
      <c r="E29" s="134">
        <v>2</v>
      </c>
      <c r="F29" s="130">
        <f>C29*E29</f>
        <v>0.14457831325301207</v>
      </c>
      <c r="G29" s="149"/>
      <c r="H29" s="971">
        <f>Inputs!L$80</f>
        <v>122.54295007007411</v>
      </c>
      <c r="I29" s="971">
        <f>Inputs!M$80</f>
        <v>124.96041976315415</v>
      </c>
      <c r="J29" s="971">
        <f>Inputs!N$80</f>
        <v>127.16457642850023</v>
      </c>
      <c r="K29" s="971">
        <f>Inputs!O$80</f>
        <v>129.40761185733479</v>
      </c>
      <c r="L29" s="971">
        <f>Inputs!P$80</f>
        <v>131.69021182588875</v>
      </c>
      <c r="M29" s="971">
        <f>Inputs!Q$80</f>
        <v>134.01307420668928</v>
      </c>
      <c r="N29" s="971">
        <f t="shared" ref="N29:S29" si="8">H29*$F29</f>
        <v>17.717053022179392</v>
      </c>
      <c r="O29" s="971">
        <f t="shared" si="8"/>
        <v>18.066566712745182</v>
      </c>
      <c r="P29" s="971">
        <f t="shared" si="8"/>
        <v>18.385239965566299</v>
      </c>
      <c r="Q29" s="971">
        <f t="shared" si="8"/>
        <v>18.709534244433947</v>
      </c>
      <c r="R29" s="971">
        <f t="shared" si="8"/>
        <v>19.03954869771886</v>
      </c>
      <c r="S29" s="971">
        <f t="shared" si="8"/>
        <v>19.375384222653874</v>
      </c>
    </row>
    <row r="30" spans="1:19" s="102" customFormat="1">
      <c r="A30" s="99"/>
      <c r="B30" s="134" t="s">
        <v>173</v>
      </c>
      <c r="C30" s="512"/>
      <c r="D30" s="134"/>
      <c r="E30" s="134"/>
      <c r="F30" s="130"/>
      <c r="G30" s="149"/>
      <c r="H30" s="971"/>
      <c r="I30" s="971"/>
      <c r="J30" s="971"/>
      <c r="K30" s="971"/>
      <c r="L30" s="971"/>
      <c r="M30" s="971"/>
      <c r="N30" s="971"/>
      <c r="O30" s="971"/>
      <c r="P30" s="971"/>
      <c r="Q30" s="971"/>
      <c r="R30" s="971"/>
      <c r="S30" s="971"/>
    </row>
    <row r="31" spans="1:19" s="102" customFormat="1">
      <c r="A31" s="137">
        <v>3.2</v>
      </c>
      <c r="B31" s="134" t="s">
        <v>174</v>
      </c>
      <c r="C31" s="512">
        <v>0.26024096385542167</v>
      </c>
      <c r="D31" s="1005" t="str">
        <f>Inputs!$D$80</f>
        <v>Skilled Electrical Worker BH</v>
      </c>
      <c r="E31" s="134">
        <v>2</v>
      </c>
      <c r="F31" s="130">
        <f>C31*E31</f>
        <v>0.52048192771084334</v>
      </c>
      <c r="G31" s="149"/>
      <c r="H31" s="971">
        <f>Inputs!L$80</f>
        <v>122.54295007007411</v>
      </c>
      <c r="I31" s="971">
        <f>Inputs!M$80</f>
        <v>124.96041976315415</v>
      </c>
      <c r="J31" s="971">
        <f>Inputs!N$80</f>
        <v>127.16457642850023</v>
      </c>
      <c r="K31" s="971">
        <f>Inputs!O$80</f>
        <v>129.40761185733479</v>
      </c>
      <c r="L31" s="971">
        <f>Inputs!P$80</f>
        <v>131.69021182588875</v>
      </c>
      <c r="M31" s="971">
        <f>Inputs!Q$80</f>
        <v>134.01307420668928</v>
      </c>
      <c r="N31" s="985">
        <f t="shared" ref="N31:S34" si="9">H31*$F31</f>
        <v>63.781390879845802</v>
      </c>
      <c r="O31" s="971">
        <f t="shared" si="9"/>
        <v>65.039640165882631</v>
      </c>
      <c r="P31" s="971">
        <f t="shared" si="9"/>
        <v>66.186863876038672</v>
      </c>
      <c r="Q31" s="971">
        <f t="shared" si="9"/>
        <v>67.354323279962202</v>
      </c>
      <c r="R31" s="971">
        <f t="shared" si="9"/>
        <v>68.542375311787879</v>
      </c>
      <c r="S31" s="971">
        <f t="shared" si="9"/>
        <v>69.751383201553935</v>
      </c>
    </row>
    <row r="32" spans="1:19" s="102" customFormat="1">
      <c r="A32" s="224">
        <v>3.3</v>
      </c>
      <c r="B32" s="134" t="s">
        <v>142</v>
      </c>
      <c r="C32" s="512">
        <v>0.10843373493975904</v>
      </c>
      <c r="D32" s="1005" t="str">
        <f>Inputs!$D$80</f>
        <v>Skilled Electrical Worker BH</v>
      </c>
      <c r="E32" s="134">
        <v>2</v>
      </c>
      <c r="F32" s="130">
        <f>C32*E32</f>
        <v>0.21686746987951808</v>
      </c>
      <c r="G32" s="149"/>
      <c r="H32" s="971">
        <f>Inputs!L$80</f>
        <v>122.54295007007411</v>
      </c>
      <c r="I32" s="971">
        <f>Inputs!M$80</f>
        <v>124.96041976315415</v>
      </c>
      <c r="J32" s="971">
        <f>Inputs!N$80</f>
        <v>127.16457642850023</v>
      </c>
      <c r="K32" s="971">
        <f>Inputs!O$80</f>
        <v>129.40761185733479</v>
      </c>
      <c r="L32" s="971">
        <f>Inputs!P$80</f>
        <v>131.69021182588875</v>
      </c>
      <c r="M32" s="971">
        <f>Inputs!Q$80</f>
        <v>134.01307420668928</v>
      </c>
      <c r="N32" s="971">
        <f t="shared" si="9"/>
        <v>26.575579533269085</v>
      </c>
      <c r="O32" s="971">
        <f t="shared" si="9"/>
        <v>27.099850069117768</v>
      </c>
      <c r="P32" s="971">
        <f t="shared" si="9"/>
        <v>27.577859948349449</v>
      </c>
      <c r="Q32" s="971">
        <f t="shared" si="9"/>
        <v>28.064301366650916</v>
      </c>
      <c r="R32" s="971">
        <f t="shared" si="9"/>
        <v>28.559323046578285</v>
      </c>
      <c r="S32" s="971">
        <f t="shared" si="9"/>
        <v>29.06307633398081</v>
      </c>
    </row>
    <row r="33" spans="1:19" s="102" customFormat="1">
      <c r="A33" s="137">
        <v>3.4</v>
      </c>
      <c r="B33" s="134" t="s">
        <v>175</v>
      </c>
      <c r="C33" s="512">
        <v>5.7831325301204821E-2</v>
      </c>
      <c r="D33" s="1005" t="str">
        <f>Inputs!$D$80</f>
        <v>Skilled Electrical Worker BH</v>
      </c>
      <c r="E33" s="134">
        <v>1</v>
      </c>
      <c r="F33" s="130">
        <f>C33*E33</f>
        <v>5.7831325301204821E-2</v>
      </c>
      <c r="G33" s="149"/>
      <c r="H33" s="971">
        <f>Inputs!L$80</f>
        <v>122.54295007007411</v>
      </c>
      <c r="I33" s="971">
        <f>Inputs!M$80</f>
        <v>124.96041976315415</v>
      </c>
      <c r="J33" s="971">
        <f>Inputs!N$80</f>
        <v>127.16457642850023</v>
      </c>
      <c r="K33" s="971">
        <f>Inputs!O$80</f>
        <v>129.40761185733479</v>
      </c>
      <c r="L33" s="971">
        <f>Inputs!P$80</f>
        <v>131.69021182588875</v>
      </c>
      <c r="M33" s="971">
        <f>Inputs!Q$80</f>
        <v>134.01307420668928</v>
      </c>
      <c r="N33" s="971">
        <f t="shared" si="9"/>
        <v>7.0868212088717559</v>
      </c>
      <c r="O33" s="971">
        <f t="shared" si="9"/>
        <v>7.2266266850980712</v>
      </c>
      <c r="P33" s="971">
        <f t="shared" si="9"/>
        <v>7.3540959862265192</v>
      </c>
      <c r="Q33" s="971">
        <f t="shared" si="9"/>
        <v>7.4838136977735781</v>
      </c>
      <c r="R33" s="971">
        <f t="shared" si="9"/>
        <v>7.6158194790875422</v>
      </c>
      <c r="S33" s="971">
        <f t="shared" si="9"/>
        <v>7.7501536890615492</v>
      </c>
    </row>
    <row r="34" spans="1:19" s="102" customFormat="1">
      <c r="A34" s="137">
        <v>3.5</v>
      </c>
      <c r="B34" s="134" t="s">
        <v>176</v>
      </c>
      <c r="C34" s="512">
        <v>0.1</v>
      </c>
      <c r="D34" s="1005" t="str">
        <f>Inputs!$D$80</f>
        <v>Skilled Electrical Worker BH</v>
      </c>
      <c r="E34" s="134">
        <v>1</v>
      </c>
      <c r="F34" s="130">
        <f>C34*E34</f>
        <v>0.1</v>
      </c>
      <c r="G34" s="149"/>
      <c r="H34" s="971">
        <f>Inputs!L$80</f>
        <v>122.54295007007411</v>
      </c>
      <c r="I34" s="971">
        <f>Inputs!M$80</f>
        <v>124.96041976315415</v>
      </c>
      <c r="J34" s="971">
        <f>Inputs!N$80</f>
        <v>127.16457642850023</v>
      </c>
      <c r="K34" s="971">
        <f>Inputs!O$80</f>
        <v>129.40761185733479</v>
      </c>
      <c r="L34" s="971">
        <f>Inputs!P$80</f>
        <v>131.69021182588875</v>
      </c>
      <c r="M34" s="971">
        <f>Inputs!Q$80</f>
        <v>134.01307420668928</v>
      </c>
      <c r="N34" s="971">
        <f t="shared" si="9"/>
        <v>12.254295007007412</v>
      </c>
      <c r="O34" s="971">
        <f t="shared" si="9"/>
        <v>12.496041976315416</v>
      </c>
      <c r="P34" s="971">
        <f t="shared" si="9"/>
        <v>12.716457642850024</v>
      </c>
      <c r="Q34" s="971">
        <f t="shared" si="9"/>
        <v>12.940761185733479</v>
      </c>
      <c r="R34" s="971">
        <f t="shared" si="9"/>
        <v>13.169021182588876</v>
      </c>
      <c r="S34" s="971">
        <f t="shared" si="9"/>
        <v>13.401307420668928</v>
      </c>
    </row>
    <row r="35" spans="1:19" s="102" customFormat="1">
      <c r="A35" s="148"/>
      <c r="B35" s="141" t="s">
        <v>44</v>
      </c>
      <c r="C35" s="142">
        <f>SUM(C29:C34)</f>
        <v>0.59879518072289162</v>
      </c>
      <c r="D35" s="143" t="s">
        <v>105</v>
      </c>
      <c r="E35" s="143"/>
      <c r="F35" s="142">
        <f>SUM(F29:F34)</f>
        <v>1.0397590361445783</v>
      </c>
      <c r="G35" s="144"/>
      <c r="H35" s="992"/>
      <c r="I35" s="992"/>
      <c r="J35" s="992"/>
      <c r="K35" s="992"/>
      <c r="L35" s="992"/>
      <c r="M35" s="992"/>
      <c r="N35" s="992">
        <f t="shared" ref="N35:S35" si="10">SUM(N29:N34)</f>
        <v>127.41513965117346</v>
      </c>
      <c r="O35" s="992">
        <f t="shared" si="10"/>
        <v>129.92872560915907</v>
      </c>
      <c r="P35" s="992">
        <f t="shared" si="10"/>
        <v>132.22051741903098</v>
      </c>
      <c r="Q35" s="992">
        <f t="shared" si="10"/>
        <v>134.55273377455413</v>
      </c>
      <c r="R35" s="992">
        <f t="shared" si="10"/>
        <v>136.92608771776145</v>
      </c>
      <c r="S35" s="992">
        <f t="shared" si="10"/>
        <v>139.34130486791912</v>
      </c>
    </row>
    <row r="36" spans="1:19" s="102" customFormat="1">
      <c r="A36" s="99"/>
      <c r="B36" s="129" t="s">
        <v>106</v>
      </c>
      <c r="C36" s="130"/>
      <c r="D36" s="134"/>
      <c r="E36" s="134"/>
      <c r="F36" s="130"/>
      <c r="G36" s="149"/>
      <c r="H36" s="984"/>
      <c r="I36" s="984"/>
      <c r="J36" s="984"/>
      <c r="K36" s="984"/>
      <c r="L36" s="984"/>
      <c r="M36" s="984"/>
      <c r="N36" s="998"/>
      <c r="O36" s="998"/>
      <c r="P36" s="998"/>
      <c r="Q36" s="998"/>
      <c r="R36" s="998"/>
      <c r="S36" s="998"/>
    </row>
    <row r="37" spans="1:19" s="102" customFormat="1">
      <c r="A37" s="99"/>
      <c r="B37" s="134"/>
      <c r="C37" s="130"/>
      <c r="D37" s="134"/>
      <c r="E37" s="134"/>
      <c r="F37" s="130"/>
      <c r="G37" s="149"/>
      <c r="H37" s="971"/>
      <c r="I37" s="971"/>
      <c r="J37" s="971"/>
      <c r="K37" s="971"/>
      <c r="L37" s="971"/>
      <c r="M37" s="971"/>
      <c r="N37" s="971"/>
      <c r="O37" s="971"/>
      <c r="P37" s="971"/>
      <c r="Q37" s="971"/>
      <c r="R37" s="971"/>
      <c r="S37" s="971"/>
    </row>
    <row r="38" spans="1:19" s="102" customFormat="1">
      <c r="A38" s="137">
        <v>4.0999999999999996</v>
      </c>
      <c r="B38" s="134" t="s">
        <v>195</v>
      </c>
      <c r="C38" s="512">
        <v>0</v>
      </c>
      <c r="D38" s="1005" t="str">
        <f>Inputs!$D$80</f>
        <v>Skilled Electrical Worker BH</v>
      </c>
      <c r="E38" s="134">
        <v>1</v>
      </c>
      <c r="F38" s="130">
        <f>C38*E38</f>
        <v>0</v>
      </c>
      <c r="G38" s="225"/>
      <c r="H38" s="971">
        <f>Inputs!L$80</f>
        <v>122.54295007007411</v>
      </c>
      <c r="I38" s="971">
        <f>Inputs!M$80</f>
        <v>124.96041976315415</v>
      </c>
      <c r="J38" s="971">
        <f>Inputs!N$80</f>
        <v>127.16457642850023</v>
      </c>
      <c r="K38" s="971">
        <f>Inputs!O$80</f>
        <v>129.40761185733479</v>
      </c>
      <c r="L38" s="971">
        <f>Inputs!P$80</f>
        <v>131.69021182588875</v>
      </c>
      <c r="M38" s="971">
        <f>Inputs!Q$80</f>
        <v>134.01307420668928</v>
      </c>
      <c r="N38" s="971">
        <f t="shared" ref="N38:S39" si="11">H38*$F38</f>
        <v>0</v>
      </c>
      <c r="O38" s="971">
        <f t="shared" si="11"/>
        <v>0</v>
      </c>
      <c r="P38" s="971">
        <f t="shared" si="11"/>
        <v>0</v>
      </c>
      <c r="Q38" s="971">
        <f t="shared" si="11"/>
        <v>0</v>
      </c>
      <c r="R38" s="971">
        <f t="shared" si="11"/>
        <v>0</v>
      </c>
      <c r="S38" s="971">
        <f t="shared" si="11"/>
        <v>0</v>
      </c>
    </row>
    <row r="39" spans="1:19">
      <c r="A39" s="181">
        <v>4.2</v>
      </c>
      <c r="B39" s="180" t="s">
        <v>177</v>
      </c>
      <c r="C39" s="512">
        <v>0</v>
      </c>
      <c r="D39" s="134" t="str">
        <f>Inputs!$D$82</f>
        <v>Support staff</v>
      </c>
      <c r="E39" s="134">
        <v>1</v>
      </c>
      <c r="F39" s="130">
        <f>C39*E39</f>
        <v>0</v>
      </c>
      <c r="G39" s="167"/>
      <c r="H39" s="971">
        <f>Inputs!L$82</f>
        <v>68.441017362959727</v>
      </c>
      <c r="I39" s="971">
        <f>Inputs!M$82</f>
        <v>69.791189569063036</v>
      </c>
      <c r="J39" s="971">
        <f>Inputs!N$82</f>
        <v>71.02222509185215</v>
      </c>
      <c r="K39" s="971">
        <f>Inputs!O$82</f>
        <v>72.274974651437702</v>
      </c>
      <c r="L39" s="971">
        <f>Inputs!P$82</f>
        <v>73.549821258208297</v>
      </c>
      <c r="M39" s="971">
        <f>Inputs!Q$82</f>
        <v>74.847154678410959</v>
      </c>
      <c r="N39" s="985">
        <f t="shared" si="11"/>
        <v>0</v>
      </c>
      <c r="O39" s="971">
        <f t="shared" si="11"/>
        <v>0</v>
      </c>
      <c r="P39" s="971">
        <f t="shared" si="11"/>
        <v>0</v>
      </c>
      <c r="Q39" s="971">
        <f t="shared" si="11"/>
        <v>0</v>
      </c>
      <c r="R39" s="971">
        <f t="shared" si="11"/>
        <v>0</v>
      </c>
      <c r="S39" s="971">
        <f t="shared" si="11"/>
        <v>0</v>
      </c>
    </row>
    <row r="40" spans="1:19">
      <c r="A40" s="181"/>
      <c r="B40" s="180" t="s">
        <v>196</v>
      </c>
      <c r="C40" s="512"/>
      <c r="D40" s="134"/>
      <c r="E40" s="134"/>
      <c r="F40" s="130"/>
      <c r="G40" s="135"/>
      <c r="H40" s="984"/>
      <c r="I40" s="984"/>
      <c r="J40" s="984"/>
      <c r="K40" s="984"/>
      <c r="L40" s="984"/>
      <c r="M40" s="984"/>
      <c r="N40" s="998"/>
      <c r="O40" s="998"/>
      <c r="P40" s="998"/>
      <c r="Q40" s="998"/>
      <c r="R40" s="998"/>
      <c r="S40" s="998"/>
    </row>
    <row r="41" spans="1:19">
      <c r="A41" s="181">
        <v>4.3</v>
      </c>
      <c r="B41" s="180" t="s">
        <v>178</v>
      </c>
      <c r="C41" s="512">
        <v>6.936416184971099E-2</v>
      </c>
      <c r="D41" s="134" t="str">
        <f>Inputs!$D$82</f>
        <v>Support staff</v>
      </c>
      <c r="E41" s="134">
        <v>1</v>
      </c>
      <c r="F41" s="130">
        <f>C41*E41</f>
        <v>6.936416184971099E-2</v>
      </c>
      <c r="G41" s="167"/>
      <c r="H41" s="971">
        <f>Inputs!L$82</f>
        <v>68.441017362959727</v>
      </c>
      <c r="I41" s="971">
        <f>Inputs!M$82</f>
        <v>69.791189569063036</v>
      </c>
      <c r="J41" s="971">
        <f>Inputs!N$82</f>
        <v>71.02222509185215</v>
      </c>
      <c r="K41" s="971">
        <f>Inputs!O$82</f>
        <v>72.274974651437702</v>
      </c>
      <c r="L41" s="971">
        <f>Inputs!P$82</f>
        <v>73.549821258208297</v>
      </c>
      <c r="M41" s="971">
        <f>Inputs!Q$82</f>
        <v>74.847154678410959</v>
      </c>
      <c r="N41" s="985">
        <f t="shared" ref="N41:S41" si="12">H41*$F41</f>
        <v>4.7473538055232183</v>
      </c>
      <c r="O41" s="971">
        <f t="shared" si="12"/>
        <v>4.8410073689523498</v>
      </c>
      <c r="P41" s="971">
        <f t="shared" si="12"/>
        <v>4.9263971161978377</v>
      </c>
      <c r="Q41" s="971">
        <f t="shared" si="12"/>
        <v>5.0132930394060837</v>
      </c>
      <c r="R41" s="971">
        <f t="shared" si="12"/>
        <v>5.1017217057716744</v>
      </c>
      <c r="S41" s="971">
        <f t="shared" si="12"/>
        <v>5.191710151103651</v>
      </c>
    </row>
    <row r="42" spans="1:19">
      <c r="A42" s="181"/>
      <c r="B42" s="180" t="s">
        <v>179</v>
      </c>
      <c r="C42" s="130"/>
      <c r="D42" s="134"/>
      <c r="E42" s="134"/>
      <c r="F42" s="130"/>
      <c r="G42" s="135"/>
      <c r="H42" s="984"/>
      <c r="I42" s="984"/>
      <c r="J42" s="984"/>
      <c r="K42" s="984"/>
      <c r="L42" s="984"/>
      <c r="M42" s="984"/>
      <c r="N42" s="998"/>
      <c r="O42" s="998"/>
      <c r="P42" s="998"/>
      <c r="Q42" s="998"/>
      <c r="R42" s="998"/>
      <c r="S42" s="998"/>
    </row>
    <row r="43" spans="1:19">
      <c r="A43" s="181">
        <v>4.4000000000000004</v>
      </c>
      <c r="B43" s="180" t="s">
        <v>180</v>
      </c>
      <c r="C43" s="512">
        <v>3.4682080924855495E-2</v>
      </c>
      <c r="D43" s="134" t="str">
        <f>Inputs!$D$82</f>
        <v>Support staff</v>
      </c>
      <c r="E43" s="134">
        <v>1</v>
      </c>
      <c r="F43" s="130">
        <f>C43*E43</f>
        <v>3.4682080924855495E-2</v>
      </c>
      <c r="G43" s="167"/>
      <c r="H43" s="971">
        <f>Inputs!L$82</f>
        <v>68.441017362959727</v>
      </c>
      <c r="I43" s="971">
        <f>Inputs!M$82</f>
        <v>69.791189569063036</v>
      </c>
      <c r="J43" s="971">
        <f>Inputs!N$82</f>
        <v>71.02222509185215</v>
      </c>
      <c r="K43" s="971">
        <f>Inputs!O$82</f>
        <v>72.274974651437702</v>
      </c>
      <c r="L43" s="971">
        <f>Inputs!P$82</f>
        <v>73.549821258208297</v>
      </c>
      <c r="M43" s="971">
        <f>Inputs!Q$82</f>
        <v>74.847154678410959</v>
      </c>
      <c r="N43" s="985">
        <f t="shared" ref="N43:S45" si="13">H43*$F43</f>
        <v>2.3736769027616091</v>
      </c>
      <c r="O43" s="971">
        <f t="shared" si="13"/>
        <v>2.4205036844761749</v>
      </c>
      <c r="P43" s="971">
        <f t="shared" si="13"/>
        <v>2.4631985580989189</v>
      </c>
      <c r="Q43" s="971">
        <f t="shared" si="13"/>
        <v>2.5066465197030419</v>
      </c>
      <c r="R43" s="971">
        <f t="shared" si="13"/>
        <v>2.5508608528858372</v>
      </c>
      <c r="S43" s="971">
        <f t="shared" si="13"/>
        <v>2.5958550755518255</v>
      </c>
    </row>
    <row r="44" spans="1:19">
      <c r="A44" s="181">
        <v>4.5</v>
      </c>
      <c r="B44" s="180" t="s">
        <v>181</v>
      </c>
      <c r="C44" s="512">
        <v>3.6416184971098269E-2</v>
      </c>
      <c r="D44" s="134" t="str">
        <f>Inputs!$D$82</f>
        <v>Support staff</v>
      </c>
      <c r="E44" s="134">
        <v>1</v>
      </c>
      <c r="F44" s="130">
        <f>C44*E44</f>
        <v>3.6416184971098269E-2</v>
      </c>
      <c r="G44" s="167"/>
      <c r="H44" s="971">
        <f>Inputs!L$82</f>
        <v>68.441017362959727</v>
      </c>
      <c r="I44" s="971">
        <f>Inputs!M$82</f>
        <v>69.791189569063036</v>
      </c>
      <c r="J44" s="971">
        <f>Inputs!N$82</f>
        <v>71.02222509185215</v>
      </c>
      <c r="K44" s="971">
        <f>Inputs!O$82</f>
        <v>72.274974651437702</v>
      </c>
      <c r="L44" s="971">
        <f>Inputs!P$82</f>
        <v>73.549821258208297</v>
      </c>
      <c r="M44" s="971">
        <f>Inputs!Q$82</f>
        <v>74.847154678410959</v>
      </c>
      <c r="N44" s="985">
        <f t="shared" si="13"/>
        <v>2.4923607478996899</v>
      </c>
      <c r="O44" s="971">
        <f t="shared" si="13"/>
        <v>2.5415288686999835</v>
      </c>
      <c r="P44" s="971">
        <f t="shared" si="13"/>
        <v>2.5863584860038644</v>
      </c>
      <c r="Q44" s="971">
        <f t="shared" si="13"/>
        <v>2.6319788456881938</v>
      </c>
      <c r="R44" s="971">
        <f t="shared" si="13"/>
        <v>2.678403895530129</v>
      </c>
      <c r="S44" s="971">
        <f t="shared" si="13"/>
        <v>2.7256478293294166</v>
      </c>
    </row>
    <row r="45" spans="1:19">
      <c r="A45" s="181">
        <v>4.5999999999999996</v>
      </c>
      <c r="B45" s="180" t="s">
        <v>146</v>
      </c>
      <c r="C45" s="512">
        <v>2.6011560693641616E-2</v>
      </c>
      <c r="D45" s="134" t="str">
        <f>Inputs!$D$82</f>
        <v>Support staff</v>
      </c>
      <c r="E45" s="134">
        <v>1</v>
      </c>
      <c r="F45" s="130">
        <f>C45*E45</f>
        <v>2.6011560693641616E-2</v>
      </c>
      <c r="G45" s="167"/>
      <c r="H45" s="971">
        <f>Inputs!L$82</f>
        <v>68.441017362959727</v>
      </c>
      <c r="I45" s="971">
        <f>Inputs!M$82</f>
        <v>69.791189569063036</v>
      </c>
      <c r="J45" s="971">
        <f>Inputs!N$82</f>
        <v>71.02222509185215</v>
      </c>
      <c r="K45" s="971">
        <f>Inputs!O$82</f>
        <v>72.274974651437702</v>
      </c>
      <c r="L45" s="971">
        <f>Inputs!P$82</f>
        <v>73.549821258208297</v>
      </c>
      <c r="M45" s="971">
        <f>Inputs!Q$82</f>
        <v>74.847154678410959</v>
      </c>
      <c r="N45" s="985">
        <f t="shared" si="13"/>
        <v>1.7802576770712066</v>
      </c>
      <c r="O45" s="971">
        <f t="shared" si="13"/>
        <v>1.8153777633571309</v>
      </c>
      <c r="P45" s="971">
        <f t="shared" si="13"/>
        <v>1.8473989185741886</v>
      </c>
      <c r="Q45" s="971">
        <f t="shared" si="13"/>
        <v>1.8799848897772811</v>
      </c>
      <c r="R45" s="971">
        <f t="shared" si="13"/>
        <v>1.9131456396643776</v>
      </c>
      <c r="S45" s="971">
        <f t="shared" si="13"/>
        <v>1.9468913066638687</v>
      </c>
    </row>
    <row r="46" spans="1:19">
      <c r="A46" s="187"/>
      <c r="B46" s="182" t="s">
        <v>44</v>
      </c>
      <c r="C46" s="518">
        <f>SUM(C36:C45)</f>
        <v>0.16647398843930636</v>
      </c>
      <c r="D46" s="232"/>
      <c r="E46" s="232"/>
      <c r="F46" s="142">
        <f>SUM(F36:F45)</f>
        <v>0.16647398843930636</v>
      </c>
      <c r="G46" s="144"/>
      <c r="H46" s="995"/>
      <c r="I46" s="995"/>
      <c r="J46" s="995"/>
      <c r="K46" s="995"/>
      <c r="L46" s="995"/>
      <c r="M46" s="995"/>
      <c r="N46" s="1003">
        <f t="shared" ref="N46:S46" si="14">SUM(N38:N45)</f>
        <v>11.393649133255725</v>
      </c>
      <c r="O46" s="1003">
        <f t="shared" si="14"/>
        <v>11.618417685485639</v>
      </c>
      <c r="P46" s="1003">
        <f t="shared" si="14"/>
        <v>11.82335307887481</v>
      </c>
      <c r="Q46" s="1003">
        <f t="shared" si="14"/>
        <v>12.031903294574601</v>
      </c>
      <c r="R46" s="1003">
        <f t="shared" si="14"/>
        <v>12.24413209385202</v>
      </c>
      <c r="S46" s="1003">
        <f t="shared" si="14"/>
        <v>12.460104362648762</v>
      </c>
    </row>
    <row r="47" spans="1:19">
      <c r="A47" s="120"/>
      <c r="B47" s="226" t="s">
        <v>182</v>
      </c>
      <c r="C47" s="192"/>
      <c r="D47" s="191"/>
      <c r="E47" s="191"/>
      <c r="F47" s="154"/>
      <c r="G47" s="167"/>
      <c r="H47" s="971"/>
      <c r="I47" s="971"/>
      <c r="J47" s="971"/>
      <c r="K47" s="971"/>
      <c r="L47" s="971"/>
      <c r="M47" s="971"/>
      <c r="N47" s="971"/>
      <c r="O47" s="971"/>
      <c r="P47" s="971"/>
      <c r="Q47" s="971"/>
      <c r="R47" s="971"/>
      <c r="S47" s="971"/>
    </row>
    <row r="48" spans="1:19">
      <c r="A48" s="181">
        <v>5.0999999999999996</v>
      </c>
      <c r="B48" s="227" t="s">
        <v>183</v>
      </c>
      <c r="C48" s="176"/>
      <c r="D48" s="180"/>
      <c r="E48" s="180"/>
      <c r="F48" s="130"/>
      <c r="G48" s="167"/>
      <c r="H48" s="971"/>
      <c r="I48" s="971"/>
      <c r="J48" s="971"/>
      <c r="K48" s="971"/>
      <c r="L48" s="971"/>
      <c r="M48" s="971"/>
      <c r="N48" s="971">
        <f>Inputs!L90</f>
        <v>99.527562334594109</v>
      </c>
      <c r="O48" s="971">
        <f>Inputs!M90</f>
        <v>99.527562334594109</v>
      </c>
      <c r="P48" s="971">
        <f>Inputs!N90</f>
        <v>99.527562334594109</v>
      </c>
      <c r="Q48" s="971">
        <f>Inputs!O90</f>
        <v>99.527562334594109</v>
      </c>
      <c r="R48" s="971">
        <f>Inputs!P90</f>
        <v>99.527562334594109</v>
      </c>
      <c r="S48" s="971">
        <f>Inputs!Q90</f>
        <v>99.527562334594109</v>
      </c>
    </row>
    <row r="49" spans="1:19">
      <c r="A49" s="187"/>
      <c r="B49" s="182" t="s">
        <v>44</v>
      </c>
      <c r="C49" s="192"/>
      <c r="D49" s="191"/>
      <c r="E49" s="191"/>
      <c r="F49" s="154"/>
      <c r="G49" s="167"/>
      <c r="H49" s="992"/>
      <c r="I49" s="992"/>
      <c r="J49" s="992"/>
      <c r="K49" s="992"/>
      <c r="L49" s="992"/>
      <c r="M49" s="992"/>
      <c r="N49" s="992">
        <f t="shared" ref="N49:S49" si="15">SUM(N48)</f>
        <v>99.527562334594109</v>
      </c>
      <c r="O49" s="992">
        <f t="shared" si="15"/>
        <v>99.527562334594109</v>
      </c>
      <c r="P49" s="992">
        <f t="shared" si="15"/>
        <v>99.527562334594109</v>
      </c>
      <c r="Q49" s="992">
        <f t="shared" si="15"/>
        <v>99.527562334594109</v>
      </c>
      <c r="R49" s="992">
        <f t="shared" si="15"/>
        <v>99.527562334594109</v>
      </c>
      <c r="S49" s="992">
        <f t="shared" si="15"/>
        <v>99.527562334594109</v>
      </c>
    </row>
    <row r="50" spans="1:19">
      <c r="A50" s="233"/>
      <c r="B50" s="190"/>
      <c r="C50" s="189"/>
      <c r="D50" s="191"/>
      <c r="E50" s="191"/>
      <c r="F50" s="154"/>
      <c r="G50" s="135"/>
      <c r="H50" s="971"/>
      <c r="I50" s="971"/>
      <c r="J50" s="971"/>
      <c r="K50" s="971"/>
      <c r="L50" s="971"/>
      <c r="M50" s="971"/>
      <c r="N50" s="971"/>
      <c r="O50" s="971"/>
      <c r="P50" s="971"/>
      <c r="Q50" s="971"/>
      <c r="R50" s="971"/>
      <c r="S50" s="971"/>
    </row>
    <row r="51" spans="1:19">
      <c r="A51" s="233"/>
      <c r="B51" s="190"/>
      <c r="C51" s="168">
        <f>C21+C26+C35+C46</f>
        <v>1.6154618473895583</v>
      </c>
      <c r="D51" s="90"/>
      <c r="E51" s="228"/>
      <c r="F51" s="168">
        <f>F21+F26+F35+F46</f>
        <v>2.4730923694779117</v>
      </c>
      <c r="G51" s="194"/>
      <c r="H51" s="991"/>
      <c r="I51" s="991"/>
      <c r="J51" s="991"/>
      <c r="K51" s="991"/>
      <c r="L51" s="991"/>
      <c r="M51" s="991"/>
      <c r="N51" s="992">
        <f t="shared" ref="N51:S51" si="16">N21+N26+N35+N46+N49</f>
        <v>370.12643746193851</v>
      </c>
      <c r="O51" s="992">
        <f t="shared" si="16"/>
        <v>375.46468482115279</v>
      </c>
      <c r="P51" s="992">
        <f t="shared" si="16"/>
        <v>380.3318951658199</v>
      </c>
      <c r="Q51" s="992">
        <f t="shared" si="16"/>
        <v>385.28495744778985</v>
      </c>
      <c r="R51" s="992">
        <f t="shared" si="16"/>
        <v>390.32538599552117</v>
      </c>
      <c r="S51" s="992">
        <f t="shared" si="16"/>
        <v>395.4547218484675</v>
      </c>
    </row>
    <row r="52" spans="1:19">
      <c r="H52" s="1001"/>
      <c r="I52" s="1001"/>
      <c r="J52" s="1001"/>
      <c r="K52" s="1001"/>
      <c r="L52" s="1001"/>
      <c r="M52" s="1001"/>
      <c r="N52" s="1001"/>
      <c r="O52" s="106"/>
      <c r="P52" s="106"/>
      <c r="Q52" s="106"/>
      <c r="R52" s="106"/>
      <c r="S52" s="106"/>
    </row>
    <row r="53" spans="1:19" s="102" customFormat="1">
      <c r="F53" s="157"/>
      <c r="G53" s="107"/>
      <c r="H53"/>
      <c r="I53"/>
      <c r="J53"/>
      <c r="K53"/>
      <c r="L53"/>
      <c r="M53"/>
      <c r="N53"/>
      <c r="O53"/>
      <c r="P53"/>
      <c r="Q53"/>
      <c r="R53"/>
      <c r="S53"/>
    </row>
    <row r="54" spans="1:19" s="102" customFormat="1">
      <c r="F54" s="157"/>
      <c r="G54" s="107"/>
      <c r="H54"/>
      <c r="I54"/>
      <c r="J54"/>
      <c r="K54"/>
      <c r="L54"/>
      <c r="M54"/>
      <c r="N54"/>
      <c r="O54"/>
      <c r="P54"/>
      <c r="Q54"/>
      <c r="R54"/>
      <c r="S54"/>
    </row>
    <row r="55" spans="1:19" s="102" customFormat="1">
      <c r="B55" s="152"/>
      <c r="F55" s="157"/>
      <c r="G55" s="107"/>
      <c r="H55"/>
      <c r="I55"/>
      <c r="J55"/>
      <c r="K55"/>
      <c r="L55"/>
      <c r="M55"/>
      <c r="N55"/>
      <c r="O55"/>
      <c r="P55"/>
      <c r="Q55"/>
      <c r="R55"/>
      <c r="S55"/>
    </row>
    <row r="56" spans="1:19" s="102" customFormat="1">
      <c r="B56" s="152"/>
      <c r="F56" s="157"/>
      <c r="G56" s="107"/>
      <c r="H56" s="1001"/>
      <c r="I56" s="1002"/>
      <c r="J56" s="1002"/>
      <c r="K56" s="1002"/>
      <c r="L56" s="1002"/>
      <c r="M56" s="1002"/>
      <c r="N56" s="255"/>
      <c r="O56" s="255"/>
      <c r="P56" s="255"/>
      <c r="Q56" s="255"/>
      <c r="R56" s="255"/>
      <c r="S56" s="255"/>
    </row>
    <row r="57" spans="1:19">
      <c r="B57" s="354" t="s">
        <v>229</v>
      </c>
      <c r="H57" s="979"/>
      <c r="I57" s="979"/>
      <c r="J57" s="979"/>
      <c r="K57" s="979"/>
      <c r="L57" s="979"/>
      <c r="M57" s="979"/>
      <c r="N57" s="979">
        <f>N51-N58</f>
        <v>270.5988751273444</v>
      </c>
      <c r="O57" s="979">
        <f t="shared" ref="O57:S57" si="17">O51-O58</f>
        <v>275.93712248655868</v>
      </c>
      <c r="P57" s="979">
        <f t="shared" si="17"/>
        <v>280.80433283122579</v>
      </c>
      <c r="Q57" s="979">
        <f t="shared" si="17"/>
        <v>285.75739511319574</v>
      </c>
      <c r="R57" s="979">
        <f t="shared" si="17"/>
        <v>290.79782366092707</v>
      </c>
      <c r="S57" s="979">
        <f t="shared" si="17"/>
        <v>295.92715951387339</v>
      </c>
    </row>
    <row r="58" spans="1:19">
      <c r="B58" s="354" t="s">
        <v>43</v>
      </c>
      <c r="H58" s="979"/>
      <c r="I58" s="979"/>
      <c r="J58" s="979"/>
      <c r="K58" s="979"/>
      <c r="L58" s="979"/>
      <c r="M58" s="979"/>
      <c r="N58" s="979">
        <f>N49</f>
        <v>99.527562334594109</v>
      </c>
      <c r="O58" s="979">
        <f t="shared" ref="O58:S58" si="18">O49</f>
        <v>99.527562334594109</v>
      </c>
      <c r="P58" s="979">
        <f t="shared" si="18"/>
        <v>99.527562334594109</v>
      </c>
      <c r="Q58" s="979">
        <f t="shared" si="18"/>
        <v>99.527562334594109</v>
      </c>
      <c r="R58" s="979">
        <f t="shared" si="18"/>
        <v>99.527562334594109</v>
      </c>
      <c r="S58" s="979">
        <f t="shared" si="18"/>
        <v>99.527562334594109</v>
      </c>
    </row>
    <row r="59" spans="1:19">
      <c r="B59" s="354" t="s">
        <v>232</v>
      </c>
      <c r="H59" s="979"/>
      <c r="I59" s="979"/>
      <c r="J59" s="979"/>
      <c r="K59" s="979"/>
      <c r="L59" s="979"/>
      <c r="M59" s="979"/>
      <c r="N59" s="980"/>
      <c r="O59" s="980"/>
      <c r="P59" s="980"/>
      <c r="Q59" s="980"/>
      <c r="R59" s="980"/>
      <c r="S59" s="980"/>
    </row>
    <row r="60" spans="1:19">
      <c r="B60" s="354" t="s">
        <v>238</v>
      </c>
      <c r="H60" s="979"/>
      <c r="I60" s="979"/>
      <c r="J60" s="979"/>
      <c r="K60" s="979"/>
      <c r="L60" s="979"/>
      <c r="M60" s="979"/>
      <c r="N60" s="979">
        <f>SUM(N61,N57:N59)*(Inputs!$M$27)</f>
        <v>48.815975836855067</v>
      </c>
      <c r="O60" s="979">
        <f>SUM(O61,O57:O59)*(Inputs!$M$27)</f>
        <v>49.520037281061839</v>
      </c>
      <c r="P60" s="979">
        <f>SUM(P61,P57:P59)*(Inputs!$M$27)</f>
        <v>50.161973653419984</v>
      </c>
      <c r="Q60" s="979">
        <f>SUM(Q61,Q57:Q59)*(Inputs!$M$27)</f>
        <v>50.815233037789</v>
      </c>
      <c r="R60" s="979">
        <f>SUM(R61,R57:R59)*(Inputs!$M$27)</f>
        <v>51.480015158949286</v>
      </c>
      <c r="S60" s="979">
        <f>SUM(S61,S57:S59)*(Inputs!$M$27)</f>
        <v>52.156523264594377</v>
      </c>
    </row>
    <row r="61" spans="1:19">
      <c r="B61" s="354" t="s">
        <v>237</v>
      </c>
      <c r="H61" s="979"/>
      <c r="I61" s="979"/>
      <c r="J61" s="979"/>
      <c r="K61" s="979"/>
      <c r="L61" s="979"/>
      <c r="M61" s="979"/>
      <c r="N61" s="979">
        <f>SUM(N57:N59)*(Inputs!$M$26)</f>
        <v>33.311379371574468</v>
      </c>
      <c r="O61" s="979">
        <f>SUM(O57:O59)*(Inputs!$M$26)</f>
        <v>33.791821633903751</v>
      </c>
      <c r="P61" s="979">
        <f>SUM(P57:P59)*(Inputs!$M$26)</f>
        <v>34.229870564923793</v>
      </c>
      <c r="Q61" s="979">
        <f>SUM(Q57:Q59)*(Inputs!$M$26)</f>
        <v>34.675646170301086</v>
      </c>
      <c r="R61" s="979">
        <f>SUM(R57:R59)*(Inputs!$M$26)</f>
        <v>35.129284739596905</v>
      </c>
      <c r="S61" s="979">
        <f>SUM(S57:S59)*(Inputs!$M$26)</f>
        <v>35.590924966362074</v>
      </c>
    </row>
    <row r="62" spans="1:19" s="95" customFormat="1">
      <c r="B62" s="989" t="s">
        <v>85</v>
      </c>
      <c r="F62" s="108"/>
      <c r="G62" s="108"/>
      <c r="H62" s="396"/>
      <c r="I62" s="396"/>
      <c r="J62" s="396"/>
      <c r="K62" s="396"/>
      <c r="L62" s="396"/>
      <c r="M62" s="396"/>
      <c r="N62" s="979">
        <f>SUM(N57:N61)*Inputs!$M$28</f>
        <v>31.657765486925761</v>
      </c>
      <c r="O62" s="979">
        <f>SUM(O57:O61)*Inputs!$M$28</f>
        <v>32.114358061528286</v>
      </c>
      <c r="P62" s="979">
        <f>SUM(P57:P61)*Inputs!$M$28</f>
        <v>32.530661756891462</v>
      </c>
      <c r="Q62" s="979">
        <f>SUM(Q57:Q61)*Inputs!$M$28</f>
        <v>32.954308565911603</v>
      </c>
      <c r="R62" s="979">
        <f>SUM(R57:R61)*Inputs!$M$28</f>
        <v>33.385428012584718</v>
      </c>
      <c r="S62" s="979">
        <f>SUM(S57:S61)*Inputs!$M$28</f>
        <v>33.824151905559681</v>
      </c>
    </row>
    <row r="63" spans="1:19" s="95" customFormat="1">
      <c r="B63" s="989"/>
      <c r="F63" s="108"/>
      <c r="G63" s="108"/>
      <c r="H63" s="396"/>
      <c r="I63" s="396"/>
      <c r="J63" s="396"/>
      <c r="K63" s="396"/>
      <c r="L63" s="396"/>
      <c r="M63" s="396"/>
      <c r="N63" s="606"/>
      <c r="O63" s="606"/>
      <c r="P63" s="606"/>
      <c r="Q63" s="606"/>
      <c r="R63" s="606"/>
      <c r="S63" s="606"/>
    </row>
    <row r="64" spans="1:19" s="95" customFormat="1">
      <c r="B64" s="988" t="s">
        <v>527</v>
      </c>
      <c r="D64" s="245"/>
      <c r="F64" s="108"/>
      <c r="G64" s="108"/>
      <c r="H64" s="396"/>
      <c r="I64" s="396"/>
      <c r="J64" s="396"/>
      <c r="K64" s="396"/>
      <c r="L64" s="396"/>
      <c r="M64" s="396"/>
      <c r="N64" s="448">
        <f>SUM(N57:N63)</f>
        <v>483.91155815729377</v>
      </c>
      <c r="O64" s="448">
        <f t="shared" ref="O64:S64" si="19">SUM(O57:O63)</f>
        <v>490.89090179764662</v>
      </c>
      <c r="P64" s="448">
        <f t="shared" si="19"/>
        <v>497.2544011410551</v>
      </c>
      <c r="Q64" s="448">
        <f t="shared" si="19"/>
        <v>503.73014522179159</v>
      </c>
      <c r="R64" s="448">
        <f t="shared" si="19"/>
        <v>510.32011390665213</v>
      </c>
      <c r="S64" s="448">
        <f t="shared" si="19"/>
        <v>517.02632198498361</v>
      </c>
    </row>
    <row r="65" spans="2:19" s="95" customFormat="1">
      <c r="B65" s="990" t="s">
        <v>39</v>
      </c>
      <c r="F65" s="108"/>
      <c r="G65" s="108"/>
      <c r="H65" s="979"/>
      <c r="I65" s="980"/>
      <c r="J65" s="980"/>
      <c r="K65" s="980"/>
      <c r="L65" s="980"/>
      <c r="M65" s="980"/>
      <c r="N65" s="981">
        <f>(N51*(1+Inputs!$M$29))-N64</f>
        <v>0</v>
      </c>
      <c r="O65" s="981">
        <f>(O51*(1+Inputs!$M$29))-O64</f>
        <v>0</v>
      </c>
      <c r="P65" s="981">
        <f>(P51*(1+Inputs!$M$29))-P64</f>
        <v>0</v>
      </c>
      <c r="Q65" s="981">
        <f>(Q51*(1+Inputs!$M$29))-Q64</f>
        <v>0</v>
      </c>
      <c r="R65" s="981">
        <f>(R51*(1+Inputs!$M$29))-R64</f>
        <v>0</v>
      </c>
      <c r="S65" s="981">
        <f>(S51*(1+Inputs!$M$29))-S64</f>
        <v>0</v>
      </c>
    </row>
  </sheetData>
  <mergeCells count="3">
    <mergeCell ref="A1:S1"/>
    <mergeCell ref="H3:M3"/>
    <mergeCell ref="N3:S3"/>
  </mergeCells>
  <pageMargins left="0.39370078740157483" right="0.39370078740157483" top="0.39370078740157483" bottom="0.98425196850393704" header="0.51181102362204722" footer="0.51181102362204722"/>
  <pageSetup paperSize="9" scale="49" orientation="landscape" r:id="rId1"/>
  <headerFooter alignWithMargins="0">
    <oddFooter>&amp;C&amp;P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1"/>
    <pageSetUpPr fitToPage="1"/>
  </sheetPr>
  <dimension ref="A1:S82"/>
  <sheetViews>
    <sheetView showGridLines="0" zoomScale="70" zoomScaleNormal="70" workbookViewId="0">
      <pane xSplit="2" ySplit="5" topLeftCell="C6" activePane="bottomRight" state="frozen"/>
      <selection activeCell="B146" sqref="B146"/>
      <selection pane="topRight" activeCell="B146" sqref="B146"/>
      <selection pane="bottomLeft" activeCell="B146" sqref="B146"/>
      <selection pane="bottomRight" activeCell="C6" sqref="C6"/>
    </sheetView>
  </sheetViews>
  <sheetFormatPr defaultRowHeight="12.75" outlineLevelCol="1"/>
  <cols>
    <col min="1" max="1" width="9" style="88" bestFit="1" customWidth="1"/>
    <col min="2" max="2" width="59.5703125" style="88" customWidth="1"/>
    <col min="3" max="3" width="9.85546875" style="88" bestFit="1" customWidth="1"/>
    <col min="4" max="4" width="26.85546875" style="88" bestFit="1" customWidth="1"/>
    <col min="5" max="5" width="8.7109375" style="88" bestFit="1" customWidth="1"/>
    <col min="6" max="6" width="8.7109375" style="158" bestFit="1" customWidth="1"/>
    <col min="7" max="7" width="0.7109375" style="158" customWidth="1"/>
    <col min="8" max="8" width="10.42578125" style="108" customWidth="1" outlineLevel="1"/>
    <col min="9" max="9" width="9.5703125" style="158" bestFit="1" customWidth="1" outlineLevel="1"/>
    <col min="10" max="13" width="9.42578125" style="158" customWidth="1" outlineLevel="1"/>
    <col min="14" max="14" width="10.5703125" style="158" customWidth="1"/>
    <col min="15" max="15" width="10.42578125" style="88" customWidth="1"/>
    <col min="16" max="16" width="9.42578125" style="88" customWidth="1"/>
    <col min="17" max="17" width="11" style="88" customWidth="1"/>
    <col min="18" max="18" width="10.85546875" style="88" customWidth="1"/>
    <col min="19" max="19" width="11.42578125" style="88" customWidth="1"/>
    <col min="20" max="256" width="9.140625" style="88"/>
    <col min="257" max="257" width="9" style="88" bestFit="1" customWidth="1"/>
    <col min="258" max="258" width="59.5703125" style="88" customWidth="1"/>
    <col min="259" max="259" width="9.85546875" style="88" bestFit="1" customWidth="1"/>
    <col min="260" max="260" width="11.5703125" style="88" bestFit="1" customWidth="1"/>
    <col min="261" max="262" width="8.7109375" style="88" bestFit="1" customWidth="1"/>
    <col min="263" max="263" width="0.7109375" style="88" customWidth="1"/>
    <col min="264" max="264" width="10.42578125" style="88" customWidth="1"/>
    <col min="265" max="265" width="9.5703125" style="88" bestFit="1" customWidth="1"/>
    <col min="266" max="269" width="9.42578125" style="88" customWidth="1"/>
    <col min="270" max="270" width="10.5703125" style="88" customWidth="1"/>
    <col min="271" max="271" width="10.42578125" style="88" customWidth="1"/>
    <col min="272" max="272" width="9.42578125" style="88" customWidth="1"/>
    <col min="273" max="273" width="11" style="88" customWidth="1"/>
    <col min="274" max="274" width="10.85546875" style="88" customWidth="1"/>
    <col min="275" max="275" width="11.42578125" style="88" customWidth="1"/>
    <col min="276" max="512" width="9.140625" style="88"/>
    <col min="513" max="513" width="9" style="88" bestFit="1" customWidth="1"/>
    <col min="514" max="514" width="59.5703125" style="88" customWidth="1"/>
    <col min="515" max="515" width="9.85546875" style="88" bestFit="1" customWidth="1"/>
    <col min="516" max="516" width="11.5703125" style="88" bestFit="1" customWidth="1"/>
    <col min="517" max="518" width="8.7109375" style="88" bestFit="1" customWidth="1"/>
    <col min="519" max="519" width="0.7109375" style="88" customWidth="1"/>
    <col min="520" max="520" width="10.42578125" style="88" customWidth="1"/>
    <col min="521" max="521" width="9.5703125" style="88" bestFit="1" customWidth="1"/>
    <col min="522" max="525" width="9.42578125" style="88" customWidth="1"/>
    <col min="526" max="526" width="10.5703125" style="88" customWidth="1"/>
    <col min="527" max="527" width="10.42578125" style="88" customWidth="1"/>
    <col min="528" max="528" width="9.42578125" style="88" customWidth="1"/>
    <col min="529" max="529" width="11" style="88" customWidth="1"/>
    <col min="530" max="530" width="10.85546875" style="88" customWidth="1"/>
    <col min="531" max="531" width="11.42578125" style="88" customWidth="1"/>
    <col min="532" max="768" width="9.140625" style="88"/>
    <col min="769" max="769" width="9" style="88" bestFit="1" customWidth="1"/>
    <col min="770" max="770" width="59.5703125" style="88" customWidth="1"/>
    <col min="771" max="771" width="9.85546875" style="88" bestFit="1" customWidth="1"/>
    <col min="772" max="772" width="11.5703125" style="88" bestFit="1" customWidth="1"/>
    <col min="773" max="774" width="8.7109375" style="88" bestFit="1" customWidth="1"/>
    <col min="775" max="775" width="0.7109375" style="88" customWidth="1"/>
    <col min="776" max="776" width="10.42578125" style="88" customWidth="1"/>
    <col min="777" max="777" width="9.5703125" style="88" bestFit="1" customWidth="1"/>
    <col min="778" max="781" width="9.42578125" style="88" customWidth="1"/>
    <col min="782" max="782" width="10.5703125" style="88" customWidth="1"/>
    <col min="783" max="783" width="10.42578125" style="88" customWidth="1"/>
    <col min="784" max="784" width="9.42578125" style="88" customWidth="1"/>
    <col min="785" max="785" width="11" style="88" customWidth="1"/>
    <col min="786" max="786" width="10.85546875" style="88" customWidth="1"/>
    <col min="787" max="787" width="11.42578125" style="88" customWidth="1"/>
    <col min="788" max="1024" width="9.140625" style="88"/>
    <col min="1025" max="1025" width="9" style="88" bestFit="1" customWidth="1"/>
    <col min="1026" max="1026" width="59.5703125" style="88" customWidth="1"/>
    <col min="1027" max="1027" width="9.85546875" style="88" bestFit="1" customWidth="1"/>
    <col min="1028" max="1028" width="11.5703125" style="88" bestFit="1" customWidth="1"/>
    <col min="1029" max="1030" width="8.7109375" style="88" bestFit="1" customWidth="1"/>
    <col min="1031" max="1031" width="0.7109375" style="88" customWidth="1"/>
    <col min="1032" max="1032" width="10.42578125" style="88" customWidth="1"/>
    <col min="1033" max="1033" width="9.5703125" style="88" bestFit="1" customWidth="1"/>
    <col min="1034" max="1037" width="9.42578125" style="88" customWidth="1"/>
    <col min="1038" max="1038" width="10.5703125" style="88" customWidth="1"/>
    <col min="1039" max="1039" width="10.42578125" style="88" customWidth="1"/>
    <col min="1040" max="1040" width="9.42578125" style="88" customWidth="1"/>
    <col min="1041" max="1041" width="11" style="88" customWidth="1"/>
    <col min="1042" max="1042" width="10.85546875" style="88" customWidth="1"/>
    <col min="1043" max="1043" width="11.42578125" style="88" customWidth="1"/>
    <col min="1044" max="1280" width="9.140625" style="88"/>
    <col min="1281" max="1281" width="9" style="88" bestFit="1" customWidth="1"/>
    <col min="1282" max="1282" width="59.5703125" style="88" customWidth="1"/>
    <col min="1283" max="1283" width="9.85546875" style="88" bestFit="1" customWidth="1"/>
    <col min="1284" max="1284" width="11.5703125" style="88" bestFit="1" customWidth="1"/>
    <col min="1285" max="1286" width="8.7109375" style="88" bestFit="1" customWidth="1"/>
    <col min="1287" max="1287" width="0.7109375" style="88" customWidth="1"/>
    <col min="1288" max="1288" width="10.42578125" style="88" customWidth="1"/>
    <col min="1289" max="1289" width="9.5703125" style="88" bestFit="1" customWidth="1"/>
    <col min="1290" max="1293" width="9.42578125" style="88" customWidth="1"/>
    <col min="1294" max="1294" width="10.5703125" style="88" customWidth="1"/>
    <col min="1295" max="1295" width="10.42578125" style="88" customWidth="1"/>
    <col min="1296" max="1296" width="9.42578125" style="88" customWidth="1"/>
    <col min="1297" max="1297" width="11" style="88" customWidth="1"/>
    <col min="1298" max="1298" width="10.85546875" style="88" customWidth="1"/>
    <col min="1299" max="1299" width="11.42578125" style="88" customWidth="1"/>
    <col min="1300" max="1536" width="9.140625" style="88"/>
    <col min="1537" max="1537" width="9" style="88" bestFit="1" customWidth="1"/>
    <col min="1538" max="1538" width="59.5703125" style="88" customWidth="1"/>
    <col min="1539" max="1539" width="9.85546875" style="88" bestFit="1" customWidth="1"/>
    <col min="1540" max="1540" width="11.5703125" style="88" bestFit="1" customWidth="1"/>
    <col min="1541" max="1542" width="8.7109375" style="88" bestFit="1" customWidth="1"/>
    <col min="1543" max="1543" width="0.7109375" style="88" customWidth="1"/>
    <col min="1544" max="1544" width="10.42578125" style="88" customWidth="1"/>
    <col min="1545" max="1545" width="9.5703125" style="88" bestFit="1" customWidth="1"/>
    <col min="1546" max="1549" width="9.42578125" style="88" customWidth="1"/>
    <col min="1550" max="1550" width="10.5703125" style="88" customWidth="1"/>
    <col min="1551" max="1551" width="10.42578125" style="88" customWidth="1"/>
    <col min="1552" max="1552" width="9.42578125" style="88" customWidth="1"/>
    <col min="1553" max="1553" width="11" style="88" customWidth="1"/>
    <col min="1554" max="1554" width="10.85546875" style="88" customWidth="1"/>
    <col min="1555" max="1555" width="11.42578125" style="88" customWidth="1"/>
    <col min="1556" max="1792" width="9.140625" style="88"/>
    <col min="1793" max="1793" width="9" style="88" bestFit="1" customWidth="1"/>
    <col min="1794" max="1794" width="59.5703125" style="88" customWidth="1"/>
    <col min="1795" max="1795" width="9.85546875" style="88" bestFit="1" customWidth="1"/>
    <col min="1796" max="1796" width="11.5703125" style="88" bestFit="1" customWidth="1"/>
    <col min="1797" max="1798" width="8.7109375" style="88" bestFit="1" customWidth="1"/>
    <col min="1799" max="1799" width="0.7109375" style="88" customWidth="1"/>
    <col min="1800" max="1800" width="10.42578125" style="88" customWidth="1"/>
    <col min="1801" max="1801" width="9.5703125" style="88" bestFit="1" customWidth="1"/>
    <col min="1802" max="1805" width="9.42578125" style="88" customWidth="1"/>
    <col min="1806" max="1806" width="10.5703125" style="88" customWidth="1"/>
    <col min="1807" max="1807" width="10.42578125" style="88" customWidth="1"/>
    <col min="1808" max="1808" width="9.42578125" style="88" customWidth="1"/>
    <col min="1809" max="1809" width="11" style="88" customWidth="1"/>
    <col min="1810" max="1810" width="10.85546875" style="88" customWidth="1"/>
    <col min="1811" max="1811" width="11.42578125" style="88" customWidth="1"/>
    <col min="1812" max="2048" width="9.140625" style="88"/>
    <col min="2049" max="2049" width="9" style="88" bestFit="1" customWidth="1"/>
    <col min="2050" max="2050" width="59.5703125" style="88" customWidth="1"/>
    <col min="2051" max="2051" width="9.85546875" style="88" bestFit="1" customWidth="1"/>
    <col min="2052" max="2052" width="11.5703125" style="88" bestFit="1" customWidth="1"/>
    <col min="2053" max="2054" width="8.7109375" style="88" bestFit="1" customWidth="1"/>
    <col min="2055" max="2055" width="0.7109375" style="88" customWidth="1"/>
    <col min="2056" max="2056" width="10.42578125" style="88" customWidth="1"/>
    <col min="2057" max="2057" width="9.5703125" style="88" bestFit="1" customWidth="1"/>
    <col min="2058" max="2061" width="9.42578125" style="88" customWidth="1"/>
    <col min="2062" max="2062" width="10.5703125" style="88" customWidth="1"/>
    <col min="2063" max="2063" width="10.42578125" style="88" customWidth="1"/>
    <col min="2064" max="2064" width="9.42578125" style="88" customWidth="1"/>
    <col min="2065" max="2065" width="11" style="88" customWidth="1"/>
    <col min="2066" max="2066" width="10.85546875" style="88" customWidth="1"/>
    <col min="2067" max="2067" width="11.42578125" style="88" customWidth="1"/>
    <col min="2068" max="2304" width="9.140625" style="88"/>
    <col min="2305" max="2305" width="9" style="88" bestFit="1" customWidth="1"/>
    <col min="2306" max="2306" width="59.5703125" style="88" customWidth="1"/>
    <col min="2307" max="2307" width="9.85546875" style="88" bestFit="1" customWidth="1"/>
    <col min="2308" max="2308" width="11.5703125" style="88" bestFit="1" customWidth="1"/>
    <col min="2309" max="2310" width="8.7109375" style="88" bestFit="1" customWidth="1"/>
    <col min="2311" max="2311" width="0.7109375" style="88" customWidth="1"/>
    <col min="2312" max="2312" width="10.42578125" style="88" customWidth="1"/>
    <col min="2313" max="2313" width="9.5703125" style="88" bestFit="1" customWidth="1"/>
    <col min="2314" max="2317" width="9.42578125" style="88" customWidth="1"/>
    <col min="2318" max="2318" width="10.5703125" style="88" customWidth="1"/>
    <col min="2319" max="2319" width="10.42578125" style="88" customWidth="1"/>
    <col min="2320" max="2320" width="9.42578125" style="88" customWidth="1"/>
    <col min="2321" max="2321" width="11" style="88" customWidth="1"/>
    <col min="2322" max="2322" width="10.85546875" style="88" customWidth="1"/>
    <col min="2323" max="2323" width="11.42578125" style="88" customWidth="1"/>
    <col min="2324" max="2560" width="9.140625" style="88"/>
    <col min="2561" max="2561" width="9" style="88" bestFit="1" customWidth="1"/>
    <col min="2562" max="2562" width="59.5703125" style="88" customWidth="1"/>
    <col min="2563" max="2563" width="9.85546875" style="88" bestFit="1" customWidth="1"/>
    <col min="2564" max="2564" width="11.5703125" style="88" bestFit="1" customWidth="1"/>
    <col min="2565" max="2566" width="8.7109375" style="88" bestFit="1" customWidth="1"/>
    <col min="2567" max="2567" width="0.7109375" style="88" customWidth="1"/>
    <col min="2568" max="2568" width="10.42578125" style="88" customWidth="1"/>
    <col min="2569" max="2569" width="9.5703125" style="88" bestFit="1" customWidth="1"/>
    <col min="2570" max="2573" width="9.42578125" style="88" customWidth="1"/>
    <col min="2574" max="2574" width="10.5703125" style="88" customWidth="1"/>
    <col min="2575" max="2575" width="10.42578125" style="88" customWidth="1"/>
    <col min="2576" max="2576" width="9.42578125" style="88" customWidth="1"/>
    <col min="2577" max="2577" width="11" style="88" customWidth="1"/>
    <col min="2578" max="2578" width="10.85546875" style="88" customWidth="1"/>
    <col min="2579" max="2579" width="11.42578125" style="88" customWidth="1"/>
    <col min="2580" max="2816" width="9.140625" style="88"/>
    <col min="2817" max="2817" width="9" style="88" bestFit="1" customWidth="1"/>
    <col min="2818" max="2818" width="59.5703125" style="88" customWidth="1"/>
    <col min="2819" max="2819" width="9.85546875" style="88" bestFit="1" customWidth="1"/>
    <col min="2820" max="2820" width="11.5703125" style="88" bestFit="1" customWidth="1"/>
    <col min="2821" max="2822" width="8.7109375" style="88" bestFit="1" customWidth="1"/>
    <col min="2823" max="2823" width="0.7109375" style="88" customWidth="1"/>
    <col min="2824" max="2824" width="10.42578125" style="88" customWidth="1"/>
    <col min="2825" max="2825" width="9.5703125" style="88" bestFit="1" customWidth="1"/>
    <col min="2826" max="2829" width="9.42578125" style="88" customWidth="1"/>
    <col min="2830" max="2830" width="10.5703125" style="88" customWidth="1"/>
    <col min="2831" max="2831" width="10.42578125" style="88" customWidth="1"/>
    <col min="2832" max="2832" width="9.42578125" style="88" customWidth="1"/>
    <col min="2833" max="2833" width="11" style="88" customWidth="1"/>
    <col min="2834" max="2834" width="10.85546875" style="88" customWidth="1"/>
    <col min="2835" max="2835" width="11.42578125" style="88" customWidth="1"/>
    <col min="2836" max="3072" width="9.140625" style="88"/>
    <col min="3073" max="3073" width="9" style="88" bestFit="1" customWidth="1"/>
    <col min="3074" max="3074" width="59.5703125" style="88" customWidth="1"/>
    <col min="3075" max="3075" width="9.85546875" style="88" bestFit="1" customWidth="1"/>
    <col min="3076" max="3076" width="11.5703125" style="88" bestFit="1" customWidth="1"/>
    <col min="3077" max="3078" width="8.7109375" style="88" bestFit="1" customWidth="1"/>
    <col min="3079" max="3079" width="0.7109375" style="88" customWidth="1"/>
    <col min="3080" max="3080" width="10.42578125" style="88" customWidth="1"/>
    <col min="3081" max="3081" width="9.5703125" style="88" bestFit="1" customWidth="1"/>
    <col min="3082" max="3085" width="9.42578125" style="88" customWidth="1"/>
    <col min="3086" max="3086" width="10.5703125" style="88" customWidth="1"/>
    <col min="3087" max="3087" width="10.42578125" style="88" customWidth="1"/>
    <col min="3088" max="3088" width="9.42578125" style="88" customWidth="1"/>
    <col min="3089" max="3089" width="11" style="88" customWidth="1"/>
    <col min="3090" max="3090" width="10.85546875" style="88" customWidth="1"/>
    <col min="3091" max="3091" width="11.42578125" style="88" customWidth="1"/>
    <col min="3092" max="3328" width="9.140625" style="88"/>
    <col min="3329" max="3329" width="9" style="88" bestFit="1" customWidth="1"/>
    <col min="3330" max="3330" width="59.5703125" style="88" customWidth="1"/>
    <col min="3331" max="3331" width="9.85546875" style="88" bestFit="1" customWidth="1"/>
    <col min="3332" max="3332" width="11.5703125" style="88" bestFit="1" customWidth="1"/>
    <col min="3333" max="3334" width="8.7109375" style="88" bestFit="1" customWidth="1"/>
    <col min="3335" max="3335" width="0.7109375" style="88" customWidth="1"/>
    <col min="3336" max="3336" width="10.42578125" style="88" customWidth="1"/>
    <col min="3337" max="3337" width="9.5703125" style="88" bestFit="1" customWidth="1"/>
    <col min="3338" max="3341" width="9.42578125" style="88" customWidth="1"/>
    <col min="3342" max="3342" width="10.5703125" style="88" customWidth="1"/>
    <col min="3343" max="3343" width="10.42578125" style="88" customWidth="1"/>
    <col min="3344" max="3344" width="9.42578125" style="88" customWidth="1"/>
    <col min="3345" max="3345" width="11" style="88" customWidth="1"/>
    <col min="3346" max="3346" width="10.85546875" style="88" customWidth="1"/>
    <col min="3347" max="3347" width="11.42578125" style="88" customWidth="1"/>
    <col min="3348" max="3584" width="9.140625" style="88"/>
    <col min="3585" max="3585" width="9" style="88" bestFit="1" customWidth="1"/>
    <col min="3586" max="3586" width="59.5703125" style="88" customWidth="1"/>
    <col min="3587" max="3587" width="9.85546875" style="88" bestFit="1" customWidth="1"/>
    <col min="3588" max="3588" width="11.5703125" style="88" bestFit="1" customWidth="1"/>
    <col min="3589" max="3590" width="8.7109375" style="88" bestFit="1" customWidth="1"/>
    <col min="3591" max="3591" width="0.7109375" style="88" customWidth="1"/>
    <col min="3592" max="3592" width="10.42578125" style="88" customWidth="1"/>
    <col min="3593" max="3593" width="9.5703125" style="88" bestFit="1" customWidth="1"/>
    <col min="3594" max="3597" width="9.42578125" style="88" customWidth="1"/>
    <col min="3598" max="3598" width="10.5703125" style="88" customWidth="1"/>
    <col min="3599" max="3599" width="10.42578125" style="88" customWidth="1"/>
    <col min="3600" max="3600" width="9.42578125" style="88" customWidth="1"/>
    <col min="3601" max="3601" width="11" style="88" customWidth="1"/>
    <col min="3602" max="3602" width="10.85546875" style="88" customWidth="1"/>
    <col min="3603" max="3603" width="11.42578125" style="88" customWidth="1"/>
    <col min="3604" max="3840" width="9.140625" style="88"/>
    <col min="3841" max="3841" width="9" style="88" bestFit="1" customWidth="1"/>
    <col min="3842" max="3842" width="59.5703125" style="88" customWidth="1"/>
    <col min="3843" max="3843" width="9.85546875" style="88" bestFit="1" customWidth="1"/>
    <col min="3844" max="3844" width="11.5703125" style="88" bestFit="1" customWidth="1"/>
    <col min="3845" max="3846" width="8.7109375" style="88" bestFit="1" customWidth="1"/>
    <col min="3847" max="3847" width="0.7109375" style="88" customWidth="1"/>
    <col min="3848" max="3848" width="10.42578125" style="88" customWidth="1"/>
    <col min="3849" max="3849" width="9.5703125" style="88" bestFit="1" customWidth="1"/>
    <col min="3850" max="3853" width="9.42578125" style="88" customWidth="1"/>
    <col min="3854" max="3854" width="10.5703125" style="88" customWidth="1"/>
    <col min="3855" max="3855" width="10.42578125" style="88" customWidth="1"/>
    <col min="3856" max="3856" width="9.42578125" style="88" customWidth="1"/>
    <col min="3857" max="3857" width="11" style="88" customWidth="1"/>
    <col min="3858" max="3858" width="10.85546875" style="88" customWidth="1"/>
    <col min="3859" max="3859" width="11.42578125" style="88" customWidth="1"/>
    <col min="3860" max="4096" width="9.140625" style="88"/>
    <col min="4097" max="4097" width="9" style="88" bestFit="1" customWidth="1"/>
    <col min="4098" max="4098" width="59.5703125" style="88" customWidth="1"/>
    <col min="4099" max="4099" width="9.85546875" style="88" bestFit="1" customWidth="1"/>
    <col min="4100" max="4100" width="11.5703125" style="88" bestFit="1" customWidth="1"/>
    <col min="4101" max="4102" width="8.7109375" style="88" bestFit="1" customWidth="1"/>
    <col min="4103" max="4103" width="0.7109375" style="88" customWidth="1"/>
    <col min="4104" max="4104" width="10.42578125" style="88" customWidth="1"/>
    <col min="4105" max="4105" width="9.5703125" style="88" bestFit="1" customWidth="1"/>
    <col min="4106" max="4109" width="9.42578125" style="88" customWidth="1"/>
    <col min="4110" max="4110" width="10.5703125" style="88" customWidth="1"/>
    <col min="4111" max="4111" width="10.42578125" style="88" customWidth="1"/>
    <col min="4112" max="4112" width="9.42578125" style="88" customWidth="1"/>
    <col min="4113" max="4113" width="11" style="88" customWidth="1"/>
    <col min="4114" max="4114" width="10.85546875" style="88" customWidth="1"/>
    <col min="4115" max="4115" width="11.42578125" style="88" customWidth="1"/>
    <col min="4116" max="4352" width="9.140625" style="88"/>
    <col min="4353" max="4353" width="9" style="88" bestFit="1" customWidth="1"/>
    <col min="4354" max="4354" width="59.5703125" style="88" customWidth="1"/>
    <col min="4355" max="4355" width="9.85546875" style="88" bestFit="1" customWidth="1"/>
    <col min="4356" max="4356" width="11.5703125" style="88" bestFit="1" customWidth="1"/>
    <col min="4357" max="4358" width="8.7109375" style="88" bestFit="1" customWidth="1"/>
    <col min="4359" max="4359" width="0.7109375" style="88" customWidth="1"/>
    <col min="4360" max="4360" width="10.42578125" style="88" customWidth="1"/>
    <col min="4361" max="4361" width="9.5703125" style="88" bestFit="1" customWidth="1"/>
    <col min="4362" max="4365" width="9.42578125" style="88" customWidth="1"/>
    <col min="4366" max="4366" width="10.5703125" style="88" customWidth="1"/>
    <col min="4367" max="4367" width="10.42578125" style="88" customWidth="1"/>
    <col min="4368" max="4368" width="9.42578125" style="88" customWidth="1"/>
    <col min="4369" max="4369" width="11" style="88" customWidth="1"/>
    <col min="4370" max="4370" width="10.85546875" style="88" customWidth="1"/>
    <col min="4371" max="4371" width="11.42578125" style="88" customWidth="1"/>
    <col min="4372" max="4608" width="9.140625" style="88"/>
    <col min="4609" max="4609" width="9" style="88" bestFit="1" customWidth="1"/>
    <col min="4610" max="4610" width="59.5703125" style="88" customWidth="1"/>
    <col min="4611" max="4611" width="9.85546875" style="88" bestFit="1" customWidth="1"/>
    <col min="4612" max="4612" width="11.5703125" style="88" bestFit="1" customWidth="1"/>
    <col min="4613" max="4614" width="8.7109375" style="88" bestFit="1" customWidth="1"/>
    <col min="4615" max="4615" width="0.7109375" style="88" customWidth="1"/>
    <col min="4616" max="4616" width="10.42578125" style="88" customWidth="1"/>
    <col min="4617" max="4617" width="9.5703125" style="88" bestFit="1" customWidth="1"/>
    <col min="4618" max="4621" width="9.42578125" style="88" customWidth="1"/>
    <col min="4622" max="4622" width="10.5703125" style="88" customWidth="1"/>
    <col min="4623" max="4623" width="10.42578125" style="88" customWidth="1"/>
    <col min="4624" max="4624" width="9.42578125" style="88" customWidth="1"/>
    <col min="4625" max="4625" width="11" style="88" customWidth="1"/>
    <col min="4626" max="4626" width="10.85546875" style="88" customWidth="1"/>
    <col min="4627" max="4627" width="11.42578125" style="88" customWidth="1"/>
    <col min="4628" max="4864" width="9.140625" style="88"/>
    <col min="4865" max="4865" width="9" style="88" bestFit="1" customWidth="1"/>
    <col min="4866" max="4866" width="59.5703125" style="88" customWidth="1"/>
    <col min="4867" max="4867" width="9.85546875" style="88" bestFit="1" customWidth="1"/>
    <col min="4868" max="4868" width="11.5703125" style="88" bestFit="1" customWidth="1"/>
    <col min="4869" max="4870" width="8.7109375" style="88" bestFit="1" customWidth="1"/>
    <col min="4871" max="4871" width="0.7109375" style="88" customWidth="1"/>
    <col min="4872" max="4872" width="10.42578125" style="88" customWidth="1"/>
    <col min="4873" max="4873" width="9.5703125" style="88" bestFit="1" customWidth="1"/>
    <col min="4874" max="4877" width="9.42578125" style="88" customWidth="1"/>
    <col min="4878" max="4878" width="10.5703125" style="88" customWidth="1"/>
    <col min="4879" max="4879" width="10.42578125" style="88" customWidth="1"/>
    <col min="4880" max="4880" width="9.42578125" style="88" customWidth="1"/>
    <col min="4881" max="4881" width="11" style="88" customWidth="1"/>
    <col min="4882" max="4882" width="10.85546875" style="88" customWidth="1"/>
    <col min="4883" max="4883" width="11.42578125" style="88" customWidth="1"/>
    <col min="4884" max="5120" width="9.140625" style="88"/>
    <col min="5121" max="5121" width="9" style="88" bestFit="1" customWidth="1"/>
    <col min="5122" max="5122" width="59.5703125" style="88" customWidth="1"/>
    <col min="5123" max="5123" width="9.85546875" style="88" bestFit="1" customWidth="1"/>
    <col min="5124" max="5124" width="11.5703125" style="88" bestFit="1" customWidth="1"/>
    <col min="5125" max="5126" width="8.7109375" style="88" bestFit="1" customWidth="1"/>
    <col min="5127" max="5127" width="0.7109375" style="88" customWidth="1"/>
    <col min="5128" max="5128" width="10.42578125" style="88" customWidth="1"/>
    <col min="5129" max="5129" width="9.5703125" style="88" bestFit="1" customWidth="1"/>
    <col min="5130" max="5133" width="9.42578125" style="88" customWidth="1"/>
    <col min="5134" max="5134" width="10.5703125" style="88" customWidth="1"/>
    <col min="5135" max="5135" width="10.42578125" style="88" customWidth="1"/>
    <col min="5136" max="5136" width="9.42578125" style="88" customWidth="1"/>
    <col min="5137" max="5137" width="11" style="88" customWidth="1"/>
    <col min="5138" max="5138" width="10.85546875" style="88" customWidth="1"/>
    <col min="5139" max="5139" width="11.42578125" style="88" customWidth="1"/>
    <col min="5140" max="5376" width="9.140625" style="88"/>
    <col min="5377" max="5377" width="9" style="88" bestFit="1" customWidth="1"/>
    <col min="5378" max="5378" width="59.5703125" style="88" customWidth="1"/>
    <col min="5379" max="5379" width="9.85546875" style="88" bestFit="1" customWidth="1"/>
    <col min="5380" max="5380" width="11.5703125" style="88" bestFit="1" customWidth="1"/>
    <col min="5381" max="5382" width="8.7109375" style="88" bestFit="1" customWidth="1"/>
    <col min="5383" max="5383" width="0.7109375" style="88" customWidth="1"/>
    <col min="5384" max="5384" width="10.42578125" style="88" customWidth="1"/>
    <col min="5385" max="5385" width="9.5703125" style="88" bestFit="1" customWidth="1"/>
    <col min="5386" max="5389" width="9.42578125" style="88" customWidth="1"/>
    <col min="5390" max="5390" width="10.5703125" style="88" customWidth="1"/>
    <col min="5391" max="5391" width="10.42578125" style="88" customWidth="1"/>
    <col min="5392" max="5392" width="9.42578125" style="88" customWidth="1"/>
    <col min="5393" max="5393" width="11" style="88" customWidth="1"/>
    <col min="5394" max="5394" width="10.85546875" style="88" customWidth="1"/>
    <col min="5395" max="5395" width="11.42578125" style="88" customWidth="1"/>
    <col min="5396" max="5632" width="9.140625" style="88"/>
    <col min="5633" max="5633" width="9" style="88" bestFit="1" customWidth="1"/>
    <col min="5634" max="5634" width="59.5703125" style="88" customWidth="1"/>
    <col min="5635" max="5635" width="9.85546875" style="88" bestFit="1" customWidth="1"/>
    <col min="5636" max="5636" width="11.5703125" style="88" bestFit="1" customWidth="1"/>
    <col min="5637" max="5638" width="8.7109375" style="88" bestFit="1" customWidth="1"/>
    <col min="5639" max="5639" width="0.7109375" style="88" customWidth="1"/>
    <col min="5640" max="5640" width="10.42578125" style="88" customWidth="1"/>
    <col min="5641" max="5641" width="9.5703125" style="88" bestFit="1" customWidth="1"/>
    <col min="5642" max="5645" width="9.42578125" style="88" customWidth="1"/>
    <col min="5646" max="5646" width="10.5703125" style="88" customWidth="1"/>
    <col min="5647" max="5647" width="10.42578125" style="88" customWidth="1"/>
    <col min="5648" max="5648" width="9.42578125" style="88" customWidth="1"/>
    <col min="5649" max="5649" width="11" style="88" customWidth="1"/>
    <col min="5650" max="5650" width="10.85546875" style="88" customWidth="1"/>
    <col min="5651" max="5651" width="11.42578125" style="88" customWidth="1"/>
    <col min="5652" max="5888" width="9.140625" style="88"/>
    <col min="5889" max="5889" width="9" style="88" bestFit="1" customWidth="1"/>
    <col min="5890" max="5890" width="59.5703125" style="88" customWidth="1"/>
    <col min="5891" max="5891" width="9.85546875" style="88" bestFit="1" customWidth="1"/>
    <col min="5892" max="5892" width="11.5703125" style="88" bestFit="1" customWidth="1"/>
    <col min="5893" max="5894" width="8.7109375" style="88" bestFit="1" customWidth="1"/>
    <col min="5895" max="5895" width="0.7109375" style="88" customWidth="1"/>
    <col min="5896" max="5896" width="10.42578125" style="88" customWidth="1"/>
    <col min="5897" max="5897" width="9.5703125" style="88" bestFit="1" customWidth="1"/>
    <col min="5898" max="5901" width="9.42578125" style="88" customWidth="1"/>
    <col min="5902" max="5902" width="10.5703125" style="88" customWidth="1"/>
    <col min="5903" max="5903" width="10.42578125" style="88" customWidth="1"/>
    <col min="5904" max="5904" width="9.42578125" style="88" customWidth="1"/>
    <col min="5905" max="5905" width="11" style="88" customWidth="1"/>
    <col min="5906" max="5906" width="10.85546875" style="88" customWidth="1"/>
    <col min="5907" max="5907" width="11.42578125" style="88" customWidth="1"/>
    <col min="5908" max="6144" width="9.140625" style="88"/>
    <col min="6145" max="6145" width="9" style="88" bestFit="1" customWidth="1"/>
    <col min="6146" max="6146" width="59.5703125" style="88" customWidth="1"/>
    <col min="6147" max="6147" width="9.85546875" style="88" bestFit="1" customWidth="1"/>
    <col min="6148" max="6148" width="11.5703125" style="88" bestFit="1" customWidth="1"/>
    <col min="6149" max="6150" width="8.7109375" style="88" bestFit="1" customWidth="1"/>
    <col min="6151" max="6151" width="0.7109375" style="88" customWidth="1"/>
    <col min="6152" max="6152" width="10.42578125" style="88" customWidth="1"/>
    <col min="6153" max="6153" width="9.5703125" style="88" bestFit="1" customWidth="1"/>
    <col min="6154" max="6157" width="9.42578125" style="88" customWidth="1"/>
    <col min="6158" max="6158" width="10.5703125" style="88" customWidth="1"/>
    <col min="6159" max="6159" width="10.42578125" style="88" customWidth="1"/>
    <col min="6160" max="6160" width="9.42578125" style="88" customWidth="1"/>
    <col min="6161" max="6161" width="11" style="88" customWidth="1"/>
    <col min="6162" max="6162" width="10.85546875" style="88" customWidth="1"/>
    <col min="6163" max="6163" width="11.42578125" style="88" customWidth="1"/>
    <col min="6164" max="6400" width="9.140625" style="88"/>
    <col min="6401" max="6401" width="9" style="88" bestFit="1" customWidth="1"/>
    <col min="6402" max="6402" width="59.5703125" style="88" customWidth="1"/>
    <col min="6403" max="6403" width="9.85546875" style="88" bestFit="1" customWidth="1"/>
    <col min="6404" max="6404" width="11.5703125" style="88" bestFit="1" customWidth="1"/>
    <col min="6405" max="6406" width="8.7109375" style="88" bestFit="1" customWidth="1"/>
    <col min="6407" max="6407" width="0.7109375" style="88" customWidth="1"/>
    <col min="6408" max="6408" width="10.42578125" style="88" customWidth="1"/>
    <col min="6409" max="6409" width="9.5703125" style="88" bestFit="1" customWidth="1"/>
    <col min="6410" max="6413" width="9.42578125" style="88" customWidth="1"/>
    <col min="6414" max="6414" width="10.5703125" style="88" customWidth="1"/>
    <col min="6415" max="6415" width="10.42578125" style="88" customWidth="1"/>
    <col min="6416" max="6416" width="9.42578125" style="88" customWidth="1"/>
    <col min="6417" max="6417" width="11" style="88" customWidth="1"/>
    <col min="6418" max="6418" width="10.85546875" style="88" customWidth="1"/>
    <col min="6419" max="6419" width="11.42578125" style="88" customWidth="1"/>
    <col min="6420" max="6656" width="9.140625" style="88"/>
    <col min="6657" max="6657" width="9" style="88" bestFit="1" customWidth="1"/>
    <col min="6658" max="6658" width="59.5703125" style="88" customWidth="1"/>
    <col min="6659" max="6659" width="9.85546875" style="88" bestFit="1" customWidth="1"/>
    <col min="6660" max="6660" width="11.5703125" style="88" bestFit="1" customWidth="1"/>
    <col min="6661" max="6662" width="8.7109375" style="88" bestFit="1" customWidth="1"/>
    <col min="6663" max="6663" width="0.7109375" style="88" customWidth="1"/>
    <col min="6664" max="6664" width="10.42578125" style="88" customWidth="1"/>
    <col min="6665" max="6665" width="9.5703125" style="88" bestFit="1" customWidth="1"/>
    <col min="6666" max="6669" width="9.42578125" style="88" customWidth="1"/>
    <col min="6670" max="6670" width="10.5703125" style="88" customWidth="1"/>
    <col min="6671" max="6671" width="10.42578125" style="88" customWidth="1"/>
    <col min="6672" max="6672" width="9.42578125" style="88" customWidth="1"/>
    <col min="6673" max="6673" width="11" style="88" customWidth="1"/>
    <col min="6674" max="6674" width="10.85546875" style="88" customWidth="1"/>
    <col min="6675" max="6675" width="11.42578125" style="88" customWidth="1"/>
    <col min="6676" max="6912" width="9.140625" style="88"/>
    <col min="6913" max="6913" width="9" style="88" bestFit="1" customWidth="1"/>
    <col min="6914" max="6914" width="59.5703125" style="88" customWidth="1"/>
    <col min="6915" max="6915" width="9.85546875" style="88" bestFit="1" customWidth="1"/>
    <col min="6916" max="6916" width="11.5703125" style="88" bestFit="1" customWidth="1"/>
    <col min="6917" max="6918" width="8.7109375" style="88" bestFit="1" customWidth="1"/>
    <col min="6919" max="6919" width="0.7109375" style="88" customWidth="1"/>
    <col min="6920" max="6920" width="10.42578125" style="88" customWidth="1"/>
    <col min="6921" max="6921" width="9.5703125" style="88" bestFit="1" customWidth="1"/>
    <col min="6922" max="6925" width="9.42578125" style="88" customWidth="1"/>
    <col min="6926" max="6926" width="10.5703125" style="88" customWidth="1"/>
    <col min="6927" max="6927" width="10.42578125" style="88" customWidth="1"/>
    <col min="6928" max="6928" width="9.42578125" style="88" customWidth="1"/>
    <col min="6929" max="6929" width="11" style="88" customWidth="1"/>
    <col min="6930" max="6930" width="10.85546875" style="88" customWidth="1"/>
    <col min="6931" max="6931" width="11.42578125" style="88" customWidth="1"/>
    <col min="6932" max="7168" width="9.140625" style="88"/>
    <col min="7169" max="7169" width="9" style="88" bestFit="1" customWidth="1"/>
    <col min="7170" max="7170" width="59.5703125" style="88" customWidth="1"/>
    <col min="7171" max="7171" width="9.85546875" style="88" bestFit="1" customWidth="1"/>
    <col min="7172" max="7172" width="11.5703125" style="88" bestFit="1" customWidth="1"/>
    <col min="7173" max="7174" width="8.7109375" style="88" bestFit="1" customWidth="1"/>
    <col min="7175" max="7175" width="0.7109375" style="88" customWidth="1"/>
    <col min="7176" max="7176" width="10.42578125" style="88" customWidth="1"/>
    <col min="7177" max="7177" width="9.5703125" style="88" bestFit="1" customWidth="1"/>
    <col min="7178" max="7181" width="9.42578125" style="88" customWidth="1"/>
    <col min="7182" max="7182" width="10.5703125" style="88" customWidth="1"/>
    <col min="7183" max="7183" width="10.42578125" style="88" customWidth="1"/>
    <col min="7184" max="7184" width="9.42578125" style="88" customWidth="1"/>
    <col min="7185" max="7185" width="11" style="88" customWidth="1"/>
    <col min="7186" max="7186" width="10.85546875" style="88" customWidth="1"/>
    <col min="7187" max="7187" width="11.42578125" style="88" customWidth="1"/>
    <col min="7188" max="7424" width="9.140625" style="88"/>
    <col min="7425" max="7425" width="9" style="88" bestFit="1" customWidth="1"/>
    <col min="7426" max="7426" width="59.5703125" style="88" customWidth="1"/>
    <col min="7427" max="7427" width="9.85546875" style="88" bestFit="1" customWidth="1"/>
    <col min="7428" max="7428" width="11.5703125" style="88" bestFit="1" customWidth="1"/>
    <col min="7429" max="7430" width="8.7109375" style="88" bestFit="1" customWidth="1"/>
    <col min="7431" max="7431" width="0.7109375" style="88" customWidth="1"/>
    <col min="7432" max="7432" width="10.42578125" style="88" customWidth="1"/>
    <col min="7433" max="7433" width="9.5703125" style="88" bestFit="1" customWidth="1"/>
    <col min="7434" max="7437" width="9.42578125" style="88" customWidth="1"/>
    <col min="7438" max="7438" width="10.5703125" style="88" customWidth="1"/>
    <col min="7439" max="7439" width="10.42578125" style="88" customWidth="1"/>
    <col min="7440" max="7440" width="9.42578125" style="88" customWidth="1"/>
    <col min="7441" max="7441" width="11" style="88" customWidth="1"/>
    <col min="7442" max="7442" width="10.85546875" style="88" customWidth="1"/>
    <col min="7443" max="7443" width="11.42578125" style="88" customWidth="1"/>
    <col min="7444" max="7680" width="9.140625" style="88"/>
    <col min="7681" max="7681" width="9" style="88" bestFit="1" customWidth="1"/>
    <col min="7682" max="7682" width="59.5703125" style="88" customWidth="1"/>
    <col min="7683" max="7683" width="9.85546875" style="88" bestFit="1" customWidth="1"/>
    <col min="7684" max="7684" width="11.5703125" style="88" bestFit="1" customWidth="1"/>
    <col min="7685" max="7686" width="8.7109375" style="88" bestFit="1" customWidth="1"/>
    <col min="7687" max="7687" width="0.7109375" style="88" customWidth="1"/>
    <col min="7688" max="7688" width="10.42578125" style="88" customWidth="1"/>
    <col min="7689" max="7689" width="9.5703125" style="88" bestFit="1" customWidth="1"/>
    <col min="7690" max="7693" width="9.42578125" style="88" customWidth="1"/>
    <col min="7694" max="7694" width="10.5703125" style="88" customWidth="1"/>
    <col min="7695" max="7695" width="10.42578125" style="88" customWidth="1"/>
    <col min="7696" max="7696" width="9.42578125" style="88" customWidth="1"/>
    <col min="7697" max="7697" width="11" style="88" customWidth="1"/>
    <col min="7698" max="7698" width="10.85546875" style="88" customWidth="1"/>
    <col min="7699" max="7699" width="11.42578125" style="88" customWidth="1"/>
    <col min="7700" max="7936" width="9.140625" style="88"/>
    <col min="7937" max="7937" width="9" style="88" bestFit="1" customWidth="1"/>
    <col min="7938" max="7938" width="59.5703125" style="88" customWidth="1"/>
    <col min="7939" max="7939" width="9.85546875" style="88" bestFit="1" customWidth="1"/>
    <col min="7940" max="7940" width="11.5703125" style="88" bestFit="1" customWidth="1"/>
    <col min="7941" max="7942" width="8.7109375" style="88" bestFit="1" customWidth="1"/>
    <col min="7943" max="7943" width="0.7109375" style="88" customWidth="1"/>
    <col min="7944" max="7944" width="10.42578125" style="88" customWidth="1"/>
    <col min="7945" max="7945" width="9.5703125" style="88" bestFit="1" customWidth="1"/>
    <col min="7946" max="7949" width="9.42578125" style="88" customWidth="1"/>
    <col min="7950" max="7950" width="10.5703125" style="88" customWidth="1"/>
    <col min="7951" max="7951" width="10.42578125" style="88" customWidth="1"/>
    <col min="7952" max="7952" width="9.42578125" style="88" customWidth="1"/>
    <col min="7953" max="7953" width="11" style="88" customWidth="1"/>
    <col min="7954" max="7954" width="10.85546875" style="88" customWidth="1"/>
    <col min="7955" max="7955" width="11.42578125" style="88" customWidth="1"/>
    <col min="7956" max="8192" width="9.140625" style="88"/>
    <col min="8193" max="8193" width="9" style="88" bestFit="1" customWidth="1"/>
    <col min="8194" max="8194" width="59.5703125" style="88" customWidth="1"/>
    <col min="8195" max="8195" width="9.85546875" style="88" bestFit="1" customWidth="1"/>
    <col min="8196" max="8196" width="11.5703125" style="88" bestFit="1" customWidth="1"/>
    <col min="8197" max="8198" width="8.7109375" style="88" bestFit="1" customWidth="1"/>
    <col min="8199" max="8199" width="0.7109375" style="88" customWidth="1"/>
    <col min="8200" max="8200" width="10.42578125" style="88" customWidth="1"/>
    <col min="8201" max="8201" width="9.5703125" style="88" bestFit="1" customWidth="1"/>
    <col min="8202" max="8205" width="9.42578125" style="88" customWidth="1"/>
    <col min="8206" max="8206" width="10.5703125" style="88" customWidth="1"/>
    <col min="8207" max="8207" width="10.42578125" style="88" customWidth="1"/>
    <col min="8208" max="8208" width="9.42578125" style="88" customWidth="1"/>
    <col min="8209" max="8209" width="11" style="88" customWidth="1"/>
    <col min="8210" max="8210" width="10.85546875" style="88" customWidth="1"/>
    <col min="8211" max="8211" width="11.42578125" style="88" customWidth="1"/>
    <col min="8212" max="8448" width="9.140625" style="88"/>
    <col min="8449" max="8449" width="9" style="88" bestFit="1" customWidth="1"/>
    <col min="8450" max="8450" width="59.5703125" style="88" customWidth="1"/>
    <col min="8451" max="8451" width="9.85546875" style="88" bestFit="1" customWidth="1"/>
    <col min="8452" max="8452" width="11.5703125" style="88" bestFit="1" customWidth="1"/>
    <col min="8453" max="8454" width="8.7109375" style="88" bestFit="1" customWidth="1"/>
    <col min="8455" max="8455" width="0.7109375" style="88" customWidth="1"/>
    <col min="8456" max="8456" width="10.42578125" style="88" customWidth="1"/>
    <col min="8457" max="8457" width="9.5703125" style="88" bestFit="1" customWidth="1"/>
    <col min="8458" max="8461" width="9.42578125" style="88" customWidth="1"/>
    <col min="8462" max="8462" width="10.5703125" style="88" customWidth="1"/>
    <col min="8463" max="8463" width="10.42578125" style="88" customWidth="1"/>
    <col min="8464" max="8464" width="9.42578125" style="88" customWidth="1"/>
    <col min="8465" max="8465" width="11" style="88" customWidth="1"/>
    <col min="8466" max="8466" width="10.85546875" style="88" customWidth="1"/>
    <col min="8467" max="8467" width="11.42578125" style="88" customWidth="1"/>
    <col min="8468" max="8704" width="9.140625" style="88"/>
    <col min="8705" max="8705" width="9" style="88" bestFit="1" customWidth="1"/>
    <col min="8706" max="8706" width="59.5703125" style="88" customWidth="1"/>
    <col min="8707" max="8707" width="9.85546875" style="88" bestFit="1" customWidth="1"/>
    <col min="8708" max="8708" width="11.5703125" style="88" bestFit="1" customWidth="1"/>
    <col min="8709" max="8710" width="8.7109375" style="88" bestFit="1" customWidth="1"/>
    <col min="8711" max="8711" width="0.7109375" style="88" customWidth="1"/>
    <col min="8712" max="8712" width="10.42578125" style="88" customWidth="1"/>
    <col min="8713" max="8713" width="9.5703125" style="88" bestFit="1" customWidth="1"/>
    <col min="8714" max="8717" width="9.42578125" style="88" customWidth="1"/>
    <col min="8718" max="8718" width="10.5703125" style="88" customWidth="1"/>
    <col min="8719" max="8719" width="10.42578125" style="88" customWidth="1"/>
    <col min="8720" max="8720" width="9.42578125" style="88" customWidth="1"/>
    <col min="8721" max="8721" width="11" style="88" customWidth="1"/>
    <col min="8722" max="8722" width="10.85546875" style="88" customWidth="1"/>
    <col min="8723" max="8723" width="11.42578125" style="88" customWidth="1"/>
    <col min="8724" max="8960" width="9.140625" style="88"/>
    <col min="8961" max="8961" width="9" style="88" bestFit="1" customWidth="1"/>
    <col min="8962" max="8962" width="59.5703125" style="88" customWidth="1"/>
    <col min="8963" max="8963" width="9.85546875" style="88" bestFit="1" customWidth="1"/>
    <col min="8964" max="8964" width="11.5703125" style="88" bestFit="1" customWidth="1"/>
    <col min="8965" max="8966" width="8.7109375" style="88" bestFit="1" customWidth="1"/>
    <col min="8967" max="8967" width="0.7109375" style="88" customWidth="1"/>
    <col min="8968" max="8968" width="10.42578125" style="88" customWidth="1"/>
    <col min="8969" max="8969" width="9.5703125" style="88" bestFit="1" customWidth="1"/>
    <col min="8970" max="8973" width="9.42578125" style="88" customWidth="1"/>
    <col min="8974" max="8974" width="10.5703125" style="88" customWidth="1"/>
    <col min="8975" max="8975" width="10.42578125" style="88" customWidth="1"/>
    <col min="8976" max="8976" width="9.42578125" style="88" customWidth="1"/>
    <col min="8977" max="8977" width="11" style="88" customWidth="1"/>
    <col min="8978" max="8978" width="10.85546875" style="88" customWidth="1"/>
    <col min="8979" max="8979" width="11.42578125" style="88" customWidth="1"/>
    <col min="8980" max="9216" width="9.140625" style="88"/>
    <col min="9217" max="9217" width="9" style="88" bestFit="1" customWidth="1"/>
    <col min="9218" max="9218" width="59.5703125" style="88" customWidth="1"/>
    <col min="9219" max="9219" width="9.85546875" style="88" bestFit="1" customWidth="1"/>
    <col min="9220" max="9220" width="11.5703125" style="88" bestFit="1" customWidth="1"/>
    <col min="9221" max="9222" width="8.7109375" style="88" bestFit="1" customWidth="1"/>
    <col min="9223" max="9223" width="0.7109375" style="88" customWidth="1"/>
    <col min="9224" max="9224" width="10.42578125" style="88" customWidth="1"/>
    <col min="9225" max="9225" width="9.5703125" style="88" bestFit="1" customWidth="1"/>
    <col min="9226" max="9229" width="9.42578125" style="88" customWidth="1"/>
    <col min="9230" max="9230" width="10.5703125" style="88" customWidth="1"/>
    <col min="9231" max="9231" width="10.42578125" style="88" customWidth="1"/>
    <col min="9232" max="9232" width="9.42578125" style="88" customWidth="1"/>
    <col min="9233" max="9233" width="11" style="88" customWidth="1"/>
    <col min="9234" max="9234" width="10.85546875" style="88" customWidth="1"/>
    <col min="9235" max="9235" width="11.42578125" style="88" customWidth="1"/>
    <col min="9236" max="9472" width="9.140625" style="88"/>
    <col min="9473" max="9473" width="9" style="88" bestFit="1" customWidth="1"/>
    <col min="9474" max="9474" width="59.5703125" style="88" customWidth="1"/>
    <col min="9475" max="9475" width="9.85546875" style="88" bestFit="1" customWidth="1"/>
    <col min="9476" max="9476" width="11.5703125" style="88" bestFit="1" customWidth="1"/>
    <col min="9477" max="9478" width="8.7109375" style="88" bestFit="1" customWidth="1"/>
    <col min="9479" max="9479" width="0.7109375" style="88" customWidth="1"/>
    <col min="9480" max="9480" width="10.42578125" style="88" customWidth="1"/>
    <col min="9481" max="9481" width="9.5703125" style="88" bestFit="1" customWidth="1"/>
    <col min="9482" max="9485" width="9.42578125" style="88" customWidth="1"/>
    <col min="9486" max="9486" width="10.5703125" style="88" customWidth="1"/>
    <col min="9487" max="9487" width="10.42578125" style="88" customWidth="1"/>
    <col min="9488" max="9488" width="9.42578125" style="88" customWidth="1"/>
    <col min="9489" max="9489" width="11" style="88" customWidth="1"/>
    <col min="9490" max="9490" width="10.85546875" style="88" customWidth="1"/>
    <col min="9491" max="9491" width="11.42578125" style="88" customWidth="1"/>
    <col min="9492" max="9728" width="9.140625" style="88"/>
    <col min="9729" max="9729" width="9" style="88" bestFit="1" customWidth="1"/>
    <col min="9730" max="9730" width="59.5703125" style="88" customWidth="1"/>
    <col min="9731" max="9731" width="9.85546875" style="88" bestFit="1" customWidth="1"/>
    <col min="9732" max="9732" width="11.5703125" style="88" bestFit="1" customWidth="1"/>
    <col min="9733" max="9734" width="8.7109375" style="88" bestFit="1" customWidth="1"/>
    <col min="9735" max="9735" width="0.7109375" style="88" customWidth="1"/>
    <col min="9736" max="9736" width="10.42578125" style="88" customWidth="1"/>
    <col min="9737" max="9737" width="9.5703125" style="88" bestFit="1" customWidth="1"/>
    <col min="9738" max="9741" width="9.42578125" style="88" customWidth="1"/>
    <col min="9742" max="9742" width="10.5703125" style="88" customWidth="1"/>
    <col min="9743" max="9743" width="10.42578125" style="88" customWidth="1"/>
    <col min="9744" max="9744" width="9.42578125" style="88" customWidth="1"/>
    <col min="9745" max="9745" width="11" style="88" customWidth="1"/>
    <col min="9746" max="9746" width="10.85546875" style="88" customWidth="1"/>
    <col min="9747" max="9747" width="11.42578125" style="88" customWidth="1"/>
    <col min="9748" max="9984" width="9.140625" style="88"/>
    <col min="9985" max="9985" width="9" style="88" bestFit="1" customWidth="1"/>
    <col min="9986" max="9986" width="59.5703125" style="88" customWidth="1"/>
    <col min="9987" max="9987" width="9.85546875" style="88" bestFit="1" customWidth="1"/>
    <col min="9988" max="9988" width="11.5703125" style="88" bestFit="1" customWidth="1"/>
    <col min="9989" max="9990" width="8.7109375" style="88" bestFit="1" customWidth="1"/>
    <col min="9991" max="9991" width="0.7109375" style="88" customWidth="1"/>
    <col min="9992" max="9992" width="10.42578125" style="88" customWidth="1"/>
    <col min="9993" max="9993" width="9.5703125" style="88" bestFit="1" customWidth="1"/>
    <col min="9994" max="9997" width="9.42578125" style="88" customWidth="1"/>
    <col min="9998" max="9998" width="10.5703125" style="88" customWidth="1"/>
    <col min="9999" max="9999" width="10.42578125" style="88" customWidth="1"/>
    <col min="10000" max="10000" width="9.42578125" style="88" customWidth="1"/>
    <col min="10001" max="10001" width="11" style="88" customWidth="1"/>
    <col min="10002" max="10002" width="10.85546875" style="88" customWidth="1"/>
    <col min="10003" max="10003" width="11.42578125" style="88" customWidth="1"/>
    <col min="10004" max="10240" width="9.140625" style="88"/>
    <col min="10241" max="10241" width="9" style="88" bestFit="1" customWidth="1"/>
    <col min="10242" max="10242" width="59.5703125" style="88" customWidth="1"/>
    <col min="10243" max="10243" width="9.85546875" style="88" bestFit="1" customWidth="1"/>
    <col min="10244" max="10244" width="11.5703125" style="88" bestFit="1" customWidth="1"/>
    <col min="10245" max="10246" width="8.7109375" style="88" bestFit="1" customWidth="1"/>
    <col min="10247" max="10247" width="0.7109375" style="88" customWidth="1"/>
    <col min="10248" max="10248" width="10.42578125" style="88" customWidth="1"/>
    <col min="10249" max="10249" width="9.5703125" style="88" bestFit="1" customWidth="1"/>
    <col min="10250" max="10253" width="9.42578125" style="88" customWidth="1"/>
    <col min="10254" max="10254" width="10.5703125" style="88" customWidth="1"/>
    <col min="10255" max="10255" width="10.42578125" style="88" customWidth="1"/>
    <col min="10256" max="10256" width="9.42578125" style="88" customWidth="1"/>
    <col min="10257" max="10257" width="11" style="88" customWidth="1"/>
    <col min="10258" max="10258" width="10.85546875" style="88" customWidth="1"/>
    <col min="10259" max="10259" width="11.42578125" style="88" customWidth="1"/>
    <col min="10260" max="10496" width="9.140625" style="88"/>
    <col min="10497" max="10497" width="9" style="88" bestFit="1" customWidth="1"/>
    <col min="10498" max="10498" width="59.5703125" style="88" customWidth="1"/>
    <col min="10499" max="10499" width="9.85546875" style="88" bestFit="1" customWidth="1"/>
    <col min="10500" max="10500" width="11.5703125" style="88" bestFit="1" customWidth="1"/>
    <col min="10501" max="10502" width="8.7109375" style="88" bestFit="1" customWidth="1"/>
    <col min="10503" max="10503" width="0.7109375" style="88" customWidth="1"/>
    <col min="10504" max="10504" width="10.42578125" style="88" customWidth="1"/>
    <col min="10505" max="10505" width="9.5703125" style="88" bestFit="1" customWidth="1"/>
    <col min="10506" max="10509" width="9.42578125" style="88" customWidth="1"/>
    <col min="10510" max="10510" width="10.5703125" style="88" customWidth="1"/>
    <col min="10511" max="10511" width="10.42578125" style="88" customWidth="1"/>
    <col min="10512" max="10512" width="9.42578125" style="88" customWidth="1"/>
    <col min="10513" max="10513" width="11" style="88" customWidth="1"/>
    <col min="10514" max="10514" width="10.85546875" style="88" customWidth="1"/>
    <col min="10515" max="10515" width="11.42578125" style="88" customWidth="1"/>
    <col min="10516" max="10752" width="9.140625" style="88"/>
    <col min="10753" max="10753" width="9" style="88" bestFit="1" customWidth="1"/>
    <col min="10754" max="10754" width="59.5703125" style="88" customWidth="1"/>
    <col min="10755" max="10755" width="9.85546875" style="88" bestFit="1" customWidth="1"/>
    <col min="10756" max="10756" width="11.5703125" style="88" bestFit="1" customWidth="1"/>
    <col min="10757" max="10758" width="8.7109375" style="88" bestFit="1" customWidth="1"/>
    <col min="10759" max="10759" width="0.7109375" style="88" customWidth="1"/>
    <col min="10760" max="10760" width="10.42578125" style="88" customWidth="1"/>
    <col min="10761" max="10761" width="9.5703125" style="88" bestFit="1" customWidth="1"/>
    <col min="10762" max="10765" width="9.42578125" style="88" customWidth="1"/>
    <col min="10766" max="10766" width="10.5703125" style="88" customWidth="1"/>
    <col min="10767" max="10767" width="10.42578125" style="88" customWidth="1"/>
    <col min="10768" max="10768" width="9.42578125" style="88" customWidth="1"/>
    <col min="10769" max="10769" width="11" style="88" customWidth="1"/>
    <col min="10770" max="10770" width="10.85546875" style="88" customWidth="1"/>
    <col min="10771" max="10771" width="11.42578125" style="88" customWidth="1"/>
    <col min="10772" max="11008" width="9.140625" style="88"/>
    <col min="11009" max="11009" width="9" style="88" bestFit="1" customWidth="1"/>
    <col min="11010" max="11010" width="59.5703125" style="88" customWidth="1"/>
    <col min="11011" max="11011" width="9.85546875" style="88" bestFit="1" customWidth="1"/>
    <col min="11012" max="11012" width="11.5703125" style="88" bestFit="1" customWidth="1"/>
    <col min="11013" max="11014" width="8.7109375" style="88" bestFit="1" customWidth="1"/>
    <col min="11015" max="11015" width="0.7109375" style="88" customWidth="1"/>
    <col min="11016" max="11016" width="10.42578125" style="88" customWidth="1"/>
    <col min="11017" max="11017" width="9.5703125" style="88" bestFit="1" customWidth="1"/>
    <col min="11018" max="11021" width="9.42578125" style="88" customWidth="1"/>
    <col min="11022" max="11022" width="10.5703125" style="88" customWidth="1"/>
    <col min="11023" max="11023" width="10.42578125" style="88" customWidth="1"/>
    <col min="11024" max="11024" width="9.42578125" style="88" customWidth="1"/>
    <col min="11025" max="11025" width="11" style="88" customWidth="1"/>
    <col min="11026" max="11026" width="10.85546875" style="88" customWidth="1"/>
    <col min="11027" max="11027" width="11.42578125" style="88" customWidth="1"/>
    <col min="11028" max="11264" width="9.140625" style="88"/>
    <col min="11265" max="11265" width="9" style="88" bestFit="1" customWidth="1"/>
    <col min="11266" max="11266" width="59.5703125" style="88" customWidth="1"/>
    <col min="11267" max="11267" width="9.85546875" style="88" bestFit="1" customWidth="1"/>
    <col min="11268" max="11268" width="11.5703125" style="88" bestFit="1" customWidth="1"/>
    <col min="11269" max="11270" width="8.7109375" style="88" bestFit="1" customWidth="1"/>
    <col min="11271" max="11271" width="0.7109375" style="88" customWidth="1"/>
    <col min="11272" max="11272" width="10.42578125" style="88" customWidth="1"/>
    <col min="11273" max="11273" width="9.5703125" style="88" bestFit="1" customWidth="1"/>
    <col min="11274" max="11277" width="9.42578125" style="88" customWidth="1"/>
    <col min="11278" max="11278" width="10.5703125" style="88" customWidth="1"/>
    <col min="11279" max="11279" width="10.42578125" style="88" customWidth="1"/>
    <col min="11280" max="11280" width="9.42578125" style="88" customWidth="1"/>
    <col min="11281" max="11281" width="11" style="88" customWidth="1"/>
    <col min="11282" max="11282" width="10.85546875" style="88" customWidth="1"/>
    <col min="11283" max="11283" width="11.42578125" style="88" customWidth="1"/>
    <col min="11284" max="11520" width="9.140625" style="88"/>
    <col min="11521" max="11521" width="9" style="88" bestFit="1" customWidth="1"/>
    <col min="11522" max="11522" width="59.5703125" style="88" customWidth="1"/>
    <col min="11523" max="11523" width="9.85546875" style="88" bestFit="1" customWidth="1"/>
    <col min="11524" max="11524" width="11.5703125" style="88" bestFit="1" customWidth="1"/>
    <col min="11525" max="11526" width="8.7109375" style="88" bestFit="1" customWidth="1"/>
    <col min="11527" max="11527" width="0.7109375" style="88" customWidth="1"/>
    <col min="11528" max="11528" width="10.42578125" style="88" customWidth="1"/>
    <col min="11529" max="11529" width="9.5703125" style="88" bestFit="1" customWidth="1"/>
    <col min="11530" max="11533" width="9.42578125" style="88" customWidth="1"/>
    <col min="11534" max="11534" width="10.5703125" style="88" customWidth="1"/>
    <col min="11535" max="11535" width="10.42578125" style="88" customWidth="1"/>
    <col min="11536" max="11536" width="9.42578125" style="88" customWidth="1"/>
    <col min="11537" max="11537" width="11" style="88" customWidth="1"/>
    <col min="11538" max="11538" width="10.85546875" style="88" customWidth="1"/>
    <col min="11539" max="11539" width="11.42578125" style="88" customWidth="1"/>
    <col min="11540" max="11776" width="9.140625" style="88"/>
    <col min="11777" max="11777" width="9" style="88" bestFit="1" customWidth="1"/>
    <col min="11778" max="11778" width="59.5703125" style="88" customWidth="1"/>
    <col min="11779" max="11779" width="9.85546875" style="88" bestFit="1" customWidth="1"/>
    <col min="11780" max="11780" width="11.5703125" style="88" bestFit="1" customWidth="1"/>
    <col min="11781" max="11782" width="8.7109375" style="88" bestFit="1" customWidth="1"/>
    <col min="11783" max="11783" width="0.7109375" style="88" customWidth="1"/>
    <col min="11784" max="11784" width="10.42578125" style="88" customWidth="1"/>
    <col min="11785" max="11785" width="9.5703125" style="88" bestFit="1" customWidth="1"/>
    <col min="11786" max="11789" width="9.42578125" style="88" customWidth="1"/>
    <col min="11790" max="11790" width="10.5703125" style="88" customWidth="1"/>
    <col min="11791" max="11791" width="10.42578125" style="88" customWidth="1"/>
    <col min="11792" max="11792" width="9.42578125" style="88" customWidth="1"/>
    <col min="11793" max="11793" width="11" style="88" customWidth="1"/>
    <col min="11794" max="11794" width="10.85546875" style="88" customWidth="1"/>
    <col min="11795" max="11795" width="11.42578125" style="88" customWidth="1"/>
    <col min="11796" max="12032" width="9.140625" style="88"/>
    <col min="12033" max="12033" width="9" style="88" bestFit="1" customWidth="1"/>
    <col min="12034" max="12034" width="59.5703125" style="88" customWidth="1"/>
    <col min="12035" max="12035" width="9.85546875" style="88" bestFit="1" customWidth="1"/>
    <col min="12036" max="12036" width="11.5703125" style="88" bestFit="1" customWidth="1"/>
    <col min="12037" max="12038" width="8.7109375" style="88" bestFit="1" customWidth="1"/>
    <col min="12039" max="12039" width="0.7109375" style="88" customWidth="1"/>
    <col min="12040" max="12040" width="10.42578125" style="88" customWidth="1"/>
    <col min="12041" max="12041" width="9.5703125" style="88" bestFit="1" customWidth="1"/>
    <col min="12042" max="12045" width="9.42578125" style="88" customWidth="1"/>
    <col min="12046" max="12046" width="10.5703125" style="88" customWidth="1"/>
    <col min="12047" max="12047" width="10.42578125" style="88" customWidth="1"/>
    <col min="12048" max="12048" width="9.42578125" style="88" customWidth="1"/>
    <col min="12049" max="12049" width="11" style="88" customWidth="1"/>
    <col min="12050" max="12050" width="10.85546875" style="88" customWidth="1"/>
    <col min="12051" max="12051" width="11.42578125" style="88" customWidth="1"/>
    <col min="12052" max="12288" width="9.140625" style="88"/>
    <col min="12289" max="12289" width="9" style="88" bestFit="1" customWidth="1"/>
    <col min="12290" max="12290" width="59.5703125" style="88" customWidth="1"/>
    <col min="12291" max="12291" width="9.85546875" style="88" bestFit="1" customWidth="1"/>
    <col min="12292" max="12292" width="11.5703125" style="88" bestFit="1" customWidth="1"/>
    <col min="12293" max="12294" width="8.7109375" style="88" bestFit="1" customWidth="1"/>
    <col min="12295" max="12295" width="0.7109375" style="88" customWidth="1"/>
    <col min="12296" max="12296" width="10.42578125" style="88" customWidth="1"/>
    <col min="12297" max="12297" width="9.5703125" style="88" bestFit="1" customWidth="1"/>
    <col min="12298" max="12301" width="9.42578125" style="88" customWidth="1"/>
    <col min="12302" max="12302" width="10.5703125" style="88" customWidth="1"/>
    <col min="12303" max="12303" width="10.42578125" style="88" customWidth="1"/>
    <col min="12304" max="12304" width="9.42578125" style="88" customWidth="1"/>
    <col min="12305" max="12305" width="11" style="88" customWidth="1"/>
    <col min="12306" max="12306" width="10.85546875" style="88" customWidth="1"/>
    <col min="12307" max="12307" width="11.42578125" style="88" customWidth="1"/>
    <col min="12308" max="12544" width="9.140625" style="88"/>
    <col min="12545" max="12545" width="9" style="88" bestFit="1" customWidth="1"/>
    <col min="12546" max="12546" width="59.5703125" style="88" customWidth="1"/>
    <col min="12547" max="12547" width="9.85546875" style="88" bestFit="1" customWidth="1"/>
    <col min="12548" max="12548" width="11.5703125" style="88" bestFit="1" customWidth="1"/>
    <col min="12549" max="12550" width="8.7109375" style="88" bestFit="1" customWidth="1"/>
    <col min="12551" max="12551" width="0.7109375" style="88" customWidth="1"/>
    <col min="12552" max="12552" width="10.42578125" style="88" customWidth="1"/>
    <col min="12553" max="12553" width="9.5703125" style="88" bestFit="1" customWidth="1"/>
    <col min="12554" max="12557" width="9.42578125" style="88" customWidth="1"/>
    <col min="12558" max="12558" width="10.5703125" style="88" customWidth="1"/>
    <col min="12559" max="12559" width="10.42578125" style="88" customWidth="1"/>
    <col min="12560" max="12560" width="9.42578125" style="88" customWidth="1"/>
    <col min="12561" max="12561" width="11" style="88" customWidth="1"/>
    <col min="12562" max="12562" width="10.85546875" style="88" customWidth="1"/>
    <col min="12563" max="12563" width="11.42578125" style="88" customWidth="1"/>
    <col min="12564" max="12800" width="9.140625" style="88"/>
    <col min="12801" max="12801" width="9" style="88" bestFit="1" customWidth="1"/>
    <col min="12802" max="12802" width="59.5703125" style="88" customWidth="1"/>
    <col min="12803" max="12803" width="9.85546875" style="88" bestFit="1" customWidth="1"/>
    <col min="12804" max="12804" width="11.5703125" style="88" bestFit="1" customWidth="1"/>
    <col min="12805" max="12806" width="8.7109375" style="88" bestFit="1" customWidth="1"/>
    <col min="12807" max="12807" width="0.7109375" style="88" customWidth="1"/>
    <col min="12808" max="12808" width="10.42578125" style="88" customWidth="1"/>
    <col min="12809" max="12809" width="9.5703125" style="88" bestFit="1" customWidth="1"/>
    <col min="12810" max="12813" width="9.42578125" style="88" customWidth="1"/>
    <col min="12814" max="12814" width="10.5703125" style="88" customWidth="1"/>
    <col min="12815" max="12815" width="10.42578125" style="88" customWidth="1"/>
    <col min="12816" max="12816" width="9.42578125" style="88" customWidth="1"/>
    <col min="12817" max="12817" width="11" style="88" customWidth="1"/>
    <col min="12818" max="12818" width="10.85546875" style="88" customWidth="1"/>
    <col min="12819" max="12819" width="11.42578125" style="88" customWidth="1"/>
    <col min="12820" max="13056" width="9.140625" style="88"/>
    <col min="13057" max="13057" width="9" style="88" bestFit="1" customWidth="1"/>
    <col min="13058" max="13058" width="59.5703125" style="88" customWidth="1"/>
    <col min="13059" max="13059" width="9.85546875" style="88" bestFit="1" customWidth="1"/>
    <col min="13060" max="13060" width="11.5703125" style="88" bestFit="1" customWidth="1"/>
    <col min="13061" max="13062" width="8.7109375" style="88" bestFit="1" customWidth="1"/>
    <col min="13063" max="13063" width="0.7109375" style="88" customWidth="1"/>
    <col min="13064" max="13064" width="10.42578125" style="88" customWidth="1"/>
    <col min="13065" max="13065" width="9.5703125" style="88" bestFit="1" customWidth="1"/>
    <col min="13066" max="13069" width="9.42578125" style="88" customWidth="1"/>
    <col min="13070" max="13070" width="10.5703125" style="88" customWidth="1"/>
    <col min="13071" max="13071" width="10.42578125" style="88" customWidth="1"/>
    <col min="13072" max="13072" width="9.42578125" style="88" customWidth="1"/>
    <col min="13073" max="13073" width="11" style="88" customWidth="1"/>
    <col min="13074" max="13074" width="10.85546875" style="88" customWidth="1"/>
    <col min="13075" max="13075" width="11.42578125" style="88" customWidth="1"/>
    <col min="13076" max="13312" width="9.140625" style="88"/>
    <col min="13313" max="13313" width="9" style="88" bestFit="1" customWidth="1"/>
    <col min="13314" max="13314" width="59.5703125" style="88" customWidth="1"/>
    <col min="13315" max="13315" width="9.85546875" style="88" bestFit="1" customWidth="1"/>
    <col min="13316" max="13316" width="11.5703125" style="88" bestFit="1" customWidth="1"/>
    <col min="13317" max="13318" width="8.7109375" style="88" bestFit="1" customWidth="1"/>
    <col min="13319" max="13319" width="0.7109375" style="88" customWidth="1"/>
    <col min="13320" max="13320" width="10.42578125" style="88" customWidth="1"/>
    <col min="13321" max="13321" width="9.5703125" style="88" bestFit="1" customWidth="1"/>
    <col min="13322" max="13325" width="9.42578125" style="88" customWidth="1"/>
    <col min="13326" max="13326" width="10.5703125" style="88" customWidth="1"/>
    <col min="13327" max="13327" width="10.42578125" style="88" customWidth="1"/>
    <col min="13328" max="13328" width="9.42578125" style="88" customWidth="1"/>
    <col min="13329" max="13329" width="11" style="88" customWidth="1"/>
    <col min="13330" max="13330" width="10.85546875" style="88" customWidth="1"/>
    <col min="13331" max="13331" width="11.42578125" style="88" customWidth="1"/>
    <col min="13332" max="13568" width="9.140625" style="88"/>
    <col min="13569" max="13569" width="9" style="88" bestFit="1" customWidth="1"/>
    <col min="13570" max="13570" width="59.5703125" style="88" customWidth="1"/>
    <col min="13571" max="13571" width="9.85546875" style="88" bestFit="1" customWidth="1"/>
    <col min="13572" max="13572" width="11.5703125" style="88" bestFit="1" customWidth="1"/>
    <col min="13573" max="13574" width="8.7109375" style="88" bestFit="1" customWidth="1"/>
    <col min="13575" max="13575" width="0.7109375" style="88" customWidth="1"/>
    <col min="13576" max="13576" width="10.42578125" style="88" customWidth="1"/>
    <col min="13577" max="13577" width="9.5703125" style="88" bestFit="1" customWidth="1"/>
    <col min="13578" max="13581" width="9.42578125" style="88" customWidth="1"/>
    <col min="13582" max="13582" width="10.5703125" style="88" customWidth="1"/>
    <col min="13583" max="13583" width="10.42578125" style="88" customWidth="1"/>
    <col min="13584" max="13584" width="9.42578125" style="88" customWidth="1"/>
    <col min="13585" max="13585" width="11" style="88" customWidth="1"/>
    <col min="13586" max="13586" width="10.85546875" style="88" customWidth="1"/>
    <col min="13587" max="13587" width="11.42578125" style="88" customWidth="1"/>
    <col min="13588" max="13824" width="9.140625" style="88"/>
    <col min="13825" max="13825" width="9" style="88" bestFit="1" customWidth="1"/>
    <col min="13826" max="13826" width="59.5703125" style="88" customWidth="1"/>
    <col min="13827" max="13827" width="9.85546875" style="88" bestFit="1" customWidth="1"/>
    <col min="13828" max="13828" width="11.5703125" style="88" bestFit="1" customWidth="1"/>
    <col min="13829" max="13830" width="8.7109375" style="88" bestFit="1" customWidth="1"/>
    <col min="13831" max="13831" width="0.7109375" style="88" customWidth="1"/>
    <col min="13832" max="13832" width="10.42578125" style="88" customWidth="1"/>
    <col min="13833" max="13833" width="9.5703125" style="88" bestFit="1" customWidth="1"/>
    <col min="13834" max="13837" width="9.42578125" style="88" customWidth="1"/>
    <col min="13838" max="13838" width="10.5703125" style="88" customWidth="1"/>
    <col min="13839" max="13839" width="10.42578125" style="88" customWidth="1"/>
    <col min="13840" max="13840" width="9.42578125" style="88" customWidth="1"/>
    <col min="13841" max="13841" width="11" style="88" customWidth="1"/>
    <col min="13842" max="13842" width="10.85546875" style="88" customWidth="1"/>
    <col min="13843" max="13843" width="11.42578125" style="88" customWidth="1"/>
    <col min="13844" max="14080" width="9.140625" style="88"/>
    <col min="14081" max="14081" width="9" style="88" bestFit="1" customWidth="1"/>
    <col min="14082" max="14082" width="59.5703125" style="88" customWidth="1"/>
    <col min="14083" max="14083" width="9.85546875" style="88" bestFit="1" customWidth="1"/>
    <col min="14084" max="14084" width="11.5703125" style="88" bestFit="1" customWidth="1"/>
    <col min="14085" max="14086" width="8.7109375" style="88" bestFit="1" customWidth="1"/>
    <col min="14087" max="14087" width="0.7109375" style="88" customWidth="1"/>
    <col min="14088" max="14088" width="10.42578125" style="88" customWidth="1"/>
    <col min="14089" max="14089" width="9.5703125" style="88" bestFit="1" customWidth="1"/>
    <col min="14090" max="14093" width="9.42578125" style="88" customWidth="1"/>
    <col min="14094" max="14094" width="10.5703125" style="88" customWidth="1"/>
    <col min="14095" max="14095" width="10.42578125" style="88" customWidth="1"/>
    <col min="14096" max="14096" width="9.42578125" style="88" customWidth="1"/>
    <col min="14097" max="14097" width="11" style="88" customWidth="1"/>
    <col min="14098" max="14098" width="10.85546875" style="88" customWidth="1"/>
    <col min="14099" max="14099" width="11.42578125" style="88" customWidth="1"/>
    <col min="14100" max="14336" width="9.140625" style="88"/>
    <col min="14337" max="14337" width="9" style="88" bestFit="1" customWidth="1"/>
    <col min="14338" max="14338" width="59.5703125" style="88" customWidth="1"/>
    <col min="14339" max="14339" width="9.85546875" style="88" bestFit="1" customWidth="1"/>
    <col min="14340" max="14340" width="11.5703125" style="88" bestFit="1" customWidth="1"/>
    <col min="14341" max="14342" width="8.7109375" style="88" bestFit="1" customWidth="1"/>
    <col min="14343" max="14343" width="0.7109375" style="88" customWidth="1"/>
    <col min="14344" max="14344" width="10.42578125" style="88" customWidth="1"/>
    <col min="14345" max="14345" width="9.5703125" style="88" bestFit="1" customWidth="1"/>
    <col min="14346" max="14349" width="9.42578125" style="88" customWidth="1"/>
    <col min="14350" max="14350" width="10.5703125" style="88" customWidth="1"/>
    <col min="14351" max="14351" width="10.42578125" style="88" customWidth="1"/>
    <col min="14352" max="14352" width="9.42578125" style="88" customWidth="1"/>
    <col min="14353" max="14353" width="11" style="88" customWidth="1"/>
    <col min="14354" max="14354" width="10.85546875" style="88" customWidth="1"/>
    <col min="14355" max="14355" width="11.42578125" style="88" customWidth="1"/>
    <col min="14356" max="14592" width="9.140625" style="88"/>
    <col min="14593" max="14593" width="9" style="88" bestFit="1" customWidth="1"/>
    <col min="14594" max="14594" width="59.5703125" style="88" customWidth="1"/>
    <col min="14595" max="14595" width="9.85546875" style="88" bestFit="1" customWidth="1"/>
    <col min="14596" max="14596" width="11.5703125" style="88" bestFit="1" customWidth="1"/>
    <col min="14597" max="14598" width="8.7109375" style="88" bestFit="1" customWidth="1"/>
    <col min="14599" max="14599" width="0.7109375" style="88" customWidth="1"/>
    <col min="14600" max="14600" width="10.42578125" style="88" customWidth="1"/>
    <col min="14601" max="14601" width="9.5703125" style="88" bestFit="1" customWidth="1"/>
    <col min="14602" max="14605" width="9.42578125" style="88" customWidth="1"/>
    <col min="14606" max="14606" width="10.5703125" style="88" customWidth="1"/>
    <col min="14607" max="14607" width="10.42578125" style="88" customWidth="1"/>
    <col min="14608" max="14608" width="9.42578125" style="88" customWidth="1"/>
    <col min="14609" max="14609" width="11" style="88" customWidth="1"/>
    <col min="14610" max="14610" width="10.85546875" style="88" customWidth="1"/>
    <col min="14611" max="14611" width="11.42578125" style="88" customWidth="1"/>
    <col min="14612" max="14848" width="9.140625" style="88"/>
    <col min="14849" max="14849" width="9" style="88" bestFit="1" customWidth="1"/>
    <col min="14850" max="14850" width="59.5703125" style="88" customWidth="1"/>
    <col min="14851" max="14851" width="9.85546875" style="88" bestFit="1" customWidth="1"/>
    <col min="14852" max="14852" width="11.5703125" style="88" bestFit="1" customWidth="1"/>
    <col min="14853" max="14854" width="8.7109375" style="88" bestFit="1" customWidth="1"/>
    <col min="14855" max="14855" width="0.7109375" style="88" customWidth="1"/>
    <col min="14856" max="14856" width="10.42578125" style="88" customWidth="1"/>
    <col min="14857" max="14857" width="9.5703125" style="88" bestFit="1" customWidth="1"/>
    <col min="14858" max="14861" width="9.42578125" style="88" customWidth="1"/>
    <col min="14862" max="14862" width="10.5703125" style="88" customWidth="1"/>
    <col min="14863" max="14863" width="10.42578125" style="88" customWidth="1"/>
    <col min="14864" max="14864" width="9.42578125" style="88" customWidth="1"/>
    <col min="14865" max="14865" width="11" style="88" customWidth="1"/>
    <col min="14866" max="14866" width="10.85546875" style="88" customWidth="1"/>
    <col min="14867" max="14867" width="11.42578125" style="88" customWidth="1"/>
    <col min="14868" max="15104" width="9.140625" style="88"/>
    <col min="15105" max="15105" width="9" style="88" bestFit="1" customWidth="1"/>
    <col min="15106" max="15106" width="59.5703125" style="88" customWidth="1"/>
    <col min="15107" max="15107" width="9.85546875" style="88" bestFit="1" customWidth="1"/>
    <col min="15108" max="15108" width="11.5703125" style="88" bestFit="1" customWidth="1"/>
    <col min="15109" max="15110" width="8.7109375" style="88" bestFit="1" customWidth="1"/>
    <col min="15111" max="15111" width="0.7109375" style="88" customWidth="1"/>
    <col min="15112" max="15112" width="10.42578125" style="88" customWidth="1"/>
    <col min="15113" max="15113" width="9.5703125" style="88" bestFit="1" customWidth="1"/>
    <col min="15114" max="15117" width="9.42578125" style="88" customWidth="1"/>
    <col min="15118" max="15118" width="10.5703125" style="88" customWidth="1"/>
    <col min="15119" max="15119" width="10.42578125" style="88" customWidth="1"/>
    <col min="15120" max="15120" width="9.42578125" style="88" customWidth="1"/>
    <col min="15121" max="15121" width="11" style="88" customWidth="1"/>
    <col min="15122" max="15122" width="10.85546875" style="88" customWidth="1"/>
    <col min="15123" max="15123" width="11.42578125" style="88" customWidth="1"/>
    <col min="15124" max="15360" width="9.140625" style="88"/>
    <col min="15361" max="15361" width="9" style="88" bestFit="1" customWidth="1"/>
    <col min="15362" max="15362" width="59.5703125" style="88" customWidth="1"/>
    <col min="15363" max="15363" width="9.85546875" style="88" bestFit="1" customWidth="1"/>
    <col min="15364" max="15364" width="11.5703125" style="88" bestFit="1" customWidth="1"/>
    <col min="15365" max="15366" width="8.7109375" style="88" bestFit="1" customWidth="1"/>
    <col min="15367" max="15367" width="0.7109375" style="88" customWidth="1"/>
    <col min="15368" max="15368" width="10.42578125" style="88" customWidth="1"/>
    <col min="15369" max="15369" width="9.5703125" style="88" bestFit="1" customWidth="1"/>
    <col min="15370" max="15373" width="9.42578125" style="88" customWidth="1"/>
    <col min="15374" max="15374" width="10.5703125" style="88" customWidth="1"/>
    <col min="15375" max="15375" width="10.42578125" style="88" customWidth="1"/>
    <col min="15376" max="15376" width="9.42578125" style="88" customWidth="1"/>
    <col min="15377" max="15377" width="11" style="88" customWidth="1"/>
    <col min="15378" max="15378" width="10.85546875" style="88" customWidth="1"/>
    <col min="15379" max="15379" width="11.42578125" style="88" customWidth="1"/>
    <col min="15380" max="15616" width="9.140625" style="88"/>
    <col min="15617" max="15617" width="9" style="88" bestFit="1" customWidth="1"/>
    <col min="15618" max="15618" width="59.5703125" style="88" customWidth="1"/>
    <col min="15619" max="15619" width="9.85546875" style="88" bestFit="1" customWidth="1"/>
    <col min="15620" max="15620" width="11.5703125" style="88" bestFit="1" customWidth="1"/>
    <col min="15621" max="15622" width="8.7109375" style="88" bestFit="1" customWidth="1"/>
    <col min="15623" max="15623" width="0.7109375" style="88" customWidth="1"/>
    <col min="15624" max="15624" width="10.42578125" style="88" customWidth="1"/>
    <col min="15625" max="15625" width="9.5703125" style="88" bestFit="1" customWidth="1"/>
    <col min="15626" max="15629" width="9.42578125" style="88" customWidth="1"/>
    <col min="15630" max="15630" width="10.5703125" style="88" customWidth="1"/>
    <col min="15631" max="15631" width="10.42578125" style="88" customWidth="1"/>
    <col min="15632" max="15632" width="9.42578125" style="88" customWidth="1"/>
    <col min="15633" max="15633" width="11" style="88" customWidth="1"/>
    <col min="15634" max="15634" width="10.85546875" style="88" customWidth="1"/>
    <col min="15635" max="15635" width="11.42578125" style="88" customWidth="1"/>
    <col min="15636" max="15872" width="9.140625" style="88"/>
    <col min="15873" max="15873" width="9" style="88" bestFit="1" customWidth="1"/>
    <col min="15874" max="15874" width="59.5703125" style="88" customWidth="1"/>
    <col min="15875" max="15875" width="9.85546875" style="88" bestFit="1" customWidth="1"/>
    <col min="15876" max="15876" width="11.5703125" style="88" bestFit="1" customWidth="1"/>
    <col min="15877" max="15878" width="8.7109375" style="88" bestFit="1" customWidth="1"/>
    <col min="15879" max="15879" width="0.7109375" style="88" customWidth="1"/>
    <col min="15880" max="15880" width="10.42578125" style="88" customWidth="1"/>
    <col min="15881" max="15881" width="9.5703125" style="88" bestFit="1" customWidth="1"/>
    <col min="15882" max="15885" width="9.42578125" style="88" customWidth="1"/>
    <col min="15886" max="15886" width="10.5703125" style="88" customWidth="1"/>
    <col min="15887" max="15887" width="10.42578125" style="88" customWidth="1"/>
    <col min="15888" max="15888" width="9.42578125" style="88" customWidth="1"/>
    <col min="15889" max="15889" width="11" style="88" customWidth="1"/>
    <col min="15890" max="15890" width="10.85546875" style="88" customWidth="1"/>
    <col min="15891" max="15891" width="11.42578125" style="88" customWidth="1"/>
    <col min="15892" max="16128" width="9.140625" style="88"/>
    <col min="16129" max="16129" width="9" style="88" bestFit="1" customWidth="1"/>
    <col min="16130" max="16130" width="59.5703125" style="88" customWidth="1"/>
    <col min="16131" max="16131" width="9.85546875" style="88" bestFit="1" customWidth="1"/>
    <col min="16132" max="16132" width="11.5703125" style="88" bestFit="1" customWidth="1"/>
    <col min="16133" max="16134" width="8.7109375" style="88" bestFit="1" customWidth="1"/>
    <col min="16135" max="16135" width="0.7109375" style="88" customWidth="1"/>
    <col min="16136" max="16136" width="10.42578125" style="88" customWidth="1"/>
    <col min="16137" max="16137" width="9.5703125" style="88" bestFit="1" customWidth="1"/>
    <col min="16138" max="16141" width="9.42578125" style="88" customWidth="1"/>
    <col min="16142" max="16142" width="10.5703125" style="88" customWidth="1"/>
    <col min="16143" max="16143" width="10.42578125" style="88" customWidth="1"/>
    <col min="16144" max="16144" width="9.42578125" style="88" customWidth="1"/>
    <col min="16145" max="16145" width="11" style="88" customWidth="1"/>
    <col min="16146" max="16146" width="10.85546875" style="88" customWidth="1"/>
    <col min="16147" max="16147" width="11.42578125" style="88" customWidth="1"/>
    <col min="16148" max="16384" width="9.140625" style="88"/>
  </cols>
  <sheetData>
    <row r="1" spans="1:19" ht="15.75">
      <c r="A1" s="1398" t="s">
        <v>467</v>
      </c>
      <c r="B1" s="1396"/>
      <c r="C1" s="1396"/>
      <c r="D1" s="1396"/>
      <c r="E1" s="1396"/>
      <c r="F1" s="1396"/>
      <c r="G1" s="1396"/>
      <c r="H1" s="1396"/>
      <c r="I1" s="1396"/>
      <c r="J1" s="1396"/>
      <c r="K1" s="1396"/>
      <c r="L1" s="1396"/>
      <c r="M1" s="1396"/>
      <c r="N1" s="1396"/>
      <c r="O1" s="1396"/>
      <c r="P1" s="1396"/>
      <c r="Q1" s="1396"/>
      <c r="R1" s="1396"/>
      <c r="S1" s="1397"/>
    </row>
    <row r="2" spans="1:19">
      <c r="A2" s="69"/>
      <c r="B2" s="95"/>
      <c r="C2" s="95"/>
      <c r="D2" s="95"/>
      <c r="E2" s="95"/>
      <c r="F2" s="108"/>
      <c r="G2" s="108"/>
      <c r="I2" s="108"/>
      <c r="J2" s="108"/>
      <c r="K2" s="108"/>
      <c r="L2" s="108"/>
      <c r="M2" s="108"/>
      <c r="N2" s="108"/>
    </row>
    <row r="3" spans="1:19">
      <c r="A3" s="91"/>
      <c r="B3" s="191"/>
      <c r="C3" s="220" t="s">
        <v>87</v>
      </c>
      <c r="D3" s="169"/>
      <c r="E3" s="169"/>
      <c r="F3" s="170"/>
      <c r="G3" s="114"/>
      <c r="H3" s="1390" t="s">
        <v>227</v>
      </c>
      <c r="I3" s="1390"/>
      <c r="J3" s="1390"/>
      <c r="K3" s="1390"/>
      <c r="L3" s="1390"/>
      <c r="M3" s="1390"/>
      <c r="N3" s="1391" t="s">
        <v>228</v>
      </c>
      <c r="O3" s="1391"/>
      <c r="P3" s="1391"/>
      <c r="Q3" s="1391"/>
      <c r="R3" s="1391"/>
      <c r="S3" s="1391"/>
    </row>
    <row r="4" spans="1:19">
      <c r="A4" s="171" t="s">
        <v>88</v>
      </c>
      <c r="B4" s="177" t="s">
        <v>89</v>
      </c>
      <c r="C4" s="172" t="s">
        <v>90</v>
      </c>
      <c r="D4" s="172" t="s">
        <v>91</v>
      </c>
      <c r="E4" s="172" t="s">
        <v>92</v>
      </c>
      <c r="F4" s="173" t="s">
        <v>0</v>
      </c>
      <c r="G4" s="119"/>
      <c r="H4" s="120">
        <v>2015</v>
      </c>
      <c r="I4" s="120">
        <v>2016</v>
      </c>
      <c r="J4" s="120">
        <v>2017</v>
      </c>
      <c r="K4" s="120">
        <v>2018</v>
      </c>
      <c r="L4" s="120">
        <v>2019</v>
      </c>
      <c r="M4" s="120">
        <v>2020</v>
      </c>
      <c r="N4" s="120">
        <v>2015</v>
      </c>
      <c r="O4" s="120">
        <v>2016</v>
      </c>
      <c r="P4" s="120">
        <v>2017</v>
      </c>
      <c r="Q4" s="120">
        <v>2018</v>
      </c>
      <c r="R4" s="120">
        <v>2019</v>
      </c>
      <c r="S4" s="120">
        <v>2020</v>
      </c>
    </row>
    <row r="5" spans="1:19">
      <c r="A5" s="128" t="s">
        <v>93</v>
      </c>
      <c r="B5" s="221" t="s">
        <v>94</v>
      </c>
      <c r="C5" s="124" t="s">
        <v>95</v>
      </c>
      <c r="D5" s="124" t="s">
        <v>96</v>
      </c>
      <c r="E5" s="124" t="s">
        <v>111</v>
      </c>
      <c r="F5" s="174" t="s">
        <v>98</v>
      </c>
      <c r="G5" s="126"/>
      <c r="H5" s="127"/>
      <c r="I5" s="127"/>
      <c r="J5" s="127"/>
      <c r="K5" s="127"/>
      <c r="L5" s="127"/>
      <c r="M5" s="127"/>
      <c r="N5" s="127"/>
      <c r="O5" s="127"/>
      <c r="P5" s="128"/>
      <c r="Q5" s="128"/>
      <c r="R5" s="128"/>
      <c r="S5" s="128"/>
    </row>
    <row r="6" spans="1:19">
      <c r="A6" s="171"/>
      <c r="B6" s="175" t="s">
        <v>99</v>
      </c>
      <c r="C6" s="176"/>
      <c r="D6" s="177"/>
      <c r="E6" s="177"/>
      <c r="F6" s="178"/>
      <c r="G6" s="132"/>
      <c r="H6" s="179"/>
      <c r="I6" s="179"/>
      <c r="J6" s="179"/>
      <c r="K6" s="179"/>
      <c r="L6" s="179"/>
      <c r="M6" s="179"/>
      <c r="N6" s="92"/>
      <c r="O6" s="92"/>
      <c r="P6" s="92"/>
      <c r="Q6" s="92"/>
      <c r="R6" s="92"/>
      <c r="S6" s="92"/>
    </row>
    <row r="7" spans="1:19">
      <c r="A7" s="92"/>
      <c r="B7" s="180"/>
      <c r="C7" s="176"/>
      <c r="D7" s="180"/>
      <c r="E7" s="180"/>
      <c r="F7" s="130"/>
      <c r="G7" s="135"/>
      <c r="H7" s="136"/>
      <c r="I7" s="136"/>
      <c r="J7" s="136"/>
      <c r="K7" s="136"/>
      <c r="L7" s="136"/>
      <c r="M7" s="136"/>
      <c r="N7" s="92"/>
      <c r="O7" s="92"/>
      <c r="P7" s="92"/>
      <c r="Q7" s="92"/>
      <c r="R7" s="92"/>
      <c r="S7" s="92"/>
    </row>
    <row r="8" spans="1:19">
      <c r="A8" s="181">
        <v>1.1000000000000001</v>
      </c>
      <c r="B8" s="180" t="s">
        <v>162</v>
      </c>
      <c r="C8" s="512">
        <v>6.0693641618497121E-2</v>
      </c>
      <c r="D8" s="134" t="str">
        <f>Inputs!$D$82</f>
        <v>Support staff</v>
      </c>
      <c r="E8" s="222">
        <v>1</v>
      </c>
      <c r="F8" s="130">
        <f>C8*E8</f>
        <v>6.0693641618497121E-2</v>
      </c>
      <c r="G8" s="135"/>
      <c r="H8" s="971">
        <f>Inputs!L$82</f>
        <v>68.441017362959727</v>
      </c>
      <c r="I8" s="971">
        <f>Inputs!M$82</f>
        <v>69.791189569063036</v>
      </c>
      <c r="J8" s="971">
        <f>Inputs!N$82</f>
        <v>71.02222509185215</v>
      </c>
      <c r="K8" s="971">
        <f>Inputs!O$82</f>
        <v>72.274974651437702</v>
      </c>
      <c r="L8" s="971">
        <f>Inputs!P$82</f>
        <v>73.549821258208297</v>
      </c>
      <c r="M8" s="971">
        <f>Inputs!Q$82</f>
        <v>74.847154678410959</v>
      </c>
      <c r="N8" s="971">
        <f t="shared" ref="N8:S8" si="0">H8*$F8</f>
        <v>4.1539345798328169</v>
      </c>
      <c r="O8" s="971">
        <f t="shared" si="0"/>
        <v>4.2358814478333064</v>
      </c>
      <c r="P8" s="971">
        <f t="shared" si="0"/>
        <v>4.3105974766731086</v>
      </c>
      <c r="Q8" s="971">
        <f t="shared" si="0"/>
        <v>4.3866314094803238</v>
      </c>
      <c r="R8" s="971">
        <f t="shared" si="0"/>
        <v>4.4640064925502152</v>
      </c>
      <c r="S8" s="971">
        <f t="shared" si="0"/>
        <v>4.5427463822156948</v>
      </c>
    </row>
    <row r="9" spans="1:19">
      <c r="A9" s="181"/>
      <c r="B9" s="198" t="s">
        <v>163</v>
      </c>
      <c r="C9" s="512"/>
      <c r="D9" s="134"/>
      <c r="E9" s="222"/>
      <c r="F9" s="130"/>
      <c r="G9" s="135"/>
      <c r="H9" s="982"/>
      <c r="I9" s="982"/>
      <c r="J9" s="982"/>
      <c r="K9" s="982"/>
      <c r="L9" s="982"/>
      <c r="M9" s="982"/>
      <c r="N9" s="971"/>
      <c r="O9" s="971"/>
      <c r="P9" s="971"/>
      <c r="Q9" s="971"/>
      <c r="R9" s="971"/>
      <c r="S9" s="971"/>
    </row>
    <row r="10" spans="1:19">
      <c r="A10" s="181"/>
      <c r="B10" s="180" t="s">
        <v>164</v>
      </c>
      <c r="C10" s="512"/>
      <c r="D10" s="134"/>
      <c r="E10" s="222"/>
      <c r="F10" s="130"/>
      <c r="G10" s="135"/>
      <c r="H10" s="982"/>
      <c r="I10" s="982"/>
      <c r="J10" s="982"/>
      <c r="K10" s="982"/>
      <c r="L10" s="982"/>
      <c r="M10" s="982"/>
      <c r="N10" s="971"/>
      <c r="O10" s="971"/>
      <c r="P10" s="971"/>
      <c r="Q10" s="971"/>
      <c r="R10" s="971"/>
      <c r="S10" s="971"/>
    </row>
    <row r="11" spans="1:19">
      <c r="A11" s="181"/>
      <c r="B11" s="198" t="s">
        <v>165</v>
      </c>
      <c r="C11" s="512"/>
      <c r="D11" s="134"/>
      <c r="E11" s="222"/>
      <c r="F11" s="130"/>
      <c r="G11" s="135"/>
      <c r="H11" s="982"/>
      <c r="I11" s="982"/>
      <c r="J11" s="982"/>
      <c r="K11" s="982"/>
      <c r="L11" s="982"/>
      <c r="M11" s="982"/>
      <c r="N11" s="971"/>
      <c r="O11" s="971"/>
      <c r="P11" s="971"/>
      <c r="Q11" s="971"/>
      <c r="R11" s="971"/>
      <c r="S11" s="971"/>
    </row>
    <row r="12" spans="1:19">
      <c r="A12" s="181">
        <v>1.2</v>
      </c>
      <c r="B12" s="180" t="s">
        <v>166</v>
      </c>
      <c r="C12" s="512">
        <v>0.17341040462427745</v>
      </c>
      <c r="D12" s="134" t="str">
        <f>Inputs!$D$82</f>
        <v>Support staff</v>
      </c>
      <c r="E12" s="222">
        <v>1</v>
      </c>
      <c r="F12" s="130">
        <f>C12*E12</f>
        <v>0.17341040462427745</v>
      </c>
      <c r="G12" s="135"/>
      <c r="H12" s="971">
        <f>Inputs!L$82</f>
        <v>68.441017362959727</v>
      </c>
      <c r="I12" s="971">
        <f>Inputs!M$82</f>
        <v>69.791189569063036</v>
      </c>
      <c r="J12" s="971">
        <f>Inputs!N$82</f>
        <v>71.02222509185215</v>
      </c>
      <c r="K12" s="971">
        <f>Inputs!O$82</f>
        <v>72.274974651437702</v>
      </c>
      <c r="L12" s="971">
        <f>Inputs!P$82</f>
        <v>73.549821258208297</v>
      </c>
      <c r="M12" s="971">
        <f>Inputs!Q$82</f>
        <v>74.847154678410959</v>
      </c>
      <c r="N12" s="971">
        <f t="shared" ref="N12:S13" si="1">H12*$F12</f>
        <v>11.868384513808046</v>
      </c>
      <c r="O12" s="971">
        <f t="shared" si="1"/>
        <v>12.102518422380873</v>
      </c>
      <c r="P12" s="971">
        <f t="shared" si="1"/>
        <v>12.315992790494592</v>
      </c>
      <c r="Q12" s="971">
        <f t="shared" si="1"/>
        <v>12.533232598515209</v>
      </c>
      <c r="R12" s="971">
        <f t="shared" si="1"/>
        <v>12.754304264429184</v>
      </c>
      <c r="S12" s="971">
        <f t="shared" si="1"/>
        <v>12.979275377759125</v>
      </c>
    </row>
    <row r="13" spans="1:19">
      <c r="A13" s="181">
        <v>1.3</v>
      </c>
      <c r="B13" s="180" t="s">
        <v>167</v>
      </c>
      <c r="C13" s="512">
        <v>6.936416184971099E-2</v>
      </c>
      <c r="D13" s="134" t="str">
        <f>Inputs!$D$82</f>
        <v>Support staff</v>
      </c>
      <c r="E13" s="222">
        <v>1</v>
      </c>
      <c r="F13" s="130">
        <f>C13*E13</f>
        <v>6.936416184971099E-2</v>
      </c>
      <c r="G13" s="135"/>
      <c r="H13" s="971">
        <f>Inputs!L$82</f>
        <v>68.441017362959727</v>
      </c>
      <c r="I13" s="971">
        <f>Inputs!M$82</f>
        <v>69.791189569063036</v>
      </c>
      <c r="J13" s="971">
        <f>Inputs!N$82</f>
        <v>71.02222509185215</v>
      </c>
      <c r="K13" s="971">
        <f>Inputs!O$82</f>
        <v>72.274974651437702</v>
      </c>
      <c r="L13" s="971">
        <f>Inputs!P$82</f>
        <v>73.549821258208297</v>
      </c>
      <c r="M13" s="971">
        <f>Inputs!Q$82</f>
        <v>74.847154678410959</v>
      </c>
      <c r="N13" s="971">
        <f t="shared" si="1"/>
        <v>4.7473538055232183</v>
      </c>
      <c r="O13" s="971">
        <f t="shared" si="1"/>
        <v>4.8410073689523498</v>
      </c>
      <c r="P13" s="971">
        <f t="shared" si="1"/>
        <v>4.9263971161978377</v>
      </c>
      <c r="Q13" s="971">
        <f t="shared" si="1"/>
        <v>5.0132930394060837</v>
      </c>
      <c r="R13" s="971">
        <f t="shared" si="1"/>
        <v>5.1017217057716744</v>
      </c>
      <c r="S13" s="971">
        <f t="shared" si="1"/>
        <v>5.191710151103651</v>
      </c>
    </row>
    <row r="14" spans="1:19">
      <c r="A14" s="181"/>
      <c r="B14" s="180"/>
      <c r="C14" s="512"/>
      <c r="D14" s="134"/>
      <c r="E14" s="222"/>
      <c r="F14" s="130"/>
      <c r="G14" s="135"/>
      <c r="H14" s="971"/>
      <c r="I14" s="971"/>
      <c r="J14" s="971"/>
      <c r="K14" s="971"/>
      <c r="L14" s="971"/>
      <c r="M14" s="971"/>
      <c r="N14" s="971"/>
      <c r="O14" s="971"/>
      <c r="P14" s="971"/>
      <c r="Q14" s="971"/>
      <c r="R14" s="971"/>
      <c r="S14" s="971"/>
    </row>
    <row r="15" spans="1:19">
      <c r="A15" s="181">
        <v>1.4</v>
      </c>
      <c r="B15" s="180" t="s">
        <v>168</v>
      </c>
      <c r="C15" s="512">
        <v>6.936416184971099E-2</v>
      </c>
      <c r="D15" s="134" t="str">
        <f>Inputs!$D$82</f>
        <v>Support staff</v>
      </c>
      <c r="E15" s="222">
        <v>1</v>
      </c>
      <c r="F15" s="130">
        <f>C15*E15</f>
        <v>6.936416184971099E-2</v>
      </c>
      <c r="G15" s="135"/>
      <c r="H15" s="971">
        <f>Inputs!L$82</f>
        <v>68.441017362959727</v>
      </c>
      <c r="I15" s="971">
        <f>Inputs!M$82</f>
        <v>69.791189569063036</v>
      </c>
      <c r="J15" s="971">
        <f>Inputs!N$82</f>
        <v>71.02222509185215</v>
      </c>
      <c r="K15" s="971">
        <f>Inputs!O$82</f>
        <v>72.274974651437702</v>
      </c>
      <c r="L15" s="971">
        <f>Inputs!P$82</f>
        <v>73.549821258208297</v>
      </c>
      <c r="M15" s="971">
        <f>Inputs!Q$82</f>
        <v>74.847154678410959</v>
      </c>
      <c r="N15" s="971">
        <f t="shared" ref="N15:S15" si="2">H15*$F15</f>
        <v>4.7473538055232183</v>
      </c>
      <c r="O15" s="971">
        <f t="shared" si="2"/>
        <v>4.8410073689523498</v>
      </c>
      <c r="P15" s="971">
        <f t="shared" si="2"/>
        <v>4.9263971161978377</v>
      </c>
      <c r="Q15" s="971">
        <f t="shared" si="2"/>
        <v>5.0132930394060837</v>
      </c>
      <c r="R15" s="971">
        <f t="shared" si="2"/>
        <v>5.1017217057716744</v>
      </c>
      <c r="S15" s="971">
        <f t="shared" si="2"/>
        <v>5.191710151103651</v>
      </c>
    </row>
    <row r="16" spans="1:19">
      <c r="A16" s="181"/>
      <c r="B16" s="180" t="s">
        <v>169</v>
      </c>
      <c r="C16" s="512"/>
      <c r="D16" s="134"/>
      <c r="E16" s="222"/>
      <c r="F16" s="130"/>
      <c r="G16" s="135"/>
      <c r="H16" s="971"/>
      <c r="I16" s="971"/>
      <c r="J16" s="971"/>
      <c r="K16" s="971"/>
      <c r="L16" s="971"/>
      <c r="M16" s="971"/>
      <c r="N16" s="971"/>
      <c r="O16" s="971"/>
      <c r="P16" s="971"/>
      <c r="Q16" s="971"/>
      <c r="R16" s="971"/>
      <c r="S16" s="971"/>
    </row>
    <row r="17" spans="1:19">
      <c r="A17" s="181">
        <v>1.5</v>
      </c>
      <c r="B17" s="180" t="s">
        <v>170</v>
      </c>
      <c r="C17" s="512">
        <v>6.0693641618497121E-2</v>
      </c>
      <c r="D17" s="134" t="str">
        <f>Inputs!$D$82</f>
        <v>Support staff</v>
      </c>
      <c r="E17" s="222">
        <v>1</v>
      </c>
      <c r="F17" s="130">
        <f>C17*E17</f>
        <v>6.0693641618497121E-2</v>
      </c>
      <c r="G17" s="135"/>
      <c r="H17" s="971">
        <f>Inputs!L$82</f>
        <v>68.441017362959727</v>
      </c>
      <c r="I17" s="971">
        <f>Inputs!M$82</f>
        <v>69.791189569063036</v>
      </c>
      <c r="J17" s="971">
        <f>Inputs!N$82</f>
        <v>71.02222509185215</v>
      </c>
      <c r="K17" s="971">
        <f>Inputs!O$82</f>
        <v>72.274974651437702</v>
      </c>
      <c r="L17" s="971">
        <f>Inputs!P$82</f>
        <v>73.549821258208297</v>
      </c>
      <c r="M17" s="971">
        <f>Inputs!Q$82</f>
        <v>74.847154678410959</v>
      </c>
      <c r="N17" s="971">
        <f t="shared" ref="N17:S17" si="3">H17*$F17</f>
        <v>4.1539345798328169</v>
      </c>
      <c r="O17" s="971">
        <f t="shared" si="3"/>
        <v>4.2358814478333064</v>
      </c>
      <c r="P17" s="971">
        <f t="shared" si="3"/>
        <v>4.3105974766731086</v>
      </c>
      <c r="Q17" s="971">
        <f t="shared" si="3"/>
        <v>4.3866314094803238</v>
      </c>
      <c r="R17" s="971">
        <f t="shared" si="3"/>
        <v>4.4640064925502152</v>
      </c>
      <c r="S17" s="971">
        <f t="shared" si="3"/>
        <v>4.5427463822156948</v>
      </c>
    </row>
    <row r="18" spans="1:19">
      <c r="A18" s="92"/>
      <c r="B18" s="180" t="s">
        <v>138</v>
      </c>
      <c r="C18" s="512"/>
      <c r="D18" s="134"/>
      <c r="E18" s="222"/>
      <c r="F18" s="130"/>
      <c r="G18" s="135"/>
      <c r="H18" s="982"/>
      <c r="I18" s="982"/>
      <c r="J18" s="982"/>
      <c r="K18" s="982"/>
      <c r="L18" s="982"/>
      <c r="M18" s="982"/>
      <c r="N18" s="971"/>
      <c r="O18" s="971"/>
      <c r="P18" s="971"/>
      <c r="Q18" s="971"/>
      <c r="R18" s="971"/>
      <c r="S18" s="971"/>
    </row>
    <row r="19" spans="1:19">
      <c r="A19" s="181">
        <v>1.6</v>
      </c>
      <c r="B19" s="180" t="s">
        <v>171</v>
      </c>
      <c r="C19" s="512">
        <v>0</v>
      </c>
      <c r="D19" s="134" t="str">
        <f>Inputs!$D$82</f>
        <v>Support staff</v>
      </c>
      <c r="E19" s="222">
        <v>1</v>
      </c>
      <c r="F19" s="130">
        <f>C19*E19</f>
        <v>0</v>
      </c>
      <c r="G19" s="135"/>
      <c r="H19" s="971">
        <f>Inputs!L$82</f>
        <v>68.441017362959727</v>
      </c>
      <c r="I19" s="971">
        <f>Inputs!M$82</f>
        <v>69.791189569063036</v>
      </c>
      <c r="J19" s="971">
        <f>Inputs!N$82</f>
        <v>71.02222509185215</v>
      </c>
      <c r="K19" s="971">
        <f>Inputs!O$82</f>
        <v>72.274974651437702</v>
      </c>
      <c r="L19" s="971">
        <f>Inputs!P$82</f>
        <v>73.549821258208297</v>
      </c>
      <c r="M19" s="971">
        <f>Inputs!Q$82</f>
        <v>74.847154678410959</v>
      </c>
      <c r="N19" s="971">
        <f t="shared" ref="N19:S19" si="4">H19*$F19</f>
        <v>0</v>
      </c>
      <c r="O19" s="971">
        <f t="shared" si="4"/>
        <v>0</v>
      </c>
      <c r="P19" s="971">
        <f t="shared" si="4"/>
        <v>0</v>
      </c>
      <c r="Q19" s="971">
        <f t="shared" si="4"/>
        <v>0</v>
      </c>
      <c r="R19" s="971">
        <f t="shared" si="4"/>
        <v>0</v>
      </c>
      <c r="S19" s="971">
        <f t="shared" si="4"/>
        <v>0</v>
      </c>
    </row>
    <row r="20" spans="1:19">
      <c r="A20" s="181"/>
      <c r="B20" s="180"/>
      <c r="C20" s="130"/>
      <c r="D20" s="134"/>
      <c r="E20" s="243"/>
      <c r="F20" s="130"/>
      <c r="G20" s="135"/>
      <c r="H20" s="982"/>
      <c r="I20" s="982"/>
      <c r="J20" s="982"/>
      <c r="K20" s="982"/>
      <c r="L20" s="982"/>
      <c r="M20" s="982"/>
      <c r="N20" s="971"/>
      <c r="O20" s="971"/>
      <c r="P20" s="971"/>
      <c r="Q20" s="971"/>
      <c r="R20" s="971"/>
      <c r="S20" s="971"/>
    </row>
    <row r="21" spans="1:19">
      <c r="A21" s="94"/>
      <c r="B21" s="182" t="s">
        <v>44</v>
      </c>
      <c r="C21" s="142">
        <f>SUM(C6:C20)</f>
        <v>0.4335260115606937</v>
      </c>
      <c r="D21" s="143"/>
      <c r="E21" s="223"/>
      <c r="F21" s="142">
        <f>SUM(F6:F20)</f>
        <v>0.4335260115606937</v>
      </c>
      <c r="G21" s="144"/>
      <c r="H21" s="992"/>
      <c r="I21" s="992"/>
      <c r="J21" s="992"/>
      <c r="K21" s="992"/>
      <c r="L21" s="992"/>
      <c r="M21" s="992"/>
      <c r="N21" s="992">
        <f t="shared" ref="N21:S21" si="5">SUM(N8:N20)</f>
        <v>29.670961284520118</v>
      </c>
      <c r="O21" s="992">
        <f t="shared" si="5"/>
        <v>30.256296055952188</v>
      </c>
      <c r="P21" s="992">
        <f t="shared" si="5"/>
        <v>30.789981976236483</v>
      </c>
      <c r="Q21" s="992">
        <f t="shared" si="5"/>
        <v>31.33308149628802</v>
      </c>
      <c r="R21" s="992">
        <f t="shared" si="5"/>
        <v>31.885760661072961</v>
      </c>
      <c r="S21" s="992">
        <f t="shared" si="5"/>
        <v>32.448188444397815</v>
      </c>
    </row>
    <row r="22" spans="1:19" s="102" customFormat="1">
      <c r="A22" s="99"/>
      <c r="B22" s="146" t="s">
        <v>103</v>
      </c>
      <c r="C22" s="130"/>
      <c r="D22" s="134"/>
      <c r="E22" s="134"/>
      <c r="F22" s="130"/>
      <c r="G22" s="149"/>
      <c r="H22" s="982"/>
      <c r="I22" s="982"/>
      <c r="J22" s="982"/>
      <c r="K22" s="982"/>
      <c r="L22" s="982"/>
      <c r="M22" s="982"/>
      <c r="N22" s="971"/>
      <c r="O22" s="971"/>
      <c r="P22" s="971"/>
      <c r="Q22" s="971"/>
      <c r="R22" s="971"/>
      <c r="S22" s="971"/>
    </row>
    <row r="23" spans="1:19" s="102" customFormat="1">
      <c r="A23" s="99"/>
      <c r="B23" s="134"/>
      <c r="C23" s="130"/>
      <c r="D23" s="134"/>
      <c r="E23" s="134"/>
      <c r="F23" s="130"/>
      <c r="G23" s="149"/>
      <c r="H23" s="971"/>
      <c r="I23" s="971"/>
      <c r="J23" s="971"/>
      <c r="K23" s="971"/>
      <c r="L23" s="971"/>
      <c r="M23" s="971"/>
      <c r="N23" s="971"/>
      <c r="O23" s="971"/>
      <c r="P23" s="971"/>
      <c r="Q23" s="971"/>
      <c r="R23" s="971"/>
      <c r="S23" s="971"/>
    </row>
    <row r="24" spans="1:19" s="102" customFormat="1">
      <c r="A24" s="137">
        <v>2.1</v>
      </c>
      <c r="B24" s="134" t="s">
        <v>140</v>
      </c>
      <c r="C24" s="512">
        <v>0.41666666666666669</v>
      </c>
      <c r="D24" s="1004" t="str">
        <f>Inputs!$D$81</f>
        <v>Skilled Electrical Worker AH</v>
      </c>
      <c r="E24" s="134">
        <v>2</v>
      </c>
      <c r="F24" s="130">
        <f>C24*E24</f>
        <v>0.83333333333333337</v>
      </c>
      <c r="G24" s="149"/>
      <c r="H24" s="997">
        <f>Inputs!L$81</f>
        <v>143.91156341859428</v>
      </c>
      <c r="I24" s="997">
        <f>Inputs!M$81</f>
        <v>146.75058306720953</v>
      </c>
      <c r="J24" s="997">
        <f>Inputs!N$81</f>
        <v>149.33909290435707</v>
      </c>
      <c r="K24" s="997">
        <f>Inputs!O$81</f>
        <v>151.97326104852442</v>
      </c>
      <c r="L24" s="997">
        <f>Inputs!P$81</f>
        <v>154.65389285921603</v>
      </c>
      <c r="M24" s="997">
        <f>Inputs!Q$81</f>
        <v>157.38180790154269</v>
      </c>
      <c r="N24" s="971">
        <f t="shared" ref="N24:S24" si="6">H24*$F24</f>
        <v>119.92630284882857</v>
      </c>
      <c r="O24" s="971">
        <f t="shared" si="6"/>
        <v>122.29215255600795</v>
      </c>
      <c r="P24" s="971">
        <f t="shared" si="6"/>
        <v>124.44924408696423</v>
      </c>
      <c r="Q24" s="971">
        <f t="shared" si="6"/>
        <v>126.64438420710368</v>
      </c>
      <c r="R24" s="971">
        <f t="shared" si="6"/>
        <v>128.8782440493467</v>
      </c>
      <c r="S24" s="971">
        <f t="shared" si="6"/>
        <v>131.15150658461891</v>
      </c>
    </row>
    <row r="25" spans="1:19" s="102" customFormat="1">
      <c r="A25" s="137"/>
      <c r="B25" s="134"/>
      <c r="C25" s="130"/>
      <c r="D25" s="134"/>
      <c r="E25" s="134"/>
      <c r="F25" s="130"/>
      <c r="G25" s="149"/>
      <c r="H25" s="971"/>
      <c r="I25" s="971"/>
      <c r="J25" s="971"/>
      <c r="K25" s="971"/>
      <c r="L25" s="971"/>
      <c r="M25" s="971"/>
      <c r="N25" s="971"/>
      <c r="O25" s="971"/>
      <c r="P25" s="971"/>
      <c r="Q25" s="971"/>
      <c r="R25" s="971"/>
      <c r="S25" s="971"/>
    </row>
    <row r="26" spans="1:19" s="102" customFormat="1">
      <c r="A26" s="148"/>
      <c r="B26" s="141" t="s">
        <v>44</v>
      </c>
      <c r="C26" s="142">
        <f>SUM(C22:C25)</f>
        <v>0.41666666666666669</v>
      </c>
      <c r="D26" s="143"/>
      <c r="E26" s="143"/>
      <c r="F26" s="142">
        <f>SUM(F22:F25)</f>
        <v>0.83333333333333337</v>
      </c>
      <c r="G26" s="144"/>
      <c r="H26" s="995"/>
      <c r="I26" s="995"/>
      <c r="J26" s="995"/>
      <c r="K26" s="995"/>
      <c r="L26" s="995"/>
      <c r="M26" s="995"/>
      <c r="N26" s="996">
        <f t="shared" ref="N26:S26" si="7">SUM(N24:N25)</f>
        <v>119.92630284882857</v>
      </c>
      <c r="O26" s="996">
        <f t="shared" si="7"/>
        <v>122.29215255600795</v>
      </c>
      <c r="P26" s="996">
        <f t="shared" si="7"/>
        <v>124.44924408696423</v>
      </c>
      <c r="Q26" s="996">
        <f t="shared" si="7"/>
        <v>126.64438420710368</v>
      </c>
      <c r="R26" s="996">
        <f t="shared" si="7"/>
        <v>128.8782440493467</v>
      </c>
      <c r="S26" s="996">
        <f t="shared" si="7"/>
        <v>131.15150658461891</v>
      </c>
    </row>
    <row r="27" spans="1:19" s="102" customFormat="1">
      <c r="A27" s="137"/>
      <c r="B27" s="129" t="s">
        <v>104</v>
      </c>
      <c r="C27" s="130"/>
      <c r="D27" s="134"/>
      <c r="E27" s="134"/>
      <c r="F27" s="130"/>
      <c r="G27" s="149"/>
      <c r="H27" s="984"/>
      <c r="I27" s="984"/>
      <c r="J27" s="984"/>
      <c r="K27" s="984"/>
      <c r="L27" s="984"/>
      <c r="M27" s="984"/>
      <c r="N27" s="985"/>
      <c r="O27" s="985"/>
      <c r="P27" s="985"/>
      <c r="Q27" s="985"/>
      <c r="R27" s="985"/>
      <c r="S27" s="985"/>
    </row>
    <row r="28" spans="1:19" s="102" customFormat="1">
      <c r="A28" s="99"/>
      <c r="B28" s="134"/>
      <c r="C28" s="130"/>
      <c r="D28" s="134"/>
      <c r="E28" s="134"/>
      <c r="F28" s="130"/>
      <c r="G28" s="149"/>
      <c r="H28" s="971"/>
      <c r="I28" s="971"/>
      <c r="J28" s="971"/>
      <c r="K28" s="971"/>
      <c r="L28" s="971"/>
      <c r="M28" s="971"/>
      <c r="N28" s="971"/>
      <c r="O28" s="971"/>
      <c r="P28" s="971"/>
      <c r="Q28" s="971"/>
      <c r="R28" s="971"/>
      <c r="S28" s="971"/>
    </row>
    <row r="29" spans="1:19" s="102" customFormat="1">
      <c r="A29" s="137">
        <v>3.1</v>
      </c>
      <c r="B29" s="134" t="s">
        <v>172</v>
      </c>
      <c r="C29" s="512">
        <v>7.2289156626506035E-2</v>
      </c>
      <c r="D29" s="1004" t="str">
        <f>Inputs!$D$81</f>
        <v>Skilled Electrical Worker AH</v>
      </c>
      <c r="E29" s="134">
        <v>2</v>
      </c>
      <c r="F29" s="130">
        <f>C29*E29</f>
        <v>0.14457831325301207</v>
      </c>
      <c r="G29" s="149"/>
      <c r="H29" s="997">
        <f>Inputs!L$81</f>
        <v>143.91156341859428</v>
      </c>
      <c r="I29" s="997">
        <f>Inputs!M$81</f>
        <v>146.75058306720953</v>
      </c>
      <c r="J29" s="997">
        <f>Inputs!N$81</f>
        <v>149.33909290435707</v>
      </c>
      <c r="K29" s="997">
        <f>Inputs!O$81</f>
        <v>151.97326104852442</v>
      </c>
      <c r="L29" s="997">
        <f>Inputs!P$81</f>
        <v>154.65389285921603</v>
      </c>
      <c r="M29" s="997">
        <f>Inputs!Q$81</f>
        <v>157.38180790154269</v>
      </c>
      <c r="N29" s="971">
        <f t="shared" ref="N29:S29" si="8">H29*$F29</f>
        <v>20.806491096664235</v>
      </c>
      <c r="O29" s="971">
        <f t="shared" si="8"/>
        <v>21.216951768753187</v>
      </c>
      <c r="P29" s="971">
        <f t="shared" si="8"/>
        <v>21.591194154846811</v>
      </c>
      <c r="Q29" s="971">
        <f t="shared" si="8"/>
        <v>21.97203774195534</v>
      </c>
      <c r="R29" s="971">
        <f t="shared" si="8"/>
        <v>22.359598967597503</v>
      </c>
      <c r="S29" s="971">
        <f t="shared" si="8"/>
        <v>22.75399632311461</v>
      </c>
    </row>
    <row r="30" spans="1:19" s="102" customFormat="1">
      <c r="A30" s="99"/>
      <c r="B30" s="134" t="s">
        <v>173</v>
      </c>
      <c r="C30" s="512"/>
      <c r="D30" s="134"/>
      <c r="E30" s="134"/>
      <c r="F30" s="130"/>
      <c r="G30" s="149"/>
      <c r="H30" s="971"/>
      <c r="I30" s="971"/>
      <c r="J30" s="971"/>
      <c r="K30" s="971"/>
      <c r="L30" s="971"/>
      <c r="M30" s="971"/>
      <c r="N30" s="971"/>
      <c r="O30" s="971"/>
      <c r="P30" s="971"/>
      <c r="Q30" s="971"/>
      <c r="R30" s="971"/>
      <c r="S30" s="971"/>
    </row>
    <row r="31" spans="1:19" s="102" customFormat="1">
      <c r="A31" s="137">
        <v>3.2</v>
      </c>
      <c r="B31" s="134" t="s">
        <v>174</v>
      </c>
      <c r="C31" s="512">
        <v>0.26024096385542167</v>
      </c>
      <c r="D31" s="1004" t="str">
        <f>Inputs!$D$81</f>
        <v>Skilled Electrical Worker AH</v>
      </c>
      <c r="E31" s="134">
        <v>2</v>
      </c>
      <c r="F31" s="130">
        <f>C31*E31</f>
        <v>0.52048192771084334</v>
      </c>
      <c r="G31" s="149"/>
      <c r="H31" s="997">
        <f>Inputs!L$81</f>
        <v>143.91156341859428</v>
      </c>
      <c r="I31" s="997">
        <f>Inputs!M$81</f>
        <v>146.75058306720953</v>
      </c>
      <c r="J31" s="997">
        <f>Inputs!N$81</f>
        <v>149.33909290435707</v>
      </c>
      <c r="K31" s="997">
        <f>Inputs!O$81</f>
        <v>151.97326104852442</v>
      </c>
      <c r="L31" s="997">
        <f>Inputs!P$81</f>
        <v>154.65389285921603</v>
      </c>
      <c r="M31" s="997">
        <f>Inputs!Q$81</f>
        <v>157.38180790154269</v>
      </c>
      <c r="N31" s="971">
        <f t="shared" ref="N31:S34" si="9">H31*$F31</f>
        <v>74.903367947991242</v>
      </c>
      <c r="O31" s="971">
        <f t="shared" si="9"/>
        <v>76.381026367511467</v>
      </c>
      <c r="P31" s="971">
        <f t="shared" si="9"/>
        <v>77.728298957448501</v>
      </c>
      <c r="Q31" s="971">
        <f t="shared" si="9"/>
        <v>79.099335871039216</v>
      </c>
      <c r="R31" s="971">
        <f t="shared" si="9"/>
        <v>80.494556283350988</v>
      </c>
      <c r="S31" s="971">
        <f t="shared" si="9"/>
        <v>81.914386763212576</v>
      </c>
    </row>
    <row r="32" spans="1:19" s="102" customFormat="1">
      <c r="A32" s="224">
        <v>3.3</v>
      </c>
      <c r="B32" s="134" t="s">
        <v>142</v>
      </c>
      <c r="C32" s="512">
        <v>0.10843373493975904</v>
      </c>
      <c r="D32" s="1004" t="str">
        <f>Inputs!$D$81</f>
        <v>Skilled Electrical Worker AH</v>
      </c>
      <c r="E32" s="134">
        <v>2</v>
      </c>
      <c r="F32" s="130">
        <f>C32*E32</f>
        <v>0.21686746987951808</v>
      </c>
      <c r="G32" s="149"/>
      <c r="H32" s="997">
        <f>Inputs!L$81</f>
        <v>143.91156341859428</v>
      </c>
      <c r="I32" s="997">
        <f>Inputs!M$81</f>
        <v>146.75058306720953</v>
      </c>
      <c r="J32" s="997">
        <f>Inputs!N$81</f>
        <v>149.33909290435707</v>
      </c>
      <c r="K32" s="997">
        <f>Inputs!O$81</f>
        <v>151.97326104852442</v>
      </c>
      <c r="L32" s="997">
        <f>Inputs!P$81</f>
        <v>154.65389285921603</v>
      </c>
      <c r="M32" s="997">
        <f>Inputs!Q$81</f>
        <v>157.38180790154269</v>
      </c>
      <c r="N32" s="971">
        <f t="shared" si="9"/>
        <v>31.209736644996351</v>
      </c>
      <c r="O32" s="971">
        <f t="shared" si="9"/>
        <v>31.825427653129779</v>
      </c>
      <c r="P32" s="971">
        <f t="shared" si="9"/>
        <v>32.386791232270213</v>
      </c>
      <c r="Q32" s="971">
        <f t="shared" si="9"/>
        <v>32.958056612933007</v>
      </c>
      <c r="R32" s="971">
        <f t="shared" si="9"/>
        <v>33.539398451396245</v>
      </c>
      <c r="S32" s="971">
        <f t="shared" si="9"/>
        <v>34.130994484671909</v>
      </c>
    </row>
    <row r="33" spans="1:19" s="102" customFormat="1">
      <c r="A33" s="137">
        <v>3.4</v>
      </c>
      <c r="B33" s="134" t="s">
        <v>175</v>
      </c>
      <c r="C33" s="512">
        <v>5.7831325301204821E-2</v>
      </c>
      <c r="D33" s="1004" t="str">
        <f>Inputs!$D$81</f>
        <v>Skilled Electrical Worker AH</v>
      </c>
      <c r="E33" s="134">
        <v>1</v>
      </c>
      <c r="F33" s="130">
        <f>C33*E33</f>
        <v>5.7831325301204821E-2</v>
      </c>
      <c r="G33" s="149"/>
      <c r="H33" s="997">
        <f>Inputs!L$81</f>
        <v>143.91156341859428</v>
      </c>
      <c r="I33" s="997">
        <f>Inputs!M$81</f>
        <v>146.75058306720953</v>
      </c>
      <c r="J33" s="997">
        <f>Inputs!N$81</f>
        <v>149.33909290435707</v>
      </c>
      <c r="K33" s="997">
        <f>Inputs!O$81</f>
        <v>151.97326104852442</v>
      </c>
      <c r="L33" s="997">
        <f>Inputs!P$81</f>
        <v>154.65389285921603</v>
      </c>
      <c r="M33" s="997">
        <f>Inputs!Q$81</f>
        <v>157.38180790154269</v>
      </c>
      <c r="N33" s="971">
        <f t="shared" si="9"/>
        <v>8.322596438665693</v>
      </c>
      <c r="O33" s="971">
        <f t="shared" si="9"/>
        <v>8.4867807075012749</v>
      </c>
      <c r="P33" s="971">
        <f t="shared" si="9"/>
        <v>8.6364776619387218</v>
      </c>
      <c r="Q33" s="971">
        <f t="shared" si="9"/>
        <v>8.7888150967821357</v>
      </c>
      <c r="R33" s="971">
        <f t="shared" si="9"/>
        <v>8.9438395870389993</v>
      </c>
      <c r="S33" s="971">
        <f t="shared" si="9"/>
        <v>9.1015985292458428</v>
      </c>
    </row>
    <row r="34" spans="1:19" s="102" customFormat="1">
      <c r="A34" s="137">
        <v>3.5</v>
      </c>
      <c r="B34" s="134" t="s">
        <v>176</v>
      </c>
      <c r="C34" s="512">
        <v>0.1</v>
      </c>
      <c r="D34" s="1004" t="str">
        <f>Inputs!$D$81</f>
        <v>Skilled Electrical Worker AH</v>
      </c>
      <c r="E34" s="134">
        <v>1</v>
      </c>
      <c r="F34" s="130">
        <f>C34*E34</f>
        <v>0.1</v>
      </c>
      <c r="G34" s="149"/>
      <c r="H34" s="997">
        <f>Inputs!L$81</f>
        <v>143.91156341859428</v>
      </c>
      <c r="I34" s="997">
        <f>Inputs!M$81</f>
        <v>146.75058306720953</v>
      </c>
      <c r="J34" s="997">
        <f>Inputs!N$81</f>
        <v>149.33909290435707</v>
      </c>
      <c r="K34" s="997">
        <f>Inputs!O$81</f>
        <v>151.97326104852442</v>
      </c>
      <c r="L34" s="997">
        <f>Inputs!P$81</f>
        <v>154.65389285921603</v>
      </c>
      <c r="M34" s="997">
        <f>Inputs!Q$81</f>
        <v>157.38180790154269</v>
      </c>
      <c r="N34" s="971">
        <f t="shared" si="9"/>
        <v>14.391156341859428</v>
      </c>
      <c r="O34" s="971">
        <f t="shared" si="9"/>
        <v>14.675058306720954</v>
      </c>
      <c r="P34" s="971">
        <f t="shared" si="9"/>
        <v>14.933909290435707</v>
      </c>
      <c r="Q34" s="971">
        <f t="shared" si="9"/>
        <v>15.197326104852444</v>
      </c>
      <c r="R34" s="971">
        <f t="shared" si="9"/>
        <v>15.465389285921603</v>
      </c>
      <c r="S34" s="971">
        <f t="shared" si="9"/>
        <v>15.738180790154269</v>
      </c>
    </row>
    <row r="35" spans="1:19" s="102" customFormat="1">
      <c r="A35" s="148"/>
      <c r="B35" s="141" t="s">
        <v>44</v>
      </c>
      <c r="C35" s="142">
        <f>SUM(C29:C34)</f>
        <v>0.59879518072289162</v>
      </c>
      <c r="D35" s="143" t="s">
        <v>105</v>
      </c>
      <c r="E35" s="143"/>
      <c r="F35" s="142">
        <f>SUM(F29:F34)</f>
        <v>1.0397590361445783</v>
      </c>
      <c r="G35" s="144"/>
      <c r="H35" s="992"/>
      <c r="I35" s="992"/>
      <c r="J35" s="992"/>
      <c r="K35" s="992"/>
      <c r="L35" s="992"/>
      <c r="M35" s="992"/>
      <c r="N35" s="992">
        <f t="shared" ref="N35:S35" si="10">SUM(N29:N34)</f>
        <v>149.63334847017694</v>
      </c>
      <c r="O35" s="992">
        <f t="shared" si="10"/>
        <v>152.58524480361669</v>
      </c>
      <c r="P35" s="992">
        <f t="shared" si="10"/>
        <v>155.27667129693995</v>
      </c>
      <c r="Q35" s="992">
        <f t="shared" si="10"/>
        <v>158.01557142756215</v>
      </c>
      <c r="R35" s="992">
        <f t="shared" si="10"/>
        <v>160.80278257530534</v>
      </c>
      <c r="S35" s="992">
        <f t="shared" si="10"/>
        <v>163.63915689039922</v>
      </c>
    </row>
    <row r="36" spans="1:19" s="102" customFormat="1">
      <c r="A36" s="99"/>
      <c r="B36" s="129" t="s">
        <v>106</v>
      </c>
      <c r="C36" s="130"/>
      <c r="D36" s="134"/>
      <c r="E36" s="134"/>
      <c r="F36" s="130"/>
      <c r="G36" s="149"/>
      <c r="H36" s="984"/>
      <c r="I36" s="984"/>
      <c r="J36" s="984"/>
      <c r="K36" s="984"/>
      <c r="L36" s="984"/>
      <c r="M36" s="984"/>
      <c r="N36" s="998"/>
      <c r="O36" s="998"/>
      <c r="P36" s="998"/>
      <c r="Q36" s="998"/>
      <c r="R36" s="998"/>
      <c r="S36" s="998"/>
    </row>
    <row r="37" spans="1:19" s="102" customFormat="1">
      <c r="A37" s="99"/>
      <c r="B37" s="134"/>
      <c r="C37" s="130"/>
      <c r="D37" s="134"/>
      <c r="E37" s="134"/>
      <c r="F37" s="130"/>
      <c r="G37" s="149"/>
      <c r="H37" s="971"/>
      <c r="I37" s="971"/>
      <c r="J37" s="971"/>
      <c r="K37" s="971"/>
      <c r="L37" s="971"/>
      <c r="M37" s="971"/>
      <c r="N37" s="971"/>
      <c r="O37" s="971"/>
      <c r="P37" s="971"/>
      <c r="Q37" s="971"/>
      <c r="R37" s="971"/>
      <c r="S37" s="971"/>
    </row>
    <row r="38" spans="1:19" s="102" customFormat="1">
      <c r="A38" s="137">
        <v>4.0999999999999996</v>
      </c>
      <c r="B38" s="134" t="s">
        <v>195</v>
      </c>
      <c r="C38" s="512">
        <v>0</v>
      </c>
      <c r="D38" s="1004" t="str">
        <f>Inputs!$D$81</f>
        <v>Skilled Electrical Worker AH</v>
      </c>
      <c r="E38" s="134">
        <v>1</v>
      </c>
      <c r="F38" s="130">
        <f>'CP NC 1Ph (R) BH'!F38</f>
        <v>0</v>
      </c>
      <c r="G38" s="225"/>
      <c r="H38" s="997">
        <f>Inputs!L$81</f>
        <v>143.91156341859428</v>
      </c>
      <c r="I38" s="997">
        <f>Inputs!M$81</f>
        <v>146.75058306720953</v>
      </c>
      <c r="J38" s="997">
        <f>Inputs!N$81</f>
        <v>149.33909290435707</v>
      </c>
      <c r="K38" s="997">
        <f>Inputs!O$81</f>
        <v>151.97326104852442</v>
      </c>
      <c r="L38" s="997">
        <f>Inputs!P$81</f>
        <v>154.65389285921603</v>
      </c>
      <c r="M38" s="997">
        <f>Inputs!Q$81</f>
        <v>157.38180790154269</v>
      </c>
      <c r="N38" s="971">
        <f t="shared" ref="N38:S39" si="11">H38*$F38</f>
        <v>0</v>
      </c>
      <c r="O38" s="971">
        <f t="shared" si="11"/>
        <v>0</v>
      </c>
      <c r="P38" s="971">
        <f t="shared" si="11"/>
        <v>0</v>
      </c>
      <c r="Q38" s="971">
        <f t="shared" si="11"/>
        <v>0</v>
      </c>
      <c r="R38" s="971">
        <f t="shared" si="11"/>
        <v>0</v>
      </c>
      <c r="S38" s="971">
        <f t="shared" si="11"/>
        <v>0</v>
      </c>
    </row>
    <row r="39" spans="1:19">
      <c r="A39" s="181">
        <v>4.2</v>
      </c>
      <c r="B39" s="180" t="s">
        <v>177</v>
      </c>
      <c r="C39" s="512">
        <v>0</v>
      </c>
      <c r="D39" s="134" t="str">
        <f>Inputs!$D$82</f>
        <v>Support staff</v>
      </c>
      <c r="E39" s="134">
        <v>1</v>
      </c>
      <c r="F39" s="130">
        <f>C39*E39</f>
        <v>0</v>
      </c>
      <c r="G39" s="167"/>
      <c r="H39" s="971">
        <f>Inputs!L$82</f>
        <v>68.441017362959727</v>
      </c>
      <c r="I39" s="971">
        <f>Inputs!M$82</f>
        <v>69.791189569063036</v>
      </c>
      <c r="J39" s="971">
        <f>Inputs!N$82</f>
        <v>71.02222509185215</v>
      </c>
      <c r="K39" s="971">
        <f>Inputs!O$82</f>
        <v>72.274974651437702</v>
      </c>
      <c r="L39" s="971">
        <f>Inputs!P$82</f>
        <v>73.549821258208297</v>
      </c>
      <c r="M39" s="971">
        <f>Inputs!Q$82</f>
        <v>74.847154678410959</v>
      </c>
      <c r="N39" s="971">
        <f t="shared" si="11"/>
        <v>0</v>
      </c>
      <c r="O39" s="971">
        <f t="shared" si="11"/>
        <v>0</v>
      </c>
      <c r="P39" s="971">
        <f t="shared" si="11"/>
        <v>0</v>
      </c>
      <c r="Q39" s="971">
        <f t="shared" si="11"/>
        <v>0</v>
      </c>
      <c r="R39" s="971">
        <f t="shared" si="11"/>
        <v>0</v>
      </c>
      <c r="S39" s="971">
        <f t="shared" si="11"/>
        <v>0</v>
      </c>
    </row>
    <row r="40" spans="1:19">
      <c r="A40" s="181"/>
      <c r="B40" s="180" t="s">
        <v>196</v>
      </c>
      <c r="C40" s="512"/>
      <c r="D40" s="134"/>
      <c r="E40" s="134"/>
      <c r="F40" s="130"/>
      <c r="G40" s="135"/>
      <c r="H40" s="984"/>
      <c r="I40" s="984"/>
      <c r="J40" s="984"/>
      <c r="K40" s="984"/>
      <c r="L40" s="984"/>
      <c r="M40" s="984"/>
      <c r="N40" s="998"/>
      <c r="O40" s="998"/>
      <c r="P40" s="998"/>
      <c r="Q40" s="998"/>
      <c r="R40" s="998"/>
      <c r="S40" s="998"/>
    </row>
    <row r="41" spans="1:19">
      <c r="A41" s="181">
        <v>4.3</v>
      </c>
      <c r="B41" s="180" t="s">
        <v>178</v>
      </c>
      <c r="C41" s="512">
        <v>6.936416184971099E-2</v>
      </c>
      <c r="D41" s="134" t="str">
        <f>Inputs!$D$82</f>
        <v>Support staff</v>
      </c>
      <c r="E41" s="134">
        <v>1</v>
      </c>
      <c r="F41" s="130">
        <f>C41*E41</f>
        <v>6.936416184971099E-2</v>
      </c>
      <c r="G41" s="167"/>
      <c r="H41" s="971">
        <f>Inputs!L$82</f>
        <v>68.441017362959727</v>
      </c>
      <c r="I41" s="971">
        <f>Inputs!M$82</f>
        <v>69.791189569063036</v>
      </c>
      <c r="J41" s="971">
        <f>Inputs!N$82</f>
        <v>71.02222509185215</v>
      </c>
      <c r="K41" s="971">
        <f>Inputs!O$82</f>
        <v>72.274974651437702</v>
      </c>
      <c r="L41" s="971">
        <f>Inputs!P$82</f>
        <v>73.549821258208297</v>
      </c>
      <c r="M41" s="971">
        <f>Inputs!Q$82</f>
        <v>74.847154678410959</v>
      </c>
      <c r="N41" s="971">
        <f t="shared" ref="N41:S41" si="12">H41*$F41</f>
        <v>4.7473538055232183</v>
      </c>
      <c r="O41" s="971">
        <f t="shared" si="12"/>
        <v>4.8410073689523498</v>
      </c>
      <c r="P41" s="971">
        <f t="shared" si="12"/>
        <v>4.9263971161978377</v>
      </c>
      <c r="Q41" s="971">
        <f t="shared" si="12"/>
        <v>5.0132930394060837</v>
      </c>
      <c r="R41" s="971">
        <f t="shared" si="12"/>
        <v>5.1017217057716744</v>
      </c>
      <c r="S41" s="971">
        <f t="shared" si="12"/>
        <v>5.191710151103651</v>
      </c>
    </row>
    <row r="42" spans="1:19">
      <c r="A42" s="181"/>
      <c r="B42" s="180" t="s">
        <v>179</v>
      </c>
      <c r="C42" s="130"/>
      <c r="D42" s="134"/>
      <c r="E42" s="134"/>
      <c r="F42" s="130"/>
      <c r="G42" s="135"/>
      <c r="H42" s="984"/>
      <c r="I42" s="984"/>
      <c r="J42" s="984"/>
      <c r="K42" s="984"/>
      <c r="L42" s="984"/>
      <c r="M42" s="984"/>
      <c r="N42" s="998"/>
      <c r="O42" s="998"/>
      <c r="P42" s="998"/>
      <c r="Q42" s="998"/>
      <c r="R42" s="998"/>
      <c r="S42" s="998"/>
    </row>
    <row r="43" spans="1:19">
      <c r="A43" s="181">
        <v>4.4000000000000004</v>
      </c>
      <c r="B43" s="180" t="s">
        <v>180</v>
      </c>
      <c r="C43" s="512">
        <v>3.4682080924855495E-2</v>
      </c>
      <c r="D43" s="134" t="str">
        <f>Inputs!$D$82</f>
        <v>Support staff</v>
      </c>
      <c r="E43" s="134">
        <v>1</v>
      </c>
      <c r="F43" s="130">
        <f>C43*E43</f>
        <v>3.4682080924855495E-2</v>
      </c>
      <c r="G43" s="167"/>
      <c r="H43" s="971">
        <f>Inputs!L$82</f>
        <v>68.441017362959727</v>
      </c>
      <c r="I43" s="971">
        <f>Inputs!M$82</f>
        <v>69.791189569063036</v>
      </c>
      <c r="J43" s="971">
        <f>Inputs!N$82</f>
        <v>71.02222509185215</v>
      </c>
      <c r="K43" s="971">
        <f>Inputs!O$82</f>
        <v>72.274974651437702</v>
      </c>
      <c r="L43" s="971">
        <f>Inputs!P$82</f>
        <v>73.549821258208297</v>
      </c>
      <c r="M43" s="971">
        <f>Inputs!Q$82</f>
        <v>74.847154678410959</v>
      </c>
      <c r="N43" s="971">
        <f t="shared" ref="N43:S45" si="13">H43*$F43</f>
        <v>2.3736769027616091</v>
      </c>
      <c r="O43" s="971">
        <f t="shared" si="13"/>
        <v>2.4205036844761749</v>
      </c>
      <c r="P43" s="971">
        <f t="shared" si="13"/>
        <v>2.4631985580989189</v>
      </c>
      <c r="Q43" s="971">
        <f t="shared" si="13"/>
        <v>2.5066465197030419</v>
      </c>
      <c r="R43" s="971">
        <f t="shared" si="13"/>
        <v>2.5508608528858372</v>
      </c>
      <c r="S43" s="971">
        <f t="shared" si="13"/>
        <v>2.5958550755518255</v>
      </c>
    </row>
    <row r="44" spans="1:19">
      <c r="A44" s="181">
        <v>4.5</v>
      </c>
      <c r="B44" s="180" t="s">
        <v>181</v>
      </c>
      <c r="C44" s="512">
        <v>3.6416184971098269E-2</v>
      </c>
      <c r="D44" s="134" t="str">
        <f>Inputs!$D$82</f>
        <v>Support staff</v>
      </c>
      <c r="E44" s="134">
        <v>1</v>
      </c>
      <c r="F44" s="130">
        <f>C44*E44</f>
        <v>3.6416184971098269E-2</v>
      </c>
      <c r="G44" s="167"/>
      <c r="H44" s="971">
        <f>Inputs!L$82</f>
        <v>68.441017362959727</v>
      </c>
      <c r="I44" s="971">
        <f>Inputs!M$82</f>
        <v>69.791189569063036</v>
      </c>
      <c r="J44" s="971">
        <f>Inputs!N$82</f>
        <v>71.02222509185215</v>
      </c>
      <c r="K44" s="971">
        <f>Inputs!O$82</f>
        <v>72.274974651437702</v>
      </c>
      <c r="L44" s="971">
        <f>Inputs!P$82</f>
        <v>73.549821258208297</v>
      </c>
      <c r="M44" s="971">
        <f>Inputs!Q$82</f>
        <v>74.847154678410959</v>
      </c>
      <c r="N44" s="971">
        <f t="shared" si="13"/>
        <v>2.4923607478996899</v>
      </c>
      <c r="O44" s="971">
        <f t="shared" si="13"/>
        <v>2.5415288686999835</v>
      </c>
      <c r="P44" s="971">
        <f t="shared" si="13"/>
        <v>2.5863584860038644</v>
      </c>
      <c r="Q44" s="971">
        <f t="shared" si="13"/>
        <v>2.6319788456881938</v>
      </c>
      <c r="R44" s="971">
        <f t="shared" si="13"/>
        <v>2.678403895530129</v>
      </c>
      <c r="S44" s="971">
        <f t="shared" si="13"/>
        <v>2.7256478293294166</v>
      </c>
    </row>
    <row r="45" spans="1:19">
      <c r="A45" s="181">
        <v>4.5999999999999996</v>
      </c>
      <c r="B45" s="180" t="s">
        <v>146</v>
      </c>
      <c r="C45" s="512">
        <v>2.6011560693641616E-2</v>
      </c>
      <c r="D45" s="134" t="str">
        <f>Inputs!$D$82</f>
        <v>Support staff</v>
      </c>
      <c r="E45" s="134">
        <v>1</v>
      </c>
      <c r="F45" s="130">
        <f>C45*E45</f>
        <v>2.6011560693641616E-2</v>
      </c>
      <c r="G45" s="167"/>
      <c r="H45" s="971">
        <f>Inputs!L$82</f>
        <v>68.441017362959727</v>
      </c>
      <c r="I45" s="971">
        <f>Inputs!M$82</f>
        <v>69.791189569063036</v>
      </c>
      <c r="J45" s="971">
        <f>Inputs!N$82</f>
        <v>71.02222509185215</v>
      </c>
      <c r="K45" s="971">
        <f>Inputs!O$82</f>
        <v>72.274974651437702</v>
      </c>
      <c r="L45" s="971">
        <f>Inputs!P$82</f>
        <v>73.549821258208297</v>
      </c>
      <c r="M45" s="971">
        <f>Inputs!Q$82</f>
        <v>74.847154678410959</v>
      </c>
      <c r="N45" s="971">
        <f t="shared" si="13"/>
        <v>1.7802576770712066</v>
      </c>
      <c r="O45" s="971">
        <f t="shared" si="13"/>
        <v>1.8153777633571309</v>
      </c>
      <c r="P45" s="971">
        <f t="shared" si="13"/>
        <v>1.8473989185741886</v>
      </c>
      <c r="Q45" s="971">
        <f t="shared" si="13"/>
        <v>1.8799848897772811</v>
      </c>
      <c r="R45" s="971">
        <f t="shared" si="13"/>
        <v>1.9131456396643776</v>
      </c>
      <c r="S45" s="971">
        <f t="shared" si="13"/>
        <v>1.9468913066638687</v>
      </c>
    </row>
    <row r="46" spans="1:19">
      <c r="A46" s="187"/>
      <c r="B46" s="182" t="s">
        <v>44</v>
      </c>
      <c r="C46" s="518">
        <f>SUM(C36:C45)</f>
        <v>0.16647398843930636</v>
      </c>
      <c r="D46" s="232"/>
      <c r="E46" s="232"/>
      <c r="F46" s="142">
        <f>SUM(F36:F45)</f>
        <v>0.16647398843930636</v>
      </c>
      <c r="G46" s="144"/>
      <c r="H46" s="995"/>
      <c r="I46" s="995"/>
      <c r="J46" s="995"/>
      <c r="K46" s="995"/>
      <c r="L46" s="995"/>
      <c r="M46" s="995"/>
      <c r="N46" s="1003">
        <f t="shared" ref="N46:S46" si="14">SUM(N38:N45)</f>
        <v>11.393649133255725</v>
      </c>
      <c r="O46" s="1003">
        <f t="shared" si="14"/>
        <v>11.618417685485639</v>
      </c>
      <c r="P46" s="1003">
        <f t="shared" si="14"/>
        <v>11.82335307887481</v>
      </c>
      <c r="Q46" s="1003">
        <f t="shared" si="14"/>
        <v>12.031903294574601</v>
      </c>
      <c r="R46" s="1003">
        <f t="shared" si="14"/>
        <v>12.24413209385202</v>
      </c>
      <c r="S46" s="1003">
        <f t="shared" si="14"/>
        <v>12.460104362648762</v>
      </c>
    </row>
    <row r="47" spans="1:19">
      <c r="A47" s="120"/>
      <c r="B47" s="226" t="s">
        <v>182</v>
      </c>
      <c r="C47" s="192"/>
      <c r="D47" s="191"/>
      <c r="E47" s="191"/>
      <c r="F47" s="154"/>
      <c r="G47" s="167"/>
      <c r="H47" s="971"/>
      <c r="I47" s="971"/>
      <c r="J47" s="971"/>
      <c r="K47" s="971"/>
      <c r="L47" s="971"/>
      <c r="M47" s="971"/>
      <c r="N47" s="971"/>
      <c r="O47" s="971"/>
      <c r="P47" s="971"/>
      <c r="Q47" s="971"/>
      <c r="R47" s="971"/>
      <c r="S47" s="971"/>
    </row>
    <row r="48" spans="1:19">
      <c r="A48" s="181">
        <v>5.0999999999999996</v>
      </c>
      <c r="B48" s="227" t="s">
        <v>183</v>
      </c>
      <c r="C48" s="176"/>
      <c r="D48" s="180"/>
      <c r="E48" s="180"/>
      <c r="F48" s="130"/>
      <c r="G48" s="167"/>
      <c r="H48" s="971"/>
      <c r="I48" s="971"/>
      <c r="J48" s="971"/>
      <c r="K48" s="971"/>
      <c r="L48" s="971"/>
      <c r="M48" s="971"/>
      <c r="N48" s="971">
        <f>Inputs!L90</f>
        <v>99.527562334594109</v>
      </c>
      <c r="O48" s="971">
        <f>Inputs!M90</f>
        <v>99.527562334594109</v>
      </c>
      <c r="P48" s="971">
        <f>Inputs!N90</f>
        <v>99.527562334594109</v>
      </c>
      <c r="Q48" s="971">
        <f>Inputs!O90</f>
        <v>99.527562334594109</v>
      </c>
      <c r="R48" s="971">
        <f>Inputs!P90</f>
        <v>99.527562334594109</v>
      </c>
      <c r="S48" s="971">
        <f>Inputs!Q90</f>
        <v>99.527562334594109</v>
      </c>
    </row>
    <row r="49" spans="1:19">
      <c r="A49" s="187"/>
      <c r="B49" s="182" t="s">
        <v>44</v>
      </c>
      <c r="C49" s="192"/>
      <c r="D49" s="191"/>
      <c r="E49" s="191"/>
      <c r="F49" s="154"/>
      <c r="G49" s="167"/>
      <c r="H49" s="992"/>
      <c r="I49" s="992"/>
      <c r="J49" s="992"/>
      <c r="K49" s="992"/>
      <c r="L49" s="992"/>
      <c r="M49" s="992"/>
      <c r="N49" s="992">
        <f t="shared" ref="N49:S49" si="15">SUM(N48)</f>
        <v>99.527562334594109</v>
      </c>
      <c r="O49" s="992">
        <f t="shared" si="15"/>
        <v>99.527562334594109</v>
      </c>
      <c r="P49" s="992">
        <f t="shared" si="15"/>
        <v>99.527562334594109</v>
      </c>
      <c r="Q49" s="992">
        <f t="shared" si="15"/>
        <v>99.527562334594109</v>
      </c>
      <c r="R49" s="992">
        <f t="shared" si="15"/>
        <v>99.527562334594109</v>
      </c>
      <c r="S49" s="992">
        <f t="shared" si="15"/>
        <v>99.527562334594109</v>
      </c>
    </row>
    <row r="50" spans="1:19">
      <c r="A50" s="233"/>
      <c r="B50" s="190"/>
      <c r="C50" s="189"/>
      <c r="D50" s="191"/>
      <c r="E50" s="191"/>
      <c r="F50" s="154"/>
      <c r="G50" s="135"/>
      <c r="H50" s="971"/>
      <c r="I50" s="971"/>
      <c r="J50" s="971"/>
      <c r="K50" s="971"/>
      <c r="L50" s="971"/>
      <c r="M50" s="971"/>
      <c r="N50" s="971"/>
      <c r="O50" s="971"/>
      <c r="P50" s="971"/>
      <c r="Q50" s="971"/>
      <c r="R50" s="971"/>
      <c r="S50" s="971"/>
    </row>
    <row r="51" spans="1:19">
      <c r="A51" s="233"/>
      <c r="B51" s="190"/>
      <c r="C51" s="168">
        <f>C21+C26+C35+C46</f>
        <v>1.6154618473895583</v>
      </c>
      <c r="D51" s="90"/>
      <c r="E51" s="228"/>
      <c r="F51" s="491">
        <f>F21+F26+F35+F46</f>
        <v>2.4730923694779117</v>
      </c>
      <c r="G51" s="194"/>
      <c r="H51" s="991"/>
      <c r="I51" s="991"/>
      <c r="J51" s="991"/>
      <c r="K51" s="991"/>
      <c r="L51" s="991"/>
      <c r="M51" s="991"/>
      <c r="N51" s="992">
        <f t="shared" ref="N51:S51" si="16">N21+N26+N35+N46+N49</f>
        <v>410.15182407137547</v>
      </c>
      <c r="O51" s="992">
        <f t="shared" si="16"/>
        <v>416.2796734356566</v>
      </c>
      <c r="P51" s="992">
        <f t="shared" si="16"/>
        <v>421.86681277360958</v>
      </c>
      <c r="Q51" s="992">
        <f t="shared" si="16"/>
        <v>427.55250276012259</v>
      </c>
      <c r="R51" s="992">
        <f t="shared" si="16"/>
        <v>433.33848171417117</v>
      </c>
      <c r="S51" s="992">
        <f t="shared" si="16"/>
        <v>439.22651861665884</v>
      </c>
    </row>
    <row r="52" spans="1:19">
      <c r="H52" s="1001"/>
      <c r="I52" s="1001"/>
      <c r="J52" s="1001"/>
      <c r="K52" s="1001"/>
      <c r="L52" s="1001"/>
      <c r="M52" s="1001"/>
      <c r="N52" s="1001"/>
      <c r="O52" s="106"/>
      <c r="P52" s="106"/>
      <c r="Q52" s="106"/>
      <c r="R52" s="106"/>
      <c r="S52" s="106"/>
    </row>
    <row r="53" spans="1:19" s="102" customFormat="1">
      <c r="B53" s="152"/>
      <c r="F53" s="157"/>
      <c r="G53" s="107"/>
      <c r="H53"/>
      <c r="I53"/>
      <c r="J53"/>
      <c r="K53"/>
      <c r="L53"/>
      <c r="M53"/>
      <c r="N53"/>
      <c r="O53"/>
      <c r="P53"/>
      <c r="Q53"/>
      <c r="R53"/>
      <c r="S53"/>
    </row>
    <row r="54" spans="1:19" s="102" customFormat="1">
      <c r="F54" s="157"/>
      <c r="G54" s="107"/>
      <c r="H54"/>
      <c r="I54"/>
      <c r="J54"/>
      <c r="K54"/>
      <c r="L54"/>
      <c r="M54"/>
      <c r="N54"/>
      <c r="O54"/>
      <c r="P54"/>
      <c r="Q54"/>
      <c r="R54"/>
      <c r="S54"/>
    </row>
    <row r="55" spans="1:19" s="102" customFormat="1">
      <c r="B55" s="152"/>
      <c r="F55" s="157"/>
      <c r="G55" s="107"/>
      <c r="H55"/>
      <c r="I55"/>
      <c r="J55"/>
      <c r="K55"/>
      <c r="L55"/>
      <c r="M55"/>
      <c r="N55"/>
      <c r="O55"/>
      <c r="P55"/>
      <c r="Q55"/>
      <c r="R55"/>
      <c r="S55"/>
    </row>
    <row r="56" spans="1:19" s="102" customFormat="1">
      <c r="B56" s="152"/>
      <c r="F56" s="157"/>
      <c r="G56" s="107"/>
      <c r="H56" s="1001"/>
      <c r="I56" s="1002"/>
      <c r="J56" s="1002"/>
      <c r="K56" s="1002"/>
      <c r="L56" s="1002"/>
      <c r="M56" s="1002"/>
      <c r="N56" s="255"/>
      <c r="O56" s="255"/>
      <c r="P56" s="255"/>
      <c r="Q56" s="255"/>
      <c r="R56" s="255"/>
      <c r="S56" s="255"/>
    </row>
    <row r="57" spans="1:19">
      <c r="B57" s="354" t="s">
        <v>229</v>
      </c>
      <c r="H57" s="979"/>
      <c r="I57" s="979"/>
      <c r="J57" s="979"/>
      <c r="K57" s="979"/>
      <c r="L57" s="979"/>
      <c r="M57" s="979"/>
      <c r="N57" s="979">
        <f>N51-N58</f>
        <v>310.62426173678136</v>
      </c>
      <c r="O57" s="979">
        <f t="shared" ref="O57:S57" si="17">O51-O58</f>
        <v>316.7521111010625</v>
      </c>
      <c r="P57" s="979">
        <f t="shared" si="17"/>
        <v>322.33925043901547</v>
      </c>
      <c r="Q57" s="979">
        <f t="shared" si="17"/>
        <v>328.02494042552848</v>
      </c>
      <c r="R57" s="979">
        <f t="shared" si="17"/>
        <v>333.81091937957706</v>
      </c>
      <c r="S57" s="979">
        <f t="shared" si="17"/>
        <v>339.69895628206473</v>
      </c>
    </row>
    <row r="58" spans="1:19">
      <c r="B58" s="354" t="s">
        <v>43</v>
      </c>
      <c r="H58" s="979"/>
      <c r="I58" s="979"/>
      <c r="J58" s="979"/>
      <c r="K58" s="979"/>
      <c r="L58" s="979"/>
      <c r="M58" s="979"/>
      <c r="N58" s="979">
        <f>N49</f>
        <v>99.527562334594109</v>
      </c>
      <c r="O58" s="979">
        <f t="shared" ref="O58:S58" si="18">O49</f>
        <v>99.527562334594109</v>
      </c>
      <c r="P58" s="979">
        <f t="shared" si="18"/>
        <v>99.527562334594109</v>
      </c>
      <c r="Q58" s="979">
        <f t="shared" si="18"/>
        <v>99.527562334594109</v>
      </c>
      <c r="R58" s="979">
        <f t="shared" si="18"/>
        <v>99.527562334594109</v>
      </c>
      <c r="S58" s="979">
        <f t="shared" si="18"/>
        <v>99.527562334594109</v>
      </c>
    </row>
    <row r="59" spans="1:19">
      <c r="B59" s="354" t="s">
        <v>232</v>
      </c>
      <c r="H59" s="979"/>
      <c r="I59" s="979"/>
      <c r="J59" s="979"/>
      <c r="K59" s="979"/>
      <c r="L59" s="979"/>
      <c r="M59" s="979"/>
      <c r="N59" s="980"/>
      <c r="O59" s="980"/>
      <c r="P59" s="980"/>
      <c r="Q59" s="980"/>
      <c r="R59" s="980"/>
      <c r="S59" s="980"/>
    </row>
    <row r="60" spans="1:19">
      <c r="B60" s="354" t="s">
        <v>238</v>
      </c>
      <c r="H60" s="979"/>
      <c r="I60" s="979"/>
      <c r="J60" s="979"/>
      <c r="K60" s="979"/>
      <c r="L60" s="979"/>
      <c r="M60" s="979"/>
      <c r="N60" s="979">
        <f>SUM(N61,N57:N59)*(Inputs!$M$27)</f>
        <v>54.094924076773715</v>
      </c>
      <c r="O60" s="979">
        <f>SUM(O61,O57:O59)*(Inputs!$M$27)</f>
        <v>54.903126129428749</v>
      </c>
      <c r="P60" s="979">
        <f>SUM(P61,P57:P59)*(Inputs!$M$27)</f>
        <v>55.64001393671137</v>
      </c>
      <c r="Q60" s="979">
        <f>SUM(Q61,Q57:Q59)*(Inputs!$M$27)</f>
        <v>56.389899589032566</v>
      </c>
      <c r="R60" s="979">
        <f>SUM(R61,R57:R59)*(Inputs!$M$27)</f>
        <v>57.15301235328203</v>
      </c>
      <c r="S60" s="979">
        <f>SUM(S61,S57:S59)*(Inputs!$M$27)</f>
        <v>57.929585540351134</v>
      </c>
    </row>
    <row r="61" spans="1:19">
      <c r="B61" s="354" t="s">
        <v>237</v>
      </c>
      <c r="H61" s="979"/>
      <c r="I61" s="979"/>
      <c r="J61" s="979"/>
      <c r="K61" s="979"/>
      <c r="L61" s="979"/>
      <c r="M61" s="979"/>
      <c r="N61" s="979">
        <f>SUM(N57:N59)*(Inputs!$M$26)</f>
        <v>36.913664166423793</v>
      </c>
      <c r="O61" s="979">
        <f>SUM(O57:O59)*(Inputs!$M$26)</f>
        <v>37.465170609209096</v>
      </c>
      <c r="P61" s="979">
        <f>SUM(P57:P59)*(Inputs!$M$26)</f>
        <v>37.968013149624859</v>
      </c>
      <c r="Q61" s="979">
        <f>SUM(Q57:Q59)*(Inputs!$M$26)</f>
        <v>38.479725248411029</v>
      </c>
      <c r="R61" s="979">
        <f>SUM(R57:R59)*(Inputs!$M$26)</f>
        <v>39.000463354275404</v>
      </c>
      <c r="S61" s="979">
        <f>SUM(S57:S59)*(Inputs!$M$26)</f>
        <v>39.530386675499294</v>
      </c>
    </row>
    <row r="62" spans="1:19">
      <c r="B62" s="989" t="s">
        <v>85</v>
      </c>
      <c r="H62" s="396"/>
      <c r="I62" s="396"/>
      <c r="J62" s="396"/>
      <c r="K62" s="396"/>
      <c r="L62" s="396"/>
      <c r="M62" s="396"/>
      <c r="N62" s="979">
        <f>SUM(N57:N61)*Inputs!$M$28</f>
        <v>35.081228862020112</v>
      </c>
      <c r="O62" s="979">
        <f>SUM(O57:O61)*Inputs!$M$28</f>
        <v>35.605357912200617</v>
      </c>
      <c r="P62" s="979">
        <f>SUM(P57:P61)*Inputs!$M$28</f>
        <v>36.083238790196212</v>
      </c>
      <c r="Q62" s="979">
        <f>SUM(Q57:Q61)*Inputs!$M$28</f>
        <v>36.569548931829637</v>
      </c>
      <c r="R62" s="979">
        <f>SUM(R57:R61)*Inputs!$M$28</f>
        <v>37.064437019521002</v>
      </c>
      <c r="S62" s="979">
        <f>SUM(S57:S61)*Inputs!$M$28</f>
        <v>37.568054358275646</v>
      </c>
    </row>
    <row r="63" spans="1:19">
      <c r="B63" s="989"/>
      <c r="H63" s="396"/>
      <c r="I63" s="396"/>
      <c r="J63" s="396"/>
      <c r="K63" s="396"/>
      <c r="L63" s="396"/>
      <c r="M63" s="396"/>
      <c r="N63" s="606"/>
      <c r="O63" s="606"/>
      <c r="P63" s="606"/>
      <c r="Q63" s="606"/>
      <c r="R63" s="606"/>
      <c r="S63" s="606"/>
    </row>
    <row r="64" spans="1:19">
      <c r="B64" s="988" t="s">
        <v>527</v>
      </c>
      <c r="H64" s="396"/>
      <c r="I64" s="396"/>
      <c r="J64" s="396"/>
      <c r="K64" s="396"/>
      <c r="L64" s="396"/>
      <c r="M64" s="396"/>
      <c r="N64" s="448">
        <f>SUM(N57:N63)</f>
        <v>536.24164117659313</v>
      </c>
      <c r="O64" s="448">
        <f t="shared" ref="O64:S64" si="19">SUM(O57:O63)</f>
        <v>544.25332808649512</v>
      </c>
      <c r="P64" s="448">
        <f t="shared" si="19"/>
        <v>551.55807865014208</v>
      </c>
      <c r="Q64" s="448">
        <f t="shared" si="19"/>
        <v>558.99167652939582</v>
      </c>
      <c r="R64" s="448">
        <f t="shared" si="19"/>
        <v>566.55639444124961</v>
      </c>
      <c r="S64" s="448">
        <f t="shared" si="19"/>
        <v>574.25454519078482</v>
      </c>
    </row>
    <row r="65" spans="2:19">
      <c r="B65" s="990" t="s">
        <v>39</v>
      </c>
      <c r="H65" s="979"/>
      <c r="I65" s="980"/>
      <c r="J65" s="980"/>
      <c r="K65" s="980"/>
      <c r="L65" s="980"/>
      <c r="M65" s="980"/>
      <c r="N65" s="981">
        <f>(N51*(1+Inputs!$M$29))-N64</f>
        <v>0</v>
      </c>
      <c r="O65" s="981">
        <f>(O51*(1+Inputs!$M$29))-O64</f>
        <v>0</v>
      </c>
      <c r="P65" s="981">
        <f>(P51*(1+Inputs!$M$29))-P64</f>
        <v>0</v>
      </c>
      <c r="Q65" s="981">
        <f>(Q51*(1+Inputs!$M$29))-Q64</f>
        <v>0</v>
      </c>
      <c r="R65" s="981">
        <f>(R51*(1+Inputs!$M$29))-R64</f>
        <v>0</v>
      </c>
      <c r="S65" s="981">
        <f>(S51*(1+Inputs!$M$29))-S64</f>
        <v>0</v>
      </c>
    </row>
    <row r="75" spans="2:19">
      <c r="B75" s="197" t="s">
        <v>153</v>
      </c>
      <c r="C75" s="197"/>
      <c r="D75" s="197"/>
      <c r="E75" s="197"/>
      <c r="F75" s="202">
        <f>SUM($F$8:$F$17,$F$39:$F$45)</f>
        <v>0.6</v>
      </c>
    </row>
    <row r="76" spans="2:19">
      <c r="B76" s="197" t="s">
        <v>218</v>
      </c>
      <c r="C76" s="197"/>
      <c r="D76" s="197"/>
      <c r="E76" s="197"/>
      <c r="F76" s="202">
        <f>SUM($F$24,$F$29:$F$33)</f>
        <v>1.7730923694779117</v>
      </c>
    </row>
    <row r="77" spans="2:19">
      <c r="B77" s="197" t="s">
        <v>219</v>
      </c>
      <c r="C77" s="197"/>
      <c r="D77" s="197"/>
      <c r="E77" s="197"/>
      <c r="F77" s="202">
        <f>SUM($F$38,$F$19)</f>
        <v>0</v>
      </c>
    </row>
    <row r="78" spans="2:19">
      <c r="B78" s="197" t="s">
        <v>185</v>
      </c>
      <c r="C78" s="197"/>
      <c r="D78" s="197"/>
      <c r="E78" s="197"/>
      <c r="F78" s="202">
        <f>$F$34</f>
        <v>0.1</v>
      </c>
    </row>
    <row r="81" spans="2:14" s="161" customFormat="1">
      <c r="B81" s="161" t="s">
        <v>110</v>
      </c>
      <c r="F81" s="162"/>
      <c r="G81" s="163"/>
      <c r="H81" s="164"/>
      <c r="I81" s="162"/>
      <c r="J81" s="162"/>
      <c r="K81" s="162"/>
      <c r="L81" s="162"/>
      <c r="M81" s="162"/>
      <c r="N81" s="162"/>
    </row>
    <row r="82" spans="2:14" s="89" customFormat="1">
      <c r="B82" s="89" t="s">
        <v>147</v>
      </c>
      <c r="F82" s="201"/>
      <c r="G82" s="201"/>
      <c r="H82" s="202"/>
      <c r="I82" s="201"/>
      <c r="J82" s="201"/>
      <c r="K82" s="201"/>
      <c r="L82" s="201"/>
      <c r="M82" s="201"/>
      <c r="N82" s="201"/>
    </row>
  </sheetData>
  <mergeCells count="3">
    <mergeCell ref="A1:S1"/>
    <mergeCell ref="H3:M3"/>
    <mergeCell ref="N3:S3"/>
  </mergeCells>
  <pageMargins left="0.39370078740157483" right="0.39370078740157483" top="0.39370078740157483" bottom="0.98425196850393704" header="0.51181102362204722" footer="0.51181102362204722"/>
  <pageSetup paperSize="9" scale="49" orientation="landscape" r:id="rId1"/>
  <headerFooter alignWithMargins="0">
    <oddFooter>&amp;C&amp;P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1"/>
    <pageSetUpPr fitToPage="1"/>
  </sheetPr>
  <dimension ref="A1:S83"/>
  <sheetViews>
    <sheetView showGridLines="0" zoomScale="70" zoomScaleNormal="70" workbookViewId="0">
      <pane xSplit="2" ySplit="5" topLeftCell="C6" activePane="bottomRight" state="frozen"/>
      <selection activeCell="B146" sqref="B146"/>
      <selection pane="topRight" activeCell="B146" sqref="B146"/>
      <selection pane="bottomLeft" activeCell="B146" sqref="B146"/>
      <selection pane="bottomRight" activeCell="C6" sqref="C6"/>
    </sheetView>
  </sheetViews>
  <sheetFormatPr defaultRowHeight="12.75" outlineLevelCol="1"/>
  <cols>
    <col min="1" max="1" width="9" style="88" bestFit="1" customWidth="1"/>
    <col min="2" max="2" width="61.85546875" style="102" customWidth="1"/>
    <col min="3" max="3" width="9.7109375" style="88" bestFit="1" customWidth="1"/>
    <col min="4" max="4" width="25.42578125" style="88" bestFit="1" customWidth="1"/>
    <col min="5" max="5" width="8.5703125" style="88" bestFit="1" customWidth="1"/>
    <col min="6" max="6" width="8.5703125" style="158" bestFit="1" customWidth="1"/>
    <col min="7" max="7" width="0.7109375" style="158" customWidth="1"/>
    <col min="8" max="8" width="10.42578125" style="108" customWidth="1" outlineLevel="1"/>
    <col min="9" max="9" width="9.5703125" style="158" bestFit="1" customWidth="1" outlineLevel="1"/>
    <col min="10" max="13" width="9.42578125" style="158" customWidth="1" outlineLevel="1"/>
    <col min="14" max="14" width="11.28515625" style="158" customWidth="1"/>
    <col min="15" max="15" width="10.42578125" style="88" customWidth="1"/>
    <col min="16" max="16" width="9.42578125" style="88" customWidth="1"/>
    <col min="17" max="17" width="11" style="88" customWidth="1"/>
    <col min="18" max="18" width="10.85546875" style="88" customWidth="1"/>
    <col min="19" max="19" width="11.42578125" style="88" customWidth="1"/>
    <col min="20" max="256" width="9.140625" style="88"/>
    <col min="257" max="257" width="9" style="88" bestFit="1" customWidth="1"/>
    <col min="258" max="258" width="61.85546875" style="88" customWidth="1"/>
    <col min="259" max="259" width="9.7109375" style="88" bestFit="1" customWidth="1"/>
    <col min="260" max="260" width="11.5703125" style="88" bestFit="1" customWidth="1"/>
    <col min="261" max="262" width="8.5703125" style="88" bestFit="1" customWidth="1"/>
    <col min="263" max="263" width="0.7109375" style="88" customWidth="1"/>
    <col min="264" max="264" width="10.42578125" style="88" customWidth="1"/>
    <col min="265" max="265" width="9.5703125" style="88" bestFit="1" customWidth="1"/>
    <col min="266" max="269" width="9.42578125" style="88" customWidth="1"/>
    <col min="270" max="270" width="11.28515625" style="88" customWidth="1"/>
    <col min="271" max="271" width="10.42578125" style="88" customWidth="1"/>
    <col min="272" max="272" width="9.42578125" style="88" customWidth="1"/>
    <col min="273" max="273" width="11" style="88" customWidth="1"/>
    <col min="274" max="274" width="10.85546875" style="88" customWidth="1"/>
    <col min="275" max="275" width="11.42578125" style="88" customWidth="1"/>
    <col min="276" max="512" width="9.140625" style="88"/>
    <col min="513" max="513" width="9" style="88" bestFit="1" customWidth="1"/>
    <col min="514" max="514" width="61.85546875" style="88" customWidth="1"/>
    <col min="515" max="515" width="9.7109375" style="88" bestFit="1" customWidth="1"/>
    <col min="516" max="516" width="11.5703125" style="88" bestFit="1" customWidth="1"/>
    <col min="517" max="518" width="8.5703125" style="88" bestFit="1" customWidth="1"/>
    <col min="519" max="519" width="0.7109375" style="88" customWidth="1"/>
    <col min="520" max="520" width="10.42578125" style="88" customWidth="1"/>
    <col min="521" max="521" width="9.5703125" style="88" bestFit="1" customWidth="1"/>
    <col min="522" max="525" width="9.42578125" style="88" customWidth="1"/>
    <col min="526" max="526" width="11.28515625" style="88" customWidth="1"/>
    <col min="527" max="527" width="10.42578125" style="88" customWidth="1"/>
    <col min="528" max="528" width="9.42578125" style="88" customWidth="1"/>
    <col min="529" max="529" width="11" style="88" customWidth="1"/>
    <col min="530" max="530" width="10.85546875" style="88" customWidth="1"/>
    <col min="531" max="531" width="11.42578125" style="88" customWidth="1"/>
    <col min="532" max="768" width="9.140625" style="88"/>
    <col min="769" max="769" width="9" style="88" bestFit="1" customWidth="1"/>
    <col min="770" max="770" width="61.85546875" style="88" customWidth="1"/>
    <col min="771" max="771" width="9.7109375" style="88" bestFit="1" customWidth="1"/>
    <col min="772" max="772" width="11.5703125" style="88" bestFit="1" customWidth="1"/>
    <col min="773" max="774" width="8.5703125" style="88" bestFit="1" customWidth="1"/>
    <col min="775" max="775" width="0.7109375" style="88" customWidth="1"/>
    <col min="776" max="776" width="10.42578125" style="88" customWidth="1"/>
    <col min="777" max="777" width="9.5703125" style="88" bestFit="1" customWidth="1"/>
    <col min="778" max="781" width="9.42578125" style="88" customWidth="1"/>
    <col min="782" max="782" width="11.28515625" style="88" customWidth="1"/>
    <col min="783" max="783" width="10.42578125" style="88" customWidth="1"/>
    <col min="784" max="784" width="9.42578125" style="88" customWidth="1"/>
    <col min="785" max="785" width="11" style="88" customWidth="1"/>
    <col min="786" max="786" width="10.85546875" style="88" customWidth="1"/>
    <col min="787" max="787" width="11.42578125" style="88" customWidth="1"/>
    <col min="788" max="1024" width="9.140625" style="88"/>
    <col min="1025" max="1025" width="9" style="88" bestFit="1" customWidth="1"/>
    <col min="1026" max="1026" width="61.85546875" style="88" customWidth="1"/>
    <col min="1027" max="1027" width="9.7109375" style="88" bestFit="1" customWidth="1"/>
    <col min="1028" max="1028" width="11.5703125" style="88" bestFit="1" customWidth="1"/>
    <col min="1029" max="1030" width="8.5703125" style="88" bestFit="1" customWidth="1"/>
    <col min="1031" max="1031" width="0.7109375" style="88" customWidth="1"/>
    <col min="1032" max="1032" width="10.42578125" style="88" customWidth="1"/>
    <col min="1033" max="1033" width="9.5703125" style="88" bestFit="1" customWidth="1"/>
    <col min="1034" max="1037" width="9.42578125" style="88" customWidth="1"/>
    <col min="1038" max="1038" width="11.28515625" style="88" customWidth="1"/>
    <col min="1039" max="1039" width="10.42578125" style="88" customWidth="1"/>
    <col min="1040" max="1040" width="9.42578125" style="88" customWidth="1"/>
    <col min="1041" max="1041" width="11" style="88" customWidth="1"/>
    <col min="1042" max="1042" width="10.85546875" style="88" customWidth="1"/>
    <col min="1043" max="1043" width="11.42578125" style="88" customWidth="1"/>
    <col min="1044" max="1280" width="9.140625" style="88"/>
    <col min="1281" max="1281" width="9" style="88" bestFit="1" customWidth="1"/>
    <col min="1282" max="1282" width="61.85546875" style="88" customWidth="1"/>
    <col min="1283" max="1283" width="9.7109375" style="88" bestFit="1" customWidth="1"/>
    <col min="1284" max="1284" width="11.5703125" style="88" bestFit="1" customWidth="1"/>
    <col min="1285" max="1286" width="8.5703125" style="88" bestFit="1" customWidth="1"/>
    <col min="1287" max="1287" width="0.7109375" style="88" customWidth="1"/>
    <col min="1288" max="1288" width="10.42578125" style="88" customWidth="1"/>
    <col min="1289" max="1289" width="9.5703125" style="88" bestFit="1" customWidth="1"/>
    <col min="1290" max="1293" width="9.42578125" style="88" customWidth="1"/>
    <col min="1294" max="1294" width="11.28515625" style="88" customWidth="1"/>
    <col min="1295" max="1295" width="10.42578125" style="88" customWidth="1"/>
    <col min="1296" max="1296" width="9.42578125" style="88" customWidth="1"/>
    <col min="1297" max="1297" width="11" style="88" customWidth="1"/>
    <col min="1298" max="1298" width="10.85546875" style="88" customWidth="1"/>
    <col min="1299" max="1299" width="11.42578125" style="88" customWidth="1"/>
    <col min="1300" max="1536" width="9.140625" style="88"/>
    <col min="1537" max="1537" width="9" style="88" bestFit="1" customWidth="1"/>
    <col min="1538" max="1538" width="61.85546875" style="88" customWidth="1"/>
    <col min="1539" max="1539" width="9.7109375" style="88" bestFit="1" customWidth="1"/>
    <col min="1540" max="1540" width="11.5703125" style="88" bestFit="1" customWidth="1"/>
    <col min="1541" max="1542" width="8.5703125" style="88" bestFit="1" customWidth="1"/>
    <col min="1543" max="1543" width="0.7109375" style="88" customWidth="1"/>
    <col min="1544" max="1544" width="10.42578125" style="88" customWidth="1"/>
    <col min="1545" max="1545" width="9.5703125" style="88" bestFit="1" customWidth="1"/>
    <col min="1546" max="1549" width="9.42578125" style="88" customWidth="1"/>
    <col min="1550" max="1550" width="11.28515625" style="88" customWidth="1"/>
    <col min="1551" max="1551" width="10.42578125" style="88" customWidth="1"/>
    <col min="1552" max="1552" width="9.42578125" style="88" customWidth="1"/>
    <col min="1553" max="1553" width="11" style="88" customWidth="1"/>
    <col min="1554" max="1554" width="10.85546875" style="88" customWidth="1"/>
    <col min="1555" max="1555" width="11.42578125" style="88" customWidth="1"/>
    <col min="1556" max="1792" width="9.140625" style="88"/>
    <col min="1793" max="1793" width="9" style="88" bestFit="1" customWidth="1"/>
    <col min="1794" max="1794" width="61.85546875" style="88" customWidth="1"/>
    <col min="1795" max="1795" width="9.7109375" style="88" bestFit="1" customWidth="1"/>
    <col min="1796" max="1796" width="11.5703125" style="88" bestFit="1" customWidth="1"/>
    <col min="1797" max="1798" width="8.5703125" style="88" bestFit="1" customWidth="1"/>
    <col min="1799" max="1799" width="0.7109375" style="88" customWidth="1"/>
    <col min="1800" max="1800" width="10.42578125" style="88" customWidth="1"/>
    <col min="1801" max="1801" width="9.5703125" style="88" bestFit="1" customWidth="1"/>
    <col min="1802" max="1805" width="9.42578125" style="88" customWidth="1"/>
    <col min="1806" max="1806" width="11.28515625" style="88" customWidth="1"/>
    <col min="1807" max="1807" width="10.42578125" style="88" customWidth="1"/>
    <col min="1808" max="1808" width="9.42578125" style="88" customWidth="1"/>
    <col min="1809" max="1809" width="11" style="88" customWidth="1"/>
    <col min="1810" max="1810" width="10.85546875" style="88" customWidth="1"/>
    <col min="1811" max="1811" width="11.42578125" style="88" customWidth="1"/>
    <col min="1812" max="2048" width="9.140625" style="88"/>
    <col min="2049" max="2049" width="9" style="88" bestFit="1" customWidth="1"/>
    <col min="2050" max="2050" width="61.85546875" style="88" customWidth="1"/>
    <col min="2051" max="2051" width="9.7109375" style="88" bestFit="1" customWidth="1"/>
    <col min="2052" max="2052" width="11.5703125" style="88" bestFit="1" customWidth="1"/>
    <col min="2053" max="2054" width="8.5703125" style="88" bestFit="1" customWidth="1"/>
    <col min="2055" max="2055" width="0.7109375" style="88" customWidth="1"/>
    <col min="2056" max="2056" width="10.42578125" style="88" customWidth="1"/>
    <col min="2057" max="2057" width="9.5703125" style="88" bestFit="1" customWidth="1"/>
    <col min="2058" max="2061" width="9.42578125" style="88" customWidth="1"/>
    <col min="2062" max="2062" width="11.28515625" style="88" customWidth="1"/>
    <col min="2063" max="2063" width="10.42578125" style="88" customWidth="1"/>
    <col min="2064" max="2064" width="9.42578125" style="88" customWidth="1"/>
    <col min="2065" max="2065" width="11" style="88" customWidth="1"/>
    <col min="2066" max="2066" width="10.85546875" style="88" customWidth="1"/>
    <col min="2067" max="2067" width="11.42578125" style="88" customWidth="1"/>
    <col min="2068" max="2304" width="9.140625" style="88"/>
    <col min="2305" max="2305" width="9" style="88" bestFit="1" customWidth="1"/>
    <col min="2306" max="2306" width="61.85546875" style="88" customWidth="1"/>
    <col min="2307" max="2307" width="9.7109375" style="88" bestFit="1" customWidth="1"/>
    <col min="2308" max="2308" width="11.5703125" style="88" bestFit="1" customWidth="1"/>
    <col min="2309" max="2310" width="8.5703125" style="88" bestFit="1" customWidth="1"/>
    <col min="2311" max="2311" width="0.7109375" style="88" customWidth="1"/>
    <col min="2312" max="2312" width="10.42578125" style="88" customWidth="1"/>
    <col min="2313" max="2313" width="9.5703125" style="88" bestFit="1" customWidth="1"/>
    <col min="2314" max="2317" width="9.42578125" style="88" customWidth="1"/>
    <col min="2318" max="2318" width="11.28515625" style="88" customWidth="1"/>
    <col min="2319" max="2319" width="10.42578125" style="88" customWidth="1"/>
    <col min="2320" max="2320" width="9.42578125" style="88" customWidth="1"/>
    <col min="2321" max="2321" width="11" style="88" customWidth="1"/>
    <col min="2322" max="2322" width="10.85546875" style="88" customWidth="1"/>
    <col min="2323" max="2323" width="11.42578125" style="88" customWidth="1"/>
    <col min="2324" max="2560" width="9.140625" style="88"/>
    <col min="2561" max="2561" width="9" style="88" bestFit="1" customWidth="1"/>
    <col min="2562" max="2562" width="61.85546875" style="88" customWidth="1"/>
    <col min="2563" max="2563" width="9.7109375" style="88" bestFit="1" customWidth="1"/>
    <col min="2564" max="2564" width="11.5703125" style="88" bestFit="1" customWidth="1"/>
    <col min="2565" max="2566" width="8.5703125" style="88" bestFit="1" customWidth="1"/>
    <col min="2567" max="2567" width="0.7109375" style="88" customWidth="1"/>
    <col min="2568" max="2568" width="10.42578125" style="88" customWidth="1"/>
    <col min="2569" max="2569" width="9.5703125" style="88" bestFit="1" customWidth="1"/>
    <col min="2570" max="2573" width="9.42578125" style="88" customWidth="1"/>
    <col min="2574" max="2574" width="11.28515625" style="88" customWidth="1"/>
    <col min="2575" max="2575" width="10.42578125" style="88" customWidth="1"/>
    <col min="2576" max="2576" width="9.42578125" style="88" customWidth="1"/>
    <col min="2577" max="2577" width="11" style="88" customWidth="1"/>
    <col min="2578" max="2578" width="10.85546875" style="88" customWidth="1"/>
    <col min="2579" max="2579" width="11.42578125" style="88" customWidth="1"/>
    <col min="2580" max="2816" width="9.140625" style="88"/>
    <col min="2817" max="2817" width="9" style="88" bestFit="1" customWidth="1"/>
    <col min="2818" max="2818" width="61.85546875" style="88" customWidth="1"/>
    <col min="2819" max="2819" width="9.7109375" style="88" bestFit="1" customWidth="1"/>
    <col min="2820" max="2820" width="11.5703125" style="88" bestFit="1" customWidth="1"/>
    <col min="2821" max="2822" width="8.5703125" style="88" bestFit="1" customWidth="1"/>
    <col min="2823" max="2823" width="0.7109375" style="88" customWidth="1"/>
    <col min="2824" max="2824" width="10.42578125" style="88" customWidth="1"/>
    <col min="2825" max="2825" width="9.5703125" style="88" bestFit="1" customWidth="1"/>
    <col min="2826" max="2829" width="9.42578125" style="88" customWidth="1"/>
    <col min="2830" max="2830" width="11.28515625" style="88" customWidth="1"/>
    <col min="2831" max="2831" width="10.42578125" style="88" customWidth="1"/>
    <col min="2832" max="2832" width="9.42578125" style="88" customWidth="1"/>
    <col min="2833" max="2833" width="11" style="88" customWidth="1"/>
    <col min="2834" max="2834" width="10.85546875" style="88" customWidth="1"/>
    <col min="2835" max="2835" width="11.42578125" style="88" customWidth="1"/>
    <col min="2836" max="3072" width="9.140625" style="88"/>
    <col min="3073" max="3073" width="9" style="88" bestFit="1" customWidth="1"/>
    <col min="3074" max="3074" width="61.85546875" style="88" customWidth="1"/>
    <col min="3075" max="3075" width="9.7109375" style="88" bestFit="1" customWidth="1"/>
    <col min="3076" max="3076" width="11.5703125" style="88" bestFit="1" customWidth="1"/>
    <col min="3077" max="3078" width="8.5703125" style="88" bestFit="1" customWidth="1"/>
    <col min="3079" max="3079" width="0.7109375" style="88" customWidth="1"/>
    <col min="3080" max="3080" width="10.42578125" style="88" customWidth="1"/>
    <col min="3081" max="3081" width="9.5703125" style="88" bestFit="1" customWidth="1"/>
    <col min="3082" max="3085" width="9.42578125" style="88" customWidth="1"/>
    <col min="3086" max="3086" width="11.28515625" style="88" customWidth="1"/>
    <col min="3087" max="3087" width="10.42578125" style="88" customWidth="1"/>
    <col min="3088" max="3088" width="9.42578125" style="88" customWidth="1"/>
    <col min="3089" max="3089" width="11" style="88" customWidth="1"/>
    <col min="3090" max="3090" width="10.85546875" style="88" customWidth="1"/>
    <col min="3091" max="3091" width="11.42578125" style="88" customWidth="1"/>
    <col min="3092" max="3328" width="9.140625" style="88"/>
    <col min="3329" max="3329" width="9" style="88" bestFit="1" customWidth="1"/>
    <col min="3330" max="3330" width="61.85546875" style="88" customWidth="1"/>
    <col min="3331" max="3331" width="9.7109375" style="88" bestFit="1" customWidth="1"/>
    <col min="3332" max="3332" width="11.5703125" style="88" bestFit="1" customWidth="1"/>
    <col min="3333" max="3334" width="8.5703125" style="88" bestFit="1" customWidth="1"/>
    <col min="3335" max="3335" width="0.7109375" style="88" customWidth="1"/>
    <col min="3336" max="3336" width="10.42578125" style="88" customWidth="1"/>
    <col min="3337" max="3337" width="9.5703125" style="88" bestFit="1" customWidth="1"/>
    <col min="3338" max="3341" width="9.42578125" style="88" customWidth="1"/>
    <col min="3342" max="3342" width="11.28515625" style="88" customWidth="1"/>
    <col min="3343" max="3343" width="10.42578125" style="88" customWidth="1"/>
    <col min="3344" max="3344" width="9.42578125" style="88" customWidth="1"/>
    <col min="3345" max="3345" width="11" style="88" customWidth="1"/>
    <col min="3346" max="3346" width="10.85546875" style="88" customWidth="1"/>
    <col min="3347" max="3347" width="11.42578125" style="88" customWidth="1"/>
    <col min="3348" max="3584" width="9.140625" style="88"/>
    <col min="3585" max="3585" width="9" style="88" bestFit="1" customWidth="1"/>
    <col min="3586" max="3586" width="61.85546875" style="88" customWidth="1"/>
    <col min="3587" max="3587" width="9.7109375" style="88" bestFit="1" customWidth="1"/>
    <col min="3588" max="3588" width="11.5703125" style="88" bestFit="1" customWidth="1"/>
    <col min="3589" max="3590" width="8.5703125" style="88" bestFit="1" customWidth="1"/>
    <col min="3591" max="3591" width="0.7109375" style="88" customWidth="1"/>
    <col min="3592" max="3592" width="10.42578125" style="88" customWidth="1"/>
    <col min="3593" max="3593" width="9.5703125" style="88" bestFit="1" customWidth="1"/>
    <col min="3594" max="3597" width="9.42578125" style="88" customWidth="1"/>
    <col min="3598" max="3598" width="11.28515625" style="88" customWidth="1"/>
    <col min="3599" max="3599" width="10.42578125" style="88" customWidth="1"/>
    <col min="3600" max="3600" width="9.42578125" style="88" customWidth="1"/>
    <col min="3601" max="3601" width="11" style="88" customWidth="1"/>
    <col min="3602" max="3602" width="10.85546875" style="88" customWidth="1"/>
    <col min="3603" max="3603" width="11.42578125" style="88" customWidth="1"/>
    <col min="3604" max="3840" width="9.140625" style="88"/>
    <col min="3841" max="3841" width="9" style="88" bestFit="1" customWidth="1"/>
    <col min="3842" max="3842" width="61.85546875" style="88" customWidth="1"/>
    <col min="3843" max="3843" width="9.7109375" style="88" bestFit="1" customWidth="1"/>
    <col min="3844" max="3844" width="11.5703125" style="88" bestFit="1" customWidth="1"/>
    <col min="3845" max="3846" width="8.5703125" style="88" bestFit="1" customWidth="1"/>
    <col min="3847" max="3847" width="0.7109375" style="88" customWidth="1"/>
    <col min="3848" max="3848" width="10.42578125" style="88" customWidth="1"/>
    <col min="3849" max="3849" width="9.5703125" style="88" bestFit="1" customWidth="1"/>
    <col min="3850" max="3853" width="9.42578125" style="88" customWidth="1"/>
    <col min="3854" max="3854" width="11.28515625" style="88" customWidth="1"/>
    <col min="3855" max="3855" width="10.42578125" style="88" customWidth="1"/>
    <col min="3856" max="3856" width="9.42578125" style="88" customWidth="1"/>
    <col min="3857" max="3857" width="11" style="88" customWidth="1"/>
    <col min="3858" max="3858" width="10.85546875" style="88" customWidth="1"/>
    <col min="3859" max="3859" width="11.42578125" style="88" customWidth="1"/>
    <col min="3860" max="4096" width="9.140625" style="88"/>
    <col min="4097" max="4097" width="9" style="88" bestFit="1" customWidth="1"/>
    <col min="4098" max="4098" width="61.85546875" style="88" customWidth="1"/>
    <col min="4099" max="4099" width="9.7109375" style="88" bestFit="1" customWidth="1"/>
    <col min="4100" max="4100" width="11.5703125" style="88" bestFit="1" customWidth="1"/>
    <col min="4101" max="4102" width="8.5703125" style="88" bestFit="1" customWidth="1"/>
    <col min="4103" max="4103" width="0.7109375" style="88" customWidth="1"/>
    <col min="4104" max="4104" width="10.42578125" style="88" customWidth="1"/>
    <col min="4105" max="4105" width="9.5703125" style="88" bestFit="1" customWidth="1"/>
    <col min="4106" max="4109" width="9.42578125" style="88" customWidth="1"/>
    <col min="4110" max="4110" width="11.28515625" style="88" customWidth="1"/>
    <col min="4111" max="4111" width="10.42578125" style="88" customWidth="1"/>
    <col min="4112" max="4112" width="9.42578125" style="88" customWidth="1"/>
    <col min="4113" max="4113" width="11" style="88" customWidth="1"/>
    <col min="4114" max="4114" width="10.85546875" style="88" customWidth="1"/>
    <col min="4115" max="4115" width="11.42578125" style="88" customWidth="1"/>
    <col min="4116" max="4352" width="9.140625" style="88"/>
    <col min="4353" max="4353" width="9" style="88" bestFit="1" customWidth="1"/>
    <col min="4354" max="4354" width="61.85546875" style="88" customWidth="1"/>
    <col min="4355" max="4355" width="9.7109375" style="88" bestFit="1" customWidth="1"/>
    <col min="4356" max="4356" width="11.5703125" style="88" bestFit="1" customWidth="1"/>
    <col min="4357" max="4358" width="8.5703125" style="88" bestFit="1" customWidth="1"/>
    <col min="4359" max="4359" width="0.7109375" style="88" customWidth="1"/>
    <col min="4360" max="4360" width="10.42578125" style="88" customWidth="1"/>
    <col min="4361" max="4361" width="9.5703125" style="88" bestFit="1" customWidth="1"/>
    <col min="4362" max="4365" width="9.42578125" style="88" customWidth="1"/>
    <col min="4366" max="4366" width="11.28515625" style="88" customWidth="1"/>
    <col min="4367" max="4367" width="10.42578125" style="88" customWidth="1"/>
    <col min="4368" max="4368" width="9.42578125" style="88" customWidth="1"/>
    <col min="4369" max="4369" width="11" style="88" customWidth="1"/>
    <col min="4370" max="4370" width="10.85546875" style="88" customWidth="1"/>
    <col min="4371" max="4371" width="11.42578125" style="88" customWidth="1"/>
    <col min="4372" max="4608" width="9.140625" style="88"/>
    <col min="4609" max="4609" width="9" style="88" bestFit="1" customWidth="1"/>
    <col min="4610" max="4610" width="61.85546875" style="88" customWidth="1"/>
    <col min="4611" max="4611" width="9.7109375" style="88" bestFit="1" customWidth="1"/>
    <col min="4612" max="4612" width="11.5703125" style="88" bestFit="1" customWidth="1"/>
    <col min="4613" max="4614" width="8.5703125" style="88" bestFit="1" customWidth="1"/>
    <col min="4615" max="4615" width="0.7109375" style="88" customWidth="1"/>
    <col min="4616" max="4616" width="10.42578125" style="88" customWidth="1"/>
    <col min="4617" max="4617" width="9.5703125" style="88" bestFit="1" customWidth="1"/>
    <col min="4618" max="4621" width="9.42578125" style="88" customWidth="1"/>
    <col min="4622" max="4622" width="11.28515625" style="88" customWidth="1"/>
    <col min="4623" max="4623" width="10.42578125" style="88" customWidth="1"/>
    <col min="4624" max="4624" width="9.42578125" style="88" customWidth="1"/>
    <col min="4625" max="4625" width="11" style="88" customWidth="1"/>
    <col min="4626" max="4626" width="10.85546875" style="88" customWidth="1"/>
    <col min="4627" max="4627" width="11.42578125" style="88" customWidth="1"/>
    <col min="4628" max="4864" width="9.140625" style="88"/>
    <col min="4865" max="4865" width="9" style="88" bestFit="1" customWidth="1"/>
    <col min="4866" max="4866" width="61.85546875" style="88" customWidth="1"/>
    <col min="4867" max="4867" width="9.7109375" style="88" bestFit="1" customWidth="1"/>
    <col min="4868" max="4868" width="11.5703125" style="88" bestFit="1" customWidth="1"/>
    <col min="4869" max="4870" width="8.5703125" style="88" bestFit="1" customWidth="1"/>
    <col min="4871" max="4871" width="0.7109375" style="88" customWidth="1"/>
    <col min="4872" max="4872" width="10.42578125" style="88" customWidth="1"/>
    <col min="4873" max="4873" width="9.5703125" style="88" bestFit="1" customWidth="1"/>
    <col min="4874" max="4877" width="9.42578125" style="88" customWidth="1"/>
    <col min="4878" max="4878" width="11.28515625" style="88" customWidth="1"/>
    <col min="4879" max="4879" width="10.42578125" style="88" customWidth="1"/>
    <col min="4880" max="4880" width="9.42578125" style="88" customWidth="1"/>
    <col min="4881" max="4881" width="11" style="88" customWidth="1"/>
    <col min="4882" max="4882" width="10.85546875" style="88" customWidth="1"/>
    <col min="4883" max="4883" width="11.42578125" style="88" customWidth="1"/>
    <col min="4884" max="5120" width="9.140625" style="88"/>
    <col min="5121" max="5121" width="9" style="88" bestFit="1" customWidth="1"/>
    <col min="5122" max="5122" width="61.85546875" style="88" customWidth="1"/>
    <col min="5123" max="5123" width="9.7109375" style="88" bestFit="1" customWidth="1"/>
    <col min="5124" max="5124" width="11.5703125" style="88" bestFit="1" customWidth="1"/>
    <col min="5125" max="5126" width="8.5703125" style="88" bestFit="1" customWidth="1"/>
    <col min="5127" max="5127" width="0.7109375" style="88" customWidth="1"/>
    <col min="5128" max="5128" width="10.42578125" style="88" customWidth="1"/>
    <col min="5129" max="5129" width="9.5703125" style="88" bestFit="1" customWidth="1"/>
    <col min="5130" max="5133" width="9.42578125" style="88" customWidth="1"/>
    <col min="5134" max="5134" width="11.28515625" style="88" customWidth="1"/>
    <col min="5135" max="5135" width="10.42578125" style="88" customWidth="1"/>
    <col min="5136" max="5136" width="9.42578125" style="88" customWidth="1"/>
    <col min="5137" max="5137" width="11" style="88" customWidth="1"/>
    <col min="5138" max="5138" width="10.85546875" style="88" customWidth="1"/>
    <col min="5139" max="5139" width="11.42578125" style="88" customWidth="1"/>
    <col min="5140" max="5376" width="9.140625" style="88"/>
    <col min="5377" max="5377" width="9" style="88" bestFit="1" customWidth="1"/>
    <col min="5378" max="5378" width="61.85546875" style="88" customWidth="1"/>
    <col min="5379" max="5379" width="9.7109375" style="88" bestFit="1" customWidth="1"/>
    <col min="5380" max="5380" width="11.5703125" style="88" bestFit="1" customWidth="1"/>
    <col min="5381" max="5382" width="8.5703125" style="88" bestFit="1" customWidth="1"/>
    <col min="5383" max="5383" width="0.7109375" style="88" customWidth="1"/>
    <col min="5384" max="5384" width="10.42578125" style="88" customWidth="1"/>
    <col min="5385" max="5385" width="9.5703125" style="88" bestFit="1" customWidth="1"/>
    <col min="5386" max="5389" width="9.42578125" style="88" customWidth="1"/>
    <col min="5390" max="5390" width="11.28515625" style="88" customWidth="1"/>
    <col min="5391" max="5391" width="10.42578125" style="88" customWidth="1"/>
    <col min="5392" max="5392" width="9.42578125" style="88" customWidth="1"/>
    <col min="5393" max="5393" width="11" style="88" customWidth="1"/>
    <col min="5394" max="5394" width="10.85546875" style="88" customWidth="1"/>
    <col min="5395" max="5395" width="11.42578125" style="88" customWidth="1"/>
    <col min="5396" max="5632" width="9.140625" style="88"/>
    <col min="5633" max="5633" width="9" style="88" bestFit="1" customWidth="1"/>
    <col min="5634" max="5634" width="61.85546875" style="88" customWidth="1"/>
    <col min="5635" max="5635" width="9.7109375" style="88" bestFit="1" customWidth="1"/>
    <col min="5636" max="5636" width="11.5703125" style="88" bestFit="1" customWidth="1"/>
    <col min="5637" max="5638" width="8.5703125" style="88" bestFit="1" customWidth="1"/>
    <col min="5639" max="5639" width="0.7109375" style="88" customWidth="1"/>
    <col min="5640" max="5640" width="10.42578125" style="88" customWidth="1"/>
    <col min="5641" max="5641" width="9.5703125" style="88" bestFit="1" customWidth="1"/>
    <col min="5642" max="5645" width="9.42578125" style="88" customWidth="1"/>
    <col min="5646" max="5646" width="11.28515625" style="88" customWidth="1"/>
    <col min="5647" max="5647" width="10.42578125" style="88" customWidth="1"/>
    <col min="5648" max="5648" width="9.42578125" style="88" customWidth="1"/>
    <col min="5649" max="5649" width="11" style="88" customWidth="1"/>
    <col min="5650" max="5650" width="10.85546875" style="88" customWidth="1"/>
    <col min="5651" max="5651" width="11.42578125" style="88" customWidth="1"/>
    <col min="5652" max="5888" width="9.140625" style="88"/>
    <col min="5889" max="5889" width="9" style="88" bestFit="1" customWidth="1"/>
    <col min="5890" max="5890" width="61.85546875" style="88" customWidth="1"/>
    <col min="5891" max="5891" width="9.7109375" style="88" bestFit="1" customWidth="1"/>
    <col min="5892" max="5892" width="11.5703125" style="88" bestFit="1" customWidth="1"/>
    <col min="5893" max="5894" width="8.5703125" style="88" bestFit="1" customWidth="1"/>
    <col min="5895" max="5895" width="0.7109375" style="88" customWidth="1"/>
    <col min="5896" max="5896" width="10.42578125" style="88" customWidth="1"/>
    <col min="5897" max="5897" width="9.5703125" style="88" bestFit="1" customWidth="1"/>
    <col min="5898" max="5901" width="9.42578125" style="88" customWidth="1"/>
    <col min="5902" max="5902" width="11.28515625" style="88" customWidth="1"/>
    <col min="5903" max="5903" width="10.42578125" style="88" customWidth="1"/>
    <col min="5904" max="5904" width="9.42578125" style="88" customWidth="1"/>
    <col min="5905" max="5905" width="11" style="88" customWidth="1"/>
    <col min="5906" max="5906" width="10.85546875" style="88" customWidth="1"/>
    <col min="5907" max="5907" width="11.42578125" style="88" customWidth="1"/>
    <col min="5908" max="6144" width="9.140625" style="88"/>
    <col min="6145" max="6145" width="9" style="88" bestFit="1" customWidth="1"/>
    <col min="6146" max="6146" width="61.85546875" style="88" customWidth="1"/>
    <col min="6147" max="6147" width="9.7109375" style="88" bestFit="1" customWidth="1"/>
    <col min="6148" max="6148" width="11.5703125" style="88" bestFit="1" customWidth="1"/>
    <col min="6149" max="6150" width="8.5703125" style="88" bestFit="1" customWidth="1"/>
    <col min="6151" max="6151" width="0.7109375" style="88" customWidth="1"/>
    <col min="6152" max="6152" width="10.42578125" style="88" customWidth="1"/>
    <col min="6153" max="6153" width="9.5703125" style="88" bestFit="1" customWidth="1"/>
    <col min="6154" max="6157" width="9.42578125" style="88" customWidth="1"/>
    <col min="6158" max="6158" width="11.28515625" style="88" customWidth="1"/>
    <col min="6159" max="6159" width="10.42578125" style="88" customWidth="1"/>
    <col min="6160" max="6160" width="9.42578125" style="88" customWidth="1"/>
    <col min="6161" max="6161" width="11" style="88" customWidth="1"/>
    <col min="6162" max="6162" width="10.85546875" style="88" customWidth="1"/>
    <col min="6163" max="6163" width="11.42578125" style="88" customWidth="1"/>
    <col min="6164" max="6400" width="9.140625" style="88"/>
    <col min="6401" max="6401" width="9" style="88" bestFit="1" customWidth="1"/>
    <col min="6402" max="6402" width="61.85546875" style="88" customWidth="1"/>
    <col min="6403" max="6403" width="9.7109375" style="88" bestFit="1" customWidth="1"/>
    <col min="6404" max="6404" width="11.5703125" style="88" bestFit="1" customWidth="1"/>
    <col min="6405" max="6406" width="8.5703125" style="88" bestFit="1" customWidth="1"/>
    <col min="6407" max="6407" width="0.7109375" style="88" customWidth="1"/>
    <col min="6408" max="6408" width="10.42578125" style="88" customWidth="1"/>
    <col min="6409" max="6409" width="9.5703125" style="88" bestFit="1" customWidth="1"/>
    <col min="6410" max="6413" width="9.42578125" style="88" customWidth="1"/>
    <col min="6414" max="6414" width="11.28515625" style="88" customWidth="1"/>
    <col min="6415" max="6415" width="10.42578125" style="88" customWidth="1"/>
    <col min="6416" max="6416" width="9.42578125" style="88" customWidth="1"/>
    <col min="6417" max="6417" width="11" style="88" customWidth="1"/>
    <col min="6418" max="6418" width="10.85546875" style="88" customWidth="1"/>
    <col min="6419" max="6419" width="11.42578125" style="88" customWidth="1"/>
    <col min="6420" max="6656" width="9.140625" style="88"/>
    <col min="6657" max="6657" width="9" style="88" bestFit="1" customWidth="1"/>
    <col min="6658" max="6658" width="61.85546875" style="88" customWidth="1"/>
    <col min="6659" max="6659" width="9.7109375" style="88" bestFit="1" customWidth="1"/>
    <col min="6660" max="6660" width="11.5703125" style="88" bestFit="1" customWidth="1"/>
    <col min="6661" max="6662" width="8.5703125" style="88" bestFit="1" customWidth="1"/>
    <col min="6663" max="6663" width="0.7109375" style="88" customWidth="1"/>
    <col min="6664" max="6664" width="10.42578125" style="88" customWidth="1"/>
    <col min="6665" max="6665" width="9.5703125" style="88" bestFit="1" customWidth="1"/>
    <col min="6666" max="6669" width="9.42578125" style="88" customWidth="1"/>
    <col min="6670" max="6670" width="11.28515625" style="88" customWidth="1"/>
    <col min="6671" max="6671" width="10.42578125" style="88" customWidth="1"/>
    <col min="6672" max="6672" width="9.42578125" style="88" customWidth="1"/>
    <col min="6673" max="6673" width="11" style="88" customWidth="1"/>
    <col min="6674" max="6674" width="10.85546875" style="88" customWidth="1"/>
    <col min="6675" max="6675" width="11.42578125" style="88" customWidth="1"/>
    <col min="6676" max="6912" width="9.140625" style="88"/>
    <col min="6913" max="6913" width="9" style="88" bestFit="1" customWidth="1"/>
    <col min="6914" max="6914" width="61.85546875" style="88" customWidth="1"/>
    <col min="6915" max="6915" width="9.7109375" style="88" bestFit="1" customWidth="1"/>
    <col min="6916" max="6916" width="11.5703125" style="88" bestFit="1" customWidth="1"/>
    <col min="6917" max="6918" width="8.5703125" style="88" bestFit="1" customWidth="1"/>
    <col min="6919" max="6919" width="0.7109375" style="88" customWidth="1"/>
    <col min="6920" max="6920" width="10.42578125" style="88" customWidth="1"/>
    <col min="6921" max="6921" width="9.5703125" style="88" bestFit="1" customWidth="1"/>
    <col min="6922" max="6925" width="9.42578125" style="88" customWidth="1"/>
    <col min="6926" max="6926" width="11.28515625" style="88" customWidth="1"/>
    <col min="6927" max="6927" width="10.42578125" style="88" customWidth="1"/>
    <col min="6928" max="6928" width="9.42578125" style="88" customWidth="1"/>
    <col min="6929" max="6929" width="11" style="88" customWidth="1"/>
    <col min="6930" max="6930" width="10.85546875" style="88" customWidth="1"/>
    <col min="6931" max="6931" width="11.42578125" style="88" customWidth="1"/>
    <col min="6932" max="7168" width="9.140625" style="88"/>
    <col min="7169" max="7169" width="9" style="88" bestFit="1" customWidth="1"/>
    <col min="7170" max="7170" width="61.85546875" style="88" customWidth="1"/>
    <col min="7171" max="7171" width="9.7109375" style="88" bestFit="1" customWidth="1"/>
    <col min="7172" max="7172" width="11.5703125" style="88" bestFit="1" customWidth="1"/>
    <col min="7173" max="7174" width="8.5703125" style="88" bestFit="1" customWidth="1"/>
    <col min="7175" max="7175" width="0.7109375" style="88" customWidth="1"/>
    <col min="7176" max="7176" width="10.42578125" style="88" customWidth="1"/>
    <col min="7177" max="7177" width="9.5703125" style="88" bestFit="1" customWidth="1"/>
    <col min="7178" max="7181" width="9.42578125" style="88" customWidth="1"/>
    <col min="7182" max="7182" width="11.28515625" style="88" customWidth="1"/>
    <col min="7183" max="7183" width="10.42578125" style="88" customWidth="1"/>
    <col min="7184" max="7184" width="9.42578125" style="88" customWidth="1"/>
    <col min="7185" max="7185" width="11" style="88" customWidth="1"/>
    <col min="7186" max="7186" width="10.85546875" style="88" customWidth="1"/>
    <col min="7187" max="7187" width="11.42578125" style="88" customWidth="1"/>
    <col min="7188" max="7424" width="9.140625" style="88"/>
    <col min="7425" max="7425" width="9" style="88" bestFit="1" customWidth="1"/>
    <col min="7426" max="7426" width="61.85546875" style="88" customWidth="1"/>
    <col min="7427" max="7427" width="9.7109375" style="88" bestFit="1" customWidth="1"/>
    <col min="7428" max="7428" width="11.5703125" style="88" bestFit="1" customWidth="1"/>
    <col min="7429" max="7430" width="8.5703125" style="88" bestFit="1" customWidth="1"/>
    <col min="7431" max="7431" width="0.7109375" style="88" customWidth="1"/>
    <col min="7432" max="7432" width="10.42578125" style="88" customWidth="1"/>
    <col min="7433" max="7433" width="9.5703125" style="88" bestFit="1" customWidth="1"/>
    <col min="7434" max="7437" width="9.42578125" style="88" customWidth="1"/>
    <col min="7438" max="7438" width="11.28515625" style="88" customWidth="1"/>
    <col min="7439" max="7439" width="10.42578125" style="88" customWidth="1"/>
    <col min="7440" max="7440" width="9.42578125" style="88" customWidth="1"/>
    <col min="7441" max="7441" width="11" style="88" customWidth="1"/>
    <col min="7442" max="7442" width="10.85546875" style="88" customWidth="1"/>
    <col min="7443" max="7443" width="11.42578125" style="88" customWidth="1"/>
    <col min="7444" max="7680" width="9.140625" style="88"/>
    <col min="7681" max="7681" width="9" style="88" bestFit="1" customWidth="1"/>
    <col min="7682" max="7682" width="61.85546875" style="88" customWidth="1"/>
    <col min="7683" max="7683" width="9.7109375" style="88" bestFit="1" customWidth="1"/>
    <col min="7684" max="7684" width="11.5703125" style="88" bestFit="1" customWidth="1"/>
    <col min="7685" max="7686" width="8.5703125" style="88" bestFit="1" customWidth="1"/>
    <col min="7687" max="7687" width="0.7109375" style="88" customWidth="1"/>
    <col min="7688" max="7688" width="10.42578125" style="88" customWidth="1"/>
    <col min="7689" max="7689" width="9.5703125" style="88" bestFit="1" customWidth="1"/>
    <col min="7690" max="7693" width="9.42578125" style="88" customWidth="1"/>
    <col min="7694" max="7694" width="11.28515625" style="88" customWidth="1"/>
    <col min="7695" max="7695" width="10.42578125" style="88" customWidth="1"/>
    <col min="7696" max="7696" width="9.42578125" style="88" customWidth="1"/>
    <col min="7697" max="7697" width="11" style="88" customWidth="1"/>
    <col min="7698" max="7698" width="10.85546875" style="88" customWidth="1"/>
    <col min="7699" max="7699" width="11.42578125" style="88" customWidth="1"/>
    <col min="7700" max="7936" width="9.140625" style="88"/>
    <col min="7937" max="7937" width="9" style="88" bestFit="1" customWidth="1"/>
    <col min="7938" max="7938" width="61.85546875" style="88" customWidth="1"/>
    <col min="7939" max="7939" width="9.7109375" style="88" bestFit="1" customWidth="1"/>
    <col min="7940" max="7940" width="11.5703125" style="88" bestFit="1" customWidth="1"/>
    <col min="7941" max="7942" width="8.5703125" style="88" bestFit="1" customWidth="1"/>
    <col min="7943" max="7943" width="0.7109375" style="88" customWidth="1"/>
    <col min="7944" max="7944" width="10.42578125" style="88" customWidth="1"/>
    <col min="7945" max="7945" width="9.5703125" style="88" bestFit="1" customWidth="1"/>
    <col min="7946" max="7949" width="9.42578125" style="88" customWidth="1"/>
    <col min="7950" max="7950" width="11.28515625" style="88" customWidth="1"/>
    <col min="7951" max="7951" width="10.42578125" style="88" customWidth="1"/>
    <col min="7952" max="7952" width="9.42578125" style="88" customWidth="1"/>
    <col min="7953" max="7953" width="11" style="88" customWidth="1"/>
    <col min="7954" max="7954" width="10.85546875" style="88" customWidth="1"/>
    <col min="7955" max="7955" width="11.42578125" style="88" customWidth="1"/>
    <col min="7956" max="8192" width="9.140625" style="88"/>
    <col min="8193" max="8193" width="9" style="88" bestFit="1" customWidth="1"/>
    <col min="8194" max="8194" width="61.85546875" style="88" customWidth="1"/>
    <col min="8195" max="8195" width="9.7109375" style="88" bestFit="1" customWidth="1"/>
    <col min="8196" max="8196" width="11.5703125" style="88" bestFit="1" customWidth="1"/>
    <col min="8197" max="8198" width="8.5703125" style="88" bestFit="1" customWidth="1"/>
    <col min="8199" max="8199" width="0.7109375" style="88" customWidth="1"/>
    <col min="8200" max="8200" width="10.42578125" style="88" customWidth="1"/>
    <col min="8201" max="8201" width="9.5703125" style="88" bestFit="1" customWidth="1"/>
    <col min="8202" max="8205" width="9.42578125" style="88" customWidth="1"/>
    <col min="8206" max="8206" width="11.28515625" style="88" customWidth="1"/>
    <col min="8207" max="8207" width="10.42578125" style="88" customWidth="1"/>
    <col min="8208" max="8208" width="9.42578125" style="88" customWidth="1"/>
    <col min="8209" max="8209" width="11" style="88" customWidth="1"/>
    <col min="8210" max="8210" width="10.85546875" style="88" customWidth="1"/>
    <col min="8211" max="8211" width="11.42578125" style="88" customWidth="1"/>
    <col min="8212" max="8448" width="9.140625" style="88"/>
    <col min="8449" max="8449" width="9" style="88" bestFit="1" customWidth="1"/>
    <col min="8450" max="8450" width="61.85546875" style="88" customWidth="1"/>
    <col min="8451" max="8451" width="9.7109375" style="88" bestFit="1" customWidth="1"/>
    <col min="8452" max="8452" width="11.5703125" style="88" bestFit="1" customWidth="1"/>
    <col min="8453" max="8454" width="8.5703125" style="88" bestFit="1" customWidth="1"/>
    <col min="8455" max="8455" width="0.7109375" style="88" customWidth="1"/>
    <col min="8456" max="8456" width="10.42578125" style="88" customWidth="1"/>
    <col min="8457" max="8457" width="9.5703125" style="88" bestFit="1" customWidth="1"/>
    <col min="8458" max="8461" width="9.42578125" style="88" customWidth="1"/>
    <col min="8462" max="8462" width="11.28515625" style="88" customWidth="1"/>
    <col min="8463" max="8463" width="10.42578125" style="88" customWidth="1"/>
    <col min="8464" max="8464" width="9.42578125" style="88" customWidth="1"/>
    <col min="8465" max="8465" width="11" style="88" customWidth="1"/>
    <col min="8466" max="8466" width="10.85546875" style="88" customWidth="1"/>
    <col min="8467" max="8467" width="11.42578125" style="88" customWidth="1"/>
    <col min="8468" max="8704" width="9.140625" style="88"/>
    <col min="8705" max="8705" width="9" style="88" bestFit="1" customWidth="1"/>
    <col min="8706" max="8706" width="61.85546875" style="88" customWidth="1"/>
    <col min="8707" max="8707" width="9.7109375" style="88" bestFit="1" customWidth="1"/>
    <col min="8708" max="8708" width="11.5703125" style="88" bestFit="1" customWidth="1"/>
    <col min="8709" max="8710" width="8.5703125" style="88" bestFit="1" customWidth="1"/>
    <col min="8711" max="8711" width="0.7109375" style="88" customWidth="1"/>
    <col min="8712" max="8712" width="10.42578125" style="88" customWidth="1"/>
    <col min="8713" max="8713" width="9.5703125" style="88" bestFit="1" customWidth="1"/>
    <col min="8714" max="8717" width="9.42578125" style="88" customWidth="1"/>
    <col min="8718" max="8718" width="11.28515625" style="88" customWidth="1"/>
    <col min="8719" max="8719" width="10.42578125" style="88" customWidth="1"/>
    <col min="8720" max="8720" width="9.42578125" style="88" customWidth="1"/>
    <col min="8721" max="8721" width="11" style="88" customWidth="1"/>
    <col min="8722" max="8722" width="10.85546875" style="88" customWidth="1"/>
    <col min="8723" max="8723" width="11.42578125" style="88" customWidth="1"/>
    <col min="8724" max="8960" width="9.140625" style="88"/>
    <col min="8961" max="8961" width="9" style="88" bestFit="1" customWidth="1"/>
    <col min="8962" max="8962" width="61.85546875" style="88" customWidth="1"/>
    <col min="8963" max="8963" width="9.7109375" style="88" bestFit="1" customWidth="1"/>
    <col min="8964" max="8964" width="11.5703125" style="88" bestFit="1" customWidth="1"/>
    <col min="8965" max="8966" width="8.5703125" style="88" bestFit="1" customWidth="1"/>
    <col min="8967" max="8967" width="0.7109375" style="88" customWidth="1"/>
    <col min="8968" max="8968" width="10.42578125" style="88" customWidth="1"/>
    <col min="8969" max="8969" width="9.5703125" style="88" bestFit="1" customWidth="1"/>
    <col min="8970" max="8973" width="9.42578125" style="88" customWidth="1"/>
    <col min="8974" max="8974" width="11.28515625" style="88" customWidth="1"/>
    <col min="8975" max="8975" width="10.42578125" style="88" customWidth="1"/>
    <col min="8976" max="8976" width="9.42578125" style="88" customWidth="1"/>
    <col min="8977" max="8977" width="11" style="88" customWidth="1"/>
    <col min="8978" max="8978" width="10.85546875" style="88" customWidth="1"/>
    <col min="8979" max="8979" width="11.42578125" style="88" customWidth="1"/>
    <col min="8980" max="9216" width="9.140625" style="88"/>
    <col min="9217" max="9217" width="9" style="88" bestFit="1" customWidth="1"/>
    <col min="9218" max="9218" width="61.85546875" style="88" customWidth="1"/>
    <col min="9219" max="9219" width="9.7109375" style="88" bestFit="1" customWidth="1"/>
    <col min="9220" max="9220" width="11.5703125" style="88" bestFit="1" customWidth="1"/>
    <col min="9221" max="9222" width="8.5703125" style="88" bestFit="1" customWidth="1"/>
    <col min="9223" max="9223" width="0.7109375" style="88" customWidth="1"/>
    <col min="9224" max="9224" width="10.42578125" style="88" customWidth="1"/>
    <col min="9225" max="9225" width="9.5703125" style="88" bestFit="1" customWidth="1"/>
    <col min="9226" max="9229" width="9.42578125" style="88" customWidth="1"/>
    <col min="9230" max="9230" width="11.28515625" style="88" customWidth="1"/>
    <col min="9231" max="9231" width="10.42578125" style="88" customWidth="1"/>
    <col min="9232" max="9232" width="9.42578125" style="88" customWidth="1"/>
    <col min="9233" max="9233" width="11" style="88" customWidth="1"/>
    <col min="9234" max="9234" width="10.85546875" style="88" customWidth="1"/>
    <col min="9235" max="9235" width="11.42578125" style="88" customWidth="1"/>
    <col min="9236" max="9472" width="9.140625" style="88"/>
    <col min="9473" max="9473" width="9" style="88" bestFit="1" customWidth="1"/>
    <col min="9474" max="9474" width="61.85546875" style="88" customWidth="1"/>
    <col min="9475" max="9475" width="9.7109375" style="88" bestFit="1" customWidth="1"/>
    <col min="9476" max="9476" width="11.5703125" style="88" bestFit="1" customWidth="1"/>
    <col min="9477" max="9478" width="8.5703125" style="88" bestFit="1" customWidth="1"/>
    <col min="9479" max="9479" width="0.7109375" style="88" customWidth="1"/>
    <col min="9480" max="9480" width="10.42578125" style="88" customWidth="1"/>
    <col min="9481" max="9481" width="9.5703125" style="88" bestFit="1" customWidth="1"/>
    <col min="9482" max="9485" width="9.42578125" style="88" customWidth="1"/>
    <col min="9486" max="9486" width="11.28515625" style="88" customWidth="1"/>
    <col min="9487" max="9487" width="10.42578125" style="88" customWidth="1"/>
    <col min="9488" max="9488" width="9.42578125" style="88" customWidth="1"/>
    <col min="9489" max="9489" width="11" style="88" customWidth="1"/>
    <col min="9490" max="9490" width="10.85546875" style="88" customWidth="1"/>
    <col min="9491" max="9491" width="11.42578125" style="88" customWidth="1"/>
    <col min="9492" max="9728" width="9.140625" style="88"/>
    <col min="9729" max="9729" width="9" style="88" bestFit="1" customWidth="1"/>
    <col min="9730" max="9730" width="61.85546875" style="88" customWidth="1"/>
    <col min="9731" max="9731" width="9.7109375" style="88" bestFit="1" customWidth="1"/>
    <col min="9732" max="9732" width="11.5703125" style="88" bestFit="1" customWidth="1"/>
    <col min="9733" max="9734" width="8.5703125" style="88" bestFit="1" customWidth="1"/>
    <col min="9735" max="9735" width="0.7109375" style="88" customWidth="1"/>
    <col min="9736" max="9736" width="10.42578125" style="88" customWidth="1"/>
    <col min="9737" max="9737" width="9.5703125" style="88" bestFit="1" customWidth="1"/>
    <col min="9738" max="9741" width="9.42578125" style="88" customWidth="1"/>
    <col min="9742" max="9742" width="11.28515625" style="88" customWidth="1"/>
    <col min="9743" max="9743" width="10.42578125" style="88" customWidth="1"/>
    <col min="9744" max="9744" width="9.42578125" style="88" customWidth="1"/>
    <col min="9745" max="9745" width="11" style="88" customWidth="1"/>
    <col min="9746" max="9746" width="10.85546875" style="88" customWidth="1"/>
    <col min="9747" max="9747" width="11.42578125" style="88" customWidth="1"/>
    <col min="9748" max="9984" width="9.140625" style="88"/>
    <col min="9985" max="9985" width="9" style="88" bestFit="1" customWidth="1"/>
    <col min="9986" max="9986" width="61.85546875" style="88" customWidth="1"/>
    <col min="9987" max="9987" width="9.7109375" style="88" bestFit="1" customWidth="1"/>
    <col min="9988" max="9988" width="11.5703125" style="88" bestFit="1" customWidth="1"/>
    <col min="9989" max="9990" width="8.5703125" style="88" bestFit="1" customWidth="1"/>
    <col min="9991" max="9991" width="0.7109375" style="88" customWidth="1"/>
    <col min="9992" max="9992" width="10.42578125" style="88" customWidth="1"/>
    <col min="9993" max="9993" width="9.5703125" style="88" bestFit="1" customWidth="1"/>
    <col min="9994" max="9997" width="9.42578125" style="88" customWidth="1"/>
    <col min="9998" max="9998" width="11.28515625" style="88" customWidth="1"/>
    <col min="9999" max="9999" width="10.42578125" style="88" customWidth="1"/>
    <col min="10000" max="10000" width="9.42578125" style="88" customWidth="1"/>
    <col min="10001" max="10001" width="11" style="88" customWidth="1"/>
    <col min="10002" max="10002" width="10.85546875" style="88" customWidth="1"/>
    <col min="10003" max="10003" width="11.42578125" style="88" customWidth="1"/>
    <col min="10004" max="10240" width="9.140625" style="88"/>
    <col min="10241" max="10241" width="9" style="88" bestFit="1" customWidth="1"/>
    <col min="10242" max="10242" width="61.85546875" style="88" customWidth="1"/>
    <col min="10243" max="10243" width="9.7109375" style="88" bestFit="1" customWidth="1"/>
    <col min="10244" max="10244" width="11.5703125" style="88" bestFit="1" customWidth="1"/>
    <col min="10245" max="10246" width="8.5703125" style="88" bestFit="1" customWidth="1"/>
    <col min="10247" max="10247" width="0.7109375" style="88" customWidth="1"/>
    <col min="10248" max="10248" width="10.42578125" style="88" customWidth="1"/>
    <col min="10249" max="10249" width="9.5703125" style="88" bestFit="1" customWidth="1"/>
    <col min="10250" max="10253" width="9.42578125" style="88" customWidth="1"/>
    <col min="10254" max="10254" width="11.28515625" style="88" customWidth="1"/>
    <col min="10255" max="10255" width="10.42578125" style="88" customWidth="1"/>
    <col min="10256" max="10256" width="9.42578125" style="88" customWidth="1"/>
    <col min="10257" max="10257" width="11" style="88" customWidth="1"/>
    <col min="10258" max="10258" width="10.85546875" style="88" customWidth="1"/>
    <col min="10259" max="10259" width="11.42578125" style="88" customWidth="1"/>
    <col min="10260" max="10496" width="9.140625" style="88"/>
    <col min="10497" max="10497" width="9" style="88" bestFit="1" customWidth="1"/>
    <col min="10498" max="10498" width="61.85546875" style="88" customWidth="1"/>
    <col min="10499" max="10499" width="9.7109375" style="88" bestFit="1" customWidth="1"/>
    <col min="10500" max="10500" width="11.5703125" style="88" bestFit="1" customWidth="1"/>
    <col min="10501" max="10502" width="8.5703125" style="88" bestFit="1" customWidth="1"/>
    <col min="10503" max="10503" width="0.7109375" style="88" customWidth="1"/>
    <col min="10504" max="10504" width="10.42578125" style="88" customWidth="1"/>
    <col min="10505" max="10505" width="9.5703125" style="88" bestFit="1" customWidth="1"/>
    <col min="10506" max="10509" width="9.42578125" style="88" customWidth="1"/>
    <col min="10510" max="10510" width="11.28515625" style="88" customWidth="1"/>
    <col min="10511" max="10511" width="10.42578125" style="88" customWidth="1"/>
    <col min="10512" max="10512" width="9.42578125" style="88" customWidth="1"/>
    <col min="10513" max="10513" width="11" style="88" customWidth="1"/>
    <col min="10514" max="10514" width="10.85546875" style="88" customWidth="1"/>
    <col min="10515" max="10515" width="11.42578125" style="88" customWidth="1"/>
    <col min="10516" max="10752" width="9.140625" style="88"/>
    <col min="10753" max="10753" width="9" style="88" bestFit="1" customWidth="1"/>
    <col min="10754" max="10754" width="61.85546875" style="88" customWidth="1"/>
    <col min="10755" max="10755" width="9.7109375" style="88" bestFit="1" customWidth="1"/>
    <col min="10756" max="10756" width="11.5703125" style="88" bestFit="1" customWidth="1"/>
    <col min="10757" max="10758" width="8.5703125" style="88" bestFit="1" customWidth="1"/>
    <col min="10759" max="10759" width="0.7109375" style="88" customWidth="1"/>
    <col min="10760" max="10760" width="10.42578125" style="88" customWidth="1"/>
    <col min="10761" max="10761" width="9.5703125" style="88" bestFit="1" customWidth="1"/>
    <col min="10762" max="10765" width="9.42578125" style="88" customWidth="1"/>
    <col min="10766" max="10766" width="11.28515625" style="88" customWidth="1"/>
    <col min="10767" max="10767" width="10.42578125" style="88" customWidth="1"/>
    <col min="10768" max="10768" width="9.42578125" style="88" customWidth="1"/>
    <col min="10769" max="10769" width="11" style="88" customWidth="1"/>
    <col min="10770" max="10770" width="10.85546875" style="88" customWidth="1"/>
    <col min="10771" max="10771" width="11.42578125" style="88" customWidth="1"/>
    <col min="10772" max="11008" width="9.140625" style="88"/>
    <col min="11009" max="11009" width="9" style="88" bestFit="1" customWidth="1"/>
    <col min="11010" max="11010" width="61.85546875" style="88" customWidth="1"/>
    <col min="11011" max="11011" width="9.7109375" style="88" bestFit="1" customWidth="1"/>
    <col min="11012" max="11012" width="11.5703125" style="88" bestFit="1" customWidth="1"/>
    <col min="11013" max="11014" width="8.5703125" style="88" bestFit="1" customWidth="1"/>
    <col min="11015" max="11015" width="0.7109375" style="88" customWidth="1"/>
    <col min="11016" max="11016" width="10.42578125" style="88" customWidth="1"/>
    <col min="11017" max="11017" width="9.5703125" style="88" bestFit="1" customWidth="1"/>
    <col min="11018" max="11021" width="9.42578125" style="88" customWidth="1"/>
    <col min="11022" max="11022" width="11.28515625" style="88" customWidth="1"/>
    <col min="11023" max="11023" width="10.42578125" style="88" customWidth="1"/>
    <col min="11024" max="11024" width="9.42578125" style="88" customWidth="1"/>
    <col min="11025" max="11025" width="11" style="88" customWidth="1"/>
    <col min="11026" max="11026" width="10.85546875" style="88" customWidth="1"/>
    <col min="11027" max="11027" width="11.42578125" style="88" customWidth="1"/>
    <col min="11028" max="11264" width="9.140625" style="88"/>
    <col min="11265" max="11265" width="9" style="88" bestFit="1" customWidth="1"/>
    <col min="11266" max="11266" width="61.85546875" style="88" customWidth="1"/>
    <col min="11267" max="11267" width="9.7109375" style="88" bestFit="1" customWidth="1"/>
    <col min="11268" max="11268" width="11.5703125" style="88" bestFit="1" customWidth="1"/>
    <col min="11269" max="11270" width="8.5703125" style="88" bestFit="1" customWidth="1"/>
    <col min="11271" max="11271" width="0.7109375" style="88" customWidth="1"/>
    <col min="11272" max="11272" width="10.42578125" style="88" customWidth="1"/>
    <col min="11273" max="11273" width="9.5703125" style="88" bestFit="1" customWidth="1"/>
    <col min="11274" max="11277" width="9.42578125" style="88" customWidth="1"/>
    <col min="11278" max="11278" width="11.28515625" style="88" customWidth="1"/>
    <col min="11279" max="11279" width="10.42578125" style="88" customWidth="1"/>
    <col min="11280" max="11280" width="9.42578125" style="88" customWidth="1"/>
    <col min="11281" max="11281" width="11" style="88" customWidth="1"/>
    <col min="11282" max="11282" width="10.85546875" style="88" customWidth="1"/>
    <col min="11283" max="11283" width="11.42578125" style="88" customWidth="1"/>
    <col min="11284" max="11520" width="9.140625" style="88"/>
    <col min="11521" max="11521" width="9" style="88" bestFit="1" customWidth="1"/>
    <col min="11522" max="11522" width="61.85546875" style="88" customWidth="1"/>
    <col min="11523" max="11523" width="9.7109375" style="88" bestFit="1" customWidth="1"/>
    <col min="11524" max="11524" width="11.5703125" style="88" bestFit="1" customWidth="1"/>
    <col min="11525" max="11526" width="8.5703125" style="88" bestFit="1" customWidth="1"/>
    <col min="11527" max="11527" width="0.7109375" style="88" customWidth="1"/>
    <col min="11528" max="11528" width="10.42578125" style="88" customWidth="1"/>
    <col min="11529" max="11529" width="9.5703125" style="88" bestFit="1" customWidth="1"/>
    <col min="11530" max="11533" width="9.42578125" style="88" customWidth="1"/>
    <col min="11534" max="11534" width="11.28515625" style="88" customWidth="1"/>
    <col min="11535" max="11535" width="10.42578125" style="88" customWidth="1"/>
    <col min="11536" max="11536" width="9.42578125" style="88" customWidth="1"/>
    <col min="11537" max="11537" width="11" style="88" customWidth="1"/>
    <col min="11538" max="11538" width="10.85546875" style="88" customWidth="1"/>
    <col min="11539" max="11539" width="11.42578125" style="88" customWidth="1"/>
    <col min="11540" max="11776" width="9.140625" style="88"/>
    <col min="11777" max="11777" width="9" style="88" bestFit="1" customWidth="1"/>
    <col min="11778" max="11778" width="61.85546875" style="88" customWidth="1"/>
    <col min="11779" max="11779" width="9.7109375" style="88" bestFit="1" customWidth="1"/>
    <col min="11780" max="11780" width="11.5703125" style="88" bestFit="1" customWidth="1"/>
    <col min="11781" max="11782" width="8.5703125" style="88" bestFit="1" customWidth="1"/>
    <col min="11783" max="11783" width="0.7109375" style="88" customWidth="1"/>
    <col min="11784" max="11784" width="10.42578125" style="88" customWidth="1"/>
    <col min="11785" max="11785" width="9.5703125" style="88" bestFit="1" customWidth="1"/>
    <col min="11786" max="11789" width="9.42578125" style="88" customWidth="1"/>
    <col min="11790" max="11790" width="11.28515625" style="88" customWidth="1"/>
    <col min="11791" max="11791" width="10.42578125" style="88" customWidth="1"/>
    <col min="11792" max="11792" width="9.42578125" style="88" customWidth="1"/>
    <col min="11793" max="11793" width="11" style="88" customWidth="1"/>
    <col min="11794" max="11794" width="10.85546875" style="88" customWidth="1"/>
    <col min="11795" max="11795" width="11.42578125" style="88" customWidth="1"/>
    <col min="11796" max="12032" width="9.140625" style="88"/>
    <col min="12033" max="12033" width="9" style="88" bestFit="1" customWidth="1"/>
    <col min="12034" max="12034" width="61.85546875" style="88" customWidth="1"/>
    <col min="12035" max="12035" width="9.7109375" style="88" bestFit="1" customWidth="1"/>
    <col min="12036" max="12036" width="11.5703125" style="88" bestFit="1" customWidth="1"/>
    <col min="12037" max="12038" width="8.5703125" style="88" bestFit="1" customWidth="1"/>
    <col min="12039" max="12039" width="0.7109375" style="88" customWidth="1"/>
    <col min="12040" max="12040" width="10.42578125" style="88" customWidth="1"/>
    <col min="12041" max="12041" width="9.5703125" style="88" bestFit="1" customWidth="1"/>
    <col min="12042" max="12045" width="9.42578125" style="88" customWidth="1"/>
    <col min="12046" max="12046" width="11.28515625" style="88" customWidth="1"/>
    <col min="12047" max="12047" width="10.42578125" style="88" customWidth="1"/>
    <col min="12048" max="12048" width="9.42578125" style="88" customWidth="1"/>
    <col min="12049" max="12049" width="11" style="88" customWidth="1"/>
    <col min="12050" max="12050" width="10.85546875" style="88" customWidth="1"/>
    <col min="12051" max="12051" width="11.42578125" style="88" customWidth="1"/>
    <col min="12052" max="12288" width="9.140625" style="88"/>
    <col min="12289" max="12289" width="9" style="88" bestFit="1" customWidth="1"/>
    <col min="12290" max="12290" width="61.85546875" style="88" customWidth="1"/>
    <col min="12291" max="12291" width="9.7109375" style="88" bestFit="1" customWidth="1"/>
    <col min="12292" max="12292" width="11.5703125" style="88" bestFit="1" customWidth="1"/>
    <col min="12293" max="12294" width="8.5703125" style="88" bestFit="1" customWidth="1"/>
    <col min="12295" max="12295" width="0.7109375" style="88" customWidth="1"/>
    <col min="12296" max="12296" width="10.42578125" style="88" customWidth="1"/>
    <col min="12297" max="12297" width="9.5703125" style="88" bestFit="1" customWidth="1"/>
    <col min="12298" max="12301" width="9.42578125" style="88" customWidth="1"/>
    <col min="12302" max="12302" width="11.28515625" style="88" customWidth="1"/>
    <col min="12303" max="12303" width="10.42578125" style="88" customWidth="1"/>
    <col min="12304" max="12304" width="9.42578125" style="88" customWidth="1"/>
    <col min="12305" max="12305" width="11" style="88" customWidth="1"/>
    <col min="12306" max="12306" width="10.85546875" style="88" customWidth="1"/>
    <col min="12307" max="12307" width="11.42578125" style="88" customWidth="1"/>
    <col min="12308" max="12544" width="9.140625" style="88"/>
    <col min="12545" max="12545" width="9" style="88" bestFit="1" customWidth="1"/>
    <col min="12546" max="12546" width="61.85546875" style="88" customWidth="1"/>
    <col min="12547" max="12547" width="9.7109375" style="88" bestFit="1" customWidth="1"/>
    <col min="12548" max="12548" width="11.5703125" style="88" bestFit="1" customWidth="1"/>
    <col min="12549" max="12550" width="8.5703125" style="88" bestFit="1" customWidth="1"/>
    <col min="12551" max="12551" width="0.7109375" style="88" customWidth="1"/>
    <col min="12552" max="12552" width="10.42578125" style="88" customWidth="1"/>
    <col min="12553" max="12553" width="9.5703125" style="88" bestFit="1" customWidth="1"/>
    <col min="12554" max="12557" width="9.42578125" style="88" customWidth="1"/>
    <col min="12558" max="12558" width="11.28515625" style="88" customWidth="1"/>
    <col min="12559" max="12559" width="10.42578125" style="88" customWidth="1"/>
    <col min="12560" max="12560" width="9.42578125" style="88" customWidth="1"/>
    <col min="12561" max="12561" width="11" style="88" customWidth="1"/>
    <col min="12562" max="12562" width="10.85546875" style="88" customWidth="1"/>
    <col min="12563" max="12563" width="11.42578125" style="88" customWidth="1"/>
    <col min="12564" max="12800" width="9.140625" style="88"/>
    <col min="12801" max="12801" width="9" style="88" bestFit="1" customWidth="1"/>
    <col min="12802" max="12802" width="61.85546875" style="88" customWidth="1"/>
    <col min="12803" max="12803" width="9.7109375" style="88" bestFit="1" customWidth="1"/>
    <col min="12804" max="12804" width="11.5703125" style="88" bestFit="1" customWidth="1"/>
    <col min="12805" max="12806" width="8.5703125" style="88" bestFit="1" customWidth="1"/>
    <col min="12807" max="12807" width="0.7109375" style="88" customWidth="1"/>
    <col min="12808" max="12808" width="10.42578125" style="88" customWidth="1"/>
    <col min="12809" max="12809" width="9.5703125" style="88" bestFit="1" customWidth="1"/>
    <col min="12810" max="12813" width="9.42578125" style="88" customWidth="1"/>
    <col min="12814" max="12814" width="11.28515625" style="88" customWidth="1"/>
    <col min="12815" max="12815" width="10.42578125" style="88" customWidth="1"/>
    <col min="12816" max="12816" width="9.42578125" style="88" customWidth="1"/>
    <col min="12817" max="12817" width="11" style="88" customWidth="1"/>
    <col min="12818" max="12818" width="10.85546875" style="88" customWidth="1"/>
    <col min="12819" max="12819" width="11.42578125" style="88" customWidth="1"/>
    <col min="12820" max="13056" width="9.140625" style="88"/>
    <col min="13057" max="13057" width="9" style="88" bestFit="1" customWidth="1"/>
    <col min="13058" max="13058" width="61.85546875" style="88" customWidth="1"/>
    <col min="13059" max="13059" width="9.7109375" style="88" bestFit="1" customWidth="1"/>
    <col min="13060" max="13060" width="11.5703125" style="88" bestFit="1" customWidth="1"/>
    <col min="13061" max="13062" width="8.5703125" style="88" bestFit="1" customWidth="1"/>
    <col min="13063" max="13063" width="0.7109375" style="88" customWidth="1"/>
    <col min="13064" max="13064" width="10.42578125" style="88" customWidth="1"/>
    <col min="13065" max="13065" width="9.5703125" style="88" bestFit="1" customWidth="1"/>
    <col min="13066" max="13069" width="9.42578125" style="88" customWidth="1"/>
    <col min="13070" max="13070" width="11.28515625" style="88" customWidth="1"/>
    <col min="13071" max="13071" width="10.42578125" style="88" customWidth="1"/>
    <col min="13072" max="13072" width="9.42578125" style="88" customWidth="1"/>
    <col min="13073" max="13073" width="11" style="88" customWidth="1"/>
    <col min="13074" max="13074" width="10.85546875" style="88" customWidth="1"/>
    <col min="13075" max="13075" width="11.42578125" style="88" customWidth="1"/>
    <col min="13076" max="13312" width="9.140625" style="88"/>
    <col min="13313" max="13313" width="9" style="88" bestFit="1" customWidth="1"/>
    <col min="13314" max="13314" width="61.85546875" style="88" customWidth="1"/>
    <col min="13315" max="13315" width="9.7109375" style="88" bestFit="1" customWidth="1"/>
    <col min="13316" max="13316" width="11.5703125" style="88" bestFit="1" customWidth="1"/>
    <col min="13317" max="13318" width="8.5703125" style="88" bestFit="1" customWidth="1"/>
    <col min="13319" max="13319" width="0.7109375" style="88" customWidth="1"/>
    <col min="13320" max="13320" width="10.42578125" style="88" customWidth="1"/>
    <col min="13321" max="13321" width="9.5703125" style="88" bestFit="1" customWidth="1"/>
    <col min="13322" max="13325" width="9.42578125" style="88" customWidth="1"/>
    <col min="13326" max="13326" width="11.28515625" style="88" customWidth="1"/>
    <col min="13327" max="13327" width="10.42578125" style="88" customWidth="1"/>
    <col min="13328" max="13328" width="9.42578125" style="88" customWidth="1"/>
    <col min="13329" max="13329" width="11" style="88" customWidth="1"/>
    <col min="13330" max="13330" width="10.85546875" style="88" customWidth="1"/>
    <col min="13331" max="13331" width="11.42578125" style="88" customWidth="1"/>
    <col min="13332" max="13568" width="9.140625" style="88"/>
    <col min="13569" max="13569" width="9" style="88" bestFit="1" customWidth="1"/>
    <col min="13570" max="13570" width="61.85546875" style="88" customWidth="1"/>
    <col min="13571" max="13571" width="9.7109375" style="88" bestFit="1" customWidth="1"/>
    <col min="13572" max="13572" width="11.5703125" style="88" bestFit="1" customWidth="1"/>
    <col min="13573" max="13574" width="8.5703125" style="88" bestFit="1" customWidth="1"/>
    <col min="13575" max="13575" width="0.7109375" style="88" customWidth="1"/>
    <col min="13576" max="13576" width="10.42578125" style="88" customWidth="1"/>
    <col min="13577" max="13577" width="9.5703125" style="88" bestFit="1" customWidth="1"/>
    <col min="13578" max="13581" width="9.42578125" style="88" customWidth="1"/>
    <col min="13582" max="13582" width="11.28515625" style="88" customWidth="1"/>
    <col min="13583" max="13583" width="10.42578125" style="88" customWidth="1"/>
    <col min="13584" max="13584" width="9.42578125" style="88" customWidth="1"/>
    <col min="13585" max="13585" width="11" style="88" customWidth="1"/>
    <col min="13586" max="13586" width="10.85546875" style="88" customWidth="1"/>
    <col min="13587" max="13587" width="11.42578125" style="88" customWidth="1"/>
    <col min="13588" max="13824" width="9.140625" style="88"/>
    <col min="13825" max="13825" width="9" style="88" bestFit="1" customWidth="1"/>
    <col min="13826" max="13826" width="61.85546875" style="88" customWidth="1"/>
    <col min="13827" max="13827" width="9.7109375" style="88" bestFit="1" customWidth="1"/>
    <col min="13828" max="13828" width="11.5703125" style="88" bestFit="1" customWidth="1"/>
    <col min="13829" max="13830" width="8.5703125" style="88" bestFit="1" customWidth="1"/>
    <col min="13831" max="13831" width="0.7109375" style="88" customWidth="1"/>
    <col min="13832" max="13832" width="10.42578125" style="88" customWidth="1"/>
    <col min="13833" max="13833" width="9.5703125" style="88" bestFit="1" customWidth="1"/>
    <col min="13834" max="13837" width="9.42578125" style="88" customWidth="1"/>
    <col min="13838" max="13838" width="11.28515625" style="88" customWidth="1"/>
    <col min="13839" max="13839" width="10.42578125" style="88" customWidth="1"/>
    <col min="13840" max="13840" width="9.42578125" style="88" customWidth="1"/>
    <col min="13841" max="13841" width="11" style="88" customWidth="1"/>
    <col min="13842" max="13842" width="10.85546875" style="88" customWidth="1"/>
    <col min="13843" max="13843" width="11.42578125" style="88" customWidth="1"/>
    <col min="13844" max="14080" width="9.140625" style="88"/>
    <col min="14081" max="14081" width="9" style="88" bestFit="1" customWidth="1"/>
    <col min="14082" max="14082" width="61.85546875" style="88" customWidth="1"/>
    <col min="14083" max="14083" width="9.7109375" style="88" bestFit="1" customWidth="1"/>
    <col min="14084" max="14084" width="11.5703125" style="88" bestFit="1" customWidth="1"/>
    <col min="14085" max="14086" width="8.5703125" style="88" bestFit="1" customWidth="1"/>
    <col min="14087" max="14087" width="0.7109375" style="88" customWidth="1"/>
    <col min="14088" max="14088" width="10.42578125" style="88" customWidth="1"/>
    <col min="14089" max="14089" width="9.5703125" style="88" bestFit="1" customWidth="1"/>
    <col min="14090" max="14093" width="9.42578125" style="88" customWidth="1"/>
    <col min="14094" max="14094" width="11.28515625" style="88" customWidth="1"/>
    <col min="14095" max="14095" width="10.42578125" style="88" customWidth="1"/>
    <col min="14096" max="14096" width="9.42578125" style="88" customWidth="1"/>
    <col min="14097" max="14097" width="11" style="88" customWidth="1"/>
    <col min="14098" max="14098" width="10.85546875" style="88" customWidth="1"/>
    <col min="14099" max="14099" width="11.42578125" style="88" customWidth="1"/>
    <col min="14100" max="14336" width="9.140625" style="88"/>
    <col min="14337" max="14337" width="9" style="88" bestFit="1" customWidth="1"/>
    <col min="14338" max="14338" width="61.85546875" style="88" customWidth="1"/>
    <col min="14339" max="14339" width="9.7109375" style="88" bestFit="1" customWidth="1"/>
    <col min="14340" max="14340" width="11.5703125" style="88" bestFit="1" customWidth="1"/>
    <col min="14341" max="14342" width="8.5703125" style="88" bestFit="1" customWidth="1"/>
    <col min="14343" max="14343" width="0.7109375" style="88" customWidth="1"/>
    <col min="14344" max="14344" width="10.42578125" style="88" customWidth="1"/>
    <col min="14345" max="14345" width="9.5703125" style="88" bestFit="1" customWidth="1"/>
    <col min="14346" max="14349" width="9.42578125" style="88" customWidth="1"/>
    <col min="14350" max="14350" width="11.28515625" style="88" customWidth="1"/>
    <col min="14351" max="14351" width="10.42578125" style="88" customWidth="1"/>
    <col min="14352" max="14352" width="9.42578125" style="88" customWidth="1"/>
    <col min="14353" max="14353" width="11" style="88" customWidth="1"/>
    <col min="14354" max="14354" width="10.85546875" style="88" customWidth="1"/>
    <col min="14355" max="14355" width="11.42578125" style="88" customWidth="1"/>
    <col min="14356" max="14592" width="9.140625" style="88"/>
    <col min="14593" max="14593" width="9" style="88" bestFit="1" customWidth="1"/>
    <col min="14594" max="14594" width="61.85546875" style="88" customWidth="1"/>
    <col min="14595" max="14595" width="9.7109375" style="88" bestFit="1" customWidth="1"/>
    <col min="14596" max="14596" width="11.5703125" style="88" bestFit="1" customWidth="1"/>
    <col min="14597" max="14598" width="8.5703125" style="88" bestFit="1" customWidth="1"/>
    <col min="14599" max="14599" width="0.7109375" style="88" customWidth="1"/>
    <col min="14600" max="14600" width="10.42578125" style="88" customWidth="1"/>
    <col min="14601" max="14601" width="9.5703125" style="88" bestFit="1" customWidth="1"/>
    <col min="14602" max="14605" width="9.42578125" style="88" customWidth="1"/>
    <col min="14606" max="14606" width="11.28515625" style="88" customWidth="1"/>
    <col min="14607" max="14607" width="10.42578125" style="88" customWidth="1"/>
    <col min="14608" max="14608" width="9.42578125" style="88" customWidth="1"/>
    <col min="14609" max="14609" width="11" style="88" customWidth="1"/>
    <col min="14610" max="14610" width="10.85546875" style="88" customWidth="1"/>
    <col min="14611" max="14611" width="11.42578125" style="88" customWidth="1"/>
    <col min="14612" max="14848" width="9.140625" style="88"/>
    <col min="14849" max="14849" width="9" style="88" bestFit="1" customWidth="1"/>
    <col min="14850" max="14850" width="61.85546875" style="88" customWidth="1"/>
    <col min="14851" max="14851" width="9.7109375" style="88" bestFit="1" customWidth="1"/>
    <col min="14852" max="14852" width="11.5703125" style="88" bestFit="1" customWidth="1"/>
    <col min="14853" max="14854" width="8.5703125" style="88" bestFit="1" customWidth="1"/>
    <col min="14855" max="14855" width="0.7109375" style="88" customWidth="1"/>
    <col min="14856" max="14856" width="10.42578125" style="88" customWidth="1"/>
    <col min="14857" max="14857" width="9.5703125" style="88" bestFit="1" customWidth="1"/>
    <col min="14858" max="14861" width="9.42578125" style="88" customWidth="1"/>
    <col min="14862" max="14862" width="11.28515625" style="88" customWidth="1"/>
    <col min="14863" max="14863" width="10.42578125" style="88" customWidth="1"/>
    <col min="14864" max="14864" width="9.42578125" style="88" customWidth="1"/>
    <col min="14865" max="14865" width="11" style="88" customWidth="1"/>
    <col min="14866" max="14866" width="10.85546875" style="88" customWidth="1"/>
    <col min="14867" max="14867" width="11.42578125" style="88" customWidth="1"/>
    <col min="14868" max="15104" width="9.140625" style="88"/>
    <col min="15105" max="15105" width="9" style="88" bestFit="1" customWidth="1"/>
    <col min="15106" max="15106" width="61.85546875" style="88" customWidth="1"/>
    <col min="15107" max="15107" width="9.7109375" style="88" bestFit="1" customWidth="1"/>
    <col min="15108" max="15108" width="11.5703125" style="88" bestFit="1" customWidth="1"/>
    <col min="15109" max="15110" width="8.5703125" style="88" bestFit="1" customWidth="1"/>
    <col min="15111" max="15111" width="0.7109375" style="88" customWidth="1"/>
    <col min="15112" max="15112" width="10.42578125" style="88" customWidth="1"/>
    <col min="15113" max="15113" width="9.5703125" style="88" bestFit="1" customWidth="1"/>
    <col min="15114" max="15117" width="9.42578125" style="88" customWidth="1"/>
    <col min="15118" max="15118" width="11.28515625" style="88" customWidth="1"/>
    <col min="15119" max="15119" width="10.42578125" style="88" customWidth="1"/>
    <col min="15120" max="15120" width="9.42578125" style="88" customWidth="1"/>
    <col min="15121" max="15121" width="11" style="88" customWidth="1"/>
    <col min="15122" max="15122" width="10.85546875" style="88" customWidth="1"/>
    <col min="15123" max="15123" width="11.42578125" style="88" customWidth="1"/>
    <col min="15124" max="15360" width="9.140625" style="88"/>
    <col min="15361" max="15361" width="9" style="88" bestFit="1" customWidth="1"/>
    <col min="15362" max="15362" width="61.85546875" style="88" customWidth="1"/>
    <col min="15363" max="15363" width="9.7109375" style="88" bestFit="1" customWidth="1"/>
    <col min="15364" max="15364" width="11.5703125" style="88" bestFit="1" customWidth="1"/>
    <col min="15365" max="15366" width="8.5703125" style="88" bestFit="1" customWidth="1"/>
    <col min="15367" max="15367" width="0.7109375" style="88" customWidth="1"/>
    <col min="15368" max="15368" width="10.42578125" style="88" customWidth="1"/>
    <col min="15369" max="15369" width="9.5703125" style="88" bestFit="1" customWidth="1"/>
    <col min="15370" max="15373" width="9.42578125" style="88" customWidth="1"/>
    <col min="15374" max="15374" width="11.28515625" style="88" customWidth="1"/>
    <col min="15375" max="15375" width="10.42578125" style="88" customWidth="1"/>
    <col min="15376" max="15376" width="9.42578125" style="88" customWidth="1"/>
    <col min="15377" max="15377" width="11" style="88" customWidth="1"/>
    <col min="15378" max="15378" width="10.85546875" style="88" customWidth="1"/>
    <col min="15379" max="15379" width="11.42578125" style="88" customWidth="1"/>
    <col min="15380" max="15616" width="9.140625" style="88"/>
    <col min="15617" max="15617" width="9" style="88" bestFit="1" customWidth="1"/>
    <col min="15618" max="15618" width="61.85546875" style="88" customWidth="1"/>
    <col min="15619" max="15619" width="9.7109375" style="88" bestFit="1" customWidth="1"/>
    <col min="15620" max="15620" width="11.5703125" style="88" bestFit="1" customWidth="1"/>
    <col min="15621" max="15622" width="8.5703125" style="88" bestFit="1" customWidth="1"/>
    <col min="15623" max="15623" width="0.7109375" style="88" customWidth="1"/>
    <col min="15624" max="15624" width="10.42578125" style="88" customWidth="1"/>
    <col min="15625" max="15625" width="9.5703125" style="88" bestFit="1" customWidth="1"/>
    <col min="15626" max="15629" width="9.42578125" style="88" customWidth="1"/>
    <col min="15630" max="15630" width="11.28515625" style="88" customWidth="1"/>
    <col min="15631" max="15631" width="10.42578125" style="88" customWidth="1"/>
    <col min="15632" max="15632" width="9.42578125" style="88" customWidth="1"/>
    <col min="15633" max="15633" width="11" style="88" customWidth="1"/>
    <col min="15634" max="15634" width="10.85546875" style="88" customWidth="1"/>
    <col min="15635" max="15635" width="11.42578125" style="88" customWidth="1"/>
    <col min="15636" max="15872" width="9.140625" style="88"/>
    <col min="15873" max="15873" width="9" style="88" bestFit="1" customWidth="1"/>
    <col min="15874" max="15874" width="61.85546875" style="88" customWidth="1"/>
    <col min="15875" max="15875" width="9.7109375" style="88" bestFit="1" customWidth="1"/>
    <col min="15876" max="15876" width="11.5703125" style="88" bestFit="1" customWidth="1"/>
    <col min="15877" max="15878" width="8.5703125" style="88" bestFit="1" customWidth="1"/>
    <col min="15879" max="15879" width="0.7109375" style="88" customWidth="1"/>
    <col min="15880" max="15880" width="10.42578125" style="88" customWidth="1"/>
    <col min="15881" max="15881" width="9.5703125" style="88" bestFit="1" customWidth="1"/>
    <col min="15882" max="15885" width="9.42578125" style="88" customWidth="1"/>
    <col min="15886" max="15886" width="11.28515625" style="88" customWidth="1"/>
    <col min="15887" max="15887" width="10.42578125" style="88" customWidth="1"/>
    <col min="15888" max="15888" width="9.42578125" style="88" customWidth="1"/>
    <col min="15889" max="15889" width="11" style="88" customWidth="1"/>
    <col min="15890" max="15890" width="10.85546875" style="88" customWidth="1"/>
    <col min="15891" max="15891" width="11.42578125" style="88" customWidth="1"/>
    <col min="15892" max="16128" width="9.140625" style="88"/>
    <col min="16129" max="16129" width="9" style="88" bestFit="1" customWidth="1"/>
    <col min="16130" max="16130" width="61.85546875" style="88" customWidth="1"/>
    <col min="16131" max="16131" width="9.7109375" style="88" bestFit="1" customWidth="1"/>
    <col min="16132" max="16132" width="11.5703125" style="88" bestFit="1" customWidth="1"/>
    <col min="16133" max="16134" width="8.5703125" style="88" bestFit="1" customWidth="1"/>
    <col min="16135" max="16135" width="0.7109375" style="88" customWidth="1"/>
    <col min="16136" max="16136" width="10.42578125" style="88" customWidth="1"/>
    <col min="16137" max="16137" width="9.5703125" style="88" bestFit="1" customWidth="1"/>
    <col min="16138" max="16141" width="9.42578125" style="88" customWidth="1"/>
    <col min="16142" max="16142" width="11.28515625" style="88" customWidth="1"/>
    <col min="16143" max="16143" width="10.42578125" style="88" customWidth="1"/>
    <col min="16144" max="16144" width="9.42578125" style="88" customWidth="1"/>
    <col min="16145" max="16145" width="11" style="88" customWidth="1"/>
    <col min="16146" max="16146" width="10.85546875" style="88" customWidth="1"/>
    <col min="16147" max="16147" width="11.42578125" style="88" customWidth="1"/>
    <col min="16148" max="16384" width="9.140625" style="88"/>
  </cols>
  <sheetData>
    <row r="1" spans="1:19" ht="15.75">
      <c r="A1" s="1398" t="s">
        <v>469</v>
      </c>
      <c r="B1" s="1396"/>
      <c r="C1" s="1396"/>
      <c r="D1" s="1396"/>
      <c r="E1" s="1396"/>
      <c r="F1" s="1396"/>
      <c r="G1" s="1396"/>
      <c r="H1" s="1396"/>
      <c r="I1" s="1396"/>
      <c r="J1" s="1396"/>
      <c r="K1" s="1396"/>
      <c r="L1" s="1396"/>
      <c r="M1" s="1396"/>
      <c r="N1" s="1396"/>
      <c r="O1" s="1396"/>
      <c r="P1" s="1396"/>
      <c r="Q1" s="1396"/>
      <c r="R1" s="1396"/>
      <c r="S1" s="1397"/>
    </row>
    <row r="2" spans="1:19">
      <c r="A2" s="69"/>
      <c r="B2" s="106"/>
      <c r="C2" s="95"/>
      <c r="D2" s="95"/>
      <c r="E2" s="95"/>
      <c r="F2" s="108"/>
      <c r="G2" s="108"/>
      <c r="I2" s="108"/>
      <c r="J2" s="108"/>
      <c r="K2" s="108"/>
      <c r="L2" s="108"/>
      <c r="M2" s="108"/>
      <c r="N2" s="108"/>
    </row>
    <row r="3" spans="1:19">
      <c r="A3" s="91"/>
      <c r="B3" s="110"/>
      <c r="C3" s="220" t="s">
        <v>87</v>
      </c>
      <c r="D3" s="169"/>
      <c r="E3" s="169"/>
      <c r="F3" s="170"/>
      <c r="G3" s="114"/>
      <c r="H3" s="1390" t="s">
        <v>225</v>
      </c>
      <c r="I3" s="1390"/>
      <c r="J3" s="1390"/>
      <c r="K3" s="1390"/>
      <c r="L3" s="1390"/>
      <c r="M3" s="1390"/>
      <c r="N3" s="1391" t="s">
        <v>226</v>
      </c>
      <c r="O3" s="1391"/>
      <c r="P3" s="1391"/>
      <c r="Q3" s="1391"/>
      <c r="R3" s="1391"/>
      <c r="S3" s="1391"/>
    </row>
    <row r="4" spans="1:19">
      <c r="A4" s="171" t="s">
        <v>88</v>
      </c>
      <c r="B4" s="116" t="s">
        <v>89</v>
      </c>
      <c r="C4" s="172" t="s">
        <v>90</v>
      </c>
      <c r="D4" s="172" t="s">
        <v>91</v>
      </c>
      <c r="E4" s="172" t="s">
        <v>92</v>
      </c>
      <c r="F4" s="173" t="s">
        <v>0</v>
      </c>
      <c r="G4" s="119"/>
      <c r="H4" s="120">
        <v>2015</v>
      </c>
      <c r="I4" s="120">
        <v>2016</v>
      </c>
      <c r="J4" s="120">
        <v>2017</v>
      </c>
      <c r="K4" s="120">
        <v>2018</v>
      </c>
      <c r="L4" s="120">
        <v>2019</v>
      </c>
      <c r="M4" s="120">
        <v>2020</v>
      </c>
      <c r="N4" s="120">
        <v>2015</v>
      </c>
      <c r="O4" s="120">
        <v>2016</v>
      </c>
      <c r="P4" s="120">
        <v>2017</v>
      </c>
      <c r="Q4" s="120">
        <v>2018</v>
      </c>
      <c r="R4" s="120">
        <v>2019</v>
      </c>
      <c r="S4" s="120">
        <v>2020</v>
      </c>
    </row>
    <row r="5" spans="1:19">
      <c r="A5" s="128" t="s">
        <v>93</v>
      </c>
      <c r="B5" s="122" t="s">
        <v>94</v>
      </c>
      <c r="C5" s="124" t="s">
        <v>95</v>
      </c>
      <c r="D5" s="124" t="s">
        <v>96</v>
      </c>
      <c r="E5" s="124" t="s">
        <v>111</v>
      </c>
      <c r="F5" s="174" t="s">
        <v>98</v>
      </c>
      <c r="G5" s="126"/>
      <c r="H5" s="127"/>
      <c r="I5" s="127"/>
      <c r="J5" s="127"/>
      <c r="K5" s="127"/>
      <c r="L5" s="127"/>
      <c r="M5" s="127"/>
      <c r="N5" s="127"/>
      <c r="O5" s="127"/>
      <c r="P5" s="128"/>
      <c r="Q5" s="128"/>
      <c r="R5" s="128"/>
      <c r="S5" s="128"/>
    </row>
    <row r="6" spans="1:19">
      <c r="A6" s="171"/>
      <c r="B6" s="129" t="s">
        <v>99</v>
      </c>
      <c r="C6" s="176"/>
      <c r="D6" s="177"/>
      <c r="E6" s="177"/>
      <c r="F6" s="178"/>
      <c r="G6" s="132"/>
      <c r="H6" s="179"/>
      <c r="I6" s="179"/>
      <c r="J6" s="179"/>
      <c r="K6" s="179"/>
      <c r="L6" s="179"/>
      <c r="M6" s="179"/>
      <c r="N6" s="92"/>
      <c r="O6" s="92"/>
      <c r="P6" s="92"/>
      <c r="Q6" s="92"/>
      <c r="R6" s="92"/>
      <c r="S6" s="92"/>
    </row>
    <row r="7" spans="1:19">
      <c r="A7" s="92"/>
      <c r="B7" s="134"/>
      <c r="C7" s="176"/>
      <c r="D7" s="180"/>
      <c r="E7" s="180"/>
      <c r="F7" s="130"/>
      <c r="G7" s="135"/>
      <c r="H7" s="136"/>
      <c r="I7" s="136"/>
      <c r="J7" s="136"/>
      <c r="K7" s="136"/>
      <c r="L7" s="136"/>
      <c r="M7" s="136"/>
      <c r="N7" s="92"/>
      <c r="O7" s="92"/>
      <c r="P7" s="92"/>
      <c r="Q7" s="92"/>
      <c r="R7" s="92"/>
      <c r="S7" s="92"/>
    </row>
    <row r="8" spans="1:19">
      <c r="A8" s="181">
        <v>1.1000000000000001</v>
      </c>
      <c r="B8" s="134" t="s">
        <v>162</v>
      </c>
      <c r="C8" s="512">
        <v>6.0693641618497121E-2</v>
      </c>
      <c r="D8" s="134" t="str">
        <f>Inputs!$D$82</f>
        <v>Support staff</v>
      </c>
      <c r="E8" s="222">
        <v>1</v>
      </c>
      <c r="F8" s="130">
        <f>C8*E8</f>
        <v>6.0693641618497121E-2</v>
      </c>
      <c r="G8" s="135"/>
      <c r="H8" s="971">
        <f>Inputs!L$82</f>
        <v>68.441017362959727</v>
      </c>
      <c r="I8" s="971">
        <f>Inputs!M$82</f>
        <v>69.791189569063036</v>
      </c>
      <c r="J8" s="971">
        <f>Inputs!N$82</f>
        <v>71.02222509185215</v>
      </c>
      <c r="K8" s="971">
        <f>Inputs!O$82</f>
        <v>72.274974651437702</v>
      </c>
      <c r="L8" s="971">
        <f>Inputs!P$82</f>
        <v>73.549821258208297</v>
      </c>
      <c r="M8" s="971">
        <f>Inputs!Q$82</f>
        <v>74.847154678410959</v>
      </c>
      <c r="N8" s="971">
        <f t="shared" ref="N8:S8" si="0">H8*$F8</f>
        <v>4.1539345798328169</v>
      </c>
      <c r="O8" s="971">
        <f t="shared" si="0"/>
        <v>4.2358814478333064</v>
      </c>
      <c r="P8" s="971">
        <f t="shared" si="0"/>
        <v>4.3105974766731086</v>
      </c>
      <c r="Q8" s="971">
        <f t="shared" si="0"/>
        <v>4.3866314094803238</v>
      </c>
      <c r="R8" s="971">
        <f t="shared" si="0"/>
        <v>4.4640064925502152</v>
      </c>
      <c r="S8" s="971">
        <f t="shared" si="0"/>
        <v>4.5427463822156948</v>
      </c>
    </row>
    <row r="9" spans="1:19">
      <c r="A9" s="181"/>
      <c r="B9" s="242" t="s">
        <v>163</v>
      </c>
      <c r="C9" s="512"/>
      <c r="D9" s="134"/>
      <c r="E9" s="222"/>
      <c r="F9" s="130"/>
      <c r="G9" s="135"/>
      <c r="H9" s="982"/>
      <c r="I9" s="982"/>
      <c r="J9" s="982"/>
      <c r="K9" s="982"/>
      <c r="L9" s="982"/>
      <c r="M9" s="982"/>
      <c r="N9" s="971"/>
      <c r="O9" s="971"/>
      <c r="P9" s="971"/>
      <c r="Q9" s="971"/>
      <c r="R9" s="971"/>
      <c r="S9" s="971"/>
    </row>
    <row r="10" spans="1:19">
      <c r="A10" s="181"/>
      <c r="B10" s="134" t="s">
        <v>164</v>
      </c>
      <c r="C10" s="512"/>
      <c r="D10" s="134"/>
      <c r="E10" s="222"/>
      <c r="F10" s="130"/>
      <c r="G10" s="135"/>
      <c r="H10" s="982"/>
      <c r="I10" s="982"/>
      <c r="J10" s="982"/>
      <c r="K10" s="982"/>
      <c r="L10" s="982"/>
      <c r="M10" s="982"/>
      <c r="N10" s="971"/>
      <c r="O10" s="971"/>
      <c r="P10" s="971"/>
      <c r="Q10" s="971"/>
      <c r="R10" s="971"/>
      <c r="S10" s="971"/>
    </row>
    <row r="11" spans="1:19">
      <c r="A11" s="181"/>
      <c r="B11" s="242" t="s">
        <v>165</v>
      </c>
      <c r="C11" s="512"/>
      <c r="D11" s="134"/>
      <c r="E11" s="222"/>
      <c r="F11" s="130"/>
      <c r="G11" s="135"/>
      <c r="H11" s="982"/>
      <c r="I11" s="982"/>
      <c r="J11" s="982"/>
      <c r="K11" s="982"/>
      <c r="L11" s="982"/>
      <c r="M11" s="982"/>
      <c r="N11" s="971"/>
      <c r="O11" s="971"/>
      <c r="P11" s="971"/>
      <c r="Q11" s="971"/>
      <c r="R11" s="971"/>
      <c r="S11" s="971"/>
    </row>
    <row r="12" spans="1:19">
      <c r="A12" s="181">
        <v>1.2</v>
      </c>
      <c r="B12" s="134" t="s">
        <v>166</v>
      </c>
      <c r="C12" s="512">
        <v>0.17341040462427745</v>
      </c>
      <c r="D12" s="134" t="str">
        <f>Inputs!$D$82</f>
        <v>Support staff</v>
      </c>
      <c r="E12" s="222">
        <v>1</v>
      </c>
      <c r="F12" s="130">
        <f>C12*E12</f>
        <v>0.17341040462427745</v>
      </c>
      <c r="G12" s="135"/>
      <c r="H12" s="971">
        <f>Inputs!L$82</f>
        <v>68.441017362959727</v>
      </c>
      <c r="I12" s="971">
        <f>Inputs!M$82</f>
        <v>69.791189569063036</v>
      </c>
      <c r="J12" s="971">
        <f>Inputs!N$82</f>
        <v>71.02222509185215</v>
      </c>
      <c r="K12" s="971">
        <f>Inputs!O$82</f>
        <v>72.274974651437702</v>
      </c>
      <c r="L12" s="971">
        <f>Inputs!P$82</f>
        <v>73.549821258208297</v>
      </c>
      <c r="M12" s="971">
        <f>Inputs!Q$82</f>
        <v>74.847154678410959</v>
      </c>
      <c r="N12" s="971">
        <f t="shared" ref="N12:S13" si="1">H12*$F12</f>
        <v>11.868384513808046</v>
      </c>
      <c r="O12" s="971">
        <f t="shared" si="1"/>
        <v>12.102518422380873</v>
      </c>
      <c r="P12" s="971">
        <f t="shared" si="1"/>
        <v>12.315992790494592</v>
      </c>
      <c r="Q12" s="971">
        <f t="shared" si="1"/>
        <v>12.533232598515209</v>
      </c>
      <c r="R12" s="971">
        <f t="shared" si="1"/>
        <v>12.754304264429184</v>
      </c>
      <c r="S12" s="971">
        <f t="shared" si="1"/>
        <v>12.979275377759125</v>
      </c>
    </row>
    <row r="13" spans="1:19">
      <c r="A13" s="181">
        <v>1.3</v>
      </c>
      <c r="B13" s="180" t="s">
        <v>167</v>
      </c>
      <c r="C13" s="512">
        <v>6.936416184971099E-2</v>
      </c>
      <c r="D13" s="134" t="str">
        <f>Inputs!$D$82</f>
        <v>Support staff</v>
      </c>
      <c r="E13" s="222">
        <v>1</v>
      </c>
      <c r="F13" s="130">
        <f>C13*E13</f>
        <v>6.936416184971099E-2</v>
      </c>
      <c r="G13" s="135"/>
      <c r="H13" s="971">
        <f>Inputs!L$82</f>
        <v>68.441017362959727</v>
      </c>
      <c r="I13" s="971">
        <f>Inputs!M$82</f>
        <v>69.791189569063036</v>
      </c>
      <c r="J13" s="971">
        <f>Inputs!N$82</f>
        <v>71.02222509185215</v>
      </c>
      <c r="K13" s="971">
        <f>Inputs!O$82</f>
        <v>72.274974651437702</v>
      </c>
      <c r="L13" s="971">
        <f>Inputs!P$82</f>
        <v>73.549821258208297</v>
      </c>
      <c r="M13" s="971">
        <f>Inputs!Q$82</f>
        <v>74.847154678410959</v>
      </c>
      <c r="N13" s="971">
        <f t="shared" si="1"/>
        <v>4.7473538055232183</v>
      </c>
      <c r="O13" s="971">
        <f t="shared" si="1"/>
        <v>4.8410073689523498</v>
      </c>
      <c r="P13" s="971">
        <f t="shared" si="1"/>
        <v>4.9263971161978377</v>
      </c>
      <c r="Q13" s="971">
        <f t="shared" si="1"/>
        <v>5.0132930394060837</v>
      </c>
      <c r="R13" s="971">
        <f t="shared" si="1"/>
        <v>5.1017217057716744</v>
      </c>
      <c r="S13" s="971">
        <f t="shared" si="1"/>
        <v>5.191710151103651</v>
      </c>
    </row>
    <row r="14" spans="1:19">
      <c r="A14" s="181"/>
      <c r="B14" s="180"/>
      <c r="C14" s="512"/>
      <c r="D14" s="134"/>
      <c r="E14" s="222"/>
      <c r="F14" s="130"/>
      <c r="G14" s="135"/>
      <c r="H14" s="971"/>
      <c r="I14" s="971"/>
      <c r="J14" s="971"/>
      <c r="K14" s="971"/>
      <c r="L14" s="971"/>
      <c r="M14" s="971"/>
      <c r="N14" s="971"/>
      <c r="O14" s="971"/>
      <c r="P14" s="971"/>
      <c r="Q14" s="971"/>
      <c r="R14" s="971"/>
      <c r="S14" s="971"/>
    </row>
    <row r="15" spans="1:19">
      <c r="A15" s="181">
        <v>1.4</v>
      </c>
      <c r="B15" s="180" t="s">
        <v>168</v>
      </c>
      <c r="C15" s="512">
        <v>6.936416184971099E-2</v>
      </c>
      <c r="D15" s="134" t="str">
        <f>Inputs!$D$82</f>
        <v>Support staff</v>
      </c>
      <c r="E15" s="222">
        <v>1</v>
      </c>
      <c r="F15" s="130">
        <f>C15*E15</f>
        <v>6.936416184971099E-2</v>
      </c>
      <c r="G15" s="135"/>
      <c r="H15" s="971">
        <f>Inputs!L$82</f>
        <v>68.441017362959727</v>
      </c>
      <c r="I15" s="971">
        <f>Inputs!M$82</f>
        <v>69.791189569063036</v>
      </c>
      <c r="J15" s="971">
        <f>Inputs!N$82</f>
        <v>71.02222509185215</v>
      </c>
      <c r="K15" s="971">
        <f>Inputs!O$82</f>
        <v>72.274974651437702</v>
      </c>
      <c r="L15" s="971">
        <f>Inputs!P$82</f>
        <v>73.549821258208297</v>
      </c>
      <c r="M15" s="971">
        <f>Inputs!Q$82</f>
        <v>74.847154678410959</v>
      </c>
      <c r="N15" s="971">
        <f t="shared" ref="N15:S15" si="2">H15*$F15</f>
        <v>4.7473538055232183</v>
      </c>
      <c r="O15" s="971">
        <f t="shared" si="2"/>
        <v>4.8410073689523498</v>
      </c>
      <c r="P15" s="971">
        <f t="shared" si="2"/>
        <v>4.9263971161978377</v>
      </c>
      <c r="Q15" s="971">
        <f t="shared" si="2"/>
        <v>5.0132930394060837</v>
      </c>
      <c r="R15" s="971">
        <f t="shared" si="2"/>
        <v>5.1017217057716744</v>
      </c>
      <c r="S15" s="971">
        <f t="shared" si="2"/>
        <v>5.191710151103651</v>
      </c>
    </row>
    <row r="16" spans="1:19">
      <c r="A16" s="181"/>
      <c r="B16" s="180" t="s">
        <v>169</v>
      </c>
      <c r="C16" s="512"/>
      <c r="D16" s="134"/>
      <c r="E16" s="222"/>
      <c r="F16" s="130"/>
      <c r="G16" s="135"/>
      <c r="H16" s="971"/>
      <c r="I16" s="971"/>
      <c r="J16" s="971"/>
      <c r="K16" s="971"/>
      <c r="L16" s="971"/>
      <c r="M16" s="971"/>
      <c r="N16" s="971"/>
      <c r="O16" s="971"/>
      <c r="P16" s="971"/>
      <c r="Q16" s="971"/>
      <c r="R16" s="971"/>
      <c r="S16" s="971"/>
    </row>
    <row r="17" spans="1:19">
      <c r="A17" s="181">
        <v>1.5</v>
      </c>
      <c r="B17" s="134" t="s">
        <v>170</v>
      </c>
      <c r="C17" s="512">
        <v>6.0693641618497121E-2</v>
      </c>
      <c r="D17" s="134" t="str">
        <f>Inputs!$D$82</f>
        <v>Support staff</v>
      </c>
      <c r="E17" s="222">
        <v>1</v>
      </c>
      <c r="F17" s="130">
        <f>C17*E17</f>
        <v>6.0693641618497121E-2</v>
      </c>
      <c r="G17" s="135"/>
      <c r="H17" s="971">
        <f>Inputs!L$82</f>
        <v>68.441017362959727</v>
      </c>
      <c r="I17" s="971">
        <f>Inputs!M$82</f>
        <v>69.791189569063036</v>
      </c>
      <c r="J17" s="971">
        <f>Inputs!N$82</f>
        <v>71.02222509185215</v>
      </c>
      <c r="K17" s="971">
        <f>Inputs!O$82</f>
        <v>72.274974651437702</v>
      </c>
      <c r="L17" s="971">
        <f>Inputs!P$82</f>
        <v>73.549821258208297</v>
      </c>
      <c r="M17" s="971">
        <f>Inputs!Q$82</f>
        <v>74.847154678410959</v>
      </c>
      <c r="N17" s="971">
        <f t="shared" ref="N17:S17" si="3">H17*$F17</f>
        <v>4.1539345798328169</v>
      </c>
      <c r="O17" s="971">
        <f t="shared" si="3"/>
        <v>4.2358814478333064</v>
      </c>
      <c r="P17" s="971">
        <f t="shared" si="3"/>
        <v>4.3105974766731086</v>
      </c>
      <c r="Q17" s="971">
        <f t="shared" si="3"/>
        <v>4.3866314094803238</v>
      </c>
      <c r="R17" s="971">
        <f t="shared" si="3"/>
        <v>4.4640064925502152</v>
      </c>
      <c r="S17" s="971">
        <f t="shared" si="3"/>
        <v>4.5427463822156948</v>
      </c>
    </row>
    <row r="18" spans="1:19">
      <c r="A18" s="92"/>
      <c r="B18" s="134" t="s">
        <v>138</v>
      </c>
      <c r="C18" s="512"/>
      <c r="D18" s="134"/>
      <c r="E18" s="222"/>
      <c r="F18" s="130"/>
      <c r="G18" s="135"/>
      <c r="H18" s="971"/>
      <c r="I18" s="971"/>
      <c r="J18" s="971"/>
      <c r="K18" s="971"/>
      <c r="L18" s="971"/>
      <c r="M18" s="971"/>
      <c r="N18" s="971"/>
      <c r="O18" s="971"/>
      <c r="P18" s="971"/>
      <c r="Q18" s="971"/>
      <c r="R18" s="971"/>
      <c r="S18" s="971"/>
    </row>
    <row r="19" spans="1:19">
      <c r="A19" s="181">
        <v>1.6</v>
      </c>
      <c r="B19" s="180" t="s">
        <v>171</v>
      </c>
      <c r="C19" s="512">
        <v>0</v>
      </c>
      <c r="D19" s="134" t="str">
        <f>Inputs!$D$82</f>
        <v>Support staff</v>
      </c>
      <c r="E19" s="222">
        <v>1</v>
      </c>
      <c r="F19" s="130">
        <f>C19*E19</f>
        <v>0</v>
      </c>
      <c r="G19" s="135"/>
      <c r="H19" s="971">
        <f>Inputs!L$82</f>
        <v>68.441017362959727</v>
      </c>
      <c r="I19" s="971">
        <f>Inputs!M$82</f>
        <v>69.791189569063036</v>
      </c>
      <c r="J19" s="971">
        <f>Inputs!N$82</f>
        <v>71.02222509185215</v>
      </c>
      <c r="K19" s="971">
        <f>Inputs!O$82</f>
        <v>72.274974651437702</v>
      </c>
      <c r="L19" s="971">
        <f>Inputs!P$82</f>
        <v>73.549821258208297</v>
      </c>
      <c r="M19" s="971">
        <f>Inputs!Q$82</f>
        <v>74.847154678410959</v>
      </c>
      <c r="N19" s="971">
        <f t="shared" ref="N19:S19" si="4">H19*$F19</f>
        <v>0</v>
      </c>
      <c r="O19" s="971">
        <f t="shared" si="4"/>
        <v>0</v>
      </c>
      <c r="P19" s="971">
        <f t="shared" si="4"/>
        <v>0</v>
      </c>
      <c r="Q19" s="971">
        <f t="shared" si="4"/>
        <v>0</v>
      </c>
      <c r="R19" s="971">
        <f t="shared" si="4"/>
        <v>0</v>
      </c>
      <c r="S19" s="971">
        <f t="shared" si="4"/>
        <v>0</v>
      </c>
    </row>
    <row r="20" spans="1:19">
      <c r="A20" s="181"/>
      <c r="B20" s="134"/>
      <c r="C20" s="130"/>
      <c r="D20" s="134"/>
      <c r="E20" s="243"/>
      <c r="F20" s="130"/>
      <c r="G20" s="135"/>
      <c r="H20" s="982"/>
      <c r="I20" s="982"/>
      <c r="J20" s="982"/>
      <c r="K20" s="982"/>
      <c r="L20" s="982"/>
      <c r="M20" s="982"/>
      <c r="N20" s="971"/>
      <c r="O20" s="971"/>
      <c r="P20" s="971"/>
      <c r="Q20" s="971"/>
      <c r="R20" s="971"/>
      <c r="S20" s="971"/>
    </row>
    <row r="21" spans="1:19">
      <c r="A21" s="94"/>
      <c r="B21" s="141" t="s">
        <v>44</v>
      </c>
      <c r="C21" s="142">
        <f>SUM(C6:C20)</f>
        <v>0.4335260115606937</v>
      </c>
      <c r="D21" s="143"/>
      <c r="E21" s="223"/>
      <c r="F21" s="142">
        <f>SUM(F6:F20)</f>
        <v>0.4335260115606937</v>
      </c>
      <c r="G21" s="144"/>
      <c r="H21" s="992"/>
      <c r="I21" s="992"/>
      <c r="J21" s="992"/>
      <c r="K21" s="992"/>
      <c r="L21" s="992"/>
      <c r="M21" s="992"/>
      <c r="N21" s="992">
        <f t="shared" ref="N21:S21" si="5">SUM(N8:N20)</f>
        <v>29.670961284520118</v>
      </c>
      <c r="O21" s="992">
        <f t="shared" si="5"/>
        <v>30.256296055952188</v>
      </c>
      <c r="P21" s="992">
        <f t="shared" si="5"/>
        <v>30.789981976236483</v>
      </c>
      <c r="Q21" s="992">
        <f t="shared" si="5"/>
        <v>31.33308149628802</v>
      </c>
      <c r="R21" s="992">
        <f t="shared" si="5"/>
        <v>31.885760661072961</v>
      </c>
      <c r="S21" s="992">
        <f t="shared" si="5"/>
        <v>32.448188444397815</v>
      </c>
    </row>
    <row r="22" spans="1:19" s="102" customFormat="1">
      <c r="A22" s="99"/>
      <c r="B22" s="146" t="s">
        <v>103</v>
      </c>
      <c r="C22" s="130"/>
      <c r="D22" s="134"/>
      <c r="E22" s="134"/>
      <c r="F22" s="130"/>
      <c r="G22" s="149"/>
      <c r="H22" s="982"/>
      <c r="I22" s="982"/>
      <c r="J22" s="982"/>
      <c r="K22" s="982"/>
      <c r="L22" s="982"/>
      <c r="M22" s="982"/>
      <c r="N22" s="971"/>
      <c r="O22" s="971"/>
      <c r="P22" s="971"/>
      <c r="Q22" s="971"/>
      <c r="R22" s="971"/>
      <c r="S22" s="971"/>
    </row>
    <row r="23" spans="1:19" s="102" customFormat="1">
      <c r="A23" s="99"/>
      <c r="B23" s="134"/>
      <c r="C23" s="130"/>
      <c r="D23" s="134"/>
      <c r="E23" s="134"/>
      <c r="F23" s="130"/>
      <c r="G23" s="149"/>
      <c r="H23" s="971"/>
      <c r="I23" s="971"/>
      <c r="J23" s="971"/>
      <c r="K23" s="971"/>
      <c r="L23" s="971"/>
      <c r="M23" s="971"/>
      <c r="N23" s="971"/>
      <c r="O23" s="971"/>
      <c r="P23" s="971"/>
      <c r="Q23" s="971"/>
      <c r="R23" s="971"/>
      <c r="S23" s="971"/>
    </row>
    <row r="24" spans="1:19" s="102" customFormat="1">
      <c r="A24" s="137">
        <v>2.1</v>
      </c>
      <c r="B24" s="134" t="s">
        <v>140</v>
      </c>
      <c r="C24" s="512">
        <v>0.41666666666666669</v>
      </c>
      <c r="D24" s="1005" t="str">
        <f>Inputs!$D$80</f>
        <v>Skilled Electrical Worker BH</v>
      </c>
      <c r="E24" s="134">
        <v>2</v>
      </c>
      <c r="F24" s="130">
        <f>C24*E24</f>
        <v>0.83333333333333337</v>
      </c>
      <c r="G24" s="149"/>
      <c r="H24" s="971">
        <f>Inputs!L$80</f>
        <v>122.54295007007411</v>
      </c>
      <c r="I24" s="971">
        <f>Inputs!M$80</f>
        <v>124.96041976315415</v>
      </c>
      <c r="J24" s="971">
        <f>Inputs!N$80</f>
        <v>127.16457642850023</v>
      </c>
      <c r="K24" s="971">
        <f>Inputs!O$80</f>
        <v>129.40761185733479</v>
      </c>
      <c r="L24" s="971">
        <f>Inputs!P$80</f>
        <v>131.69021182588875</v>
      </c>
      <c r="M24" s="971">
        <f>Inputs!Q$80</f>
        <v>134.01307420668928</v>
      </c>
      <c r="N24" s="971">
        <f t="shared" ref="N24:S24" si="6">H24*$F24</f>
        <v>102.1191250583951</v>
      </c>
      <c r="O24" s="971">
        <f t="shared" si="6"/>
        <v>104.13368313596179</v>
      </c>
      <c r="P24" s="971">
        <f t="shared" si="6"/>
        <v>105.97048035708353</v>
      </c>
      <c r="Q24" s="971">
        <f t="shared" si="6"/>
        <v>107.83967654777899</v>
      </c>
      <c r="R24" s="971">
        <f t="shared" si="6"/>
        <v>109.74184318824064</v>
      </c>
      <c r="S24" s="971">
        <f t="shared" si="6"/>
        <v>111.67756183890774</v>
      </c>
    </row>
    <row r="25" spans="1:19" s="102" customFormat="1">
      <c r="A25" s="137"/>
      <c r="B25" s="134"/>
      <c r="C25" s="130"/>
      <c r="D25" s="134"/>
      <c r="E25" s="134"/>
      <c r="F25" s="130"/>
      <c r="G25" s="149"/>
      <c r="H25" s="971"/>
      <c r="I25" s="971"/>
      <c r="J25" s="971"/>
      <c r="K25" s="971"/>
      <c r="L25" s="971"/>
      <c r="M25" s="971"/>
      <c r="N25" s="971"/>
      <c r="O25" s="971"/>
      <c r="P25" s="971"/>
      <c r="Q25" s="971"/>
      <c r="R25" s="971"/>
      <c r="S25" s="971"/>
    </row>
    <row r="26" spans="1:19" s="102" customFormat="1">
      <c r="A26" s="148"/>
      <c r="B26" s="141" t="s">
        <v>44</v>
      </c>
      <c r="C26" s="142">
        <f>SUM(C22:C25)</f>
        <v>0.41666666666666669</v>
      </c>
      <c r="D26" s="143"/>
      <c r="E26" s="143"/>
      <c r="F26" s="142">
        <f>SUM(F22:F25)</f>
        <v>0.83333333333333337</v>
      </c>
      <c r="G26" s="493"/>
      <c r="H26" s="995"/>
      <c r="I26" s="995"/>
      <c r="J26" s="995"/>
      <c r="K26" s="995"/>
      <c r="L26" s="995"/>
      <c r="M26" s="995"/>
      <c r="N26" s="996">
        <f t="shared" ref="N26:S26" si="7">SUM(N24:N25)</f>
        <v>102.1191250583951</v>
      </c>
      <c r="O26" s="996">
        <f t="shared" si="7"/>
        <v>104.13368313596179</v>
      </c>
      <c r="P26" s="996">
        <f t="shared" si="7"/>
        <v>105.97048035708353</v>
      </c>
      <c r="Q26" s="996">
        <f t="shared" si="7"/>
        <v>107.83967654777899</v>
      </c>
      <c r="R26" s="996">
        <f t="shared" si="7"/>
        <v>109.74184318824064</v>
      </c>
      <c r="S26" s="996">
        <f t="shared" si="7"/>
        <v>111.67756183890774</v>
      </c>
    </row>
    <row r="27" spans="1:19" s="102" customFormat="1">
      <c r="A27" s="137"/>
      <c r="B27" s="129" t="s">
        <v>104</v>
      </c>
      <c r="C27" s="130"/>
      <c r="D27" s="134"/>
      <c r="E27" s="134"/>
      <c r="F27" s="130"/>
      <c r="G27" s="149"/>
      <c r="H27" s="984"/>
      <c r="I27" s="984"/>
      <c r="J27" s="984"/>
      <c r="K27" s="984"/>
      <c r="L27" s="984"/>
      <c r="M27" s="984"/>
      <c r="N27" s="985"/>
      <c r="O27" s="985"/>
      <c r="P27" s="985"/>
      <c r="Q27" s="985"/>
      <c r="R27" s="985"/>
      <c r="S27" s="985"/>
    </row>
    <row r="28" spans="1:19" s="102" customFormat="1">
      <c r="A28" s="99"/>
      <c r="B28" s="134"/>
      <c r="C28" s="130"/>
      <c r="D28" s="134"/>
      <c r="E28" s="134"/>
      <c r="F28" s="130"/>
      <c r="G28" s="149"/>
      <c r="H28" s="971"/>
      <c r="I28" s="971"/>
      <c r="J28" s="971"/>
      <c r="K28" s="971"/>
      <c r="L28" s="971"/>
      <c r="M28" s="971"/>
      <c r="N28" s="971"/>
      <c r="O28" s="971"/>
      <c r="P28" s="971"/>
      <c r="Q28" s="971"/>
      <c r="R28" s="971"/>
      <c r="S28" s="971"/>
    </row>
    <row r="29" spans="1:19" s="102" customFormat="1">
      <c r="A29" s="137">
        <v>3.1</v>
      </c>
      <c r="B29" s="134" t="s">
        <v>172</v>
      </c>
      <c r="C29" s="512">
        <v>7.2289156626506035E-2</v>
      </c>
      <c r="D29" s="1005" t="str">
        <f>Inputs!$D$80</f>
        <v>Skilled Electrical Worker BH</v>
      </c>
      <c r="E29" s="134">
        <v>2</v>
      </c>
      <c r="F29" s="130">
        <f>C29*E29</f>
        <v>0.14457831325301207</v>
      </c>
      <c r="G29" s="149"/>
      <c r="H29" s="971">
        <f>Inputs!L$80</f>
        <v>122.54295007007411</v>
      </c>
      <c r="I29" s="971">
        <f>Inputs!M$80</f>
        <v>124.96041976315415</v>
      </c>
      <c r="J29" s="971">
        <f>Inputs!N$80</f>
        <v>127.16457642850023</v>
      </c>
      <c r="K29" s="971">
        <f>Inputs!O$80</f>
        <v>129.40761185733479</v>
      </c>
      <c r="L29" s="971">
        <f>Inputs!P$80</f>
        <v>131.69021182588875</v>
      </c>
      <c r="M29" s="971">
        <f>Inputs!Q$80</f>
        <v>134.01307420668928</v>
      </c>
      <c r="N29" s="971">
        <f t="shared" ref="N29:S29" si="8">H29*$F29</f>
        <v>17.717053022179392</v>
      </c>
      <c r="O29" s="971">
        <f t="shared" si="8"/>
        <v>18.066566712745182</v>
      </c>
      <c r="P29" s="971">
        <f t="shared" si="8"/>
        <v>18.385239965566299</v>
      </c>
      <c r="Q29" s="971">
        <f t="shared" si="8"/>
        <v>18.709534244433947</v>
      </c>
      <c r="R29" s="971">
        <f t="shared" si="8"/>
        <v>19.03954869771886</v>
      </c>
      <c r="S29" s="971">
        <f t="shared" si="8"/>
        <v>19.375384222653874</v>
      </c>
    </row>
    <row r="30" spans="1:19" s="102" customFormat="1">
      <c r="A30" s="99"/>
      <c r="B30" s="134" t="s">
        <v>173</v>
      </c>
      <c r="C30" s="512"/>
      <c r="D30" s="134"/>
      <c r="E30" s="134"/>
      <c r="F30" s="130"/>
      <c r="G30" s="149"/>
      <c r="H30" s="971"/>
      <c r="I30" s="971"/>
      <c r="J30" s="971"/>
      <c r="K30" s="971"/>
      <c r="L30" s="971"/>
      <c r="M30" s="971"/>
      <c r="N30" s="971"/>
      <c r="O30" s="971"/>
      <c r="P30" s="971"/>
      <c r="Q30" s="971"/>
      <c r="R30" s="971"/>
      <c r="S30" s="971"/>
    </row>
    <row r="31" spans="1:19" s="102" customFormat="1">
      <c r="A31" s="137">
        <v>3.2</v>
      </c>
      <c r="B31" s="134" t="s">
        <v>174</v>
      </c>
      <c r="C31" s="512">
        <v>0.26024096385542167</v>
      </c>
      <c r="D31" s="1005" t="str">
        <f>Inputs!$D$80</f>
        <v>Skilled Electrical Worker BH</v>
      </c>
      <c r="E31" s="134">
        <v>2</v>
      </c>
      <c r="F31" s="130">
        <f>C31*E31</f>
        <v>0.52048192771084334</v>
      </c>
      <c r="G31" s="149"/>
      <c r="H31" s="971">
        <f>Inputs!L$80</f>
        <v>122.54295007007411</v>
      </c>
      <c r="I31" s="971">
        <f>Inputs!M$80</f>
        <v>124.96041976315415</v>
      </c>
      <c r="J31" s="971">
        <f>Inputs!N$80</f>
        <v>127.16457642850023</v>
      </c>
      <c r="K31" s="971">
        <f>Inputs!O$80</f>
        <v>129.40761185733479</v>
      </c>
      <c r="L31" s="971">
        <f>Inputs!P$80</f>
        <v>131.69021182588875</v>
      </c>
      <c r="M31" s="971">
        <f>Inputs!Q$80</f>
        <v>134.01307420668928</v>
      </c>
      <c r="N31" s="971">
        <f t="shared" ref="N31:S34" si="9">H31*$F31</f>
        <v>63.781390879845802</v>
      </c>
      <c r="O31" s="971">
        <f t="shared" si="9"/>
        <v>65.039640165882631</v>
      </c>
      <c r="P31" s="971">
        <f t="shared" si="9"/>
        <v>66.186863876038672</v>
      </c>
      <c r="Q31" s="971">
        <f t="shared" si="9"/>
        <v>67.354323279962202</v>
      </c>
      <c r="R31" s="971">
        <f t="shared" si="9"/>
        <v>68.542375311787879</v>
      </c>
      <c r="S31" s="971">
        <f t="shared" si="9"/>
        <v>69.751383201553935</v>
      </c>
    </row>
    <row r="32" spans="1:19" s="102" customFormat="1">
      <c r="A32" s="224">
        <v>3.3</v>
      </c>
      <c r="B32" s="134" t="s">
        <v>142</v>
      </c>
      <c r="C32" s="512">
        <v>0.10843373493975904</v>
      </c>
      <c r="D32" s="1005" t="str">
        <f>Inputs!$D$80</f>
        <v>Skilled Electrical Worker BH</v>
      </c>
      <c r="E32" s="134">
        <v>2</v>
      </c>
      <c r="F32" s="130">
        <f>C32*E32</f>
        <v>0.21686746987951808</v>
      </c>
      <c r="G32" s="149"/>
      <c r="H32" s="971">
        <f>Inputs!L$80</f>
        <v>122.54295007007411</v>
      </c>
      <c r="I32" s="971">
        <f>Inputs!M$80</f>
        <v>124.96041976315415</v>
      </c>
      <c r="J32" s="971">
        <f>Inputs!N$80</f>
        <v>127.16457642850023</v>
      </c>
      <c r="K32" s="971">
        <f>Inputs!O$80</f>
        <v>129.40761185733479</v>
      </c>
      <c r="L32" s="971">
        <f>Inputs!P$80</f>
        <v>131.69021182588875</v>
      </c>
      <c r="M32" s="971">
        <f>Inputs!Q$80</f>
        <v>134.01307420668928</v>
      </c>
      <c r="N32" s="971">
        <f t="shared" si="9"/>
        <v>26.575579533269085</v>
      </c>
      <c r="O32" s="971">
        <f t="shared" si="9"/>
        <v>27.099850069117768</v>
      </c>
      <c r="P32" s="971">
        <f t="shared" si="9"/>
        <v>27.577859948349449</v>
      </c>
      <c r="Q32" s="971">
        <f t="shared" si="9"/>
        <v>28.064301366650916</v>
      </c>
      <c r="R32" s="971">
        <f t="shared" si="9"/>
        <v>28.559323046578285</v>
      </c>
      <c r="S32" s="971">
        <f t="shared" si="9"/>
        <v>29.06307633398081</v>
      </c>
    </row>
    <row r="33" spans="1:19" s="102" customFormat="1">
      <c r="A33" s="137">
        <v>3.4</v>
      </c>
      <c r="B33" s="134" t="s">
        <v>175</v>
      </c>
      <c r="C33" s="512">
        <v>5.7831325301204821E-2</v>
      </c>
      <c r="D33" s="1005" t="str">
        <f>Inputs!$D$80</f>
        <v>Skilled Electrical Worker BH</v>
      </c>
      <c r="E33" s="134">
        <v>1</v>
      </c>
      <c r="F33" s="130">
        <f>C33*E33</f>
        <v>5.7831325301204821E-2</v>
      </c>
      <c r="G33" s="149"/>
      <c r="H33" s="971">
        <f>Inputs!L$80</f>
        <v>122.54295007007411</v>
      </c>
      <c r="I33" s="971">
        <f>Inputs!M$80</f>
        <v>124.96041976315415</v>
      </c>
      <c r="J33" s="971">
        <f>Inputs!N$80</f>
        <v>127.16457642850023</v>
      </c>
      <c r="K33" s="971">
        <f>Inputs!O$80</f>
        <v>129.40761185733479</v>
      </c>
      <c r="L33" s="971">
        <f>Inputs!P$80</f>
        <v>131.69021182588875</v>
      </c>
      <c r="M33" s="971">
        <f>Inputs!Q$80</f>
        <v>134.01307420668928</v>
      </c>
      <c r="N33" s="971">
        <f t="shared" si="9"/>
        <v>7.0868212088717559</v>
      </c>
      <c r="O33" s="971">
        <f t="shared" si="9"/>
        <v>7.2266266850980712</v>
      </c>
      <c r="P33" s="971">
        <f t="shared" si="9"/>
        <v>7.3540959862265192</v>
      </c>
      <c r="Q33" s="971">
        <f t="shared" si="9"/>
        <v>7.4838136977735781</v>
      </c>
      <c r="R33" s="971">
        <f t="shared" si="9"/>
        <v>7.6158194790875422</v>
      </c>
      <c r="S33" s="971">
        <f t="shared" si="9"/>
        <v>7.7501536890615492</v>
      </c>
    </row>
    <row r="34" spans="1:19" s="102" customFormat="1">
      <c r="A34" s="137">
        <v>3.5</v>
      </c>
      <c r="B34" s="134" t="s">
        <v>176</v>
      </c>
      <c r="C34" s="512">
        <v>0.1</v>
      </c>
      <c r="D34" s="1005" t="str">
        <f>Inputs!$D$80</f>
        <v>Skilled Electrical Worker BH</v>
      </c>
      <c r="E34" s="134">
        <v>1</v>
      </c>
      <c r="F34" s="130">
        <f>C34*E34</f>
        <v>0.1</v>
      </c>
      <c r="G34" s="149"/>
      <c r="H34" s="971">
        <f>Inputs!L$80</f>
        <v>122.54295007007411</v>
      </c>
      <c r="I34" s="971">
        <f>Inputs!M$80</f>
        <v>124.96041976315415</v>
      </c>
      <c r="J34" s="971">
        <f>Inputs!N$80</f>
        <v>127.16457642850023</v>
      </c>
      <c r="K34" s="971">
        <f>Inputs!O$80</f>
        <v>129.40761185733479</v>
      </c>
      <c r="L34" s="971">
        <f>Inputs!P$80</f>
        <v>131.69021182588875</v>
      </c>
      <c r="M34" s="971">
        <f>Inputs!Q$80</f>
        <v>134.01307420668928</v>
      </c>
      <c r="N34" s="971">
        <f t="shared" si="9"/>
        <v>12.254295007007412</v>
      </c>
      <c r="O34" s="971">
        <f t="shared" si="9"/>
        <v>12.496041976315416</v>
      </c>
      <c r="P34" s="971">
        <f t="shared" si="9"/>
        <v>12.716457642850024</v>
      </c>
      <c r="Q34" s="971">
        <f t="shared" si="9"/>
        <v>12.940761185733479</v>
      </c>
      <c r="R34" s="971">
        <f t="shared" si="9"/>
        <v>13.169021182588876</v>
      </c>
      <c r="S34" s="971">
        <f t="shared" si="9"/>
        <v>13.401307420668928</v>
      </c>
    </row>
    <row r="35" spans="1:19" s="102" customFormat="1">
      <c r="A35" s="148"/>
      <c r="B35" s="141" t="s">
        <v>44</v>
      </c>
      <c r="C35" s="142">
        <f>SUM(C29:C34)</f>
        <v>0.59879518072289162</v>
      </c>
      <c r="D35" s="143" t="s">
        <v>105</v>
      </c>
      <c r="E35" s="143"/>
      <c r="F35" s="142">
        <f>SUM(F29:F34)</f>
        <v>1.0397590361445783</v>
      </c>
      <c r="G35" s="493"/>
      <c r="H35" s="992"/>
      <c r="I35" s="992"/>
      <c r="J35" s="992"/>
      <c r="K35" s="992"/>
      <c r="L35" s="992"/>
      <c r="M35" s="992"/>
      <c r="N35" s="992">
        <f t="shared" ref="N35:S35" si="10">SUM(N29:N34)</f>
        <v>127.41513965117346</v>
      </c>
      <c r="O35" s="992">
        <f t="shared" si="10"/>
        <v>129.92872560915907</v>
      </c>
      <c r="P35" s="992">
        <f t="shared" si="10"/>
        <v>132.22051741903098</v>
      </c>
      <c r="Q35" s="992">
        <f t="shared" si="10"/>
        <v>134.55273377455413</v>
      </c>
      <c r="R35" s="992">
        <f t="shared" si="10"/>
        <v>136.92608771776145</v>
      </c>
      <c r="S35" s="992">
        <f t="shared" si="10"/>
        <v>139.34130486791912</v>
      </c>
    </row>
    <row r="36" spans="1:19" s="102" customFormat="1">
      <c r="A36" s="99"/>
      <c r="B36" s="129" t="s">
        <v>106</v>
      </c>
      <c r="C36" s="130"/>
      <c r="D36" s="134"/>
      <c r="E36" s="134"/>
      <c r="F36" s="130"/>
      <c r="G36" s="149"/>
      <c r="H36" s="984"/>
      <c r="I36" s="984"/>
      <c r="J36" s="984"/>
      <c r="K36" s="984"/>
      <c r="L36" s="984"/>
      <c r="M36" s="984"/>
      <c r="N36" s="998"/>
      <c r="O36" s="998"/>
      <c r="P36" s="998"/>
      <c r="Q36" s="998"/>
      <c r="R36" s="998"/>
      <c r="S36" s="998"/>
    </row>
    <row r="37" spans="1:19" s="102" customFormat="1">
      <c r="A37" s="99"/>
      <c r="B37" s="134"/>
      <c r="C37" s="130"/>
      <c r="D37" s="134"/>
      <c r="E37" s="134"/>
      <c r="F37" s="130"/>
      <c r="G37" s="149"/>
      <c r="H37" s="971"/>
      <c r="I37" s="971"/>
      <c r="J37" s="971"/>
      <c r="K37" s="971"/>
      <c r="L37" s="971"/>
      <c r="M37" s="971"/>
      <c r="N37" s="971"/>
      <c r="O37" s="971"/>
      <c r="P37" s="971"/>
      <c r="Q37" s="971"/>
      <c r="R37" s="971"/>
      <c r="S37" s="971"/>
    </row>
    <row r="38" spans="1:19" s="102" customFormat="1">
      <c r="A38" s="137">
        <v>4.0999999999999996</v>
      </c>
      <c r="B38" s="134" t="s">
        <v>195</v>
      </c>
      <c r="C38" s="512">
        <v>0</v>
      </c>
      <c r="D38" s="1005" t="str">
        <f>Inputs!$D$80</f>
        <v>Skilled Electrical Worker BH</v>
      </c>
      <c r="E38" s="134">
        <v>1</v>
      </c>
      <c r="F38" s="130">
        <f>'CP NC 1Ph (R) AH'!F38</f>
        <v>0</v>
      </c>
      <c r="G38" s="225"/>
      <c r="H38" s="971">
        <f>Inputs!L$80</f>
        <v>122.54295007007411</v>
      </c>
      <c r="I38" s="971">
        <f>Inputs!M$80</f>
        <v>124.96041976315415</v>
      </c>
      <c r="J38" s="971">
        <f>Inputs!N$80</f>
        <v>127.16457642850023</v>
      </c>
      <c r="K38" s="971">
        <f>Inputs!O$80</f>
        <v>129.40761185733479</v>
      </c>
      <c r="L38" s="971">
        <f>Inputs!P$80</f>
        <v>131.69021182588875</v>
      </c>
      <c r="M38" s="971">
        <f>Inputs!Q$80</f>
        <v>134.01307420668928</v>
      </c>
      <c r="N38" s="971">
        <f t="shared" ref="N38:S39" si="11">H38*$F38</f>
        <v>0</v>
      </c>
      <c r="O38" s="971">
        <f t="shared" si="11"/>
        <v>0</v>
      </c>
      <c r="P38" s="971">
        <f t="shared" si="11"/>
        <v>0</v>
      </c>
      <c r="Q38" s="971">
        <f t="shared" si="11"/>
        <v>0</v>
      </c>
      <c r="R38" s="971">
        <f t="shared" si="11"/>
        <v>0</v>
      </c>
      <c r="S38" s="971">
        <f t="shared" si="11"/>
        <v>0</v>
      </c>
    </row>
    <row r="39" spans="1:19">
      <c r="A39" s="181">
        <v>4.2</v>
      </c>
      <c r="B39" s="134" t="s">
        <v>177</v>
      </c>
      <c r="C39" s="512">
        <v>0</v>
      </c>
      <c r="D39" s="134" t="str">
        <f>Inputs!$D$82</f>
        <v>Support staff</v>
      </c>
      <c r="E39" s="134">
        <v>1</v>
      </c>
      <c r="F39" s="130">
        <f>C39*E39</f>
        <v>0</v>
      </c>
      <c r="G39" s="225"/>
      <c r="H39" s="971">
        <f>Inputs!L$82</f>
        <v>68.441017362959727</v>
      </c>
      <c r="I39" s="971">
        <f>Inputs!M$82</f>
        <v>69.791189569063036</v>
      </c>
      <c r="J39" s="971">
        <f>Inputs!N$82</f>
        <v>71.02222509185215</v>
      </c>
      <c r="K39" s="971">
        <f>Inputs!O$82</f>
        <v>72.274974651437702</v>
      </c>
      <c r="L39" s="971">
        <f>Inputs!P$82</f>
        <v>73.549821258208297</v>
      </c>
      <c r="M39" s="971">
        <f>Inputs!Q$82</f>
        <v>74.847154678410959</v>
      </c>
      <c r="N39" s="971">
        <f t="shared" si="11"/>
        <v>0</v>
      </c>
      <c r="O39" s="971">
        <f t="shared" si="11"/>
        <v>0</v>
      </c>
      <c r="P39" s="971">
        <f t="shared" si="11"/>
        <v>0</v>
      </c>
      <c r="Q39" s="971">
        <f t="shared" si="11"/>
        <v>0</v>
      </c>
      <c r="R39" s="971">
        <f t="shared" si="11"/>
        <v>0</v>
      </c>
      <c r="S39" s="971">
        <f t="shared" si="11"/>
        <v>0</v>
      </c>
    </row>
    <row r="40" spans="1:19">
      <c r="A40" s="181"/>
      <c r="B40" s="134" t="s">
        <v>196</v>
      </c>
      <c r="C40" s="512"/>
      <c r="D40" s="134"/>
      <c r="E40" s="134"/>
      <c r="F40" s="130"/>
      <c r="G40" s="135"/>
      <c r="H40" s="984"/>
      <c r="I40" s="984"/>
      <c r="J40" s="984"/>
      <c r="K40" s="984"/>
      <c r="L40" s="984"/>
      <c r="M40" s="984"/>
      <c r="N40" s="998"/>
      <c r="O40" s="998"/>
      <c r="P40" s="998"/>
      <c r="Q40" s="998"/>
      <c r="R40" s="998"/>
      <c r="S40" s="998"/>
    </row>
    <row r="41" spans="1:19">
      <c r="A41" s="181">
        <v>4.3</v>
      </c>
      <c r="B41" s="134" t="s">
        <v>178</v>
      </c>
      <c r="C41" s="512">
        <v>6.936416184971099E-2</v>
      </c>
      <c r="D41" s="134" t="str">
        <f>Inputs!$D$82</f>
        <v>Support staff</v>
      </c>
      <c r="E41" s="134">
        <v>1</v>
      </c>
      <c r="F41" s="130">
        <f>C41*E41</f>
        <v>6.936416184971099E-2</v>
      </c>
      <c r="G41" s="167"/>
      <c r="H41" s="971">
        <f>Inputs!L$82</f>
        <v>68.441017362959727</v>
      </c>
      <c r="I41" s="971">
        <f>Inputs!M$82</f>
        <v>69.791189569063036</v>
      </c>
      <c r="J41" s="971">
        <f>Inputs!N$82</f>
        <v>71.02222509185215</v>
      </c>
      <c r="K41" s="971">
        <f>Inputs!O$82</f>
        <v>72.274974651437702</v>
      </c>
      <c r="L41" s="971">
        <f>Inputs!P$82</f>
        <v>73.549821258208297</v>
      </c>
      <c r="M41" s="971">
        <f>Inputs!Q$82</f>
        <v>74.847154678410959</v>
      </c>
      <c r="N41" s="971">
        <f t="shared" ref="N41:S41" si="12">H41*$F41</f>
        <v>4.7473538055232183</v>
      </c>
      <c r="O41" s="971">
        <f t="shared" si="12"/>
        <v>4.8410073689523498</v>
      </c>
      <c r="P41" s="971">
        <f t="shared" si="12"/>
        <v>4.9263971161978377</v>
      </c>
      <c r="Q41" s="971">
        <f t="shared" si="12"/>
        <v>5.0132930394060837</v>
      </c>
      <c r="R41" s="971">
        <f t="shared" si="12"/>
        <v>5.1017217057716744</v>
      </c>
      <c r="S41" s="971">
        <f t="shared" si="12"/>
        <v>5.191710151103651</v>
      </c>
    </row>
    <row r="42" spans="1:19">
      <c r="A42" s="181"/>
      <c r="B42" s="134" t="s">
        <v>179</v>
      </c>
      <c r="C42" s="130"/>
      <c r="D42" s="134"/>
      <c r="E42" s="134"/>
      <c r="F42" s="130"/>
      <c r="G42" s="135"/>
      <c r="H42" s="984"/>
      <c r="I42" s="984"/>
      <c r="J42" s="984"/>
      <c r="K42" s="984"/>
      <c r="L42" s="984"/>
      <c r="M42" s="984"/>
      <c r="N42" s="998"/>
      <c r="O42" s="998"/>
      <c r="P42" s="998"/>
      <c r="Q42" s="998"/>
      <c r="R42" s="998"/>
      <c r="S42" s="998"/>
    </row>
    <row r="43" spans="1:19" ht="13.5" customHeight="1">
      <c r="A43" s="181">
        <v>4.4000000000000004</v>
      </c>
      <c r="B43" s="134" t="s">
        <v>180</v>
      </c>
      <c r="C43" s="512">
        <v>3.4682080924855495E-2</v>
      </c>
      <c r="D43" s="134" t="str">
        <f>Inputs!$D$82</f>
        <v>Support staff</v>
      </c>
      <c r="E43" s="134">
        <v>1</v>
      </c>
      <c r="F43" s="130">
        <f>C43*E43</f>
        <v>3.4682080924855495E-2</v>
      </c>
      <c r="G43" s="167"/>
      <c r="H43" s="971">
        <f>Inputs!L$82</f>
        <v>68.441017362959727</v>
      </c>
      <c r="I43" s="971">
        <f>Inputs!M$82</f>
        <v>69.791189569063036</v>
      </c>
      <c r="J43" s="971">
        <f>Inputs!N$82</f>
        <v>71.02222509185215</v>
      </c>
      <c r="K43" s="971">
        <f>Inputs!O$82</f>
        <v>72.274974651437702</v>
      </c>
      <c r="L43" s="971">
        <f>Inputs!P$82</f>
        <v>73.549821258208297</v>
      </c>
      <c r="M43" s="971">
        <f>Inputs!Q$82</f>
        <v>74.847154678410959</v>
      </c>
      <c r="N43" s="971">
        <f t="shared" ref="N43:S45" si="13">H43*$F43</f>
        <v>2.3736769027616091</v>
      </c>
      <c r="O43" s="971">
        <f t="shared" si="13"/>
        <v>2.4205036844761749</v>
      </c>
      <c r="P43" s="971">
        <f t="shared" si="13"/>
        <v>2.4631985580989189</v>
      </c>
      <c r="Q43" s="971">
        <f t="shared" si="13"/>
        <v>2.5066465197030419</v>
      </c>
      <c r="R43" s="971">
        <f t="shared" si="13"/>
        <v>2.5508608528858372</v>
      </c>
      <c r="S43" s="971">
        <f t="shared" si="13"/>
        <v>2.5958550755518255</v>
      </c>
    </row>
    <row r="44" spans="1:19">
      <c r="A44" s="181">
        <v>4.5</v>
      </c>
      <c r="B44" s="134" t="s">
        <v>181</v>
      </c>
      <c r="C44" s="512">
        <v>3.6416184971098269E-2</v>
      </c>
      <c r="D44" s="134" t="str">
        <f>Inputs!$D$82</f>
        <v>Support staff</v>
      </c>
      <c r="E44" s="134">
        <v>1</v>
      </c>
      <c r="F44" s="130">
        <f>C44*E44</f>
        <v>3.6416184971098269E-2</v>
      </c>
      <c r="G44" s="167"/>
      <c r="H44" s="971">
        <f>Inputs!L$82</f>
        <v>68.441017362959727</v>
      </c>
      <c r="I44" s="971">
        <f>Inputs!M$82</f>
        <v>69.791189569063036</v>
      </c>
      <c r="J44" s="971">
        <f>Inputs!N$82</f>
        <v>71.02222509185215</v>
      </c>
      <c r="K44" s="971">
        <f>Inputs!O$82</f>
        <v>72.274974651437702</v>
      </c>
      <c r="L44" s="971">
        <f>Inputs!P$82</f>
        <v>73.549821258208297</v>
      </c>
      <c r="M44" s="971">
        <f>Inputs!Q$82</f>
        <v>74.847154678410959</v>
      </c>
      <c r="N44" s="971">
        <f t="shared" si="13"/>
        <v>2.4923607478996899</v>
      </c>
      <c r="O44" s="971">
        <f t="shared" si="13"/>
        <v>2.5415288686999835</v>
      </c>
      <c r="P44" s="971">
        <f t="shared" si="13"/>
        <v>2.5863584860038644</v>
      </c>
      <c r="Q44" s="971">
        <f t="shared" si="13"/>
        <v>2.6319788456881938</v>
      </c>
      <c r="R44" s="971">
        <f t="shared" si="13"/>
        <v>2.678403895530129</v>
      </c>
      <c r="S44" s="971">
        <f t="shared" si="13"/>
        <v>2.7256478293294166</v>
      </c>
    </row>
    <row r="45" spans="1:19">
      <c r="A45" s="181">
        <v>4.5999999999999996</v>
      </c>
      <c r="B45" s="134" t="s">
        <v>146</v>
      </c>
      <c r="C45" s="512">
        <v>2.6011560693641616E-2</v>
      </c>
      <c r="D45" s="134" t="str">
        <f>Inputs!$D$82</f>
        <v>Support staff</v>
      </c>
      <c r="E45" s="134">
        <v>1</v>
      </c>
      <c r="F45" s="130">
        <f>C45*E45</f>
        <v>2.6011560693641616E-2</v>
      </c>
      <c r="G45" s="167"/>
      <c r="H45" s="971">
        <f>Inputs!L$82</f>
        <v>68.441017362959727</v>
      </c>
      <c r="I45" s="971">
        <f>Inputs!M$82</f>
        <v>69.791189569063036</v>
      </c>
      <c r="J45" s="971">
        <f>Inputs!N$82</f>
        <v>71.02222509185215</v>
      </c>
      <c r="K45" s="971">
        <f>Inputs!O$82</f>
        <v>72.274974651437702</v>
      </c>
      <c r="L45" s="971">
        <f>Inputs!P$82</f>
        <v>73.549821258208297</v>
      </c>
      <c r="M45" s="971">
        <f>Inputs!Q$82</f>
        <v>74.847154678410959</v>
      </c>
      <c r="N45" s="971">
        <f t="shared" si="13"/>
        <v>1.7802576770712066</v>
      </c>
      <c r="O45" s="971">
        <f t="shared" si="13"/>
        <v>1.8153777633571309</v>
      </c>
      <c r="P45" s="971">
        <f t="shared" si="13"/>
        <v>1.8473989185741886</v>
      </c>
      <c r="Q45" s="971">
        <f t="shared" si="13"/>
        <v>1.8799848897772811</v>
      </c>
      <c r="R45" s="971">
        <f t="shared" si="13"/>
        <v>1.9131456396643776</v>
      </c>
      <c r="S45" s="971">
        <f t="shared" si="13"/>
        <v>1.9468913066638687</v>
      </c>
    </row>
    <row r="46" spans="1:19">
      <c r="A46" s="187"/>
      <c r="B46" s="141" t="s">
        <v>44</v>
      </c>
      <c r="C46" s="518">
        <f>SUM(C36:C45)</f>
        <v>0.16647398843930636</v>
      </c>
      <c r="D46" s="232"/>
      <c r="E46" s="232"/>
      <c r="F46" s="142">
        <f>SUM(F36:F45)</f>
        <v>0.16647398843930636</v>
      </c>
      <c r="G46" s="144"/>
      <c r="H46" s="995"/>
      <c r="I46" s="995"/>
      <c r="J46" s="995"/>
      <c r="K46" s="995"/>
      <c r="L46" s="995"/>
      <c r="M46" s="995"/>
      <c r="N46" s="1003">
        <f t="shared" ref="N46:S46" si="14">SUM(N38:N45)</f>
        <v>11.393649133255725</v>
      </c>
      <c r="O46" s="1003">
        <f t="shared" si="14"/>
        <v>11.618417685485639</v>
      </c>
      <c r="P46" s="1003">
        <f t="shared" si="14"/>
        <v>11.82335307887481</v>
      </c>
      <c r="Q46" s="1003">
        <f t="shared" si="14"/>
        <v>12.031903294574601</v>
      </c>
      <c r="R46" s="1003">
        <f t="shared" si="14"/>
        <v>12.24413209385202</v>
      </c>
      <c r="S46" s="1003">
        <f t="shared" si="14"/>
        <v>12.460104362648762</v>
      </c>
    </row>
    <row r="47" spans="1:19">
      <c r="A47" s="120"/>
      <c r="B47" s="226" t="s">
        <v>182</v>
      </c>
      <c r="C47" s="192"/>
      <c r="D47" s="191"/>
      <c r="E47" s="191"/>
      <c r="F47" s="154"/>
      <c r="G47" s="167"/>
      <c r="H47" s="971"/>
      <c r="I47" s="971"/>
      <c r="J47" s="971"/>
      <c r="K47" s="971"/>
      <c r="L47" s="971"/>
      <c r="M47" s="971"/>
      <c r="N47" s="971"/>
      <c r="O47" s="971"/>
      <c r="P47" s="971"/>
      <c r="Q47" s="971"/>
      <c r="R47" s="971"/>
      <c r="S47" s="971"/>
    </row>
    <row r="48" spans="1:19">
      <c r="A48" s="181">
        <v>5.0999999999999996</v>
      </c>
      <c r="B48" s="227" t="s">
        <v>183</v>
      </c>
      <c r="C48" s="176"/>
      <c r="D48" s="180"/>
      <c r="E48" s="180"/>
      <c r="F48" s="130"/>
      <c r="G48" s="167"/>
      <c r="H48" s="971"/>
      <c r="I48" s="971"/>
      <c r="J48" s="971"/>
      <c r="K48" s="971"/>
      <c r="L48" s="971"/>
      <c r="M48" s="971"/>
      <c r="N48" s="971">
        <f>Inputs!L91</f>
        <v>170.91787703657553</v>
      </c>
      <c r="O48" s="971">
        <f>Inputs!M91</f>
        <v>170.91787703657553</v>
      </c>
      <c r="P48" s="971">
        <f>Inputs!N91</f>
        <v>170.91787703657553</v>
      </c>
      <c r="Q48" s="971">
        <f>Inputs!O91</f>
        <v>170.91787703657553</v>
      </c>
      <c r="R48" s="971">
        <f>Inputs!P91</f>
        <v>170.91787703657553</v>
      </c>
      <c r="S48" s="971">
        <f>Inputs!Q91</f>
        <v>170.91787703657553</v>
      </c>
    </row>
    <row r="49" spans="1:19">
      <c r="A49" s="187"/>
      <c r="B49" s="182" t="s">
        <v>44</v>
      </c>
      <c r="C49" s="192"/>
      <c r="D49" s="191"/>
      <c r="E49" s="191"/>
      <c r="F49" s="154"/>
      <c r="G49" s="167"/>
      <c r="H49" s="992"/>
      <c r="I49" s="992"/>
      <c r="J49" s="992"/>
      <c r="K49" s="992"/>
      <c r="L49" s="992"/>
      <c r="M49" s="992"/>
      <c r="N49" s="992">
        <f t="shared" ref="N49:S49" si="15">SUM(N48)</f>
        <v>170.91787703657553</v>
      </c>
      <c r="O49" s="992">
        <f t="shared" si="15"/>
        <v>170.91787703657553</v>
      </c>
      <c r="P49" s="992">
        <f t="shared" si="15"/>
        <v>170.91787703657553</v>
      </c>
      <c r="Q49" s="992">
        <f t="shared" si="15"/>
        <v>170.91787703657553</v>
      </c>
      <c r="R49" s="992">
        <f t="shared" si="15"/>
        <v>170.91787703657553</v>
      </c>
      <c r="S49" s="992">
        <f t="shared" si="15"/>
        <v>170.91787703657553</v>
      </c>
    </row>
    <row r="50" spans="1:19">
      <c r="A50" s="233"/>
      <c r="B50" s="152"/>
      <c r="C50" s="189"/>
      <c r="D50" s="191"/>
      <c r="E50" s="191"/>
      <c r="F50" s="154"/>
      <c r="G50" s="135"/>
      <c r="H50" s="971"/>
      <c r="I50" s="971"/>
      <c r="J50" s="971"/>
      <c r="K50" s="971"/>
      <c r="L50" s="971"/>
      <c r="M50" s="971"/>
      <c r="N50" s="971"/>
      <c r="O50" s="971"/>
      <c r="P50" s="971"/>
      <c r="Q50" s="971"/>
      <c r="R50" s="971"/>
      <c r="S50" s="971"/>
    </row>
    <row r="51" spans="1:19">
      <c r="A51" s="233"/>
      <c r="B51" s="152"/>
      <c r="C51" s="168">
        <f>C21+C26+C35+C46</f>
        <v>1.6154618473895583</v>
      </c>
      <c r="D51" s="90"/>
      <c r="E51" s="228"/>
      <c r="F51" s="168">
        <f>F21+F26+F35+F46</f>
        <v>2.4730923694779117</v>
      </c>
      <c r="G51" s="194"/>
      <c r="H51" s="991"/>
      <c r="I51" s="991"/>
      <c r="J51" s="991"/>
      <c r="K51" s="991"/>
      <c r="L51" s="991"/>
      <c r="M51" s="991"/>
      <c r="N51" s="992">
        <f t="shared" ref="N51:S51" si="16">N21+N26+N35+N46+N49</f>
        <v>441.51675216391993</v>
      </c>
      <c r="O51" s="992">
        <f t="shared" si="16"/>
        <v>446.85499952313421</v>
      </c>
      <c r="P51" s="992">
        <f t="shared" si="16"/>
        <v>451.72220986780133</v>
      </c>
      <c r="Q51" s="992">
        <f t="shared" si="16"/>
        <v>456.67527214977127</v>
      </c>
      <c r="R51" s="992">
        <f t="shared" si="16"/>
        <v>461.7157006975026</v>
      </c>
      <c r="S51" s="992">
        <f t="shared" si="16"/>
        <v>466.84503655044892</v>
      </c>
    </row>
    <row r="52" spans="1:19" ht="13.5" customHeight="1">
      <c r="H52" s="1001"/>
      <c r="I52" s="1001"/>
      <c r="J52" s="1001"/>
      <c r="K52" s="1001"/>
      <c r="L52" s="1001"/>
      <c r="M52" s="1001"/>
      <c r="N52" s="1001"/>
      <c r="O52" s="106"/>
      <c r="P52" s="106"/>
      <c r="Q52" s="106"/>
      <c r="R52" s="106"/>
      <c r="S52" s="106"/>
    </row>
    <row r="53" spans="1:19" s="102" customFormat="1">
      <c r="B53" s="152"/>
      <c r="F53" s="157"/>
      <c r="G53" s="107"/>
      <c r="H53"/>
      <c r="I53"/>
      <c r="J53"/>
      <c r="K53"/>
      <c r="L53"/>
      <c r="M53"/>
      <c r="N53"/>
      <c r="O53"/>
      <c r="P53"/>
      <c r="Q53"/>
      <c r="R53"/>
      <c r="S53"/>
    </row>
    <row r="54" spans="1:19" s="102" customFormat="1">
      <c r="F54" s="157"/>
      <c r="G54" s="107"/>
      <c r="H54"/>
      <c r="I54"/>
      <c r="J54"/>
      <c r="K54"/>
      <c r="L54"/>
      <c r="M54"/>
      <c r="N54"/>
      <c r="O54"/>
      <c r="P54"/>
      <c r="Q54"/>
      <c r="R54"/>
      <c r="S54"/>
    </row>
    <row r="55" spans="1:19" s="102" customFormat="1">
      <c r="B55" s="152" t="s">
        <v>109</v>
      </c>
      <c r="F55" s="157"/>
      <c r="G55" s="107"/>
      <c r="H55"/>
      <c r="I55"/>
      <c r="J55"/>
      <c r="K55"/>
      <c r="L55"/>
      <c r="M55"/>
      <c r="N55"/>
      <c r="O55"/>
      <c r="P55"/>
      <c r="Q55"/>
      <c r="R55"/>
      <c r="S55"/>
    </row>
    <row r="56" spans="1:19" s="102" customFormat="1">
      <c r="B56" s="152"/>
      <c r="F56" s="157"/>
      <c r="G56" s="107"/>
      <c r="H56" s="1001"/>
      <c r="I56" s="1002"/>
      <c r="J56" s="1002"/>
      <c r="K56" s="1002"/>
      <c r="L56" s="1002"/>
      <c r="M56" s="1002"/>
      <c r="N56" s="255"/>
      <c r="O56" s="255"/>
      <c r="P56" s="255"/>
      <c r="Q56" s="255"/>
      <c r="R56" s="255"/>
      <c r="S56" s="255"/>
    </row>
    <row r="57" spans="1:19" ht="13.5" customHeight="1">
      <c r="B57" s="102" t="s">
        <v>229</v>
      </c>
      <c r="H57" s="979"/>
      <c r="I57" s="979"/>
      <c r="J57" s="979"/>
      <c r="K57" s="979"/>
      <c r="L57" s="979"/>
      <c r="M57" s="979"/>
      <c r="N57" s="979">
        <f>N51-N58</f>
        <v>270.5988751273444</v>
      </c>
      <c r="O57" s="979">
        <f t="shared" ref="O57:S57" si="17">O51-O58</f>
        <v>275.93712248655868</v>
      </c>
      <c r="P57" s="979">
        <f t="shared" si="17"/>
        <v>280.80433283122579</v>
      </c>
      <c r="Q57" s="979">
        <f t="shared" si="17"/>
        <v>285.75739511319574</v>
      </c>
      <c r="R57" s="979">
        <f t="shared" si="17"/>
        <v>290.79782366092707</v>
      </c>
      <c r="S57" s="979">
        <f t="shared" si="17"/>
        <v>295.92715951387339</v>
      </c>
    </row>
    <row r="58" spans="1:19" ht="13.5" customHeight="1">
      <c r="B58" s="102" t="s">
        <v>43</v>
      </c>
      <c r="H58" s="979"/>
      <c r="I58" s="979"/>
      <c r="J58" s="979"/>
      <c r="K58" s="979"/>
      <c r="L58" s="979"/>
      <c r="M58" s="979"/>
      <c r="N58" s="979">
        <f>N49</f>
        <v>170.91787703657553</v>
      </c>
      <c r="O58" s="979">
        <f t="shared" ref="O58:S58" si="18">O49</f>
        <v>170.91787703657553</v>
      </c>
      <c r="P58" s="979">
        <f t="shared" si="18"/>
        <v>170.91787703657553</v>
      </c>
      <c r="Q58" s="979">
        <f t="shared" si="18"/>
        <v>170.91787703657553</v>
      </c>
      <c r="R58" s="979">
        <f t="shared" si="18"/>
        <v>170.91787703657553</v>
      </c>
      <c r="S58" s="979">
        <f t="shared" si="18"/>
        <v>170.91787703657553</v>
      </c>
    </row>
    <row r="59" spans="1:19" ht="13.5" customHeight="1">
      <c r="B59" s="102" t="s">
        <v>232</v>
      </c>
      <c r="H59" s="979"/>
      <c r="I59" s="979"/>
      <c r="J59" s="979"/>
      <c r="K59" s="979"/>
      <c r="L59" s="979"/>
      <c r="M59" s="979"/>
      <c r="N59" s="980"/>
      <c r="O59" s="980"/>
      <c r="P59" s="980"/>
      <c r="Q59" s="980"/>
      <c r="R59" s="980"/>
      <c r="S59" s="980"/>
    </row>
    <row r="60" spans="1:19" ht="13.5" customHeight="1">
      <c r="B60" s="102" t="s">
        <v>237</v>
      </c>
      <c r="H60" s="979"/>
      <c r="I60" s="979"/>
      <c r="J60" s="979"/>
      <c r="K60" s="979"/>
      <c r="L60" s="979"/>
      <c r="M60" s="979"/>
      <c r="N60" s="979">
        <f>SUM(N61,N57:N59)*(Inputs!$M$27)</f>
        <v>58.231644442899395</v>
      </c>
      <c r="O60" s="979">
        <f>SUM(O61,O57:O59)*(Inputs!$M$27)</f>
        <v>58.935705887106167</v>
      </c>
      <c r="P60" s="979">
        <f>SUM(P61,P57:P59)*(Inputs!$M$27)</f>
        <v>59.577642259464312</v>
      </c>
      <c r="Q60" s="979">
        <f>SUM(Q61,Q57:Q59)*(Inputs!$M$27)</f>
        <v>60.230901643833334</v>
      </c>
      <c r="R60" s="979">
        <f>SUM(R61,R57:R59)*(Inputs!$M$27)</f>
        <v>60.895683764993613</v>
      </c>
      <c r="S60" s="979">
        <f>SUM(S61,S57:S59)*(Inputs!$M$27)</f>
        <v>61.572191870638711</v>
      </c>
    </row>
    <row r="61" spans="1:19" ht="13.5" customHeight="1">
      <c r="B61" s="102" t="s">
        <v>238</v>
      </c>
      <c r="H61" s="979"/>
      <c r="I61" s="979"/>
      <c r="J61" s="979"/>
      <c r="K61" s="979"/>
      <c r="L61" s="979"/>
      <c r="M61" s="979"/>
      <c r="N61" s="979">
        <f>SUM(N57:N59)*(Inputs!$M$26)</f>
        <v>39.736507694752795</v>
      </c>
      <c r="O61" s="979">
        <f>SUM(O57:O59)*(Inputs!$M$26)</f>
        <v>40.216949957082079</v>
      </c>
      <c r="P61" s="979">
        <f>SUM(P57:P59)*(Inputs!$M$26)</f>
        <v>40.654998888102121</v>
      </c>
      <c r="Q61" s="979">
        <f>SUM(Q57:Q59)*(Inputs!$M$26)</f>
        <v>41.100774493479413</v>
      </c>
      <c r="R61" s="979">
        <f>SUM(R57:R59)*(Inputs!$M$26)</f>
        <v>41.554413062775232</v>
      </c>
      <c r="S61" s="979">
        <f>SUM(S57:S59)*(Inputs!$M$26)</f>
        <v>42.016053289540402</v>
      </c>
    </row>
    <row r="62" spans="1:19">
      <c r="B62" s="393" t="s">
        <v>39</v>
      </c>
      <c r="H62" s="396"/>
      <c r="I62" s="396"/>
      <c r="J62" s="396"/>
      <c r="K62" s="396"/>
      <c r="L62" s="396"/>
      <c r="M62" s="396"/>
      <c r="N62" s="979">
        <f>SUM(N57:N61)*Inputs!$M$28</f>
        <v>37.763943301110054</v>
      </c>
      <c r="O62" s="979">
        <f>SUM(O57:O61)*Inputs!$M$28</f>
        <v>38.220535875712578</v>
      </c>
      <c r="P62" s="979">
        <f>SUM(P57:P61)*Inputs!$M$28</f>
        <v>38.636839571075747</v>
      </c>
      <c r="Q62" s="979">
        <f>SUM(Q57:Q61)*Inputs!$M$28</f>
        <v>39.060486380095888</v>
      </c>
      <c r="R62" s="979">
        <f>SUM(R57:R61)*Inputs!$M$28</f>
        <v>39.491605826769003</v>
      </c>
      <c r="S62" s="979">
        <f>SUM(S57:S61)*Inputs!$M$28</f>
        <v>39.930329719743966</v>
      </c>
    </row>
    <row r="63" spans="1:19">
      <c r="H63" s="396"/>
      <c r="I63" s="396"/>
      <c r="J63" s="396"/>
      <c r="K63" s="396"/>
      <c r="L63" s="396"/>
      <c r="M63" s="396"/>
      <c r="N63" s="606"/>
      <c r="O63" s="606"/>
      <c r="P63" s="606"/>
      <c r="Q63" s="606"/>
      <c r="R63" s="606"/>
      <c r="S63" s="606"/>
    </row>
    <row r="64" spans="1:19">
      <c r="H64" s="396"/>
      <c r="I64" s="396"/>
      <c r="J64" s="396"/>
      <c r="K64" s="396"/>
      <c r="L64" s="396"/>
      <c r="M64" s="396"/>
      <c r="N64" s="448">
        <f>SUM(N57:N63)</f>
        <v>577.24884760268219</v>
      </c>
      <c r="O64" s="448">
        <f t="shared" ref="O64:S64" si="19">SUM(O57:O63)</f>
        <v>584.2281912430351</v>
      </c>
      <c r="P64" s="448">
        <f t="shared" si="19"/>
        <v>590.59169058644352</v>
      </c>
      <c r="Q64" s="448">
        <f t="shared" si="19"/>
        <v>597.0674346671799</v>
      </c>
      <c r="R64" s="448">
        <f t="shared" si="19"/>
        <v>603.65740335204043</v>
      </c>
      <c r="S64" s="448">
        <f t="shared" si="19"/>
        <v>610.36361143037209</v>
      </c>
    </row>
    <row r="65" spans="8:19">
      <c r="H65" s="979"/>
      <c r="I65" s="980"/>
      <c r="J65" s="980"/>
      <c r="K65" s="980"/>
      <c r="L65" s="980"/>
      <c r="M65" s="980"/>
      <c r="N65" s="981">
        <f>(N51*(1+Inputs!$M$29))-N64</f>
        <v>0</v>
      </c>
      <c r="O65" s="981">
        <f>(O51*(1+Inputs!$M$29))-O64</f>
        <v>0</v>
      </c>
      <c r="P65" s="981">
        <f>(P51*(1+Inputs!$M$29))-P64</f>
        <v>0</v>
      </c>
      <c r="Q65" s="981">
        <f>(Q51*(1+Inputs!$M$29))-Q64</f>
        <v>0</v>
      </c>
      <c r="R65" s="981">
        <f>(R51*(1+Inputs!$M$29))-R64</f>
        <v>0</v>
      </c>
      <c r="S65" s="981">
        <f>(S51*(1+Inputs!$M$29))-S64</f>
        <v>0</v>
      </c>
    </row>
    <row r="75" spans="8:19" customFormat="1"/>
    <row r="76" spans="8:19" customFormat="1"/>
    <row r="77" spans="8:19" customFormat="1"/>
    <row r="78" spans="8:19" customFormat="1"/>
    <row r="79" spans="8:19" customFormat="1"/>
    <row r="80" spans="8:19" customFormat="1"/>
    <row r="81" customFormat="1"/>
    <row r="82" customFormat="1"/>
    <row r="83" customFormat="1"/>
  </sheetData>
  <mergeCells count="3">
    <mergeCell ref="A1:S1"/>
    <mergeCell ref="H3:M3"/>
    <mergeCell ref="N3:S3"/>
  </mergeCells>
  <pageMargins left="0.39370078740157483" right="0.39370078740157483" top="0.39370078740157483" bottom="0.98425196850393704" header="0.51181102362204722" footer="0.51181102362204722"/>
  <pageSetup paperSize="9" scale="61" orientation="landscape" r:id="rId1"/>
  <headerFooter alignWithMargins="0">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10"/>
  </sheetPr>
  <dimension ref="A1:I94"/>
  <sheetViews>
    <sheetView showGridLines="0" zoomScale="85" workbookViewId="0">
      <selection activeCell="D3" sqref="D3"/>
    </sheetView>
  </sheetViews>
  <sheetFormatPr defaultRowHeight="12.75"/>
  <cols>
    <col min="1" max="1" width="5.7109375" style="46" customWidth="1"/>
    <col min="2" max="2" width="10" customWidth="1"/>
    <col min="3" max="3" width="11.7109375" style="32" customWidth="1"/>
    <col min="4" max="4" width="14.5703125" bestFit="1" customWidth="1"/>
  </cols>
  <sheetData>
    <row r="1" spans="1:9" s="6" customFormat="1" ht="18">
      <c r="A1" s="4" t="str">
        <f>Title!B12</f>
        <v>CP 2016-20 Revised Proposal - ACS Model</v>
      </c>
      <c r="B1" s="5"/>
      <c r="C1" s="27"/>
      <c r="D1" s="5"/>
      <c r="E1" s="5"/>
      <c r="F1" s="28"/>
      <c r="G1" s="5"/>
      <c r="H1" s="5"/>
      <c r="I1" s="5"/>
    </row>
    <row r="2" spans="1:9" s="6" customFormat="1" ht="15.75">
      <c r="A2" s="43" t="str">
        <f ca="1">MID(CELL("Filename",D1),FIND("]",CELL("Filename",D1))+1,255)</f>
        <v>Check</v>
      </c>
      <c r="B2" s="8"/>
      <c r="C2" s="29"/>
      <c r="D2" s="853" t="str">
        <f ca="1">IF(OR(SUM(D6:D21)&lt;1,SUM(D6:D21)&gt;-1),"OK","ERROR")</f>
        <v>OK</v>
      </c>
      <c r="E2" s="8"/>
      <c r="F2" s="30"/>
      <c r="G2" s="9"/>
    </row>
    <row r="3" spans="1:9" s="1" customFormat="1">
      <c r="A3" s="554" t="s">
        <v>2</v>
      </c>
      <c r="C3" s="31"/>
    </row>
    <row r="4" spans="1:9">
      <c r="C4" s="45"/>
    </row>
    <row r="5" spans="1:9">
      <c r="B5" s="13" t="s">
        <v>41</v>
      </c>
      <c r="D5" s="56" t="s">
        <v>39</v>
      </c>
    </row>
    <row r="6" spans="1:9">
      <c r="B6" s="55"/>
      <c r="C6" s="45"/>
      <c r="D6" s="57"/>
    </row>
    <row r="7" spans="1:9">
      <c r="B7" s="55"/>
      <c r="D7" s="57"/>
    </row>
    <row r="8" spans="1:9">
      <c r="B8" s="55" t="str">
        <f ca="1">'CP Reset RIN 3.2'!A2</f>
        <v>CP Reset RIN 3.2</v>
      </c>
      <c r="D8" s="1218">
        <f ca="1">'CP Reset RIN 3.2'!T6</f>
        <v>0</v>
      </c>
    </row>
    <row r="9" spans="1:9">
      <c r="B9" s="1102" t="str">
        <f ca="1">'CP Reset RIN 4.2'!A2</f>
        <v>CP Reset RIN 4.2</v>
      </c>
      <c r="D9" s="1285">
        <f ca="1">'CP Reset RIN 4.2'!AB5</f>
        <v>0</v>
      </c>
    </row>
    <row r="10" spans="1:9">
      <c r="B10" s="1102" t="str">
        <f ca="1">'CP Reset RIN 4.3'!A2</f>
        <v>CP Reset RIN 4.3</v>
      </c>
      <c r="D10" s="1285"/>
    </row>
    <row r="11" spans="1:9">
      <c r="B11" s="1102" t="str">
        <f ca="1">'CP Restet 4.4'!A2</f>
        <v>CP Restet 4.4</v>
      </c>
      <c r="D11" s="1218"/>
    </row>
    <row r="12" spans="1:9">
      <c r="B12" s="1102" t="str">
        <f ca="1">'ACS 12.4'!A2</f>
        <v>ACS 12.4</v>
      </c>
      <c r="D12" s="1218">
        <f>'ACS 12.4'!M6</f>
        <v>0</v>
      </c>
    </row>
    <row r="13" spans="1:9">
      <c r="B13" s="1102" t="str">
        <f ca="1">'ACS 12.5'!A2</f>
        <v>ACS 12.5</v>
      </c>
      <c r="D13" s="1218">
        <f ca="1">'ACS 12.5'!M6</f>
        <v>0</v>
      </c>
    </row>
    <row r="14" spans="1:9">
      <c r="B14" t="str">
        <f ca="1">'ACS vol'!A2</f>
        <v>ACS vol</v>
      </c>
      <c r="D14" s="1218">
        <f ca="1">'ACS vol'!M6</f>
        <v>0</v>
      </c>
    </row>
    <row r="15" spans="1:9">
      <c r="B15" s="1102" t="str">
        <f ca="1">Volumes!A2</f>
        <v>Volumes</v>
      </c>
      <c r="D15" s="1218"/>
    </row>
    <row r="16" spans="1:9">
      <c r="B16" s="1102" t="str">
        <f ca="1">'2011-20 Revenue'!A2</f>
        <v>2011-20 Revenue</v>
      </c>
      <c r="D16" s="1218">
        <f>'2011-20 Revenue'!BU6</f>
        <v>0</v>
      </c>
    </row>
    <row r="17" spans="2:4">
      <c r="B17" t="str">
        <f ca="1">'ACS 12.1'!A2</f>
        <v>ACS 12.1</v>
      </c>
      <c r="D17" s="1218">
        <f>'ACS 12.1'!BP4</f>
        <v>0</v>
      </c>
    </row>
    <row r="18" spans="2:4">
      <c r="B18" s="1102" t="str">
        <f ca="1">'2015-20 rate summary'!A2</f>
        <v>2015-20 rate summary</v>
      </c>
      <c r="D18" s="1218">
        <f>'2015-20 rate summary'!K6</f>
        <v>0</v>
      </c>
    </row>
    <row r="19" spans="2:4">
      <c r="B19" s="1102" t="str">
        <f ca="1">'2011-15 rates summary'!A2</f>
        <v>2011-15 rates summary</v>
      </c>
      <c r="D19" s="1218"/>
    </row>
    <row r="20" spans="2:4">
      <c r="B20" s="1102" t="str">
        <f ca="1">'ACS 12.1'!A2</f>
        <v>ACS 12.1</v>
      </c>
      <c r="D20" s="1218">
        <f>ROUND('ACS 12.1'!BP4,0)</f>
        <v>0</v>
      </c>
    </row>
    <row r="21" spans="2:4">
      <c r="B21" s="1102" t="str">
        <f ca="1">'2011-15 % split'!A2</f>
        <v>2011-15 % split</v>
      </c>
      <c r="D21" s="1218">
        <f>'2011-15 % split'!AH6</f>
        <v>0</v>
      </c>
    </row>
    <row r="22" spans="2:4">
      <c r="B22" s="55"/>
      <c r="D22" s="57"/>
    </row>
    <row r="23" spans="2:4">
      <c r="B23" s="55"/>
      <c r="D23" s="57"/>
    </row>
    <row r="24" spans="2:4">
      <c r="B24" s="55"/>
      <c r="D24" s="57"/>
    </row>
    <row r="25" spans="2:4">
      <c r="B25" s="55"/>
      <c r="D25" s="57"/>
    </row>
    <row r="26" spans="2:4">
      <c r="B26" s="55"/>
      <c r="D26" s="57"/>
    </row>
    <row r="27" spans="2:4">
      <c r="B27" s="55"/>
      <c r="D27" s="57"/>
    </row>
    <row r="28" spans="2:4">
      <c r="B28" s="55"/>
      <c r="D28" s="57"/>
    </row>
    <row r="29" spans="2:4">
      <c r="B29" s="55"/>
      <c r="D29" s="57"/>
    </row>
    <row r="30" spans="2:4">
      <c r="B30" s="55"/>
      <c r="D30" s="57"/>
    </row>
    <row r="31" spans="2:4">
      <c r="B31" s="55"/>
      <c r="D31" s="57"/>
    </row>
    <row r="32" spans="2:4">
      <c r="B32" s="55"/>
      <c r="D32" s="57"/>
    </row>
    <row r="33" spans="2:4">
      <c r="B33" s="55"/>
      <c r="D33" s="57"/>
    </row>
    <row r="34" spans="2:4">
      <c r="B34" s="55"/>
      <c r="D34" s="57"/>
    </row>
    <row r="35" spans="2:4">
      <c r="B35" s="55"/>
      <c r="D35" s="57"/>
    </row>
    <row r="36" spans="2:4">
      <c r="B36" s="55"/>
      <c r="D36" s="57"/>
    </row>
    <row r="37" spans="2:4">
      <c r="B37" s="55"/>
      <c r="D37" s="57"/>
    </row>
    <row r="38" spans="2:4">
      <c r="B38" s="55"/>
      <c r="D38" s="57"/>
    </row>
    <row r="39" spans="2:4">
      <c r="B39" s="55"/>
      <c r="D39" s="57"/>
    </row>
    <row r="40" spans="2:4">
      <c r="B40" s="55"/>
      <c r="D40" s="57"/>
    </row>
    <row r="41" spans="2:4">
      <c r="B41" s="55"/>
      <c r="D41" s="57"/>
    </row>
    <row r="42" spans="2:4">
      <c r="B42" s="55"/>
      <c r="D42" s="57"/>
    </row>
    <row r="43" spans="2:4">
      <c r="B43" s="55"/>
      <c r="D43" s="57"/>
    </row>
    <row r="44" spans="2:4">
      <c r="B44" s="55"/>
      <c r="D44" s="57"/>
    </row>
    <row r="45" spans="2:4">
      <c r="B45" s="55"/>
      <c r="D45" s="57"/>
    </row>
    <row r="46" spans="2:4">
      <c r="B46" s="55"/>
      <c r="D46" s="57"/>
    </row>
    <row r="47" spans="2:4">
      <c r="B47" s="55"/>
      <c r="D47" s="57"/>
    </row>
    <row r="48" spans="2:4">
      <c r="B48" s="55"/>
      <c r="D48" s="57"/>
    </row>
    <row r="49" spans="2:4">
      <c r="B49" s="55"/>
      <c r="D49" s="57"/>
    </row>
    <row r="50" spans="2:4">
      <c r="B50" s="55"/>
      <c r="D50" s="57"/>
    </row>
    <row r="51" spans="2:4">
      <c r="B51" s="55"/>
      <c r="D51" s="57"/>
    </row>
    <row r="52" spans="2:4">
      <c r="B52" s="55"/>
      <c r="D52" s="57"/>
    </row>
    <row r="53" spans="2:4">
      <c r="B53" s="55"/>
      <c r="D53" s="57"/>
    </row>
    <row r="54" spans="2:4">
      <c r="B54" s="55"/>
      <c r="D54" s="57"/>
    </row>
    <row r="55" spans="2:4">
      <c r="B55" s="55"/>
      <c r="D55" s="57"/>
    </row>
    <row r="56" spans="2:4">
      <c r="B56" s="55"/>
      <c r="D56" s="57"/>
    </row>
    <row r="57" spans="2:4">
      <c r="B57" s="55"/>
      <c r="D57" s="57"/>
    </row>
    <row r="58" spans="2:4">
      <c r="B58" s="55"/>
      <c r="D58" s="57"/>
    </row>
    <row r="59" spans="2:4">
      <c r="B59" s="55"/>
      <c r="D59" s="57"/>
    </row>
    <row r="60" spans="2:4">
      <c r="B60" s="55"/>
      <c r="D60" s="57"/>
    </row>
    <row r="61" spans="2:4">
      <c r="B61" s="55"/>
      <c r="D61" s="57"/>
    </row>
    <row r="62" spans="2:4">
      <c r="B62" s="55"/>
      <c r="D62" s="57"/>
    </row>
    <row r="63" spans="2:4">
      <c r="B63" s="55"/>
      <c r="D63" s="57"/>
    </row>
    <row r="64" spans="2:4">
      <c r="B64" s="55"/>
      <c r="D64" s="57"/>
    </row>
    <row r="65" spans="2:4">
      <c r="B65" s="55"/>
      <c r="D65" s="57"/>
    </row>
    <row r="66" spans="2:4">
      <c r="B66" s="55"/>
      <c r="D66" s="57"/>
    </row>
    <row r="67" spans="2:4">
      <c r="B67" s="55"/>
      <c r="D67" s="57"/>
    </row>
    <row r="68" spans="2:4">
      <c r="B68" s="55"/>
      <c r="D68" s="57"/>
    </row>
    <row r="69" spans="2:4">
      <c r="B69" s="55"/>
      <c r="D69" s="57"/>
    </row>
    <row r="70" spans="2:4">
      <c r="B70" s="55"/>
      <c r="D70" s="57"/>
    </row>
    <row r="71" spans="2:4">
      <c r="B71" s="55"/>
      <c r="D71" s="57"/>
    </row>
    <row r="72" spans="2:4">
      <c r="B72" s="55"/>
      <c r="D72" s="57"/>
    </row>
    <row r="73" spans="2:4">
      <c r="B73" s="55"/>
      <c r="D73" s="57"/>
    </row>
    <row r="74" spans="2:4">
      <c r="B74" s="55"/>
      <c r="D74" s="57"/>
    </row>
    <row r="75" spans="2:4">
      <c r="B75" s="55"/>
      <c r="D75" s="57"/>
    </row>
    <row r="76" spans="2:4">
      <c r="B76" s="55"/>
      <c r="D76" s="57"/>
    </row>
    <row r="77" spans="2:4">
      <c r="B77" s="55"/>
      <c r="D77" s="57"/>
    </row>
    <row r="78" spans="2:4">
      <c r="B78" s="55"/>
      <c r="D78" s="57"/>
    </row>
    <row r="79" spans="2:4">
      <c r="B79" s="55"/>
      <c r="D79" s="57"/>
    </row>
    <row r="80" spans="2:4">
      <c r="B80" s="55"/>
      <c r="D80" s="57"/>
    </row>
    <row r="81" spans="2:4">
      <c r="B81" s="55"/>
      <c r="D81" s="57"/>
    </row>
    <row r="82" spans="2:4">
      <c r="B82" s="55"/>
      <c r="D82" s="57"/>
    </row>
    <row r="83" spans="2:4">
      <c r="B83" s="55"/>
      <c r="D83" s="57"/>
    </row>
    <row r="84" spans="2:4">
      <c r="B84" s="55"/>
      <c r="D84" s="57"/>
    </row>
    <row r="85" spans="2:4">
      <c r="B85" s="55"/>
      <c r="D85" s="57"/>
    </row>
    <row r="86" spans="2:4">
      <c r="B86" s="55"/>
      <c r="D86" s="57"/>
    </row>
    <row r="87" spans="2:4">
      <c r="B87" s="55"/>
      <c r="D87" s="57"/>
    </row>
    <row r="88" spans="2:4">
      <c r="B88" s="55"/>
      <c r="D88" s="57"/>
    </row>
    <row r="89" spans="2:4">
      <c r="B89" s="55"/>
      <c r="D89" s="57"/>
    </row>
    <row r="90" spans="2:4">
      <c r="B90" s="55"/>
      <c r="D90" s="57"/>
    </row>
    <row r="91" spans="2:4">
      <c r="B91" s="55"/>
      <c r="D91" s="57"/>
    </row>
    <row r="92" spans="2:4">
      <c r="D92" s="57"/>
    </row>
    <row r="93" spans="2:4">
      <c r="D93" s="57"/>
    </row>
    <row r="94" spans="2:4">
      <c r="D94" s="57"/>
    </row>
  </sheetData>
  <mergeCells count="1">
    <mergeCell ref="D9:D10"/>
  </mergeCells>
  <phoneticPr fontId="10" type="noConversion"/>
  <conditionalFormatting sqref="D6:D7 D22:D94">
    <cfRule type="cellIs" dxfId="7" priority="9" stopIfTrue="1" operator="equal">
      <formula>"OK"</formula>
    </cfRule>
    <cfRule type="cellIs" dxfId="6" priority="10" stopIfTrue="1" operator="notEqual">
      <formula>"OK"</formula>
    </cfRule>
  </conditionalFormatting>
  <conditionalFormatting sqref="D9 D11:D16 D18:D21">
    <cfRule type="cellIs" dxfId="5" priority="7" stopIfTrue="1" operator="equal">
      <formula>"OK"</formula>
    </cfRule>
    <cfRule type="cellIs" dxfId="4" priority="8" stopIfTrue="1" operator="notEqual">
      <formula>"OK"</formula>
    </cfRule>
  </conditionalFormatting>
  <conditionalFormatting sqref="D17">
    <cfRule type="cellIs" dxfId="3" priority="5" stopIfTrue="1" operator="equal">
      <formula>"OK"</formula>
    </cfRule>
    <cfRule type="cellIs" dxfId="2" priority="6" stopIfTrue="1" operator="notEqual">
      <formula>"OK"</formula>
    </cfRule>
  </conditionalFormatting>
  <conditionalFormatting sqref="D8">
    <cfRule type="cellIs" dxfId="1" priority="3" stopIfTrue="1" operator="equal">
      <formula>"OK"</formula>
    </cfRule>
    <cfRule type="cellIs" dxfId="0" priority="4" stopIfTrue="1" operator="notEqual">
      <formula>"OK"</formula>
    </cfRule>
  </conditionalFormatting>
  <hyperlinks>
    <hyperlink ref="A3" location="Menu!A4" display="Menu"/>
  </hyperlinks>
  <pageMargins left="0.75" right="0.75" top="1" bottom="1" header="0.5" footer="0.5"/>
  <pageSetup paperSize="9"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1"/>
    <pageSetUpPr fitToPage="1"/>
  </sheetPr>
  <dimension ref="A1:U65"/>
  <sheetViews>
    <sheetView showGridLines="0" zoomScale="70" zoomScaleNormal="70" workbookViewId="0">
      <pane xSplit="2" ySplit="5" topLeftCell="C6" activePane="bottomRight" state="frozen"/>
      <selection activeCell="B146" sqref="B146"/>
      <selection pane="topRight" activeCell="B146" sqref="B146"/>
      <selection pane="bottomLeft" activeCell="B146" sqref="B146"/>
      <selection pane="bottomRight" activeCell="C6" sqref="C6"/>
    </sheetView>
  </sheetViews>
  <sheetFormatPr defaultRowHeight="12.75" outlineLevelCol="1"/>
  <cols>
    <col min="1" max="1" width="9" style="88" bestFit="1" customWidth="1"/>
    <col min="2" max="2" width="61.85546875" style="102" customWidth="1"/>
    <col min="3" max="3" width="9.7109375" style="88" bestFit="1" customWidth="1"/>
    <col min="4" max="4" width="26.85546875" style="88" bestFit="1" customWidth="1"/>
    <col min="5" max="5" width="8.5703125" style="88" bestFit="1" customWidth="1"/>
    <col min="6" max="6" width="8.5703125" style="158" bestFit="1" customWidth="1"/>
    <col min="7" max="7" width="0.7109375" style="158" customWidth="1"/>
    <col min="8" max="8" width="10.42578125" style="108" customWidth="1" outlineLevel="1"/>
    <col min="9" max="9" width="9.5703125" style="158" bestFit="1" customWidth="1" outlineLevel="1"/>
    <col min="10" max="13" width="9.42578125" style="158" customWidth="1" outlineLevel="1"/>
    <col min="14" max="14" width="11.5703125" style="158" customWidth="1"/>
    <col min="15" max="15" width="10.42578125" style="88" customWidth="1"/>
    <col min="16" max="16" width="9.42578125" style="88" customWidth="1"/>
    <col min="17" max="17" width="11" style="88" customWidth="1"/>
    <col min="18" max="18" width="10.85546875" style="88" customWidth="1"/>
    <col min="19" max="19" width="11.42578125" style="88" customWidth="1"/>
    <col min="20" max="256" width="9.140625" style="88"/>
    <col min="257" max="257" width="9" style="88" bestFit="1" customWidth="1"/>
    <col min="258" max="258" width="61.85546875" style="88" customWidth="1"/>
    <col min="259" max="259" width="9.7109375" style="88" bestFit="1" customWidth="1"/>
    <col min="260" max="260" width="11.5703125" style="88" bestFit="1" customWidth="1"/>
    <col min="261" max="262" width="8.5703125" style="88" bestFit="1" customWidth="1"/>
    <col min="263" max="263" width="0.7109375" style="88" customWidth="1"/>
    <col min="264" max="264" width="10.42578125" style="88" customWidth="1"/>
    <col min="265" max="265" width="9.5703125" style="88" bestFit="1" customWidth="1"/>
    <col min="266" max="269" width="9.42578125" style="88" customWidth="1"/>
    <col min="270" max="270" width="11.5703125" style="88" customWidth="1"/>
    <col min="271" max="271" width="10.42578125" style="88" customWidth="1"/>
    <col min="272" max="272" width="9.42578125" style="88" customWidth="1"/>
    <col min="273" max="273" width="11" style="88" customWidth="1"/>
    <col min="274" max="274" width="10.85546875" style="88" customWidth="1"/>
    <col min="275" max="275" width="11.42578125" style="88" customWidth="1"/>
    <col min="276" max="512" width="9.140625" style="88"/>
    <col min="513" max="513" width="9" style="88" bestFit="1" customWidth="1"/>
    <col min="514" max="514" width="61.85546875" style="88" customWidth="1"/>
    <col min="515" max="515" width="9.7109375" style="88" bestFit="1" customWidth="1"/>
    <col min="516" max="516" width="11.5703125" style="88" bestFit="1" customWidth="1"/>
    <col min="517" max="518" width="8.5703125" style="88" bestFit="1" customWidth="1"/>
    <col min="519" max="519" width="0.7109375" style="88" customWidth="1"/>
    <col min="520" max="520" width="10.42578125" style="88" customWidth="1"/>
    <col min="521" max="521" width="9.5703125" style="88" bestFit="1" customWidth="1"/>
    <col min="522" max="525" width="9.42578125" style="88" customWidth="1"/>
    <col min="526" max="526" width="11.5703125" style="88" customWidth="1"/>
    <col min="527" max="527" width="10.42578125" style="88" customWidth="1"/>
    <col min="528" max="528" width="9.42578125" style="88" customWidth="1"/>
    <col min="529" max="529" width="11" style="88" customWidth="1"/>
    <col min="530" max="530" width="10.85546875" style="88" customWidth="1"/>
    <col min="531" max="531" width="11.42578125" style="88" customWidth="1"/>
    <col min="532" max="768" width="9.140625" style="88"/>
    <col min="769" max="769" width="9" style="88" bestFit="1" customWidth="1"/>
    <col min="770" max="770" width="61.85546875" style="88" customWidth="1"/>
    <col min="771" max="771" width="9.7109375" style="88" bestFit="1" customWidth="1"/>
    <col min="772" max="772" width="11.5703125" style="88" bestFit="1" customWidth="1"/>
    <col min="773" max="774" width="8.5703125" style="88" bestFit="1" customWidth="1"/>
    <col min="775" max="775" width="0.7109375" style="88" customWidth="1"/>
    <col min="776" max="776" width="10.42578125" style="88" customWidth="1"/>
    <col min="777" max="777" width="9.5703125" style="88" bestFit="1" customWidth="1"/>
    <col min="778" max="781" width="9.42578125" style="88" customWidth="1"/>
    <col min="782" max="782" width="11.5703125" style="88" customWidth="1"/>
    <col min="783" max="783" width="10.42578125" style="88" customWidth="1"/>
    <col min="784" max="784" width="9.42578125" style="88" customWidth="1"/>
    <col min="785" max="785" width="11" style="88" customWidth="1"/>
    <col min="786" max="786" width="10.85546875" style="88" customWidth="1"/>
    <col min="787" max="787" width="11.42578125" style="88" customWidth="1"/>
    <col min="788" max="1024" width="9.140625" style="88"/>
    <col min="1025" max="1025" width="9" style="88" bestFit="1" customWidth="1"/>
    <col min="1026" max="1026" width="61.85546875" style="88" customWidth="1"/>
    <col min="1027" max="1027" width="9.7109375" style="88" bestFit="1" customWidth="1"/>
    <col min="1028" max="1028" width="11.5703125" style="88" bestFit="1" customWidth="1"/>
    <col min="1029" max="1030" width="8.5703125" style="88" bestFit="1" customWidth="1"/>
    <col min="1031" max="1031" width="0.7109375" style="88" customWidth="1"/>
    <col min="1032" max="1032" width="10.42578125" style="88" customWidth="1"/>
    <col min="1033" max="1033" width="9.5703125" style="88" bestFit="1" customWidth="1"/>
    <col min="1034" max="1037" width="9.42578125" style="88" customWidth="1"/>
    <col min="1038" max="1038" width="11.5703125" style="88" customWidth="1"/>
    <col min="1039" max="1039" width="10.42578125" style="88" customWidth="1"/>
    <col min="1040" max="1040" width="9.42578125" style="88" customWidth="1"/>
    <col min="1041" max="1041" width="11" style="88" customWidth="1"/>
    <col min="1042" max="1042" width="10.85546875" style="88" customWidth="1"/>
    <col min="1043" max="1043" width="11.42578125" style="88" customWidth="1"/>
    <col min="1044" max="1280" width="9.140625" style="88"/>
    <col min="1281" max="1281" width="9" style="88" bestFit="1" customWidth="1"/>
    <col min="1282" max="1282" width="61.85546875" style="88" customWidth="1"/>
    <col min="1283" max="1283" width="9.7109375" style="88" bestFit="1" customWidth="1"/>
    <col min="1284" max="1284" width="11.5703125" style="88" bestFit="1" customWidth="1"/>
    <col min="1285" max="1286" width="8.5703125" style="88" bestFit="1" customWidth="1"/>
    <col min="1287" max="1287" width="0.7109375" style="88" customWidth="1"/>
    <col min="1288" max="1288" width="10.42578125" style="88" customWidth="1"/>
    <col min="1289" max="1289" width="9.5703125" style="88" bestFit="1" customWidth="1"/>
    <col min="1290" max="1293" width="9.42578125" style="88" customWidth="1"/>
    <col min="1294" max="1294" width="11.5703125" style="88" customWidth="1"/>
    <col min="1295" max="1295" width="10.42578125" style="88" customWidth="1"/>
    <col min="1296" max="1296" width="9.42578125" style="88" customWidth="1"/>
    <col min="1297" max="1297" width="11" style="88" customWidth="1"/>
    <col min="1298" max="1298" width="10.85546875" style="88" customWidth="1"/>
    <col min="1299" max="1299" width="11.42578125" style="88" customWidth="1"/>
    <col min="1300" max="1536" width="9.140625" style="88"/>
    <col min="1537" max="1537" width="9" style="88" bestFit="1" customWidth="1"/>
    <col min="1538" max="1538" width="61.85546875" style="88" customWidth="1"/>
    <col min="1539" max="1539" width="9.7109375" style="88" bestFit="1" customWidth="1"/>
    <col min="1540" max="1540" width="11.5703125" style="88" bestFit="1" customWidth="1"/>
    <col min="1541" max="1542" width="8.5703125" style="88" bestFit="1" customWidth="1"/>
    <col min="1543" max="1543" width="0.7109375" style="88" customWidth="1"/>
    <col min="1544" max="1544" width="10.42578125" style="88" customWidth="1"/>
    <col min="1545" max="1545" width="9.5703125" style="88" bestFit="1" customWidth="1"/>
    <col min="1546" max="1549" width="9.42578125" style="88" customWidth="1"/>
    <col min="1550" max="1550" width="11.5703125" style="88" customWidth="1"/>
    <col min="1551" max="1551" width="10.42578125" style="88" customWidth="1"/>
    <col min="1552" max="1552" width="9.42578125" style="88" customWidth="1"/>
    <col min="1553" max="1553" width="11" style="88" customWidth="1"/>
    <col min="1554" max="1554" width="10.85546875" style="88" customWidth="1"/>
    <col min="1555" max="1555" width="11.42578125" style="88" customWidth="1"/>
    <col min="1556" max="1792" width="9.140625" style="88"/>
    <col min="1793" max="1793" width="9" style="88" bestFit="1" customWidth="1"/>
    <col min="1794" max="1794" width="61.85546875" style="88" customWidth="1"/>
    <col min="1795" max="1795" width="9.7109375" style="88" bestFit="1" customWidth="1"/>
    <col min="1796" max="1796" width="11.5703125" style="88" bestFit="1" customWidth="1"/>
    <col min="1797" max="1798" width="8.5703125" style="88" bestFit="1" customWidth="1"/>
    <col min="1799" max="1799" width="0.7109375" style="88" customWidth="1"/>
    <col min="1800" max="1800" width="10.42578125" style="88" customWidth="1"/>
    <col min="1801" max="1801" width="9.5703125" style="88" bestFit="1" customWidth="1"/>
    <col min="1802" max="1805" width="9.42578125" style="88" customWidth="1"/>
    <col min="1806" max="1806" width="11.5703125" style="88" customWidth="1"/>
    <col min="1807" max="1807" width="10.42578125" style="88" customWidth="1"/>
    <col min="1808" max="1808" width="9.42578125" style="88" customWidth="1"/>
    <col min="1809" max="1809" width="11" style="88" customWidth="1"/>
    <col min="1810" max="1810" width="10.85546875" style="88" customWidth="1"/>
    <col min="1811" max="1811" width="11.42578125" style="88" customWidth="1"/>
    <col min="1812" max="2048" width="9.140625" style="88"/>
    <col min="2049" max="2049" width="9" style="88" bestFit="1" customWidth="1"/>
    <col min="2050" max="2050" width="61.85546875" style="88" customWidth="1"/>
    <col min="2051" max="2051" width="9.7109375" style="88" bestFit="1" customWidth="1"/>
    <col min="2052" max="2052" width="11.5703125" style="88" bestFit="1" customWidth="1"/>
    <col min="2053" max="2054" width="8.5703125" style="88" bestFit="1" customWidth="1"/>
    <col min="2055" max="2055" width="0.7109375" style="88" customWidth="1"/>
    <col min="2056" max="2056" width="10.42578125" style="88" customWidth="1"/>
    <col min="2057" max="2057" width="9.5703125" style="88" bestFit="1" customWidth="1"/>
    <col min="2058" max="2061" width="9.42578125" style="88" customWidth="1"/>
    <col min="2062" max="2062" width="11.5703125" style="88" customWidth="1"/>
    <col min="2063" max="2063" width="10.42578125" style="88" customWidth="1"/>
    <col min="2064" max="2064" width="9.42578125" style="88" customWidth="1"/>
    <col min="2065" max="2065" width="11" style="88" customWidth="1"/>
    <col min="2066" max="2066" width="10.85546875" style="88" customWidth="1"/>
    <col min="2067" max="2067" width="11.42578125" style="88" customWidth="1"/>
    <col min="2068" max="2304" width="9.140625" style="88"/>
    <col min="2305" max="2305" width="9" style="88" bestFit="1" customWidth="1"/>
    <col min="2306" max="2306" width="61.85546875" style="88" customWidth="1"/>
    <col min="2307" max="2307" width="9.7109375" style="88" bestFit="1" customWidth="1"/>
    <col min="2308" max="2308" width="11.5703125" style="88" bestFit="1" customWidth="1"/>
    <col min="2309" max="2310" width="8.5703125" style="88" bestFit="1" customWidth="1"/>
    <col min="2311" max="2311" width="0.7109375" style="88" customWidth="1"/>
    <col min="2312" max="2312" width="10.42578125" style="88" customWidth="1"/>
    <col min="2313" max="2313" width="9.5703125" style="88" bestFit="1" customWidth="1"/>
    <col min="2314" max="2317" width="9.42578125" style="88" customWidth="1"/>
    <col min="2318" max="2318" width="11.5703125" style="88" customWidth="1"/>
    <col min="2319" max="2319" width="10.42578125" style="88" customWidth="1"/>
    <col min="2320" max="2320" width="9.42578125" style="88" customWidth="1"/>
    <col min="2321" max="2321" width="11" style="88" customWidth="1"/>
    <col min="2322" max="2322" width="10.85546875" style="88" customWidth="1"/>
    <col min="2323" max="2323" width="11.42578125" style="88" customWidth="1"/>
    <col min="2324" max="2560" width="9.140625" style="88"/>
    <col min="2561" max="2561" width="9" style="88" bestFit="1" customWidth="1"/>
    <col min="2562" max="2562" width="61.85546875" style="88" customWidth="1"/>
    <col min="2563" max="2563" width="9.7109375" style="88" bestFit="1" customWidth="1"/>
    <col min="2564" max="2564" width="11.5703125" style="88" bestFit="1" customWidth="1"/>
    <col min="2565" max="2566" width="8.5703125" style="88" bestFit="1" customWidth="1"/>
    <col min="2567" max="2567" width="0.7109375" style="88" customWidth="1"/>
    <col min="2568" max="2568" width="10.42578125" style="88" customWidth="1"/>
    <col min="2569" max="2569" width="9.5703125" style="88" bestFit="1" customWidth="1"/>
    <col min="2570" max="2573" width="9.42578125" style="88" customWidth="1"/>
    <col min="2574" max="2574" width="11.5703125" style="88" customWidth="1"/>
    <col min="2575" max="2575" width="10.42578125" style="88" customWidth="1"/>
    <col min="2576" max="2576" width="9.42578125" style="88" customWidth="1"/>
    <col min="2577" max="2577" width="11" style="88" customWidth="1"/>
    <col min="2578" max="2578" width="10.85546875" style="88" customWidth="1"/>
    <col min="2579" max="2579" width="11.42578125" style="88" customWidth="1"/>
    <col min="2580" max="2816" width="9.140625" style="88"/>
    <col min="2817" max="2817" width="9" style="88" bestFit="1" customWidth="1"/>
    <col min="2818" max="2818" width="61.85546875" style="88" customWidth="1"/>
    <col min="2819" max="2819" width="9.7109375" style="88" bestFit="1" customWidth="1"/>
    <col min="2820" max="2820" width="11.5703125" style="88" bestFit="1" customWidth="1"/>
    <col min="2821" max="2822" width="8.5703125" style="88" bestFit="1" customWidth="1"/>
    <col min="2823" max="2823" width="0.7109375" style="88" customWidth="1"/>
    <col min="2824" max="2824" width="10.42578125" style="88" customWidth="1"/>
    <col min="2825" max="2825" width="9.5703125" style="88" bestFit="1" customWidth="1"/>
    <col min="2826" max="2829" width="9.42578125" style="88" customWidth="1"/>
    <col min="2830" max="2830" width="11.5703125" style="88" customWidth="1"/>
    <col min="2831" max="2831" width="10.42578125" style="88" customWidth="1"/>
    <col min="2832" max="2832" width="9.42578125" style="88" customWidth="1"/>
    <col min="2833" max="2833" width="11" style="88" customWidth="1"/>
    <col min="2834" max="2834" width="10.85546875" style="88" customWidth="1"/>
    <col min="2835" max="2835" width="11.42578125" style="88" customWidth="1"/>
    <col min="2836" max="3072" width="9.140625" style="88"/>
    <col min="3073" max="3073" width="9" style="88" bestFit="1" customWidth="1"/>
    <col min="3074" max="3074" width="61.85546875" style="88" customWidth="1"/>
    <col min="3075" max="3075" width="9.7109375" style="88" bestFit="1" customWidth="1"/>
    <col min="3076" max="3076" width="11.5703125" style="88" bestFit="1" customWidth="1"/>
    <col min="3077" max="3078" width="8.5703125" style="88" bestFit="1" customWidth="1"/>
    <col min="3079" max="3079" width="0.7109375" style="88" customWidth="1"/>
    <col min="3080" max="3080" width="10.42578125" style="88" customWidth="1"/>
    <col min="3081" max="3081" width="9.5703125" style="88" bestFit="1" customWidth="1"/>
    <col min="3082" max="3085" width="9.42578125" style="88" customWidth="1"/>
    <col min="3086" max="3086" width="11.5703125" style="88" customWidth="1"/>
    <col min="3087" max="3087" width="10.42578125" style="88" customWidth="1"/>
    <col min="3088" max="3088" width="9.42578125" style="88" customWidth="1"/>
    <col min="3089" max="3089" width="11" style="88" customWidth="1"/>
    <col min="3090" max="3090" width="10.85546875" style="88" customWidth="1"/>
    <col min="3091" max="3091" width="11.42578125" style="88" customWidth="1"/>
    <col min="3092" max="3328" width="9.140625" style="88"/>
    <col min="3329" max="3329" width="9" style="88" bestFit="1" customWidth="1"/>
    <col min="3330" max="3330" width="61.85546875" style="88" customWidth="1"/>
    <col min="3331" max="3331" width="9.7109375" style="88" bestFit="1" customWidth="1"/>
    <col min="3332" max="3332" width="11.5703125" style="88" bestFit="1" customWidth="1"/>
    <col min="3333" max="3334" width="8.5703125" style="88" bestFit="1" customWidth="1"/>
    <col min="3335" max="3335" width="0.7109375" style="88" customWidth="1"/>
    <col min="3336" max="3336" width="10.42578125" style="88" customWidth="1"/>
    <col min="3337" max="3337" width="9.5703125" style="88" bestFit="1" customWidth="1"/>
    <col min="3338" max="3341" width="9.42578125" style="88" customWidth="1"/>
    <col min="3342" max="3342" width="11.5703125" style="88" customWidth="1"/>
    <col min="3343" max="3343" width="10.42578125" style="88" customWidth="1"/>
    <col min="3344" max="3344" width="9.42578125" style="88" customWidth="1"/>
    <col min="3345" max="3345" width="11" style="88" customWidth="1"/>
    <col min="3346" max="3346" width="10.85546875" style="88" customWidth="1"/>
    <col min="3347" max="3347" width="11.42578125" style="88" customWidth="1"/>
    <col min="3348" max="3584" width="9.140625" style="88"/>
    <col min="3585" max="3585" width="9" style="88" bestFit="1" customWidth="1"/>
    <col min="3586" max="3586" width="61.85546875" style="88" customWidth="1"/>
    <col min="3587" max="3587" width="9.7109375" style="88" bestFit="1" customWidth="1"/>
    <col min="3588" max="3588" width="11.5703125" style="88" bestFit="1" customWidth="1"/>
    <col min="3589" max="3590" width="8.5703125" style="88" bestFit="1" customWidth="1"/>
    <col min="3591" max="3591" width="0.7109375" style="88" customWidth="1"/>
    <col min="3592" max="3592" width="10.42578125" style="88" customWidth="1"/>
    <col min="3593" max="3593" width="9.5703125" style="88" bestFit="1" customWidth="1"/>
    <col min="3594" max="3597" width="9.42578125" style="88" customWidth="1"/>
    <col min="3598" max="3598" width="11.5703125" style="88" customWidth="1"/>
    <col min="3599" max="3599" width="10.42578125" style="88" customWidth="1"/>
    <col min="3600" max="3600" width="9.42578125" style="88" customWidth="1"/>
    <col min="3601" max="3601" width="11" style="88" customWidth="1"/>
    <col min="3602" max="3602" width="10.85546875" style="88" customWidth="1"/>
    <col min="3603" max="3603" width="11.42578125" style="88" customWidth="1"/>
    <col min="3604" max="3840" width="9.140625" style="88"/>
    <col min="3841" max="3841" width="9" style="88" bestFit="1" customWidth="1"/>
    <col min="3842" max="3842" width="61.85546875" style="88" customWidth="1"/>
    <col min="3843" max="3843" width="9.7109375" style="88" bestFit="1" customWidth="1"/>
    <col min="3844" max="3844" width="11.5703125" style="88" bestFit="1" customWidth="1"/>
    <col min="3845" max="3846" width="8.5703125" style="88" bestFit="1" customWidth="1"/>
    <col min="3847" max="3847" width="0.7109375" style="88" customWidth="1"/>
    <col min="3848" max="3848" width="10.42578125" style="88" customWidth="1"/>
    <col min="3849" max="3849" width="9.5703125" style="88" bestFit="1" customWidth="1"/>
    <col min="3850" max="3853" width="9.42578125" style="88" customWidth="1"/>
    <col min="3854" max="3854" width="11.5703125" style="88" customWidth="1"/>
    <col min="3855" max="3855" width="10.42578125" style="88" customWidth="1"/>
    <col min="3856" max="3856" width="9.42578125" style="88" customWidth="1"/>
    <col min="3857" max="3857" width="11" style="88" customWidth="1"/>
    <col min="3858" max="3858" width="10.85546875" style="88" customWidth="1"/>
    <col min="3859" max="3859" width="11.42578125" style="88" customWidth="1"/>
    <col min="3860" max="4096" width="9.140625" style="88"/>
    <col min="4097" max="4097" width="9" style="88" bestFit="1" customWidth="1"/>
    <col min="4098" max="4098" width="61.85546875" style="88" customWidth="1"/>
    <col min="4099" max="4099" width="9.7109375" style="88" bestFit="1" customWidth="1"/>
    <col min="4100" max="4100" width="11.5703125" style="88" bestFit="1" customWidth="1"/>
    <col min="4101" max="4102" width="8.5703125" style="88" bestFit="1" customWidth="1"/>
    <col min="4103" max="4103" width="0.7109375" style="88" customWidth="1"/>
    <col min="4104" max="4104" width="10.42578125" style="88" customWidth="1"/>
    <col min="4105" max="4105" width="9.5703125" style="88" bestFit="1" customWidth="1"/>
    <col min="4106" max="4109" width="9.42578125" style="88" customWidth="1"/>
    <col min="4110" max="4110" width="11.5703125" style="88" customWidth="1"/>
    <col min="4111" max="4111" width="10.42578125" style="88" customWidth="1"/>
    <col min="4112" max="4112" width="9.42578125" style="88" customWidth="1"/>
    <col min="4113" max="4113" width="11" style="88" customWidth="1"/>
    <col min="4114" max="4114" width="10.85546875" style="88" customWidth="1"/>
    <col min="4115" max="4115" width="11.42578125" style="88" customWidth="1"/>
    <col min="4116" max="4352" width="9.140625" style="88"/>
    <col min="4353" max="4353" width="9" style="88" bestFit="1" customWidth="1"/>
    <col min="4354" max="4354" width="61.85546875" style="88" customWidth="1"/>
    <col min="4355" max="4355" width="9.7109375" style="88" bestFit="1" customWidth="1"/>
    <col min="4356" max="4356" width="11.5703125" style="88" bestFit="1" customWidth="1"/>
    <col min="4357" max="4358" width="8.5703125" style="88" bestFit="1" customWidth="1"/>
    <col min="4359" max="4359" width="0.7109375" style="88" customWidth="1"/>
    <col min="4360" max="4360" width="10.42578125" style="88" customWidth="1"/>
    <col min="4361" max="4361" width="9.5703125" style="88" bestFit="1" customWidth="1"/>
    <col min="4362" max="4365" width="9.42578125" style="88" customWidth="1"/>
    <col min="4366" max="4366" width="11.5703125" style="88" customWidth="1"/>
    <col min="4367" max="4367" width="10.42578125" style="88" customWidth="1"/>
    <col min="4368" max="4368" width="9.42578125" style="88" customWidth="1"/>
    <col min="4369" max="4369" width="11" style="88" customWidth="1"/>
    <col min="4370" max="4370" width="10.85546875" style="88" customWidth="1"/>
    <col min="4371" max="4371" width="11.42578125" style="88" customWidth="1"/>
    <col min="4372" max="4608" width="9.140625" style="88"/>
    <col min="4609" max="4609" width="9" style="88" bestFit="1" customWidth="1"/>
    <col min="4610" max="4610" width="61.85546875" style="88" customWidth="1"/>
    <col min="4611" max="4611" width="9.7109375" style="88" bestFit="1" customWidth="1"/>
    <col min="4612" max="4612" width="11.5703125" style="88" bestFit="1" customWidth="1"/>
    <col min="4613" max="4614" width="8.5703125" style="88" bestFit="1" customWidth="1"/>
    <col min="4615" max="4615" width="0.7109375" style="88" customWidth="1"/>
    <col min="4616" max="4616" width="10.42578125" style="88" customWidth="1"/>
    <col min="4617" max="4617" width="9.5703125" style="88" bestFit="1" customWidth="1"/>
    <col min="4618" max="4621" width="9.42578125" style="88" customWidth="1"/>
    <col min="4622" max="4622" width="11.5703125" style="88" customWidth="1"/>
    <col min="4623" max="4623" width="10.42578125" style="88" customWidth="1"/>
    <col min="4624" max="4624" width="9.42578125" style="88" customWidth="1"/>
    <col min="4625" max="4625" width="11" style="88" customWidth="1"/>
    <col min="4626" max="4626" width="10.85546875" style="88" customWidth="1"/>
    <col min="4627" max="4627" width="11.42578125" style="88" customWidth="1"/>
    <col min="4628" max="4864" width="9.140625" style="88"/>
    <col min="4865" max="4865" width="9" style="88" bestFit="1" customWidth="1"/>
    <col min="4866" max="4866" width="61.85546875" style="88" customWidth="1"/>
    <col min="4867" max="4867" width="9.7109375" style="88" bestFit="1" customWidth="1"/>
    <col min="4868" max="4868" width="11.5703125" style="88" bestFit="1" customWidth="1"/>
    <col min="4869" max="4870" width="8.5703125" style="88" bestFit="1" customWidth="1"/>
    <col min="4871" max="4871" width="0.7109375" style="88" customWidth="1"/>
    <col min="4872" max="4872" width="10.42578125" style="88" customWidth="1"/>
    <col min="4873" max="4873" width="9.5703125" style="88" bestFit="1" customWidth="1"/>
    <col min="4874" max="4877" width="9.42578125" style="88" customWidth="1"/>
    <col min="4878" max="4878" width="11.5703125" style="88" customWidth="1"/>
    <col min="4879" max="4879" width="10.42578125" style="88" customWidth="1"/>
    <col min="4880" max="4880" width="9.42578125" style="88" customWidth="1"/>
    <col min="4881" max="4881" width="11" style="88" customWidth="1"/>
    <col min="4882" max="4882" width="10.85546875" style="88" customWidth="1"/>
    <col min="4883" max="4883" width="11.42578125" style="88" customWidth="1"/>
    <col min="4884" max="5120" width="9.140625" style="88"/>
    <col min="5121" max="5121" width="9" style="88" bestFit="1" customWidth="1"/>
    <col min="5122" max="5122" width="61.85546875" style="88" customWidth="1"/>
    <col min="5123" max="5123" width="9.7109375" style="88" bestFit="1" customWidth="1"/>
    <col min="5124" max="5124" width="11.5703125" style="88" bestFit="1" customWidth="1"/>
    <col min="5125" max="5126" width="8.5703125" style="88" bestFit="1" customWidth="1"/>
    <col min="5127" max="5127" width="0.7109375" style="88" customWidth="1"/>
    <col min="5128" max="5128" width="10.42578125" style="88" customWidth="1"/>
    <col min="5129" max="5129" width="9.5703125" style="88" bestFit="1" customWidth="1"/>
    <col min="5130" max="5133" width="9.42578125" style="88" customWidth="1"/>
    <col min="5134" max="5134" width="11.5703125" style="88" customWidth="1"/>
    <col min="5135" max="5135" width="10.42578125" style="88" customWidth="1"/>
    <col min="5136" max="5136" width="9.42578125" style="88" customWidth="1"/>
    <col min="5137" max="5137" width="11" style="88" customWidth="1"/>
    <col min="5138" max="5138" width="10.85546875" style="88" customWidth="1"/>
    <col min="5139" max="5139" width="11.42578125" style="88" customWidth="1"/>
    <col min="5140" max="5376" width="9.140625" style="88"/>
    <col min="5377" max="5377" width="9" style="88" bestFit="1" customWidth="1"/>
    <col min="5378" max="5378" width="61.85546875" style="88" customWidth="1"/>
    <col min="5379" max="5379" width="9.7109375" style="88" bestFit="1" customWidth="1"/>
    <col min="5380" max="5380" width="11.5703125" style="88" bestFit="1" customWidth="1"/>
    <col min="5381" max="5382" width="8.5703125" style="88" bestFit="1" customWidth="1"/>
    <col min="5383" max="5383" width="0.7109375" style="88" customWidth="1"/>
    <col min="5384" max="5384" width="10.42578125" style="88" customWidth="1"/>
    <col min="5385" max="5385" width="9.5703125" style="88" bestFit="1" customWidth="1"/>
    <col min="5386" max="5389" width="9.42578125" style="88" customWidth="1"/>
    <col min="5390" max="5390" width="11.5703125" style="88" customWidth="1"/>
    <col min="5391" max="5391" width="10.42578125" style="88" customWidth="1"/>
    <col min="5392" max="5392" width="9.42578125" style="88" customWidth="1"/>
    <col min="5393" max="5393" width="11" style="88" customWidth="1"/>
    <col min="5394" max="5394" width="10.85546875" style="88" customWidth="1"/>
    <col min="5395" max="5395" width="11.42578125" style="88" customWidth="1"/>
    <col min="5396" max="5632" width="9.140625" style="88"/>
    <col min="5633" max="5633" width="9" style="88" bestFit="1" customWidth="1"/>
    <col min="5634" max="5634" width="61.85546875" style="88" customWidth="1"/>
    <col min="5635" max="5635" width="9.7109375" style="88" bestFit="1" customWidth="1"/>
    <col min="5636" max="5636" width="11.5703125" style="88" bestFit="1" customWidth="1"/>
    <col min="5637" max="5638" width="8.5703125" style="88" bestFit="1" customWidth="1"/>
    <col min="5639" max="5639" width="0.7109375" style="88" customWidth="1"/>
    <col min="5640" max="5640" width="10.42578125" style="88" customWidth="1"/>
    <col min="5641" max="5641" width="9.5703125" style="88" bestFit="1" customWidth="1"/>
    <col min="5642" max="5645" width="9.42578125" style="88" customWidth="1"/>
    <col min="5646" max="5646" width="11.5703125" style="88" customWidth="1"/>
    <col min="5647" max="5647" width="10.42578125" style="88" customWidth="1"/>
    <col min="5648" max="5648" width="9.42578125" style="88" customWidth="1"/>
    <col min="5649" max="5649" width="11" style="88" customWidth="1"/>
    <col min="5650" max="5650" width="10.85546875" style="88" customWidth="1"/>
    <col min="5651" max="5651" width="11.42578125" style="88" customWidth="1"/>
    <col min="5652" max="5888" width="9.140625" style="88"/>
    <col min="5889" max="5889" width="9" style="88" bestFit="1" customWidth="1"/>
    <col min="5890" max="5890" width="61.85546875" style="88" customWidth="1"/>
    <col min="5891" max="5891" width="9.7109375" style="88" bestFit="1" customWidth="1"/>
    <col min="5892" max="5892" width="11.5703125" style="88" bestFit="1" customWidth="1"/>
    <col min="5893" max="5894" width="8.5703125" style="88" bestFit="1" customWidth="1"/>
    <col min="5895" max="5895" width="0.7109375" style="88" customWidth="1"/>
    <col min="5896" max="5896" width="10.42578125" style="88" customWidth="1"/>
    <col min="5897" max="5897" width="9.5703125" style="88" bestFit="1" customWidth="1"/>
    <col min="5898" max="5901" width="9.42578125" style="88" customWidth="1"/>
    <col min="5902" max="5902" width="11.5703125" style="88" customWidth="1"/>
    <col min="5903" max="5903" width="10.42578125" style="88" customWidth="1"/>
    <col min="5904" max="5904" width="9.42578125" style="88" customWidth="1"/>
    <col min="5905" max="5905" width="11" style="88" customWidth="1"/>
    <col min="5906" max="5906" width="10.85546875" style="88" customWidth="1"/>
    <col min="5907" max="5907" width="11.42578125" style="88" customWidth="1"/>
    <col min="5908" max="6144" width="9.140625" style="88"/>
    <col min="6145" max="6145" width="9" style="88" bestFit="1" customWidth="1"/>
    <col min="6146" max="6146" width="61.85546875" style="88" customWidth="1"/>
    <col min="6147" max="6147" width="9.7109375" style="88" bestFit="1" customWidth="1"/>
    <col min="6148" max="6148" width="11.5703125" style="88" bestFit="1" customWidth="1"/>
    <col min="6149" max="6150" width="8.5703125" style="88" bestFit="1" customWidth="1"/>
    <col min="6151" max="6151" width="0.7109375" style="88" customWidth="1"/>
    <col min="6152" max="6152" width="10.42578125" style="88" customWidth="1"/>
    <col min="6153" max="6153" width="9.5703125" style="88" bestFit="1" customWidth="1"/>
    <col min="6154" max="6157" width="9.42578125" style="88" customWidth="1"/>
    <col min="6158" max="6158" width="11.5703125" style="88" customWidth="1"/>
    <col min="6159" max="6159" width="10.42578125" style="88" customWidth="1"/>
    <col min="6160" max="6160" width="9.42578125" style="88" customWidth="1"/>
    <col min="6161" max="6161" width="11" style="88" customWidth="1"/>
    <col min="6162" max="6162" width="10.85546875" style="88" customWidth="1"/>
    <col min="6163" max="6163" width="11.42578125" style="88" customWidth="1"/>
    <col min="6164" max="6400" width="9.140625" style="88"/>
    <col min="6401" max="6401" width="9" style="88" bestFit="1" customWidth="1"/>
    <col min="6402" max="6402" width="61.85546875" style="88" customWidth="1"/>
    <col min="6403" max="6403" width="9.7109375" style="88" bestFit="1" customWidth="1"/>
    <col min="6404" max="6404" width="11.5703125" style="88" bestFit="1" customWidth="1"/>
    <col min="6405" max="6406" width="8.5703125" style="88" bestFit="1" customWidth="1"/>
    <col min="6407" max="6407" width="0.7109375" style="88" customWidth="1"/>
    <col min="6408" max="6408" width="10.42578125" style="88" customWidth="1"/>
    <col min="6409" max="6409" width="9.5703125" style="88" bestFit="1" customWidth="1"/>
    <col min="6410" max="6413" width="9.42578125" style="88" customWidth="1"/>
    <col min="6414" max="6414" width="11.5703125" style="88" customWidth="1"/>
    <col min="6415" max="6415" width="10.42578125" style="88" customWidth="1"/>
    <col min="6416" max="6416" width="9.42578125" style="88" customWidth="1"/>
    <col min="6417" max="6417" width="11" style="88" customWidth="1"/>
    <col min="6418" max="6418" width="10.85546875" style="88" customWidth="1"/>
    <col min="6419" max="6419" width="11.42578125" style="88" customWidth="1"/>
    <col min="6420" max="6656" width="9.140625" style="88"/>
    <col min="6657" max="6657" width="9" style="88" bestFit="1" customWidth="1"/>
    <col min="6658" max="6658" width="61.85546875" style="88" customWidth="1"/>
    <col min="6659" max="6659" width="9.7109375" style="88" bestFit="1" customWidth="1"/>
    <col min="6660" max="6660" width="11.5703125" style="88" bestFit="1" customWidth="1"/>
    <col min="6661" max="6662" width="8.5703125" style="88" bestFit="1" customWidth="1"/>
    <col min="6663" max="6663" width="0.7109375" style="88" customWidth="1"/>
    <col min="6664" max="6664" width="10.42578125" style="88" customWidth="1"/>
    <col min="6665" max="6665" width="9.5703125" style="88" bestFit="1" customWidth="1"/>
    <col min="6666" max="6669" width="9.42578125" style="88" customWidth="1"/>
    <col min="6670" max="6670" width="11.5703125" style="88" customWidth="1"/>
    <col min="6671" max="6671" width="10.42578125" style="88" customWidth="1"/>
    <col min="6672" max="6672" width="9.42578125" style="88" customWidth="1"/>
    <col min="6673" max="6673" width="11" style="88" customWidth="1"/>
    <col min="6674" max="6674" width="10.85546875" style="88" customWidth="1"/>
    <col min="6675" max="6675" width="11.42578125" style="88" customWidth="1"/>
    <col min="6676" max="6912" width="9.140625" style="88"/>
    <col min="6913" max="6913" width="9" style="88" bestFit="1" customWidth="1"/>
    <col min="6914" max="6914" width="61.85546875" style="88" customWidth="1"/>
    <col min="6915" max="6915" width="9.7109375" style="88" bestFit="1" customWidth="1"/>
    <col min="6916" max="6916" width="11.5703125" style="88" bestFit="1" customWidth="1"/>
    <col min="6917" max="6918" width="8.5703125" style="88" bestFit="1" customWidth="1"/>
    <col min="6919" max="6919" width="0.7109375" style="88" customWidth="1"/>
    <col min="6920" max="6920" width="10.42578125" style="88" customWidth="1"/>
    <col min="6921" max="6921" width="9.5703125" style="88" bestFit="1" customWidth="1"/>
    <col min="6922" max="6925" width="9.42578125" style="88" customWidth="1"/>
    <col min="6926" max="6926" width="11.5703125" style="88" customWidth="1"/>
    <col min="6927" max="6927" width="10.42578125" style="88" customWidth="1"/>
    <col min="6928" max="6928" width="9.42578125" style="88" customWidth="1"/>
    <col min="6929" max="6929" width="11" style="88" customWidth="1"/>
    <col min="6930" max="6930" width="10.85546875" style="88" customWidth="1"/>
    <col min="6931" max="6931" width="11.42578125" style="88" customWidth="1"/>
    <col min="6932" max="7168" width="9.140625" style="88"/>
    <col min="7169" max="7169" width="9" style="88" bestFit="1" customWidth="1"/>
    <col min="7170" max="7170" width="61.85546875" style="88" customWidth="1"/>
    <col min="7171" max="7171" width="9.7109375" style="88" bestFit="1" customWidth="1"/>
    <col min="7172" max="7172" width="11.5703125" style="88" bestFit="1" customWidth="1"/>
    <col min="7173" max="7174" width="8.5703125" style="88" bestFit="1" customWidth="1"/>
    <col min="7175" max="7175" width="0.7109375" style="88" customWidth="1"/>
    <col min="7176" max="7176" width="10.42578125" style="88" customWidth="1"/>
    <col min="7177" max="7177" width="9.5703125" style="88" bestFit="1" customWidth="1"/>
    <col min="7178" max="7181" width="9.42578125" style="88" customWidth="1"/>
    <col min="7182" max="7182" width="11.5703125" style="88" customWidth="1"/>
    <col min="7183" max="7183" width="10.42578125" style="88" customWidth="1"/>
    <col min="7184" max="7184" width="9.42578125" style="88" customWidth="1"/>
    <col min="7185" max="7185" width="11" style="88" customWidth="1"/>
    <col min="7186" max="7186" width="10.85546875" style="88" customWidth="1"/>
    <col min="7187" max="7187" width="11.42578125" style="88" customWidth="1"/>
    <col min="7188" max="7424" width="9.140625" style="88"/>
    <col min="7425" max="7425" width="9" style="88" bestFit="1" customWidth="1"/>
    <col min="7426" max="7426" width="61.85546875" style="88" customWidth="1"/>
    <col min="7427" max="7427" width="9.7109375" style="88" bestFit="1" customWidth="1"/>
    <col min="7428" max="7428" width="11.5703125" style="88" bestFit="1" customWidth="1"/>
    <col min="7429" max="7430" width="8.5703125" style="88" bestFit="1" customWidth="1"/>
    <col min="7431" max="7431" width="0.7109375" style="88" customWidth="1"/>
    <col min="7432" max="7432" width="10.42578125" style="88" customWidth="1"/>
    <col min="7433" max="7433" width="9.5703125" style="88" bestFit="1" customWidth="1"/>
    <col min="7434" max="7437" width="9.42578125" style="88" customWidth="1"/>
    <col min="7438" max="7438" width="11.5703125" style="88" customWidth="1"/>
    <col min="7439" max="7439" width="10.42578125" style="88" customWidth="1"/>
    <col min="7440" max="7440" width="9.42578125" style="88" customWidth="1"/>
    <col min="7441" max="7441" width="11" style="88" customWidth="1"/>
    <col min="7442" max="7442" width="10.85546875" style="88" customWidth="1"/>
    <col min="7443" max="7443" width="11.42578125" style="88" customWidth="1"/>
    <col min="7444" max="7680" width="9.140625" style="88"/>
    <col min="7681" max="7681" width="9" style="88" bestFit="1" customWidth="1"/>
    <col min="7682" max="7682" width="61.85546875" style="88" customWidth="1"/>
    <col min="7683" max="7683" width="9.7109375" style="88" bestFit="1" customWidth="1"/>
    <col min="7684" max="7684" width="11.5703125" style="88" bestFit="1" customWidth="1"/>
    <col min="7685" max="7686" width="8.5703125" style="88" bestFit="1" customWidth="1"/>
    <col min="7687" max="7687" width="0.7109375" style="88" customWidth="1"/>
    <col min="7688" max="7688" width="10.42578125" style="88" customWidth="1"/>
    <col min="7689" max="7689" width="9.5703125" style="88" bestFit="1" customWidth="1"/>
    <col min="7690" max="7693" width="9.42578125" style="88" customWidth="1"/>
    <col min="7694" max="7694" width="11.5703125" style="88" customWidth="1"/>
    <col min="7695" max="7695" width="10.42578125" style="88" customWidth="1"/>
    <col min="7696" max="7696" width="9.42578125" style="88" customWidth="1"/>
    <col min="7697" max="7697" width="11" style="88" customWidth="1"/>
    <col min="7698" max="7698" width="10.85546875" style="88" customWidth="1"/>
    <col min="7699" max="7699" width="11.42578125" style="88" customWidth="1"/>
    <col min="7700" max="7936" width="9.140625" style="88"/>
    <col min="7937" max="7937" width="9" style="88" bestFit="1" customWidth="1"/>
    <col min="7938" max="7938" width="61.85546875" style="88" customWidth="1"/>
    <col min="7939" max="7939" width="9.7109375" style="88" bestFit="1" customWidth="1"/>
    <col min="7940" max="7940" width="11.5703125" style="88" bestFit="1" customWidth="1"/>
    <col min="7941" max="7942" width="8.5703125" style="88" bestFit="1" customWidth="1"/>
    <col min="7943" max="7943" width="0.7109375" style="88" customWidth="1"/>
    <col min="7944" max="7944" width="10.42578125" style="88" customWidth="1"/>
    <col min="7945" max="7945" width="9.5703125" style="88" bestFit="1" customWidth="1"/>
    <col min="7946" max="7949" width="9.42578125" style="88" customWidth="1"/>
    <col min="7950" max="7950" width="11.5703125" style="88" customWidth="1"/>
    <col min="7951" max="7951" width="10.42578125" style="88" customWidth="1"/>
    <col min="7952" max="7952" width="9.42578125" style="88" customWidth="1"/>
    <col min="7953" max="7953" width="11" style="88" customWidth="1"/>
    <col min="7954" max="7954" width="10.85546875" style="88" customWidth="1"/>
    <col min="7955" max="7955" width="11.42578125" style="88" customWidth="1"/>
    <col min="7956" max="8192" width="9.140625" style="88"/>
    <col min="8193" max="8193" width="9" style="88" bestFit="1" customWidth="1"/>
    <col min="8194" max="8194" width="61.85546875" style="88" customWidth="1"/>
    <col min="8195" max="8195" width="9.7109375" style="88" bestFit="1" customWidth="1"/>
    <col min="8196" max="8196" width="11.5703125" style="88" bestFit="1" customWidth="1"/>
    <col min="8197" max="8198" width="8.5703125" style="88" bestFit="1" customWidth="1"/>
    <col min="8199" max="8199" width="0.7109375" style="88" customWidth="1"/>
    <col min="8200" max="8200" width="10.42578125" style="88" customWidth="1"/>
    <col min="8201" max="8201" width="9.5703125" style="88" bestFit="1" customWidth="1"/>
    <col min="8202" max="8205" width="9.42578125" style="88" customWidth="1"/>
    <col min="8206" max="8206" width="11.5703125" style="88" customWidth="1"/>
    <col min="8207" max="8207" width="10.42578125" style="88" customWidth="1"/>
    <col min="8208" max="8208" width="9.42578125" style="88" customWidth="1"/>
    <col min="8209" max="8209" width="11" style="88" customWidth="1"/>
    <col min="8210" max="8210" width="10.85546875" style="88" customWidth="1"/>
    <col min="8211" max="8211" width="11.42578125" style="88" customWidth="1"/>
    <col min="8212" max="8448" width="9.140625" style="88"/>
    <col min="8449" max="8449" width="9" style="88" bestFit="1" customWidth="1"/>
    <col min="8450" max="8450" width="61.85546875" style="88" customWidth="1"/>
    <col min="8451" max="8451" width="9.7109375" style="88" bestFit="1" customWidth="1"/>
    <col min="8452" max="8452" width="11.5703125" style="88" bestFit="1" customWidth="1"/>
    <col min="8453" max="8454" width="8.5703125" style="88" bestFit="1" customWidth="1"/>
    <col min="8455" max="8455" width="0.7109375" style="88" customWidth="1"/>
    <col min="8456" max="8456" width="10.42578125" style="88" customWidth="1"/>
    <col min="8457" max="8457" width="9.5703125" style="88" bestFit="1" customWidth="1"/>
    <col min="8458" max="8461" width="9.42578125" style="88" customWidth="1"/>
    <col min="8462" max="8462" width="11.5703125" style="88" customWidth="1"/>
    <col min="8463" max="8463" width="10.42578125" style="88" customWidth="1"/>
    <col min="8464" max="8464" width="9.42578125" style="88" customWidth="1"/>
    <col min="8465" max="8465" width="11" style="88" customWidth="1"/>
    <col min="8466" max="8466" width="10.85546875" style="88" customWidth="1"/>
    <col min="8467" max="8467" width="11.42578125" style="88" customWidth="1"/>
    <col min="8468" max="8704" width="9.140625" style="88"/>
    <col min="8705" max="8705" width="9" style="88" bestFit="1" customWidth="1"/>
    <col min="8706" max="8706" width="61.85546875" style="88" customWidth="1"/>
    <col min="8707" max="8707" width="9.7109375" style="88" bestFit="1" customWidth="1"/>
    <col min="8708" max="8708" width="11.5703125" style="88" bestFit="1" customWidth="1"/>
    <col min="8709" max="8710" width="8.5703125" style="88" bestFit="1" customWidth="1"/>
    <col min="8711" max="8711" width="0.7109375" style="88" customWidth="1"/>
    <col min="8712" max="8712" width="10.42578125" style="88" customWidth="1"/>
    <col min="8713" max="8713" width="9.5703125" style="88" bestFit="1" customWidth="1"/>
    <col min="8714" max="8717" width="9.42578125" style="88" customWidth="1"/>
    <col min="8718" max="8718" width="11.5703125" style="88" customWidth="1"/>
    <col min="8719" max="8719" width="10.42578125" style="88" customWidth="1"/>
    <col min="8720" max="8720" width="9.42578125" style="88" customWidth="1"/>
    <col min="8721" max="8721" width="11" style="88" customWidth="1"/>
    <col min="8722" max="8722" width="10.85546875" style="88" customWidth="1"/>
    <col min="8723" max="8723" width="11.42578125" style="88" customWidth="1"/>
    <col min="8724" max="8960" width="9.140625" style="88"/>
    <col min="8961" max="8961" width="9" style="88" bestFit="1" customWidth="1"/>
    <col min="8962" max="8962" width="61.85546875" style="88" customWidth="1"/>
    <col min="8963" max="8963" width="9.7109375" style="88" bestFit="1" customWidth="1"/>
    <col min="8964" max="8964" width="11.5703125" style="88" bestFit="1" customWidth="1"/>
    <col min="8965" max="8966" width="8.5703125" style="88" bestFit="1" customWidth="1"/>
    <col min="8967" max="8967" width="0.7109375" style="88" customWidth="1"/>
    <col min="8968" max="8968" width="10.42578125" style="88" customWidth="1"/>
    <col min="8969" max="8969" width="9.5703125" style="88" bestFit="1" customWidth="1"/>
    <col min="8970" max="8973" width="9.42578125" style="88" customWidth="1"/>
    <col min="8974" max="8974" width="11.5703125" style="88" customWidth="1"/>
    <col min="8975" max="8975" width="10.42578125" style="88" customWidth="1"/>
    <col min="8976" max="8976" width="9.42578125" style="88" customWidth="1"/>
    <col min="8977" max="8977" width="11" style="88" customWidth="1"/>
    <col min="8978" max="8978" width="10.85546875" style="88" customWidth="1"/>
    <col min="8979" max="8979" width="11.42578125" style="88" customWidth="1"/>
    <col min="8980" max="9216" width="9.140625" style="88"/>
    <col min="9217" max="9217" width="9" style="88" bestFit="1" customWidth="1"/>
    <col min="9218" max="9218" width="61.85546875" style="88" customWidth="1"/>
    <col min="9219" max="9219" width="9.7109375" style="88" bestFit="1" customWidth="1"/>
    <col min="9220" max="9220" width="11.5703125" style="88" bestFit="1" customWidth="1"/>
    <col min="9221" max="9222" width="8.5703125" style="88" bestFit="1" customWidth="1"/>
    <col min="9223" max="9223" width="0.7109375" style="88" customWidth="1"/>
    <col min="9224" max="9224" width="10.42578125" style="88" customWidth="1"/>
    <col min="9225" max="9225" width="9.5703125" style="88" bestFit="1" customWidth="1"/>
    <col min="9226" max="9229" width="9.42578125" style="88" customWidth="1"/>
    <col min="9230" max="9230" width="11.5703125" style="88" customWidth="1"/>
    <col min="9231" max="9231" width="10.42578125" style="88" customWidth="1"/>
    <col min="9232" max="9232" width="9.42578125" style="88" customWidth="1"/>
    <col min="9233" max="9233" width="11" style="88" customWidth="1"/>
    <col min="9234" max="9234" width="10.85546875" style="88" customWidth="1"/>
    <col min="9235" max="9235" width="11.42578125" style="88" customWidth="1"/>
    <col min="9236" max="9472" width="9.140625" style="88"/>
    <col min="9473" max="9473" width="9" style="88" bestFit="1" customWidth="1"/>
    <col min="9474" max="9474" width="61.85546875" style="88" customWidth="1"/>
    <col min="9475" max="9475" width="9.7109375" style="88" bestFit="1" customWidth="1"/>
    <col min="9476" max="9476" width="11.5703125" style="88" bestFit="1" customWidth="1"/>
    <col min="9477" max="9478" width="8.5703125" style="88" bestFit="1" customWidth="1"/>
    <col min="9479" max="9479" width="0.7109375" style="88" customWidth="1"/>
    <col min="9480" max="9480" width="10.42578125" style="88" customWidth="1"/>
    <col min="9481" max="9481" width="9.5703125" style="88" bestFit="1" customWidth="1"/>
    <col min="9482" max="9485" width="9.42578125" style="88" customWidth="1"/>
    <col min="9486" max="9486" width="11.5703125" style="88" customWidth="1"/>
    <col min="9487" max="9487" width="10.42578125" style="88" customWidth="1"/>
    <col min="9488" max="9488" width="9.42578125" style="88" customWidth="1"/>
    <col min="9489" max="9489" width="11" style="88" customWidth="1"/>
    <col min="9490" max="9490" width="10.85546875" style="88" customWidth="1"/>
    <col min="9491" max="9491" width="11.42578125" style="88" customWidth="1"/>
    <col min="9492" max="9728" width="9.140625" style="88"/>
    <col min="9729" max="9729" width="9" style="88" bestFit="1" customWidth="1"/>
    <col min="9730" max="9730" width="61.85546875" style="88" customWidth="1"/>
    <col min="9731" max="9731" width="9.7109375" style="88" bestFit="1" customWidth="1"/>
    <col min="9732" max="9732" width="11.5703125" style="88" bestFit="1" customWidth="1"/>
    <col min="9733" max="9734" width="8.5703125" style="88" bestFit="1" customWidth="1"/>
    <col min="9735" max="9735" width="0.7109375" style="88" customWidth="1"/>
    <col min="9736" max="9736" width="10.42578125" style="88" customWidth="1"/>
    <col min="9737" max="9737" width="9.5703125" style="88" bestFit="1" customWidth="1"/>
    <col min="9738" max="9741" width="9.42578125" style="88" customWidth="1"/>
    <col min="9742" max="9742" width="11.5703125" style="88" customWidth="1"/>
    <col min="9743" max="9743" width="10.42578125" style="88" customWidth="1"/>
    <col min="9744" max="9744" width="9.42578125" style="88" customWidth="1"/>
    <col min="9745" max="9745" width="11" style="88" customWidth="1"/>
    <col min="9746" max="9746" width="10.85546875" style="88" customWidth="1"/>
    <col min="9747" max="9747" width="11.42578125" style="88" customWidth="1"/>
    <col min="9748" max="9984" width="9.140625" style="88"/>
    <col min="9985" max="9985" width="9" style="88" bestFit="1" customWidth="1"/>
    <col min="9986" max="9986" width="61.85546875" style="88" customWidth="1"/>
    <col min="9987" max="9987" width="9.7109375" style="88" bestFit="1" customWidth="1"/>
    <col min="9988" max="9988" width="11.5703125" style="88" bestFit="1" customWidth="1"/>
    <col min="9989" max="9990" width="8.5703125" style="88" bestFit="1" customWidth="1"/>
    <col min="9991" max="9991" width="0.7109375" style="88" customWidth="1"/>
    <col min="9992" max="9992" width="10.42578125" style="88" customWidth="1"/>
    <col min="9993" max="9993" width="9.5703125" style="88" bestFit="1" customWidth="1"/>
    <col min="9994" max="9997" width="9.42578125" style="88" customWidth="1"/>
    <col min="9998" max="9998" width="11.5703125" style="88" customWidth="1"/>
    <col min="9999" max="9999" width="10.42578125" style="88" customWidth="1"/>
    <col min="10000" max="10000" width="9.42578125" style="88" customWidth="1"/>
    <col min="10001" max="10001" width="11" style="88" customWidth="1"/>
    <col min="10002" max="10002" width="10.85546875" style="88" customWidth="1"/>
    <col min="10003" max="10003" width="11.42578125" style="88" customWidth="1"/>
    <col min="10004" max="10240" width="9.140625" style="88"/>
    <col min="10241" max="10241" width="9" style="88" bestFit="1" customWidth="1"/>
    <col min="10242" max="10242" width="61.85546875" style="88" customWidth="1"/>
    <col min="10243" max="10243" width="9.7109375" style="88" bestFit="1" customWidth="1"/>
    <col min="10244" max="10244" width="11.5703125" style="88" bestFit="1" customWidth="1"/>
    <col min="10245" max="10246" width="8.5703125" style="88" bestFit="1" customWidth="1"/>
    <col min="10247" max="10247" width="0.7109375" style="88" customWidth="1"/>
    <col min="10248" max="10248" width="10.42578125" style="88" customWidth="1"/>
    <col min="10249" max="10249" width="9.5703125" style="88" bestFit="1" customWidth="1"/>
    <col min="10250" max="10253" width="9.42578125" style="88" customWidth="1"/>
    <col min="10254" max="10254" width="11.5703125" style="88" customWidth="1"/>
    <col min="10255" max="10255" width="10.42578125" style="88" customWidth="1"/>
    <col min="10256" max="10256" width="9.42578125" style="88" customWidth="1"/>
    <col min="10257" max="10257" width="11" style="88" customWidth="1"/>
    <col min="10258" max="10258" width="10.85546875" style="88" customWidth="1"/>
    <col min="10259" max="10259" width="11.42578125" style="88" customWidth="1"/>
    <col min="10260" max="10496" width="9.140625" style="88"/>
    <col min="10497" max="10497" width="9" style="88" bestFit="1" customWidth="1"/>
    <col min="10498" max="10498" width="61.85546875" style="88" customWidth="1"/>
    <col min="10499" max="10499" width="9.7109375" style="88" bestFit="1" customWidth="1"/>
    <col min="10500" max="10500" width="11.5703125" style="88" bestFit="1" customWidth="1"/>
    <col min="10501" max="10502" width="8.5703125" style="88" bestFit="1" customWidth="1"/>
    <col min="10503" max="10503" width="0.7109375" style="88" customWidth="1"/>
    <col min="10504" max="10504" width="10.42578125" style="88" customWidth="1"/>
    <col min="10505" max="10505" width="9.5703125" style="88" bestFit="1" customWidth="1"/>
    <col min="10506" max="10509" width="9.42578125" style="88" customWidth="1"/>
    <col min="10510" max="10510" width="11.5703125" style="88" customWidth="1"/>
    <col min="10511" max="10511" width="10.42578125" style="88" customWidth="1"/>
    <col min="10512" max="10512" width="9.42578125" style="88" customWidth="1"/>
    <col min="10513" max="10513" width="11" style="88" customWidth="1"/>
    <col min="10514" max="10514" width="10.85546875" style="88" customWidth="1"/>
    <col min="10515" max="10515" width="11.42578125" style="88" customWidth="1"/>
    <col min="10516" max="10752" width="9.140625" style="88"/>
    <col min="10753" max="10753" width="9" style="88" bestFit="1" customWidth="1"/>
    <col min="10754" max="10754" width="61.85546875" style="88" customWidth="1"/>
    <col min="10755" max="10755" width="9.7109375" style="88" bestFit="1" customWidth="1"/>
    <col min="10756" max="10756" width="11.5703125" style="88" bestFit="1" customWidth="1"/>
    <col min="10757" max="10758" width="8.5703125" style="88" bestFit="1" customWidth="1"/>
    <col min="10759" max="10759" width="0.7109375" style="88" customWidth="1"/>
    <col min="10760" max="10760" width="10.42578125" style="88" customWidth="1"/>
    <col min="10761" max="10761" width="9.5703125" style="88" bestFit="1" customWidth="1"/>
    <col min="10762" max="10765" width="9.42578125" style="88" customWidth="1"/>
    <col min="10766" max="10766" width="11.5703125" style="88" customWidth="1"/>
    <col min="10767" max="10767" width="10.42578125" style="88" customWidth="1"/>
    <col min="10768" max="10768" width="9.42578125" style="88" customWidth="1"/>
    <col min="10769" max="10769" width="11" style="88" customWidth="1"/>
    <col min="10770" max="10770" width="10.85546875" style="88" customWidth="1"/>
    <col min="10771" max="10771" width="11.42578125" style="88" customWidth="1"/>
    <col min="10772" max="11008" width="9.140625" style="88"/>
    <col min="11009" max="11009" width="9" style="88" bestFit="1" customWidth="1"/>
    <col min="11010" max="11010" width="61.85546875" style="88" customWidth="1"/>
    <col min="11011" max="11011" width="9.7109375" style="88" bestFit="1" customWidth="1"/>
    <col min="11012" max="11012" width="11.5703125" style="88" bestFit="1" customWidth="1"/>
    <col min="11013" max="11014" width="8.5703125" style="88" bestFit="1" customWidth="1"/>
    <col min="11015" max="11015" width="0.7109375" style="88" customWidth="1"/>
    <col min="11016" max="11016" width="10.42578125" style="88" customWidth="1"/>
    <col min="11017" max="11017" width="9.5703125" style="88" bestFit="1" customWidth="1"/>
    <col min="11018" max="11021" width="9.42578125" style="88" customWidth="1"/>
    <col min="11022" max="11022" width="11.5703125" style="88" customWidth="1"/>
    <col min="11023" max="11023" width="10.42578125" style="88" customWidth="1"/>
    <col min="11024" max="11024" width="9.42578125" style="88" customWidth="1"/>
    <col min="11025" max="11025" width="11" style="88" customWidth="1"/>
    <col min="11026" max="11026" width="10.85546875" style="88" customWidth="1"/>
    <col min="11027" max="11027" width="11.42578125" style="88" customWidth="1"/>
    <col min="11028" max="11264" width="9.140625" style="88"/>
    <col min="11265" max="11265" width="9" style="88" bestFit="1" customWidth="1"/>
    <col min="11266" max="11266" width="61.85546875" style="88" customWidth="1"/>
    <col min="11267" max="11267" width="9.7109375" style="88" bestFit="1" customWidth="1"/>
    <col min="11268" max="11268" width="11.5703125" style="88" bestFit="1" customWidth="1"/>
    <col min="11269" max="11270" width="8.5703125" style="88" bestFit="1" customWidth="1"/>
    <col min="11271" max="11271" width="0.7109375" style="88" customWidth="1"/>
    <col min="11272" max="11272" width="10.42578125" style="88" customWidth="1"/>
    <col min="11273" max="11273" width="9.5703125" style="88" bestFit="1" customWidth="1"/>
    <col min="11274" max="11277" width="9.42578125" style="88" customWidth="1"/>
    <col min="11278" max="11278" width="11.5703125" style="88" customWidth="1"/>
    <col min="11279" max="11279" width="10.42578125" style="88" customWidth="1"/>
    <col min="11280" max="11280" width="9.42578125" style="88" customWidth="1"/>
    <col min="11281" max="11281" width="11" style="88" customWidth="1"/>
    <col min="11282" max="11282" width="10.85546875" style="88" customWidth="1"/>
    <col min="11283" max="11283" width="11.42578125" style="88" customWidth="1"/>
    <col min="11284" max="11520" width="9.140625" style="88"/>
    <col min="11521" max="11521" width="9" style="88" bestFit="1" customWidth="1"/>
    <col min="11522" max="11522" width="61.85546875" style="88" customWidth="1"/>
    <col min="11523" max="11523" width="9.7109375" style="88" bestFit="1" customWidth="1"/>
    <col min="11524" max="11524" width="11.5703125" style="88" bestFit="1" customWidth="1"/>
    <col min="11525" max="11526" width="8.5703125" style="88" bestFit="1" customWidth="1"/>
    <col min="11527" max="11527" width="0.7109375" style="88" customWidth="1"/>
    <col min="11528" max="11528" width="10.42578125" style="88" customWidth="1"/>
    <col min="11529" max="11529" width="9.5703125" style="88" bestFit="1" customWidth="1"/>
    <col min="11530" max="11533" width="9.42578125" style="88" customWidth="1"/>
    <col min="11534" max="11534" width="11.5703125" style="88" customWidth="1"/>
    <col min="11535" max="11535" width="10.42578125" style="88" customWidth="1"/>
    <col min="11536" max="11536" width="9.42578125" style="88" customWidth="1"/>
    <col min="11537" max="11537" width="11" style="88" customWidth="1"/>
    <col min="11538" max="11538" width="10.85546875" style="88" customWidth="1"/>
    <col min="11539" max="11539" width="11.42578125" style="88" customWidth="1"/>
    <col min="11540" max="11776" width="9.140625" style="88"/>
    <col min="11777" max="11777" width="9" style="88" bestFit="1" customWidth="1"/>
    <col min="11778" max="11778" width="61.85546875" style="88" customWidth="1"/>
    <col min="11779" max="11779" width="9.7109375" style="88" bestFit="1" customWidth="1"/>
    <col min="11780" max="11780" width="11.5703125" style="88" bestFit="1" customWidth="1"/>
    <col min="11781" max="11782" width="8.5703125" style="88" bestFit="1" customWidth="1"/>
    <col min="11783" max="11783" width="0.7109375" style="88" customWidth="1"/>
    <col min="11784" max="11784" width="10.42578125" style="88" customWidth="1"/>
    <col min="11785" max="11785" width="9.5703125" style="88" bestFit="1" customWidth="1"/>
    <col min="11786" max="11789" width="9.42578125" style="88" customWidth="1"/>
    <col min="11790" max="11790" width="11.5703125" style="88" customWidth="1"/>
    <col min="11791" max="11791" width="10.42578125" style="88" customWidth="1"/>
    <col min="11792" max="11792" width="9.42578125" style="88" customWidth="1"/>
    <col min="11793" max="11793" width="11" style="88" customWidth="1"/>
    <col min="11794" max="11794" width="10.85546875" style="88" customWidth="1"/>
    <col min="11795" max="11795" width="11.42578125" style="88" customWidth="1"/>
    <col min="11796" max="12032" width="9.140625" style="88"/>
    <col min="12033" max="12033" width="9" style="88" bestFit="1" customWidth="1"/>
    <col min="12034" max="12034" width="61.85546875" style="88" customWidth="1"/>
    <col min="12035" max="12035" width="9.7109375" style="88" bestFit="1" customWidth="1"/>
    <col min="12036" max="12036" width="11.5703125" style="88" bestFit="1" customWidth="1"/>
    <col min="12037" max="12038" width="8.5703125" style="88" bestFit="1" customWidth="1"/>
    <col min="12039" max="12039" width="0.7109375" style="88" customWidth="1"/>
    <col min="12040" max="12040" width="10.42578125" style="88" customWidth="1"/>
    <col min="12041" max="12041" width="9.5703125" style="88" bestFit="1" customWidth="1"/>
    <col min="12042" max="12045" width="9.42578125" style="88" customWidth="1"/>
    <col min="12046" max="12046" width="11.5703125" style="88" customWidth="1"/>
    <col min="12047" max="12047" width="10.42578125" style="88" customWidth="1"/>
    <col min="12048" max="12048" width="9.42578125" style="88" customWidth="1"/>
    <col min="12049" max="12049" width="11" style="88" customWidth="1"/>
    <col min="12050" max="12050" width="10.85546875" style="88" customWidth="1"/>
    <col min="12051" max="12051" width="11.42578125" style="88" customWidth="1"/>
    <col min="12052" max="12288" width="9.140625" style="88"/>
    <col min="12289" max="12289" width="9" style="88" bestFit="1" customWidth="1"/>
    <col min="12290" max="12290" width="61.85546875" style="88" customWidth="1"/>
    <col min="12291" max="12291" width="9.7109375" style="88" bestFit="1" customWidth="1"/>
    <col min="12292" max="12292" width="11.5703125" style="88" bestFit="1" customWidth="1"/>
    <col min="12293" max="12294" width="8.5703125" style="88" bestFit="1" customWidth="1"/>
    <col min="12295" max="12295" width="0.7109375" style="88" customWidth="1"/>
    <col min="12296" max="12296" width="10.42578125" style="88" customWidth="1"/>
    <col min="12297" max="12297" width="9.5703125" style="88" bestFit="1" customWidth="1"/>
    <col min="12298" max="12301" width="9.42578125" style="88" customWidth="1"/>
    <col min="12302" max="12302" width="11.5703125" style="88" customWidth="1"/>
    <col min="12303" max="12303" width="10.42578125" style="88" customWidth="1"/>
    <col min="12304" max="12304" width="9.42578125" style="88" customWidth="1"/>
    <col min="12305" max="12305" width="11" style="88" customWidth="1"/>
    <col min="12306" max="12306" width="10.85546875" style="88" customWidth="1"/>
    <col min="12307" max="12307" width="11.42578125" style="88" customWidth="1"/>
    <col min="12308" max="12544" width="9.140625" style="88"/>
    <col min="12545" max="12545" width="9" style="88" bestFit="1" customWidth="1"/>
    <col min="12546" max="12546" width="61.85546875" style="88" customWidth="1"/>
    <col min="12547" max="12547" width="9.7109375" style="88" bestFit="1" customWidth="1"/>
    <col min="12548" max="12548" width="11.5703125" style="88" bestFit="1" customWidth="1"/>
    <col min="12549" max="12550" width="8.5703125" style="88" bestFit="1" customWidth="1"/>
    <col min="12551" max="12551" width="0.7109375" style="88" customWidth="1"/>
    <col min="12552" max="12552" width="10.42578125" style="88" customWidth="1"/>
    <col min="12553" max="12553" width="9.5703125" style="88" bestFit="1" customWidth="1"/>
    <col min="12554" max="12557" width="9.42578125" style="88" customWidth="1"/>
    <col min="12558" max="12558" width="11.5703125" style="88" customWidth="1"/>
    <col min="12559" max="12559" width="10.42578125" style="88" customWidth="1"/>
    <col min="12560" max="12560" width="9.42578125" style="88" customWidth="1"/>
    <col min="12561" max="12561" width="11" style="88" customWidth="1"/>
    <col min="12562" max="12562" width="10.85546875" style="88" customWidth="1"/>
    <col min="12563" max="12563" width="11.42578125" style="88" customWidth="1"/>
    <col min="12564" max="12800" width="9.140625" style="88"/>
    <col min="12801" max="12801" width="9" style="88" bestFit="1" customWidth="1"/>
    <col min="12802" max="12802" width="61.85546875" style="88" customWidth="1"/>
    <col min="12803" max="12803" width="9.7109375" style="88" bestFit="1" customWidth="1"/>
    <col min="12804" max="12804" width="11.5703125" style="88" bestFit="1" customWidth="1"/>
    <col min="12805" max="12806" width="8.5703125" style="88" bestFit="1" customWidth="1"/>
    <col min="12807" max="12807" width="0.7109375" style="88" customWidth="1"/>
    <col min="12808" max="12808" width="10.42578125" style="88" customWidth="1"/>
    <col min="12809" max="12809" width="9.5703125" style="88" bestFit="1" customWidth="1"/>
    <col min="12810" max="12813" width="9.42578125" style="88" customWidth="1"/>
    <col min="12814" max="12814" width="11.5703125" style="88" customWidth="1"/>
    <col min="12815" max="12815" width="10.42578125" style="88" customWidth="1"/>
    <col min="12816" max="12816" width="9.42578125" style="88" customWidth="1"/>
    <col min="12817" max="12817" width="11" style="88" customWidth="1"/>
    <col min="12818" max="12818" width="10.85546875" style="88" customWidth="1"/>
    <col min="12819" max="12819" width="11.42578125" style="88" customWidth="1"/>
    <col min="12820" max="13056" width="9.140625" style="88"/>
    <col min="13057" max="13057" width="9" style="88" bestFit="1" customWidth="1"/>
    <col min="13058" max="13058" width="61.85546875" style="88" customWidth="1"/>
    <col min="13059" max="13059" width="9.7109375" style="88" bestFit="1" customWidth="1"/>
    <col min="13060" max="13060" width="11.5703125" style="88" bestFit="1" customWidth="1"/>
    <col min="13061" max="13062" width="8.5703125" style="88" bestFit="1" customWidth="1"/>
    <col min="13063" max="13063" width="0.7109375" style="88" customWidth="1"/>
    <col min="13064" max="13064" width="10.42578125" style="88" customWidth="1"/>
    <col min="13065" max="13065" width="9.5703125" style="88" bestFit="1" customWidth="1"/>
    <col min="13066" max="13069" width="9.42578125" style="88" customWidth="1"/>
    <col min="13070" max="13070" width="11.5703125" style="88" customWidth="1"/>
    <col min="13071" max="13071" width="10.42578125" style="88" customWidth="1"/>
    <col min="13072" max="13072" width="9.42578125" style="88" customWidth="1"/>
    <col min="13073" max="13073" width="11" style="88" customWidth="1"/>
    <col min="13074" max="13074" width="10.85546875" style="88" customWidth="1"/>
    <col min="13075" max="13075" width="11.42578125" style="88" customWidth="1"/>
    <col min="13076" max="13312" width="9.140625" style="88"/>
    <col min="13313" max="13313" width="9" style="88" bestFit="1" customWidth="1"/>
    <col min="13314" max="13314" width="61.85546875" style="88" customWidth="1"/>
    <col min="13315" max="13315" width="9.7109375" style="88" bestFit="1" customWidth="1"/>
    <col min="13316" max="13316" width="11.5703125" style="88" bestFit="1" customWidth="1"/>
    <col min="13317" max="13318" width="8.5703125" style="88" bestFit="1" customWidth="1"/>
    <col min="13319" max="13319" width="0.7109375" style="88" customWidth="1"/>
    <col min="13320" max="13320" width="10.42578125" style="88" customWidth="1"/>
    <col min="13321" max="13321" width="9.5703125" style="88" bestFit="1" customWidth="1"/>
    <col min="13322" max="13325" width="9.42578125" style="88" customWidth="1"/>
    <col min="13326" max="13326" width="11.5703125" style="88" customWidth="1"/>
    <col min="13327" max="13327" width="10.42578125" style="88" customWidth="1"/>
    <col min="13328" max="13328" width="9.42578125" style="88" customWidth="1"/>
    <col min="13329" max="13329" width="11" style="88" customWidth="1"/>
    <col min="13330" max="13330" width="10.85546875" style="88" customWidth="1"/>
    <col min="13331" max="13331" width="11.42578125" style="88" customWidth="1"/>
    <col min="13332" max="13568" width="9.140625" style="88"/>
    <col min="13569" max="13569" width="9" style="88" bestFit="1" customWidth="1"/>
    <col min="13570" max="13570" width="61.85546875" style="88" customWidth="1"/>
    <col min="13571" max="13571" width="9.7109375" style="88" bestFit="1" customWidth="1"/>
    <col min="13572" max="13572" width="11.5703125" style="88" bestFit="1" customWidth="1"/>
    <col min="13573" max="13574" width="8.5703125" style="88" bestFit="1" customWidth="1"/>
    <col min="13575" max="13575" width="0.7109375" style="88" customWidth="1"/>
    <col min="13576" max="13576" width="10.42578125" style="88" customWidth="1"/>
    <col min="13577" max="13577" width="9.5703125" style="88" bestFit="1" customWidth="1"/>
    <col min="13578" max="13581" width="9.42578125" style="88" customWidth="1"/>
    <col min="13582" max="13582" width="11.5703125" style="88" customWidth="1"/>
    <col min="13583" max="13583" width="10.42578125" style="88" customWidth="1"/>
    <col min="13584" max="13584" width="9.42578125" style="88" customWidth="1"/>
    <col min="13585" max="13585" width="11" style="88" customWidth="1"/>
    <col min="13586" max="13586" width="10.85546875" style="88" customWidth="1"/>
    <col min="13587" max="13587" width="11.42578125" style="88" customWidth="1"/>
    <col min="13588" max="13824" width="9.140625" style="88"/>
    <col min="13825" max="13825" width="9" style="88" bestFit="1" customWidth="1"/>
    <col min="13826" max="13826" width="61.85546875" style="88" customWidth="1"/>
    <col min="13827" max="13827" width="9.7109375" style="88" bestFit="1" customWidth="1"/>
    <col min="13828" max="13828" width="11.5703125" style="88" bestFit="1" customWidth="1"/>
    <col min="13829" max="13830" width="8.5703125" style="88" bestFit="1" customWidth="1"/>
    <col min="13831" max="13831" width="0.7109375" style="88" customWidth="1"/>
    <col min="13832" max="13832" width="10.42578125" style="88" customWidth="1"/>
    <col min="13833" max="13833" width="9.5703125" style="88" bestFit="1" customWidth="1"/>
    <col min="13834" max="13837" width="9.42578125" style="88" customWidth="1"/>
    <col min="13838" max="13838" width="11.5703125" style="88" customWidth="1"/>
    <col min="13839" max="13839" width="10.42578125" style="88" customWidth="1"/>
    <col min="13840" max="13840" width="9.42578125" style="88" customWidth="1"/>
    <col min="13841" max="13841" width="11" style="88" customWidth="1"/>
    <col min="13842" max="13842" width="10.85546875" style="88" customWidth="1"/>
    <col min="13843" max="13843" width="11.42578125" style="88" customWidth="1"/>
    <col min="13844" max="14080" width="9.140625" style="88"/>
    <col min="14081" max="14081" width="9" style="88" bestFit="1" customWidth="1"/>
    <col min="14082" max="14082" width="61.85546875" style="88" customWidth="1"/>
    <col min="14083" max="14083" width="9.7109375" style="88" bestFit="1" customWidth="1"/>
    <col min="14084" max="14084" width="11.5703125" style="88" bestFit="1" customWidth="1"/>
    <col min="14085" max="14086" width="8.5703125" style="88" bestFit="1" customWidth="1"/>
    <col min="14087" max="14087" width="0.7109375" style="88" customWidth="1"/>
    <col min="14088" max="14088" width="10.42578125" style="88" customWidth="1"/>
    <col min="14089" max="14089" width="9.5703125" style="88" bestFit="1" customWidth="1"/>
    <col min="14090" max="14093" width="9.42578125" style="88" customWidth="1"/>
    <col min="14094" max="14094" width="11.5703125" style="88" customWidth="1"/>
    <col min="14095" max="14095" width="10.42578125" style="88" customWidth="1"/>
    <col min="14096" max="14096" width="9.42578125" style="88" customWidth="1"/>
    <col min="14097" max="14097" width="11" style="88" customWidth="1"/>
    <col min="14098" max="14098" width="10.85546875" style="88" customWidth="1"/>
    <col min="14099" max="14099" width="11.42578125" style="88" customWidth="1"/>
    <col min="14100" max="14336" width="9.140625" style="88"/>
    <col min="14337" max="14337" width="9" style="88" bestFit="1" customWidth="1"/>
    <col min="14338" max="14338" width="61.85546875" style="88" customWidth="1"/>
    <col min="14339" max="14339" width="9.7109375" style="88" bestFit="1" customWidth="1"/>
    <col min="14340" max="14340" width="11.5703125" style="88" bestFit="1" customWidth="1"/>
    <col min="14341" max="14342" width="8.5703125" style="88" bestFit="1" customWidth="1"/>
    <col min="14343" max="14343" width="0.7109375" style="88" customWidth="1"/>
    <col min="14344" max="14344" width="10.42578125" style="88" customWidth="1"/>
    <col min="14345" max="14345" width="9.5703125" style="88" bestFit="1" customWidth="1"/>
    <col min="14346" max="14349" width="9.42578125" style="88" customWidth="1"/>
    <col min="14350" max="14350" width="11.5703125" style="88" customWidth="1"/>
    <col min="14351" max="14351" width="10.42578125" style="88" customWidth="1"/>
    <col min="14352" max="14352" width="9.42578125" style="88" customWidth="1"/>
    <col min="14353" max="14353" width="11" style="88" customWidth="1"/>
    <col min="14354" max="14354" width="10.85546875" style="88" customWidth="1"/>
    <col min="14355" max="14355" width="11.42578125" style="88" customWidth="1"/>
    <col min="14356" max="14592" width="9.140625" style="88"/>
    <col min="14593" max="14593" width="9" style="88" bestFit="1" customWidth="1"/>
    <col min="14594" max="14594" width="61.85546875" style="88" customWidth="1"/>
    <col min="14595" max="14595" width="9.7109375" style="88" bestFit="1" customWidth="1"/>
    <col min="14596" max="14596" width="11.5703125" style="88" bestFit="1" customWidth="1"/>
    <col min="14597" max="14598" width="8.5703125" style="88" bestFit="1" customWidth="1"/>
    <col min="14599" max="14599" width="0.7109375" style="88" customWidth="1"/>
    <col min="14600" max="14600" width="10.42578125" style="88" customWidth="1"/>
    <col min="14601" max="14601" width="9.5703125" style="88" bestFit="1" customWidth="1"/>
    <col min="14602" max="14605" width="9.42578125" style="88" customWidth="1"/>
    <col min="14606" max="14606" width="11.5703125" style="88" customWidth="1"/>
    <col min="14607" max="14607" width="10.42578125" style="88" customWidth="1"/>
    <col min="14608" max="14608" width="9.42578125" style="88" customWidth="1"/>
    <col min="14609" max="14609" width="11" style="88" customWidth="1"/>
    <col min="14610" max="14610" width="10.85546875" style="88" customWidth="1"/>
    <col min="14611" max="14611" width="11.42578125" style="88" customWidth="1"/>
    <col min="14612" max="14848" width="9.140625" style="88"/>
    <col min="14849" max="14849" width="9" style="88" bestFit="1" customWidth="1"/>
    <col min="14850" max="14850" width="61.85546875" style="88" customWidth="1"/>
    <col min="14851" max="14851" width="9.7109375" style="88" bestFit="1" customWidth="1"/>
    <col min="14852" max="14852" width="11.5703125" style="88" bestFit="1" customWidth="1"/>
    <col min="14853" max="14854" width="8.5703125" style="88" bestFit="1" customWidth="1"/>
    <col min="14855" max="14855" width="0.7109375" style="88" customWidth="1"/>
    <col min="14856" max="14856" width="10.42578125" style="88" customWidth="1"/>
    <col min="14857" max="14857" width="9.5703125" style="88" bestFit="1" customWidth="1"/>
    <col min="14858" max="14861" width="9.42578125" style="88" customWidth="1"/>
    <col min="14862" max="14862" width="11.5703125" style="88" customWidth="1"/>
    <col min="14863" max="14863" width="10.42578125" style="88" customWidth="1"/>
    <col min="14864" max="14864" width="9.42578125" style="88" customWidth="1"/>
    <col min="14865" max="14865" width="11" style="88" customWidth="1"/>
    <col min="14866" max="14866" width="10.85546875" style="88" customWidth="1"/>
    <col min="14867" max="14867" width="11.42578125" style="88" customWidth="1"/>
    <col min="14868" max="15104" width="9.140625" style="88"/>
    <col min="15105" max="15105" width="9" style="88" bestFit="1" customWidth="1"/>
    <col min="15106" max="15106" width="61.85546875" style="88" customWidth="1"/>
    <col min="15107" max="15107" width="9.7109375" style="88" bestFit="1" customWidth="1"/>
    <col min="15108" max="15108" width="11.5703125" style="88" bestFit="1" customWidth="1"/>
    <col min="15109" max="15110" width="8.5703125" style="88" bestFit="1" customWidth="1"/>
    <col min="15111" max="15111" width="0.7109375" style="88" customWidth="1"/>
    <col min="15112" max="15112" width="10.42578125" style="88" customWidth="1"/>
    <col min="15113" max="15113" width="9.5703125" style="88" bestFit="1" customWidth="1"/>
    <col min="15114" max="15117" width="9.42578125" style="88" customWidth="1"/>
    <col min="15118" max="15118" width="11.5703125" style="88" customWidth="1"/>
    <col min="15119" max="15119" width="10.42578125" style="88" customWidth="1"/>
    <col min="15120" max="15120" width="9.42578125" style="88" customWidth="1"/>
    <col min="15121" max="15121" width="11" style="88" customWidth="1"/>
    <col min="15122" max="15122" width="10.85546875" style="88" customWidth="1"/>
    <col min="15123" max="15123" width="11.42578125" style="88" customWidth="1"/>
    <col min="15124" max="15360" width="9.140625" style="88"/>
    <col min="15361" max="15361" width="9" style="88" bestFit="1" customWidth="1"/>
    <col min="15362" max="15362" width="61.85546875" style="88" customWidth="1"/>
    <col min="15363" max="15363" width="9.7109375" style="88" bestFit="1" customWidth="1"/>
    <col min="15364" max="15364" width="11.5703125" style="88" bestFit="1" customWidth="1"/>
    <col min="15365" max="15366" width="8.5703125" style="88" bestFit="1" customWidth="1"/>
    <col min="15367" max="15367" width="0.7109375" style="88" customWidth="1"/>
    <col min="15368" max="15368" width="10.42578125" style="88" customWidth="1"/>
    <col min="15369" max="15369" width="9.5703125" style="88" bestFit="1" customWidth="1"/>
    <col min="15370" max="15373" width="9.42578125" style="88" customWidth="1"/>
    <col min="15374" max="15374" width="11.5703125" style="88" customWidth="1"/>
    <col min="15375" max="15375" width="10.42578125" style="88" customWidth="1"/>
    <col min="15376" max="15376" width="9.42578125" style="88" customWidth="1"/>
    <col min="15377" max="15377" width="11" style="88" customWidth="1"/>
    <col min="15378" max="15378" width="10.85546875" style="88" customWidth="1"/>
    <col min="15379" max="15379" width="11.42578125" style="88" customWidth="1"/>
    <col min="15380" max="15616" width="9.140625" style="88"/>
    <col min="15617" max="15617" width="9" style="88" bestFit="1" customWidth="1"/>
    <col min="15618" max="15618" width="61.85546875" style="88" customWidth="1"/>
    <col min="15619" max="15619" width="9.7109375" style="88" bestFit="1" customWidth="1"/>
    <col min="15620" max="15620" width="11.5703125" style="88" bestFit="1" customWidth="1"/>
    <col min="15621" max="15622" width="8.5703125" style="88" bestFit="1" customWidth="1"/>
    <col min="15623" max="15623" width="0.7109375" style="88" customWidth="1"/>
    <col min="15624" max="15624" width="10.42578125" style="88" customWidth="1"/>
    <col min="15625" max="15625" width="9.5703125" style="88" bestFit="1" customWidth="1"/>
    <col min="15626" max="15629" width="9.42578125" style="88" customWidth="1"/>
    <col min="15630" max="15630" width="11.5703125" style="88" customWidth="1"/>
    <col min="15631" max="15631" width="10.42578125" style="88" customWidth="1"/>
    <col min="15632" max="15632" width="9.42578125" style="88" customWidth="1"/>
    <col min="15633" max="15633" width="11" style="88" customWidth="1"/>
    <col min="15634" max="15634" width="10.85546875" style="88" customWidth="1"/>
    <col min="15635" max="15635" width="11.42578125" style="88" customWidth="1"/>
    <col min="15636" max="15872" width="9.140625" style="88"/>
    <col min="15873" max="15873" width="9" style="88" bestFit="1" customWidth="1"/>
    <col min="15874" max="15874" width="61.85546875" style="88" customWidth="1"/>
    <col min="15875" max="15875" width="9.7109375" style="88" bestFit="1" customWidth="1"/>
    <col min="15876" max="15876" width="11.5703125" style="88" bestFit="1" customWidth="1"/>
    <col min="15877" max="15878" width="8.5703125" style="88" bestFit="1" customWidth="1"/>
    <col min="15879" max="15879" width="0.7109375" style="88" customWidth="1"/>
    <col min="15880" max="15880" width="10.42578125" style="88" customWidth="1"/>
    <col min="15881" max="15881" width="9.5703125" style="88" bestFit="1" customWidth="1"/>
    <col min="15882" max="15885" width="9.42578125" style="88" customWidth="1"/>
    <col min="15886" max="15886" width="11.5703125" style="88" customWidth="1"/>
    <col min="15887" max="15887" width="10.42578125" style="88" customWidth="1"/>
    <col min="15888" max="15888" width="9.42578125" style="88" customWidth="1"/>
    <col min="15889" max="15889" width="11" style="88" customWidth="1"/>
    <col min="15890" max="15890" width="10.85546875" style="88" customWidth="1"/>
    <col min="15891" max="15891" width="11.42578125" style="88" customWidth="1"/>
    <col min="15892" max="16128" width="9.140625" style="88"/>
    <col min="16129" max="16129" width="9" style="88" bestFit="1" customWidth="1"/>
    <col min="16130" max="16130" width="61.85546875" style="88" customWidth="1"/>
    <col min="16131" max="16131" width="9.7109375" style="88" bestFit="1" customWidth="1"/>
    <col min="16132" max="16132" width="11.5703125" style="88" bestFit="1" customWidth="1"/>
    <col min="16133" max="16134" width="8.5703125" style="88" bestFit="1" customWidth="1"/>
    <col min="16135" max="16135" width="0.7109375" style="88" customWidth="1"/>
    <col min="16136" max="16136" width="10.42578125" style="88" customWidth="1"/>
    <col min="16137" max="16137" width="9.5703125" style="88" bestFit="1" customWidth="1"/>
    <col min="16138" max="16141" width="9.42578125" style="88" customWidth="1"/>
    <col min="16142" max="16142" width="11.5703125" style="88" customWidth="1"/>
    <col min="16143" max="16143" width="10.42578125" style="88" customWidth="1"/>
    <col min="16144" max="16144" width="9.42578125" style="88" customWidth="1"/>
    <col min="16145" max="16145" width="11" style="88" customWidth="1"/>
    <col min="16146" max="16146" width="10.85546875" style="88" customWidth="1"/>
    <col min="16147" max="16147" width="11.42578125" style="88" customWidth="1"/>
    <col min="16148" max="16384" width="9.140625" style="88"/>
  </cols>
  <sheetData>
    <row r="1" spans="1:19" ht="15.75">
      <c r="A1" s="1398" t="s">
        <v>468</v>
      </c>
      <c r="B1" s="1396"/>
      <c r="C1" s="1396"/>
      <c r="D1" s="1396"/>
      <c r="E1" s="1396"/>
      <c r="F1" s="1396"/>
      <c r="G1" s="1396"/>
      <c r="H1" s="1396"/>
      <c r="I1" s="1396"/>
      <c r="J1" s="1396"/>
      <c r="K1" s="1396"/>
      <c r="L1" s="1396"/>
      <c r="M1" s="1396"/>
      <c r="N1" s="1396"/>
      <c r="O1" s="1396"/>
      <c r="P1" s="1396"/>
      <c r="Q1" s="1396"/>
      <c r="R1" s="1396"/>
      <c r="S1" s="1397"/>
    </row>
    <row r="2" spans="1:19">
      <c r="A2" s="69"/>
      <c r="B2" s="106"/>
      <c r="C2" s="95"/>
      <c r="D2" s="95"/>
      <c r="E2" s="95"/>
      <c r="F2" s="108"/>
      <c r="G2" s="108"/>
      <c r="I2" s="108"/>
      <c r="J2" s="108"/>
      <c r="K2" s="108"/>
      <c r="L2" s="108"/>
      <c r="M2" s="108"/>
      <c r="N2" s="108"/>
    </row>
    <row r="3" spans="1:19">
      <c r="A3" s="91"/>
      <c r="B3" s="110"/>
      <c r="C3" s="220" t="s">
        <v>87</v>
      </c>
      <c r="D3" s="169"/>
      <c r="E3" s="169"/>
      <c r="F3" s="170"/>
      <c r="G3" s="114"/>
      <c r="H3" s="1390" t="s">
        <v>227</v>
      </c>
      <c r="I3" s="1390"/>
      <c r="J3" s="1390"/>
      <c r="K3" s="1390"/>
      <c r="L3" s="1390"/>
      <c r="M3" s="1390"/>
      <c r="N3" s="1391" t="s">
        <v>228</v>
      </c>
      <c r="O3" s="1391"/>
      <c r="P3" s="1391"/>
      <c r="Q3" s="1391"/>
      <c r="R3" s="1391"/>
      <c r="S3" s="1391"/>
    </row>
    <row r="4" spans="1:19">
      <c r="A4" s="171" t="s">
        <v>88</v>
      </c>
      <c r="B4" s="116" t="s">
        <v>89</v>
      </c>
      <c r="C4" s="172" t="s">
        <v>90</v>
      </c>
      <c r="D4" s="172" t="s">
        <v>91</v>
      </c>
      <c r="E4" s="172" t="s">
        <v>92</v>
      </c>
      <c r="F4" s="173" t="s">
        <v>0</v>
      </c>
      <c r="G4" s="119"/>
      <c r="H4" s="120">
        <v>2015</v>
      </c>
      <c r="I4" s="120">
        <v>2016</v>
      </c>
      <c r="J4" s="120">
        <v>2017</v>
      </c>
      <c r="K4" s="120">
        <v>2018</v>
      </c>
      <c r="L4" s="120">
        <v>2019</v>
      </c>
      <c r="M4" s="120">
        <v>2020</v>
      </c>
      <c r="N4" s="120">
        <v>2015</v>
      </c>
      <c r="O4" s="120">
        <v>2016</v>
      </c>
      <c r="P4" s="120">
        <v>2017</v>
      </c>
      <c r="Q4" s="120">
        <v>2018</v>
      </c>
      <c r="R4" s="120">
        <v>2019</v>
      </c>
      <c r="S4" s="120">
        <v>2020</v>
      </c>
    </row>
    <row r="5" spans="1:19">
      <c r="A5" s="128" t="s">
        <v>93</v>
      </c>
      <c r="B5" s="122" t="s">
        <v>94</v>
      </c>
      <c r="C5" s="124" t="s">
        <v>95</v>
      </c>
      <c r="D5" s="124" t="s">
        <v>96</v>
      </c>
      <c r="E5" s="124" t="s">
        <v>86</v>
      </c>
      <c r="F5" s="174" t="s">
        <v>98</v>
      </c>
      <c r="G5" s="126"/>
      <c r="H5" s="127"/>
      <c r="I5" s="127"/>
      <c r="J5" s="127"/>
      <c r="K5" s="127"/>
      <c r="L5" s="127"/>
      <c r="M5" s="127"/>
      <c r="N5" s="127"/>
      <c r="O5" s="127"/>
      <c r="P5" s="128"/>
      <c r="Q5" s="128"/>
      <c r="R5" s="128"/>
      <c r="S5" s="128"/>
    </row>
    <row r="6" spans="1:19">
      <c r="A6" s="171"/>
      <c r="B6" s="129" t="s">
        <v>99</v>
      </c>
      <c r="C6" s="176"/>
      <c r="D6" s="177"/>
      <c r="E6" s="177"/>
      <c r="F6" s="131"/>
      <c r="G6" s="132"/>
      <c r="H6" s="179"/>
      <c r="I6" s="179"/>
      <c r="J6" s="179"/>
      <c r="K6" s="179"/>
      <c r="L6" s="179"/>
      <c r="M6" s="179"/>
      <c r="N6" s="92"/>
      <c r="O6" s="92"/>
      <c r="P6" s="92"/>
      <c r="Q6" s="92"/>
      <c r="R6" s="92"/>
      <c r="S6" s="92"/>
    </row>
    <row r="7" spans="1:19">
      <c r="A7" s="92"/>
      <c r="B7" s="134"/>
      <c r="C7" s="176"/>
      <c r="D7" s="180"/>
      <c r="E7" s="180"/>
      <c r="F7" s="130"/>
      <c r="G7" s="135"/>
      <c r="H7" s="136"/>
      <c r="I7" s="136"/>
      <c r="J7" s="136"/>
      <c r="K7" s="136"/>
      <c r="L7" s="136"/>
      <c r="M7" s="136"/>
      <c r="N7" s="92"/>
      <c r="O7" s="92"/>
      <c r="P7" s="92"/>
      <c r="Q7" s="92"/>
      <c r="R7" s="92"/>
      <c r="S7" s="92"/>
    </row>
    <row r="8" spans="1:19">
      <c r="A8" s="181">
        <v>1.1000000000000001</v>
      </c>
      <c r="B8" s="134" t="s">
        <v>162</v>
      </c>
      <c r="C8" s="512">
        <v>6.0693641618497121E-2</v>
      </c>
      <c r="D8" s="134" t="str">
        <f>Inputs!$D$82</f>
        <v>Support staff</v>
      </c>
      <c r="E8" s="222">
        <v>1</v>
      </c>
      <c r="F8" s="130">
        <f>C8*E8</f>
        <v>6.0693641618497121E-2</v>
      </c>
      <c r="G8" s="135"/>
      <c r="H8" s="971">
        <f>Inputs!L$82</f>
        <v>68.441017362959727</v>
      </c>
      <c r="I8" s="971">
        <f>Inputs!M$82</f>
        <v>69.791189569063036</v>
      </c>
      <c r="J8" s="971">
        <f>Inputs!N$82</f>
        <v>71.02222509185215</v>
      </c>
      <c r="K8" s="971">
        <f>Inputs!O$82</f>
        <v>72.274974651437702</v>
      </c>
      <c r="L8" s="971">
        <f>Inputs!P$82</f>
        <v>73.549821258208297</v>
      </c>
      <c r="M8" s="971">
        <f>Inputs!Q$82</f>
        <v>74.847154678410959</v>
      </c>
      <c r="N8" s="971">
        <f t="shared" ref="N8:S8" si="0">H8*$F8</f>
        <v>4.1539345798328169</v>
      </c>
      <c r="O8" s="971">
        <f t="shared" si="0"/>
        <v>4.2358814478333064</v>
      </c>
      <c r="P8" s="971">
        <f t="shared" si="0"/>
        <v>4.3105974766731086</v>
      </c>
      <c r="Q8" s="971">
        <f t="shared" si="0"/>
        <v>4.3866314094803238</v>
      </c>
      <c r="R8" s="971">
        <f t="shared" si="0"/>
        <v>4.4640064925502152</v>
      </c>
      <c r="S8" s="971">
        <f t="shared" si="0"/>
        <v>4.5427463822156948</v>
      </c>
    </row>
    <row r="9" spans="1:19">
      <c r="A9" s="181"/>
      <c r="B9" s="242" t="s">
        <v>220</v>
      </c>
      <c r="C9" s="512"/>
      <c r="D9" s="134"/>
      <c r="E9" s="222"/>
      <c r="F9" s="130"/>
      <c r="G9" s="135"/>
      <c r="H9" s="982"/>
      <c r="I9" s="982"/>
      <c r="J9" s="982"/>
      <c r="K9" s="982"/>
      <c r="L9" s="982"/>
      <c r="M9" s="982"/>
      <c r="N9" s="971"/>
      <c r="O9" s="971"/>
      <c r="P9" s="971"/>
      <c r="Q9" s="971"/>
      <c r="R9" s="971"/>
      <c r="S9" s="971"/>
    </row>
    <row r="10" spans="1:19">
      <c r="A10" s="181"/>
      <c r="B10" s="134" t="s">
        <v>164</v>
      </c>
      <c r="C10" s="512"/>
      <c r="D10" s="134"/>
      <c r="E10" s="222"/>
      <c r="F10" s="130"/>
      <c r="G10" s="135"/>
      <c r="H10" s="982"/>
      <c r="I10" s="982"/>
      <c r="J10" s="982"/>
      <c r="K10" s="982"/>
      <c r="L10" s="982"/>
      <c r="M10" s="982"/>
      <c r="N10" s="971"/>
      <c r="O10" s="971"/>
      <c r="P10" s="971"/>
      <c r="Q10" s="971"/>
      <c r="R10" s="971"/>
      <c r="S10" s="971"/>
    </row>
    <row r="11" spans="1:19">
      <c r="A11" s="181"/>
      <c r="B11" s="242" t="s">
        <v>165</v>
      </c>
      <c r="C11" s="512"/>
      <c r="D11" s="134"/>
      <c r="E11" s="222"/>
      <c r="F11" s="130"/>
      <c r="G11" s="135"/>
      <c r="H11" s="982"/>
      <c r="I11" s="982"/>
      <c r="J11" s="982"/>
      <c r="K11" s="982"/>
      <c r="L11" s="982"/>
      <c r="M11" s="982"/>
      <c r="N11" s="971"/>
      <c r="O11" s="971"/>
      <c r="P11" s="971"/>
      <c r="Q11" s="971"/>
      <c r="R11" s="971"/>
      <c r="S11" s="971"/>
    </row>
    <row r="12" spans="1:19">
      <c r="A12" s="181">
        <v>1.2</v>
      </c>
      <c r="B12" s="134" t="s">
        <v>166</v>
      </c>
      <c r="C12" s="512">
        <v>0.17341040462427745</v>
      </c>
      <c r="D12" s="134" t="str">
        <f>Inputs!$D$82</f>
        <v>Support staff</v>
      </c>
      <c r="E12" s="222">
        <v>1</v>
      </c>
      <c r="F12" s="130">
        <f>C12*E12</f>
        <v>0.17341040462427745</v>
      </c>
      <c r="G12" s="135"/>
      <c r="H12" s="971">
        <f>Inputs!L$82</f>
        <v>68.441017362959727</v>
      </c>
      <c r="I12" s="971">
        <f>Inputs!M$82</f>
        <v>69.791189569063036</v>
      </c>
      <c r="J12" s="971">
        <f>Inputs!N$82</f>
        <v>71.02222509185215</v>
      </c>
      <c r="K12" s="971">
        <f>Inputs!O$82</f>
        <v>72.274974651437702</v>
      </c>
      <c r="L12" s="971">
        <f>Inputs!P$82</f>
        <v>73.549821258208297</v>
      </c>
      <c r="M12" s="971">
        <f>Inputs!Q$82</f>
        <v>74.847154678410959</v>
      </c>
      <c r="N12" s="971">
        <f t="shared" ref="N12:S13" si="1">H12*$F12</f>
        <v>11.868384513808046</v>
      </c>
      <c r="O12" s="971">
        <f t="shared" si="1"/>
        <v>12.102518422380873</v>
      </c>
      <c r="P12" s="971">
        <f t="shared" si="1"/>
        <v>12.315992790494592</v>
      </c>
      <c r="Q12" s="971">
        <f t="shared" si="1"/>
        <v>12.533232598515209</v>
      </c>
      <c r="R12" s="971">
        <f t="shared" si="1"/>
        <v>12.754304264429184</v>
      </c>
      <c r="S12" s="971">
        <f t="shared" si="1"/>
        <v>12.979275377759125</v>
      </c>
    </row>
    <row r="13" spans="1:19">
      <c r="A13" s="181">
        <v>1.3</v>
      </c>
      <c r="B13" s="180" t="s">
        <v>167</v>
      </c>
      <c r="C13" s="512">
        <v>6.936416184971099E-2</v>
      </c>
      <c r="D13" s="134" t="str">
        <f>Inputs!$D$82</f>
        <v>Support staff</v>
      </c>
      <c r="E13" s="222">
        <v>1</v>
      </c>
      <c r="F13" s="130">
        <f>C13*E13</f>
        <v>6.936416184971099E-2</v>
      </c>
      <c r="G13" s="135"/>
      <c r="H13" s="971">
        <f>Inputs!L$82</f>
        <v>68.441017362959727</v>
      </c>
      <c r="I13" s="971">
        <f>Inputs!M$82</f>
        <v>69.791189569063036</v>
      </c>
      <c r="J13" s="971">
        <f>Inputs!N$82</f>
        <v>71.02222509185215</v>
      </c>
      <c r="K13" s="971">
        <f>Inputs!O$82</f>
        <v>72.274974651437702</v>
      </c>
      <c r="L13" s="971">
        <f>Inputs!P$82</f>
        <v>73.549821258208297</v>
      </c>
      <c r="M13" s="971">
        <f>Inputs!Q$82</f>
        <v>74.847154678410959</v>
      </c>
      <c r="N13" s="971">
        <f t="shared" si="1"/>
        <v>4.7473538055232183</v>
      </c>
      <c r="O13" s="971">
        <f t="shared" si="1"/>
        <v>4.8410073689523498</v>
      </c>
      <c r="P13" s="971">
        <f t="shared" si="1"/>
        <v>4.9263971161978377</v>
      </c>
      <c r="Q13" s="971">
        <f t="shared" si="1"/>
        <v>5.0132930394060837</v>
      </c>
      <c r="R13" s="971">
        <f t="shared" si="1"/>
        <v>5.1017217057716744</v>
      </c>
      <c r="S13" s="971">
        <f t="shared" si="1"/>
        <v>5.191710151103651</v>
      </c>
    </row>
    <row r="14" spans="1:19">
      <c r="A14" s="181"/>
      <c r="B14" s="180"/>
      <c r="C14" s="512"/>
      <c r="D14" s="134"/>
      <c r="E14" s="222"/>
      <c r="F14" s="130"/>
      <c r="G14" s="135"/>
      <c r="H14" s="971"/>
      <c r="I14" s="971"/>
      <c r="J14" s="971"/>
      <c r="K14" s="971"/>
      <c r="L14" s="971"/>
      <c r="M14" s="971"/>
      <c r="N14" s="971"/>
      <c r="O14" s="971"/>
      <c r="P14" s="971"/>
      <c r="Q14" s="971"/>
      <c r="R14" s="971"/>
      <c r="S14" s="971"/>
    </row>
    <row r="15" spans="1:19">
      <c r="A15" s="181">
        <v>1.4</v>
      </c>
      <c r="B15" s="180" t="s">
        <v>168</v>
      </c>
      <c r="C15" s="512">
        <v>6.936416184971099E-2</v>
      </c>
      <c r="D15" s="134" t="str">
        <f>Inputs!$D$82</f>
        <v>Support staff</v>
      </c>
      <c r="E15" s="222">
        <v>1</v>
      </c>
      <c r="F15" s="130">
        <f>C15*E15</f>
        <v>6.936416184971099E-2</v>
      </c>
      <c r="G15" s="135"/>
      <c r="H15" s="971">
        <f>Inputs!L$82</f>
        <v>68.441017362959727</v>
      </c>
      <c r="I15" s="971">
        <f>Inputs!M$82</f>
        <v>69.791189569063036</v>
      </c>
      <c r="J15" s="971">
        <f>Inputs!N$82</f>
        <v>71.02222509185215</v>
      </c>
      <c r="K15" s="971">
        <f>Inputs!O$82</f>
        <v>72.274974651437702</v>
      </c>
      <c r="L15" s="971">
        <f>Inputs!P$82</f>
        <v>73.549821258208297</v>
      </c>
      <c r="M15" s="971">
        <f>Inputs!Q$82</f>
        <v>74.847154678410959</v>
      </c>
      <c r="N15" s="971">
        <f t="shared" ref="N15:S15" si="2">H15*$F15</f>
        <v>4.7473538055232183</v>
      </c>
      <c r="O15" s="971">
        <f t="shared" si="2"/>
        <v>4.8410073689523498</v>
      </c>
      <c r="P15" s="971">
        <f t="shared" si="2"/>
        <v>4.9263971161978377</v>
      </c>
      <c r="Q15" s="971">
        <f t="shared" si="2"/>
        <v>5.0132930394060837</v>
      </c>
      <c r="R15" s="971">
        <f t="shared" si="2"/>
        <v>5.1017217057716744</v>
      </c>
      <c r="S15" s="971">
        <f t="shared" si="2"/>
        <v>5.191710151103651</v>
      </c>
    </row>
    <row r="16" spans="1:19">
      <c r="A16" s="181"/>
      <c r="B16" s="180" t="s">
        <v>169</v>
      </c>
      <c r="C16" s="512"/>
      <c r="D16" s="134"/>
      <c r="E16" s="222"/>
      <c r="F16" s="130"/>
      <c r="G16" s="135"/>
      <c r="H16" s="971"/>
      <c r="I16" s="971"/>
      <c r="J16" s="971"/>
      <c r="K16" s="971"/>
      <c r="L16" s="971"/>
      <c r="M16" s="971"/>
      <c r="N16" s="971"/>
      <c r="O16" s="971"/>
      <c r="P16" s="971"/>
      <c r="Q16" s="971"/>
      <c r="R16" s="971"/>
      <c r="S16" s="971"/>
    </row>
    <row r="17" spans="1:19">
      <c r="A17" s="181">
        <v>1.5</v>
      </c>
      <c r="B17" s="134" t="s">
        <v>170</v>
      </c>
      <c r="C17" s="512">
        <v>6.0693641618497121E-2</v>
      </c>
      <c r="D17" s="134" t="str">
        <f>Inputs!$D$82</f>
        <v>Support staff</v>
      </c>
      <c r="E17" s="222">
        <v>1</v>
      </c>
      <c r="F17" s="130">
        <f>C17*E17</f>
        <v>6.0693641618497121E-2</v>
      </c>
      <c r="G17" s="135"/>
      <c r="H17" s="971">
        <f>Inputs!L$82</f>
        <v>68.441017362959727</v>
      </c>
      <c r="I17" s="971">
        <f>Inputs!M$82</f>
        <v>69.791189569063036</v>
      </c>
      <c r="J17" s="971">
        <f>Inputs!N$82</f>
        <v>71.02222509185215</v>
      </c>
      <c r="K17" s="971">
        <f>Inputs!O$82</f>
        <v>72.274974651437702</v>
      </c>
      <c r="L17" s="971">
        <f>Inputs!P$82</f>
        <v>73.549821258208297</v>
      </c>
      <c r="M17" s="971">
        <f>Inputs!Q$82</f>
        <v>74.847154678410959</v>
      </c>
      <c r="N17" s="971">
        <f t="shared" ref="N17:S17" si="3">H17*$F17</f>
        <v>4.1539345798328169</v>
      </c>
      <c r="O17" s="971">
        <f t="shared" si="3"/>
        <v>4.2358814478333064</v>
      </c>
      <c r="P17" s="971">
        <f t="shared" si="3"/>
        <v>4.3105974766731086</v>
      </c>
      <c r="Q17" s="971">
        <f t="shared" si="3"/>
        <v>4.3866314094803238</v>
      </c>
      <c r="R17" s="971">
        <f t="shared" si="3"/>
        <v>4.4640064925502152</v>
      </c>
      <c r="S17" s="971">
        <f t="shared" si="3"/>
        <v>4.5427463822156948</v>
      </c>
    </row>
    <row r="18" spans="1:19">
      <c r="A18" s="92"/>
      <c r="B18" s="134" t="s">
        <v>138</v>
      </c>
      <c r="C18" s="512"/>
      <c r="D18" s="134"/>
      <c r="E18" s="222"/>
      <c r="F18" s="130"/>
      <c r="G18" s="135"/>
      <c r="H18" s="982"/>
      <c r="I18" s="982"/>
      <c r="J18" s="982"/>
      <c r="K18" s="982"/>
      <c r="L18" s="982"/>
      <c r="M18" s="982"/>
      <c r="N18" s="971"/>
      <c r="O18" s="971"/>
      <c r="P18" s="971"/>
      <c r="Q18" s="971"/>
      <c r="R18" s="971"/>
      <c r="S18" s="971"/>
    </row>
    <row r="19" spans="1:19">
      <c r="A19" s="181">
        <v>1.6</v>
      </c>
      <c r="B19" s="180" t="s">
        <v>171</v>
      </c>
      <c r="C19" s="512">
        <v>0</v>
      </c>
      <c r="D19" s="134" t="str">
        <f>Inputs!$D$82</f>
        <v>Support staff</v>
      </c>
      <c r="E19" s="222">
        <v>1</v>
      </c>
      <c r="F19" s="130">
        <f>C19*E19</f>
        <v>0</v>
      </c>
      <c r="G19" s="135"/>
      <c r="H19" s="971">
        <f>Inputs!L$82</f>
        <v>68.441017362959727</v>
      </c>
      <c r="I19" s="971">
        <f>Inputs!M$82</f>
        <v>69.791189569063036</v>
      </c>
      <c r="J19" s="971">
        <f>Inputs!N$82</f>
        <v>71.02222509185215</v>
      </c>
      <c r="K19" s="971">
        <f>Inputs!O$82</f>
        <v>72.274974651437702</v>
      </c>
      <c r="L19" s="971">
        <f>Inputs!P$82</f>
        <v>73.549821258208297</v>
      </c>
      <c r="M19" s="971">
        <f>Inputs!Q$82</f>
        <v>74.847154678410959</v>
      </c>
      <c r="N19" s="971">
        <f t="shared" ref="N19:S19" si="4">H19*$F19</f>
        <v>0</v>
      </c>
      <c r="O19" s="971">
        <f t="shared" si="4"/>
        <v>0</v>
      </c>
      <c r="P19" s="971">
        <f t="shared" si="4"/>
        <v>0</v>
      </c>
      <c r="Q19" s="971">
        <f t="shared" si="4"/>
        <v>0</v>
      </c>
      <c r="R19" s="971">
        <f t="shared" si="4"/>
        <v>0</v>
      </c>
      <c r="S19" s="971">
        <f t="shared" si="4"/>
        <v>0</v>
      </c>
    </row>
    <row r="20" spans="1:19">
      <c r="A20" s="181"/>
      <c r="B20" s="134"/>
      <c r="C20" s="130"/>
      <c r="D20" s="134"/>
      <c r="E20" s="243"/>
      <c r="F20" s="130"/>
      <c r="G20" s="135"/>
      <c r="H20" s="982"/>
      <c r="I20" s="982"/>
      <c r="J20" s="982"/>
      <c r="K20" s="982"/>
      <c r="L20" s="982"/>
      <c r="M20" s="982"/>
      <c r="N20" s="971"/>
      <c r="O20" s="971"/>
      <c r="P20" s="971"/>
      <c r="Q20" s="971"/>
      <c r="R20" s="971"/>
      <c r="S20" s="971"/>
    </row>
    <row r="21" spans="1:19">
      <c r="A21" s="94"/>
      <c r="B21" s="141" t="s">
        <v>44</v>
      </c>
      <c r="C21" s="142">
        <f>SUM(C6:C20)</f>
        <v>0.4335260115606937</v>
      </c>
      <c r="D21" s="143"/>
      <c r="E21" s="223"/>
      <c r="F21" s="142">
        <f>SUM(F6:F20)</f>
        <v>0.4335260115606937</v>
      </c>
      <c r="G21" s="144"/>
      <c r="H21" s="992"/>
      <c r="I21" s="992"/>
      <c r="J21" s="992"/>
      <c r="K21" s="992"/>
      <c r="L21" s="992"/>
      <c r="M21" s="992"/>
      <c r="N21" s="992">
        <f t="shared" ref="N21:S21" si="5">SUM(N8:N20)</f>
        <v>29.670961284520118</v>
      </c>
      <c r="O21" s="992">
        <f t="shared" si="5"/>
        <v>30.256296055952188</v>
      </c>
      <c r="P21" s="992">
        <f t="shared" si="5"/>
        <v>30.789981976236483</v>
      </c>
      <c r="Q21" s="992">
        <f t="shared" si="5"/>
        <v>31.33308149628802</v>
      </c>
      <c r="R21" s="992">
        <f t="shared" si="5"/>
        <v>31.885760661072961</v>
      </c>
      <c r="S21" s="992">
        <f t="shared" si="5"/>
        <v>32.448188444397815</v>
      </c>
    </row>
    <row r="22" spans="1:19" s="102" customFormat="1">
      <c r="A22" s="99"/>
      <c r="B22" s="146" t="s">
        <v>103</v>
      </c>
      <c r="C22" s="130"/>
      <c r="D22" s="134"/>
      <c r="E22" s="134"/>
      <c r="F22" s="130"/>
      <c r="G22" s="149"/>
      <c r="H22" s="982"/>
      <c r="I22" s="982"/>
      <c r="J22" s="982"/>
      <c r="K22" s="982"/>
      <c r="L22" s="982"/>
      <c r="M22" s="982"/>
      <c r="N22" s="971"/>
      <c r="O22" s="971"/>
      <c r="P22" s="971"/>
      <c r="Q22" s="971"/>
      <c r="R22" s="971"/>
      <c r="S22" s="971"/>
    </row>
    <row r="23" spans="1:19" s="102" customFormat="1">
      <c r="A23" s="99"/>
      <c r="B23" s="134"/>
      <c r="C23" s="130"/>
      <c r="D23" s="134"/>
      <c r="E23" s="134"/>
      <c r="F23" s="130"/>
      <c r="G23" s="149"/>
      <c r="H23" s="971"/>
      <c r="I23" s="971"/>
      <c r="J23" s="971"/>
      <c r="K23" s="971"/>
      <c r="L23" s="971"/>
      <c r="M23" s="971"/>
      <c r="N23" s="971"/>
      <c r="O23" s="971"/>
      <c r="P23" s="971"/>
      <c r="Q23" s="971"/>
      <c r="R23" s="971"/>
      <c r="S23" s="971"/>
    </row>
    <row r="24" spans="1:19" s="102" customFormat="1">
      <c r="A24" s="137">
        <v>2.1</v>
      </c>
      <c r="B24" s="134" t="s">
        <v>140</v>
      </c>
      <c r="C24" s="512">
        <v>0.41666666666666669</v>
      </c>
      <c r="D24" s="1004" t="str">
        <f>Inputs!$D$81</f>
        <v>Skilled Electrical Worker AH</v>
      </c>
      <c r="E24" s="134">
        <v>2</v>
      </c>
      <c r="F24" s="130">
        <f>C24*E24</f>
        <v>0.83333333333333337</v>
      </c>
      <c r="G24" s="149"/>
      <c r="H24" s="997">
        <f>Inputs!L$81</f>
        <v>143.91156341859428</v>
      </c>
      <c r="I24" s="997">
        <f>Inputs!M$81</f>
        <v>146.75058306720953</v>
      </c>
      <c r="J24" s="997">
        <f>Inputs!N$81</f>
        <v>149.33909290435707</v>
      </c>
      <c r="K24" s="997">
        <f>Inputs!O$81</f>
        <v>151.97326104852442</v>
      </c>
      <c r="L24" s="997">
        <f>Inputs!P$81</f>
        <v>154.65389285921603</v>
      </c>
      <c r="M24" s="997">
        <f>Inputs!Q$81</f>
        <v>157.38180790154269</v>
      </c>
      <c r="N24" s="971">
        <f t="shared" ref="N24:S24" si="6">H24*$F24</f>
        <v>119.92630284882857</v>
      </c>
      <c r="O24" s="971">
        <f t="shared" si="6"/>
        <v>122.29215255600795</v>
      </c>
      <c r="P24" s="971">
        <f t="shared" si="6"/>
        <v>124.44924408696423</v>
      </c>
      <c r="Q24" s="971">
        <f t="shared" si="6"/>
        <v>126.64438420710368</v>
      </c>
      <c r="R24" s="971">
        <f t="shared" si="6"/>
        <v>128.8782440493467</v>
      </c>
      <c r="S24" s="971">
        <f t="shared" si="6"/>
        <v>131.15150658461891</v>
      </c>
    </row>
    <row r="25" spans="1:19" s="102" customFormat="1">
      <c r="A25" s="137"/>
      <c r="B25" s="134"/>
      <c r="C25" s="130"/>
      <c r="D25" s="134"/>
      <c r="E25" s="134"/>
      <c r="F25" s="130"/>
      <c r="G25" s="149"/>
      <c r="H25" s="971"/>
      <c r="I25" s="971"/>
      <c r="J25" s="971"/>
      <c r="K25" s="971"/>
      <c r="L25" s="971"/>
      <c r="M25" s="971"/>
      <c r="N25" s="971"/>
      <c r="O25" s="971"/>
      <c r="P25" s="971"/>
      <c r="Q25" s="971"/>
      <c r="R25" s="971"/>
      <c r="S25" s="971"/>
    </row>
    <row r="26" spans="1:19" s="102" customFormat="1">
      <c r="A26" s="148"/>
      <c r="B26" s="141" t="s">
        <v>44</v>
      </c>
      <c r="C26" s="142">
        <f>SUM(C22:C25)</f>
        <v>0.41666666666666669</v>
      </c>
      <c r="D26" s="143"/>
      <c r="E26" s="143"/>
      <c r="F26" s="142">
        <f>SUM(F22:F25)</f>
        <v>0.83333333333333337</v>
      </c>
      <c r="G26" s="144"/>
      <c r="H26" s="995"/>
      <c r="I26" s="995"/>
      <c r="J26" s="995"/>
      <c r="K26" s="995"/>
      <c r="L26" s="995"/>
      <c r="M26" s="995"/>
      <c r="N26" s="996">
        <f t="shared" ref="N26:S26" si="7">SUM(N24:N25)</f>
        <v>119.92630284882857</v>
      </c>
      <c r="O26" s="996">
        <f t="shared" si="7"/>
        <v>122.29215255600795</v>
      </c>
      <c r="P26" s="996">
        <f t="shared" si="7"/>
        <v>124.44924408696423</v>
      </c>
      <c r="Q26" s="996">
        <f t="shared" si="7"/>
        <v>126.64438420710368</v>
      </c>
      <c r="R26" s="996">
        <f t="shared" si="7"/>
        <v>128.8782440493467</v>
      </c>
      <c r="S26" s="996">
        <f t="shared" si="7"/>
        <v>131.15150658461891</v>
      </c>
    </row>
    <row r="27" spans="1:19" s="102" customFormat="1">
      <c r="A27" s="137"/>
      <c r="B27" s="129" t="s">
        <v>104</v>
      </c>
      <c r="C27" s="130"/>
      <c r="D27" s="134"/>
      <c r="E27" s="134"/>
      <c r="F27" s="130"/>
      <c r="G27" s="149"/>
      <c r="H27" s="984"/>
      <c r="I27" s="984"/>
      <c r="J27" s="984"/>
      <c r="K27" s="984"/>
      <c r="L27" s="984"/>
      <c r="M27" s="984"/>
      <c r="N27" s="985"/>
      <c r="O27" s="985"/>
      <c r="P27" s="985"/>
      <c r="Q27" s="985"/>
      <c r="R27" s="985"/>
      <c r="S27" s="985"/>
    </row>
    <row r="28" spans="1:19" s="102" customFormat="1">
      <c r="A28" s="99"/>
      <c r="B28" s="134"/>
      <c r="C28" s="130"/>
      <c r="D28" s="134"/>
      <c r="E28" s="134"/>
      <c r="F28" s="130"/>
      <c r="G28" s="149"/>
      <c r="H28" s="971"/>
      <c r="I28" s="971"/>
      <c r="J28" s="971"/>
      <c r="K28" s="971"/>
      <c r="L28" s="971"/>
      <c r="M28" s="971"/>
      <c r="N28" s="971"/>
      <c r="O28" s="971"/>
      <c r="P28" s="971"/>
      <c r="Q28" s="971"/>
      <c r="R28" s="971"/>
      <c r="S28" s="971"/>
    </row>
    <row r="29" spans="1:19" s="102" customFormat="1">
      <c r="A29" s="137">
        <v>3.1</v>
      </c>
      <c r="B29" s="134" t="s">
        <v>172</v>
      </c>
      <c r="C29" s="512">
        <v>7.2289156626506035E-2</v>
      </c>
      <c r="D29" s="1004" t="str">
        <f>Inputs!$D$81</f>
        <v>Skilled Electrical Worker AH</v>
      </c>
      <c r="E29" s="134">
        <v>2</v>
      </c>
      <c r="F29" s="130">
        <f>C29*E29</f>
        <v>0.14457831325301207</v>
      </c>
      <c r="G29" s="149"/>
      <c r="H29" s="997">
        <f>Inputs!L$81</f>
        <v>143.91156341859428</v>
      </c>
      <c r="I29" s="997">
        <f>Inputs!M$81</f>
        <v>146.75058306720953</v>
      </c>
      <c r="J29" s="997">
        <f>Inputs!N$81</f>
        <v>149.33909290435707</v>
      </c>
      <c r="K29" s="997">
        <f>Inputs!O$81</f>
        <v>151.97326104852442</v>
      </c>
      <c r="L29" s="997">
        <f>Inputs!P$81</f>
        <v>154.65389285921603</v>
      </c>
      <c r="M29" s="997">
        <f>Inputs!Q$81</f>
        <v>157.38180790154269</v>
      </c>
      <c r="N29" s="971">
        <f t="shared" ref="N29:S29" si="8">H29*$F29</f>
        <v>20.806491096664235</v>
      </c>
      <c r="O29" s="971">
        <f t="shared" si="8"/>
        <v>21.216951768753187</v>
      </c>
      <c r="P29" s="971">
        <f t="shared" si="8"/>
        <v>21.591194154846811</v>
      </c>
      <c r="Q29" s="971">
        <f t="shared" si="8"/>
        <v>21.97203774195534</v>
      </c>
      <c r="R29" s="971">
        <f t="shared" si="8"/>
        <v>22.359598967597503</v>
      </c>
      <c r="S29" s="971">
        <f t="shared" si="8"/>
        <v>22.75399632311461</v>
      </c>
    </row>
    <row r="30" spans="1:19" s="102" customFormat="1">
      <c r="A30" s="99"/>
      <c r="B30" s="134" t="s">
        <v>173</v>
      </c>
      <c r="C30" s="512"/>
      <c r="D30" s="134"/>
      <c r="E30" s="134"/>
      <c r="F30" s="130"/>
      <c r="G30" s="149"/>
      <c r="H30" s="971"/>
      <c r="I30" s="971"/>
      <c r="J30" s="971"/>
      <c r="K30" s="971"/>
      <c r="L30" s="971"/>
      <c r="M30" s="971"/>
      <c r="N30" s="971"/>
      <c r="O30" s="971"/>
      <c r="P30" s="971"/>
      <c r="Q30" s="971"/>
      <c r="R30" s="971"/>
      <c r="S30" s="971"/>
    </row>
    <row r="31" spans="1:19" s="102" customFormat="1">
      <c r="A31" s="137">
        <v>3.2</v>
      </c>
      <c r="B31" s="134" t="s">
        <v>174</v>
      </c>
      <c r="C31" s="512">
        <v>0.26024096385542167</v>
      </c>
      <c r="D31" s="1004" t="str">
        <f>Inputs!$D$81</f>
        <v>Skilled Electrical Worker AH</v>
      </c>
      <c r="E31" s="134">
        <v>2</v>
      </c>
      <c r="F31" s="130">
        <f>C31*E31</f>
        <v>0.52048192771084334</v>
      </c>
      <c r="G31" s="149"/>
      <c r="H31" s="997">
        <f>Inputs!L$81</f>
        <v>143.91156341859428</v>
      </c>
      <c r="I31" s="997">
        <f>Inputs!M$81</f>
        <v>146.75058306720953</v>
      </c>
      <c r="J31" s="997">
        <f>Inputs!N$81</f>
        <v>149.33909290435707</v>
      </c>
      <c r="K31" s="997">
        <f>Inputs!O$81</f>
        <v>151.97326104852442</v>
      </c>
      <c r="L31" s="997">
        <f>Inputs!P$81</f>
        <v>154.65389285921603</v>
      </c>
      <c r="M31" s="997">
        <f>Inputs!Q$81</f>
        <v>157.38180790154269</v>
      </c>
      <c r="N31" s="971">
        <f t="shared" ref="N31:S34" si="9">H31*$F31</f>
        <v>74.903367947991242</v>
      </c>
      <c r="O31" s="971">
        <f t="shared" si="9"/>
        <v>76.381026367511467</v>
      </c>
      <c r="P31" s="971">
        <f t="shared" si="9"/>
        <v>77.728298957448501</v>
      </c>
      <c r="Q31" s="971">
        <f t="shared" si="9"/>
        <v>79.099335871039216</v>
      </c>
      <c r="R31" s="971">
        <f t="shared" si="9"/>
        <v>80.494556283350988</v>
      </c>
      <c r="S31" s="971">
        <f t="shared" si="9"/>
        <v>81.914386763212576</v>
      </c>
    </row>
    <row r="32" spans="1:19" s="102" customFormat="1">
      <c r="A32" s="224">
        <v>3.3</v>
      </c>
      <c r="B32" s="134" t="s">
        <v>142</v>
      </c>
      <c r="C32" s="512">
        <v>0.10843373493975904</v>
      </c>
      <c r="D32" s="1004" t="str">
        <f>Inputs!$D$81</f>
        <v>Skilled Electrical Worker AH</v>
      </c>
      <c r="E32" s="134">
        <v>2</v>
      </c>
      <c r="F32" s="130">
        <f>C32*E32</f>
        <v>0.21686746987951808</v>
      </c>
      <c r="G32" s="149"/>
      <c r="H32" s="997">
        <f>Inputs!L$81</f>
        <v>143.91156341859428</v>
      </c>
      <c r="I32" s="997">
        <f>Inputs!M$81</f>
        <v>146.75058306720953</v>
      </c>
      <c r="J32" s="997">
        <f>Inputs!N$81</f>
        <v>149.33909290435707</v>
      </c>
      <c r="K32" s="997">
        <f>Inputs!O$81</f>
        <v>151.97326104852442</v>
      </c>
      <c r="L32" s="997">
        <f>Inputs!P$81</f>
        <v>154.65389285921603</v>
      </c>
      <c r="M32" s="997">
        <f>Inputs!Q$81</f>
        <v>157.38180790154269</v>
      </c>
      <c r="N32" s="971">
        <f t="shared" si="9"/>
        <v>31.209736644996351</v>
      </c>
      <c r="O32" s="971">
        <f t="shared" si="9"/>
        <v>31.825427653129779</v>
      </c>
      <c r="P32" s="971">
        <f t="shared" si="9"/>
        <v>32.386791232270213</v>
      </c>
      <c r="Q32" s="971">
        <f t="shared" si="9"/>
        <v>32.958056612933007</v>
      </c>
      <c r="R32" s="971">
        <f t="shared" si="9"/>
        <v>33.539398451396245</v>
      </c>
      <c r="S32" s="971">
        <f t="shared" si="9"/>
        <v>34.130994484671909</v>
      </c>
    </row>
    <row r="33" spans="1:19" s="102" customFormat="1">
      <c r="A33" s="137">
        <v>3.4</v>
      </c>
      <c r="B33" s="134" t="s">
        <v>175</v>
      </c>
      <c r="C33" s="512">
        <v>5.7831325301204821E-2</v>
      </c>
      <c r="D33" s="1004" t="str">
        <f>Inputs!$D$81</f>
        <v>Skilled Electrical Worker AH</v>
      </c>
      <c r="E33" s="134">
        <v>1</v>
      </c>
      <c r="F33" s="130">
        <f>C33*E33</f>
        <v>5.7831325301204821E-2</v>
      </c>
      <c r="G33" s="149"/>
      <c r="H33" s="997">
        <f>Inputs!L$81</f>
        <v>143.91156341859428</v>
      </c>
      <c r="I33" s="997">
        <f>Inputs!M$81</f>
        <v>146.75058306720953</v>
      </c>
      <c r="J33" s="997">
        <f>Inputs!N$81</f>
        <v>149.33909290435707</v>
      </c>
      <c r="K33" s="997">
        <f>Inputs!O$81</f>
        <v>151.97326104852442</v>
      </c>
      <c r="L33" s="997">
        <f>Inputs!P$81</f>
        <v>154.65389285921603</v>
      </c>
      <c r="M33" s="997">
        <f>Inputs!Q$81</f>
        <v>157.38180790154269</v>
      </c>
      <c r="N33" s="971">
        <f t="shared" si="9"/>
        <v>8.322596438665693</v>
      </c>
      <c r="O33" s="971">
        <f t="shared" si="9"/>
        <v>8.4867807075012749</v>
      </c>
      <c r="P33" s="971">
        <f t="shared" si="9"/>
        <v>8.6364776619387218</v>
      </c>
      <c r="Q33" s="971">
        <f t="shared" si="9"/>
        <v>8.7888150967821357</v>
      </c>
      <c r="R33" s="971">
        <f t="shared" si="9"/>
        <v>8.9438395870389993</v>
      </c>
      <c r="S33" s="971">
        <f t="shared" si="9"/>
        <v>9.1015985292458428</v>
      </c>
    </row>
    <row r="34" spans="1:19" s="102" customFormat="1">
      <c r="A34" s="137">
        <v>3.5</v>
      </c>
      <c r="B34" s="134" t="s">
        <v>176</v>
      </c>
      <c r="C34" s="512">
        <v>0.1</v>
      </c>
      <c r="D34" s="1004" t="str">
        <f>Inputs!$D$81</f>
        <v>Skilled Electrical Worker AH</v>
      </c>
      <c r="E34" s="134">
        <v>1</v>
      </c>
      <c r="F34" s="130">
        <f>C34*E34</f>
        <v>0.1</v>
      </c>
      <c r="G34" s="149"/>
      <c r="H34" s="997">
        <f>Inputs!L$81</f>
        <v>143.91156341859428</v>
      </c>
      <c r="I34" s="997">
        <f>Inputs!M$81</f>
        <v>146.75058306720953</v>
      </c>
      <c r="J34" s="997">
        <f>Inputs!N$81</f>
        <v>149.33909290435707</v>
      </c>
      <c r="K34" s="997">
        <f>Inputs!O$81</f>
        <v>151.97326104852442</v>
      </c>
      <c r="L34" s="997">
        <f>Inputs!P$81</f>
        <v>154.65389285921603</v>
      </c>
      <c r="M34" s="997">
        <f>Inputs!Q$81</f>
        <v>157.38180790154269</v>
      </c>
      <c r="N34" s="971">
        <f t="shared" si="9"/>
        <v>14.391156341859428</v>
      </c>
      <c r="O34" s="971">
        <f t="shared" si="9"/>
        <v>14.675058306720954</v>
      </c>
      <c r="P34" s="971">
        <f t="shared" si="9"/>
        <v>14.933909290435707</v>
      </c>
      <c r="Q34" s="971">
        <f t="shared" si="9"/>
        <v>15.197326104852444</v>
      </c>
      <c r="R34" s="971">
        <f t="shared" si="9"/>
        <v>15.465389285921603</v>
      </c>
      <c r="S34" s="971">
        <f t="shared" si="9"/>
        <v>15.738180790154269</v>
      </c>
    </row>
    <row r="35" spans="1:19" s="102" customFormat="1">
      <c r="A35" s="148"/>
      <c r="B35" s="141" t="s">
        <v>44</v>
      </c>
      <c r="C35" s="142">
        <f>SUM(C29:C34)</f>
        <v>0.59879518072289162</v>
      </c>
      <c r="D35" s="143" t="s">
        <v>105</v>
      </c>
      <c r="E35" s="143"/>
      <c r="F35" s="142">
        <f>SUM(F29:F34)</f>
        <v>1.0397590361445783</v>
      </c>
      <c r="G35" s="144"/>
      <c r="H35" s="992"/>
      <c r="I35" s="992"/>
      <c r="J35" s="992"/>
      <c r="K35" s="992"/>
      <c r="L35" s="992"/>
      <c r="M35" s="992"/>
      <c r="N35" s="992">
        <f t="shared" ref="N35:S35" si="10">SUM(N29:N34)</f>
        <v>149.63334847017694</v>
      </c>
      <c r="O35" s="992">
        <f t="shared" si="10"/>
        <v>152.58524480361669</v>
      </c>
      <c r="P35" s="992">
        <f t="shared" si="10"/>
        <v>155.27667129693995</v>
      </c>
      <c r="Q35" s="992">
        <f t="shared" si="10"/>
        <v>158.01557142756215</v>
      </c>
      <c r="R35" s="992">
        <f t="shared" si="10"/>
        <v>160.80278257530534</v>
      </c>
      <c r="S35" s="992">
        <f t="shared" si="10"/>
        <v>163.63915689039922</v>
      </c>
    </row>
    <row r="36" spans="1:19" s="102" customFormat="1">
      <c r="A36" s="99"/>
      <c r="B36" s="129" t="s">
        <v>106</v>
      </c>
      <c r="C36" s="130"/>
      <c r="D36" s="134"/>
      <c r="E36" s="134"/>
      <c r="F36" s="130"/>
      <c r="G36" s="149"/>
      <c r="H36" s="984"/>
      <c r="I36" s="984"/>
      <c r="J36" s="984"/>
      <c r="K36" s="984"/>
      <c r="L36" s="984"/>
      <c r="M36" s="984"/>
      <c r="N36" s="998"/>
      <c r="O36" s="998"/>
      <c r="P36" s="998"/>
      <c r="Q36" s="998"/>
      <c r="R36" s="998"/>
      <c r="S36" s="998"/>
    </row>
    <row r="37" spans="1:19" s="102" customFormat="1">
      <c r="A37" s="99"/>
      <c r="B37" s="134"/>
      <c r="C37" s="130"/>
      <c r="D37" s="134"/>
      <c r="E37" s="134"/>
      <c r="F37" s="130"/>
      <c r="G37" s="149"/>
      <c r="H37" s="971"/>
      <c r="I37" s="971"/>
      <c r="J37" s="971"/>
      <c r="K37" s="971"/>
      <c r="L37" s="971"/>
      <c r="M37" s="971"/>
      <c r="N37" s="971"/>
      <c r="O37" s="971"/>
      <c r="P37" s="971"/>
      <c r="Q37" s="971"/>
      <c r="R37" s="971"/>
      <c r="S37" s="971"/>
    </row>
    <row r="38" spans="1:19" s="102" customFormat="1">
      <c r="A38" s="137">
        <v>4.0999999999999996</v>
      </c>
      <c r="B38" s="134" t="s">
        <v>195</v>
      </c>
      <c r="C38" s="512">
        <v>0</v>
      </c>
      <c r="D38" s="1004" t="str">
        <f>Inputs!$D$81</f>
        <v>Skilled Electrical Worker AH</v>
      </c>
      <c r="E38" s="134">
        <v>1</v>
      </c>
      <c r="F38" s="130">
        <f>C38*E38</f>
        <v>0</v>
      </c>
      <c r="G38" s="225"/>
      <c r="H38" s="997">
        <f>Inputs!L$81</f>
        <v>143.91156341859428</v>
      </c>
      <c r="I38" s="997">
        <f>Inputs!M$81</f>
        <v>146.75058306720953</v>
      </c>
      <c r="J38" s="997">
        <f>Inputs!N$81</f>
        <v>149.33909290435707</v>
      </c>
      <c r="K38" s="997">
        <f>Inputs!O$81</f>
        <v>151.97326104852442</v>
      </c>
      <c r="L38" s="997">
        <f>Inputs!P$81</f>
        <v>154.65389285921603</v>
      </c>
      <c r="M38" s="997">
        <f>Inputs!Q$81</f>
        <v>157.38180790154269</v>
      </c>
      <c r="N38" s="971">
        <f t="shared" ref="N38:S39" si="11">H38*$F38</f>
        <v>0</v>
      </c>
      <c r="O38" s="971">
        <f t="shared" si="11"/>
        <v>0</v>
      </c>
      <c r="P38" s="971">
        <f t="shared" si="11"/>
        <v>0</v>
      </c>
      <c r="Q38" s="971">
        <f t="shared" si="11"/>
        <v>0</v>
      </c>
      <c r="R38" s="971">
        <f t="shared" si="11"/>
        <v>0</v>
      </c>
      <c r="S38" s="971">
        <f t="shared" si="11"/>
        <v>0</v>
      </c>
    </row>
    <row r="39" spans="1:19">
      <c r="A39" s="181">
        <v>4.2</v>
      </c>
      <c r="B39" s="134" t="s">
        <v>177</v>
      </c>
      <c r="C39" s="512">
        <v>0</v>
      </c>
      <c r="D39" s="134" t="str">
        <f>Inputs!$D$82</f>
        <v>Support staff</v>
      </c>
      <c r="E39" s="134">
        <v>1</v>
      </c>
      <c r="F39" s="130">
        <f>C39*E39</f>
        <v>0</v>
      </c>
      <c r="G39" s="167"/>
      <c r="H39" s="971">
        <f>Inputs!L$82</f>
        <v>68.441017362959727</v>
      </c>
      <c r="I39" s="971">
        <f>Inputs!M$82</f>
        <v>69.791189569063036</v>
      </c>
      <c r="J39" s="971">
        <f>Inputs!N$82</f>
        <v>71.02222509185215</v>
      </c>
      <c r="K39" s="971">
        <f>Inputs!O$82</f>
        <v>72.274974651437702</v>
      </c>
      <c r="L39" s="971">
        <f>Inputs!P$82</f>
        <v>73.549821258208297</v>
      </c>
      <c r="M39" s="971">
        <f>Inputs!Q$82</f>
        <v>74.847154678410959</v>
      </c>
      <c r="N39" s="971">
        <f t="shared" si="11"/>
        <v>0</v>
      </c>
      <c r="O39" s="971">
        <f t="shared" si="11"/>
        <v>0</v>
      </c>
      <c r="P39" s="971">
        <f t="shared" si="11"/>
        <v>0</v>
      </c>
      <c r="Q39" s="971">
        <f t="shared" si="11"/>
        <v>0</v>
      </c>
      <c r="R39" s="971">
        <f t="shared" si="11"/>
        <v>0</v>
      </c>
      <c r="S39" s="971">
        <f t="shared" si="11"/>
        <v>0</v>
      </c>
    </row>
    <row r="40" spans="1:19">
      <c r="A40" s="181"/>
      <c r="B40" s="134" t="s">
        <v>196</v>
      </c>
      <c r="C40" s="512"/>
      <c r="D40" s="134"/>
      <c r="E40" s="134"/>
      <c r="F40" s="130"/>
      <c r="G40" s="135"/>
      <c r="H40" s="984"/>
      <c r="I40" s="984"/>
      <c r="J40" s="984"/>
      <c r="K40" s="984"/>
      <c r="L40" s="984"/>
      <c r="M40" s="984"/>
      <c r="N40" s="998"/>
      <c r="O40" s="998"/>
      <c r="P40" s="998"/>
      <c r="Q40" s="998"/>
      <c r="R40" s="998"/>
      <c r="S40" s="998"/>
    </row>
    <row r="41" spans="1:19">
      <c r="A41" s="181">
        <v>4.3</v>
      </c>
      <c r="B41" s="134" t="s">
        <v>178</v>
      </c>
      <c r="C41" s="512">
        <v>6.936416184971099E-2</v>
      </c>
      <c r="D41" s="134" t="str">
        <f>Inputs!$D$82</f>
        <v>Support staff</v>
      </c>
      <c r="E41" s="134">
        <v>1</v>
      </c>
      <c r="F41" s="130">
        <f>C41*E41</f>
        <v>6.936416184971099E-2</v>
      </c>
      <c r="G41" s="167"/>
      <c r="H41" s="971">
        <f>Inputs!L$82</f>
        <v>68.441017362959727</v>
      </c>
      <c r="I41" s="971">
        <f>Inputs!M$82</f>
        <v>69.791189569063036</v>
      </c>
      <c r="J41" s="971">
        <f>Inputs!N$82</f>
        <v>71.02222509185215</v>
      </c>
      <c r="K41" s="971">
        <f>Inputs!O$82</f>
        <v>72.274974651437702</v>
      </c>
      <c r="L41" s="971">
        <f>Inputs!P$82</f>
        <v>73.549821258208297</v>
      </c>
      <c r="M41" s="971">
        <f>Inputs!Q$82</f>
        <v>74.847154678410959</v>
      </c>
      <c r="N41" s="971">
        <f t="shared" ref="N41:S41" si="12">H41*$F41</f>
        <v>4.7473538055232183</v>
      </c>
      <c r="O41" s="971">
        <f t="shared" si="12"/>
        <v>4.8410073689523498</v>
      </c>
      <c r="P41" s="971">
        <f t="shared" si="12"/>
        <v>4.9263971161978377</v>
      </c>
      <c r="Q41" s="971">
        <f t="shared" si="12"/>
        <v>5.0132930394060837</v>
      </c>
      <c r="R41" s="971">
        <f t="shared" si="12"/>
        <v>5.1017217057716744</v>
      </c>
      <c r="S41" s="971">
        <f t="shared" si="12"/>
        <v>5.191710151103651</v>
      </c>
    </row>
    <row r="42" spans="1:19">
      <c r="A42" s="181"/>
      <c r="B42" s="134" t="s">
        <v>179</v>
      </c>
      <c r="C42" s="130"/>
      <c r="D42" s="134"/>
      <c r="E42" s="134"/>
      <c r="F42" s="130"/>
      <c r="G42" s="135"/>
      <c r="H42" s="984"/>
      <c r="I42" s="984"/>
      <c r="J42" s="984"/>
      <c r="K42" s="984"/>
      <c r="L42" s="984"/>
      <c r="M42" s="984"/>
      <c r="N42" s="998"/>
      <c r="O42" s="998"/>
      <c r="P42" s="998"/>
      <c r="Q42" s="998"/>
      <c r="R42" s="998"/>
      <c r="S42" s="998"/>
    </row>
    <row r="43" spans="1:19">
      <c r="A43" s="181">
        <v>4.4000000000000004</v>
      </c>
      <c r="B43" s="134" t="s">
        <v>180</v>
      </c>
      <c r="C43" s="512">
        <v>3.4682080924855495E-2</v>
      </c>
      <c r="D43" s="134" t="str">
        <f>Inputs!$D$82</f>
        <v>Support staff</v>
      </c>
      <c r="E43" s="134">
        <v>1</v>
      </c>
      <c r="F43" s="130">
        <f>C43*E43</f>
        <v>3.4682080924855495E-2</v>
      </c>
      <c r="G43" s="167"/>
      <c r="H43" s="971">
        <f>Inputs!L$82</f>
        <v>68.441017362959727</v>
      </c>
      <c r="I43" s="971">
        <f>Inputs!M$82</f>
        <v>69.791189569063036</v>
      </c>
      <c r="J43" s="971">
        <f>Inputs!N$82</f>
        <v>71.02222509185215</v>
      </c>
      <c r="K43" s="971">
        <f>Inputs!O$82</f>
        <v>72.274974651437702</v>
      </c>
      <c r="L43" s="971">
        <f>Inputs!P$82</f>
        <v>73.549821258208297</v>
      </c>
      <c r="M43" s="971">
        <f>Inputs!Q$82</f>
        <v>74.847154678410959</v>
      </c>
      <c r="N43" s="971">
        <f t="shared" ref="N43:S45" si="13">H43*$F43</f>
        <v>2.3736769027616091</v>
      </c>
      <c r="O43" s="971">
        <f t="shared" si="13"/>
        <v>2.4205036844761749</v>
      </c>
      <c r="P43" s="971">
        <f t="shared" si="13"/>
        <v>2.4631985580989189</v>
      </c>
      <c r="Q43" s="971">
        <f t="shared" si="13"/>
        <v>2.5066465197030419</v>
      </c>
      <c r="R43" s="971">
        <f t="shared" si="13"/>
        <v>2.5508608528858372</v>
      </c>
      <c r="S43" s="971">
        <f t="shared" si="13"/>
        <v>2.5958550755518255</v>
      </c>
    </row>
    <row r="44" spans="1:19">
      <c r="A44" s="181">
        <v>4.5</v>
      </c>
      <c r="B44" s="134" t="s">
        <v>181</v>
      </c>
      <c r="C44" s="512">
        <v>3.6416184971098269E-2</v>
      </c>
      <c r="D44" s="134" t="str">
        <f>Inputs!$D$82</f>
        <v>Support staff</v>
      </c>
      <c r="E44" s="134">
        <v>1</v>
      </c>
      <c r="F44" s="130">
        <f>C44*E44</f>
        <v>3.6416184971098269E-2</v>
      </c>
      <c r="G44" s="167"/>
      <c r="H44" s="971">
        <f>Inputs!L$82</f>
        <v>68.441017362959727</v>
      </c>
      <c r="I44" s="971">
        <f>Inputs!M$82</f>
        <v>69.791189569063036</v>
      </c>
      <c r="J44" s="971">
        <f>Inputs!N$82</f>
        <v>71.02222509185215</v>
      </c>
      <c r="K44" s="971">
        <f>Inputs!O$82</f>
        <v>72.274974651437702</v>
      </c>
      <c r="L44" s="971">
        <f>Inputs!P$82</f>
        <v>73.549821258208297</v>
      </c>
      <c r="M44" s="971">
        <f>Inputs!Q$82</f>
        <v>74.847154678410959</v>
      </c>
      <c r="N44" s="971">
        <f t="shared" si="13"/>
        <v>2.4923607478996899</v>
      </c>
      <c r="O44" s="971">
        <f t="shared" si="13"/>
        <v>2.5415288686999835</v>
      </c>
      <c r="P44" s="971">
        <f t="shared" si="13"/>
        <v>2.5863584860038644</v>
      </c>
      <c r="Q44" s="971">
        <f t="shared" si="13"/>
        <v>2.6319788456881938</v>
      </c>
      <c r="R44" s="971">
        <f t="shared" si="13"/>
        <v>2.678403895530129</v>
      </c>
      <c r="S44" s="971">
        <f t="shared" si="13"/>
        <v>2.7256478293294166</v>
      </c>
    </row>
    <row r="45" spans="1:19">
      <c r="A45" s="181">
        <v>4.5999999999999996</v>
      </c>
      <c r="B45" s="134" t="s">
        <v>146</v>
      </c>
      <c r="C45" s="512">
        <v>2.6011560693641616E-2</v>
      </c>
      <c r="D45" s="134" t="str">
        <f>Inputs!$D$82</f>
        <v>Support staff</v>
      </c>
      <c r="E45" s="134">
        <v>1</v>
      </c>
      <c r="F45" s="130">
        <f>C45*E45</f>
        <v>2.6011560693641616E-2</v>
      </c>
      <c r="G45" s="167"/>
      <c r="H45" s="971">
        <f>Inputs!L$82</f>
        <v>68.441017362959727</v>
      </c>
      <c r="I45" s="971">
        <f>Inputs!M$82</f>
        <v>69.791189569063036</v>
      </c>
      <c r="J45" s="971">
        <f>Inputs!N$82</f>
        <v>71.02222509185215</v>
      </c>
      <c r="K45" s="971">
        <f>Inputs!O$82</f>
        <v>72.274974651437702</v>
      </c>
      <c r="L45" s="971">
        <f>Inputs!P$82</f>
        <v>73.549821258208297</v>
      </c>
      <c r="M45" s="971">
        <f>Inputs!Q$82</f>
        <v>74.847154678410959</v>
      </c>
      <c r="N45" s="971">
        <f t="shared" si="13"/>
        <v>1.7802576770712066</v>
      </c>
      <c r="O45" s="971">
        <f t="shared" si="13"/>
        <v>1.8153777633571309</v>
      </c>
      <c r="P45" s="971">
        <f t="shared" si="13"/>
        <v>1.8473989185741886</v>
      </c>
      <c r="Q45" s="971">
        <f t="shared" si="13"/>
        <v>1.8799848897772811</v>
      </c>
      <c r="R45" s="971">
        <f t="shared" si="13"/>
        <v>1.9131456396643776</v>
      </c>
      <c r="S45" s="971">
        <f t="shared" si="13"/>
        <v>1.9468913066638687</v>
      </c>
    </row>
    <row r="46" spans="1:19">
      <c r="A46" s="187"/>
      <c r="B46" s="141" t="s">
        <v>44</v>
      </c>
      <c r="C46" s="518">
        <f>SUM(C36:C45)</f>
        <v>0.16647398843930636</v>
      </c>
      <c r="D46" s="232"/>
      <c r="E46" s="232"/>
      <c r="F46" s="183">
        <f>SUM(F36:F45)</f>
        <v>0.16647398843930636</v>
      </c>
      <c r="G46" s="144"/>
      <c r="H46" s="995"/>
      <c r="I46" s="995"/>
      <c r="J46" s="995"/>
      <c r="K46" s="995"/>
      <c r="L46" s="995"/>
      <c r="M46" s="995"/>
      <c r="N46" s="1003">
        <f t="shared" ref="N46:S46" si="14">SUM(N38:N45)</f>
        <v>11.393649133255725</v>
      </c>
      <c r="O46" s="1003">
        <f t="shared" si="14"/>
        <v>11.618417685485639</v>
      </c>
      <c r="P46" s="1003">
        <f t="shared" si="14"/>
        <v>11.82335307887481</v>
      </c>
      <c r="Q46" s="1003">
        <f t="shared" si="14"/>
        <v>12.031903294574601</v>
      </c>
      <c r="R46" s="1003">
        <f t="shared" si="14"/>
        <v>12.24413209385202</v>
      </c>
      <c r="S46" s="1003">
        <f t="shared" si="14"/>
        <v>12.460104362648762</v>
      </c>
    </row>
    <row r="47" spans="1:19">
      <c r="A47" s="120"/>
      <c r="B47" s="226" t="s">
        <v>182</v>
      </c>
      <c r="C47" s="192"/>
      <c r="D47" s="191"/>
      <c r="E47" s="191"/>
      <c r="F47" s="192"/>
      <c r="G47" s="167"/>
      <c r="H47" s="971"/>
      <c r="I47" s="971"/>
      <c r="J47" s="971"/>
      <c r="K47" s="971"/>
      <c r="L47" s="971"/>
      <c r="M47" s="971"/>
      <c r="N47" s="971"/>
      <c r="O47" s="971"/>
      <c r="P47" s="971"/>
      <c r="Q47" s="971"/>
      <c r="R47" s="971"/>
      <c r="S47" s="971"/>
    </row>
    <row r="48" spans="1:19">
      <c r="A48" s="181">
        <v>5.0999999999999996</v>
      </c>
      <c r="B48" s="227" t="s">
        <v>183</v>
      </c>
      <c r="C48" s="176"/>
      <c r="D48" s="180"/>
      <c r="E48" s="180"/>
      <c r="F48" s="176"/>
      <c r="G48" s="167"/>
      <c r="H48" s="971"/>
      <c r="I48" s="971"/>
      <c r="J48" s="971"/>
      <c r="K48" s="971"/>
      <c r="L48" s="971"/>
      <c r="M48" s="971"/>
      <c r="N48" s="971">
        <f>Inputs!L91</f>
        <v>170.91787703657553</v>
      </c>
      <c r="O48" s="971">
        <f>Inputs!M91</f>
        <v>170.91787703657553</v>
      </c>
      <c r="P48" s="971">
        <f>Inputs!N91</f>
        <v>170.91787703657553</v>
      </c>
      <c r="Q48" s="971">
        <f>Inputs!O91</f>
        <v>170.91787703657553</v>
      </c>
      <c r="R48" s="971">
        <f>Inputs!P91</f>
        <v>170.91787703657553</v>
      </c>
      <c r="S48" s="971">
        <f>Inputs!Q91</f>
        <v>170.91787703657553</v>
      </c>
    </row>
    <row r="49" spans="1:21">
      <c r="A49" s="187"/>
      <c r="B49" s="182" t="s">
        <v>44</v>
      </c>
      <c r="C49" s="192"/>
      <c r="D49" s="191"/>
      <c r="E49" s="191"/>
      <c r="F49" s="192"/>
      <c r="G49" s="167"/>
      <c r="H49" s="992"/>
      <c r="I49" s="992"/>
      <c r="J49" s="992"/>
      <c r="K49" s="992"/>
      <c r="L49" s="992"/>
      <c r="M49" s="992"/>
      <c r="N49" s="992">
        <f t="shared" ref="N49:S49" si="15">SUM(N48)</f>
        <v>170.91787703657553</v>
      </c>
      <c r="O49" s="992">
        <f t="shared" si="15"/>
        <v>170.91787703657553</v>
      </c>
      <c r="P49" s="992">
        <f t="shared" si="15"/>
        <v>170.91787703657553</v>
      </c>
      <c r="Q49" s="992">
        <f t="shared" si="15"/>
        <v>170.91787703657553</v>
      </c>
      <c r="R49" s="992">
        <f t="shared" si="15"/>
        <v>170.91787703657553</v>
      </c>
      <c r="S49" s="992">
        <f t="shared" si="15"/>
        <v>170.91787703657553</v>
      </c>
    </row>
    <row r="50" spans="1:21">
      <c r="A50" s="233"/>
      <c r="B50" s="152"/>
      <c r="C50" s="189"/>
      <c r="D50" s="191"/>
      <c r="E50" s="191"/>
      <c r="F50" s="192"/>
      <c r="G50" s="135"/>
      <c r="H50" s="971"/>
      <c r="I50" s="971"/>
      <c r="J50" s="971"/>
      <c r="K50" s="971"/>
      <c r="L50" s="971"/>
      <c r="M50" s="971"/>
      <c r="N50" s="971"/>
      <c r="O50" s="971"/>
      <c r="P50" s="971"/>
      <c r="Q50" s="971"/>
      <c r="R50" s="971"/>
      <c r="S50" s="971"/>
    </row>
    <row r="51" spans="1:21">
      <c r="A51" s="233"/>
      <c r="B51" s="152"/>
      <c r="C51" s="168">
        <f>C21+C26+C35+C46</f>
        <v>1.6154618473895583</v>
      </c>
      <c r="D51" s="90"/>
      <c r="E51" s="228"/>
      <c r="F51" s="228">
        <f>F21+F26+F35+F46</f>
        <v>2.4730923694779117</v>
      </c>
      <c r="G51" s="194"/>
      <c r="H51" s="991"/>
      <c r="I51" s="991"/>
      <c r="J51" s="991"/>
      <c r="K51" s="991"/>
      <c r="L51" s="991"/>
      <c r="M51" s="991"/>
      <c r="N51" s="992">
        <f t="shared" ref="N51:S51" si="16">N21+N26+N35+N46+N49</f>
        <v>481.5421387733569</v>
      </c>
      <c r="O51" s="992">
        <f t="shared" si="16"/>
        <v>487.66998813763803</v>
      </c>
      <c r="P51" s="992">
        <f t="shared" si="16"/>
        <v>493.25712747559101</v>
      </c>
      <c r="Q51" s="992">
        <f t="shared" si="16"/>
        <v>498.94281746210402</v>
      </c>
      <c r="R51" s="992">
        <f t="shared" si="16"/>
        <v>504.72879641615259</v>
      </c>
      <c r="S51" s="992">
        <f t="shared" si="16"/>
        <v>510.61683331864026</v>
      </c>
    </row>
    <row r="52" spans="1:21">
      <c r="H52" s="1001"/>
      <c r="I52" s="1001"/>
      <c r="J52" s="1001"/>
      <c r="K52" s="1001"/>
      <c r="L52" s="1001"/>
      <c r="M52" s="1001"/>
      <c r="N52" s="1001"/>
      <c r="O52" s="106"/>
      <c r="P52" s="106"/>
      <c r="Q52" s="106"/>
      <c r="R52" s="106"/>
      <c r="S52" s="106"/>
    </row>
    <row r="53" spans="1:21" s="102" customFormat="1">
      <c r="B53" s="152"/>
      <c r="F53" s="157"/>
      <c r="G53" s="107"/>
      <c r="H53"/>
      <c r="I53"/>
      <c r="J53"/>
      <c r="K53"/>
      <c r="L53"/>
      <c r="M53"/>
      <c r="N53"/>
      <c r="O53"/>
      <c r="P53"/>
      <c r="Q53"/>
      <c r="R53"/>
      <c r="S53"/>
    </row>
    <row r="54" spans="1:21" s="102" customFormat="1">
      <c r="F54" s="157"/>
      <c r="G54" s="107"/>
      <c r="H54"/>
      <c r="I54"/>
      <c r="J54"/>
      <c r="K54"/>
      <c r="L54"/>
      <c r="M54"/>
      <c r="N54"/>
      <c r="O54"/>
      <c r="P54"/>
      <c r="Q54"/>
      <c r="R54"/>
      <c r="S54"/>
    </row>
    <row r="55" spans="1:21" s="102" customFormat="1">
      <c r="B55" s="152"/>
      <c r="F55" s="157"/>
      <c r="G55" s="107"/>
      <c r="H55"/>
      <c r="I55"/>
      <c r="J55"/>
      <c r="K55"/>
      <c r="L55"/>
      <c r="M55"/>
      <c r="N55"/>
      <c r="O55"/>
      <c r="P55"/>
      <c r="Q55"/>
      <c r="R55"/>
      <c r="S55"/>
      <c r="T55" s="246"/>
      <c r="U55" s="246"/>
    </row>
    <row r="56" spans="1:21" s="102" customFormat="1">
      <c r="B56" s="152"/>
      <c r="F56" s="157"/>
      <c r="G56" s="107"/>
      <c r="H56" s="1001"/>
      <c r="I56" s="1002"/>
      <c r="J56" s="1002"/>
      <c r="K56" s="1002"/>
      <c r="L56" s="1002"/>
      <c r="M56" s="1002"/>
      <c r="N56" s="255"/>
      <c r="O56" s="255"/>
      <c r="P56" s="255"/>
      <c r="Q56" s="255"/>
      <c r="R56" s="255"/>
      <c r="S56" s="255"/>
      <c r="T56" s="246"/>
      <c r="U56" s="246"/>
    </row>
    <row r="57" spans="1:21">
      <c r="B57" s="354" t="s">
        <v>229</v>
      </c>
      <c r="H57" s="979"/>
      <c r="I57" s="979"/>
      <c r="J57" s="979"/>
      <c r="K57" s="979"/>
      <c r="L57" s="979"/>
      <c r="M57" s="979"/>
      <c r="N57" s="979">
        <f>N51-N58</f>
        <v>310.62426173678136</v>
      </c>
      <c r="O57" s="979">
        <f t="shared" ref="O57:S57" si="17">O51-O58</f>
        <v>316.7521111010625</v>
      </c>
      <c r="P57" s="979">
        <f t="shared" si="17"/>
        <v>322.33925043901547</v>
      </c>
      <c r="Q57" s="979">
        <f t="shared" si="17"/>
        <v>328.02494042552848</v>
      </c>
      <c r="R57" s="979">
        <f t="shared" si="17"/>
        <v>333.81091937957706</v>
      </c>
      <c r="S57" s="979">
        <f t="shared" si="17"/>
        <v>339.69895628206473</v>
      </c>
    </row>
    <row r="58" spans="1:21">
      <c r="B58" s="354" t="s">
        <v>43</v>
      </c>
      <c r="H58" s="979"/>
      <c r="I58" s="979"/>
      <c r="J58" s="979"/>
      <c r="K58" s="979"/>
      <c r="L58" s="979"/>
      <c r="M58" s="979"/>
      <c r="N58" s="979">
        <f>N49</f>
        <v>170.91787703657553</v>
      </c>
      <c r="O58" s="979">
        <f t="shared" ref="O58:S58" si="18">O49</f>
        <v>170.91787703657553</v>
      </c>
      <c r="P58" s="979">
        <f t="shared" si="18"/>
        <v>170.91787703657553</v>
      </c>
      <c r="Q58" s="979">
        <f t="shared" si="18"/>
        <v>170.91787703657553</v>
      </c>
      <c r="R58" s="979">
        <f t="shared" si="18"/>
        <v>170.91787703657553</v>
      </c>
      <c r="S58" s="979">
        <f t="shared" si="18"/>
        <v>170.91787703657553</v>
      </c>
    </row>
    <row r="59" spans="1:21">
      <c r="B59" s="354" t="s">
        <v>232</v>
      </c>
      <c r="H59" s="979"/>
      <c r="I59" s="979"/>
      <c r="J59" s="979"/>
      <c r="K59" s="979"/>
      <c r="L59" s="979"/>
      <c r="M59" s="979"/>
      <c r="N59" s="980"/>
      <c r="O59" s="980"/>
      <c r="P59" s="980"/>
      <c r="Q59" s="980"/>
      <c r="R59" s="980"/>
      <c r="S59" s="980"/>
    </row>
    <row r="60" spans="1:21">
      <c r="B60" s="354" t="s">
        <v>238</v>
      </c>
      <c r="H60" s="979"/>
      <c r="I60" s="979"/>
      <c r="J60" s="979"/>
      <c r="K60" s="979"/>
      <c r="L60" s="979"/>
      <c r="M60" s="979"/>
      <c r="N60" s="979">
        <f>SUM(N61,N57:N59)*(Inputs!$M$27)</f>
        <v>63.510592682818029</v>
      </c>
      <c r="O60" s="979">
        <f>SUM(O61,O57:O59)*(Inputs!$M$27)</f>
        <v>64.318794735473077</v>
      </c>
      <c r="P60" s="979">
        <f>SUM(P61,P57:P59)*(Inputs!$M$27)</f>
        <v>65.05568254275569</v>
      </c>
      <c r="Q60" s="979">
        <f>SUM(Q61,Q57:Q59)*(Inputs!$M$27)</f>
        <v>65.805568195076901</v>
      </c>
      <c r="R60" s="979">
        <f>SUM(R61,R57:R59)*(Inputs!$M$27)</f>
        <v>66.568680959326358</v>
      </c>
      <c r="S60" s="979">
        <f>SUM(S61,S57:S59)*(Inputs!$M$27)</f>
        <v>67.345254146395462</v>
      </c>
    </row>
    <row r="61" spans="1:21">
      <c r="B61" s="354" t="s">
        <v>237</v>
      </c>
      <c r="H61" s="979"/>
      <c r="I61" s="979"/>
      <c r="J61" s="979"/>
      <c r="K61" s="979"/>
      <c r="L61" s="979"/>
      <c r="M61" s="979"/>
      <c r="N61" s="979">
        <f>SUM(N57:N59)*(Inputs!$M$26)</f>
        <v>43.33879248960212</v>
      </c>
      <c r="O61" s="979">
        <f>SUM(O57:O59)*(Inputs!$M$26)</f>
        <v>43.890298932387424</v>
      </c>
      <c r="P61" s="979">
        <f>SUM(P57:P59)*(Inputs!$M$26)</f>
        <v>44.393141472803187</v>
      </c>
      <c r="Q61" s="979">
        <f>SUM(Q57:Q59)*(Inputs!$M$26)</f>
        <v>44.904853571589356</v>
      </c>
      <c r="R61" s="979">
        <f>SUM(R57:R59)*(Inputs!$M$26)</f>
        <v>45.425591677453731</v>
      </c>
      <c r="S61" s="979">
        <f>SUM(S57:S59)*(Inputs!$M$26)</f>
        <v>45.955514998677621</v>
      </c>
    </row>
    <row r="62" spans="1:21">
      <c r="B62" s="989" t="s">
        <v>85</v>
      </c>
      <c r="H62" s="396"/>
      <c r="I62" s="396"/>
      <c r="J62" s="396"/>
      <c r="K62" s="396"/>
      <c r="L62" s="396"/>
      <c r="M62" s="396"/>
      <c r="N62" s="979">
        <f>SUM(N57:N61)*Inputs!$M$28</f>
        <v>41.187406676204397</v>
      </c>
      <c r="O62" s="979">
        <f>SUM(O57:O61)*Inputs!$M$28</f>
        <v>41.711535726384895</v>
      </c>
      <c r="P62" s="979">
        <f>SUM(P57:P61)*Inputs!$M$28</f>
        <v>42.189416604380497</v>
      </c>
      <c r="Q62" s="979">
        <f>SUM(Q57:Q61)*Inputs!$M$28</f>
        <v>42.675726746013922</v>
      </c>
      <c r="R62" s="979">
        <f>SUM(R57:R61)*Inputs!$M$28</f>
        <v>43.170614833705294</v>
      </c>
      <c r="S62" s="979">
        <f>SUM(S57:S61)*Inputs!$M$28</f>
        <v>43.674232172459931</v>
      </c>
      <c r="T62" s="100"/>
      <c r="U62" s="100"/>
    </row>
    <row r="63" spans="1:21">
      <c r="B63" s="989"/>
      <c r="H63" s="396"/>
      <c r="I63" s="396"/>
      <c r="J63" s="396"/>
      <c r="K63" s="396"/>
      <c r="L63" s="396"/>
      <c r="M63" s="396"/>
      <c r="N63" s="606"/>
      <c r="O63" s="606"/>
      <c r="P63" s="606"/>
      <c r="Q63" s="606"/>
      <c r="R63" s="606"/>
      <c r="S63" s="606"/>
      <c r="T63" s="100"/>
      <c r="U63" s="100"/>
    </row>
    <row r="64" spans="1:21">
      <c r="B64" s="988" t="s">
        <v>527</v>
      </c>
      <c r="H64" s="396"/>
      <c r="I64" s="396"/>
      <c r="J64" s="396"/>
      <c r="K64" s="396"/>
      <c r="L64" s="396"/>
      <c r="M64" s="396"/>
      <c r="N64" s="448">
        <f>SUM(N57:N63)</f>
        <v>629.5789306219815</v>
      </c>
      <c r="O64" s="448">
        <f t="shared" ref="O64:S64" si="19">SUM(O57:O63)</f>
        <v>637.59061753188337</v>
      </c>
      <c r="P64" s="448">
        <f t="shared" si="19"/>
        <v>644.89536809553044</v>
      </c>
      <c r="Q64" s="448">
        <f t="shared" si="19"/>
        <v>652.32896597478418</v>
      </c>
      <c r="R64" s="448">
        <f t="shared" si="19"/>
        <v>659.89368388663797</v>
      </c>
      <c r="S64" s="448">
        <f t="shared" si="19"/>
        <v>667.59183463617319</v>
      </c>
      <c r="T64" s="100"/>
      <c r="U64" s="100"/>
    </row>
    <row r="65" spans="2:21">
      <c r="B65" s="990" t="s">
        <v>39</v>
      </c>
      <c r="F65" s="88"/>
      <c r="G65" s="88"/>
      <c r="H65" s="979"/>
      <c r="I65" s="980"/>
      <c r="J65" s="980"/>
      <c r="K65" s="980"/>
      <c r="L65" s="980"/>
      <c r="M65" s="980"/>
      <c r="N65" s="981">
        <f>(N51*(1+Inputs!$M$29))-N64</f>
        <v>0</v>
      </c>
      <c r="O65" s="981">
        <f>(O51*(1+Inputs!$M$29))-O64</f>
        <v>0</v>
      </c>
      <c r="P65" s="981">
        <f>(P51*(1+Inputs!$M$29))-P64</f>
        <v>0</v>
      </c>
      <c r="Q65" s="981">
        <f>(Q51*(1+Inputs!$M$29))-Q64</f>
        <v>0</v>
      </c>
      <c r="R65" s="981">
        <f>(R51*(1+Inputs!$M$29))-R64</f>
        <v>0</v>
      </c>
      <c r="S65" s="981">
        <f>(S51*(1+Inputs!$M$29))-S64</f>
        <v>0</v>
      </c>
      <c r="T65" s="100"/>
      <c r="U65" s="100"/>
    </row>
  </sheetData>
  <mergeCells count="3">
    <mergeCell ref="A1:S1"/>
    <mergeCell ref="H3:M3"/>
    <mergeCell ref="N3:S3"/>
  </mergeCells>
  <pageMargins left="0.39370078740157483" right="0.39370078740157483" top="0.39370078740157483" bottom="0.98425196850393704" header="0.51181102362204722" footer="0.51181102362204722"/>
  <pageSetup paperSize="9" scale="61" orientation="landscape" r:id="rId1"/>
  <headerFooter alignWithMargins="0">
    <oddFooter>&amp;C&amp;P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1"/>
    <pageSetUpPr fitToPage="1"/>
  </sheetPr>
  <dimension ref="A1:S85"/>
  <sheetViews>
    <sheetView showGridLines="0" zoomScale="70" zoomScaleNormal="70" workbookViewId="0">
      <pane xSplit="2" ySplit="5" topLeftCell="C6" activePane="bottomRight" state="frozen"/>
      <selection activeCell="B146" sqref="B146"/>
      <selection pane="topRight" activeCell="B146" sqref="B146"/>
      <selection pane="bottomLeft" activeCell="B146" sqref="B146"/>
      <selection pane="bottomRight" activeCell="C6" sqref="C6"/>
    </sheetView>
  </sheetViews>
  <sheetFormatPr defaultRowHeight="12.75" outlineLevelCol="1"/>
  <cols>
    <col min="1" max="1" width="9" style="88" bestFit="1" customWidth="1"/>
    <col min="2" max="2" width="61.7109375" style="102" customWidth="1"/>
    <col min="3" max="3" width="9.7109375" style="88" bestFit="1" customWidth="1"/>
    <col min="4" max="4" width="25.42578125" style="88" bestFit="1" customWidth="1"/>
    <col min="5" max="5" width="8.5703125" style="88" bestFit="1" customWidth="1"/>
    <col min="6" max="6" width="8.5703125" style="158" bestFit="1" customWidth="1"/>
    <col min="7" max="7" width="1" style="158" customWidth="1"/>
    <col min="8" max="8" width="10.42578125" style="108" customWidth="1" outlineLevel="1"/>
    <col min="9" max="9" width="9.5703125" style="158" bestFit="1" customWidth="1" outlineLevel="1"/>
    <col min="10" max="13" width="9.42578125" style="158" customWidth="1" outlineLevel="1"/>
    <col min="14" max="14" width="12.140625" style="158" customWidth="1"/>
    <col min="15" max="15" width="12.140625" style="88" customWidth="1"/>
    <col min="16" max="16" width="11.7109375" style="88" customWidth="1"/>
    <col min="17" max="17" width="11" style="88" customWidth="1"/>
    <col min="18" max="18" width="10.85546875" style="88" customWidth="1"/>
    <col min="19" max="19" width="11.42578125" style="88" customWidth="1"/>
    <col min="20" max="256" width="9.140625" style="88"/>
    <col min="257" max="257" width="9" style="88" bestFit="1" customWidth="1"/>
    <col min="258" max="258" width="61.7109375" style="88" customWidth="1"/>
    <col min="259" max="259" width="9.7109375" style="88" bestFit="1" customWidth="1"/>
    <col min="260" max="260" width="11.5703125" style="88" bestFit="1" customWidth="1"/>
    <col min="261" max="262" width="8.5703125" style="88" bestFit="1" customWidth="1"/>
    <col min="263" max="263" width="1" style="88" customWidth="1"/>
    <col min="264" max="264" width="10.42578125" style="88" customWidth="1"/>
    <col min="265" max="265" width="9.5703125" style="88" bestFit="1" customWidth="1"/>
    <col min="266" max="269" width="9.42578125" style="88" customWidth="1"/>
    <col min="270" max="271" width="12.140625" style="88" customWidth="1"/>
    <col min="272" max="272" width="11.7109375" style="88" customWidth="1"/>
    <col min="273" max="273" width="11" style="88" customWidth="1"/>
    <col min="274" max="274" width="10.85546875" style="88" customWidth="1"/>
    <col min="275" max="275" width="11.42578125" style="88" customWidth="1"/>
    <col min="276" max="512" width="9.140625" style="88"/>
    <col min="513" max="513" width="9" style="88" bestFit="1" customWidth="1"/>
    <col min="514" max="514" width="61.7109375" style="88" customWidth="1"/>
    <col min="515" max="515" width="9.7109375" style="88" bestFit="1" customWidth="1"/>
    <col min="516" max="516" width="11.5703125" style="88" bestFit="1" customWidth="1"/>
    <col min="517" max="518" width="8.5703125" style="88" bestFit="1" customWidth="1"/>
    <col min="519" max="519" width="1" style="88" customWidth="1"/>
    <col min="520" max="520" width="10.42578125" style="88" customWidth="1"/>
    <col min="521" max="521" width="9.5703125" style="88" bestFit="1" customWidth="1"/>
    <col min="522" max="525" width="9.42578125" style="88" customWidth="1"/>
    <col min="526" max="527" width="12.140625" style="88" customWidth="1"/>
    <col min="528" max="528" width="11.7109375" style="88" customWidth="1"/>
    <col min="529" max="529" width="11" style="88" customWidth="1"/>
    <col min="530" max="530" width="10.85546875" style="88" customWidth="1"/>
    <col min="531" max="531" width="11.42578125" style="88" customWidth="1"/>
    <col min="532" max="768" width="9.140625" style="88"/>
    <col min="769" max="769" width="9" style="88" bestFit="1" customWidth="1"/>
    <col min="770" max="770" width="61.7109375" style="88" customWidth="1"/>
    <col min="771" max="771" width="9.7109375" style="88" bestFit="1" customWidth="1"/>
    <col min="772" max="772" width="11.5703125" style="88" bestFit="1" customWidth="1"/>
    <col min="773" max="774" width="8.5703125" style="88" bestFit="1" customWidth="1"/>
    <col min="775" max="775" width="1" style="88" customWidth="1"/>
    <col min="776" max="776" width="10.42578125" style="88" customWidth="1"/>
    <col min="777" max="777" width="9.5703125" style="88" bestFit="1" customWidth="1"/>
    <col min="778" max="781" width="9.42578125" style="88" customWidth="1"/>
    <col min="782" max="783" width="12.140625" style="88" customWidth="1"/>
    <col min="784" max="784" width="11.7109375" style="88" customWidth="1"/>
    <col min="785" max="785" width="11" style="88" customWidth="1"/>
    <col min="786" max="786" width="10.85546875" style="88" customWidth="1"/>
    <col min="787" max="787" width="11.42578125" style="88" customWidth="1"/>
    <col min="788" max="1024" width="9.140625" style="88"/>
    <col min="1025" max="1025" width="9" style="88" bestFit="1" customWidth="1"/>
    <col min="1026" max="1026" width="61.7109375" style="88" customWidth="1"/>
    <col min="1027" max="1027" width="9.7109375" style="88" bestFit="1" customWidth="1"/>
    <col min="1028" max="1028" width="11.5703125" style="88" bestFit="1" customWidth="1"/>
    <col min="1029" max="1030" width="8.5703125" style="88" bestFit="1" customWidth="1"/>
    <col min="1031" max="1031" width="1" style="88" customWidth="1"/>
    <col min="1032" max="1032" width="10.42578125" style="88" customWidth="1"/>
    <col min="1033" max="1033" width="9.5703125" style="88" bestFit="1" customWidth="1"/>
    <col min="1034" max="1037" width="9.42578125" style="88" customWidth="1"/>
    <col min="1038" max="1039" width="12.140625" style="88" customWidth="1"/>
    <col min="1040" max="1040" width="11.7109375" style="88" customWidth="1"/>
    <col min="1041" max="1041" width="11" style="88" customWidth="1"/>
    <col min="1042" max="1042" width="10.85546875" style="88" customWidth="1"/>
    <col min="1043" max="1043" width="11.42578125" style="88" customWidth="1"/>
    <col min="1044" max="1280" width="9.140625" style="88"/>
    <col min="1281" max="1281" width="9" style="88" bestFit="1" customWidth="1"/>
    <col min="1282" max="1282" width="61.7109375" style="88" customWidth="1"/>
    <col min="1283" max="1283" width="9.7109375" style="88" bestFit="1" customWidth="1"/>
    <col min="1284" max="1284" width="11.5703125" style="88" bestFit="1" customWidth="1"/>
    <col min="1285" max="1286" width="8.5703125" style="88" bestFit="1" customWidth="1"/>
    <col min="1287" max="1287" width="1" style="88" customWidth="1"/>
    <col min="1288" max="1288" width="10.42578125" style="88" customWidth="1"/>
    <col min="1289" max="1289" width="9.5703125" style="88" bestFit="1" customWidth="1"/>
    <col min="1290" max="1293" width="9.42578125" style="88" customWidth="1"/>
    <col min="1294" max="1295" width="12.140625" style="88" customWidth="1"/>
    <col min="1296" max="1296" width="11.7109375" style="88" customWidth="1"/>
    <col min="1297" max="1297" width="11" style="88" customWidth="1"/>
    <col min="1298" max="1298" width="10.85546875" style="88" customWidth="1"/>
    <col min="1299" max="1299" width="11.42578125" style="88" customWidth="1"/>
    <col min="1300" max="1536" width="9.140625" style="88"/>
    <col min="1537" max="1537" width="9" style="88" bestFit="1" customWidth="1"/>
    <col min="1538" max="1538" width="61.7109375" style="88" customWidth="1"/>
    <col min="1539" max="1539" width="9.7109375" style="88" bestFit="1" customWidth="1"/>
    <col min="1540" max="1540" width="11.5703125" style="88" bestFit="1" customWidth="1"/>
    <col min="1541" max="1542" width="8.5703125" style="88" bestFit="1" customWidth="1"/>
    <col min="1543" max="1543" width="1" style="88" customWidth="1"/>
    <col min="1544" max="1544" width="10.42578125" style="88" customWidth="1"/>
    <col min="1545" max="1545" width="9.5703125" style="88" bestFit="1" customWidth="1"/>
    <col min="1546" max="1549" width="9.42578125" style="88" customWidth="1"/>
    <col min="1550" max="1551" width="12.140625" style="88" customWidth="1"/>
    <col min="1552" max="1552" width="11.7109375" style="88" customWidth="1"/>
    <col min="1553" max="1553" width="11" style="88" customWidth="1"/>
    <col min="1554" max="1554" width="10.85546875" style="88" customWidth="1"/>
    <col min="1555" max="1555" width="11.42578125" style="88" customWidth="1"/>
    <col min="1556" max="1792" width="9.140625" style="88"/>
    <col min="1793" max="1793" width="9" style="88" bestFit="1" customWidth="1"/>
    <col min="1794" max="1794" width="61.7109375" style="88" customWidth="1"/>
    <col min="1795" max="1795" width="9.7109375" style="88" bestFit="1" customWidth="1"/>
    <col min="1796" max="1796" width="11.5703125" style="88" bestFit="1" customWidth="1"/>
    <col min="1797" max="1798" width="8.5703125" style="88" bestFit="1" customWidth="1"/>
    <col min="1799" max="1799" width="1" style="88" customWidth="1"/>
    <col min="1800" max="1800" width="10.42578125" style="88" customWidth="1"/>
    <col min="1801" max="1801" width="9.5703125" style="88" bestFit="1" customWidth="1"/>
    <col min="1802" max="1805" width="9.42578125" style="88" customWidth="1"/>
    <col min="1806" max="1807" width="12.140625" style="88" customWidth="1"/>
    <col min="1808" max="1808" width="11.7109375" style="88" customWidth="1"/>
    <col min="1809" max="1809" width="11" style="88" customWidth="1"/>
    <col min="1810" max="1810" width="10.85546875" style="88" customWidth="1"/>
    <col min="1811" max="1811" width="11.42578125" style="88" customWidth="1"/>
    <col min="1812" max="2048" width="9.140625" style="88"/>
    <col min="2049" max="2049" width="9" style="88" bestFit="1" customWidth="1"/>
    <col min="2050" max="2050" width="61.7109375" style="88" customWidth="1"/>
    <col min="2051" max="2051" width="9.7109375" style="88" bestFit="1" customWidth="1"/>
    <col min="2052" max="2052" width="11.5703125" style="88" bestFit="1" customWidth="1"/>
    <col min="2053" max="2054" width="8.5703125" style="88" bestFit="1" customWidth="1"/>
    <col min="2055" max="2055" width="1" style="88" customWidth="1"/>
    <col min="2056" max="2056" width="10.42578125" style="88" customWidth="1"/>
    <col min="2057" max="2057" width="9.5703125" style="88" bestFit="1" customWidth="1"/>
    <col min="2058" max="2061" width="9.42578125" style="88" customWidth="1"/>
    <col min="2062" max="2063" width="12.140625" style="88" customWidth="1"/>
    <col min="2064" max="2064" width="11.7109375" style="88" customWidth="1"/>
    <col min="2065" max="2065" width="11" style="88" customWidth="1"/>
    <col min="2066" max="2066" width="10.85546875" style="88" customWidth="1"/>
    <col min="2067" max="2067" width="11.42578125" style="88" customWidth="1"/>
    <col min="2068" max="2304" width="9.140625" style="88"/>
    <col min="2305" max="2305" width="9" style="88" bestFit="1" customWidth="1"/>
    <col min="2306" max="2306" width="61.7109375" style="88" customWidth="1"/>
    <col min="2307" max="2307" width="9.7109375" style="88" bestFit="1" customWidth="1"/>
    <col min="2308" max="2308" width="11.5703125" style="88" bestFit="1" customWidth="1"/>
    <col min="2309" max="2310" width="8.5703125" style="88" bestFit="1" customWidth="1"/>
    <col min="2311" max="2311" width="1" style="88" customWidth="1"/>
    <col min="2312" max="2312" width="10.42578125" style="88" customWidth="1"/>
    <col min="2313" max="2313" width="9.5703125" style="88" bestFit="1" customWidth="1"/>
    <col min="2314" max="2317" width="9.42578125" style="88" customWidth="1"/>
    <col min="2318" max="2319" width="12.140625" style="88" customWidth="1"/>
    <col min="2320" max="2320" width="11.7109375" style="88" customWidth="1"/>
    <col min="2321" max="2321" width="11" style="88" customWidth="1"/>
    <col min="2322" max="2322" width="10.85546875" style="88" customWidth="1"/>
    <col min="2323" max="2323" width="11.42578125" style="88" customWidth="1"/>
    <col min="2324" max="2560" width="9.140625" style="88"/>
    <col min="2561" max="2561" width="9" style="88" bestFit="1" customWidth="1"/>
    <col min="2562" max="2562" width="61.7109375" style="88" customWidth="1"/>
    <col min="2563" max="2563" width="9.7109375" style="88" bestFit="1" customWidth="1"/>
    <col min="2564" max="2564" width="11.5703125" style="88" bestFit="1" customWidth="1"/>
    <col min="2565" max="2566" width="8.5703125" style="88" bestFit="1" customWidth="1"/>
    <col min="2567" max="2567" width="1" style="88" customWidth="1"/>
    <col min="2568" max="2568" width="10.42578125" style="88" customWidth="1"/>
    <col min="2569" max="2569" width="9.5703125" style="88" bestFit="1" customWidth="1"/>
    <col min="2570" max="2573" width="9.42578125" style="88" customWidth="1"/>
    <col min="2574" max="2575" width="12.140625" style="88" customWidth="1"/>
    <col min="2576" max="2576" width="11.7109375" style="88" customWidth="1"/>
    <col min="2577" max="2577" width="11" style="88" customWidth="1"/>
    <col min="2578" max="2578" width="10.85546875" style="88" customWidth="1"/>
    <col min="2579" max="2579" width="11.42578125" style="88" customWidth="1"/>
    <col min="2580" max="2816" width="9.140625" style="88"/>
    <col min="2817" max="2817" width="9" style="88" bestFit="1" customWidth="1"/>
    <col min="2818" max="2818" width="61.7109375" style="88" customWidth="1"/>
    <col min="2819" max="2819" width="9.7109375" style="88" bestFit="1" customWidth="1"/>
    <col min="2820" max="2820" width="11.5703125" style="88" bestFit="1" customWidth="1"/>
    <col min="2821" max="2822" width="8.5703125" style="88" bestFit="1" customWidth="1"/>
    <col min="2823" max="2823" width="1" style="88" customWidth="1"/>
    <col min="2824" max="2824" width="10.42578125" style="88" customWidth="1"/>
    <col min="2825" max="2825" width="9.5703125" style="88" bestFit="1" customWidth="1"/>
    <col min="2826" max="2829" width="9.42578125" style="88" customWidth="1"/>
    <col min="2830" max="2831" width="12.140625" style="88" customWidth="1"/>
    <col min="2832" max="2832" width="11.7109375" style="88" customWidth="1"/>
    <col min="2833" max="2833" width="11" style="88" customWidth="1"/>
    <col min="2834" max="2834" width="10.85546875" style="88" customWidth="1"/>
    <col min="2835" max="2835" width="11.42578125" style="88" customWidth="1"/>
    <col min="2836" max="3072" width="9.140625" style="88"/>
    <col min="3073" max="3073" width="9" style="88" bestFit="1" customWidth="1"/>
    <col min="3074" max="3074" width="61.7109375" style="88" customWidth="1"/>
    <col min="3075" max="3075" width="9.7109375" style="88" bestFit="1" customWidth="1"/>
    <col min="3076" max="3076" width="11.5703125" style="88" bestFit="1" customWidth="1"/>
    <col min="3077" max="3078" width="8.5703125" style="88" bestFit="1" customWidth="1"/>
    <col min="3079" max="3079" width="1" style="88" customWidth="1"/>
    <col min="3080" max="3080" width="10.42578125" style="88" customWidth="1"/>
    <col min="3081" max="3081" width="9.5703125" style="88" bestFit="1" customWidth="1"/>
    <col min="3082" max="3085" width="9.42578125" style="88" customWidth="1"/>
    <col min="3086" max="3087" width="12.140625" style="88" customWidth="1"/>
    <col min="3088" max="3088" width="11.7109375" style="88" customWidth="1"/>
    <col min="3089" max="3089" width="11" style="88" customWidth="1"/>
    <col min="3090" max="3090" width="10.85546875" style="88" customWidth="1"/>
    <col min="3091" max="3091" width="11.42578125" style="88" customWidth="1"/>
    <col min="3092" max="3328" width="9.140625" style="88"/>
    <col min="3329" max="3329" width="9" style="88" bestFit="1" customWidth="1"/>
    <col min="3330" max="3330" width="61.7109375" style="88" customWidth="1"/>
    <col min="3331" max="3331" width="9.7109375" style="88" bestFit="1" customWidth="1"/>
    <col min="3332" max="3332" width="11.5703125" style="88" bestFit="1" customWidth="1"/>
    <col min="3333" max="3334" width="8.5703125" style="88" bestFit="1" customWidth="1"/>
    <col min="3335" max="3335" width="1" style="88" customWidth="1"/>
    <col min="3336" max="3336" width="10.42578125" style="88" customWidth="1"/>
    <col min="3337" max="3337" width="9.5703125" style="88" bestFit="1" customWidth="1"/>
    <col min="3338" max="3341" width="9.42578125" style="88" customWidth="1"/>
    <col min="3342" max="3343" width="12.140625" style="88" customWidth="1"/>
    <col min="3344" max="3344" width="11.7109375" style="88" customWidth="1"/>
    <col min="3345" max="3345" width="11" style="88" customWidth="1"/>
    <col min="3346" max="3346" width="10.85546875" style="88" customWidth="1"/>
    <col min="3347" max="3347" width="11.42578125" style="88" customWidth="1"/>
    <col min="3348" max="3584" width="9.140625" style="88"/>
    <col min="3585" max="3585" width="9" style="88" bestFit="1" customWidth="1"/>
    <col min="3586" max="3586" width="61.7109375" style="88" customWidth="1"/>
    <col min="3587" max="3587" width="9.7109375" style="88" bestFit="1" customWidth="1"/>
    <col min="3588" max="3588" width="11.5703125" style="88" bestFit="1" customWidth="1"/>
    <col min="3589" max="3590" width="8.5703125" style="88" bestFit="1" customWidth="1"/>
    <col min="3591" max="3591" width="1" style="88" customWidth="1"/>
    <col min="3592" max="3592" width="10.42578125" style="88" customWidth="1"/>
    <col min="3593" max="3593" width="9.5703125" style="88" bestFit="1" customWidth="1"/>
    <col min="3594" max="3597" width="9.42578125" style="88" customWidth="1"/>
    <col min="3598" max="3599" width="12.140625" style="88" customWidth="1"/>
    <col min="3600" max="3600" width="11.7109375" style="88" customWidth="1"/>
    <col min="3601" max="3601" width="11" style="88" customWidth="1"/>
    <col min="3602" max="3602" width="10.85546875" style="88" customWidth="1"/>
    <col min="3603" max="3603" width="11.42578125" style="88" customWidth="1"/>
    <col min="3604" max="3840" width="9.140625" style="88"/>
    <col min="3841" max="3841" width="9" style="88" bestFit="1" customWidth="1"/>
    <col min="3842" max="3842" width="61.7109375" style="88" customWidth="1"/>
    <col min="3843" max="3843" width="9.7109375" style="88" bestFit="1" customWidth="1"/>
    <col min="3844" max="3844" width="11.5703125" style="88" bestFit="1" customWidth="1"/>
    <col min="3845" max="3846" width="8.5703125" style="88" bestFit="1" customWidth="1"/>
    <col min="3847" max="3847" width="1" style="88" customWidth="1"/>
    <col min="3848" max="3848" width="10.42578125" style="88" customWidth="1"/>
    <col min="3849" max="3849" width="9.5703125" style="88" bestFit="1" customWidth="1"/>
    <col min="3850" max="3853" width="9.42578125" style="88" customWidth="1"/>
    <col min="3854" max="3855" width="12.140625" style="88" customWidth="1"/>
    <col min="3856" max="3856" width="11.7109375" style="88" customWidth="1"/>
    <col min="3857" max="3857" width="11" style="88" customWidth="1"/>
    <col min="3858" max="3858" width="10.85546875" style="88" customWidth="1"/>
    <col min="3859" max="3859" width="11.42578125" style="88" customWidth="1"/>
    <col min="3860" max="4096" width="9.140625" style="88"/>
    <col min="4097" max="4097" width="9" style="88" bestFit="1" customWidth="1"/>
    <col min="4098" max="4098" width="61.7109375" style="88" customWidth="1"/>
    <col min="4099" max="4099" width="9.7109375" style="88" bestFit="1" customWidth="1"/>
    <col min="4100" max="4100" width="11.5703125" style="88" bestFit="1" customWidth="1"/>
    <col min="4101" max="4102" width="8.5703125" style="88" bestFit="1" customWidth="1"/>
    <col min="4103" max="4103" width="1" style="88" customWidth="1"/>
    <col min="4104" max="4104" width="10.42578125" style="88" customWidth="1"/>
    <col min="4105" max="4105" width="9.5703125" style="88" bestFit="1" customWidth="1"/>
    <col min="4106" max="4109" width="9.42578125" style="88" customWidth="1"/>
    <col min="4110" max="4111" width="12.140625" style="88" customWidth="1"/>
    <col min="4112" max="4112" width="11.7109375" style="88" customWidth="1"/>
    <col min="4113" max="4113" width="11" style="88" customWidth="1"/>
    <col min="4114" max="4114" width="10.85546875" style="88" customWidth="1"/>
    <col min="4115" max="4115" width="11.42578125" style="88" customWidth="1"/>
    <col min="4116" max="4352" width="9.140625" style="88"/>
    <col min="4353" max="4353" width="9" style="88" bestFit="1" customWidth="1"/>
    <col min="4354" max="4354" width="61.7109375" style="88" customWidth="1"/>
    <col min="4355" max="4355" width="9.7109375" style="88" bestFit="1" customWidth="1"/>
    <col min="4356" max="4356" width="11.5703125" style="88" bestFit="1" customWidth="1"/>
    <col min="4357" max="4358" width="8.5703125" style="88" bestFit="1" customWidth="1"/>
    <col min="4359" max="4359" width="1" style="88" customWidth="1"/>
    <col min="4360" max="4360" width="10.42578125" style="88" customWidth="1"/>
    <col min="4361" max="4361" width="9.5703125" style="88" bestFit="1" customWidth="1"/>
    <col min="4362" max="4365" width="9.42578125" style="88" customWidth="1"/>
    <col min="4366" max="4367" width="12.140625" style="88" customWidth="1"/>
    <col min="4368" max="4368" width="11.7109375" style="88" customWidth="1"/>
    <col min="4369" max="4369" width="11" style="88" customWidth="1"/>
    <col min="4370" max="4370" width="10.85546875" style="88" customWidth="1"/>
    <col min="4371" max="4371" width="11.42578125" style="88" customWidth="1"/>
    <col min="4372" max="4608" width="9.140625" style="88"/>
    <col min="4609" max="4609" width="9" style="88" bestFit="1" customWidth="1"/>
    <col min="4610" max="4610" width="61.7109375" style="88" customWidth="1"/>
    <col min="4611" max="4611" width="9.7109375" style="88" bestFit="1" customWidth="1"/>
    <col min="4612" max="4612" width="11.5703125" style="88" bestFit="1" customWidth="1"/>
    <col min="4613" max="4614" width="8.5703125" style="88" bestFit="1" customWidth="1"/>
    <col min="4615" max="4615" width="1" style="88" customWidth="1"/>
    <col min="4616" max="4616" width="10.42578125" style="88" customWidth="1"/>
    <col min="4617" max="4617" width="9.5703125" style="88" bestFit="1" customWidth="1"/>
    <col min="4618" max="4621" width="9.42578125" style="88" customWidth="1"/>
    <col min="4622" max="4623" width="12.140625" style="88" customWidth="1"/>
    <col min="4624" max="4624" width="11.7109375" style="88" customWidth="1"/>
    <col min="4625" max="4625" width="11" style="88" customWidth="1"/>
    <col min="4626" max="4626" width="10.85546875" style="88" customWidth="1"/>
    <col min="4627" max="4627" width="11.42578125" style="88" customWidth="1"/>
    <col min="4628" max="4864" width="9.140625" style="88"/>
    <col min="4865" max="4865" width="9" style="88" bestFit="1" customWidth="1"/>
    <col min="4866" max="4866" width="61.7109375" style="88" customWidth="1"/>
    <col min="4867" max="4867" width="9.7109375" style="88" bestFit="1" customWidth="1"/>
    <col min="4868" max="4868" width="11.5703125" style="88" bestFit="1" customWidth="1"/>
    <col min="4869" max="4870" width="8.5703125" style="88" bestFit="1" customWidth="1"/>
    <col min="4871" max="4871" width="1" style="88" customWidth="1"/>
    <col min="4872" max="4872" width="10.42578125" style="88" customWidth="1"/>
    <col min="4873" max="4873" width="9.5703125" style="88" bestFit="1" customWidth="1"/>
    <col min="4874" max="4877" width="9.42578125" style="88" customWidth="1"/>
    <col min="4878" max="4879" width="12.140625" style="88" customWidth="1"/>
    <col min="4880" max="4880" width="11.7109375" style="88" customWidth="1"/>
    <col min="4881" max="4881" width="11" style="88" customWidth="1"/>
    <col min="4882" max="4882" width="10.85546875" style="88" customWidth="1"/>
    <col min="4883" max="4883" width="11.42578125" style="88" customWidth="1"/>
    <col min="4884" max="5120" width="9.140625" style="88"/>
    <col min="5121" max="5121" width="9" style="88" bestFit="1" customWidth="1"/>
    <col min="5122" max="5122" width="61.7109375" style="88" customWidth="1"/>
    <col min="5123" max="5123" width="9.7109375" style="88" bestFit="1" customWidth="1"/>
    <col min="5124" max="5124" width="11.5703125" style="88" bestFit="1" customWidth="1"/>
    <col min="5125" max="5126" width="8.5703125" style="88" bestFit="1" customWidth="1"/>
    <col min="5127" max="5127" width="1" style="88" customWidth="1"/>
    <col min="5128" max="5128" width="10.42578125" style="88" customWidth="1"/>
    <col min="5129" max="5129" width="9.5703125" style="88" bestFit="1" customWidth="1"/>
    <col min="5130" max="5133" width="9.42578125" style="88" customWidth="1"/>
    <col min="5134" max="5135" width="12.140625" style="88" customWidth="1"/>
    <col min="5136" max="5136" width="11.7109375" style="88" customWidth="1"/>
    <col min="5137" max="5137" width="11" style="88" customWidth="1"/>
    <col min="5138" max="5138" width="10.85546875" style="88" customWidth="1"/>
    <col min="5139" max="5139" width="11.42578125" style="88" customWidth="1"/>
    <col min="5140" max="5376" width="9.140625" style="88"/>
    <col min="5377" max="5377" width="9" style="88" bestFit="1" customWidth="1"/>
    <col min="5378" max="5378" width="61.7109375" style="88" customWidth="1"/>
    <col min="5379" max="5379" width="9.7109375" style="88" bestFit="1" customWidth="1"/>
    <col min="5380" max="5380" width="11.5703125" style="88" bestFit="1" customWidth="1"/>
    <col min="5381" max="5382" width="8.5703125" style="88" bestFit="1" customWidth="1"/>
    <col min="5383" max="5383" width="1" style="88" customWidth="1"/>
    <col min="5384" max="5384" width="10.42578125" style="88" customWidth="1"/>
    <col min="5385" max="5385" width="9.5703125" style="88" bestFit="1" customWidth="1"/>
    <col min="5386" max="5389" width="9.42578125" style="88" customWidth="1"/>
    <col min="5390" max="5391" width="12.140625" style="88" customWidth="1"/>
    <col min="5392" max="5392" width="11.7109375" style="88" customWidth="1"/>
    <col min="5393" max="5393" width="11" style="88" customWidth="1"/>
    <col min="5394" max="5394" width="10.85546875" style="88" customWidth="1"/>
    <col min="5395" max="5395" width="11.42578125" style="88" customWidth="1"/>
    <col min="5396" max="5632" width="9.140625" style="88"/>
    <col min="5633" max="5633" width="9" style="88" bestFit="1" customWidth="1"/>
    <col min="5634" max="5634" width="61.7109375" style="88" customWidth="1"/>
    <col min="5635" max="5635" width="9.7109375" style="88" bestFit="1" customWidth="1"/>
    <col min="5636" max="5636" width="11.5703125" style="88" bestFit="1" customWidth="1"/>
    <col min="5637" max="5638" width="8.5703125" style="88" bestFit="1" customWidth="1"/>
    <col min="5639" max="5639" width="1" style="88" customWidth="1"/>
    <col min="5640" max="5640" width="10.42578125" style="88" customWidth="1"/>
    <col min="5641" max="5641" width="9.5703125" style="88" bestFit="1" customWidth="1"/>
    <col min="5642" max="5645" width="9.42578125" style="88" customWidth="1"/>
    <col min="5646" max="5647" width="12.140625" style="88" customWidth="1"/>
    <col min="5648" max="5648" width="11.7109375" style="88" customWidth="1"/>
    <col min="5649" max="5649" width="11" style="88" customWidth="1"/>
    <col min="5650" max="5650" width="10.85546875" style="88" customWidth="1"/>
    <col min="5651" max="5651" width="11.42578125" style="88" customWidth="1"/>
    <col min="5652" max="5888" width="9.140625" style="88"/>
    <col min="5889" max="5889" width="9" style="88" bestFit="1" customWidth="1"/>
    <col min="5890" max="5890" width="61.7109375" style="88" customWidth="1"/>
    <col min="5891" max="5891" width="9.7109375" style="88" bestFit="1" customWidth="1"/>
    <col min="5892" max="5892" width="11.5703125" style="88" bestFit="1" customWidth="1"/>
    <col min="5893" max="5894" width="8.5703125" style="88" bestFit="1" customWidth="1"/>
    <col min="5895" max="5895" width="1" style="88" customWidth="1"/>
    <col min="5896" max="5896" width="10.42578125" style="88" customWidth="1"/>
    <col min="5897" max="5897" width="9.5703125" style="88" bestFit="1" customWidth="1"/>
    <col min="5898" max="5901" width="9.42578125" style="88" customWidth="1"/>
    <col min="5902" max="5903" width="12.140625" style="88" customWidth="1"/>
    <col min="5904" max="5904" width="11.7109375" style="88" customWidth="1"/>
    <col min="5905" max="5905" width="11" style="88" customWidth="1"/>
    <col min="5906" max="5906" width="10.85546875" style="88" customWidth="1"/>
    <col min="5907" max="5907" width="11.42578125" style="88" customWidth="1"/>
    <col min="5908" max="6144" width="9.140625" style="88"/>
    <col min="6145" max="6145" width="9" style="88" bestFit="1" customWidth="1"/>
    <col min="6146" max="6146" width="61.7109375" style="88" customWidth="1"/>
    <col min="6147" max="6147" width="9.7109375" style="88" bestFit="1" customWidth="1"/>
    <col min="6148" max="6148" width="11.5703125" style="88" bestFit="1" customWidth="1"/>
    <col min="6149" max="6150" width="8.5703125" style="88" bestFit="1" customWidth="1"/>
    <col min="6151" max="6151" width="1" style="88" customWidth="1"/>
    <col min="6152" max="6152" width="10.42578125" style="88" customWidth="1"/>
    <col min="6153" max="6153" width="9.5703125" style="88" bestFit="1" customWidth="1"/>
    <col min="6154" max="6157" width="9.42578125" style="88" customWidth="1"/>
    <col min="6158" max="6159" width="12.140625" style="88" customWidth="1"/>
    <col min="6160" max="6160" width="11.7109375" style="88" customWidth="1"/>
    <col min="6161" max="6161" width="11" style="88" customWidth="1"/>
    <col min="6162" max="6162" width="10.85546875" style="88" customWidth="1"/>
    <col min="6163" max="6163" width="11.42578125" style="88" customWidth="1"/>
    <col min="6164" max="6400" width="9.140625" style="88"/>
    <col min="6401" max="6401" width="9" style="88" bestFit="1" customWidth="1"/>
    <col min="6402" max="6402" width="61.7109375" style="88" customWidth="1"/>
    <col min="6403" max="6403" width="9.7109375" style="88" bestFit="1" customWidth="1"/>
    <col min="6404" max="6404" width="11.5703125" style="88" bestFit="1" customWidth="1"/>
    <col min="6405" max="6406" width="8.5703125" style="88" bestFit="1" customWidth="1"/>
    <col min="6407" max="6407" width="1" style="88" customWidth="1"/>
    <col min="6408" max="6408" width="10.42578125" style="88" customWidth="1"/>
    <col min="6409" max="6409" width="9.5703125" style="88" bestFit="1" customWidth="1"/>
    <col min="6410" max="6413" width="9.42578125" style="88" customWidth="1"/>
    <col min="6414" max="6415" width="12.140625" style="88" customWidth="1"/>
    <col min="6416" max="6416" width="11.7109375" style="88" customWidth="1"/>
    <col min="6417" max="6417" width="11" style="88" customWidth="1"/>
    <col min="6418" max="6418" width="10.85546875" style="88" customWidth="1"/>
    <col min="6419" max="6419" width="11.42578125" style="88" customWidth="1"/>
    <col min="6420" max="6656" width="9.140625" style="88"/>
    <col min="6657" max="6657" width="9" style="88" bestFit="1" customWidth="1"/>
    <col min="6658" max="6658" width="61.7109375" style="88" customWidth="1"/>
    <col min="6659" max="6659" width="9.7109375" style="88" bestFit="1" customWidth="1"/>
    <col min="6660" max="6660" width="11.5703125" style="88" bestFit="1" customWidth="1"/>
    <col min="6661" max="6662" width="8.5703125" style="88" bestFit="1" customWidth="1"/>
    <col min="6663" max="6663" width="1" style="88" customWidth="1"/>
    <col min="6664" max="6664" width="10.42578125" style="88" customWidth="1"/>
    <col min="6665" max="6665" width="9.5703125" style="88" bestFit="1" customWidth="1"/>
    <col min="6666" max="6669" width="9.42578125" style="88" customWidth="1"/>
    <col min="6670" max="6671" width="12.140625" style="88" customWidth="1"/>
    <col min="6672" max="6672" width="11.7109375" style="88" customWidth="1"/>
    <col min="6673" max="6673" width="11" style="88" customWidth="1"/>
    <col min="6674" max="6674" width="10.85546875" style="88" customWidth="1"/>
    <col min="6675" max="6675" width="11.42578125" style="88" customWidth="1"/>
    <col min="6676" max="6912" width="9.140625" style="88"/>
    <col min="6913" max="6913" width="9" style="88" bestFit="1" customWidth="1"/>
    <col min="6914" max="6914" width="61.7109375" style="88" customWidth="1"/>
    <col min="6915" max="6915" width="9.7109375" style="88" bestFit="1" customWidth="1"/>
    <col min="6916" max="6916" width="11.5703125" style="88" bestFit="1" customWidth="1"/>
    <col min="6917" max="6918" width="8.5703125" style="88" bestFit="1" customWidth="1"/>
    <col min="6919" max="6919" width="1" style="88" customWidth="1"/>
    <col min="6920" max="6920" width="10.42578125" style="88" customWidth="1"/>
    <col min="6921" max="6921" width="9.5703125" style="88" bestFit="1" customWidth="1"/>
    <col min="6922" max="6925" width="9.42578125" style="88" customWidth="1"/>
    <col min="6926" max="6927" width="12.140625" style="88" customWidth="1"/>
    <col min="6928" max="6928" width="11.7109375" style="88" customWidth="1"/>
    <col min="6929" max="6929" width="11" style="88" customWidth="1"/>
    <col min="6930" max="6930" width="10.85546875" style="88" customWidth="1"/>
    <col min="6931" max="6931" width="11.42578125" style="88" customWidth="1"/>
    <col min="6932" max="7168" width="9.140625" style="88"/>
    <col min="7169" max="7169" width="9" style="88" bestFit="1" customWidth="1"/>
    <col min="7170" max="7170" width="61.7109375" style="88" customWidth="1"/>
    <col min="7171" max="7171" width="9.7109375" style="88" bestFit="1" customWidth="1"/>
    <col min="7172" max="7172" width="11.5703125" style="88" bestFit="1" customWidth="1"/>
    <col min="7173" max="7174" width="8.5703125" style="88" bestFit="1" customWidth="1"/>
    <col min="7175" max="7175" width="1" style="88" customWidth="1"/>
    <col min="7176" max="7176" width="10.42578125" style="88" customWidth="1"/>
    <col min="7177" max="7177" width="9.5703125" style="88" bestFit="1" customWidth="1"/>
    <col min="7178" max="7181" width="9.42578125" style="88" customWidth="1"/>
    <col min="7182" max="7183" width="12.140625" style="88" customWidth="1"/>
    <col min="7184" max="7184" width="11.7109375" style="88" customWidth="1"/>
    <col min="7185" max="7185" width="11" style="88" customWidth="1"/>
    <col min="7186" max="7186" width="10.85546875" style="88" customWidth="1"/>
    <col min="7187" max="7187" width="11.42578125" style="88" customWidth="1"/>
    <col min="7188" max="7424" width="9.140625" style="88"/>
    <col min="7425" max="7425" width="9" style="88" bestFit="1" customWidth="1"/>
    <col min="7426" max="7426" width="61.7109375" style="88" customWidth="1"/>
    <col min="7427" max="7427" width="9.7109375" style="88" bestFit="1" customWidth="1"/>
    <col min="7428" max="7428" width="11.5703125" style="88" bestFit="1" customWidth="1"/>
    <col min="7429" max="7430" width="8.5703125" style="88" bestFit="1" customWidth="1"/>
    <col min="7431" max="7431" width="1" style="88" customWidth="1"/>
    <col min="7432" max="7432" width="10.42578125" style="88" customWidth="1"/>
    <col min="7433" max="7433" width="9.5703125" style="88" bestFit="1" customWidth="1"/>
    <col min="7434" max="7437" width="9.42578125" style="88" customWidth="1"/>
    <col min="7438" max="7439" width="12.140625" style="88" customWidth="1"/>
    <col min="7440" max="7440" width="11.7109375" style="88" customWidth="1"/>
    <col min="7441" max="7441" width="11" style="88" customWidth="1"/>
    <col min="7442" max="7442" width="10.85546875" style="88" customWidth="1"/>
    <col min="7443" max="7443" width="11.42578125" style="88" customWidth="1"/>
    <col min="7444" max="7680" width="9.140625" style="88"/>
    <col min="7681" max="7681" width="9" style="88" bestFit="1" customWidth="1"/>
    <col min="7682" max="7682" width="61.7109375" style="88" customWidth="1"/>
    <col min="7683" max="7683" width="9.7109375" style="88" bestFit="1" customWidth="1"/>
    <col min="7684" max="7684" width="11.5703125" style="88" bestFit="1" customWidth="1"/>
    <col min="7685" max="7686" width="8.5703125" style="88" bestFit="1" customWidth="1"/>
    <col min="7687" max="7687" width="1" style="88" customWidth="1"/>
    <col min="7688" max="7688" width="10.42578125" style="88" customWidth="1"/>
    <col min="7689" max="7689" width="9.5703125" style="88" bestFit="1" customWidth="1"/>
    <col min="7690" max="7693" width="9.42578125" style="88" customWidth="1"/>
    <col min="7694" max="7695" width="12.140625" style="88" customWidth="1"/>
    <col min="7696" max="7696" width="11.7109375" style="88" customWidth="1"/>
    <col min="7697" max="7697" width="11" style="88" customWidth="1"/>
    <col min="7698" max="7698" width="10.85546875" style="88" customWidth="1"/>
    <col min="7699" max="7699" width="11.42578125" style="88" customWidth="1"/>
    <col min="7700" max="7936" width="9.140625" style="88"/>
    <col min="7937" max="7937" width="9" style="88" bestFit="1" customWidth="1"/>
    <col min="7938" max="7938" width="61.7109375" style="88" customWidth="1"/>
    <col min="7939" max="7939" width="9.7109375" style="88" bestFit="1" customWidth="1"/>
    <col min="7940" max="7940" width="11.5703125" style="88" bestFit="1" customWidth="1"/>
    <col min="7941" max="7942" width="8.5703125" style="88" bestFit="1" customWidth="1"/>
    <col min="7943" max="7943" width="1" style="88" customWidth="1"/>
    <col min="7944" max="7944" width="10.42578125" style="88" customWidth="1"/>
    <col min="7945" max="7945" width="9.5703125" style="88" bestFit="1" customWidth="1"/>
    <col min="7946" max="7949" width="9.42578125" style="88" customWidth="1"/>
    <col min="7950" max="7951" width="12.140625" style="88" customWidth="1"/>
    <col min="7952" max="7952" width="11.7109375" style="88" customWidth="1"/>
    <col min="7953" max="7953" width="11" style="88" customWidth="1"/>
    <col min="7954" max="7954" width="10.85546875" style="88" customWidth="1"/>
    <col min="7955" max="7955" width="11.42578125" style="88" customWidth="1"/>
    <col min="7956" max="8192" width="9.140625" style="88"/>
    <col min="8193" max="8193" width="9" style="88" bestFit="1" customWidth="1"/>
    <col min="8194" max="8194" width="61.7109375" style="88" customWidth="1"/>
    <col min="8195" max="8195" width="9.7109375" style="88" bestFit="1" customWidth="1"/>
    <col min="8196" max="8196" width="11.5703125" style="88" bestFit="1" customWidth="1"/>
    <col min="8197" max="8198" width="8.5703125" style="88" bestFit="1" customWidth="1"/>
    <col min="8199" max="8199" width="1" style="88" customWidth="1"/>
    <col min="8200" max="8200" width="10.42578125" style="88" customWidth="1"/>
    <col min="8201" max="8201" width="9.5703125" style="88" bestFit="1" customWidth="1"/>
    <col min="8202" max="8205" width="9.42578125" style="88" customWidth="1"/>
    <col min="8206" max="8207" width="12.140625" style="88" customWidth="1"/>
    <col min="8208" max="8208" width="11.7109375" style="88" customWidth="1"/>
    <col min="8209" max="8209" width="11" style="88" customWidth="1"/>
    <col min="8210" max="8210" width="10.85546875" style="88" customWidth="1"/>
    <col min="8211" max="8211" width="11.42578125" style="88" customWidth="1"/>
    <col min="8212" max="8448" width="9.140625" style="88"/>
    <col min="8449" max="8449" width="9" style="88" bestFit="1" customWidth="1"/>
    <col min="8450" max="8450" width="61.7109375" style="88" customWidth="1"/>
    <col min="8451" max="8451" width="9.7109375" style="88" bestFit="1" customWidth="1"/>
    <col min="8452" max="8452" width="11.5703125" style="88" bestFit="1" customWidth="1"/>
    <col min="8453" max="8454" width="8.5703125" style="88" bestFit="1" customWidth="1"/>
    <col min="8455" max="8455" width="1" style="88" customWidth="1"/>
    <col min="8456" max="8456" width="10.42578125" style="88" customWidth="1"/>
    <col min="8457" max="8457" width="9.5703125" style="88" bestFit="1" customWidth="1"/>
    <col min="8458" max="8461" width="9.42578125" style="88" customWidth="1"/>
    <col min="8462" max="8463" width="12.140625" style="88" customWidth="1"/>
    <col min="8464" max="8464" width="11.7109375" style="88" customWidth="1"/>
    <col min="8465" max="8465" width="11" style="88" customWidth="1"/>
    <col min="8466" max="8466" width="10.85546875" style="88" customWidth="1"/>
    <col min="8467" max="8467" width="11.42578125" style="88" customWidth="1"/>
    <col min="8468" max="8704" width="9.140625" style="88"/>
    <col min="8705" max="8705" width="9" style="88" bestFit="1" customWidth="1"/>
    <col min="8706" max="8706" width="61.7109375" style="88" customWidth="1"/>
    <col min="8707" max="8707" width="9.7109375" style="88" bestFit="1" customWidth="1"/>
    <col min="8708" max="8708" width="11.5703125" style="88" bestFit="1" customWidth="1"/>
    <col min="8709" max="8710" width="8.5703125" style="88" bestFit="1" customWidth="1"/>
    <col min="8711" max="8711" width="1" style="88" customWidth="1"/>
    <col min="8712" max="8712" width="10.42578125" style="88" customWidth="1"/>
    <col min="8713" max="8713" width="9.5703125" style="88" bestFit="1" customWidth="1"/>
    <col min="8714" max="8717" width="9.42578125" style="88" customWidth="1"/>
    <col min="8718" max="8719" width="12.140625" style="88" customWidth="1"/>
    <col min="8720" max="8720" width="11.7109375" style="88" customWidth="1"/>
    <col min="8721" max="8721" width="11" style="88" customWidth="1"/>
    <col min="8722" max="8722" width="10.85546875" style="88" customWidth="1"/>
    <col min="8723" max="8723" width="11.42578125" style="88" customWidth="1"/>
    <col min="8724" max="8960" width="9.140625" style="88"/>
    <col min="8961" max="8961" width="9" style="88" bestFit="1" customWidth="1"/>
    <col min="8962" max="8962" width="61.7109375" style="88" customWidth="1"/>
    <col min="8963" max="8963" width="9.7109375" style="88" bestFit="1" customWidth="1"/>
    <col min="8964" max="8964" width="11.5703125" style="88" bestFit="1" customWidth="1"/>
    <col min="8965" max="8966" width="8.5703125" style="88" bestFit="1" customWidth="1"/>
    <col min="8967" max="8967" width="1" style="88" customWidth="1"/>
    <col min="8968" max="8968" width="10.42578125" style="88" customWidth="1"/>
    <col min="8969" max="8969" width="9.5703125" style="88" bestFit="1" customWidth="1"/>
    <col min="8970" max="8973" width="9.42578125" style="88" customWidth="1"/>
    <col min="8974" max="8975" width="12.140625" style="88" customWidth="1"/>
    <col min="8976" max="8976" width="11.7109375" style="88" customWidth="1"/>
    <col min="8977" max="8977" width="11" style="88" customWidth="1"/>
    <col min="8978" max="8978" width="10.85546875" style="88" customWidth="1"/>
    <col min="8979" max="8979" width="11.42578125" style="88" customWidth="1"/>
    <col min="8980" max="9216" width="9.140625" style="88"/>
    <col min="9217" max="9217" width="9" style="88" bestFit="1" customWidth="1"/>
    <col min="9218" max="9218" width="61.7109375" style="88" customWidth="1"/>
    <col min="9219" max="9219" width="9.7109375" style="88" bestFit="1" customWidth="1"/>
    <col min="9220" max="9220" width="11.5703125" style="88" bestFit="1" customWidth="1"/>
    <col min="9221" max="9222" width="8.5703125" style="88" bestFit="1" customWidth="1"/>
    <col min="9223" max="9223" width="1" style="88" customWidth="1"/>
    <col min="9224" max="9224" width="10.42578125" style="88" customWidth="1"/>
    <col min="9225" max="9225" width="9.5703125" style="88" bestFit="1" customWidth="1"/>
    <col min="9226" max="9229" width="9.42578125" style="88" customWidth="1"/>
    <col min="9230" max="9231" width="12.140625" style="88" customWidth="1"/>
    <col min="9232" max="9232" width="11.7109375" style="88" customWidth="1"/>
    <col min="9233" max="9233" width="11" style="88" customWidth="1"/>
    <col min="9234" max="9234" width="10.85546875" style="88" customWidth="1"/>
    <col min="9235" max="9235" width="11.42578125" style="88" customWidth="1"/>
    <col min="9236" max="9472" width="9.140625" style="88"/>
    <col min="9473" max="9473" width="9" style="88" bestFit="1" customWidth="1"/>
    <col min="9474" max="9474" width="61.7109375" style="88" customWidth="1"/>
    <col min="9475" max="9475" width="9.7109375" style="88" bestFit="1" customWidth="1"/>
    <col min="9476" max="9476" width="11.5703125" style="88" bestFit="1" customWidth="1"/>
    <col min="9477" max="9478" width="8.5703125" style="88" bestFit="1" customWidth="1"/>
    <col min="9479" max="9479" width="1" style="88" customWidth="1"/>
    <col min="9480" max="9480" width="10.42578125" style="88" customWidth="1"/>
    <col min="9481" max="9481" width="9.5703125" style="88" bestFit="1" customWidth="1"/>
    <col min="9482" max="9485" width="9.42578125" style="88" customWidth="1"/>
    <col min="9486" max="9487" width="12.140625" style="88" customWidth="1"/>
    <col min="9488" max="9488" width="11.7109375" style="88" customWidth="1"/>
    <col min="9489" max="9489" width="11" style="88" customWidth="1"/>
    <col min="9490" max="9490" width="10.85546875" style="88" customWidth="1"/>
    <col min="9491" max="9491" width="11.42578125" style="88" customWidth="1"/>
    <col min="9492" max="9728" width="9.140625" style="88"/>
    <col min="9729" max="9729" width="9" style="88" bestFit="1" customWidth="1"/>
    <col min="9730" max="9730" width="61.7109375" style="88" customWidth="1"/>
    <col min="9731" max="9731" width="9.7109375" style="88" bestFit="1" customWidth="1"/>
    <col min="9732" max="9732" width="11.5703125" style="88" bestFit="1" customWidth="1"/>
    <col min="9733" max="9734" width="8.5703125" style="88" bestFit="1" customWidth="1"/>
    <col min="9735" max="9735" width="1" style="88" customWidth="1"/>
    <col min="9736" max="9736" width="10.42578125" style="88" customWidth="1"/>
    <col min="9737" max="9737" width="9.5703125" style="88" bestFit="1" customWidth="1"/>
    <col min="9738" max="9741" width="9.42578125" style="88" customWidth="1"/>
    <col min="9742" max="9743" width="12.140625" style="88" customWidth="1"/>
    <col min="9744" max="9744" width="11.7109375" style="88" customWidth="1"/>
    <col min="9745" max="9745" width="11" style="88" customWidth="1"/>
    <col min="9746" max="9746" width="10.85546875" style="88" customWidth="1"/>
    <col min="9747" max="9747" width="11.42578125" style="88" customWidth="1"/>
    <col min="9748" max="9984" width="9.140625" style="88"/>
    <col min="9985" max="9985" width="9" style="88" bestFit="1" customWidth="1"/>
    <col min="9986" max="9986" width="61.7109375" style="88" customWidth="1"/>
    <col min="9987" max="9987" width="9.7109375" style="88" bestFit="1" customWidth="1"/>
    <col min="9988" max="9988" width="11.5703125" style="88" bestFit="1" customWidth="1"/>
    <col min="9989" max="9990" width="8.5703125" style="88" bestFit="1" customWidth="1"/>
    <col min="9991" max="9991" width="1" style="88" customWidth="1"/>
    <col min="9992" max="9992" width="10.42578125" style="88" customWidth="1"/>
    <col min="9993" max="9993" width="9.5703125" style="88" bestFit="1" customWidth="1"/>
    <col min="9994" max="9997" width="9.42578125" style="88" customWidth="1"/>
    <col min="9998" max="9999" width="12.140625" style="88" customWidth="1"/>
    <col min="10000" max="10000" width="11.7109375" style="88" customWidth="1"/>
    <col min="10001" max="10001" width="11" style="88" customWidth="1"/>
    <col min="10002" max="10002" width="10.85546875" style="88" customWidth="1"/>
    <col min="10003" max="10003" width="11.42578125" style="88" customWidth="1"/>
    <col min="10004" max="10240" width="9.140625" style="88"/>
    <col min="10241" max="10241" width="9" style="88" bestFit="1" customWidth="1"/>
    <col min="10242" max="10242" width="61.7109375" style="88" customWidth="1"/>
    <col min="10243" max="10243" width="9.7109375" style="88" bestFit="1" customWidth="1"/>
    <col min="10244" max="10244" width="11.5703125" style="88" bestFit="1" customWidth="1"/>
    <col min="10245" max="10246" width="8.5703125" style="88" bestFit="1" customWidth="1"/>
    <col min="10247" max="10247" width="1" style="88" customWidth="1"/>
    <col min="10248" max="10248" width="10.42578125" style="88" customWidth="1"/>
    <col min="10249" max="10249" width="9.5703125" style="88" bestFit="1" customWidth="1"/>
    <col min="10250" max="10253" width="9.42578125" style="88" customWidth="1"/>
    <col min="10254" max="10255" width="12.140625" style="88" customWidth="1"/>
    <col min="10256" max="10256" width="11.7109375" style="88" customWidth="1"/>
    <col min="10257" max="10257" width="11" style="88" customWidth="1"/>
    <col min="10258" max="10258" width="10.85546875" style="88" customWidth="1"/>
    <col min="10259" max="10259" width="11.42578125" style="88" customWidth="1"/>
    <col min="10260" max="10496" width="9.140625" style="88"/>
    <col min="10497" max="10497" width="9" style="88" bestFit="1" customWidth="1"/>
    <col min="10498" max="10498" width="61.7109375" style="88" customWidth="1"/>
    <col min="10499" max="10499" width="9.7109375" style="88" bestFit="1" customWidth="1"/>
    <col min="10500" max="10500" width="11.5703125" style="88" bestFit="1" customWidth="1"/>
    <col min="10501" max="10502" width="8.5703125" style="88" bestFit="1" customWidth="1"/>
    <col min="10503" max="10503" width="1" style="88" customWidth="1"/>
    <col min="10504" max="10504" width="10.42578125" style="88" customWidth="1"/>
    <col min="10505" max="10505" width="9.5703125" style="88" bestFit="1" customWidth="1"/>
    <col min="10506" max="10509" width="9.42578125" style="88" customWidth="1"/>
    <col min="10510" max="10511" width="12.140625" style="88" customWidth="1"/>
    <col min="10512" max="10512" width="11.7109375" style="88" customWidth="1"/>
    <col min="10513" max="10513" width="11" style="88" customWidth="1"/>
    <col min="10514" max="10514" width="10.85546875" style="88" customWidth="1"/>
    <col min="10515" max="10515" width="11.42578125" style="88" customWidth="1"/>
    <col min="10516" max="10752" width="9.140625" style="88"/>
    <col min="10753" max="10753" width="9" style="88" bestFit="1" customWidth="1"/>
    <col min="10754" max="10754" width="61.7109375" style="88" customWidth="1"/>
    <col min="10755" max="10755" width="9.7109375" style="88" bestFit="1" customWidth="1"/>
    <col min="10756" max="10756" width="11.5703125" style="88" bestFit="1" customWidth="1"/>
    <col min="10757" max="10758" width="8.5703125" style="88" bestFit="1" customWidth="1"/>
    <col min="10759" max="10759" width="1" style="88" customWidth="1"/>
    <col min="10760" max="10760" width="10.42578125" style="88" customWidth="1"/>
    <col min="10761" max="10761" width="9.5703125" style="88" bestFit="1" customWidth="1"/>
    <col min="10762" max="10765" width="9.42578125" style="88" customWidth="1"/>
    <col min="10766" max="10767" width="12.140625" style="88" customWidth="1"/>
    <col min="10768" max="10768" width="11.7109375" style="88" customWidth="1"/>
    <col min="10769" max="10769" width="11" style="88" customWidth="1"/>
    <col min="10770" max="10770" width="10.85546875" style="88" customWidth="1"/>
    <col min="10771" max="10771" width="11.42578125" style="88" customWidth="1"/>
    <col min="10772" max="11008" width="9.140625" style="88"/>
    <col min="11009" max="11009" width="9" style="88" bestFit="1" customWidth="1"/>
    <col min="11010" max="11010" width="61.7109375" style="88" customWidth="1"/>
    <col min="11011" max="11011" width="9.7109375" style="88" bestFit="1" customWidth="1"/>
    <col min="11012" max="11012" width="11.5703125" style="88" bestFit="1" customWidth="1"/>
    <col min="11013" max="11014" width="8.5703125" style="88" bestFit="1" customWidth="1"/>
    <col min="11015" max="11015" width="1" style="88" customWidth="1"/>
    <col min="11016" max="11016" width="10.42578125" style="88" customWidth="1"/>
    <col min="11017" max="11017" width="9.5703125" style="88" bestFit="1" customWidth="1"/>
    <col min="11018" max="11021" width="9.42578125" style="88" customWidth="1"/>
    <col min="11022" max="11023" width="12.140625" style="88" customWidth="1"/>
    <col min="11024" max="11024" width="11.7109375" style="88" customWidth="1"/>
    <col min="11025" max="11025" width="11" style="88" customWidth="1"/>
    <col min="11026" max="11026" width="10.85546875" style="88" customWidth="1"/>
    <col min="11027" max="11027" width="11.42578125" style="88" customWidth="1"/>
    <col min="11028" max="11264" width="9.140625" style="88"/>
    <col min="11265" max="11265" width="9" style="88" bestFit="1" customWidth="1"/>
    <col min="11266" max="11266" width="61.7109375" style="88" customWidth="1"/>
    <col min="11267" max="11267" width="9.7109375" style="88" bestFit="1" customWidth="1"/>
    <col min="11268" max="11268" width="11.5703125" style="88" bestFit="1" customWidth="1"/>
    <col min="11269" max="11270" width="8.5703125" style="88" bestFit="1" customWidth="1"/>
    <col min="11271" max="11271" width="1" style="88" customWidth="1"/>
    <col min="11272" max="11272" width="10.42578125" style="88" customWidth="1"/>
    <col min="11273" max="11273" width="9.5703125" style="88" bestFit="1" customWidth="1"/>
    <col min="11274" max="11277" width="9.42578125" style="88" customWidth="1"/>
    <col min="11278" max="11279" width="12.140625" style="88" customWidth="1"/>
    <col min="11280" max="11280" width="11.7109375" style="88" customWidth="1"/>
    <col min="11281" max="11281" width="11" style="88" customWidth="1"/>
    <col min="11282" max="11282" width="10.85546875" style="88" customWidth="1"/>
    <col min="11283" max="11283" width="11.42578125" style="88" customWidth="1"/>
    <col min="11284" max="11520" width="9.140625" style="88"/>
    <col min="11521" max="11521" width="9" style="88" bestFit="1" customWidth="1"/>
    <col min="11522" max="11522" width="61.7109375" style="88" customWidth="1"/>
    <col min="11523" max="11523" width="9.7109375" style="88" bestFit="1" customWidth="1"/>
    <col min="11524" max="11524" width="11.5703125" style="88" bestFit="1" customWidth="1"/>
    <col min="11525" max="11526" width="8.5703125" style="88" bestFit="1" customWidth="1"/>
    <col min="11527" max="11527" width="1" style="88" customWidth="1"/>
    <col min="11528" max="11528" width="10.42578125" style="88" customWidth="1"/>
    <col min="11529" max="11529" width="9.5703125" style="88" bestFit="1" customWidth="1"/>
    <col min="11530" max="11533" width="9.42578125" style="88" customWidth="1"/>
    <col min="11534" max="11535" width="12.140625" style="88" customWidth="1"/>
    <col min="11536" max="11536" width="11.7109375" style="88" customWidth="1"/>
    <col min="11537" max="11537" width="11" style="88" customWidth="1"/>
    <col min="11538" max="11538" width="10.85546875" style="88" customWidth="1"/>
    <col min="11539" max="11539" width="11.42578125" style="88" customWidth="1"/>
    <col min="11540" max="11776" width="9.140625" style="88"/>
    <col min="11777" max="11777" width="9" style="88" bestFit="1" customWidth="1"/>
    <col min="11778" max="11778" width="61.7109375" style="88" customWidth="1"/>
    <col min="11779" max="11779" width="9.7109375" style="88" bestFit="1" customWidth="1"/>
    <col min="11780" max="11780" width="11.5703125" style="88" bestFit="1" customWidth="1"/>
    <col min="11781" max="11782" width="8.5703125" style="88" bestFit="1" customWidth="1"/>
    <col min="11783" max="11783" width="1" style="88" customWidth="1"/>
    <col min="11784" max="11784" width="10.42578125" style="88" customWidth="1"/>
    <col min="11785" max="11785" width="9.5703125" style="88" bestFit="1" customWidth="1"/>
    <col min="11786" max="11789" width="9.42578125" style="88" customWidth="1"/>
    <col min="11790" max="11791" width="12.140625" style="88" customWidth="1"/>
    <col min="11792" max="11792" width="11.7109375" style="88" customWidth="1"/>
    <col min="11793" max="11793" width="11" style="88" customWidth="1"/>
    <col min="11794" max="11794" width="10.85546875" style="88" customWidth="1"/>
    <col min="11795" max="11795" width="11.42578125" style="88" customWidth="1"/>
    <col min="11796" max="12032" width="9.140625" style="88"/>
    <col min="12033" max="12033" width="9" style="88" bestFit="1" customWidth="1"/>
    <col min="12034" max="12034" width="61.7109375" style="88" customWidth="1"/>
    <col min="12035" max="12035" width="9.7109375" style="88" bestFit="1" customWidth="1"/>
    <col min="12036" max="12036" width="11.5703125" style="88" bestFit="1" customWidth="1"/>
    <col min="12037" max="12038" width="8.5703125" style="88" bestFit="1" customWidth="1"/>
    <col min="12039" max="12039" width="1" style="88" customWidth="1"/>
    <col min="12040" max="12040" width="10.42578125" style="88" customWidth="1"/>
    <col min="12041" max="12041" width="9.5703125" style="88" bestFit="1" customWidth="1"/>
    <col min="12042" max="12045" width="9.42578125" style="88" customWidth="1"/>
    <col min="12046" max="12047" width="12.140625" style="88" customWidth="1"/>
    <col min="12048" max="12048" width="11.7109375" style="88" customWidth="1"/>
    <col min="12049" max="12049" width="11" style="88" customWidth="1"/>
    <col min="12050" max="12050" width="10.85546875" style="88" customWidth="1"/>
    <col min="12051" max="12051" width="11.42578125" style="88" customWidth="1"/>
    <col min="12052" max="12288" width="9.140625" style="88"/>
    <col min="12289" max="12289" width="9" style="88" bestFit="1" customWidth="1"/>
    <col min="12290" max="12290" width="61.7109375" style="88" customWidth="1"/>
    <col min="12291" max="12291" width="9.7109375" style="88" bestFit="1" customWidth="1"/>
    <col min="12292" max="12292" width="11.5703125" style="88" bestFit="1" customWidth="1"/>
    <col min="12293" max="12294" width="8.5703125" style="88" bestFit="1" customWidth="1"/>
    <col min="12295" max="12295" width="1" style="88" customWidth="1"/>
    <col min="12296" max="12296" width="10.42578125" style="88" customWidth="1"/>
    <col min="12297" max="12297" width="9.5703125" style="88" bestFit="1" customWidth="1"/>
    <col min="12298" max="12301" width="9.42578125" style="88" customWidth="1"/>
    <col min="12302" max="12303" width="12.140625" style="88" customWidth="1"/>
    <col min="12304" max="12304" width="11.7109375" style="88" customWidth="1"/>
    <col min="12305" max="12305" width="11" style="88" customWidth="1"/>
    <col min="12306" max="12306" width="10.85546875" style="88" customWidth="1"/>
    <col min="12307" max="12307" width="11.42578125" style="88" customWidth="1"/>
    <col min="12308" max="12544" width="9.140625" style="88"/>
    <col min="12545" max="12545" width="9" style="88" bestFit="1" customWidth="1"/>
    <col min="12546" max="12546" width="61.7109375" style="88" customWidth="1"/>
    <col min="12547" max="12547" width="9.7109375" style="88" bestFit="1" customWidth="1"/>
    <col min="12548" max="12548" width="11.5703125" style="88" bestFit="1" customWidth="1"/>
    <col min="12549" max="12550" width="8.5703125" style="88" bestFit="1" customWidth="1"/>
    <col min="12551" max="12551" width="1" style="88" customWidth="1"/>
    <col min="12552" max="12552" width="10.42578125" style="88" customWidth="1"/>
    <col min="12553" max="12553" width="9.5703125" style="88" bestFit="1" customWidth="1"/>
    <col min="12554" max="12557" width="9.42578125" style="88" customWidth="1"/>
    <col min="12558" max="12559" width="12.140625" style="88" customWidth="1"/>
    <col min="12560" max="12560" width="11.7109375" style="88" customWidth="1"/>
    <col min="12561" max="12561" width="11" style="88" customWidth="1"/>
    <col min="12562" max="12562" width="10.85546875" style="88" customWidth="1"/>
    <col min="12563" max="12563" width="11.42578125" style="88" customWidth="1"/>
    <col min="12564" max="12800" width="9.140625" style="88"/>
    <col min="12801" max="12801" width="9" style="88" bestFit="1" customWidth="1"/>
    <col min="12802" max="12802" width="61.7109375" style="88" customWidth="1"/>
    <col min="12803" max="12803" width="9.7109375" style="88" bestFit="1" customWidth="1"/>
    <col min="12804" max="12804" width="11.5703125" style="88" bestFit="1" customWidth="1"/>
    <col min="12805" max="12806" width="8.5703125" style="88" bestFit="1" customWidth="1"/>
    <col min="12807" max="12807" width="1" style="88" customWidth="1"/>
    <col min="12808" max="12808" width="10.42578125" style="88" customWidth="1"/>
    <col min="12809" max="12809" width="9.5703125" style="88" bestFit="1" customWidth="1"/>
    <col min="12810" max="12813" width="9.42578125" style="88" customWidth="1"/>
    <col min="12814" max="12815" width="12.140625" style="88" customWidth="1"/>
    <col min="12816" max="12816" width="11.7109375" style="88" customWidth="1"/>
    <col min="12817" max="12817" width="11" style="88" customWidth="1"/>
    <col min="12818" max="12818" width="10.85546875" style="88" customWidth="1"/>
    <col min="12819" max="12819" width="11.42578125" style="88" customWidth="1"/>
    <col min="12820" max="13056" width="9.140625" style="88"/>
    <col min="13057" max="13057" width="9" style="88" bestFit="1" customWidth="1"/>
    <col min="13058" max="13058" width="61.7109375" style="88" customWidth="1"/>
    <col min="13059" max="13059" width="9.7109375" style="88" bestFit="1" customWidth="1"/>
    <col min="13060" max="13060" width="11.5703125" style="88" bestFit="1" customWidth="1"/>
    <col min="13061" max="13062" width="8.5703125" style="88" bestFit="1" customWidth="1"/>
    <col min="13063" max="13063" width="1" style="88" customWidth="1"/>
    <col min="13064" max="13064" width="10.42578125" style="88" customWidth="1"/>
    <col min="13065" max="13065" width="9.5703125" style="88" bestFit="1" customWidth="1"/>
    <col min="13066" max="13069" width="9.42578125" style="88" customWidth="1"/>
    <col min="13070" max="13071" width="12.140625" style="88" customWidth="1"/>
    <col min="13072" max="13072" width="11.7109375" style="88" customWidth="1"/>
    <col min="13073" max="13073" width="11" style="88" customWidth="1"/>
    <col min="13074" max="13074" width="10.85546875" style="88" customWidth="1"/>
    <col min="13075" max="13075" width="11.42578125" style="88" customWidth="1"/>
    <col min="13076" max="13312" width="9.140625" style="88"/>
    <col min="13313" max="13313" width="9" style="88" bestFit="1" customWidth="1"/>
    <col min="13314" max="13314" width="61.7109375" style="88" customWidth="1"/>
    <col min="13315" max="13315" width="9.7109375" style="88" bestFit="1" customWidth="1"/>
    <col min="13316" max="13316" width="11.5703125" style="88" bestFit="1" customWidth="1"/>
    <col min="13317" max="13318" width="8.5703125" style="88" bestFit="1" customWidth="1"/>
    <col min="13319" max="13319" width="1" style="88" customWidth="1"/>
    <col min="13320" max="13320" width="10.42578125" style="88" customWidth="1"/>
    <col min="13321" max="13321" width="9.5703125" style="88" bestFit="1" customWidth="1"/>
    <col min="13322" max="13325" width="9.42578125" style="88" customWidth="1"/>
    <col min="13326" max="13327" width="12.140625" style="88" customWidth="1"/>
    <col min="13328" max="13328" width="11.7109375" style="88" customWidth="1"/>
    <col min="13329" max="13329" width="11" style="88" customWidth="1"/>
    <col min="13330" max="13330" width="10.85546875" style="88" customWidth="1"/>
    <col min="13331" max="13331" width="11.42578125" style="88" customWidth="1"/>
    <col min="13332" max="13568" width="9.140625" style="88"/>
    <col min="13569" max="13569" width="9" style="88" bestFit="1" customWidth="1"/>
    <col min="13570" max="13570" width="61.7109375" style="88" customWidth="1"/>
    <col min="13571" max="13571" width="9.7109375" style="88" bestFit="1" customWidth="1"/>
    <col min="13572" max="13572" width="11.5703125" style="88" bestFit="1" customWidth="1"/>
    <col min="13573" max="13574" width="8.5703125" style="88" bestFit="1" customWidth="1"/>
    <col min="13575" max="13575" width="1" style="88" customWidth="1"/>
    <col min="13576" max="13576" width="10.42578125" style="88" customWidth="1"/>
    <col min="13577" max="13577" width="9.5703125" style="88" bestFit="1" customWidth="1"/>
    <col min="13578" max="13581" width="9.42578125" style="88" customWidth="1"/>
    <col min="13582" max="13583" width="12.140625" style="88" customWidth="1"/>
    <col min="13584" max="13584" width="11.7109375" style="88" customWidth="1"/>
    <col min="13585" max="13585" width="11" style="88" customWidth="1"/>
    <col min="13586" max="13586" width="10.85546875" style="88" customWidth="1"/>
    <col min="13587" max="13587" width="11.42578125" style="88" customWidth="1"/>
    <col min="13588" max="13824" width="9.140625" style="88"/>
    <col min="13825" max="13825" width="9" style="88" bestFit="1" customWidth="1"/>
    <col min="13826" max="13826" width="61.7109375" style="88" customWidth="1"/>
    <col min="13827" max="13827" width="9.7109375" style="88" bestFit="1" customWidth="1"/>
    <col min="13828" max="13828" width="11.5703125" style="88" bestFit="1" customWidth="1"/>
    <col min="13829" max="13830" width="8.5703125" style="88" bestFit="1" customWidth="1"/>
    <col min="13831" max="13831" width="1" style="88" customWidth="1"/>
    <col min="13832" max="13832" width="10.42578125" style="88" customWidth="1"/>
    <col min="13833" max="13833" width="9.5703125" style="88" bestFit="1" customWidth="1"/>
    <col min="13834" max="13837" width="9.42578125" style="88" customWidth="1"/>
    <col min="13838" max="13839" width="12.140625" style="88" customWidth="1"/>
    <col min="13840" max="13840" width="11.7109375" style="88" customWidth="1"/>
    <col min="13841" max="13841" width="11" style="88" customWidth="1"/>
    <col min="13842" max="13842" width="10.85546875" style="88" customWidth="1"/>
    <col min="13843" max="13843" width="11.42578125" style="88" customWidth="1"/>
    <col min="13844" max="14080" width="9.140625" style="88"/>
    <col min="14081" max="14081" width="9" style="88" bestFit="1" customWidth="1"/>
    <col min="14082" max="14082" width="61.7109375" style="88" customWidth="1"/>
    <col min="14083" max="14083" width="9.7109375" style="88" bestFit="1" customWidth="1"/>
    <col min="14084" max="14084" width="11.5703125" style="88" bestFit="1" customWidth="1"/>
    <col min="14085" max="14086" width="8.5703125" style="88" bestFit="1" customWidth="1"/>
    <col min="14087" max="14087" width="1" style="88" customWidth="1"/>
    <col min="14088" max="14088" width="10.42578125" style="88" customWidth="1"/>
    <col min="14089" max="14089" width="9.5703125" style="88" bestFit="1" customWidth="1"/>
    <col min="14090" max="14093" width="9.42578125" style="88" customWidth="1"/>
    <col min="14094" max="14095" width="12.140625" style="88" customWidth="1"/>
    <col min="14096" max="14096" width="11.7109375" style="88" customWidth="1"/>
    <col min="14097" max="14097" width="11" style="88" customWidth="1"/>
    <col min="14098" max="14098" width="10.85546875" style="88" customWidth="1"/>
    <col min="14099" max="14099" width="11.42578125" style="88" customWidth="1"/>
    <col min="14100" max="14336" width="9.140625" style="88"/>
    <col min="14337" max="14337" width="9" style="88" bestFit="1" customWidth="1"/>
    <col min="14338" max="14338" width="61.7109375" style="88" customWidth="1"/>
    <col min="14339" max="14339" width="9.7109375" style="88" bestFit="1" customWidth="1"/>
    <col min="14340" max="14340" width="11.5703125" style="88" bestFit="1" customWidth="1"/>
    <col min="14341" max="14342" width="8.5703125" style="88" bestFit="1" customWidth="1"/>
    <col min="14343" max="14343" width="1" style="88" customWidth="1"/>
    <col min="14344" max="14344" width="10.42578125" style="88" customWidth="1"/>
    <col min="14345" max="14345" width="9.5703125" style="88" bestFit="1" customWidth="1"/>
    <col min="14346" max="14349" width="9.42578125" style="88" customWidth="1"/>
    <col min="14350" max="14351" width="12.140625" style="88" customWidth="1"/>
    <col min="14352" max="14352" width="11.7109375" style="88" customWidth="1"/>
    <col min="14353" max="14353" width="11" style="88" customWidth="1"/>
    <col min="14354" max="14354" width="10.85546875" style="88" customWidth="1"/>
    <col min="14355" max="14355" width="11.42578125" style="88" customWidth="1"/>
    <col min="14356" max="14592" width="9.140625" style="88"/>
    <col min="14593" max="14593" width="9" style="88" bestFit="1" customWidth="1"/>
    <col min="14594" max="14594" width="61.7109375" style="88" customWidth="1"/>
    <col min="14595" max="14595" width="9.7109375" style="88" bestFit="1" customWidth="1"/>
    <col min="14596" max="14596" width="11.5703125" style="88" bestFit="1" customWidth="1"/>
    <col min="14597" max="14598" width="8.5703125" style="88" bestFit="1" customWidth="1"/>
    <col min="14599" max="14599" width="1" style="88" customWidth="1"/>
    <col min="14600" max="14600" width="10.42578125" style="88" customWidth="1"/>
    <col min="14601" max="14601" width="9.5703125" style="88" bestFit="1" customWidth="1"/>
    <col min="14602" max="14605" width="9.42578125" style="88" customWidth="1"/>
    <col min="14606" max="14607" width="12.140625" style="88" customWidth="1"/>
    <col min="14608" max="14608" width="11.7109375" style="88" customWidth="1"/>
    <col min="14609" max="14609" width="11" style="88" customWidth="1"/>
    <col min="14610" max="14610" width="10.85546875" style="88" customWidth="1"/>
    <col min="14611" max="14611" width="11.42578125" style="88" customWidth="1"/>
    <col min="14612" max="14848" width="9.140625" style="88"/>
    <col min="14849" max="14849" width="9" style="88" bestFit="1" customWidth="1"/>
    <col min="14850" max="14850" width="61.7109375" style="88" customWidth="1"/>
    <col min="14851" max="14851" width="9.7109375" style="88" bestFit="1" customWidth="1"/>
    <col min="14852" max="14852" width="11.5703125" style="88" bestFit="1" customWidth="1"/>
    <col min="14853" max="14854" width="8.5703125" style="88" bestFit="1" customWidth="1"/>
    <col min="14855" max="14855" width="1" style="88" customWidth="1"/>
    <col min="14856" max="14856" width="10.42578125" style="88" customWidth="1"/>
    <col min="14857" max="14857" width="9.5703125" style="88" bestFit="1" customWidth="1"/>
    <col min="14858" max="14861" width="9.42578125" style="88" customWidth="1"/>
    <col min="14862" max="14863" width="12.140625" style="88" customWidth="1"/>
    <col min="14864" max="14864" width="11.7109375" style="88" customWidth="1"/>
    <col min="14865" max="14865" width="11" style="88" customWidth="1"/>
    <col min="14866" max="14866" width="10.85546875" style="88" customWidth="1"/>
    <col min="14867" max="14867" width="11.42578125" style="88" customWidth="1"/>
    <col min="14868" max="15104" width="9.140625" style="88"/>
    <col min="15105" max="15105" width="9" style="88" bestFit="1" customWidth="1"/>
    <col min="15106" max="15106" width="61.7109375" style="88" customWidth="1"/>
    <col min="15107" max="15107" width="9.7109375" style="88" bestFit="1" customWidth="1"/>
    <col min="15108" max="15108" width="11.5703125" style="88" bestFit="1" customWidth="1"/>
    <col min="15109" max="15110" width="8.5703125" style="88" bestFit="1" customWidth="1"/>
    <col min="15111" max="15111" width="1" style="88" customWidth="1"/>
    <col min="15112" max="15112" width="10.42578125" style="88" customWidth="1"/>
    <col min="15113" max="15113" width="9.5703125" style="88" bestFit="1" customWidth="1"/>
    <col min="15114" max="15117" width="9.42578125" style="88" customWidth="1"/>
    <col min="15118" max="15119" width="12.140625" style="88" customWidth="1"/>
    <col min="15120" max="15120" width="11.7109375" style="88" customWidth="1"/>
    <col min="15121" max="15121" width="11" style="88" customWidth="1"/>
    <col min="15122" max="15122" width="10.85546875" style="88" customWidth="1"/>
    <col min="15123" max="15123" width="11.42578125" style="88" customWidth="1"/>
    <col min="15124" max="15360" width="9.140625" style="88"/>
    <col min="15361" max="15361" width="9" style="88" bestFit="1" customWidth="1"/>
    <col min="15362" max="15362" width="61.7109375" style="88" customWidth="1"/>
    <col min="15363" max="15363" width="9.7109375" style="88" bestFit="1" customWidth="1"/>
    <col min="15364" max="15364" width="11.5703125" style="88" bestFit="1" customWidth="1"/>
    <col min="15365" max="15366" width="8.5703125" style="88" bestFit="1" customWidth="1"/>
    <col min="15367" max="15367" width="1" style="88" customWidth="1"/>
    <col min="15368" max="15368" width="10.42578125" style="88" customWidth="1"/>
    <col min="15369" max="15369" width="9.5703125" style="88" bestFit="1" customWidth="1"/>
    <col min="15370" max="15373" width="9.42578125" style="88" customWidth="1"/>
    <col min="15374" max="15375" width="12.140625" style="88" customWidth="1"/>
    <col min="15376" max="15376" width="11.7109375" style="88" customWidth="1"/>
    <col min="15377" max="15377" width="11" style="88" customWidth="1"/>
    <col min="15378" max="15378" width="10.85546875" style="88" customWidth="1"/>
    <col min="15379" max="15379" width="11.42578125" style="88" customWidth="1"/>
    <col min="15380" max="15616" width="9.140625" style="88"/>
    <col min="15617" max="15617" width="9" style="88" bestFit="1" customWidth="1"/>
    <col min="15618" max="15618" width="61.7109375" style="88" customWidth="1"/>
    <col min="15619" max="15619" width="9.7109375" style="88" bestFit="1" customWidth="1"/>
    <col min="15620" max="15620" width="11.5703125" style="88" bestFit="1" customWidth="1"/>
    <col min="15621" max="15622" width="8.5703125" style="88" bestFit="1" customWidth="1"/>
    <col min="15623" max="15623" width="1" style="88" customWidth="1"/>
    <col min="15624" max="15624" width="10.42578125" style="88" customWidth="1"/>
    <col min="15625" max="15625" width="9.5703125" style="88" bestFit="1" customWidth="1"/>
    <col min="15626" max="15629" width="9.42578125" style="88" customWidth="1"/>
    <col min="15630" max="15631" width="12.140625" style="88" customWidth="1"/>
    <col min="15632" max="15632" width="11.7109375" style="88" customWidth="1"/>
    <col min="15633" max="15633" width="11" style="88" customWidth="1"/>
    <col min="15634" max="15634" width="10.85546875" style="88" customWidth="1"/>
    <col min="15635" max="15635" width="11.42578125" style="88" customWidth="1"/>
    <col min="15636" max="15872" width="9.140625" style="88"/>
    <col min="15873" max="15873" width="9" style="88" bestFit="1" customWidth="1"/>
    <col min="15874" max="15874" width="61.7109375" style="88" customWidth="1"/>
    <col min="15875" max="15875" width="9.7109375" style="88" bestFit="1" customWidth="1"/>
    <col min="15876" max="15876" width="11.5703125" style="88" bestFit="1" customWidth="1"/>
    <col min="15877" max="15878" width="8.5703125" style="88" bestFit="1" customWidth="1"/>
    <col min="15879" max="15879" width="1" style="88" customWidth="1"/>
    <col min="15880" max="15880" width="10.42578125" style="88" customWidth="1"/>
    <col min="15881" max="15881" width="9.5703125" style="88" bestFit="1" customWidth="1"/>
    <col min="15882" max="15885" width="9.42578125" style="88" customWidth="1"/>
    <col min="15886" max="15887" width="12.140625" style="88" customWidth="1"/>
    <col min="15888" max="15888" width="11.7109375" style="88" customWidth="1"/>
    <col min="15889" max="15889" width="11" style="88" customWidth="1"/>
    <col min="15890" max="15890" width="10.85546875" style="88" customWidth="1"/>
    <col min="15891" max="15891" width="11.42578125" style="88" customWidth="1"/>
    <col min="15892" max="16128" width="9.140625" style="88"/>
    <col min="16129" max="16129" width="9" style="88" bestFit="1" customWidth="1"/>
    <col min="16130" max="16130" width="61.7109375" style="88" customWidth="1"/>
    <col min="16131" max="16131" width="9.7109375" style="88" bestFit="1" customWidth="1"/>
    <col min="16132" max="16132" width="11.5703125" style="88" bestFit="1" customWidth="1"/>
    <col min="16133" max="16134" width="8.5703125" style="88" bestFit="1" customWidth="1"/>
    <col min="16135" max="16135" width="1" style="88" customWidth="1"/>
    <col min="16136" max="16136" width="10.42578125" style="88" customWidth="1"/>
    <col min="16137" max="16137" width="9.5703125" style="88" bestFit="1" customWidth="1"/>
    <col min="16138" max="16141" width="9.42578125" style="88" customWidth="1"/>
    <col min="16142" max="16143" width="12.140625" style="88" customWidth="1"/>
    <col min="16144" max="16144" width="11.7109375" style="88" customWidth="1"/>
    <col min="16145" max="16145" width="11" style="88" customWidth="1"/>
    <col min="16146" max="16146" width="10.85546875" style="88" customWidth="1"/>
    <col min="16147" max="16147" width="11.42578125" style="88" customWidth="1"/>
    <col min="16148" max="16384" width="9.140625" style="88"/>
  </cols>
  <sheetData>
    <row r="1" spans="1:19" ht="15.75">
      <c r="A1" s="1398" t="s">
        <v>472</v>
      </c>
      <c r="B1" s="1396"/>
      <c r="C1" s="1396"/>
      <c r="D1" s="1396"/>
      <c r="E1" s="1396"/>
      <c r="F1" s="1396"/>
      <c r="G1" s="1396"/>
      <c r="H1" s="1396"/>
      <c r="I1" s="1396"/>
      <c r="J1" s="1396"/>
      <c r="K1" s="1396"/>
      <c r="L1" s="1396"/>
      <c r="M1" s="1396"/>
      <c r="N1" s="1396"/>
      <c r="O1" s="1396"/>
      <c r="P1" s="1396"/>
      <c r="Q1" s="1396"/>
      <c r="R1" s="1396"/>
      <c r="S1" s="1397"/>
    </row>
    <row r="2" spans="1:19">
      <c r="A2" s="69"/>
      <c r="B2" s="106"/>
      <c r="C2" s="95"/>
      <c r="D2" s="95"/>
      <c r="E2" s="95"/>
      <c r="F2" s="108"/>
      <c r="G2" s="108"/>
      <c r="I2" s="108"/>
      <c r="J2" s="108"/>
      <c r="K2" s="108"/>
      <c r="L2" s="108"/>
      <c r="M2" s="108"/>
      <c r="N2" s="108"/>
    </row>
    <row r="3" spans="1:19">
      <c r="A3" s="91"/>
      <c r="B3" s="110"/>
      <c r="C3" s="220" t="s">
        <v>87</v>
      </c>
      <c r="D3" s="169"/>
      <c r="E3" s="169"/>
      <c r="F3" s="170"/>
      <c r="G3" s="114"/>
      <c r="H3" s="1390" t="s">
        <v>225</v>
      </c>
      <c r="I3" s="1390"/>
      <c r="J3" s="1390"/>
      <c r="K3" s="1390"/>
      <c r="L3" s="1390"/>
      <c r="M3" s="1390"/>
      <c r="N3" s="1391" t="s">
        <v>226</v>
      </c>
      <c r="O3" s="1391"/>
      <c r="P3" s="1391"/>
      <c r="Q3" s="1391"/>
      <c r="R3" s="1391"/>
      <c r="S3" s="1391"/>
    </row>
    <row r="4" spans="1:19">
      <c r="A4" s="171" t="s">
        <v>88</v>
      </c>
      <c r="B4" s="116" t="s">
        <v>89</v>
      </c>
      <c r="C4" s="172" t="s">
        <v>90</v>
      </c>
      <c r="D4" s="172" t="s">
        <v>91</v>
      </c>
      <c r="E4" s="172" t="s">
        <v>92</v>
      </c>
      <c r="F4" s="173" t="s">
        <v>0</v>
      </c>
      <c r="G4" s="119"/>
      <c r="H4" s="120">
        <v>2015</v>
      </c>
      <c r="I4" s="120">
        <v>2016</v>
      </c>
      <c r="J4" s="120">
        <v>2017</v>
      </c>
      <c r="K4" s="120">
        <v>2018</v>
      </c>
      <c r="L4" s="120">
        <v>2019</v>
      </c>
      <c r="M4" s="120">
        <v>2020</v>
      </c>
      <c r="N4" s="120">
        <v>2015</v>
      </c>
      <c r="O4" s="120">
        <v>2016</v>
      </c>
      <c r="P4" s="120">
        <v>2017</v>
      </c>
      <c r="Q4" s="120">
        <v>2018</v>
      </c>
      <c r="R4" s="120">
        <v>2019</v>
      </c>
      <c r="S4" s="120">
        <v>2020</v>
      </c>
    </row>
    <row r="5" spans="1:19">
      <c r="A5" s="128" t="s">
        <v>93</v>
      </c>
      <c r="B5" s="122" t="s">
        <v>94</v>
      </c>
      <c r="C5" s="124" t="s">
        <v>95</v>
      </c>
      <c r="D5" s="124" t="s">
        <v>96</v>
      </c>
      <c r="E5" s="124" t="s">
        <v>86</v>
      </c>
      <c r="F5" s="174" t="s">
        <v>98</v>
      </c>
      <c r="G5" s="126"/>
      <c r="H5" s="127"/>
      <c r="I5" s="127"/>
      <c r="J5" s="127"/>
      <c r="K5" s="127"/>
      <c r="L5" s="127"/>
      <c r="M5" s="127"/>
      <c r="N5" s="127"/>
      <c r="O5" s="127"/>
      <c r="P5" s="128"/>
      <c r="Q5" s="128"/>
      <c r="R5" s="128"/>
      <c r="S5" s="128"/>
    </row>
    <row r="6" spans="1:19">
      <c r="A6" s="171"/>
      <c r="B6" s="129" t="s">
        <v>99</v>
      </c>
      <c r="C6" s="176"/>
      <c r="D6" s="177"/>
      <c r="E6" s="177"/>
      <c r="F6" s="178"/>
      <c r="G6" s="132"/>
      <c r="H6" s="133"/>
      <c r="I6" s="133"/>
      <c r="J6" s="133"/>
      <c r="K6" s="133"/>
      <c r="L6" s="133"/>
      <c r="M6" s="133"/>
      <c r="N6" s="91"/>
      <c r="O6" s="91"/>
      <c r="P6" s="91"/>
      <c r="Q6" s="91"/>
      <c r="R6" s="91"/>
      <c r="S6" s="91"/>
    </row>
    <row r="7" spans="1:19">
      <c r="A7" s="92"/>
      <c r="B7" s="134"/>
      <c r="C7" s="176"/>
      <c r="D7" s="180"/>
      <c r="E7" s="180"/>
      <c r="F7" s="176"/>
      <c r="G7" s="135"/>
      <c r="H7" s="136"/>
      <c r="I7" s="136"/>
      <c r="J7" s="136"/>
      <c r="K7" s="136"/>
      <c r="L7" s="136"/>
      <c r="M7" s="136"/>
      <c r="N7" s="92"/>
      <c r="O7" s="92"/>
      <c r="P7" s="92"/>
      <c r="Q7" s="92"/>
      <c r="R7" s="92"/>
      <c r="S7" s="92"/>
    </row>
    <row r="8" spans="1:19">
      <c r="A8" s="181">
        <v>1.1000000000000001</v>
      </c>
      <c r="B8" s="134" t="s">
        <v>162</v>
      </c>
      <c r="C8" s="512">
        <v>6.0693641618497121E-2</v>
      </c>
      <c r="D8" s="134" t="str">
        <f>Inputs!$D$82</f>
        <v>Support staff</v>
      </c>
      <c r="E8" s="222">
        <v>1</v>
      </c>
      <c r="F8" s="130">
        <f>C8*E8</f>
        <v>6.0693641618497121E-2</v>
      </c>
      <c r="G8" s="135"/>
      <c r="H8" s="971">
        <f>Inputs!L$82</f>
        <v>68.441017362959727</v>
      </c>
      <c r="I8" s="971">
        <f>Inputs!M$82</f>
        <v>69.791189569063036</v>
      </c>
      <c r="J8" s="971">
        <f>Inputs!N$82</f>
        <v>71.02222509185215</v>
      </c>
      <c r="K8" s="971">
        <f>Inputs!O$82</f>
        <v>72.274974651437702</v>
      </c>
      <c r="L8" s="971">
        <f>Inputs!P$82</f>
        <v>73.549821258208297</v>
      </c>
      <c r="M8" s="971">
        <f>Inputs!Q$82</f>
        <v>74.847154678410959</v>
      </c>
      <c r="N8" s="971">
        <f t="shared" ref="N8:S8" si="0">H8*$F8</f>
        <v>4.1539345798328169</v>
      </c>
      <c r="O8" s="971">
        <f t="shared" si="0"/>
        <v>4.2358814478333064</v>
      </c>
      <c r="P8" s="971">
        <f t="shared" si="0"/>
        <v>4.3105974766731086</v>
      </c>
      <c r="Q8" s="971">
        <f t="shared" si="0"/>
        <v>4.3866314094803238</v>
      </c>
      <c r="R8" s="971">
        <f t="shared" si="0"/>
        <v>4.4640064925502152</v>
      </c>
      <c r="S8" s="971">
        <f t="shared" si="0"/>
        <v>4.5427463822156948</v>
      </c>
    </row>
    <row r="9" spans="1:19">
      <c r="A9" s="181"/>
      <c r="B9" s="242" t="s">
        <v>163</v>
      </c>
      <c r="C9" s="512"/>
      <c r="D9" s="134"/>
      <c r="E9" s="222"/>
      <c r="F9" s="130"/>
      <c r="G9" s="135"/>
      <c r="H9" s="982"/>
      <c r="I9" s="982"/>
      <c r="J9" s="982"/>
      <c r="K9" s="982"/>
      <c r="L9" s="982"/>
      <c r="M9" s="982"/>
      <c r="N9" s="971"/>
      <c r="O9" s="971"/>
      <c r="P9" s="971"/>
      <c r="Q9" s="971"/>
      <c r="R9" s="971"/>
      <c r="S9" s="971"/>
    </row>
    <row r="10" spans="1:19">
      <c r="A10" s="181"/>
      <c r="B10" s="134" t="s">
        <v>164</v>
      </c>
      <c r="C10" s="512"/>
      <c r="D10" s="134"/>
      <c r="E10" s="222"/>
      <c r="F10" s="130"/>
      <c r="G10" s="135"/>
      <c r="H10" s="982"/>
      <c r="I10" s="982"/>
      <c r="J10" s="982"/>
      <c r="K10" s="982"/>
      <c r="L10" s="982"/>
      <c r="M10" s="982"/>
      <c r="N10" s="971"/>
      <c r="O10" s="971"/>
      <c r="P10" s="971"/>
      <c r="Q10" s="971"/>
      <c r="R10" s="971"/>
      <c r="S10" s="971"/>
    </row>
    <row r="11" spans="1:19">
      <c r="A11" s="181"/>
      <c r="B11" s="242" t="s">
        <v>165</v>
      </c>
      <c r="C11" s="512"/>
      <c r="D11" s="134"/>
      <c r="E11" s="222"/>
      <c r="F11" s="130"/>
      <c r="G11" s="135"/>
      <c r="H11" s="982"/>
      <c r="I11" s="982"/>
      <c r="J11" s="982"/>
      <c r="K11" s="982"/>
      <c r="L11" s="982"/>
      <c r="M11" s="982"/>
      <c r="N11" s="971"/>
      <c r="O11" s="971"/>
      <c r="P11" s="971"/>
      <c r="Q11" s="971"/>
      <c r="R11" s="971"/>
      <c r="S11" s="971"/>
    </row>
    <row r="12" spans="1:19">
      <c r="A12" s="181"/>
      <c r="B12" s="134"/>
      <c r="C12" s="512"/>
      <c r="D12" s="134"/>
      <c r="E12" s="222"/>
      <c r="F12" s="130"/>
      <c r="G12" s="135"/>
      <c r="H12" s="971"/>
      <c r="I12" s="971"/>
      <c r="J12" s="971"/>
      <c r="K12" s="971"/>
      <c r="L12" s="971"/>
      <c r="M12" s="971"/>
      <c r="N12" s="971"/>
      <c r="O12" s="971"/>
      <c r="P12" s="971"/>
      <c r="Q12" s="971"/>
      <c r="R12" s="971"/>
      <c r="S12" s="971"/>
    </row>
    <row r="13" spans="1:19">
      <c r="A13" s="181">
        <v>1.2</v>
      </c>
      <c r="B13" s="134" t="s">
        <v>166</v>
      </c>
      <c r="C13" s="512">
        <v>0.17341040462427745</v>
      </c>
      <c r="D13" s="134" t="str">
        <f>Inputs!$D$82</f>
        <v>Support staff</v>
      </c>
      <c r="E13" s="222">
        <v>1</v>
      </c>
      <c r="F13" s="130">
        <f>C13*E13</f>
        <v>0.17341040462427745</v>
      </c>
      <c r="G13" s="135"/>
      <c r="H13" s="971">
        <f>Inputs!L$82</f>
        <v>68.441017362959727</v>
      </c>
      <c r="I13" s="971">
        <f>Inputs!M$82</f>
        <v>69.791189569063036</v>
      </c>
      <c r="J13" s="971">
        <f>Inputs!N$82</f>
        <v>71.02222509185215</v>
      </c>
      <c r="K13" s="971">
        <f>Inputs!O$82</f>
        <v>72.274974651437702</v>
      </c>
      <c r="L13" s="971">
        <f>Inputs!P$82</f>
        <v>73.549821258208297</v>
      </c>
      <c r="M13" s="971">
        <f>Inputs!Q$82</f>
        <v>74.847154678410959</v>
      </c>
      <c r="N13" s="971">
        <f t="shared" ref="N13:S13" si="1">H13*$F13</f>
        <v>11.868384513808046</v>
      </c>
      <c r="O13" s="971">
        <f t="shared" si="1"/>
        <v>12.102518422380873</v>
      </c>
      <c r="P13" s="971">
        <f t="shared" si="1"/>
        <v>12.315992790494592</v>
      </c>
      <c r="Q13" s="971">
        <f t="shared" si="1"/>
        <v>12.533232598515209</v>
      </c>
      <c r="R13" s="971">
        <f t="shared" si="1"/>
        <v>12.754304264429184</v>
      </c>
      <c r="S13" s="971">
        <f t="shared" si="1"/>
        <v>12.979275377759125</v>
      </c>
    </row>
    <row r="14" spans="1:19">
      <c r="A14" s="181"/>
      <c r="B14" s="134"/>
      <c r="C14" s="512"/>
      <c r="D14" s="134"/>
      <c r="E14" s="222"/>
      <c r="F14" s="130"/>
      <c r="G14" s="135"/>
      <c r="H14" s="971"/>
      <c r="I14" s="971"/>
      <c r="J14" s="971"/>
      <c r="K14" s="971"/>
      <c r="L14" s="971"/>
      <c r="M14" s="971"/>
      <c r="N14" s="971"/>
      <c r="O14" s="971"/>
      <c r="P14" s="971"/>
      <c r="Q14" s="971"/>
      <c r="R14" s="971"/>
      <c r="S14" s="971"/>
    </row>
    <row r="15" spans="1:19">
      <c r="A15" s="181">
        <v>1.3</v>
      </c>
      <c r="B15" s="180" t="s">
        <v>167</v>
      </c>
      <c r="C15" s="512">
        <v>6.936416184971099E-2</v>
      </c>
      <c r="D15" s="134" t="str">
        <f>Inputs!$D$82</f>
        <v>Support staff</v>
      </c>
      <c r="E15" s="222">
        <v>1</v>
      </c>
      <c r="F15" s="130">
        <f>C15*E15</f>
        <v>6.936416184971099E-2</v>
      </c>
      <c r="G15" s="135"/>
      <c r="H15" s="971">
        <f>Inputs!L$82</f>
        <v>68.441017362959727</v>
      </c>
      <c r="I15" s="971">
        <f>Inputs!M$82</f>
        <v>69.791189569063036</v>
      </c>
      <c r="J15" s="971">
        <f>Inputs!N$82</f>
        <v>71.02222509185215</v>
      </c>
      <c r="K15" s="971">
        <f>Inputs!O$82</f>
        <v>72.274974651437702</v>
      </c>
      <c r="L15" s="971">
        <f>Inputs!P$82</f>
        <v>73.549821258208297</v>
      </c>
      <c r="M15" s="971">
        <f>Inputs!Q$82</f>
        <v>74.847154678410959</v>
      </c>
      <c r="N15" s="971">
        <f t="shared" ref="N15:S15" si="2">H15*$F15</f>
        <v>4.7473538055232183</v>
      </c>
      <c r="O15" s="971">
        <f t="shared" si="2"/>
        <v>4.8410073689523498</v>
      </c>
      <c r="P15" s="971">
        <f t="shared" si="2"/>
        <v>4.9263971161978377</v>
      </c>
      <c r="Q15" s="971">
        <f t="shared" si="2"/>
        <v>5.0132930394060837</v>
      </c>
      <c r="R15" s="971">
        <f t="shared" si="2"/>
        <v>5.1017217057716744</v>
      </c>
      <c r="S15" s="971">
        <f t="shared" si="2"/>
        <v>5.191710151103651</v>
      </c>
    </row>
    <row r="16" spans="1:19">
      <c r="A16" s="181"/>
      <c r="B16" s="180"/>
      <c r="C16" s="512"/>
      <c r="D16" s="134"/>
      <c r="E16" s="222"/>
      <c r="F16" s="130"/>
      <c r="G16" s="135"/>
      <c r="H16" s="971"/>
      <c r="I16" s="971"/>
      <c r="J16" s="971"/>
      <c r="K16" s="971"/>
      <c r="L16" s="971"/>
      <c r="M16" s="971"/>
      <c r="N16" s="971"/>
      <c r="O16" s="971"/>
      <c r="P16" s="971"/>
      <c r="Q16" s="971"/>
      <c r="R16" s="971"/>
      <c r="S16" s="971"/>
    </row>
    <row r="17" spans="1:19">
      <c r="A17" s="181"/>
      <c r="B17" s="134"/>
      <c r="C17" s="512"/>
      <c r="D17" s="134"/>
      <c r="E17" s="222"/>
      <c r="F17" s="130"/>
      <c r="G17" s="135"/>
      <c r="H17" s="971"/>
      <c r="I17" s="971"/>
      <c r="J17" s="971"/>
      <c r="K17" s="971"/>
      <c r="L17" s="971"/>
      <c r="M17" s="971"/>
      <c r="N17" s="971"/>
      <c r="O17" s="971"/>
      <c r="P17" s="971"/>
      <c r="Q17" s="971"/>
      <c r="R17" s="971"/>
      <c r="S17" s="971"/>
    </row>
    <row r="18" spans="1:19">
      <c r="A18" s="181">
        <v>1.4</v>
      </c>
      <c r="B18" s="134" t="s">
        <v>186</v>
      </c>
      <c r="C18" s="512">
        <v>6.936416184971099E-2</v>
      </c>
      <c r="D18" s="134" t="str">
        <f>Inputs!$D$82</f>
        <v>Support staff</v>
      </c>
      <c r="E18" s="222">
        <v>1</v>
      </c>
      <c r="F18" s="130">
        <f>C18*E18</f>
        <v>6.936416184971099E-2</v>
      </c>
      <c r="G18" s="135"/>
      <c r="H18" s="971">
        <f>Inputs!L$82</f>
        <v>68.441017362959727</v>
      </c>
      <c r="I18" s="971">
        <f>Inputs!M$82</f>
        <v>69.791189569063036</v>
      </c>
      <c r="J18" s="971">
        <f>Inputs!N$82</f>
        <v>71.02222509185215</v>
      </c>
      <c r="K18" s="971">
        <f>Inputs!O$82</f>
        <v>72.274974651437702</v>
      </c>
      <c r="L18" s="971">
        <f>Inputs!P$82</f>
        <v>73.549821258208297</v>
      </c>
      <c r="M18" s="971">
        <f>Inputs!Q$82</f>
        <v>74.847154678410959</v>
      </c>
      <c r="N18" s="971">
        <f t="shared" ref="N18:S18" si="3">H18*$F18</f>
        <v>4.7473538055232183</v>
      </c>
      <c r="O18" s="971">
        <f t="shared" si="3"/>
        <v>4.8410073689523498</v>
      </c>
      <c r="P18" s="971">
        <f t="shared" si="3"/>
        <v>4.9263971161978377</v>
      </c>
      <c r="Q18" s="971">
        <f t="shared" si="3"/>
        <v>5.0132930394060837</v>
      </c>
      <c r="R18" s="971">
        <f t="shared" si="3"/>
        <v>5.1017217057716744</v>
      </c>
      <c r="S18" s="971">
        <f t="shared" si="3"/>
        <v>5.191710151103651</v>
      </c>
    </row>
    <row r="19" spans="1:19">
      <c r="A19" s="181"/>
      <c r="B19" s="134" t="s">
        <v>187</v>
      </c>
      <c r="C19" s="512"/>
      <c r="D19" s="134"/>
      <c r="E19" s="222"/>
      <c r="F19" s="130"/>
      <c r="G19" s="135"/>
      <c r="H19" s="971"/>
      <c r="I19" s="971"/>
      <c r="J19" s="971"/>
      <c r="K19" s="971"/>
      <c r="L19" s="971"/>
      <c r="M19" s="971"/>
      <c r="N19" s="971"/>
      <c r="O19" s="971"/>
      <c r="P19" s="971"/>
      <c r="Q19" s="971"/>
      <c r="R19" s="971"/>
      <c r="S19" s="971"/>
    </row>
    <row r="20" spans="1:19">
      <c r="A20" s="181"/>
      <c r="B20" s="134"/>
      <c r="C20" s="512"/>
      <c r="D20" s="134"/>
      <c r="E20" s="222"/>
      <c r="F20" s="130"/>
      <c r="G20" s="135"/>
      <c r="H20" s="982"/>
      <c r="I20" s="982"/>
      <c r="J20" s="982"/>
      <c r="K20" s="982"/>
      <c r="L20" s="982"/>
      <c r="M20" s="982"/>
      <c r="N20" s="971"/>
      <c r="O20" s="971"/>
      <c r="P20" s="971"/>
      <c r="Q20" s="971"/>
      <c r="R20" s="971"/>
      <c r="S20" s="971"/>
    </row>
    <row r="21" spans="1:19">
      <c r="A21" s="181">
        <v>1.5</v>
      </c>
      <c r="B21" s="134" t="s">
        <v>170</v>
      </c>
      <c r="C21" s="512">
        <v>6.0693641618497121E-2</v>
      </c>
      <c r="D21" s="134" t="str">
        <f>Inputs!$D$82</f>
        <v>Support staff</v>
      </c>
      <c r="E21" s="222">
        <v>1</v>
      </c>
      <c r="F21" s="130">
        <f>C21*E21</f>
        <v>6.0693641618497121E-2</v>
      </c>
      <c r="G21" s="135"/>
      <c r="H21" s="971">
        <f>Inputs!L$82</f>
        <v>68.441017362959727</v>
      </c>
      <c r="I21" s="971">
        <f>Inputs!M$82</f>
        <v>69.791189569063036</v>
      </c>
      <c r="J21" s="971">
        <f>Inputs!N$82</f>
        <v>71.02222509185215</v>
      </c>
      <c r="K21" s="971">
        <f>Inputs!O$82</f>
        <v>72.274974651437702</v>
      </c>
      <c r="L21" s="971">
        <f>Inputs!P$82</f>
        <v>73.549821258208297</v>
      </c>
      <c r="M21" s="971">
        <f>Inputs!Q$82</f>
        <v>74.847154678410959</v>
      </c>
      <c r="N21" s="971">
        <f t="shared" ref="N21:S21" si="4">H21*$F21</f>
        <v>4.1539345798328169</v>
      </c>
      <c r="O21" s="971">
        <f t="shared" si="4"/>
        <v>4.2358814478333064</v>
      </c>
      <c r="P21" s="971">
        <f t="shared" si="4"/>
        <v>4.3105974766731086</v>
      </c>
      <c r="Q21" s="971">
        <f t="shared" si="4"/>
        <v>4.3866314094803238</v>
      </c>
      <c r="R21" s="971">
        <f t="shared" si="4"/>
        <v>4.4640064925502152</v>
      </c>
      <c r="S21" s="971">
        <f t="shared" si="4"/>
        <v>4.5427463822156948</v>
      </c>
    </row>
    <row r="22" spans="1:19">
      <c r="A22" s="92"/>
      <c r="B22" s="134" t="s">
        <v>138</v>
      </c>
      <c r="C22" s="512"/>
      <c r="D22" s="134"/>
      <c r="E22" s="222"/>
      <c r="F22" s="130"/>
      <c r="G22" s="135"/>
      <c r="H22" s="982"/>
      <c r="I22" s="982"/>
      <c r="J22" s="982"/>
      <c r="K22" s="982"/>
      <c r="L22" s="982"/>
      <c r="M22" s="982"/>
      <c r="N22" s="971"/>
      <c r="O22" s="971"/>
      <c r="P22" s="971"/>
      <c r="Q22" s="971"/>
      <c r="R22" s="971"/>
      <c r="S22" s="971"/>
    </row>
    <row r="23" spans="1:19">
      <c r="A23" s="92"/>
      <c r="B23" s="134"/>
      <c r="C23" s="512"/>
      <c r="D23" s="134"/>
      <c r="E23" s="222"/>
      <c r="F23" s="130"/>
      <c r="G23" s="135"/>
      <c r="H23" s="971"/>
      <c r="I23" s="971"/>
      <c r="J23" s="971"/>
      <c r="K23" s="971"/>
      <c r="L23" s="971"/>
      <c r="M23" s="971"/>
      <c r="N23" s="971"/>
      <c r="O23" s="971"/>
      <c r="P23" s="971"/>
      <c r="Q23" s="971"/>
      <c r="R23" s="971"/>
      <c r="S23" s="971"/>
    </row>
    <row r="24" spans="1:19">
      <c r="A24" s="181">
        <v>1.6</v>
      </c>
      <c r="B24" s="180" t="s">
        <v>171</v>
      </c>
      <c r="C24" s="512">
        <v>0</v>
      </c>
      <c r="D24" s="134" t="str">
        <f>Inputs!$D$82</f>
        <v>Support staff</v>
      </c>
      <c r="E24" s="222">
        <v>1</v>
      </c>
      <c r="F24" s="130">
        <f>C24*E24</f>
        <v>0</v>
      </c>
      <c r="G24" s="135"/>
      <c r="H24" s="971">
        <f>Inputs!L$82</f>
        <v>68.441017362959727</v>
      </c>
      <c r="I24" s="971">
        <f>Inputs!M$82</f>
        <v>69.791189569063036</v>
      </c>
      <c r="J24" s="971">
        <f>Inputs!N$82</f>
        <v>71.02222509185215</v>
      </c>
      <c r="K24" s="971">
        <f>Inputs!O$82</f>
        <v>72.274974651437702</v>
      </c>
      <c r="L24" s="971">
        <f>Inputs!P$82</f>
        <v>73.549821258208297</v>
      </c>
      <c r="M24" s="971">
        <f>Inputs!Q$82</f>
        <v>74.847154678410959</v>
      </c>
      <c r="N24" s="971">
        <f t="shared" ref="N24:S24" si="5">H24*$F24</f>
        <v>0</v>
      </c>
      <c r="O24" s="971">
        <f t="shared" si="5"/>
        <v>0</v>
      </c>
      <c r="P24" s="971">
        <f t="shared" si="5"/>
        <v>0</v>
      </c>
      <c r="Q24" s="971">
        <f t="shared" si="5"/>
        <v>0</v>
      </c>
      <c r="R24" s="971">
        <f t="shared" si="5"/>
        <v>0</v>
      </c>
      <c r="S24" s="971">
        <f t="shared" si="5"/>
        <v>0</v>
      </c>
    </row>
    <row r="25" spans="1:19">
      <c r="A25" s="181"/>
      <c r="B25" s="134"/>
      <c r="C25" s="130"/>
      <c r="D25" s="134"/>
      <c r="E25" s="222"/>
      <c r="F25" s="176"/>
      <c r="G25" s="135"/>
      <c r="H25" s="971"/>
      <c r="I25" s="971"/>
      <c r="J25" s="971"/>
      <c r="K25" s="971"/>
      <c r="L25" s="971"/>
      <c r="M25" s="971"/>
      <c r="N25" s="971"/>
      <c r="O25" s="971"/>
      <c r="P25" s="971"/>
      <c r="Q25" s="971"/>
      <c r="R25" s="971"/>
      <c r="S25" s="971"/>
    </row>
    <row r="26" spans="1:19">
      <c r="A26" s="94"/>
      <c r="B26" s="141" t="s">
        <v>44</v>
      </c>
      <c r="C26" s="183">
        <f>SUM(C6:C25)</f>
        <v>0.4335260115606937</v>
      </c>
      <c r="D26" s="143"/>
      <c r="E26" s="223"/>
      <c r="F26" s="183">
        <f>SUM(F6:F25)</f>
        <v>0.4335260115606937</v>
      </c>
      <c r="G26" s="144"/>
      <c r="H26" s="995"/>
      <c r="I26" s="995"/>
      <c r="J26" s="995"/>
      <c r="K26" s="995"/>
      <c r="L26" s="995"/>
      <c r="M26" s="995"/>
      <c r="N26" s="996">
        <f t="shared" ref="N26:S26" si="6">SUM(N8:N25)</f>
        <v>29.670961284520118</v>
      </c>
      <c r="O26" s="996">
        <f t="shared" si="6"/>
        <v>30.256296055952188</v>
      </c>
      <c r="P26" s="996">
        <f t="shared" si="6"/>
        <v>30.789981976236483</v>
      </c>
      <c r="Q26" s="996">
        <f t="shared" si="6"/>
        <v>31.33308149628802</v>
      </c>
      <c r="R26" s="996">
        <f t="shared" si="6"/>
        <v>31.885760661072961</v>
      </c>
      <c r="S26" s="996">
        <f t="shared" si="6"/>
        <v>32.448188444397815</v>
      </c>
    </row>
    <row r="27" spans="1:19" s="102" customFormat="1">
      <c r="A27" s="99"/>
      <c r="B27" s="146" t="s">
        <v>103</v>
      </c>
      <c r="C27" s="130"/>
      <c r="D27" s="134"/>
      <c r="E27" s="134"/>
      <c r="F27" s="130"/>
      <c r="G27" s="149"/>
      <c r="H27" s="984"/>
      <c r="I27" s="984"/>
      <c r="J27" s="984"/>
      <c r="K27" s="984"/>
      <c r="L27" s="984"/>
      <c r="M27" s="984"/>
      <c r="N27" s="985"/>
      <c r="O27" s="985"/>
      <c r="P27" s="985"/>
      <c r="Q27" s="985"/>
      <c r="R27" s="985"/>
      <c r="S27" s="985"/>
    </row>
    <row r="28" spans="1:19" s="102" customFormat="1">
      <c r="A28" s="99"/>
      <c r="B28" s="134"/>
      <c r="C28" s="130"/>
      <c r="D28" s="134"/>
      <c r="E28" s="134"/>
      <c r="F28" s="130"/>
      <c r="G28" s="149"/>
      <c r="H28" s="971"/>
      <c r="I28" s="971"/>
      <c r="J28" s="971"/>
      <c r="K28" s="971"/>
      <c r="L28" s="971"/>
      <c r="M28" s="971"/>
      <c r="N28" s="971"/>
      <c r="O28" s="971"/>
      <c r="P28" s="971"/>
      <c r="Q28" s="971"/>
      <c r="R28" s="971"/>
      <c r="S28" s="971"/>
    </row>
    <row r="29" spans="1:19" s="102" customFormat="1">
      <c r="A29" s="137">
        <v>2.1</v>
      </c>
      <c r="B29" s="134" t="s">
        <v>140</v>
      </c>
      <c r="C29" s="512">
        <v>1.4666666666666666</v>
      </c>
      <c r="D29" s="1005" t="str">
        <f>Inputs!$D$80</f>
        <v>Skilled Electrical Worker BH</v>
      </c>
      <c r="E29" s="134">
        <v>2</v>
      </c>
      <c r="F29" s="130">
        <f>E29*C29</f>
        <v>2.9333333333333331</v>
      </c>
      <c r="G29" s="149"/>
      <c r="H29" s="971">
        <f>Inputs!L$80</f>
        <v>122.54295007007411</v>
      </c>
      <c r="I29" s="971">
        <f>Inputs!M$80</f>
        <v>124.96041976315415</v>
      </c>
      <c r="J29" s="971">
        <f>Inputs!N$80</f>
        <v>127.16457642850023</v>
      </c>
      <c r="K29" s="971">
        <f>Inputs!O$80</f>
        <v>129.40761185733479</v>
      </c>
      <c r="L29" s="971">
        <f>Inputs!P$80</f>
        <v>131.69021182588875</v>
      </c>
      <c r="M29" s="971">
        <f>Inputs!Q$80</f>
        <v>134.01307420668928</v>
      </c>
      <c r="N29" s="971">
        <f t="shared" ref="N29:S29" si="7">H29*$F29</f>
        <v>359.45932020555068</v>
      </c>
      <c r="O29" s="971">
        <f t="shared" si="7"/>
        <v>366.55056463858546</v>
      </c>
      <c r="P29" s="971">
        <f t="shared" si="7"/>
        <v>373.01609085693394</v>
      </c>
      <c r="Q29" s="971">
        <f t="shared" si="7"/>
        <v>379.595661448182</v>
      </c>
      <c r="R29" s="971">
        <f t="shared" si="7"/>
        <v>386.29128802260698</v>
      </c>
      <c r="S29" s="971">
        <f t="shared" si="7"/>
        <v>393.10501767295523</v>
      </c>
    </row>
    <row r="30" spans="1:19" s="102" customFormat="1">
      <c r="A30" s="137"/>
      <c r="B30" s="134"/>
      <c r="C30" s="130"/>
      <c r="D30" s="239"/>
      <c r="E30" s="134"/>
      <c r="F30" s="130"/>
      <c r="G30" s="149"/>
      <c r="H30" s="971"/>
      <c r="I30" s="971"/>
      <c r="J30" s="971"/>
      <c r="K30" s="971"/>
      <c r="L30" s="971"/>
      <c r="M30" s="971"/>
      <c r="N30" s="971"/>
      <c r="O30" s="971"/>
      <c r="P30" s="971"/>
      <c r="Q30" s="971"/>
      <c r="R30" s="971"/>
      <c r="S30" s="971"/>
    </row>
    <row r="31" spans="1:19" s="102" customFormat="1">
      <c r="A31" s="137">
        <v>2.2000000000000002</v>
      </c>
      <c r="B31" s="134"/>
      <c r="C31" s="130"/>
      <c r="D31" s="239"/>
      <c r="E31" s="140"/>
      <c r="F31" s="247"/>
      <c r="G31" s="241"/>
      <c r="H31" s="971"/>
      <c r="I31" s="971"/>
      <c r="J31" s="971"/>
      <c r="K31" s="971"/>
      <c r="L31" s="971"/>
      <c r="M31" s="971"/>
      <c r="N31" s="971"/>
      <c r="O31" s="971"/>
      <c r="P31" s="971"/>
      <c r="Q31" s="971"/>
      <c r="R31" s="971"/>
      <c r="S31" s="971"/>
    </row>
    <row r="32" spans="1:19" s="102" customFormat="1">
      <c r="A32" s="148"/>
      <c r="B32" s="141" t="s">
        <v>44</v>
      </c>
      <c r="C32" s="142">
        <f>SUM(C29:C31)</f>
        <v>1.4666666666666666</v>
      </c>
      <c r="D32" s="143"/>
      <c r="E32" s="143"/>
      <c r="F32" s="142">
        <f>SUM(F29:F31)</f>
        <v>2.9333333333333331</v>
      </c>
      <c r="G32" s="144"/>
      <c r="H32" s="992"/>
      <c r="I32" s="992"/>
      <c r="J32" s="992"/>
      <c r="K32" s="992"/>
      <c r="L32" s="992"/>
      <c r="M32" s="992"/>
      <c r="N32" s="992">
        <f t="shared" ref="N32:S32" si="8">SUM(N29:N31)</f>
        <v>359.45932020555068</v>
      </c>
      <c r="O32" s="992">
        <f t="shared" si="8"/>
        <v>366.55056463858546</v>
      </c>
      <c r="P32" s="992">
        <f t="shared" si="8"/>
        <v>373.01609085693394</v>
      </c>
      <c r="Q32" s="992">
        <f t="shared" si="8"/>
        <v>379.595661448182</v>
      </c>
      <c r="R32" s="992">
        <f t="shared" si="8"/>
        <v>386.29128802260698</v>
      </c>
      <c r="S32" s="992">
        <f t="shared" si="8"/>
        <v>393.10501767295523</v>
      </c>
    </row>
    <row r="33" spans="1:19" s="102" customFormat="1">
      <c r="A33" s="137"/>
      <c r="B33" s="129" t="s">
        <v>104</v>
      </c>
      <c r="C33" s="130"/>
      <c r="D33" s="134"/>
      <c r="E33" s="134"/>
      <c r="F33" s="130"/>
      <c r="G33" s="149"/>
      <c r="H33" s="971"/>
      <c r="I33" s="971"/>
      <c r="J33" s="971"/>
      <c r="K33" s="971"/>
      <c r="L33" s="971"/>
      <c r="M33" s="971"/>
      <c r="N33" s="971"/>
      <c r="O33" s="971"/>
      <c r="P33" s="971"/>
      <c r="Q33" s="971"/>
      <c r="R33" s="971"/>
      <c r="S33" s="971"/>
    </row>
    <row r="34" spans="1:19" s="102" customFormat="1">
      <c r="A34" s="99"/>
      <c r="B34" s="134"/>
      <c r="C34" s="130"/>
      <c r="D34" s="134"/>
      <c r="E34" s="134"/>
      <c r="F34" s="130"/>
      <c r="G34" s="149"/>
      <c r="H34" s="971"/>
      <c r="I34" s="971"/>
      <c r="J34" s="971"/>
      <c r="K34" s="971"/>
      <c r="L34" s="971"/>
      <c r="M34" s="971"/>
      <c r="N34" s="971"/>
      <c r="O34" s="971"/>
      <c r="P34" s="971"/>
      <c r="Q34" s="971"/>
      <c r="R34" s="971"/>
      <c r="S34" s="971"/>
    </row>
    <row r="35" spans="1:19" s="102" customFormat="1">
      <c r="A35" s="137">
        <v>3.1</v>
      </c>
      <c r="B35" s="134" t="s">
        <v>188</v>
      </c>
      <c r="C35" s="512">
        <v>2</v>
      </c>
      <c r="D35" s="1005" t="str">
        <f>Inputs!$D$80</f>
        <v>Skilled Electrical Worker BH</v>
      </c>
      <c r="E35" s="134">
        <v>1</v>
      </c>
      <c r="F35" s="130">
        <f>E35*C35</f>
        <v>2</v>
      </c>
      <c r="G35" s="149"/>
      <c r="H35" s="971">
        <f>Inputs!L$80</f>
        <v>122.54295007007411</v>
      </c>
      <c r="I35" s="971">
        <f>Inputs!M$80</f>
        <v>124.96041976315415</v>
      </c>
      <c r="J35" s="971">
        <f>Inputs!N$80</f>
        <v>127.16457642850023</v>
      </c>
      <c r="K35" s="971">
        <f>Inputs!O$80</f>
        <v>129.40761185733479</v>
      </c>
      <c r="L35" s="971">
        <f>Inputs!P$80</f>
        <v>131.69021182588875</v>
      </c>
      <c r="M35" s="971">
        <f>Inputs!Q$80</f>
        <v>134.01307420668928</v>
      </c>
      <c r="N35" s="971">
        <f t="shared" ref="N35:S35" si="9">H35*$F35</f>
        <v>245.08590014014823</v>
      </c>
      <c r="O35" s="971">
        <f t="shared" si="9"/>
        <v>249.9208395263083</v>
      </c>
      <c r="P35" s="971">
        <f t="shared" si="9"/>
        <v>254.32915285700045</v>
      </c>
      <c r="Q35" s="971">
        <f t="shared" si="9"/>
        <v>258.81522371466957</v>
      </c>
      <c r="R35" s="971">
        <f t="shared" si="9"/>
        <v>263.38042365177751</v>
      </c>
      <c r="S35" s="971">
        <f t="shared" si="9"/>
        <v>268.02614841337856</v>
      </c>
    </row>
    <row r="36" spans="1:19" s="102" customFormat="1">
      <c r="A36" s="99"/>
      <c r="B36" s="134"/>
      <c r="C36" s="512"/>
      <c r="D36" s="134"/>
      <c r="E36" s="134"/>
      <c r="F36" s="130"/>
      <c r="G36" s="149"/>
      <c r="H36" s="984"/>
      <c r="I36" s="984"/>
      <c r="J36" s="984"/>
      <c r="K36" s="984"/>
      <c r="L36" s="984"/>
      <c r="M36" s="984"/>
      <c r="N36" s="998"/>
      <c r="O36" s="998"/>
      <c r="P36" s="998"/>
      <c r="Q36" s="998"/>
      <c r="R36" s="998"/>
      <c r="S36" s="998"/>
    </row>
    <row r="37" spans="1:19" s="102" customFormat="1">
      <c r="A37" s="137">
        <v>3.2</v>
      </c>
      <c r="B37" s="134" t="s">
        <v>189</v>
      </c>
      <c r="C37" s="512">
        <v>0.5</v>
      </c>
      <c r="D37" s="1005" t="str">
        <f>Inputs!$D$80</f>
        <v>Skilled Electrical Worker BH</v>
      </c>
      <c r="E37" s="134">
        <v>1</v>
      </c>
      <c r="F37" s="130">
        <f>E37*C37</f>
        <v>0.5</v>
      </c>
      <c r="G37" s="149"/>
      <c r="H37" s="971">
        <f>Inputs!L$80</f>
        <v>122.54295007007411</v>
      </c>
      <c r="I37" s="971">
        <f>Inputs!M$80</f>
        <v>124.96041976315415</v>
      </c>
      <c r="J37" s="971">
        <f>Inputs!N$80</f>
        <v>127.16457642850023</v>
      </c>
      <c r="K37" s="971">
        <f>Inputs!O$80</f>
        <v>129.40761185733479</v>
      </c>
      <c r="L37" s="971">
        <f>Inputs!P$80</f>
        <v>131.69021182588875</v>
      </c>
      <c r="M37" s="971">
        <f>Inputs!Q$80</f>
        <v>134.01307420668928</v>
      </c>
      <c r="N37" s="971">
        <f t="shared" ref="N37:S37" si="10">H37*$F37</f>
        <v>61.271475035037057</v>
      </c>
      <c r="O37" s="971">
        <f t="shared" si="10"/>
        <v>62.480209881577075</v>
      </c>
      <c r="P37" s="971">
        <f t="shared" si="10"/>
        <v>63.582288214250113</v>
      </c>
      <c r="Q37" s="971">
        <f t="shared" si="10"/>
        <v>64.703805928667393</v>
      </c>
      <c r="R37" s="971">
        <f t="shared" si="10"/>
        <v>65.845105912944376</v>
      </c>
      <c r="S37" s="971">
        <f t="shared" si="10"/>
        <v>67.006537103344641</v>
      </c>
    </row>
    <row r="38" spans="1:19" s="102" customFormat="1">
      <c r="A38" s="99"/>
      <c r="B38" s="134"/>
      <c r="C38" s="512"/>
      <c r="D38" s="134"/>
      <c r="E38" s="134"/>
      <c r="F38" s="130"/>
      <c r="G38" s="149"/>
      <c r="H38" s="971"/>
      <c r="I38" s="971"/>
      <c r="J38" s="971"/>
      <c r="K38" s="971"/>
      <c r="L38" s="971"/>
      <c r="M38" s="971"/>
      <c r="N38" s="971"/>
      <c r="O38" s="971"/>
      <c r="P38" s="971"/>
      <c r="Q38" s="971"/>
      <c r="R38" s="971"/>
      <c r="S38" s="971"/>
    </row>
    <row r="39" spans="1:19" s="102" customFormat="1">
      <c r="A39" s="137">
        <v>3.3</v>
      </c>
      <c r="B39" s="138" t="s">
        <v>190</v>
      </c>
      <c r="C39" s="512">
        <v>0.17</v>
      </c>
      <c r="D39" s="1005" t="str">
        <f>Inputs!$D$80</f>
        <v>Skilled Electrical Worker BH</v>
      </c>
      <c r="E39" s="134">
        <v>1</v>
      </c>
      <c r="F39" s="130">
        <f>E39*C39</f>
        <v>0.17</v>
      </c>
      <c r="G39" s="149"/>
      <c r="H39" s="971">
        <f>Inputs!L$80</f>
        <v>122.54295007007411</v>
      </c>
      <c r="I39" s="971">
        <f>Inputs!M$80</f>
        <v>124.96041976315415</v>
      </c>
      <c r="J39" s="971">
        <f>Inputs!N$80</f>
        <v>127.16457642850023</v>
      </c>
      <c r="K39" s="971">
        <f>Inputs!O$80</f>
        <v>129.40761185733479</v>
      </c>
      <c r="L39" s="971">
        <f>Inputs!P$80</f>
        <v>131.69021182588875</v>
      </c>
      <c r="M39" s="971">
        <f>Inputs!Q$80</f>
        <v>134.01307420668928</v>
      </c>
      <c r="N39" s="971">
        <f t="shared" ref="N39:S39" si="11">H39*$F39</f>
        <v>20.8323015119126</v>
      </c>
      <c r="O39" s="971">
        <f t="shared" si="11"/>
        <v>21.243271359736205</v>
      </c>
      <c r="P39" s="971">
        <f t="shared" si="11"/>
        <v>21.617977992845042</v>
      </c>
      <c r="Q39" s="971">
        <f t="shared" si="11"/>
        <v>21.999294015746916</v>
      </c>
      <c r="R39" s="971">
        <f t="shared" si="11"/>
        <v>22.387336010401089</v>
      </c>
      <c r="S39" s="971">
        <f t="shared" si="11"/>
        <v>22.782222615137179</v>
      </c>
    </row>
    <row r="40" spans="1:19" s="102" customFormat="1">
      <c r="A40" s="137"/>
      <c r="B40" s="138"/>
      <c r="C40" s="512"/>
      <c r="D40" s="134"/>
      <c r="E40" s="134"/>
      <c r="F40" s="130"/>
      <c r="G40" s="149"/>
      <c r="H40" s="984"/>
      <c r="I40" s="984"/>
      <c r="J40" s="984"/>
      <c r="K40" s="984"/>
      <c r="L40" s="984"/>
      <c r="M40" s="984"/>
      <c r="N40" s="998"/>
      <c r="O40" s="998"/>
      <c r="P40" s="998"/>
      <c r="Q40" s="998"/>
      <c r="R40" s="998"/>
      <c r="S40" s="998"/>
    </row>
    <row r="41" spans="1:19" s="102" customFormat="1">
      <c r="A41" s="224">
        <v>3.4</v>
      </c>
      <c r="B41" s="134" t="s">
        <v>176</v>
      </c>
      <c r="C41" s="512">
        <v>1.23</v>
      </c>
      <c r="D41" s="1005" t="str">
        <f>Inputs!$D$80</f>
        <v>Skilled Electrical Worker BH</v>
      </c>
      <c r="E41" s="134">
        <v>1</v>
      </c>
      <c r="F41" s="130">
        <f>E41*C41</f>
        <v>1.23</v>
      </c>
      <c r="G41" s="149"/>
      <c r="H41" s="971">
        <f>Inputs!L$80</f>
        <v>122.54295007007411</v>
      </c>
      <c r="I41" s="971">
        <f>Inputs!M$80</f>
        <v>124.96041976315415</v>
      </c>
      <c r="J41" s="971">
        <f>Inputs!N$80</f>
        <v>127.16457642850023</v>
      </c>
      <c r="K41" s="971">
        <f>Inputs!O$80</f>
        <v>129.40761185733479</v>
      </c>
      <c r="L41" s="971">
        <f>Inputs!P$80</f>
        <v>131.69021182588875</v>
      </c>
      <c r="M41" s="971">
        <f>Inputs!Q$80</f>
        <v>134.01307420668928</v>
      </c>
      <c r="N41" s="971">
        <f t="shared" ref="N41:S41" si="12">H41*$F41</f>
        <v>150.72782858619115</v>
      </c>
      <c r="O41" s="971">
        <f t="shared" si="12"/>
        <v>153.70131630867959</v>
      </c>
      <c r="P41" s="971">
        <f t="shared" si="12"/>
        <v>156.41242900705527</v>
      </c>
      <c r="Q41" s="971">
        <f t="shared" si="12"/>
        <v>159.17136258452177</v>
      </c>
      <c r="R41" s="971">
        <f t="shared" si="12"/>
        <v>161.97896054584317</v>
      </c>
      <c r="S41" s="971">
        <f t="shared" si="12"/>
        <v>164.83608127422781</v>
      </c>
    </row>
    <row r="42" spans="1:19" s="102" customFormat="1">
      <c r="A42" s="99"/>
      <c r="B42" s="134"/>
      <c r="C42" s="512"/>
      <c r="D42" s="134"/>
      <c r="E42" s="134"/>
      <c r="F42" s="130"/>
      <c r="G42" s="149"/>
      <c r="H42" s="984"/>
      <c r="I42" s="984"/>
      <c r="J42" s="984"/>
      <c r="K42" s="984"/>
      <c r="L42" s="984"/>
      <c r="M42" s="984"/>
      <c r="N42" s="998"/>
      <c r="O42" s="998"/>
      <c r="P42" s="998"/>
      <c r="Q42" s="998"/>
      <c r="R42" s="998"/>
      <c r="S42" s="998"/>
    </row>
    <row r="43" spans="1:19" s="102" customFormat="1">
      <c r="A43" s="137">
        <v>3.5</v>
      </c>
      <c r="B43" s="134" t="s">
        <v>191</v>
      </c>
      <c r="C43" s="512">
        <v>1.59</v>
      </c>
      <c r="D43" s="1005" t="str">
        <f>Inputs!$D$80</f>
        <v>Skilled Electrical Worker BH</v>
      </c>
      <c r="E43" s="134">
        <v>2</v>
      </c>
      <c r="F43" s="130">
        <f>E43*C43</f>
        <v>3.18</v>
      </c>
      <c r="G43" s="149"/>
      <c r="H43" s="971">
        <f>Inputs!L$80</f>
        <v>122.54295007007411</v>
      </c>
      <c r="I43" s="971">
        <f>Inputs!M$80</f>
        <v>124.96041976315415</v>
      </c>
      <c r="J43" s="971">
        <f>Inputs!N$80</f>
        <v>127.16457642850023</v>
      </c>
      <c r="K43" s="971">
        <f>Inputs!O$80</f>
        <v>129.40761185733479</v>
      </c>
      <c r="L43" s="971">
        <f>Inputs!P$80</f>
        <v>131.69021182588875</v>
      </c>
      <c r="M43" s="971">
        <f>Inputs!Q$80</f>
        <v>134.01307420668928</v>
      </c>
      <c r="N43" s="971">
        <f t="shared" ref="N43:S43" si="13">H43*$F43</f>
        <v>389.68658122283568</v>
      </c>
      <c r="O43" s="971">
        <f t="shared" si="13"/>
        <v>397.3741348468302</v>
      </c>
      <c r="P43" s="971">
        <f t="shared" si="13"/>
        <v>404.38335304263074</v>
      </c>
      <c r="Q43" s="971">
        <f t="shared" si="13"/>
        <v>411.51620570632463</v>
      </c>
      <c r="R43" s="971">
        <f t="shared" si="13"/>
        <v>418.77487360632625</v>
      </c>
      <c r="S43" s="971">
        <f t="shared" si="13"/>
        <v>426.16157597727192</v>
      </c>
    </row>
    <row r="44" spans="1:19" s="102" customFormat="1">
      <c r="A44" s="99"/>
      <c r="B44" s="134"/>
      <c r="C44" s="512"/>
      <c r="D44" s="134"/>
      <c r="E44" s="134"/>
      <c r="F44" s="130"/>
      <c r="G44" s="167"/>
      <c r="H44" s="971"/>
      <c r="I44" s="971"/>
      <c r="J44" s="971"/>
      <c r="K44" s="971"/>
      <c r="L44" s="971"/>
      <c r="M44" s="971"/>
      <c r="N44" s="971"/>
      <c r="O44" s="971"/>
      <c r="P44" s="971"/>
      <c r="Q44" s="971"/>
      <c r="R44" s="971"/>
      <c r="S44" s="971"/>
    </row>
    <row r="45" spans="1:19" s="102" customFormat="1">
      <c r="A45" s="137">
        <v>3.6</v>
      </c>
      <c r="B45" s="134" t="s">
        <v>192</v>
      </c>
      <c r="C45" s="512">
        <v>0.17</v>
      </c>
      <c r="D45" s="1005" t="str">
        <f>Inputs!$D$80</f>
        <v>Skilled Electrical Worker BH</v>
      </c>
      <c r="E45" s="134">
        <v>1</v>
      </c>
      <c r="F45" s="130">
        <f>E45*C45</f>
        <v>0.17</v>
      </c>
      <c r="G45" s="149"/>
      <c r="H45" s="971">
        <f>Inputs!L$80</f>
        <v>122.54295007007411</v>
      </c>
      <c r="I45" s="971">
        <f>Inputs!M$80</f>
        <v>124.96041976315415</v>
      </c>
      <c r="J45" s="971">
        <f>Inputs!N$80</f>
        <v>127.16457642850023</v>
      </c>
      <c r="K45" s="971">
        <f>Inputs!O$80</f>
        <v>129.40761185733479</v>
      </c>
      <c r="L45" s="971">
        <f>Inputs!P$80</f>
        <v>131.69021182588875</v>
      </c>
      <c r="M45" s="971">
        <f>Inputs!Q$80</f>
        <v>134.01307420668928</v>
      </c>
      <c r="N45" s="971">
        <f t="shared" ref="N45:S45" si="14">H45*$F45</f>
        <v>20.8323015119126</v>
      </c>
      <c r="O45" s="971">
        <f t="shared" si="14"/>
        <v>21.243271359736205</v>
      </c>
      <c r="P45" s="971">
        <f t="shared" si="14"/>
        <v>21.617977992845042</v>
      </c>
      <c r="Q45" s="971">
        <f t="shared" si="14"/>
        <v>21.999294015746916</v>
      </c>
      <c r="R45" s="971">
        <f t="shared" si="14"/>
        <v>22.387336010401089</v>
      </c>
      <c r="S45" s="971">
        <f t="shared" si="14"/>
        <v>22.782222615137179</v>
      </c>
    </row>
    <row r="46" spans="1:19" s="102" customFormat="1">
      <c r="A46" s="137"/>
      <c r="B46" s="134"/>
      <c r="C46" s="512"/>
      <c r="D46" s="134"/>
      <c r="E46" s="134"/>
      <c r="F46" s="130"/>
      <c r="G46" s="149"/>
      <c r="H46" s="984"/>
      <c r="I46" s="984"/>
      <c r="J46" s="984"/>
      <c r="K46" s="984"/>
      <c r="L46" s="984"/>
      <c r="M46" s="984"/>
      <c r="N46" s="999"/>
      <c r="O46" s="999"/>
      <c r="P46" s="999"/>
      <c r="Q46" s="999"/>
      <c r="R46" s="999"/>
      <c r="S46" s="999"/>
    </row>
    <row r="47" spans="1:19" s="102" customFormat="1">
      <c r="A47" s="137">
        <v>3.7</v>
      </c>
      <c r="B47" s="134" t="s">
        <v>193</v>
      </c>
      <c r="C47" s="512">
        <v>2.0699999999999998</v>
      </c>
      <c r="D47" s="1005" t="str">
        <f>Inputs!$D$80</f>
        <v>Skilled Electrical Worker BH</v>
      </c>
      <c r="E47" s="134">
        <v>1</v>
      </c>
      <c r="F47" s="130">
        <f>E47*C47</f>
        <v>2.0699999999999998</v>
      </c>
      <c r="G47" s="149"/>
      <c r="H47" s="971">
        <f>Inputs!L$80</f>
        <v>122.54295007007411</v>
      </c>
      <c r="I47" s="971">
        <f>Inputs!M$80</f>
        <v>124.96041976315415</v>
      </c>
      <c r="J47" s="971">
        <f>Inputs!N$80</f>
        <v>127.16457642850023</v>
      </c>
      <c r="K47" s="971">
        <f>Inputs!O$80</f>
        <v>129.40761185733479</v>
      </c>
      <c r="L47" s="971">
        <f>Inputs!P$80</f>
        <v>131.69021182588875</v>
      </c>
      <c r="M47" s="971">
        <f>Inputs!Q$80</f>
        <v>134.01307420668928</v>
      </c>
      <c r="N47" s="971">
        <f t="shared" ref="N47:S47" si="15">H47*$F47</f>
        <v>253.6639066450534</v>
      </c>
      <c r="O47" s="971">
        <f t="shared" si="15"/>
        <v>258.66806890972907</v>
      </c>
      <c r="P47" s="971">
        <f t="shared" si="15"/>
        <v>263.23067320699545</v>
      </c>
      <c r="Q47" s="971">
        <f t="shared" si="15"/>
        <v>267.87375654468298</v>
      </c>
      <c r="R47" s="971">
        <f t="shared" si="15"/>
        <v>272.59873847958971</v>
      </c>
      <c r="S47" s="971">
        <f t="shared" si="15"/>
        <v>277.40706360784679</v>
      </c>
    </row>
    <row r="48" spans="1:19" s="102" customFormat="1">
      <c r="A48" s="137"/>
      <c r="B48" s="134"/>
      <c r="C48" s="512"/>
      <c r="D48" s="134"/>
      <c r="E48" s="134"/>
      <c r="F48" s="130"/>
      <c r="G48" s="135"/>
      <c r="H48" s="982"/>
      <c r="I48" s="982"/>
      <c r="J48" s="982"/>
      <c r="K48" s="982"/>
      <c r="L48" s="982"/>
      <c r="M48" s="982"/>
      <c r="N48" s="971"/>
      <c r="O48" s="971"/>
      <c r="P48" s="971"/>
      <c r="Q48" s="971"/>
      <c r="R48" s="971"/>
      <c r="S48" s="971"/>
    </row>
    <row r="49" spans="1:19" s="102" customFormat="1">
      <c r="A49" s="137">
        <v>3.8</v>
      </c>
      <c r="B49" s="134" t="s">
        <v>194</v>
      </c>
      <c r="C49" s="512">
        <v>0.59</v>
      </c>
      <c r="D49" s="1005" t="str">
        <f>Inputs!$D$80</f>
        <v>Skilled Electrical Worker BH</v>
      </c>
      <c r="E49" s="134">
        <v>2</v>
      </c>
      <c r="F49" s="130">
        <f>E49*C49</f>
        <v>1.18</v>
      </c>
      <c r="G49" s="135"/>
      <c r="H49" s="971">
        <f>Inputs!L$80</f>
        <v>122.54295007007411</v>
      </c>
      <c r="I49" s="971">
        <f>Inputs!M$80</f>
        <v>124.96041976315415</v>
      </c>
      <c r="J49" s="971">
        <f>Inputs!N$80</f>
        <v>127.16457642850023</v>
      </c>
      <c r="K49" s="971">
        <f>Inputs!O$80</f>
        <v>129.40761185733479</v>
      </c>
      <c r="L49" s="971">
        <f>Inputs!P$80</f>
        <v>131.69021182588875</v>
      </c>
      <c r="M49" s="971">
        <f>Inputs!Q$80</f>
        <v>134.01307420668928</v>
      </c>
      <c r="N49" s="971">
        <f t="shared" ref="N49:S49" si="16">H49*$F49</f>
        <v>144.60068108268746</v>
      </c>
      <c r="O49" s="971">
        <f t="shared" si="16"/>
        <v>147.45329532052187</v>
      </c>
      <c r="P49" s="971">
        <f t="shared" si="16"/>
        <v>150.05420018563026</v>
      </c>
      <c r="Q49" s="971">
        <f t="shared" si="16"/>
        <v>152.70098199165503</v>
      </c>
      <c r="R49" s="971">
        <f t="shared" si="16"/>
        <v>155.39444995454872</v>
      </c>
      <c r="S49" s="971">
        <f t="shared" si="16"/>
        <v>158.13542756389336</v>
      </c>
    </row>
    <row r="50" spans="1:19" s="102" customFormat="1">
      <c r="A50" s="148"/>
      <c r="B50" s="141" t="s">
        <v>44</v>
      </c>
      <c r="C50" s="142">
        <f>SUM(C35:C49)</f>
        <v>8.32</v>
      </c>
      <c r="D50" s="143" t="s">
        <v>105</v>
      </c>
      <c r="E50" s="143"/>
      <c r="F50" s="142">
        <f>SUM(F35:F49)</f>
        <v>10.5</v>
      </c>
      <c r="G50" s="144"/>
      <c r="H50" s="995"/>
      <c r="I50" s="995"/>
      <c r="J50" s="995"/>
      <c r="K50" s="995"/>
      <c r="L50" s="995"/>
      <c r="M50" s="995"/>
      <c r="N50" s="996">
        <f t="shared" ref="N50:S50" si="17">SUM(N35:N49)</f>
        <v>1286.7009757357782</v>
      </c>
      <c r="O50" s="996">
        <f t="shared" si="17"/>
        <v>1312.0844075131185</v>
      </c>
      <c r="P50" s="996">
        <f t="shared" si="17"/>
        <v>1335.2280524992523</v>
      </c>
      <c r="Q50" s="996">
        <f t="shared" si="17"/>
        <v>1358.7799245020151</v>
      </c>
      <c r="R50" s="996">
        <f t="shared" si="17"/>
        <v>1382.7472241718319</v>
      </c>
      <c r="S50" s="996">
        <f t="shared" si="17"/>
        <v>1407.1372791702374</v>
      </c>
    </row>
    <row r="51" spans="1:19" s="102" customFormat="1">
      <c r="A51" s="99"/>
      <c r="B51" s="129"/>
      <c r="C51" s="130"/>
      <c r="D51" s="134"/>
      <c r="E51" s="134"/>
      <c r="F51" s="130"/>
      <c r="G51" s="135"/>
      <c r="H51" s="984"/>
      <c r="I51" s="984"/>
      <c r="J51" s="984"/>
      <c r="K51" s="984"/>
      <c r="L51" s="984"/>
      <c r="M51" s="984"/>
      <c r="N51" s="984"/>
      <c r="O51" s="998"/>
      <c r="P51" s="998"/>
      <c r="Q51" s="998"/>
      <c r="R51" s="998"/>
      <c r="S51" s="998"/>
    </row>
    <row r="52" spans="1:19" s="102" customFormat="1">
      <c r="A52" s="99"/>
      <c r="B52" s="134"/>
      <c r="C52" s="130"/>
      <c r="D52" s="134"/>
      <c r="E52" s="134"/>
      <c r="F52" s="130"/>
      <c r="G52" s="135"/>
      <c r="H52" s="982"/>
      <c r="I52" s="982"/>
      <c r="J52" s="982"/>
      <c r="K52" s="982"/>
      <c r="L52" s="982"/>
      <c r="M52" s="982"/>
      <c r="N52" s="982"/>
      <c r="O52" s="1000"/>
      <c r="P52" s="1000"/>
      <c r="Q52" s="1000"/>
      <c r="R52" s="1000"/>
      <c r="S52" s="1000"/>
    </row>
    <row r="53" spans="1:19" s="102" customFormat="1">
      <c r="A53" s="137">
        <v>4.0999999999999996</v>
      </c>
      <c r="B53" s="134" t="s">
        <v>221</v>
      </c>
      <c r="C53" s="512">
        <v>0</v>
      </c>
      <c r="D53" s="1005" t="str">
        <f>Inputs!$D$80</f>
        <v>Skilled Electrical Worker BH</v>
      </c>
      <c r="E53" s="134">
        <v>1</v>
      </c>
      <c r="F53" s="130">
        <f>C53*E53</f>
        <v>0</v>
      </c>
      <c r="G53" s="225"/>
      <c r="H53" s="971">
        <f>Inputs!L$80</f>
        <v>122.54295007007411</v>
      </c>
      <c r="I53" s="971">
        <f>Inputs!M$80</f>
        <v>124.96041976315415</v>
      </c>
      <c r="J53" s="971">
        <f>Inputs!N$80</f>
        <v>127.16457642850023</v>
      </c>
      <c r="K53" s="971">
        <f>Inputs!O$80</f>
        <v>129.40761185733479</v>
      </c>
      <c r="L53" s="971">
        <f>Inputs!P$80</f>
        <v>131.69021182588875</v>
      </c>
      <c r="M53" s="971">
        <f>Inputs!Q$80</f>
        <v>134.01307420668928</v>
      </c>
      <c r="N53" s="971">
        <f t="shared" ref="N53:S53" si="18">H53*$F53</f>
        <v>0</v>
      </c>
      <c r="O53" s="971">
        <f t="shared" si="18"/>
        <v>0</v>
      </c>
      <c r="P53" s="971">
        <f t="shared" si="18"/>
        <v>0</v>
      </c>
      <c r="Q53" s="971">
        <f t="shared" si="18"/>
        <v>0</v>
      </c>
      <c r="R53" s="971">
        <f t="shared" si="18"/>
        <v>0</v>
      </c>
      <c r="S53" s="971">
        <f t="shared" si="18"/>
        <v>0</v>
      </c>
    </row>
    <row r="54" spans="1:19">
      <c r="A54" s="181"/>
      <c r="B54" s="134"/>
      <c r="C54" s="512"/>
      <c r="D54" s="134"/>
      <c r="E54" s="134"/>
      <c r="F54" s="130"/>
      <c r="G54" s="135"/>
      <c r="H54" s="982"/>
      <c r="I54" s="982"/>
      <c r="J54" s="982"/>
      <c r="K54" s="982"/>
      <c r="L54" s="982"/>
      <c r="M54" s="982"/>
      <c r="N54" s="982"/>
      <c r="O54" s="1000"/>
      <c r="P54" s="1000"/>
      <c r="Q54" s="1000"/>
      <c r="R54" s="1000"/>
      <c r="S54" s="1000"/>
    </row>
    <row r="55" spans="1:19">
      <c r="A55" s="181">
        <v>4.2</v>
      </c>
      <c r="B55" s="134" t="s">
        <v>177</v>
      </c>
      <c r="C55" s="512">
        <v>0</v>
      </c>
      <c r="D55" s="134" t="str">
        <f>Inputs!$D$82</f>
        <v>Support staff</v>
      </c>
      <c r="E55" s="134">
        <v>1</v>
      </c>
      <c r="F55" s="130">
        <f>C55*E55</f>
        <v>0</v>
      </c>
      <c r="G55" s="167"/>
      <c r="H55" s="971">
        <f>Inputs!L$82</f>
        <v>68.441017362959727</v>
      </c>
      <c r="I55" s="971">
        <f>Inputs!M$82</f>
        <v>69.791189569063036</v>
      </c>
      <c r="J55" s="971">
        <f>Inputs!N$82</f>
        <v>71.02222509185215</v>
      </c>
      <c r="K55" s="971">
        <f>Inputs!O$82</f>
        <v>72.274974651437702</v>
      </c>
      <c r="L55" s="971">
        <f>Inputs!P$82</f>
        <v>73.549821258208297</v>
      </c>
      <c r="M55" s="971">
        <f>Inputs!Q$82</f>
        <v>74.847154678410959</v>
      </c>
      <c r="N55" s="971">
        <f t="shared" ref="N55:S55" si="19">H55*$F55</f>
        <v>0</v>
      </c>
      <c r="O55" s="971">
        <f t="shared" si="19"/>
        <v>0</v>
      </c>
      <c r="P55" s="971">
        <f t="shared" si="19"/>
        <v>0</v>
      </c>
      <c r="Q55" s="971">
        <f t="shared" si="19"/>
        <v>0</v>
      </c>
      <c r="R55" s="971">
        <f t="shared" si="19"/>
        <v>0</v>
      </c>
      <c r="S55" s="971">
        <f t="shared" si="19"/>
        <v>0</v>
      </c>
    </row>
    <row r="56" spans="1:19">
      <c r="A56" s="181"/>
      <c r="B56" s="134" t="s">
        <v>196</v>
      </c>
      <c r="C56" s="512"/>
      <c r="D56" s="134"/>
      <c r="E56" s="134"/>
      <c r="F56" s="130"/>
      <c r="G56" s="135"/>
      <c r="H56" s="982"/>
      <c r="I56" s="982"/>
      <c r="J56" s="982"/>
      <c r="K56" s="982"/>
      <c r="L56" s="982"/>
      <c r="M56" s="982"/>
      <c r="N56" s="982"/>
      <c r="O56" s="1000"/>
      <c r="P56" s="1000"/>
      <c r="Q56" s="1000"/>
      <c r="R56" s="1000"/>
      <c r="S56" s="1000"/>
    </row>
    <row r="57" spans="1:19">
      <c r="A57" s="181"/>
      <c r="B57" s="134"/>
      <c r="C57" s="512"/>
      <c r="D57" s="134"/>
      <c r="E57" s="134"/>
      <c r="F57" s="130"/>
      <c r="G57" s="135"/>
      <c r="H57" s="982"/>
      <c r="I57" s="982"/>
      <c r="J57" s="982"/>
      <c r="K57" s="982"/>
      <c r="L57" s="982"/>
      <c r="M57" s="982"/>
      <c r="N57" s="982"/>
      <c r="O57" s="1000"/>
      <c r="P57" s="1000"/>
      <c r="Q57" s="1000"/>
      <c r="R57" s="1000"/>
      <c r="S57" s="1000"/>
    </row>
    <row r="58" spans="1:19">
      <c r="A58" s="181">
        <v>4.3</v>
      </c>
      <c r="B58" s="134" t="s">
        <v>178</v>
      </c>
      <c r="C58" s="512">
        <v>6.936416184971099E-2</v>
      </c>
      <c r="D58" s="134" t="str">
        <f>Inputs!$D$82</f>
        <v>Support staff</v>
      </c>
      <c r="E58" s="134">
        <v>1</v>
      </c>
      <c r="F58" s="130">
        <f>C58*E58</f>
        <v>6.936416184971099E-2</v>
      </c>
      <c r="G58" s="167"/>
      <c r="H58" s="971">
        <f>Inputs!L$82</f>
        <v>68.441017362959727</v>
      </c>
      <c r="I58" s="971">
        <f>Inputs!M$82</f>
        <v>69.791189569063036</v>
      </c>
      <c r="J58" s="971">
        <f>Inputs!N$82</f>
        <v>71.02222509185215</v>
      </c>
      <c r="K58" s="971">
        <f>Inputs!O$82</f>
        <v>72.274974651437702</v>
      </c>
      <c r="L58" s="971">
        <f>Inputs!P$82</f>
        <v>73.549821258208297</v>
      </c>
      <c r="M58" s="971">
        <f>Inputs!Q$82</f>
        <v>74.847154678410959</v>
      </c>
      <c r="N58" s="971">
        <f t="shared" ref="N58:S58" si="20">H58*$F58</f>
        <v>4.7473538055232183</v>
      </c>
      <c r="O58" s="971">
        <f t="shared" si="20"/>
        <v>4.8410073689523498</v>
      </c>
      <c r="P58" s="971">
        <f t="shared" si="20"/>
        <v>4.9263971161978377</v>
      </c>
      <c r="Q58" s="971">
        <f t="shared" si="20"/>
        <v>5.0132930394060837</v>
      </c>
      <c r="R58" s="971">
        <f t="shared" si="20"/>
        <v>5.1017217057716744</v>
      </c>
      <c r="S58" s="971">
        <f t="shared" si="20"/>
        <v>5.191710151103651</v>
      </c>
    </row>
    <row r="59" spans="1:19">
      <c r="A59" s="181"/>
      <c r="B59" s="134" t="s">
        <v>179</v>
      </c>
      <c r="C59" s="512"/>
      <c r="D59" s="134"/>
      <c r="E59" s="134"/>
      <c r="F59" s="130"/>
      <c r="G59" s="135"/>
      <c r="H59" s="982"/>
      <c r="I59" s="982"/>
      <c r="J59" s="982"/>
      <c r="K59" s="982"/>
      <c r="L59" s="982"/>
      <c r="M59" s="982"/>
      <c r="N59" s="982"/>
      <c r="O59" s="1000"/>
      <c r="P59" s="1000"/>
      <c r="Q59" s="1000"/>
      <c r="R59" s="1000"/>
      <c r="S59" s="1000"/>
    </row>
    <row r="60" spans="1:19">
      <c r="A60" s="181"/>
      <c r="B60" s="134"/>
      <c r="C60" s="512"/>
      <c r="D60" s="134"/>
      <c r="E60" s="134"/>
      <c r="F60" s="130"/>
      <c r="G60" s="135"/>
      <c r="H60" s="982"/>
      <c r="I60" s="982"/>
      <c r="J60" s="982"/>
      <c r="K60" s="982"/>
      <c r="L60" s="982"/>
      <c r="M60" s="982"/>
      <c r="N60" s="982"/>
      <c r="O60" s="1000"/>
      <c r="P60" s="1000"/>
      <c r="Q60" s="1000"/>
      <c r="R60" s="1000"/>
      <c r="S60" s="1000"/>
    </row>
    <row r="61" spans="1:19">
      <c r="A61" s="181">
        <v>4.4000000000000004</v>
      </c>
      <c r="B61" s="134" t="s">
        <v>180</v>
      </c>
      <c r="C61" s="512">
        <v>3.4682080924855495E-2</v>
      </c>
      <c r="D61" s="134" t="str">
        <f>Inputs!$D$82</f>
        <v>Support staff</v>
      </c>
      <c r="E61" s="134">
        <v>1</v>
      </c>
      <c r="F61" s="130">
        <f>C61*E61</f>
        <v>3.4682080924855495E-2</v>
      </c>
      <c r="G61" s="167"/>
      <c r="H61" s="971">
        <f>Inputs!L$82</f>
        <v>68.441017362959727</v>
      </c>
      <c r="I61" s="971">
        <f>Inputs!M$82</f>
        <v>69.791189569063036</v>
      </c>
      <c r="J61" s="971">
        <f>Inputs!N$82</f>
        <v>71.02222509185215</v>
      </c>
      <c r="K61" s="971">
        <f>Inputs!O$82</f>
        <v>72.274974651437702</v>
      </c>
      <c r="L61" s="971">
        <f>Inputs!P$82</f>
        <v>73.549821258208297</v>
      </c>
      <c r="M61" s="971">
        <f>Inputs!Q$82</f>
        <v>74.847154678410959</v>
      </c>
      <c r="N61" s="971">
        <f t="shared" ref="N61:S61" si="21">H61*$F61</f>
        <v>2.3736769027616091</v>
      </c>
      <c r="O61" s="971">
        <f t="shared" si="21"/>
        <v>2.4205036844761749</v>
      </c>
      <c r="P61" s="971">
        <f t="shared" si="21"/>
        <v>2.4631985580989189</v>
      </c>
      <c r="Q61" s="971">
        <f t="shared" si="21"/>
        <v>2.5066465197030419</v>
      </c>
      <c r="R61" s="971">
        <f t="shared" si="21"/>
        <v>2.5508608528858372</v>
      </c>
      <c r="S61" s="971">
        <f t="shared" si="21"/>
        <v>2.5958550755518255</v>
      </c>
    </row>
    <row r="62" spans="1:19">
      <c r="A62" s="181"/>
      <c r="B62" s="134"/>
      <c r="C62" s="512"/>
      <c r="D62" s="134"/>
      <c r="E62" s="134"/>
      <c r="F62" s="130"/>
      <c r="G62" s="135"/>
      <c r="H62" s="982"/>
      <c r="I62" s="982"/>
      <c r="J62" s="982"/>
      <c r="K62" s="982"/>
      <c r="L62" s="982"/>
      <c r="M62" s="982"/>
      <c r="N62" s="982"/>
      <c r="O62" s="1000"/>
      <c r="P62" s="1000"/>
      <c r="Q62" s="1000"/>
      <c r="R62" s="1000"/>
      <c r="S62" s="1000"/>
    </row>
    <row r="63" spans="1:19">
      <c r="A63" s="181">
        <v>4.5</v>
      </c>
      <c r="B63" s="134" t="s">
        <v>181</v>
      </c>
      <c r="C63" s="512">
        <v>3.6416184971098269E-2</v>
      </c>
      <c r="D63" s="134" t="str">
        <f>Inputs!$D$82</f>
        <v>Support staff</v>
      </c>
      <c r="E63" s="134">
        <v>1</v>
      </c>
      <c r="F63" s="130">
        <f>C63*E63</f>
        <v>3.6416184971098269E-2</v>
      </c>
      <c r="G63" s="167"/>
      <c r="H63" s="971">
        <f>Inputs!L$82</f>
        <v>68.441017362959727</v>
      </c>
      <c r="I63" s="971">
        <f>Inputs!M$82</f>
        <v>69.791189569063036</v>
      </c>
      <c r="J63" s="971">
        <f>Inputs!N$82</f>
        <v>71.02222509185215</v>
      </c>
      <c r="K63" s="971">
        <f>Inputs!O$82</f>
        <v>72.274974651437702</v>
      </c>
      <c r="L63" s="971">
        <f>Inputs!P$82</f>
        <v>73.549821258208297</v>
      </c>
      <c r="M63" s="971">
        <f>Inputs!Q$82</f>
        <v>74.847154678410959</v>
      </c>
      <c r="N63" s="971">
        <f t="shared" ref="N63:S63" si="22">H63*$F63</f>
        <v>2.4923607478996899</v>
      </c>
      <c r="O63" s="971">
        <f t="shared" si="22"/>
        <v>2.5415288686999835</v>
      </c>
      <c r="P63" s="971">
        <f t="shared" si="22"/>
        <v>2.5863584860038644</v>
      </c>
      <c r="Q63" s="971">
        <f t="shared" si="22"/>
        <v>2.6319788456881938</v>
      </c>
      <c r="R63" s="971">
        <f t="shared" si="22"/>
        <v>2.678403895530129</v>
      </c>
      <c r="S63" s="971">
        <f t="shared" si="22"/>
        <v>2.7256478293294166</v>
      </c>
    </row>
    <row r="64" spans="1:19">
      <c r="A64" s="181"/>
      <c r="B64" s="134"/>
      <c r="C64" s="512"/>
      <c r="D64" s="134"/>
      <c r="E64" s="134"/>
      <c r="F64" s="130"/>
      <c r="G64" s="135"/>
      <c r="H64" s="982"/>
      <c r="I64" s="982"/>
      <c r="J64" s="982"/>
      <c r="K64" s="982"/>
      <c r="L64" s="982"/>
      <c r="M64" s="982"/>
      <c r="N64" s="982"/>
      <c r="O64" s="1000"/>
      <c r="P64" s="1000"/>
      <c r="Q64" s="1000"/>
      <c r="R64" s="1000"/>
      <c r="S64" s="1000"/>
    </row>
    <row r="65" spans="1:19">
      <c r="A65" s="181">
        <v>4.5999999999999996</v>
      </c>
      <c r="B65" s="134" t="s">
        <v>146</v>
      </c>
      <c r="C65" s="512">
        <v>2.6011560693641616E-2</v>
      </c>
      <c r="D65" s="134" t="str">
        <f>Inputs!$D$82</f>
        <v>Support staff</v>
      </c>
      <c r="E65" s="134">
        <v>1</v>
      </c>
      <c r="F65" s="130">
        <f>C65*E65</f>
        <v>2.6011560693641616E-2</v>
      </c>
      <c r="G65" s="167"/>
      <c r="H65" s="971">
        <f>Inputs!L$82</f>
        <v>68.441017362959727</v>
      </c>
      <c r="I65" s="971">
        <f>Inputs!M$82</f>
        <v>69.791189569063036</v>
      </c>
      <c r="J65" s="971">
        <f>Inputs!N$82</f>
        <v>71.02222509185215</v>
      </c>
      <c r="K65" s="971">
        <f>Inputs!O$82</f>
        <v>72.274974651437702</v>
      </c>
      <c r="L65" s="971">
        <f>Inputs!P$82</f>
        <v>73.549821258208297</v>
      </c>
      <c r="M65" s="971">
        <f>Inputs!Q$82</f>
        <v>74.847154678410959</v>
      </c>
      <c r="N65" s="971">
        <f t="shared" ref="N65:S65" si="23">H65*$F65</f>
        <v>1.7802576770712066</v>
      </c>
      <c r="O65" s="971">
        <f t="shared" si="23"/>
        <v>1.8153777633571309</v>
      </c>
      <c r="P65" s="971">
        <f t="shared" si="23"/>
        <v>1.8473989185741886</v>
      </c>
      <c r="Q65" s="971">
        <f t="shared" si="23"/>
        <v>1.8799848897772811</v>
      </c>
      <c r="R65" s="971">
        <f t="shared" si="23"/>
        <v>1.9131456396643776</v>
      </c>
      <c r="S65" s="971">
        <f t="shared" si="23"/>
        <v>1.9468913066638687</v>
      </c>
    </row>
    <row r="66" spans="1:19">
      <c r="A66" s="187"/>
      <c r="B66" s="141" t="s">
        <v>44</v>
      </c>
      <c r="C66" s="183">
        <f>SUM(C51:C65)</f>
        <v>0.16647398843930636</v>
      </c>
      <c r="D66" s="232"/>
      <c r="E66" s="232"/>
      <c r="F66" s="183">
        <f>SUM(F51:F65)</f>
        <v>0.16647398843930636</v>
      </c>
      <c r="G66" s="144"/>
      <c r="H66" s="991"/>
      <c r="I66" s="991"/>
      <c r="J66" s="991"/>
      <c r="K66" s="991"/>
      <c r="L66" s="991"/>
      <c r="M66" s="991"/>
      <c r="N66" s="992">
        <f t="shared" ref="N66:S66" si="24">SUM(N53:N65)</f>
        <v>11.393649133255725</v>
      </c>
      <c r="O66" s="992">
        <f t="shared" si="24"/>
        <v>11.618417685485639</v>
      </c>
      <c r="P66" s="992">
        <f t="shared" si="24"/>
        <v>11.82335307887481</v>
      </c>
      <c r="Q66" s="992">
        <f t="shared" si="24"/>
        <v>12.031903294574601</v>
      </c>
      <c r="R66" s="992">
        <f t="shared" si="24"/>
        <v>12.24413209385202</v>
      </c>
      <c r="S66" s="992">
        <f t="shared" si="24"/>
        <v>12.460104362648762</v>
      </c>
    </row>
    <row r="67" spans="1:19">
      <c r="A67" s="120"/>
      <c r="B67" s="226" t="s">
        <v>182</v>
      </c>
      <c r="C67" s="192"/>
      <c r="D67" s="191"/>
      <c r="E67" s="191"/>
      <c r="F67" s="192"/>
      <c r="G67" s="167"/>
      <c r="H67" s="971"/>
      <c r="I67" s="971"/>
      <c r="J67" s="971"/>
      <c r="K67" s="971"/>
      <c r="L67" s="971"/>
      <c r="M67" s="971"/>
      <c r="N67" s="971"/>
      <c r="O67" s="971"/>
      <c r="P67" s="971"/>
      <c r="Q67" s="971"/>
      <c r="R67" s="971"/>
      <c r="S67" s="971"/>
    </row>
    <row r="68" spans="1:19">
      <c r="A68" s="181">
        <v>5.0999999999999996</v>
      </c>
      <c r="B68" s="227" t="s">
        <v>183</v>
      </c>
      <c r="C68" s="176"/>
      <c r="D68" s="180"/>
      <c r="E68" s="180"/>
      <c r="F68" s="176"/>
      <c r="G68" s="167"/>
      <c r="H68" s="971"/>
      <c r="I68" s="971"/>
      <c r="J68" s="971"/>
      <c r="K68" s="971"/>
      <c r="L68" s="971"/>
      <c r="M68" s="971"/>
      <c r="N68" s="971">
        <f>Inputs!L91</f>
        <v>170.91787703657553</v>
      </c>
      <c r="O68" s="971">
        <f>Inputs!M91</f>
        <v>170.91787703657553</v>
      </c>
      <c r="P68" s="971">
        <f>Inputs!N91</f>
        <v>170.91787703657553</v>
      </c>
      <c r="Q68" s="971">
        <f>Inputs!O91</f>
        <v>170.91787703657553</v>
      </c>
      <c r="R68" s="971">
        <f>Inputs!P91</f>
        <v>170.91787703657553</v>
      </c>
      <c r="S68" s="971">
        <f>Inputs!Q91</f>
        <v>170.91787703657553</v>
      </c>
    </row>
    <row r="69" spans="1:19">
      <c r="A69" s="187"/>
      <c r="B69" s="182"/>
      <c r="C69" s="192"/>
      <c r="D69" s="191"/>
      <c r="E69" s="191"/>
      <c r="F69" s="192"/>
      <c r="G69" s="167"/>
      <c r="H69" s="992"/>
      <c r="I69" s="992"/>
      <c r="J69" s="992"/>
      <c r="K69" s="992"/>
      <c r="L69" s="992"/>
      <c r="M69" s="992"/>
      <c r="N69" s="992">
        <f t="shared" ref="N69:S69" si="25">SUM(N68)</f>
        <v>170.91787703657553</v>
      </c>
      <c r="O69" s="992">
        <f t="shared" si="25"/>
        <v>170.91787703657553</v>
      </c>
      <c r="P69" s="992">
        <f t="shared" si="25"/>
        <v>170.91787703657553</v>
      </c>
      <c r="Q69" s="992">
        <f t="shared" si="25"/>
        <v>170.91787703657553</v>
      </c>
      <c r="R69" s="992">
        <f t="shared" si="25"/>
        <v>170.91787703657553</v>
      </c>
      <c r="S69" s="992">
        <f t="shared" si="25"/>
        <v>170.91787703657553</v>
      </c>
    </row>
    <row r="70" spans="1:19">
      <c r="A70" s="233"/>
      <c r="B70" s="152"/>
      <c r="C70" s="189"/>
      <c r="D70" s="191"/>
      <c r="E70" s="191"/>
      <c r="F70" s="192"/>
      <c r="G70" s="135"/>
      <c r="H70" s="982"/>
      <c r="I70" s="982"/>
      <c r="J70" s="982"/>
      <c r="K70" s="982"/>
      <c r="L70" s="982"/>
      <c r="M70" s="982"/>
      <c r="N70" s="982"/>
      <c r="O70" s="1000"/>
      <c r="P70" s="1000"/>
      <c r="Q70" s="1000"/>
      <c r="R70" s="1000"/>
      <c r="S70" s="1000"/>
    </row>
    <row r="71" spans="1:19">
      <c r="A71" s="233"/>
      <c r="B71" s="152" t="s">
        <v>184</v>
      </c>
      <c r="C71" s="193">
        <f>C26+C32+C50+C66</f>
        <v>10.386666666666667</v>
      </c>
      <c r="D71" s="1008"/>
      <c r="E71" s="228"/>
      <c r="F71" s="193">
        <f>F26+F32+F50+F66</f>
        <v>14.033333333333335</v>
      </c>
      <c r="G71" s="156"/>
      <c r="H71" s="991"/>
      <c r="I71" s="991"/>
      <c r="J71" s="991"/>
      <c r="K71" s="991"/>
      <c r="L71" s="991"/>
      <c r="M71" s="991"/>
      <c r="N71" s="992">
        <f t="shared" ref="N71:S71" si="26">N26+N32+N50+N66+N69</f>
        <v>1858.14278339568</v>
      </c>
      <c r="O71" s="992">
        <f t="shared" si="26"/>
        <v>1891.4275629297172</v>
      </c>
      <c r="P71" s="992">
        <f t="shared" si="26"/>
        <v>1921.7753554478732</v>
      </c>
      <c r="Q71" s="992">
        <f t="shared" si="26"/>
        <v>1952.6584477776355</v>
      </c>
      <c r="R71" s="992">
        <f t="shared" si="26"/>
        <v>1984.0862819859394</v>
      </c>
      <c r="S71" s="992">
        <f t="shared" si="26"/>
        <v>2016.0684666868146</v>
      </c>
    </row>
    <row r="72" spans="1:19">
      <c r="H72" s="979"/>
      <c r="I72" s="980"/>
      <c r="J72" s="980"/>
      <c r="K72" s="980"/>
      <c r="L72" s="980"/>
      <c r="M72" s="980"/>
      <c r="N72" s="980"/>
    </row>
    <row r="73" spans="1:19" s="102" customFormat="1">
      <c r="B73" s="152"/>
      <c r="F73" s="157"/>
      <c r="G73" s="107"/>
      <c r="H73"/>
      <c r="I73"/>
      <c r="J73"/>
      <c r="K73"/>
      <c r="L73"/>
      <c r="M73"/>
      <c r="N73"/>
      <c r="O73"/>
      <c r="P73"/>
      <c r="Q73"/>
      <c r="R73"/>
      <c r="S73"/>
    </row>
    <row r="74" spans="1:19" s="102" customFormat="1">
      <c r="F74" s="157"/>
      <c r="G74" s="107"/>
      <c r="H74"/>
      <c r="I74"/>
      <c r="J74"/>
      <c r="K74"/>
      <c r="L74"/>
      <c r="M74"/>
      <c r="N74"/>
      <c r="O74"/>
      <c r="P74"/>
      <c r="Q74"/>
      <c r="R74"/>
      <c r="S74"/>
    </row>
    <row r="75" spans="1:19" s="102" customFormat="1">
      <c r="B75" s="152"/>
      <c r="F75" s="157"/>
      <c r="G75" s="107"/>
      <c r="H75"/>
      <c r="I75"/>
      <c r="J75"/>
      <c r="K75"/>
      <c r="L75"/>
      <c r="M75"/>
      <c r="N75"/>
      <c r="O75"/>
      <c r="P75"/>
      <c r="Q75"/>
      <c r="R75"/>
      <c r="S75"/>
    </row>
    <row r="76" spans="1:19" s="102" customFormat="1">
      <c r="B76" s="152"/>
      <c r="F76" s="157"/>
      <c r="G76" s="107"/>
      <c r="H76" s="1001"/>
      <c r="I76" s="1002"/>
      <c r="J76" s="1002"/>
      <c r="K76" s="1002"/>
      <c r="L76" s="1002"/>
      <c r="M76" s="1002"/>
      <c r="N76" s="255"/>
      <c r="O76" s="255"/>
      <c r="P76" s="255"/>
      <c r="Q76" s="255"/>
      <c r="R76" s="255"/>
      <c r="S76" s="255"/>
    </row>
    <row r="77" spans="1:19">
      <c r="B77" s="354" t="s">
        <v>229</v>
      </c>
      <c r="H77" s="979"/>
      <c r="I77" s="979"/>
      <c r="J77" s="979"/>
      <c r="K77" s="979"/>
      <c r="L77" s="979"/>
      <c r="M77" s="979"/>
      <c r="N77" s="979">
        <f>N71-N78</f>
        <v>1687.2249063591044</v>
      </c>
      <c r="O77" s="979">
        <f t="shared" ref="O77:S77" si="27">O71-O78</f>
        <v>1720.5096858931415</v>
      </c>
      <c r="P77" s="979">
        <f t="shared" si="27"/>
        <v>1750.8574784112975</v>
      </c>
      <c r="Q77" s="979">
        <f t="shared" si="27"/>
        <v>1781.7405707410599</v>
      </c>
      <c r="R77" s="979">
        <f t="shared" si="27"/>
        <v>1813.1684049493638</v>
      </c>
      <c r="S77" s="979">
        <f t="shared" si="27"/>
        <v>1845.150589650239</v>
      </c>
    </row>
    <row r="78" spans="1:19">
      <c r="B78" s="354" t="s">
        <v>43</v>
      </c>
      <c r="H78" s="979"/>
      <c r="I78" s="979"/>
      <c r="J78" s="979"/>
      <c r="K78" s="979"/>
      <c r="L78" s="979"/>
      <c r="M78" s="979"/>
      <c r="N78" s="979">
        <f>N69</f>
        <v>170.91787703657553</v>
      </c>
      <c r="O78" s="979">
        <f t="shared" ref="O78:S78" si="28">O69</f>
        <v>170.91787703657553</v>
      </c>
      <c r="P78" s="979">
        <f t="shared" si="28"/>
        <v>170.91787703657553</v>
      </c>
      <c r="Q78" s="979">
        <f t="shared" si="28"/>
        <v>170.91787703657553</v>
      </c>
      <c r="R78" s="979">
        <f t="shared" si="28"/>
        <v>170.91787703657553</v>
      </c>
      <c r="S78" s="979">
        <f t="shared" si="28"/>
        <v>170.91787703657553</v>
      </c>
    </row>
    <row r="79" spans="1:19">
      <c r="B79" s="354" t="s">
        <v>232</v>
      </c>
      <c r="H79" s="979"/>
      <c r="I79" s="979"/>
      <c r="J79" s="979"/>
      <c r="K79" s="979"/>
      <c r="L79" s="979"/>
      <c r="M79" s="979"/>
      <c r="N79" s="980"/>
      <c r="O79" s="980"/>
      <c r="P79" s="980"/>
      <c r="Q79" s="980"/>
      <c r="R79" s="980"/>
      <c r="S79" s="980"/>
    </row>
    <row r="80" spans="1:19">
      <c r="B80" s="354" t="s">
        <v>238</v>
      </c>
      <c r="H80" s="979"/>
      <c r="I80" s="979"/>
      <c r="J80" s="979"/>
      <c r="K80" s="979"/>
      <c r="L80" s="979"/>
      <c r="M80" s="979"/>
      <c r="N80" s="979">
        <f>SUM(N81,N77:N79)*(Inputs!$M$27)</f>
        <v>245.07045170205623</v>
      </c>
      <c r="O80" s="979">
        <f>SUM(O81,O77:O79)*(Inputs!$M$27)</f>
        <v>249.46038127480037</v>
      </c>
      <c r="P80" s="979">
        <f>SUM(P81,P77:P79)*(Inputs!$M$27)</f>
        <v>253.46295163001994</v>
      </c>
      <c r="Q80" s="979">
        <f>SUM(Q81,Q77:Q79)*(Inputs!$M$27)</f>
        <v>257.53612267739231</v>
      </c>
      <c r="R80" s="979">
        <f>SUM(R81,R77:R79)*(Inputs!$M$27)</f>
        <v>261.68113973112548</v>
      </c>
      <c r="S80" s="979">
        <f>SUM(S81,S77:S79)*(Inputs!$M$27)</f>
        <v>265.899270071324</v>
      </c>
    </row>
    <row r="81" spans="2:19">
      <c r="B81" s="354" t="s">
        <v>237</v>
      </c>
      <c r="H81" s="979"/>
      <c r="I81" s="979"/>
      <c r="J81" s="979"/>
      <c r="K81" s="979"/>
      <c r="L81" s="979"/>
      <c r="M81" s="979"/>
      <c r="N81" s="979">
        <f>SUM(N77:N79)*(Inputs!$M$26)</f>
        <v>167.2328505056112</v>
      </c>
      <c r="O81" s="979">
        <f>SUM(O77:O79)*(Inputs!$M$26)</f>
        <v>170.22848066367453</v>
      </c>
      <c r="P81" s="979">
        <f>SUM(P77:P79)*(Inputs!$M$26)</f>
        <v>172.95978199030858</v>
      </c>
      <c r="Q81" s="979">
        <f>SUM(Q77:Q79)*(Inputs!$M$26)</f>
        <v>175.73926029998719</v>
      </c>
      <c r="R81" s="979">
        <f>SUM(R77:R79)*(Inputs!$M$26)</f>
        <v>178.56776537873455</v>
      </c>
      <c r="S81" s="979">
        <f>SUM(S77:S79)*(Inputs!$M$26)</f>
        <v>181.44616200181332</v>
      </c>
    </row>
    <row r="82" spans="2:19">
      <c r="B82" s="989" t="s">
        <v>85</v>
      </c>
      <c r="H82" s="396"/>
      <c r="I82" s="396"/>
      <c r="J82" s="396"/>
      <c r="K82" s="396"/>
      <c r="L82" s="396"/>
      <c r="M82" s="396"/>
      <c r="N82" s="979">
        <f>SUM(N77:N81)*Inputs!$M$28</f>
        <v>158.93122599223435</v>
      </c>
      <c r="O82" s="979">
        <f>SUM(O77:O81)*Inputs!$M$28</f>
        <v>161.77814974077347</v>
      </c>
      <c r="P82" s="979">
        <f>SUM(P77:P81)*Inputs!$M$28</f>
        <v>164.37386623477417</v>
      </c>
      <c r="Q82" s="979">
        <f>SUM(Q77:Q81)*Inputs!$M$28</f>
        <v>167.01536815285107</v>
      </c>
      <c r="R82" s="979">
        <f>SUM(R77:R81)*Inputs!$M$28</f>
        <v>169.70346309670597</v>
      </c>
      <c r="S82" s="979">
        <f>SUM(S77:S81)*Inputs!$M$28</f>
        <v>172.43897291319664</v>
      </c>
    </row>
    <row r="83" spans="2:19">
      <c r="B83" s="989"/>
      <c r="H83" s="396"/>
      <c r="I83" s="396"/>
      <c r="J83" s="396"/>
      <c r="K83" s="396"/>
      <c r="L83" s="396"/>
      <c r="M83" s="396"/>
      <c r="N83" s="606"/>
      <c r="O83" s="606"/>
      <c r="P83" s="606"/>
      <c r="Q83" s="606"/>
      <c r="R83" s="606"/>
      <c r="S83" s="606"/>
    </row>
    <row r="84" spans="2:19">
      <c r="B84" s="988" t="s">
        <v>527</v>
      </c>
      <c r="H84" s="396"/>
      <c r="I84" s="396"/>
      <c r="J84" s="396"/>
      <c r="K84" s="396"/>
      <c r="L84" s="396"/>
      <c r="M84" s="396"/>
      <c r="N84" s="448">
        <f>SUM(N77:N83)</f>
        <v>2429.3773115955819</v>
      </c>
      <c r="O84" s="448">
        <f t="shared" ref="O84:S84" si="29">SUM(O77:O83)</f>
        <v>2472.8945746089657</v>
      </c>
      <c r="P84" s="448">
        <f t="shared" si="29"/>
        <v>2512.5719553029762</v>
      </c>
      <c r="Q84" s="448">
        <f t="shared" si="29"/>
        <v>2552.949198907866</v>
      </c>
      <c r="R84" s="448">
        <f t="shared" si="29"/>
        <v>2594.0386501925054</v>
      </c>
      <c r="S84" s="448">
        <f t="shared" si="29"/>
        <v>2635.8528716731485</v>
      </c>
    </row>
    <row r="85" spans="2:19">
      <c r="B85" s="990" t="s">
        <v>39</v>
      </c>
      <c r="H85" s="979"/>
      <c r="I85" s="980"/>
      <c r="J85" s="980"/>
      <c r="K85" s="980"/>
      <c r="L85" s="980"/>
      <c r="M85" s="980"/>
      <c r="N85" s="981">
        <f>(N71*(1+Inputs!$M$29))-N84</f>
        <v>0</v>
      </c>
      <c r="O85" s="981">
        <f>(O71*(1+Inputs!$M$29))-O84</f>
        <v>0</v>
      </c>
      <c r="P85" s="981">
        <f>(P71*(1+Inputs!$M$29))-P84</f>
        <v>0</v>
      </c>
      <c r="Q85" s="981">
        <f>(Q71*(1+Inputs!$M$29))-Q84</f>
        <v>0</v>
      </c>
      <c r="R85" s="981">
        <f>(R71*(1+Inputs!$M$29))-R84</f>
        <v>0</v>
      </c>
      <c r="S85" s="981">
        <f>(S71*(1+Inputs!$M$29))-S84</f>
        <v>0</v>
      </c>
    </row>
  </sheetData>
  <mergeCells count="3">
    <mergeCell ref="A1:S1"/>
    <mergeCell ref="H3:M3"/>
    <mergeCell ref="N3:S3"/>
  </mergeCells>
  <pageMargins left="0.39370078740157483" right="0.39370078740157483" top="0.39370078740157483" bottom="0.98425196850393704" header="0.51181102362204722" footer="0.51181102362204722"/>
  <pageSetup paperSize="9" scale="49" orientation="landscape" r:id="rId1"/>
  <headerFooter alignWithMargins="0">
    <oddFooter>&amp;C&amp;P</oddFooter>
  </headerFooter>
  <rowBreaks count="1" manualBreakCount="1">
    <brk id="13"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1"/>
    <pageSetUpPr fitToPage="1"/>
  </sheetPr>
  <dimension ref="A1:AC92"/>
  <sheetViews>
    <sheetView showGridLines="0" zoomScale="70" zoomScaleNormal="70" workbookViewId="0">
      <pane xSplit="2" ySplit="5" topLeftCell="C6" activePane="bottomRight" state="frozen"/>
      <selection activeCell="B146" sqref="B146"/>
      <selection pane="topRight" activeCell="B146" sqref="B146"/>
      <selection pane="bottomLeft" activeCell="B146" sqref="B146"/>
      <selection pane="bottomRight" activeCell="C6" sqref="C6"/>
    </sheetView>
  </sheetViews>
  <sheetFormatPr defaultRowHeight="12.75" outlineLevelCol="1"/>
  <cols>
    <col min="1" max="1" width="9" style="88" bestFit="1" customWidth="1"/>
    <col min="2" max="2" width="61.7109375" style="102" customWidth="1"/>
    <col min="3" max="3" width="9.7109375" style="88" bestFit="1" customWidth="1"/>
    <col min="4" max="4" width="26.85546875" style="88" bestFit="1" customWidth="1"/>
    <col min="5" max="5" width="8.5703125" style="88" bestFit="1" customWidth="1"/>
    <col min="6" max="6" width="8.5703125" style="158" bestFit="1" customWidth="1"/>
    <col min="7" max="7" width="1" style="158" customWidth="1"/>
    <col min="8" max="8" width="10.42578125" style="108" customWidth="1" outlineLevel="1"/>
    <col min="9" max="9" width="9.5703125" style="158" bestFit="1" customWidth="1" outlineLevel="1"/>
    <col min="10" max="13" width="9.42578125" style="158" customWidth="1" outlineLevel="1"/>
    <col min="14" max="14" width="12" style="158" customWidth="1"/>
    <col min="15" max="15" width="12" style="88" customWidth="1"/>
    <col min="16" max="16" width="11.7109375" style="88" customWidth="1"/>
    <col min="17" max="17" width="11" style="88" customWidth="1"/>
    <col min="18" max="18" width="10.85546875" style="88" customWidth="1"/>
    <col min="19" max="19" width="11.42578125" style="88" customWidth="1"/>
    <col min="20" max="256" width="9.140625" style="88"/>
    <col min="257" max="257" width="9" style="88" bestFit="1" customWidth="1"/>
    <col min="258" max="258" width="61.7109375" style="88" customWidth="1"/>
    <col min="259" max="259" width="9.7109375" style="88" bestFit="1" customWidth="1"/>
    <col min="260" max="260" width="11.5703125" style="88" bestFit="1" customWidth="1"/>
    <col min="261" max="262" width="8.5703125" style="88" bestFit="1" customWidth="1"/>
    <col min="263" max="263" width="1" style="88" customWidth="1"/>
    <col min="264" max="264" width="10.42578125" style="88" customWidth="1"/>
    <col min="265" max="265" width="9.5703125" style="88" bestFit="1" customWidth="1"/>
    <col min="266" max="269" width="9.42578125" style="88" customWidth="1"/>
    <col min="270" max="271" width="12" style="88" customWidth="1"/>
    <col min="272" max="272" width="11.7109375" style="88" customWidth="1"/>
    <col min="273" max="273" width="11" style="88" customWidth="1"/>
    <col min="274" max="274" width="10.85546875" style="88" customWidth="1"/>
    <col min="275" max="275" width="11.42578125" style="88" customWidth="1"/>
    <col min="276" max="512" width="9.140625" style="88"/>
    <col min="513" max="513" width="9" style="88" bestFit="1" customWidth="1"/>
    <col min="514" max="514" width="61.7109375" style="88" customWidth="1"/>
    <col min="515" max="515" width="9.7109375" style="88" bestFit="1" customWidth="1"/>
    <col min="516" max="516" width="11.5703125" style="88" bestFit="1" customWidth="1"/>
    <col min="517" max="518" width="8.5703125" style="88" bestFit="1" customWidth="1"/>
    <col min="519" max="519" width="1" style="88" customWidth="1"/>
    <col min="520" max="520" width="10.42578125" style="88" customWidth="1"/>
    <col min="521" max="521" width="9.5703125" style="88" bestFit="1" customWidth="1"/>
    <col min="522" max="525" width="9.42578125" style="88" customWidth="1"/>
    <col min="526" max="527" width="12" style="88" customWidth="1"/>
    <col min="528" max="528" width="11.7109375" style="88" customWidth="1"/>
    <col min="529" max="529" width="11" style="88" customWidth="1"/>
    <col min="530" max="530" width="10.85546875" style="88" customWidth="1"/>
    <col min="531" max="531" width="11.42578125" style="88" customWidth="1"/>
    <col min="532" max="768" width="9.140625" style="88"/>
    <col min="769" max="769" width="9" style="88" bestFit="1" customWidth="1"/>
    <col min="770" max="770" width="61.7109375" style="88" customWidth="1"/>
    <col min="771" max="771" width="9.7109375" style="88" bestFit="1" customWidth="1"/>
    <col min="772" max="772" width="11.5703125" style="88" bestFit="1" customWidth="1"/>
    <col min="773" max="774" width="8.5703125" style="88" bestFit="1" customWidth="1"/>
    <col min="775" max="775" width="1" style="88" customWidth="1"/>
    <col min="776" max="776" width="10.42578125" style="88" customWidth="1"/>
    <col min="777" max="777" width="9.5703125" style="88" bestFit="1" customWidth="1"/>
    <col min="778" max="781" width="9.42578125" style="88" customWidth="1"/>
    <col min="782" max="783" width="12" style="88" customWidth="1"/>
    <col min="784" max="784" width="11.7109375" style="88" customWidth="1"/>
    <col min="785" max="785" width="11" style="88" customWidth="1"/>
    <col min="786" max="786" width="10.85546875" style="88" customWidth="1"/>
    <col min="787" max="787" width="11.42578125" style="88" customWidth="1"/>
    <col min="788" max="1024" width="9.140625" style="88"/>
    <col min="1025" max="1025" width="9" style="88" bestFit="1" customWidth="1"/>
    <col min="1026" max="1026" width="61.7109375" style="88" customWidth="1"/>
    <col min="1027" max="1027" width="9.7109375" style="88" bestFit="1" customWidth="1"/>
    <col min="1028" max="1028" width="11.5703125" style="88" bestFit="1" customWidth="1"/>
    <col min="1029" max="1030" width="8.5703125" style="88" bestFit="1" customWidth="1"/>
    <col min="1031" max="1031" width="1" style="88" customWidth="1"/>
    <col min="1032" max="1032" width="10.42578125" style="88" customWidth="1"/>
    <col min="1033" max="1033" width="9.5703125" style="88" bestFit="1" customWidth="1"/>
    <col min="1034" max="1037" width="9.42578125" style="88" customWidth="1"/>
    <col min="1038" max="1039" width="12" style="88" customWidth="1"/>
    <col min="1040" max="1040" width="11.7109375" style="88" customWidth="1"/>
    <col min="1041" max="1041" width="11" style="88" customWidth="1"/>
    <col min="1042" max="1042" width="10.85546875" style="88" customWidth="1"/>
    <col min="1043" max="1043" width="11.42578125" style="88" customWidth="1"/>
    <col min="1044" max="1280" width="9.140625" style="88"/>
    <col min="1281" max="1281" width="9" style="88" bestFit="1" customWidth="1"/>
    <col min="1282" max="1282" width="61.7109375" style="88" customWidth="1"/>
    <col min="1283" max="1283" width="9.7109375" style="88" bestFit="1" customWidth="1"/>
    <col min="1284" max="1284" width="11.5703125" style="88" bestFit="1" customWidth="1"/>
    <col min="1285" max="1286" width="8.5703125" style="88" bestFit="1" customWidth="1"/>
    <col min="1287" max="1287" width="1" style="88" customWidth="1"/>
    <col min="1288" max="1288" width="10.42578125" style="88" customWidth="1"/>
    <col min="1289" max="1289" width="9.5703125" style="88" bestFit="1" customWidth="1"/>
    <col min="1290" max="1293" width="9.42578125" style="88" customWidth="1"/>
    <col min="1294" max="1295" width="12" style="88" customWidth="1"/>
    <col min="1296" max="1296" width="11.7109375" style="88" customWidth="1"/>
    <col min="1297" max="1297" width="11" style="88" customWidth="1"/>
    <col min="1298" max="1298" width="10.85546875" style="88" customWidth="1"/>
    <col min="1299" max="1299" width="11.42578125" style="88" customWidth="1"/>
    <col min="1300" max="1536" width="9.140625" style="88"/>
    <col min="1537" max="1537" width="9" style="88" bestFit="1" customWidth="1"/>
    <col min="1538" max="1538" width="61.7109375" style="88" customWidth="1"/>
    <col min="1539" max="1539" width="9.7109375" style="88" bestFit="1" customWidth="1"/>
    <col min="1540" max="1540" width="11.5703125" style="88" bestFit="1" customWidth="1"/>
    <col min="1541" max="1542" width="8.5703125" style="88" bestFit="1" customWidth="1"/>
    <col min="1543" max="1543" width="1" style="88" customWidth="1"/>
    <col min="1544" max="1544" width="10.42578125" style="88" customWidth="1"/>
    <col min="1545" max="1545" width="9.5703125" style="88" bestFit="1" customWidth="1"/>
    <col min="1546" max="1549" width="9.42578125" style="88" customWidth="1"/>
    <col min="1550" max="1551" width="12" style="88" customWidth="1"/>
    <col min="1552" max="1552" width="11.7109375" style="88" customWidth="1"/>
    <col min="1553" max="1553" width="11" style="88" customWidth="1"/>
    <col min="1554" max="1554" width="10.85546875" style="88" customWidth="1"/>
    <col min="1555" max="1555" width="11.42578125" style="88" customWidth="1"/>
    <col min="1556" max="1792" width="9.140625" style="88"/>
    <col min="1793" max="1793" width="9" style="88" bestFit="1" customWidth="1"/>
    <col min="1794" max="1794" width="61.7109375" style="88" customWidth="1"/>
    <col min="1795" max="1795" width="9.7109375" style="88" bestFit="1" customWidth="1"/>
    <col min="1796" max="1796" width="11.5703125" style="88" bestFit="1" customWidth="1"/>
    <col min="1797" max="1798" width="8.5703125" style="88" bestFit="1" customWidth="1"/>
    <col min="1799" max="1799" width="1" style="88" customWidth="1"/>
    <col min="1800" max="1800" width="10.42578125" style="88" customWidth="1"/>
    <col min="1801" max="1801" width="9.5703125" style="88" bestFit="1" customWidth="1"/>
    <col min="1802" max="1805" width="9.42578125" style="88" customWidth="1"/>
    <col min="1806" max="1807" width="12" style="88" customWidth="1"/>
    <col min="1808" max="1808" width="11.7109375" style="88" customWidth="1"/>
    <col min="1809" max="1809" width="11" style="88" customWidth="1"/>
    <col min="1810" max="1810" width="10.85546875" style="88" customWidth="1"/>
    <col min="1811" max="1811" width="11.42578125" style="88" customWidth="1"/>
    <col min="1812" max="2048" width="9.140625" style="88"/>
    <col min="2049" max="2049" width="9" style="88" bestFit="1" customWidth="1"/>
    <col min="2050" max="2050" width="61.7109375" style="88" customWidth="1"/>
    <col min="2051" max="2051" width="9.7109375" style="88" bestFit="1" customWidth="1"/>
    <col min="2052" max="2052" width="11.5703125" style="88" bestFit="1" customWidth="1"/>
    <col min="2053" max="2054" width="8.5703125" style="88" bestFit="1" customWidth="1"/>
    <col min="2055" max="2055" width="1" style="88" customWidth="1"/>
    <col min="2056" max="2056" width="10.42578125" style="88" customWidth="1"/>
    <col min="2057" max="2057" width="9.5703125" style="88" bestFit="1" customWidth="1"/>
    <col min="2058" max="2061" width="9.42578125" style="88" customWidth="1"/>
    <col min="2062" max="2063" width="12" style="88" customWidth="1"/>
    <col min="2064" max="2064" width="11.7109375" style="88" customWidth="1"/>
    <col min="2065" max="2065" width="11" style="88" customWidth="1"/>
    <col min="2066" max="2066" width="10.85546875" style="88" customWidth="1"/>
    <col min="2067" max="2067" width="11.42578125" style="88" customWidth="1"/>
    <col min="2068" max="2304" width="9.140625" style="88"/>
    <col min="2305" max="2305" width="9" style="88" bestFit="1" customWidth="1"/>
    <col min="2306" max="2306" width="61.7109375" style="88" customWidth="1"/>
    <col min="2307" max="2307" width="9.7109375" style="88" bestFit="1" customWidth="1"/>
    <col min="2308" max="2308" width="11.5703125" style="88" bestFit="1" customWidth="1"/>
    <col min="2309" max="2310" width="8.5703125" style="88" bestFit="1" customWidth="1"/>
    <col min="2311" max="2311" width="1" style="88" customWidth="1"/>
    <col min="2312" max="2312" width="10.42578125" style="88" customWidth="1"/>
    <col min="2313" max="2313" width="9.5703125" style="88" bestFit="1" customWidth="1"/>
    <col min="2314" max="2317" width="9.42578125" style="88" customWidth="1"/>
    <col min="2318" max="2319" width="12" style="88" customWidth="1"/>
    <col min="2320" max="2320" width="11.7109375" style="88" customWidth="1"/>
    <col min="2321" max="2321" width="11" style="88" customWidth="1"/>
    <col min="2322" max="2322" width="10.85546875" style="88" customWidth="1"/>
    <col min="2323" max="2323" width="11.42578125" style="88" customWidth="1"/>
    <col min="2324" max="2560" width="9.140625" style="88"/>
    <col min="2561" max="2561" width="9" style="88" bestFit="1" customWidth="1"/>
    <col min="2562" max="2562" width="61.7109375" style="88" customWidth="1"/>
    <col min="2563" max="2563" width="9.7109375" style="88" bestFit="1" customWidth="1"/>
    <col min="2564" max="2564" width="11.5703125" style="88" bestFit="1" customWidth="1"/>
    <col min="2565" max="2566" width="8.5703125" style="88" bestFit="1" customWidth="1"/>
    <col min="2567" max="2567" width="1" style="88" customWidth="1"/>
    <col min="2568" max="2568" width="10.42578125" style="88" customWidth="1"/>
    <col min="2569" max="2569" width="9.5703125" style="88" bestFit="1" customWidth="1"/>
    <col min="2570" max="2573" width="9.42578125" style="88" customWidth="1"/>
    <col min="2574" max="2575" width="12" style="88" customWidth="1"/>
    <col min="2576" max="2576" width="11.7109375" style="88" customWidth="1"/>
    <col min="2577" max="2577" width="11" style="88" customWidth="1"/>
    <col min="2578" max="2578" width="10.85546875" style="88" customWidth="1"/>
    <col min="2579" max="2579" width="11.42578125" style="88" customWidth="1"/>
    <col min="2580" max="2816" width="9.140625" style="88"/>
    <col min="2817" max="2817" width="9" style="88" bestFit="1" customWidth="1"/>
    <col min="2818" max="2818" width="61.7109375" style="88" customWidth="1"/>
    <col min="2819" max="2819" width="9.7109375" style="88" bestFit="1" customWidth="1"/>
    <col min="2820" max="2820" width="11.5703125" style="88" bestFit="1" customWidth="1"/>
    <col min="2821" max="2822" width="8.5703125" style="88" bestFit="1" customWidth="1"/>
    <col min="2823" max="2823" width="1" style="88" customWidth="1"/>
    <col min="2824" max="2824" width="10.42578125" style="88" customWidth="1"/>
    <col min="2825" max="2825" width="9.5703125" style="88" bestFit="1" customWidth="1"/>
    <col min="2826" max="2829" width="9.42578125" style="88" customWidth="1"/>
    <col min="2830" max="2831" width="12" style="88" customWidth="1"/>
    <col min="2832" max="2832" width="11.7109375" style="88" customWidth="1"/>
    <col min="2833" max="2833" width="11" style="88" customWidth="1"/>
    <col min="2834" max="2834" width="10.85546875" style="88" customWidth="1"/>
    <col min="2835" max="2835" width="11.42578125" style="88" customWidth="1"/>
    <col min="2836" max="3072" width="9.140625" style="88"/>
    <col min="3073" max="3073" width="9" style="88" bestFit="1" customWidth="1"/>
    <col min="3074" max="3074" width="61.7109375" style="88" customWidth="1"/>
    <col min="3075" max="3075" width="9.7109375" style="88" bestFit="1" customWidth="1"/>
    <col min="3076" max="3076" width="11.5703125" style="88" bestFit="1" customWidth="1"/>
    <col min="3077" max="3078" width="8.5703125" style="88" bestFit="1" customWidth="1"/>
    <col min="3079" max="3079" width="1" style="88" customWidth="1"/>
    <col min="3080" max="3080" width="10.42578125" style="88" customWidth="1"/>
    <col min="3081" max="3081" width="9.5703125" style="88" bestFit="1" customWidth="1"/>
    <col min="3082" max="3085" width="9.42578125" style="88" customWidth="1"/>
    <col min="3086" max="3087" width="12" style="88" customWidth="1"/>
    <col min="3088" max="3088" width="11.7109375" style="88" customWidth="1"/>
    <col min="3089" max="3089" width="11" style="88" customWidth="1"/>
    <col min="3090" max="3090" width="10.85546875" style="88" customWidth="1"/>
    <col min="3091" max="3091" width="11.42578125" style="88" customWidth="1"/>
    <col min="3092" max="3328" width="9.140625" style="88"/>
    <col min="3329" max="3329" width="9" style="88" bestFit="1" customWidth="1"/>
    <col min="3330" max="3330" width="61.7109375" style="88" customWidth="1"/>
    <col min="3331" max="3331" width="9.7109375" style="88" bestFit="1" customWidth="1"/>
    <col min="3332" max="3332" width="11.5703125" style="88" bestFit="1" customWidth="1"/>
    <col min="3333" max="3334" width="8.5703125" style="88" bestFit="1" customWidth="1"/>
    <col min="3335" max="3335" width="1" style="88" customWidth="1"/>
    <col min="3336" max="3336" width="10.42578125" style="88" customWidth="1"/>
    <col min="3337" max="3337" width="9.5703125" style="88" bestFit="1" customWidth="1"/>
    <col min="3338" max="3341" width="9.42578125" style="88" customWidth="1"/>
    <col min="3342" max="3343" width="12" style="88" customWidth="1"/>
    <col min="3344" max="3344" width="11.7109375" style="88" customWidth="1"/>
    <col min="3345" max="3345" width="11" style="88" customWidth="1"/>
    <col min="3346" max="3346" width="10.85546875" style="88" customWidth="1"/>
    <col min="3347" max="3347" width="11.42578125" style="88" customWidth="1"/>
    <col min="3348" max="3584" width="9.140625" style="88"/>
    <col min="3585" max="3585" width="9" style="88" bestFit="1" customWidth="1"/>
    <col min="3586" max="3586" width="61.7109375" style="88" customWidth="1"/>
    <col min="3587" max="3587" width="9.7109375" style="88" bestFit="1" customWidth="1"/>
    <col min="3588" max="3588" width="11.5703125" style="88" bestFit="1" customWidth="1"/>
    <col min="3589" max="3590" width="8.5703125" style="88" bestFit="1" customWidth="1"/>
    <col min="3591" max="3591" width="1" style="88" customWidth="1"/>
    <col min="3592" max="3592" width="10.42578125" style="88" customWidth="1"/>
    <col min="3593" max="3593" width="9.5703125" style="88" bestFit="1" customWidth="1"/>
    <col min="3594" max="3597" width="9.42578125" style="88" customWidth="1"/>
    <col min="3598" max="3599" width="12" style="88" customWidth="1"/>
    <col min="3600" max="3600" width="11.7109375" style="88" customWidth="1"/>
    <col min="3601" max="3601" width="11" style="88" customWidth="1"/>
    <col min="3602" max="3602" width="10.85546875" style="88" customWidth="1"/>
    <col min="3603" max="3603" width="11.42578125" style="88" customWidth="1"/>
    <col min="3604" max="3840" width="9.140625" style="88"/>
    <col min="3841" max="3841" width="9" style="88" bestFit="1" customWidth="1"/>
    <col min="3842" max="3842" width="61.7109375" style="88" customWidth="1"/>
    <col min="3843" max="3843" width="9.7109375" style="88" bestFit="1" customWidth="1"/>
    <col min="3844" max="3844" width="11.5703125" style="88" bestFit="1" customWidth="1"/>
    <col min="3845" max="3846" width="8.5703125" style="88" bestFit="1" customWidth="1"/>
    <col min="3847" max="3847" width="1" style="88" customWidth="1"/>
    <col min="3848" max="3848" width="10.42578125" style="88" customWidth="1"/>
    <col min="3849" max="3849" width="9.5703125" style="88" bestFit="1" customWidth="1"/>
    <col min="3850" max="3853" width="9.42578125" style="88" customWidth="1"/>
    <col min="3854" max="3855" width="12" style="88" customWidth="1"/>
    <col min="3856" max="3856" width="11.7109375" style="88" customWidth="1"/>
    <col min="3857" max="3857" width="11" style="88" customWidth="1"/>
    <col min="3858" max="3858" width="10.85546875" style="88" customWidth="1"/>
    <col min="3859" max="3859" width="11.42578125" style="88" customWidth="1"/>
    <col min="3860" max="4096" width="9.140625" style="88"/>
    <col min="4097" max="4097" width="9" style="88" bestFit="1" customWidth="1"/>
    <col min="4098" max="4098" width="61.7109375" style="88" customWidth="1"/>
    <col min="4099" max="4099" width="9.7109375" style="88" bestFit="1" customWidth="1"/>
    <col min="4100" max="4100" width="11.5703125" style="88" bestFit="1" customWidth="1"/>
    <col min="4101" max="4102" width="8.5703125" style="88" bestFit="1" customWidth="1"/>
    <col min="4103" max="4103" width="1" style="88" customWidth="1"/>
    <col min="4104" max="4104" width="10.42578125" style="88" customWidth="1"/>
    <col min="4105" max="4105" width="9.5703125" style="88" bestFit="1" customWidth="1"/>
    <col min="4106" max="4109" width="9.42578125" style="88" customWidth="1"/>
    <col min="4110" max="4111" width="12" style="88" customWidth="1"/>
    <col min="4112" max="4112" width="11.7109375" style="88" customWidth="1"/>
    <col min="4113" max="4113" width="11" style="88" customWidth="1"/>
    <col min="4114" max="4114" width="10.85546875" style="88" customWidth="1"/>
    <col min="4115" max="4115" width="11.42578125" style="88" customWidth="1"/>
    <col min="4116" max="4352" width="9.140625" style="88"/>
    <col min="4353" max="4353" width="9" style="88" bestFit="1" customWidth="1"/>
    <col min="4354" max="4354" width="61.7109375" style="88" customWidth="1"/>
    <col min="4355" max="4355" width="9.7109375" style="88" bestFit="1" customWidth="1"/>
    <col min="4356" max="4356" width="11.5703125" style="88" bestFit="1" customWidth="1"/>
    <col min="4357" max="4358" width="8.5703125" style="88" bestFit="1" customWidth="1"/>
    <col min="4359" max="4359" width="1" style="88" customWidth="1"/>
    <col min="4360" max="4360" width="10.42578125" style="88" customWidth="1"/>
    <col min="4361" max="4361" width="9.5703125" style="88" bestFit="1" customWidth="1"/>
    <col min="4362" max="4365" width="9.42578125" style="88" customWidth="1"/>
    <col min="4366" max="4367" width="12" style="88" customWidth="1"/>
    <col min="4368" max="4368" width="11.7109375" style="88" customWidth="1"/>
    <col min="4369" max="4369" width="11" style="88" customWidth="1"/>
    <col min="4370" max="4370" width="10.85546875" style="88" customWidth="1"/>
    <col min="4371" max="4371" width="11.42578125" style="88" customWidth="1"/>
    <col min="4372" max="4608" width="9.140625" style="88"/>
    <col min="4609" max="4609" width="9" style="88" bestFit="1" customWidth="1"/>
    <col min="4610" max="4610" width="61.7109375" style="88" customWidth="1"/>
    <col min="4611" max="4611" width="9.7109375" style="88" bestFit="1" customWidth="1"/>
    <col min="4612" max="4612" width="11.5703125" style="88" bestFit="1" customWidth="1"/>
    <col min="4613" max="4614" width="8.5703125" style="88" bestFit="1" customWidth="1"/>
    <col min="4615" max="4615" width="1" style="88" customWidth="1"/>
    <col min="4616" max="4616" width="10.42578125" style="88" customWidth="1"/>
    <col min="4617" max="4617" width="9.5703125" style="88" bestFit="1" customWidth="1"/>
    <col min="4618" max="4621" width="9.42578125" style="88" customWidth="1"/>
    <col min="4622" max="4623" width="12" style="88" customWidth="1"/>
    <col min="4624" max="4624" width="11.7109375" style="88" customWidth="1"/>
    <col min="4625" max="4625" width="11" style="88" customWidth="1"/>
    <col min="4626" max="4626" width="10.85546875" style="88" customWidth="1"/>
    <col min="4627" max="4627" width="11.42578125" style="88" customWidth="1"/>
    <col min="4628" max="4864" width="9.140625" style="88"/>
    <col min="4865" max="4865" width="9" style="88" bestFit="1" customWidth="1"/>
    <col min="4866" max="4866" width="61.7109375" style="88" customWidth="1"/>
    <col min="4867" max="4867" width="9.7109375" style="88" bestFit="1" customWidth="1"/>
    <col min="4868" max="4868" width="11.5703125" style="88" bestFit="1" customWidth="1"/>
    <col min="4869" max="4870" width="8.5703125" style="88" bestFit="1" customWidth="1"/>
    <col min="4871" max="4871" width="1" style="88" customWidth="1"/>
    <col min="4872" max="4872" width="10.42578125" style="88" customWidth="1"/>
    <col min="4873" max="4873" width="9.5703125" style="88" bestFit="1" customWidth="1"/>
    <col min="4874" max="4877" width="9.42578125" style="88" customWidth="1"/>
    <col min="4878" max="4879" width="12" style="88" customWidth="1"/>
    <col min="4880" max="4880" width="11.7109375" style="88" customWidth="1"/>
    <col min="4881" max="4881" width="11" style="88" customWidth="1"/>
    <col min="4882" max="4882" width="10.85546875" style="88" customWidth="1"/>
    <col min="4883" max="4883" width="11.42578125" style="88" customWidth="1"/>
    <col min="4884" max="5120" width="9.140625" style="88"/>
    <col min="5121" max="5121" width="9" style="88" bestFit="1" customWidth="1"/>
    <col min="5122" max="5122" width="61.7109375" style="88" customWidth="1"/>
    <col min="5123" max="5123" width="9.7109375" style="88" bestFit="1" customWidth="1"/>
    <col min="5124" max="5124" width="11.5703125" style="88" bestFit="1" customWidth="1"/>
    <col min="5125" max="5126" width="8.5703125" style="88" bestFit="1" customWidth="1"/>
    <col min="5127" max="5127" width="1" style="88" customWidth="1"/>
    <col min="5128" max="5128" width="10.42578125" style="88" customWidth="1"/>
    <col min="5129" max="5129" width="9.5703125" style="88" bestFit="1" customWidth="1"/>
    <col min="5130" max="5133" width="9.42578125" style="88" customWidth="1"/>
    <col min="5134" max="5135" width="12" style="88" customWidth="1"/>
    <col min="5136" max="5136" width="11.7109375" style="88" customWidth="1"/>
    <col min="5137" max="5137" width="11" style="88" customWidth="1"/>
    <col min="5138" max="5138" width="10.85546875" style="88" customWidth="1"/>
    <col min="5139" max="5139" width="11.42578125" style="88" customWidth="1"/>
    <col min="5140" max="5376" width="9.140625" style="88"/>
    <col min="5377" max="5377" width="9" style="88" bestFit="1" customWidth="1"/>
    <col min="5378" max="5378" width="61.7109375" style="88" customWidth="1"/>
    <col min="5379" max="5379" width="9.7109375" style="88" bestFit="1" customWidth="1"/>
    <col min="5380" max="5380" width="11.5703125" style="88" bestFit="1" customWidth="1"/>
    <col min="5381" max="5382" width="8.5703125" style="88" bestFit="1" customWidth="1"/>
    <col min="5383" max="5383" width="1" style="88" customWidth="1"/>
    <col min="5384" max="5384" width="10.42578125" style="88" customWidth="1"/>
    <col min="5385" max="5385" width="9.5703125" style="88" bestFit="1" customWidth="1"/>
    <col min="5386" max="5389" width="9.42578125" style="88" customWidth="1"/>
    <col min="5390" max="5391" width="12" style="88" customWidth="1"/>
    <col min="5392" max="5392" width="11.7109375" style="88" customWidth="1"/>
    <col min="5393" max="5393" width="11" style="88" customWidth="1"/>
    <col min="5394" max="5394" width="10.85546875" style="88" customWidth="1"/>
    <col min="5395" max="5395" width="11.42578125" style="88" customWidth="1"/>
    <col min="5396" max="5632" width="9.140625" style="88"/>
    <col min="5633" max="5633" width="9" style="88" bestFit="1" customWidth="1"/>
    <col min="5634" max="5634" width="61.7109375" style="88" customWidth="1"/>
    <col min="5635" max="5635" width="9.7109375" style="88" bestFit="1" customWidth="1"/>
    <col min="5636" max="5636" width="11.5703125" style="88" bestFit="1" customWidth="1"/>
    <col min="5637" max="5638" width="8.5703125" style="88" bestFit="1" customWidth="1"/>
    <col min="5639" max="5639" width="1" style="88" customWidth="1"/>
    <col min="5640" max="5640" width="10.42578125" style="88" customWidth="1"/>
    <col min="5641" max="5641" width="9.5703125" style="88" bestFit="1" customWidth="1"/>
    <col min="5642" max="5645" width="9.42578125" style="88" customWidth="1"/>
    <col min="5646" max="5647" width="12" style="88" customWidth="1"/>
    <col min="5648" max="5648" width="11.7109375" style="88" customWidth="1"/>
    <col min="5649" max="5649" width="11" style="88" customWidth="1"/>
    <col min="5650" max="5650" width="10.85546875" style="88" customWidth="1"/>
    <col min="5651" max="5651" width="11.42578125" style="88" customWidth="1"/>
    <col min="5652" max="5888" width="9.140625" style="88"/>
    <col min="5889" max="5889" width="9" style="88" bestFit="1" customWidth="1"/>
    <col min="5890" max="5890" width="61.7109375" style="88" customWidth="1"/>
    <col min="5891" max="5891" width="9.7109375" style="88" bestFit="1" customWidth="1"/>
    <col min="5892" max="5892" width="11.5703125" style="88" bestFit="1" customWidth="1"/>
    <col min="5893" max="5894" width="8.5703125" style="88" bestFit="1" customWidth="1"/>
    <col min="5895" max="5895" width="1" style="88" customWidth="1"/>
    <col min="5896" max="5896" width="10.42578125" style="88" customWidth="1"/>
    <col min="5897" max="5897" width="9.5703125" style="88" bestFit="1" customWidth="1"/>
    <col min="5898" max="5901" width="9.42578125" style="88" customWidth="1"/>
    <col min="5902" max="5903" width="12" style="88" customWidth="1"/>
    <col min="5904" max="5904" width="11.7109375" style="88" customWidth="1"/>
    <col min="5905" max="5905" width="11" style="88" customWidth="1"/>
    <col min="5906" max="5906" width="10.85546875" style="88" customWidth="1"/>
    <col min="5907" max="5907" width="11.42578125" style="88" customWidth="1"/>
    <col min="5908" max="6144" width="9.140625" style="88"/>
    <col min="6145" max="6145" width="9" style="88" bestFit="1" customWidth="1"/>
    <col min="6146" max="6146" width="61.7109375" style="88" customWidth="1"/>
    <col min="6147" max="6147" width="9.7109375" style="88" bestFit="1" customWidth="1"/>
    <col min="6148" max="6148" width="11.5703125" style="88" bestFit="1" customWidth="1"/>
    <col min="6149" max="6150" width="8.5703125" style="88" bestFit="1" customWidth="1"/>
    <col min="6151" max="6151" width="1" style="88" customWidth="1"/>
    <col min="6152" max="6152" width="10.42578125" style="88" customWidth="1"/>
    <col min="6153" max="6153" width="9.5703125" style="88" bestFit="1" customWidth="1"/>
    <col min="6154" max="6157" width="9.42578125" style="88" customWidth="1"/>
    <col min="6158" max="6159" width="12" style="88" customWidth="1"/>
    <col min="6160" max="6160" width="11.7109375" style="88" customWidth="1"/>
    <col min="6161" max="6161" width="11" style="88" customWidth="1"/>
    <col min="6162" max="6162" width="10.85546875" style="88" customWidth="1"/>
    <col min="6163" max="6163" width="11.42578125" style="88" customWidth="1"/>
    <col min="6164" max="6400" width="9.140625" style="88"/>
    <col min="6401" max="6401" width="9" style="88" bestFit="1" customWidth="1"/>
    <col min="6402" max="6402" width="61.7109375" style="88" customWidth="1"/>
    <col min="6403" max="6403" width="9.7109375" style="88" bestFit="1" customWidth="1"/>
    <col min="6404" max="6404" width="11.5703125" style="88" bestFit="1" customWidth="1"/>
    <col min="6405" max="6406" width="8.5703125" style="88" bestFit="1" customWidth="1"/>
    <col min="6407" max="6407" width="1" style="88" customWidth="1"/>
    <col min="6408" max="6408" width="10.42578125" style="88" customWidth="1"/>
    <col min="6409" max="6409" width="9.5703125" style="88" bestFit="1" customWidth="1"/>
    <col min="6410" max="6413" width="9.42578125" style="88" customWidth="1"/>
    <col min="6414" max="6415" width="12" style="88" customWidth="1"/>
    <col min="6416" max="6416" width="11.7109375" style="88" customWidth="1"/>
    <col min="6417" max="6417" width="11" style="88" customWidth="1"/>
    <col min="6418" max="6418" width="10.85546875" style="88" customWidth="1"/>
    <col min="6419" max="6419" width="11.42578125" style="88" customWidth="1"/>
    <col min="6420" max="6656" width="9.140625" style="88"/>
    <col min="6657" max="6657" width="9" style="88" bestFit="1" customWidth="1"/>
    <col min="6658" max="6658" width="61.7109375" style="88" customWidth="1"/>
    <col min="6659" max="6659" width="9.7109375" style="88" bestFit="1" customWidth="1"/>
    <col min="6660" max="6660" width="11.5703125" style="88" bestFit="1" customWidth="1"/>
    <col min="6661" max="6662" width="8.5703125" style="88" bestFit="1" customWidth="1"/>
    <col min="6663" max="6663" width="1" style="88" customWidth="1"/>
    <col min="6664" max="6664" width="10.42578125" style="88" customWidth="1"/>
    <col min="6665" max="6665" width="9.5703125" style="88" bestFit="1" customWidth="1"/>
    <col min="6666" max="6669" width="9.42578125" style="88" customWidth="1"/>
    <col min="6670" max="6671" width="12" style="88" customWidth="1"/>
    <col min="6672" max="6672" width="11.7109375" style="88" customWidth="1"/>
    <col min="6673" max="6673" width="11" style="88" customWidth="1"/>
    <col min="6674" max="6674" width="10.85546875" style="88" customWidth="1"/>
    <col min="6675" max="6675" width="11.42578125" style="88" customWidth="1"/>
    <col min="6676" max="6912" width="9.140625" style="88"/>
    <col min="6913" max="6913" width="9" style="88" bestFit="1" customWidth="1"/>
    <col min="6914" max="6914" width="61.7109375" style="88" customWidth="1"/>
    <col min="6915" max="6915" width="9.7109375" style="88" bestFit="1" customWidth="1"/>
    <col min="6916" max="6916" width="11.5703125" style="88" bestFit="1" customWidth="1"/>
    <col min="6917" max="6918" width="8.5703125" style="88" bestFit="1" customWidth="1"/>
    <col min="6919" max="6919" width="1" style="88" customWidth="1"/>
    <col min="6920" max="6920" width="10.42578125" style="88" customWidth="1"/>
    <col min="6921" max="6921" width="9.5703125" style="88" bestFit="1" customWidth="1"/>
    <col min="6922" max="6925" width="9.42578125" style="88" customWidth="1"/>
    <col min="6926" max="6927" width="12" style="88" customWidth="1"/>
    <col min="6928" max="6928" width="11.7109375" style="88" customWidth="1"/>
    <col min="6929" max="6929" width="11" style="88" customWidth="1"/>
    <col min="6930" max="6930" width="10.85546875" style="88" customWidth="1"/>
    <col min="6931" max="6931" width="11.42578125" style="88" customWidth="1"/>
    <col min="6932" max="7168" width="9.140625" style="88"/>
    <col min="7169" max="7169" width="9" style="88" bestFit="1" customWidth="1"/>
    <col min="7170" max="7170" width="61.7109375" style="88" customWidth="1"/>
    <col min="7171" max="7171" width="9.7109375" style="88" bestFit="1" customWidth="1"/>
    <col min="7172" max="7172" width="11.5703125" style="88" bestFit="1" customWidth="1"/>
    <col min="7173" max="7174" width="8.5703125" style="88" bestFit="1" customWidth="1"/>
    <col min="7175" max="7175" width="1" style="88" customWidth="1"/>
    <col min="7176" max="7176" width="10.42578125" style="88" customWidth="1"/>
    <col min="7177" max="7177" width="9.5703125" style="88" bestFit="1" customWidth="1"/>
    <col min="7178" max="7181" width="9.42578125" style="88" customWidth="1"/>
    <col min="7182" max="7183" width="12" style="88" customWidth="1"/>
    <col min="7184" max="7184" width="11.7109375" style="88" customWidth="1"/>
    <col min="7185" max="7185" width="11" style="88" customWidth="1"/>
    <col min="7186" max="7186" width="10.85546875" style="88" customWidth="1"/>
    <col min="7187" max="7187" width="11.42578125" style="88" customWidth="1"/>
    <col min="7188" max="7424" width="9.140625" style="88"/>
    <col min="7425" max="7425" width="9" style="88" bestFit="1" customWidth="1"/>
    <col min="7426" max="7426" width="61.7109375" style="88" customWidth="1"/>
    <col min="7427" max="7427" width="9.7109375" style="88" bestFit="1" customWidth="1"/>
    <col min="7428" max="7428" width="11.5703125" style="88" bestFit="1" customWidth="1"/>
    <col min="7429" max="7430" width="8.5703125" style="88" bestFit="1" customWidth="1"/>
    <col min="7431" max="7431" width="1" style="88" customWidth="1"/>
    <col min="7432" max="7432" width="10.42578125" style="88" customWidth="1"/>
    <col min="7433" max="7433" width="9.5703125" style="88" bestFit="1" customWidth="1"/>
    <col min="7434" max="7437" width="9.42578125" style="88" customWidth="1"/>
    <col min="7438" max="7439" width="12" style="88" customWidth="1"/>
    <col min="7440" max="7440" width="11.7109375" style="88" customWidth="1"/>
    <col min="7441" max="7441" width="11" style="88" customWidth="1"/>
    <col min="7442" max="7442" width="10.85546875" style="88" customWidth="1"/>
    <col min="7443" max="7443" width="11.42578125" style="88" customWidth="1"/>
    <col min="7444" max="7680" width="9.140625" style="88"/>
    <col min="7681" max="7681" width="9" style="88" bestFit="1" customWidth="1"/>
    <col min="7682" max="7682" width="61.7109375" style="88" customWidth="1"/>
    <col min="7683" max="7683" width="9.7109375" style="88" bestFit="1" customWidth="1"/>
    <col min="7684" max="7684" width="11.5703125" style="88" bestFit="1" customWidth="1"/>
    <col min="7685" max="7686" width="8.5703125" style="88" bestFit="1" customWidth="1"/>
    <col min="7687" max="7687" width="1" style="88" customWidth="1"/>
    <col min="7688" max="7688" width="10.42578125" style="88" customWidth="1"/>
    <col min="7689" max="7689" width="9.5703125" style="88" bestFit="1" customWidth="1"/>
    <col min="7690" max="7693" width="9.42578125" style="88" customWidth="1"/>
    <col min="7694" max="7695" width="12" style="88" customWidth="1"/>
    <col min="7696" max="7696" width="11.7109375" style="88" customWidth="1"/>
    <col min="7697" max="7697" width="11" style="88" customWidth="1"/>
    <col min="7698" max="7698" width="10.85546875" style="88" customWidth="1"/>
    <col min="7699" max="7699" width="11.42578125" style="88" customWidth="1"/>
    <col min="7700" max="7936" width="9.140625" style="88"/>
    <col min="7937" max="7937" width="9" style="88" bestFit="1" customWidth="1"/>
    <col min="7938" max="7938" width="61.7109375" style="88" customWidth="1"/>
    <col min="7939" max="7939" width="9.7109375" style="88" bestFit="1" customWidth="1"/>
    <col min="7940" max="7940" width="11.5703125" style="88" bestFit="1" customWidth="1"/>
    <col min="7941" max="7942" width="8.5703125" style="88" bestFit="1" customWidth="1"/>
    <col min="7943" max="7943" width="1" style="88" customWidth="1"/>
    <col min="7944" max="7944" width="10.42578125" style="88" customWidth="1"/>
    <col min="7945" max="7945" width="9.5703125" style="88" bestFit="1" customWidth="1"/>
    <col min="7946" max="7949" width="9.42578125" style="88" customWidth="1"/>
    <col min="7950" max="7951" width="12" style="88" customWidth="1"/>
    <col min="7952" max="7952" width="11.7109375" style="88" customWidth="1"/>
    <col min="7953" max="7953" width="11" style="88" customWidth="1"/>
    <col min="7954" max="7954" width="10.85546875" style="88" customWidth="1"/>
    <col min="7955" max="7955" width="11.42578125" style="88" customWidth="1"/>
    <col min="7956" max="8192" width="9.140625" style="88"/>
    <col min="8193" max="8193" width="9" style="88" bestFit="1" customWidth="1"/>
    <col min="8194" max="8194" width="61.7109375" style="88" customWidth="1"/>
    <col min="8195" max="8195" width="9.7109375" style="88" bestFit="1" customWidth="1"/>
    <col min="8196" max="8196" width="11.5703125" style="88" bestFit="1" customWidth="1"/>
    <col min="8197" max="8198" width="8.5703125" style="88" bestFit="1" customWidth="1"/>
    <col min="8199" max="8199" width="1" style="88" customWidth="1"/>
    <col min="8200" max="8200" width="10.42578125" style="88" customWidth="1"/>
    <col min="8201" max="8201" width="9.5703125" style="88" bestFit="1" customWidth="1"/>
    <col min="8202" max="8205" width="9.42578125" style="88" customWidth="1"/>
    <col min="8206" max="8207" width="12" style="88" customWidth="1"/>
    <col min="8208" max="8208" width="11.7109375" style="88" customWidth="1"/>
    <col min="8209" max="8209" width="11" style="88" customWidth="1"/>
    <col min="8210" max="8210" width="10.85546875" style="88" customWidth="1"/>
    <col min="8211" max="8211" width="11.42578125" style="88" customWidth="1"/>
    <col min="8212" max="8448" width="9.140625" style="88"/>
    <col min="8449" max="8449" width="9" style="88" bestFit="1" customWidth="1"/>
    <col min="8450" max="8450" width="61.7109375" style="88" customWidth="1"/>
    <col min="8451" max="8451" width="9.7109375" style="88" bestFit="1" customWidth="1"/>
    <col min="8452" max="8452" width="11.5703125" style="88" bestFit="1" customWidth="1"/>
    <col min="8453" max="8454" width="8.5703125" style="88" bestFit="1" customWidth="1"/>
    <col min="8455" max="8455" width="1" style="88" customWidth="1"/>
    <col min="8456" max="8456" width="10.42578125" style="88" customWidth="1"/>
    <col min="8457" max="8457" width="9.5703125" style="88" bestFit="1" customWidth="1"/>
    <col min="8458" max="8461" width="9.42578125" style="88" customWidth="1"/>
    <col min="8462" max="8463" width="12" style="88" customWidth="1"/>
    <col min="8464" max="8464" width="11.7109375" style="88" customWidth="1"/>
    <col min="8465" max="8465" width="11" style="88" customWidth="1"/>
    <col min="8466" max="8466" width="10.85546875" style="88" customWidth="1"/>
    <col min="8467" max="8467" width="11.42578125" style="88" customWidth="1"/>
    <col min="8468" max="8704" width="9.140625" style="88"/>
    <col min="8705" max="8705" width="9" style="88" bestFit="1" customWidth="1"/>
    <col min="8706" max="8706" width="61.7109375" style="88" customWidth="1"/>
    <col min="8707" max="8707" width="9.7109375" style="88" bestFit="1" customWidth="1"/>
    <col min="8708" max="8708" width="11.5703125" style="88" bestFit="1" customWidth="1"/>
    <col min="8709" max="8710" width="8.5703125" style="88" bestFit="1" customWidth="1"/>
    <col min="8711" max="8711" width="1" style="88" customWidth="1"/>
    <col min="8712" max="8712" width="10.42578125" style="88" customWidth="1"/>
    <col min="8713" max="8713" width="9.5703125" style="88" bestFit="1" customWidth="1"/>
    <col min="8714" max="8717" width="9.42578125" style="88" customWidth="1"/>
    <col min="8718" max="8719" width="12" style="88" customWidth="1"/>
    <col min="8720" max="8720" width="11.7109375" style="88" customWidth="1"/>
    <col min="8721" max="8721" width="11" style="88" customWidth="1"/>
    <col min="8722" max="8722" width="10.85546875" style="88" customWidth="1"/>
    <col min="8723" max="8723" width="11.42578125" style="88" customWidth="1"/>
    <col min="8724" max="8960" width="9.140625" style="88"/>
    <col min="8961" max="8961" width="9" style="88" bestFit="1" customWidth="1"/>
    <col min="8962" max="8962" width="61.7109375" style="88" customWidth="1"/>
    <col min="8963" max="8963" width="9.7109375" style="88" bestFit="1" customWidth="1"/>
    <col min="8964" max="8964" width="11.5703125" style="88" bestFit="1" customWidth="1"/>
    <col min="8965" max="8966" width="8.5703125" style="88" bestFit="1" customWidth="1"/>
    <col min="8967" max="8967" width="1" style="88" customWidth="1"/>
    <col min="8968" max="8968" width="10.42578125" style="88" customWidth="1"/>
    <col min="8969" max="8969" width="9.5703125" style="88" bestFit="1" customWidth="1"/>
    <col min="8970" max="8973" width="9.42578125" style="88" customWidth="1"/>
    <col min="8974" max="8975" width="12" style="88" customWidth="1"/>
    <col min="8976" max="8976" width="11.7109375" style="88" customWidth="1"/>
    <col min="8977" max="8977" width="11" style="88" customWidth="1"/>
    <col min="8978" max="8978" width="10.85546875" style="88" customWidth="1"/>
    <col min="8979" max="8979" width="11.42578125" style="88" customWidth="1"/>
    <col min="8980" max="9216" width="9.140625" style="88"/>
    <col min="9217" max="9217" width="9" style="88" bestFit="1" customWidth="1"/>
    <col min="9218" max="9218" width="61.7109375" style="88" customWidth="1"/>
    <col min="9219" max="9219" width="9.7109375" style="88" bestFit="1" customWidth="1"/>
    <col min="9220" max="9220" width="11.5703125" style="88" bestFit="1" customWidth="1"/>
    <col min="9221" max="9222" width="8.5703125" style="88" bestFit="1" customWidth="1"/>
    <col min="9223" max="9223" width="1" style="88" customWidth="1"/>
    <col min="9224" max="9224" width="10.42578125" style="88" customWidth="1"/>
    <col min="9225" max="9225" width="9.5703125" style="88" bestFit="1" customWidth="1"/>
    <col min="9226" max="9229" width="9.42578125" style="88" customWidth="1"/>
    <col min="9230" max="9231" width="12" style="88" customWidth="1"/>
    <col min="9232" max="9232" width="11.7109375" style="88" customWidth="1"/>
    <col min="9233" max="9233" width="11" style="88" customWidth="1"/>
    <col min="9234" max="9234" width="10.85546875" style="88" customWidth="1"/>
    <col min="9235" max="9235" width="11.42578125" style="88" customWidth="1"/>
    <col min="9236" max="9472" width="9.140625" style="88"/>
    <col min="9473" max="9473" width="9" style="88" bestFit="1" customWidth="1"/>
    <col min="9474" max="9474" width="61.7109375" style="88" customWidth="1"/>
    <col min="9475" max="9475" width="9.7109375" style="88" bestFit="1" customWidth="1"/>
    <col min="9476" max="9476" width="11.5703125" style="88" bestFit="1" customWidth="1"/>
    <col min="9477" max="9478" width="8.5703125" style="88" bestFit="1" customWidth="1"/>
    <col min="9479" max="9479" width="1" style="88" customWidth="1"/>
    <col min="9480" max="9480" width="10.42578125" style="88" customWidth="1"/>
    <col min="9481" max="9481" width="9.5703125" style="88" bestFit="1" customWidth="1"/>
    <col min="9482" max="9485" width="9.42578125" style="88" customWidth="1"/>
    <col min="9486" max="9487" width="12" style="88" customWidth="1"/>
    <col min="9488" max="9488" width="11.7109375" style="88" customWidth="1"/>
    <col min="9489" max="9489" width="11" style="88" customWidth="1"/>
    <col min="9490" max="9490" width="10.85546875" style="88" customWidth="1"/>
    <col min="9491" max="9491" width="11.42578125" style="88" customWidth="1"/>
    <col min="9492" max="9728" width="9.140625" style="88"/>
    <col min="9729" max="9729" width="9" style="88" bestFit="1" customWidth="1"/>
    <col min="9730" max="9730" width="61.7109375" style="88" customWidth="1"/>
    <col min="9731" max="9731" width="9.7109375" style="88" bestFit="1" customWidth="1"/>
    <col min="9732" max="9732" width="11.5703125" style="88" bestFit="1" customWidth="1"/>
    <col min="9733" max="9734" width="8.5703125" style="88" bestFit="1" customWidth="1"/>
    <col min="9735" max="9735" width="1" style="88" customWidth="1"/>
    <col min="9736" max="9736" width="10.42578125" style="88" customWidth="1"/>
    <col min="9737" max="9737" width="9.5703125" style="88" bestFit="1" customWidth="1"/>
    <col min="9738" max="9741" width="9.42578125" style="88" customWidth="1"/>
    <col min="9742" max="9743" width="12" style="88" customWidth="1"/>
    <col min="9744" max="9744" width="11.7109375" style="88" customWidth="1"/>
    <col min="9745" max="9745" width="11" style="88" customWidth="1"/>
    <col min="9746" max="9746" width="10.85546875" style="88" customWidth="1"/>
    <col min="9747" max="9747" width="11.42578125" style="88" customWidth="1"/>
    <col min="9748" max="9984" width="9.140625" style="88"/>
    <col min="9985" max="9985" width="9" style="88" bestFit="1" customWidth="1"/>
    <col min="9986" max="9986" width="61.7109375" style="88" customWidth="1"/>
    <col min="9987" max="9987" width="9.7109375" style="88" bestFit="1" customWidth="1"/>
    <col min="9988" max="9988" width="11.5703125" style="88" bestFit="1" customWidth="1"/>
    <col min="9989" max="9990" width="8.5703125" style="88" bestFit="1" customWidth="1"/>
    <col min="9991" max="9991" width="1" style="88" customWidth="1"/>
    <col min="9992" max="9992" width="10.42578125" style="88" customWidth="1"/>
    <col min="9993" max="9993" width="9.5703125" style="88" bestFit="1" customWidth="1"/>
    <col min="9994" max="9997" width="9.42578125" style="88" customWidth="1"/>
    <col min="9998" max="9999" width="12" style="88" customWidth="1"/>
    <col min="10000" max="10000" width="11.7109375" style="88" customWidth="1"/>
    <col min="10001" max="10001" width="11" style="88" customWidth="1"/>
    <col min="10002" max="10002" width="10.85546875" style="88" customWidth="1"/>
    <col min="10003" max="10003" width="11.42578125" style="88" customWidth="1"/>
    <col min="10004" max="10240" width="9.140625" style="88"/>
    <col min="10241" max="10241" width="9" style="88" bestFit="1" customWidth="1"/>
    <col min="10242" max="10242" width="61.7109375" style="88" customWidth="1"/>
    <col min="10243" max="10243" width="9.7109375" style="88" bestFit="1" customWidth="1"/>
    <col min="10244" max="10244" width="11.5703125" style="88" bestFit="1" customWidth="1"/>
    <col min="10245" max="10246" width="8.5703125" style="88" bestFit="1" customWidth="1"/>
    <col min="10247" max="10247" width="1" style="88" customWidth="1"/>
    <col min="10248" max="10248" width="10.42578125" style="88" customWidth="1"/>
    <col min="10249" max="10249" width="9.5703125" style="88" bestFit="1" customWidth="1"/>
    <col min="10250" max="10253" width="9.42578125" style="88" customWidth="1"/>
    <col min="10254" max="10255" width="12" style="88" customWidth="1"/>
    <col min="10256" max="10256" width="11.7109375" style="88" customWidth="1"/>
    <col min="10257" max="10257" width="11" style="88" customWidth="1"/>
    <col min="10258" max="10258" width="10.85546875" style="88" customWidth="1"/>
    <col min="10259" max="10259" width="11.42578125" style="88" customWidth="1"/>
    <col min="10260" max="10496" width="9.140625" style="88"/>
    <col min="10497" max="10497" width="9" style="88" bestFit="1" customWidth="1"/>
    <col min="10498" max="10498" width="61.7109375" style="88" customWidth="1"/>
    <col min="10499" max="10499" width="9.7109375" style="88" bestFit="1" customWidth="1"/>
    <col min="10500" max="10500" width="11.5703125" style="88" bestFit="1" customWidth="1"/>
    <col min="10501" max="10502" width="8.5703125" style="88" bestFit="1" customWidth="1"/>
    <col min="10503" max="10503" width="1" style="88" customWidth="1"/>
    <col min="10504" max="10504" width="10.42578125" style="88" customWidth="1"/>
    <col min="10505" max="10505" width="9.5703125" style="88" bestFit="1" customWidth="1"/>
    <col min="10506" max="10509" width="9.42578125" style="88" customWidth="1"/>
    <col min="10510" max="10511" width="12" style="88" customWidth="1"/>
    <col min="10512" max="10512" width="11.7109375" style="88" customWidth="1"/>
    <col min="10513" max="10513" width="11" style="88" customWidth="1"/>
    <col min="10514" max="10514" width="10.85546875" style="88" customWidth="1"/>
    <col min="10515" max="10515" width="11.42578125" style="88" customWidth="1"/>
    <col min="10516" max="10752" width="9.140625" style="88"/>
    <col min="10753" max="10753" width="9" style="88" bestFit="1" customWidth="1"/>
    <col min="10754" max="10754" width="61.7109375" style="88" customWidth="1"/>
    <col min="10755" max="10755" width="9.7109375" style="88" bestFit="1" customWidth="1"/>
    <col min="10756" max="10756" width="11.5703125" style="88" bestFit="1" customWidth="1"/>
    <col min="10757" max="10758" width="8.5703125" style="88" bestFit="1" customWidth="1"/>
    <col min="10759" max="10759" width="1" style="88" customWidth="1"/>
    <col min="10760" max="10760" width="10.42578125" style="88" customWidth="1"/>
    <col min="10761" max="10761" width="9.5703125" style="88" bestFit="1" customWidth="1"/>
    <col min="10762" max="10765" width="9.42578125" style="88" customWidth="1"/>
    <col min="10766" max="10767" width="12" style="88" customWidth="1"/>
    <col min="10768" max="10768" width="11.7109375" style="88" customWidth="1"/>
    <col min="10769" max="10769" width="11" style="88" customWidth="1"/>
    <col min="10770" max="10770" width="10.85546875" style="88" customWidth="1"/>
    <col min="10771" max="10771" width="11.42578125" style="88" customWidth="1"/>
    <col min="10772" max="11008" width="9.140625" style="88"/>
    <col min="11009" max="11009" width="9" style="88" bestFit="1" customWidth="1"/>
    <col min="11010" max="11010" width="61.7109375" style="88" customWidth="1"/>
    <col min="11011" max="11011" width="9.7109375" style="88" bestFit="1" customWidth="1"/>
    <col min="11012" max="11012" width="11.5703125" style="88" bestFit="1" customWidth="1"/>
    <col min="11013" max="11014" width="8.5703125" style="88" bestFit="1" customWidth="1"/>
    <col min="11015" max="11015" width="1" style="88" customWidth="1"/>
    <col min="11016" max="11016" width="10.42578125" style="88" customWidth="1"/>
    <col min="11017" max="11017" width="9.5703125" style="88" bestFit="1" customWidth="1"/>
    <col min="11018" max="11021" width="9.42578125" style="88" customWidth="1"/>
    <col min="11022" max="11023" width="12" style="88" customWidth="1"/>
    <col min="11024" max="11024" width="11.7109375" style="88" customWidth="1"/>
    <col min="11025" max="11025" width="11" style="88" customWidth="1"/>
    <col min="11026" max="11026" width="10.85546875" style="88" customWidth="1"/>
    <col min="11027" max="11027" width="11.42578125" style="88" customWidth="1"/>
    <col min="11028" max="11264" width="9.140625" style="88"/>
    <col min="11265" max="11265" width="9" style="88" bestFit="1" customWidth="1"/>
    <col min="11266" max="11266" width="61.7109375" style="88" customWidth="1"/>
    <col min="11267" max="11267" width="9.7109375" style="88" bestFit="1" customWidth="1"/>
    <col min="11268" max="11268" width="11.5703125" style="88" bestFit="1" customWidth="1"/>
    <col min="11269" max="11270" width="8.5703125" style="88" bestFit="1" customWidth="1"/>
    <col min="11271" max="11271" width="1" style="88" customWidth="1"/>
    <col min="11272" max="11272" width="10.42578125" style="88" customWidth="1"/>
    <col min="11273" max="11273" width="9.5703125" style="88" bestFit="1" customWidth="1"/>
    <col min="11274" max="11277" width="9.42578125" style="88" customWidth="1"/>
    <col min="11278" max="11279" width="12" style="88" customWidth="1"/>
    <col min="11280" max="11280" width="11.7109375" style="88" customWidth="1"/>
    <col min="11281" max="11281" width="11" style="88" customWidth="1"/>
    <col min="11282" max="11282" width="10.85546875" style="88" customWidth="1"/>
    <col min="11283" max="11283" width="11.42578125" style="88" customWidth="1"/>
    <col min="11284" max="11520" width="9.140625" style="88"/>
    <col min="11521" max="11521" width="9" style="88" bestFit="1" customWidth="1"/>
    <col min="11522" max="11522" width="61.7109375" style="88" customWidth="1"/>
    <col min="11523" max="11523" width="9.7109375" style="88" bestFit="1" customWidth="1"/>
    <col min="11524" max="11524" width="11.5703125" style="88" bestFit="1" customWidth="1"/>
    <col min="11525" max="11526" width="8.5703125" style="88" bestFit="1" customWidth="1"/>
    <col min="11527" max="11527" width="1" style="88" customWidth="1"/>
    <col min="11528" max="11528" width="10.42578125" style="88" customWidth="1"/>
    <col min="11529" max="11529" width="9.5703125" style="88" bestFit="1" customWidth="1"/>
    <col min="11530" max="11533" width="9.42578125" style="88" customWidth="1"/>
    <col min="11534" max="11535" width="12" style="88" customWidth="1"/>
    <col min="11536" max="11536" width="11.7109375" style="88" customWidth="1"/>
    <col min="11537" max="11537" width="11" style="88" customWidth="1"/>
    <col min="11538" max="11538" width="10.85546875" style="88" customWidth="1"/>
    <col min="11539" max="11539" width="11.42578125" style="88" customWidth="1"/>
    <col min="11540" max="11776" width="9.140625" style="88"/>
    <col min="11777" max="11777" width="9" style="88" bestFit="1" customWidth="1"/>
    <col min="11778" max="11778" width="61.7109375" style="88" customWidth="1"/>
    <col min="11779" max="11779" width="9.7109375" style="88" bestFit="1" customWidth="1"/>
    <col min="11780" max="11780" width="11.5703125" style="88" bestFit="1" customWidth="1"/>
    <col min="11781" max="11782" width="8.5703125" style="88" bestFit="1" customWidth="1"/>
    <col min="11783" max="11783" width="1" style="88" customWidth="1"/>
    <col min="11784" max="11784" width="10.42578125" style="88" customWidth="1"/>
    <col min="11785" max="11785" width="9.5703125" style="88" bestFit="1" customWidth="1"/>
    <col min="11786" max="11789" width="9.42578125" style="88" customWidth="1"/>
    <col min="11790" max="11791" width="12" style="88" customWidth="1"/>
    <col min="11792" max="11792" width="11.7109375" style="88" customWidth="1"/>
    <col min="11793" max="11793" width="11" style="88" customWidth="1"/>
    <col min="11794" max="11794" width="10.85546875" style="88" customWidth="1"/>
    <col min="11795" max="11795" width="11.42578125" style="88" customWidth="1"/>
    <col min="11796" max="12032" width="9.140625" style="88"/>
    <col min="12033" max="12033" width="9" style="88" bestFit="1" customWidth="1"/>
    <col min="12034" max="12034" width="61.7109375" style="88" customWidth="1"/>
    <col min="12035" max="12035" width="9.7109375" style="88" bestFit="1" customWidth="1"/>
    <col min="12036" max="12036" width="11.5703125" style="88" bestFit="1" customWidth="1"/>
    <col min="12037" max="12038" width="8.5703125" style="88" bestFit="1" customWidth="1"/>
    <col min="12039" max="12039" width="1" style="88" customWidth="1"/>
    <col min="12040" max="12040" width="10.42578125" style="88" customWidth="1"/>
    <col min="12041" max="12041" width="9.5703125" style="88" bestFit="1" customWidth="1"/>
    <col min="12042" max="12045" width="9.42578125" style="88" customWidth="1"/>
    <col min="12046" max="12047" width="12" style="88" customWidth="1"/>
    <col min="12048" max="12048" width="11.7109375" style="88" customWidth="1"/>
    <col min="12049" max="12049" width="11" style="88" customWidth="1"/>
    <col min="12050" max="12050" width="10.85546875" style="88" customWidth="1"/>
    <col min="12051" max="12051" width="11.42578125" style="88" customWidth="1"/>
    <col min="12052" max="12288" width="9.140625" style="88"/>
    <col min="12289" max="12289" width="9" style="88" bestFit="1" customWidth="1"/>
    <col min="12290" max="12290" width="61.7109375" style="88" customWidth="1"/>
    <col min="12291" max="12291" width="9.7109375" style="88" bestFit="1" customWidth="1"/>
    <col min="12292" max="12292" width="11.5703125" style="88" bestFit="1" customWidth="1"/>
    <col min="12293" max="12294" width="8.5703125" style="88" bestFit="1" customWidth="1"/>
    <col min="12295" max="12295" width="1" style="88" customWidth="1"/>
    <col min="12296" max="12296" width="10.42578125" style="88" customWidth="1"/>
    <col min="12297" max="12297" width="9.5703125" style="88" bestFit="1" customWidth="1"/>
    <col min="12298" max="12301" width="9.42578125" style="88" customWidth="1"/>
    <col min="12302" max="12303" width="12" style="88" customWidth="1"/>
    <col min="12304" max="12304" width="11.7109375" style="88" customWidth="1"/>
    <col min="12305" max="12305" width="11" style="88" customWidth="1"/>
    <col min="12306" max="12306" width="10.85546875" style="88" customWidth="1"/>
    <col min="12307" max="12307" width="11.42578125" style="88" customWidth="1"/>
    <col min="12308" max="12544" width="9.140625" style="88"/>
    <col min="12545" max="12545" width="9" style="88" bestFit="1" customWidth="1"/>
    <col min="12546" max="12546" width="61.7109375" style="88" customWidth="1"/>
    <col min="12547" max="12547" width="9.7109375" style="88" bestFit="1" customWidth="1"/>
    <col min="12548" max="12548" width="11.5703125" style="88" bestFit="1" customWidth="1"/>
    <col min="12549" max="12550" width="8.5703125" style="88" bestFit="1" customWidth="1"/>
    <col min="12551" max="12551" width="1" style="88" customWidth="1"/>
    <col min="12552" max="12552" width="10.42578125" style="88" customWidth="1"/>
    <col min="12553" max="12553" width="9.5703125" style="88" bestFit="1" customWidth="1"/>
    <col min="12554" max="12557" width="9.42578125" style="88" customWidth="1"/>
    <col min="12558" max="12559" width="12" style="88" customWidth="1"/>
    <col min="12560" max="12560" width="11.7109375" style="88" customWidth="1"/>
    <col min="12561" max="12561" width="11" style="88" customWidth="1"/>
    <col min="12562" max="12562" width="10.85546875" style="88" customWidth="1"/>
    <col min="12563" max="12563" width="11.42578125" style="88" customWidth="1"/>
    <col min="12564" max="12800" width="9.140625" style="88"/>
    <col min="12801" max="12801" width="9" style="88" bestFit="1" customWidth="1"/>
    <col min="12802" max="12802" width="61.7109375" style="88" customWidth="1"/>
    <col min="12803" max="12803" width="9.7109375" style="88" bestFit="1" customWidth="1"/>
    <col min="12804" max="12804" width="11.5703125" style="88" bestFit="1" customWidth="1"/>
    <col min="12805" max="12806" width="8.5703125" style="88" bestFit="1" customWidth="1"/>
    <col min="12807" max="12807" width="1" style="88" customWidth="1"/>
    <col min="12808" max="12808" width="10.42578125" style="88" customWidth="1"/>
    <col min="12809" max="12809" width="9.5703125" style="88" bestFit="1" customWidth="1"/>
    <col min="12810" max="12813" width="9.42578125" style="88" customWidth="1"/>
    <col min="12814" max="12815" width="12" style="88" customWidth="1"/>
    <col min="12816" max="12816" width="11.7109375" style="88" customWidth="1"/>
    <col min="12817" max="12817" width="11" style="88" customWidth="1"/>
    <col min="12818" max="12818" width="10.85546875" style="88" customWidth="1"/>
    <col min="12819" max="12819" width="11.42578125" style="88" customWidth="1"/>
    <col min="12820" max="13056" width="9.140625" style="88"/>
    <col min="13057" max="13057" width="9" style="88" bestFit="1" customWidth="1"/>
    <col min="13058" max="13058" width="61.7109375" style="88" customWidth="1"/>
    <col min="13059" max="13059" width="9.7109375" style="88" bestFit="1" customWidth="1"/>
    <col min="13060" max="13060" width="11.5703125" style="88" bestFit="1" customWidth="1"/>
    <col min="13061" max="13062" width="8.5703125" style="88" bestFit="1" customWidth="1"/>
    <col min="13063" max="13063" width="1" style="88" customWidth="1"/>
    <col min="13064" max="13064" width="10.42578125" style="88" customWidth="1"/>
    <col min="13065" max="13065" width="9.5703125" style="88" bestFit="1" customWidth="1"/>
    <col min="13066" max="13069" width="9.42578125" style="88" customWidth="1"/>
    <col min="13070" max="13071" width="12" style="88" customWidth="1"/>
    <col min="13072" max="13072" width="11.7109375" style="88" customWidth="1"/>
    <col min="13073" max="13073" width="11" style="88" customWidth="1"/>
    <col min="13074" max="13074" width="10.85546875" style="88" customWidth="1"/>
    <col min="13075" max="13075" width="11.42578125" style="88" customWidth="1"/>
    <col min="13076" max="13312" width="9.140625" style="88"/>
    <col min="13313" max="13313" width="9" style="88" bestFit="1" customWidth="1"/>
    <col min="13314" max="13314" width="61.7109375" style="88" customWidth="1"/>
    <col min="13315" max="13315" width="9.7109375" style="88" bestFit="1" customWidth="1"/>
    <col min="13316" max="13316" width="11.5703125" style="88" bestFit="1" customWidth="1"/>
    <col min="13317" max="13318" width="8.5703125" style="88" bestFit="1" customWidth="1"/>
    <col min="13319" max="13319" width="1" style="88" customWidth="1"/>
    <col min="13320" max="13320" width="10.42578125" style="88" customWidth="1"/>
    <col min="13321" max="13321" width="9.5703125" style="88" bestFit="1" customWidth="1"/>
    <col min="13322" max="13325" width="9.42578125" style="88" customWidth="1"/>
    <col min="13326" max="13327" width="12" style="88" customWidth="1"/>
    <col min="13328" max="13328" width="11.7109375" style="88" customWidth="1"/>
    <col min="13329" max="13329" width="11" style="88" customWidth="1"/>
    <col min="13330" max="13330" width="10.85546875" style="88" customWidth="1"/>
    <col min="13331" max="13331" width="11.42578125" style="88" customWidth="1"/>
    <col min="13332" max="13568" width="9.140625" style="88"/>
    <col min="13569" max="13569" width="9" style="88" bestFit="1" customWidth="1"/>
    <col min="13570" max="13570" width="61.7109375" style="88" customWidth="1"/>
    <col min="13571" max="13571" width="9.7109375" style="88" bestFit="1" customWidth="1"/>
    <col min="13572" max="13572" width="11.5703125" style="88" bestFit="1" customWidth="1"/>
    <col min="13573" max="13574" width="8.5703125" style="88" bestFit="1" customWidth="1"/>
    <col min="13575" max="13575" width="1" style="88" customWidth="1"/>
    <col min="13576" max="13576" width="10.42578125" style="88" customWidth="1"/>
    <col min="13577" max="13577" width="9.5703125" style="88" bestFit="1" customWidth="1"/>
    <col min="13578" max="13581" width="9.42578125" style="88" customWidth="1"/>
    <col min="13582" max="13583" width="12" style="88" customWidth="1"/>
    <col min="13584" max="13584" width="11.7109375" style="88" customWidth="1"/>
    <col min="13585" max="13585" width="11" style="88" customWidth="1"/>
    <col min="13586" max="13586" width="10.85546875" style="88" customWidth="1"/>
    <col min="13587" max="13587" width="11.42578125" style="88" customWidth="1"/>
    <col min="13588" max="13824" width="9.140625" style="88"/>
    <col min="13825" max="13825" width="9" style="88" bestFit="1" customWidth="1"/>
    <col min="13826" max="13826" width="61.7109375" style="88" customWidth="1"/>
    <col min="13827" max="13827" width="9.7109375" style="88" bestFit="1" customWidth="1"/>
    <col min="13828" max="13828" width="11.5703125" style="88" bestFit="1" customWidth="1"/>
    <col min="13829" max="13830" width="8.5703125" style="88" bestFit="1" customWidth="1"/>
    <col min="13831" max="13831" width="1" style="88" customWidth="1"/>
    <col min="13832" max="13832" width="10.42578125" style="88" customWidth="1"/>
    <col min="13833" max="13833" width="9.5703125" style="88" bestFit="1" customWidth="1"/>
    <col min="13834" max="13837" width="9.42578125" style="88" customWidth="1"/>
    <col min="13838" max="13839" width="12" style="88" customWidth="1"/>
    <col min="13840" max="13840" width="11.7109375" style="88" customWidth="1"/>
    <col min="13841" max="13841" width="11" style="88" customWidth="1"/>
    <col min="13842" max="13842" width="10.85546875" style="88" customWidth="1"/>
    <col min="13843" max="13843" width="11.42578125" style="88" customWidth="1"/>
    <col min="13844" max="14080" width="9.140625" style="88"/>
    <col min="14081" max="14081" width="9" style="88" bestFit="1" customWidth="1"/>
    <col min="14082" max="14082" width="61.7109375" style="88" customWidth="1"/>
    <col min="14083" max="14083" width="9.7109375" style="88" bestFit="1" customWidth="1"/>
    <col min="14084" max="14084" width="11.5703125" style="88" bestFit="1" customWidth="1"/>
    <col min="14085" max="14086" width="8.5703125" style="88" bestFit="1" customWidth="1"/>
    <col min="14087" max="14087" width="1" style="88" customWidth="1"/>
    <col min="14088" max="14088" width="10.42578125" style="88" customWidth="1"/>
    <col min="14089" max="14089" width="9.5703125" style="88" bestFit="1" customWidth="1"/>
    <col min="14090" max="14093" width="9.42578125" style="88" customWidth="1"/>
    <col min="14094" max="14095" width="12" style="88" customWidth="1"/>
    <col min="14096" max="14096" width="11.7109375" style="88" customWidth="1"/>
    <col min="14097" max="14097" width="11" style="88" customWidth="1"/>
    <col min="14098" max="14098" width="10.85546875" style="88" customWidth="1"/>
    <col min="14099" max="14099" width="11.42578125" style="88" customWidth="1"/>
    <col min="14100" max="14336" width="9.140625" style="88"/>
    <col min="14337" max="14337" width="9" style="88" bestFit="1" customWidth="1"/>
    <col min="14338" max="14338" width="61.7109375" style="88" customWidth="1"/>
    <col min="14339" max="14339" width="9.7109375" style="88" bestFit="1" customWidth="1"/>
    <col min="14340" max="14340" width="11.5703125" style="88" bestFit="1" customWidth="1"/>
    <col min="14341" max="14342" width="8.5703125" style="88" bestFit="1" customWidth="1"/>
    <col min="14343" max="14343" width="1" style="88" customWidth="1"/>
    <col min="14344" max="14344" width="10.42578125" style="88" customWidth="1"/>
    <col min="14345" max="14345" width="9.5703125" style="88" bestFit="1" customWidth="1"/>
    <col min="14346" max="14349" width="9.42578125" style="88" customWidth="1"/>
    <col min="14350" max="14351" width="12" style="88" customWidth="1"/>
    <col min="14352" max="14352" width="11.7109375" style="88" customWidth="1"/>
    <col min="14353" max="14353" width="11" style="88" customWidth="1"/>
    <col min="14354" max="14354" width="10.85546875" style="88" customWidth="1"/>
    <col min="14355" max="14355" width="11.42578125" style="88" customWidth="1"/>
    <col min="14356" max="14592" width="9.140625" style="88"/>
    <col min="14593" max="14593" width="9" style="88" bestFit="1" customWidth="1"/>
    <col min="14594" max="14594" width="61.7109375" style="88" customWidth="1"/>
    <col min="14595" max="14595" width="9.7109375" style="88" bestFit="1" customWidth="1"/>
    <col min="14596" max="14596" width="11.5703125" style="88" bestFit="1" customWidth="1"/>
    <col min="14597" max="14598" width="8.5703125" style="88" bestFit="1" customWidth="1"/>
    <col min="14599" max="14599" width="1" style="88" customWidth="1"/>
    <col min="14600" max="14600" width="10.42578125" style="88" customWidth="1"/>
    <col min="14601" max="14601" width="9.5703125" style="88" bestFit="1" customWidth="1"/>
    <col min="14602" max="14605" width="9.42578125" style="88" customWidth="1"/>
    <col min="14606" max="14607" width="12" style="88" customWidth="1"/>
    <col min="14608" max="14608" width="11.7109375" style="88" customWidth="1"/>
    <col min="14609" max="14609" width="11" style="88" customWidth="1"/>
    <col min="14610" max="14610" width="10.85546875" style="88" customWidth="1"/>
    <col min="14611" max="14611" width="11.42578125" style="88" customWidth="1"/>
    <col min="14612" max="14848" width="9.140625" style="88"/>
    <col min="14849" max="14849" width="9" style="88" bestFit="1" customWidth="1"/>
    <col min="14850" max="14850" width="61.7109375" style="88" customWidth="1"/>
    <col min="14851" max="14851" width="9.7109375" style="88" bestFit="1" customWidth="1"/>
    <col min="14852" max="14852" width="11.5703125" style="88" bestFit="1" customWidth="1"/>
    <col min="14853" max="14854" width="8.5703125" style="88" bestFit="1" customWidth="1"/>
    <col min="14855" max="14855" width="1" style="88" customWidth="1"/>
    <col min="14856" max="14856" width="10.42578125" style="88" customWidth="1"/>
    <col min="14857" max="14857" width="9.5703125" style="88" bestFit="1" customWidth="1"/>
    <col min="14858" max="14861" width="9.42578125" style="88" customWidth="1"/>
    <col min="14862" max="14863" width="12" style="88" customWidth="1"/>
    <col min="14864" max="14864" width="11.7109375" style="88" customWidth="1"/>
    <col min="14865" max="14865" width="11" style="88" customWidth="1"/>
    <col min="14866" max="14866" width="10.85546875" style="88" customWidth="1"/>
    <col min="14867" max="14867" width="11.42578125" style="88" customWidth="1"/>
    <col min="14868" max="15104" width="9.140625" style="88"/>
    <col min="15105" max="15105" width="9" style="88" bestFit="1" customWidth="1"/>
    <col min="15106" max="15106" width="61.7109375" style="88" customWidth="1"/>
    <col min="15107" max="15107" width="9.7109375" style="88" bestFit="1" customWidth="1"/>
    <col min="15108" max="15108" width="11.5703125" style="88" bestFit="1" customWidth="1"/>
    <col min="15109" max="15110" width="8.5703125" style="88" bestFit="1" customWidth="1"/>
    <col min="15111" max="15111" width="1" style="88" customWidth="1"/>
    <col min="15112" max="15112" width="10.42578125" style="88" customWidth="1"/>
    <col min="15113" max="15113" width="9.5703125" style="88" bestFit="1" customWidth="1"/>
    <col min="15114" max="15117" width="9.42578125" style="88" customWidth="1"/>
    <col min="15118" max="15119" width="12" style="88" customWidth="1"/>
    <col min="15120" max="15120" width="11.7109375" style="88" customWidth="1"/>
    <col min="15121" max="15121" width="11" style="88" customWidth="1"/>
    <col min="15122" max="15122" width="10.85546875" style="88" customWidth="1"/>
    <col min="15123" max="15123" width="11.42578125" style="88" customWidth="1"/>
    <col min="15124" max="15360" width="9.140625" style="88"/>
    <col min="15361" max="15361" width="9" style="88" bestFit="1" customWidth="1"/>
    <col min="15362" max="15362" width="61.7109375" style="88" customWidth="1"/>
    <col min="15363" max="15363" width="9.7109375" style="88" bestFit="1" customWidth="1"/>
    <col min="15364" max="15364" width="11.5703125" style="88" bestFit="1" customWidth="1"/>
    <col min="15365" max="15366" width="8.5703125" style="88" bestFit="1" customWidth="1"/>
    <col min="15367" max="15367" width="1" style="88" customWidth="1"/>
    <col min="15368" max="15368" width="10.42578125" style="88" customWidth="1"/>
    <col min="15369" max="15369" width="9.5703125" style="88" bestFit="1" customWidth="1"/>
    <col min="15370" max="15373" width="9.42578125" style="88" customWidth="1"/>
    <col min="15374" max="15375" width="12" style="88" customWidth="1"/>
    <col min="15376" max="15376" width="11.7109375" style="88" customWidth="1"/>
    <col min="15377" max="15377" width="11" style="88" customWidth="1"/>
    <col min="15378" max="15378" width="10.85546875" style="88" customWidth="1"/>
    <col min="15379" max="15379" width="11.42578125" style="88" customWidth="1"/>
    <col min="15380" max="15616" width="9.140625" style="88"/>
    <col min="15617" max="15617" width="9" style="88" bestFit="1" customWidth="1"/>
    <col min="15618" max="15618" width="61.7109375" style="88" customWidth="1"/>
    <col min="15619" max="15619" width="9.7109375" style="88" bestFit="1" customWidth="1"/>
    <col min="15620" max="15620" width="11.5703125" style="88" bestFit="1" customWidth="1"/>
    <col min="15621" max="15622" width="8.5703125" style="88" bestFit="1" customWidth="1"/>
    <col min="15623" max="15623" width="1" style="88" customWidth="1"/>
    <col min="15624" max="15624" width="10.42578125" style="88" customWidth="1"/>
    <col min="15625" max="15625" width="9.5703125" style="88" bestFit="1" customWidth="1"/>
    <col min="15626" max="15629" width="9.42578125" style="88" customWidth="1"/>
    <col min="15630" max="15631" width="12" style="88" customWidth="1"/>
    <col min="15632" max="15632" width="11.7109375" style="88" customWidth="1"/>
    <col min="15633" max="15633" width="11" style="88" customWidth="1"/>
    <col min="15634" max="15634" width="10.85546875" style="88" customWidth="1"/>
    <col min="15635" max="15635" width="11.42578125" style="88" customWidth="1"/>
    <col min="15636" max="15872" width="9.140625" style="88"/>
    <col min="15873" max="15873" width="9" style="88" bestFit="1" customWidth="1"/>
    <col min="15874" max="15874" width="61.7109375" style="88" customWidth="1"/>
    <col min="15875" max="15875" width="9.7109375" style="88" bestFit="1" customWidth="1"/>
    <col min="15876" max="15876" width="11.5703125" style="88" bestFit="1" customWidth="1"/>
    <col min="15877" max="15878" width="8.5703125" style="88" bestFit="1" customWidth="1"/>
    <col min="15879" max="15879" width="1" style="88" customWidth="1"/>
    <col min="15880" max="15880" width="10.42578125" style="88" customWidth="1"/>
    <col min="15881" max="15881" width="9.5703125" style="88" bestFit="1" customWidth="1"/>
    <col min="15882" max="15885" width="9.42578125" style="88" customWidth="1"/>
    <col min="15886" max="15887" width="12" style="88" customWidth="1"/>
    <col min="15888" max="15888" width="11.7109375" style="88" customWidth="1"/>
    <col min="15889" max="15889" width="11" style="88" customWidth="1"/>
    <col min="15890" max="15890" width="10.85546875" style="88" customWidth="1"/>
    <col min="15891" max="15891" width="11.42578125" style="88" customWidth="1"/>
    <col min="15892" max="16128" width="9.140625" style="88"/>
    <col min="16129" max="16129" width="9" style="88" bestFit="1" customWidth="1"/>
    <col min="16130" max="16130" width="61.7109375" style="88" customWidth="1"/>
    <col min="16131" max="16131" width="9.7109375" style="88" bestFit="1" customWidth="1"/>
    <col min="16132" max="16132" width="11.5703125" style="88" bestFit="1" customWidth="1"/>
    <col min="16133" max="16134" width="8.5703125" style="88" bestFit="1" customWidth="1"/>
    <col min="16135" max="16135" width="1" style="88" customWidth="1"/>
    <col min="16136" max="16136" width="10.42578125" style="88" customWidth="1"/>
    <col min="16137" max="16137" width="9.5703125" style="88" bestFit="1" customWidth="1"/>
    <col min="16138" max="16141" width="9.42578125" style="88" customWidth="1"/>
    <col min="16142" max="16143" width="12" style="88" customWidth="1"/>
    <col min="16144" max="16144" width="11.7109375" style="88" customWidth="1"/>
    <col min="16145" max="16145" width="11" style="88" customWidth="1"/>
    <col min="16146" max="16146" width="10.85546875" style="88" customWidth="1"/>
    <col min="16147" max="16147" width="11.42578125" style="88" customWidth="1"/>
    <col min="16148" max="16384" width="9.140625" style="88"/>
  </cols>
  <sheetData>
    <row r="1" spans="1:19" ht="15.75">
      <c r="A1" s="1398" t="s">
        <v>471</v>
      </c>
      <c r="B1" s="1396"/>
      <c r="C1" s="1396"/>
      <c r="D1" s="1396"/>
      <c r="E1" s="1396"/>
      <c r="F1" s="1396"/>
      <c r="G1" s="1396"/>
      <c r="H1" s="1396"/>
      <c r="I1" s="1396"/>
      <c r="J1" s="1396"/>
      <c r="K1" s="1396"/>
      <c r="L1" s="1396"/>
      <c r="M1" s="1396"/>
      <c r="N1" s="1396"/>
      <c r="O1" s="1396"/>
      <c r="P1" s="1396"/>
      <c r="Q1" s="1396"/>
      <c r="R1" s="1396"/>
      <c r="S1" s="1397"/>
    </row>
    <row r="2" spans="1:19">
      <c r="A2" s="69"/>
      <c r="B2" s="106"/>
      <c r="C2" s="95"/>
      <c r="D2" s="95"/>
      <c r="E2" s="95"/>
      <c r="F2" s="108"/>
      <c r="G2" s="108"/>
      <c r="I2" s="108"/>
      <c r="J2" s="108"/>
      <c r="K2" s="108"/>
      <c r="L2" s="108"/>
      <c r="M2" s="108"/>
      <c r="N2" s="108"/>
    </row>
    <row r="3" spans="1:19">
      <c r="A3" s="91"/>
      <c r="B3" s="110"/>
      <c r="C3" s="220" t="s">
        <v>87</v>
      </c>
      <c r="D3" s="169"/>
      <c r="E3" s="169"/>
      <c r="F3" s="170"/>
      <c r="G3" s="114"/>
      <c r="H3" s="1390" t="s">
        <v>227</v>
      </c>
      <c r="I3" s="1390"/>
      <c r="J3" s="1390"/>
      <c r="K3" s="1390"/>
      <c r="L3" s="1390"/>
      <c r="M3" s="1390"/>
      <c r="N3" s="1391" t="s">
        <v>228</v>
      </c>
      <c r="O3" s="1391"/>
      <c r="P3" s="1391"/>
      <c r="Q3" s="1391"/>
      <c r="R3" s="1391"/>
      <c r="S3" s="1391"/>
    </row>
    <row r="4" spans="1:19">
      <c r="A4" s="171" t="s">
        <v>88</v>
      </c>
      <c r="B4" s="116" t="s">
        <v>89</v>
      </c>
      <c r="C4" s="172" t="s">
        <v>90</v>
      </c>
      <c r="D4" s="172" t="s">
        <v>91</v>
      </c>
      <c r="E4" s="172" t="s">
        <v>92</v>
      </c>
      <c r="F4" s="173" t="s">
        <v>0</v>
      </c>
      <c r="G4" s="119"/>
      <c r="H4" s="120">
        <v>2015</v>
      </c>
      <c r="I4" s="120">
        <v>2016</v>
      </c>
      <c r="J4" s="120">
        <v>2017</v>
      </c>
      <c r="K4" s="120">
        <v>2018</v>
      </c>
      <c r="L4" s="120">
        <v>2019</v>
      </c>
      <c r="M4" s="120">
        <v>2020</v>
      </c>
      <c r="N4" s="120">
        <v>2015</v>
      </c>
      <c r="O4" s="120">
        <v>2016</v>
      </c>
      <c r="P4" s="120">
        <v>2017</v>
      </c>
      <c r="Q4" s="120">
        <v>2018</v>
      </c>
      <c r="R4" s="120">
        <v>2019</v>
      </c>
      <c r="S4" s="120">
        <v>2020</v>
      </c>
    </row>
    <row r="5" spans="1:19">
      <c r="A5" s="128" t="s">
        <v>93</v>
      </c>
      <c r="B5" s="122" t="s">
        <v>94</v>
      </c>
      <c r="C5" s="124" t="s">
        <v>95</v>
      </c>
      <c r="D5" s="124" t="s">
        <v>96</v>
      </c>
      <c r="E5" s="124" t="s">
        <v>86</v>
      </c>
      <c r="F5" s="174" t="s">
        <v>98</v>
      </c>
      <c r="G5" s="126"/>
      <c r="H5" s="127"/>
      <c r="I5" s="127"/>
      <c r="J5" s="127"/>
      <c r="K5" s="127"/>
      <c r="L5" s="127"/>
      <c r="M5" s="127"/>
      <c r="N5" s="127"/>
      <c r="O5" s="127"/>
      <c r="P5" s="128"/>
      <c r="Q5" s="128"/>
      <c r="R5" s="128"/>
      <c r="S5" s="128"/>
    </row>
    <row r="6" spans="1:19">
      <c r="A6" s="171"/>
      <c r="B6" s="129" t="s">
        <v>99</v>
      </c>
      <c r="C6" s="176"/>
      <c r="D6" s="177"/>
      <c r="E6" s="177"/>
      <c r="F6" s="178"/>
      <c r="G6" s="132"/>
      <c r="H6" s="133"/>
      <c r="I6" s="133"/>
      <c r="J6" s="133"/>
      <c r="K6" s="133"/>
      <c r="L6" s="133"/>
      <c r="M6" s="133"/>
      <c r="N6" s="91"/>
      <c r="O6" s="91"/>
      <c r="P6" s="91"/>
      <c r="Q6" s="91"/>
      <c r="R6" s="91"/>
      <c r="S6" s="91"/>
    </row>
    <row r="7" spans="1:19">
      <c r="A7" s="92"/>
      <c r="B7" s="134"/>
      <c r="C7" s="176"/>
      <c r="D7" s="180"/>
      <c r="E7" s="180"/>
      <c r="F7" s="176"/>
      <c r="G7" s="135"/>
      <c r="H7" s="136"/>
      <c r="I7" s="136"/>
      <c r="J7" s="136"/>
      <c r="K7" s="136"/>
      <c r="L7" s="136"/>
      <c r="M7" s="136"/>
      <c r="N7" s="92"/>
      <c r="O7" s="92"/>
      <c r="P7" s="92"/>
      <c r="Q7" s="92"/>
      <c r="R7" s="92"/>
      <c r="S7" s="92"/>
    </row>
    <row r="8" spans="1:19">
      <c r="A8" s="181">
        <v>1.1000000000000001</v>
      </c>
      <c r="B8" s="134" t="s">
        <v>162</v>
      </c>
      <c r="C8" s="512">
        <v>6.0693641618497121E-2</v>
      </c>
      <c r="D8" s="134" t="str">
        <f>Inputs!$D$82</f>
        <v>Support staff</v>
      </c>
      <c r="E8" s="222">
        <v>1</v>
      </c>
      <c r="F8" s="130">
        <f>'CP NC 3Ph CT (R) BH'!F8</f>
        <v>6.0693641618497121E-2</v>
      </c>
      <c r="G8" s="135"/>
      <c r="H8" s="971">
        <f>Inputs!L$82</f>
        <v>68.441017362959727</v>
      </c>
      <c r="I8" s="971">
        <f>Inputs!M$82</f>
        <v>69.791189569063036</v>
      </c>
      <c r="J8" s="971">
        <f>Inputs!N$82</f>
        <v>71.02222509185215</v>
      </c>
      <c r="K8" s="971">
        <f>Inputs!O$82</f>
        <v>72.274974651437702</v>
      </c>
      <c r="L8" s="971">
        <f>Inputs!P$82</f>
        <v>73.549821258208297</v>
      </c>
      <c r="M8" s="971">
        <f>Inputs!Q$82</f>
        <v>74.847154678410959</v>
      </c>
      <c r="N8" s="971">
        <f t="shared" ref="N8:S8" si="0">H8*$F8</f>
        <v>4.1539345798328169</v>
      </c>
      <c r="O8" s="971">
        <f t="shared" si="0"/>
        <v>4.2358814478333064</v>
      </c>
      <c r="P8" s="971">
        <f t="shared" si="0"/>
        <v>4.3105974766731086</v>
      </c>
      <c r="Q8" s="971">
        <f t="shared" si="0"/>
        <v>4.3866314094803238</v>
      </c>
      <c r="R8" s="971">
        <f t="shared" si="0"/>
        <v>4.4640064925502152</v>
      </c>
      <c r="S8" s="971">
        <f t="shared" si="0"/>
        <v>4.5427463822156948</v>
      </c>
    </row>
    <row r="9" spans="1:19">
      <c r="A9" s="181"/>
      <c r="B9" s="242" t="s">
        <v>163</v>
      </c>
      <c r="C9" s="512"/>
      <c r="D9" s="134"/>
      <c r="E9" s="222"/>
      <c r="F9" s="130"/>
      <c r="G9" s="135"/>
      <c r="H9" s="982"/>
      <c r="I9" s="982"/>
      <c r="J9" s="982"/>
      <c r="K9" s="982"/>
      <c r="L9" s="982"/>
      <c r="M9" s="982"/>
      <c r="N9" s="971"/>
      <c r="O9" s="971"/>
      <c r="P9" s="971"/>
      <c r="Q9" s="971"/>
      <c r="R9" s="971"/>
      <c r="S9" s="971"/>
    </row>
    <row r="10" spans="1:19">
      <c r="A10" s="181"/>
      <c r="B10" s="134" t="s">
        <v>164</v>
      </c>
      <c r="C10" s="512"/>
      <c r="D10" s="134"/>
      <c r="E10" s="222"/>
      <c r="F10" s="130"/>
      <c r="G10" s="135"/>
      <c r="H10" s="982"/>
      <c r="I10" s="982"/>
      <c r="J10" s="982"/>
      <c r="K10" s="982"/>
      <c r="L10" s="982"/>
      <c r="M10" s="982"/>
      <c r="N10" s="971"/>
      <c r="O10" s="971"/>
      <c r="P10" s="971"/>
      <c r="Q10" s="971"/>
      <c r="R10" s="971"/>
      <c r="S10" s="971"/>
    </row>
    <row r="11" spans="1:19">
      <c r="A11" s="181"/>
      <c r="B11" s="242" t="s">
        <v>165</v>
      </c>
      <c r="C11" s="512"/>
      <c r="D11" s="134"/>
      <c r="E11" s="222"/>
      <c r="F11" s="130"/>
      <c r="G11" s="135"/>
      <c r="H11" s="982"/>
      <c r="I11" s="982"/>
      <c r="J11" s="982"/>
      <c r="K11" s="982"/>
      <c r="L11" s="982"/>
      <c r="M11" s="982"/>
      <c r="N11" s="971"/>
      <c r="O11" s="971"/>
      <c r="P11" s="971"/>
      <c r="Q11" s="971"/>
      <c r="R11" s="971"/>
      <c r="S11" s="971"/>
    </row>
    <row r="12" spans="1:19">
      <c r="A12" s="181"/>
      <c r="B12" s="134"/>
      <c r="C12" s="512"/>
      <c r="D12" s="134"/>
      <c r="E12" s="222"/>
      <c r="F12" s="130"/>
      <c r="G12" s="135"/>
      <c r="H12" s="971"/>
      <c r="I12" s="971"/>
      <c r="J12" s="971"/>
      <c r="K12" s="971"/>
      <c r="L12" s="971"/>
      <c r="M12" s="971"/>
      <c r="N12" s="971"/>
      <c r="O12" s="971"/>
      <c r="P12" s="971"/>
      <c r="Q12" s="971"/>
      <c r="R12" s="971"/>
      <c r="S12" s="971"/>
    </row>
    <row r="13" spans="1:19">
      <c r="A13" s="181">
        <v>1.2</v>
      </c>
      <c r="B13" s="134" t="s">
        <v>166</v>
      </c>
      <c r="C13" s="512">
        <v>0.17341040462427745</v>
      </c>
      <c r="D13" s="134" t="str">
        <f>Inputs!$D$82</f>
        <v>Support staff</v>
      </c>
      <c r="E13" s="222">
        <v>1</v>
      </c>
      <c r="F13" s="130">
        <f>'CP NC 3Ph CT (R) BH'!F13</f>
        <v>0.17341040462427745</v>
      </c>
      <c r="G13" s="135"/>
      <c r="H13" s="971">
        <f>Inputs!L$82</f>
        <v>68.441017362959727</v>
      </c>
      <c r="I13" s="971">
        <f>Inputs!M$82</f>
        <v>69.791189569063036</v>
      </c>
      <c r="J13" s="971">
        <f>Inputs!N$82</f>
        <v>71.02222509185215</v>
      </c>
      <c r="K13" s="971">
        <f>Inputs!O$82</f>
        <v>72.274974651437702</v>
      </c>
      <c r="L13" s="971">
        <f>Inputs!P$82</f>
        <v>73.549821258208297</v>
      </c>
      <c r="M13" s="971">
        <f>Inputs!Q$82</f>
        <v>74.847154678410959</v>
      </c>
      <c r="N13" s="971">
        <f t="shared" ref="N13:S13" si="1">H13*$F13</f>
        <v>11.868384513808046</v>
      </c>
      <c r="O13" s="971">
        <f t="shared" si="1"/>
        <v>12.102518422380873</v>
      </c>
      <c r="P13" s="971">
        <f t="shared" si="1"/>
        <v>12.315992790494592</v>
      </c>
      <c r="Q13" s="971">
        <f t="shared" si="1"/>
        <v>12.533232598515209</v>
      </c>
      <c r="R13" s="971">
        <f t="shared" si="1"/>
        <v>12.754304264429184</v>
      </c>
      <c r="S13" s="971">
        <f t="shared" si="1"/>
        <v>12.979275377759125</v>
      </c>
    </row>
    <row r="14" spans="1:19">
      <c r="A14" s="181"/>
      <c r="B14" s="134"/>
      <c r="C14" s="512"/>
      <c r="D14" s="134"/>
      <c r="E14" s="222"/>
      <c r="F14" s="130"/>
      <c r="G14" s="135"/>
      <c r="H14" s="971"/>
      <c r="I14" s="971"/>
      <c r="J14" s="971"/>
      <c r="K14" s="971"/>
      <c r="L14" s="971"/>
      <c r="M14" s="971"/>
      <c r="N14" s="971"/>
      <c r="O14" s="971"/>
      <c r="P14" s="971"/>
      <c r="Q14" s="971"/>
      <c r="R14" s="971"/>
      <c r="S14" s="971"/>
    </row>
    <row r="15" spans="1:19">
      <c r="A15" s="181">
        <v>1.3</v>
      </c>
      <c r="B15" s="180" t="s">
        <v>167</v>
      </c>
      <c r="C15" s="512">
        <v>6.936416184971099E-2</v>
      </c>
      <c r="D15" s="134" t="str">
        <f>Inputs!$D$82</f>
        <v>Support staff</v>
      </c>
      <c r="E15" s="222">
        <v>1</v>
      </c>
      <c r="F15" s="130">
        <f>'CP NC 3Ph CT (R) BH'!F15</f>
        <v>6.936416184971099E-2</v>
      </c>
      <c r="G15" s="135"/>
      <c r="H15" s="971">
        <f>Inputs!L$82</f>
        <v>68.441017362959727</v>
      </c>
      <c r="I15" s="971">
        <f>Inputs!M$82</f>
        <v>69.791189569063036</v>
      </c>
      <c r="J15" s="971">
        <f>Inputs!N$82</f>
        <v>71.02222509185215</v>
      </c>
      <c r="K15" s="971">
        <f>Inputs!O$82</f>
        <v>72.274974651437702</v>
      </c>
      <c r="L15" s="971">
        <f>Inputs!P$82</f>
        <v>73.549821258208297</v>
      </c>
      <c r="M15" s="971">
        <f>Inputs!Q$82</f>
        <v>74.847154678410959</v>
      </c>
      <c r="N15" s="971">
        <f t="shared" ref="N15:S15" si="2">H15*$F15</f>
        <v>4.7473538055232183</v>
      </c>
      <c r="O15" s="971">
        <f t="shared" si="2"/>
        <v>4.8410073689523498</v>
      </c>
      <c r="P15" s="971">
        <f t="shared" si="2"/>
        <v>4.9263971161978377</v>
      </c>
      <c r="Q15" s="971">
        <f t="shared" si="2"/>
        <v>5.0132930394060837</v>
      </c>
      <c r="R15" s="971">
        <f t="shared" si="2"/>
        <v>5.1017217057716744</v>
      </c>
      <c r="S15" s="971">
        <f t="shared" si="2"/>
        <v>5.191710151103651</v>
      </c>
    </row>
    <row r="16" spans="1:19">
      <c r="A16" s="181"/>
      <c r="B16" s="180"/>
      <c r="C16" s="512"/>
      <c r="D16" s="134"/>
      <c r="E16" s="222"/>
      <c r="F16" s="130"/>
      <c r="G16" s="135"/>
      <c r="H16" s="971"/>
      <c r="I16" s="971"/>
      <c r="J16" s="971"/>
      <c r="K16" s="971"/>
      <c r="L16" s="971"/>
      <c r="M16" s="971"/>
      <c r="N16" s="971"/>
      <c r="O16" s="971"/>
      <c r="P16" s="971"/>
      <c r="Q16" s="971"/>
      <c r="R16" s="971"/>
      <c r="S16" s="971"/>
    </row>
    <row r="17" spans="1:19">
      <c r="A17" s="181"/>
      <c r="B17" s="134"/>
      <c r="C17" s="512"/>
      <c r="D17" s="134"/>
      <c r="E17" s="222"/>
      <c r="F17" s="130"/>
      <c r="G17" s="135"/>
      <c r="H17" s="971"/>
      <c r="I17" s="971"/>
      <c r="J17" s="971"/>
      <c r="K17" s="971"/>
      <c r="L17" s="971"/>
      <c r="M17" s="971"/>
      <c r="N17" s="971"/>
      <c r="O17" s="971"/>
      <c r="P17" s="971"/>
      <c r="Q17" s="971"/>
      <c r="R17" s="971"/>
      <c r="S17" s="971"/>
    </row>
    <row r="18" spans="1:19">
      <c r="A18" s="181">
        <v>1.4</v>
      </c>
      <c r="B18" s="134" t="s">
        <v>186</v>
      </c>
      <c r="C18" s="512">
        <v>6.936416184971099E-2</v>
      </c>
      <c r="D18" s="134" t="str">
        <f>Inputs!$D$82</f>
        <v>Support staff</v>
      </c>
      <c r="E18" s="222">
        <v>1</v>
      </c>
      <c r="F18" s="130">
        <f>'CP NC 3Ph CT (R) BH'!F18</f>
        <v>6.936416184971099E-2</v>
      </c>
      <c r="G18" s="135"/>
      <c r="H18" s="971">
        <f>Inputs!L$82</f>
        <v>68.441017362959727</v>
      </c>
      <c r="I18" s="971">
        <f>Inputs!M$82</f>
        <v>69.791189569063036</v>
      </c>
      <c r="J18" s="971">
        <f>Inputs!N$82</f>
        <v>71.02222509185215</v>
      </c>
      <c r="K18" s="971">
        <f>Inputs!O$82</f>
        <v>72.274974651437702</v>
      </c>
      <c r="L18" s="971">
        <f>Inputs!P$82</f>
        <v>73.549821258208297</v>
      </c>
      <c r="M18" s="971">
        <f>Inputs!Q$82</f>
        <v>74.847154678410959</v>
      </c>
      <c r="N18" s="971">
        <f t="shared" ref="N18:S18" si="3">H18*$F18</f>
        <v>4.7473538055232183</v>
      </c>
      <c r="O18" s="971">
        <f t="shared" si="3"/>
        <v>4.8410073689523498</v>
      </c>
      <c r="P18" s="971">
        <f t="shared" si="3"/>
        <v>4.9263971161978377</v>
      </c>
      <c r="Q18" s="971">
        <f t="shared" si="3"/>
        <v>5.0132930394060837</v>
      </c>
      <c r="R18" s="971">
        <f t="shared" si="3"/>
        <v>5.1017217057716744</v>
      </c>
      <c r="S18" s="971">
        <f t="shared" si="3"/>
        <v>5.191710151103651</v>
      </c>
    </row>
    <row r="19" spans="1:19">
      <c r="A19" s="181"/>
      <c r="B19" s="134" t="s">
        <v>187</v>
      </c>
      <c r="C19" s="512"/>
      <c r="D19" s="134"/>
      <c r="E19" s="222"/>
      <c r="F19" s="130"/>
      <c r="G19" s="135"/>
      <c r="H19" s="971"/>
      <c r="I19" s="971"/>
      <c r="J19" s="971"/>
      <c r="K19" s="971"/>
      <c r="L19" s="971"/>
      <c r="M19" s="971"/>
      <c r="N19" s="971"/>
      <c r="O19" s="971"/>
      <c r="P19" s="971"/>
      <c r="Q19" s="971"/>
      <c r="R19" s="971"/>
      <c r="S19" s="971"/>
    </row>
    <row r="20" spans="1:19">
      <c r="A20" s="181"/>
      <c r="B20" s="134"/>
      <c r="C20" s="512"/>
      <c r="D20" s="134"/>
      <c r="E20" s="222"/>
      <c r="F20" s="130"/>
      <c r="G20" s="135"/>
      <c r="H20" s="982"/>
      <c r="I20" s="982"/>
      <c r="J20" s="982"/>
      <c r="K20" s="982"/>
      <c r="L20" s="982"/>
      <c r="M20" s="982"/>
      <c r="N20" s="971"/>
      <c r="O20" s="971"/>
      <c r="P20" s="971"/>
      <c r="Q20" s="971"/>
      <c r="R20" s="971"/>
      <c r="S20" s="971"/>
    </row>
    <row r="21" spans="1:19">
      <c r="A21" s="181">
        <v>1.5</v>
      </c>
      <c r="B21" s="134" t="s">
        <v>170</v>
      </c>
      <c r="C21" s="512">
        <v>6.0693641618497121E-2</v>
      </c>
      <c r="D21" s="134" t="str">
        <f>Inputs!$D$82</f>
        <v>Support staff</v>
      </c>
      <c r="E21" s="222">
        <v>1</v>
      </c>
      <c r="F21" s="130">
        <f>'CP NC 3Ph CT (R) BH'!F21</f>
        <v>6.0693641618497121E-2</v>
      </c>
      <c r="G21" s="135"/>
      <c r="H21" s="971">
        <f>Inputs!L$82</f>
        <v>68.441017362959727</v>
      </c>
      <c r="I21" s="971">
        <f>Inputs!M$82</f>
        <v>69.791189569063036</v>
      </c>
      <c r="J21" s="971">
        <f>Inputs!N$82</f>
        <v>71.02222509185215</v>
      </c>
      <c r="K21" s="971">
        <f>Inputs!O$82</f>
        <v>72.274974651437702</v>
      </c>
      <c r="L21" s="971">
        <f>Inputs!P$82</f>
        <v>73.549821258208297</v>
      </c>
      <c r="M21" s="971">
        <f>Inputs!Q$82</f>
        <v>74.847154678410959</v>
      </c>
      <c r="N21" s="971">
        <f t="shared" ref="N21:S21" si="4">H21*$F21</f>
        <v>4.1539345798328169</v>
      </c>
      <c r="O21" s="971">
        <f t="shared" si="4"/>
        <v>4.2358814478333064</v>
      </c>
      <c r="P21" s="971">
        <f t="shared" si="4"/>
        <v>4.3105974766731086</v>
      </c>
      <c r="Q21" s="971">
        <f t="shared" si="4"/>
        <v>4.3866314094803238</v>
      </c>
      <c r="R21" s="971">
        <f t="shared" si="4"/>
        <v>4.4640064925502152</v>
      </c>
      <c r="S21" s="971">
        <f t="shared" si="4"/>
        <v>4.5427463822156948</v>
      </c>
    </row>
    <row r="22" spans="1:19">
      <c r="A22" s="92"/>
      <c r="B22" s="134" t="s">
        <v>138</v>
      </c>
      <c r="C22" s="512"/>
      <c r="D22" s="134"/>
      <c r="E22" s="222"/>
      <c r="F22" s="130"/>
      <c r="G22" s="135"/>
      <c r="H22" s="982"/>
      <c r="I22" s="982"/>
      <c r="J22" s="982"/>
      <c r="K22" s="982"/>
      <c r="L22" s="982"/>
      <c r="M22" s="982"/>
      <c r="N22" s="971"/>
      <c r="O22" s="971"/>
      <c r="P22" s="971"/>
      <c r="Q22" s="971"/>
      <c r="R22" s="971"/>
      <c r="S22" s="971"/>
    </row>
    <row r="23" spans="1:19">
      <c r="A23" s="92"/>
      <c r="B23" s="134"/>
      <c r="C23" s="512"/>
      <c r="D23" s="134"/>
      <c r="E23" s="222"/>
      <c r="F23" s="130"/>
      <c r="G23" s="135"/>
      <c r="H23" s="971"/>
      <c r="I23" s="971"/>
      <c r="J23" s="971"/>
      <c r="K23" s="971"/>
      <c r="L23" s="971"/>
      <c r="M23" s="971"/>
      <c r="N23" s="971"/>
      <c r="O23" s="971"/>
      <c r="P23" s="971"/>
      <c r="Q23" s="971"/>
      <c r="R23" s="971"/>
      <c r="S23" s="971"/>
    </row>
    <row r="24" spans="1:19">
      <c r="A24" s="181">
        <v>1.6</v>
      </c>
      <c r="B24" s="180" t="s">
        <v>171</v>
      </c>
      <c r="C24" s="512">
        <v>0</v>
      </c>
      <c r="D24" s="134" t="str">
        <f>Inputs!$D$82</f>
        <v>Support staff</v>
      </c>
      <c r="E24" s="222">
        <v>1</v>
      </c>
      <c r="F24" s="130">
        <f>'CP NC 3Ph CT (R) BH'!F24</f>
        <v>0</v>
      </c>
      <c r="G24" s="135"/>
      <c r="H24" s="971">
        <f>Inputs!L$82</f>
        <v>68.441017362959727</v>
      </c>
      <c r="I24" s="971">
        <f>Inputs!M$82</f>
        <v>69.791189569063036</v>
      </c>
      <c r="J24" s="971">
        <f>Inputs!N$82</f>
        <v>71.02222509185215</v>
      </c>
      <c r="K24" s="971">
        <f>Inputs!O$82</f>
        <v>72.274974651437702</v>
      </c>
      <c r="L24" s="971">
        <f>Inputs!P$82</f>
        <v>73.549821258208297</v>
      </c>
      <c r="M24" s="971">
        <f>Inputs!Q$82</f>
        <v>74.847154678410959</v>
      </c>
      <c r="N24" s="971">
        <f t="shared" ref="N24:S24" si="5">H24*$F24</f>
        <v>0</v>
      </c>
      <c r="O24" s="971">
        <f t="shared" si="5"/>
        <v>0</v>
      </c>
      <c r="P24" s="971">
        <f t="shared" si="5"/>
        <v>0</v>
      </c>
      <c r="Q24" s="971">
        <f t="shared" si="5"/>
        <v>0</v>
      </c>
      <c r="R24" s="971">
        <f t="shared" si="5"/>
        <v>0</v>
      </c>
      <c r="S24" s="971">
        <f t="shared" si="5"/>
        <v>0</v>
      </c>
    </row>
    <row r="25" spans="1:19">
      <c r="A25" s="181"/>
      <c r="B25" s="134"/>
      <c r="C25" s="130"/>
      <c r="D25" s="134"/>
      <c r="E25" s="222"/>
      <c r="F25" s="130"/>
      <c r="G25" s="135"/>
      <c r="H25" s="971"/>
      <c r="I25" s="971"/>
      <c r="J25" s="971"/>
      <c r="K25" s="971"/>
      <c r="L25" s="971"/>
      <c r="M25" s="971"/>
      <c r="N25" s="971"/>
      <c r="O25" s="971"/>
      <c r="P25" s="971"/>
      <c r="Q25" s="971"/>
      <c r="R25" s="971"/>
      <c r="S25" s="971"/>
    </row>
    <row r="26" spans="1:19">
      <c r="A26" s="94"/>
      <c r="B26" s="141" t="s">
        <v>44</v>
      </c>
      <c r="C26" s="183">
        <f>SUM(C6:C25)</f>
        <v>0.4335260115606937</v>
      </c>
      <c r="D26" s="143"/>
      <c r="E26" s="223"/>
      <c r="F26" s="183">
        <f>SUM(F6:F25)</f>
        <v>0.4335260115606937</v>
      </c>
      <c r="G26" s="144"/>
      <c r="H26" s="995"/>
      <c r="I26" s="995"/>
      <c r="J26" s="995"/>
      <c r="K26" s="995"/>
      <c r="L26" s="995"/>
      <c r="M26" s="995"/>
      <c r="N26" s="996">
        <f t="shared" ref="N26:S26" si="6">SUM(N8:N25)</f>
        <v>29.670961284520118</v>
      </c>
      <c r="O26" s="996">
        <f t="shared" si="6"/>
        <v>30.256296055952188</v>
      </c>
      <c r="P26" s="996">
        <f t="shared" si="6"/>
        <v>30.789981976236483</v>
      </c>
      <c r="Q26" s="996">
        <f t="shared" si="6"/>
        <v>31.33308149628802</v>
      </c>
      <c r="R26" s="996">
        <f t="shared" si="6"/>
        <v>31.885760661072961</v>
      </c>
      <c r="S26" s="996">
        <f t="shared" si="6"/>
        <v>32.448188444397815</v>
      </c>
    </row>
    <row r="27" spans="1:19" s="102" customFormat="1">
      <c r="A27" s="99"/>
      <c r="B27" s="146" t="s">
        <v>103</v>
      </c>
      <c r="C27" s="130"/>
      <c r="D27" s="134"/>
      <c r="E27" s="134"/>
      <c r="F27" s="130"/>
      <c r="G27" s="149"/>
      <c r="H27" s="984"/>
      <c r="I27" s="984"/>
      <c r="J27" s="984"/>
      <c r="K27" s="984"/>
      <c r="L27" s="984"/>
      <c r="M27" s="984"/>
      <c r="N27" s="985"/>
      <c r="O27" s="985"/>
      <c r="P27" s="985"/>
      <c r="Q27" s="985"/>
      <c r="R27" s="985"/>
      <c r="S27" s="985"/>
    </row>
    <row r="28" spans="1:19" s="102" customFormat="1">
      <c r="A28" s="99"/>
      <c r="B28" s="134"/>
      <c r="C28" s="130"/>
      <c r="D28" s="134"/>
      <c r="E28" s="134"/>
      <c r="F28" s="130"/>
      <c r="G28" s="149"/>
      <c r="H28" s="971"/>
      <c r="I28" s="971"/>
      <c r="J28" s="971"/>
      <c r="K28" s="971"/>
      <c r="L28" s="971"/>
      <c r="M28" s="971"/>
      <c r="N28" s="971"/>
      <c r="O28" s="971"/>
      <c r="P28" s="971"/>
      <c r="Q28" s="971"/>
      <c r="R28" s="971"/>
      <c r="S28" s="971"/>
    </row>
    <row r="29" spans="1:19" s="102" customFormat="1">
      <c r="A29" s="137">
        <v>2.1</v>
      </c>
      <c r="B29" s="134" t="s">
        <v>140</v>
      </c>
      <c r="C29" s="512">
        <v>1.4666666666666666</v>
      </c>
      <c r="D29" s="1004" t="str">
        <f>Inputs!$D$81</f>
        <v>Skilled Electrical Worker AH</v>
      </c>
      <c r="E29" s="134">
        <v>2</v>
      </c>
      <c r="F29" s="130">
        <f>E29*C29</f>
        <v>2.9333333333333331</v>
      </c>
      <c r="G29" s="149"/>
      <c r="H29" s="997">
        <f>Inputs!L$81</f>
        <v>143.91156341859428</v>
      </c>
      <c r="I29" s="997">
        <f>Inputs!M$81</f>
        <v>146.75058306720953</v>
      </c>
      <c r="J29" s="997">
        <f>Inputs!N$81</f>
        <v>149.33909290435707</v>
      </c>
      <c r="K29" s="997">
        <f>Inputs!O$81</f>
        <v>151.97326104852442</v>
      </c>
      <c r="L29" s="997">
        <f>Inputs!P$81</f>
        <v>154.65389285921603</v>
      </c>
      <c r="M29" s="997">
        <f>Inputs!Q$81</f>
        <v>157.38180790154269</v>
      </c>
      <c r="N29" s="971">
        <f t="shared" ref="N29:S29" si="7">H29*$F29</f>
        <v>422.14058602787651</v>
      </c>
      <c r="O29" s="971">
        <f t="shared" si="7"/>
        <v>430.46837699714791</v>
      </c>
      <c r="P29" s="971">
        <f t="shared" si="7"/>
        <v>438.06133918611403</v>
      </c>
      <c r="Q29" s="971">
        <f t="shared" si="7"/>
        <v>445.78823240900493</v>
      </c>
      <c r="R29" s="971">
        <f t="shared" si="7"/>
        <v>453.65141905370029</v>
      </c>
      <c r="S29" s="971">
        <f t="shared" si="7"/>
        <v>461.6533031778585</v>
      </c>
    </row>
    <row r="30" spans="1:19" s="102" customFormat="1">
      <c r="A30" s="137"/>
      <c r="B30" s="134"/>
      <c r="C30" s="130"/>
      <c r="D30" s="239"/>
      <c r="E30" s="134"/>
      <c r="F30" s="130"/>
      <c r="G30" s="149"/>
      <c r="H30" s="971"/>
      <c r="I30" s="971"/>
      <c r="J30" s="971"/>
      <c r="K30" s="971"/>
      <c r="L30" s="971"/>
      <c r="M30" s="971"/>
      <c r="N30" s="971"/>
      <c r="O30" s="971"/>
      <c r="P30" s="971"/>
      <c r="Q30" s="971"/>
      <c r="R30" s="971"/>
      <c r="S30" s="971"/>
    </row>
    <row r="31" spans="1:19" s="102" customFormat="1">
      <c r="A31" s="137">
        <v>2.2000000000000002</v>
      </c>
      <c r="B31" s="134"/>
      <c r="C31" s="130"/>
      <c r="D31" s="239"/>
      <c r="E31" s="140"/>
      <c r="F31" s="247"/>
      <c r="G31" s="241"/>
      <c r="H31" s="971"/>
      <c r="I31" s="971"/>
      <c r="J31" s="971"/>
      <c r="K31" s="971"/>
      <c r="L31" s="971"/>
      <c r="M31" s="971"/>
      <c r="N31" s="971"/>
      <c r="O31" s="971"/>
      <c r="P31" s="971"/>
      <c r="Q31" s="971"/>
      <c r="R31" s="971"/>
      <c r="S31" s="971"/>
    </row>
    <row r="32" spans="1:19" s="102" customFormat="1">
      <c r="A32" s="148"/>
      <c r="B32" s="141" t="s">
        <v>44</v>
      </c>
      <c r="C32" s="142">
        <f>SUM(C29:C31)</f>
        <v>1.4666666666666666</v>
      </c>
      <c r="D32" s="143"/>
      <c r="E32" s="143"/>
      <c r="F32" s="142">
        <f>SUM(F27:F31)</f>
        <v>2.9333333333333331</v>
      </c>
      <c r="G32" s="144"/>
      <c r="H32" s="992"/>
      <c r="I32" s="992"/>
      <c r="J32" s="992"/>
      <c r="K32" s="992"/>
      <c r="L32" s="992"/>
      <c r="M32" s="992"/>
      <c r="N32" s="992">
        <f t="shared" ref="N32:S32" si="8">SUM(N29:N31)</f>
        <v>422.14058602787651</v>
      </c>
      <c r="O32" s="992">
        <f t="shared" si="8"/>
        <v>430.46837699714791</v>
      </c>
      <c r="P32" s="992">
        <f t="shared" si="8"/>
        <v>438.06133918611403</v>
      </c>
      <c r="Q32" s="992">
        <f t="shared" si="8"/>
        <v>445.78823240900493</v>
      </c>
      <c r="R32" s="992">
        <f t="shared" si="8"/>
        <v>453.65141905370029</v>
      </c>
      <c r="S32" s="992">
        <f t="shared" si="8"/>
        <v>461.6533031778585</v>
      </c>
    </row>
    <row r="33" spans="1:19" s="102" customFormat="1">
      <c r="A33" s="137"/>
      <c r="B33" s="129" t="s">
        <v>104</v>
      </c>
      <c r="C33" s="130"/>
      <c r="D33" s="134"/>
      <c r="E33" s="134"/>
      <c r="F33" s="130"/>
      <c r="G33" s="149"/>
      <c r="H33" s="971"/>
      <c r="I33" s="971"/>
      <c r="J33" s="971"/>
      <c r="K33" s="971"/>
      <c r="L33" s="971"/>
      <c r="M33" s="971"/>
      <c r="N33" s="971"/>
      <c r="O33" s="971"/>
      <c r="P33" s="971"/>
      <c r="Q33" s="971"/>
      <c r="R33" s="971"/>
      <c r="S33" s="971"/>
    </row>
    <row r="34" spans="1:19" s="102" customFormat="1">
      <c r="A34" s="99"/>
      <c r="B34" s="134"/>
      <c r="C34" s="130"/>
      <c r="D34" s="134"/>
      <c r="E34" s="134"/>
      <c r="F34" s="130"/>
      <c r="G34" s="149"/>
      <c r="H34" s="971"/>
      <c r="I34" s="971"/>
      <c r="J34" s="971"/>
      <c r="K34" s="971"/>
      <c r="L34" s="971"/>
      <c r="M34" s="971"/>
      <c r="N34" s="971"/>
      <c r="O34" s="971"/>
      <c r="P34" s="971"/>
      <c r="Q34" s="971"/>
      <c r="R34" s="971"/>
      <c r="S34" s="971"/>
    </row>
    <row r="35" spans="1:19" s="102" customFormat="1">
      <c r="A35" s="137">
        <v>3.1</v>
      </c>
      <c r="B35" s="134" t="s">
        <v>188</v>
      </c>
      <c r="C35" s="512">
        <v>2</v>
      </c>
      <c r="D35" s="1004" t="str">
        <f>Inputs!$D$81</f>
        <v>Skilled Electrical Worker AH</v>
      </c>
      <c r="E35" s="134">
        <v>1</v>
      </c>
      <c r="F35" s="130">
        <f>E35*C35</f>
        <v>2</v>
      </c>
      <c r="G35" s="149"/>
      <c r="H35" s="997">
        <f>Inputs!L$81</f>
        <v>143.91156341859428</v>
      </c>
      <c r="I35" s="997">
        <f>Inputs!M$81</f>
        <v>146.75058306720953</v>
      </c>
      <c r="J35" s="997">
        <f>Inputs!N$81</f>
        <v>149.33909290435707</v>
      </c>
      <c r="K35" s="997">
        <f>Inputs!O$81</f>
        <v>151.97326104852442</v>
      </c>
      <c r="L35" s="997">
        <f>Inputs!P$81</f>
        <v>154.65389285921603</v>
      </c>
      <c r="M35" s="997">
        <f>Inputs!Q$81</f>
        <v>157.38180790154269</v>
      </c>
      <c r="N35" s="971">
        <f t="shared" ref="N35:S35" si="9">H35*$F35</f>
        <v>287.82312683718857</v>
      </c>
      <c r="O35" s="971">
        <f t="shared" si="9"/>
        <v>293.50116613441907</v>
      </c>
      <c r="P35" s="971">
        <f t="shared" si="9"/>
        <v>298.67818580871415</v>
      </c>
      <c r="Q35" s="971">
        <f t="shared" si="9"/>
        <v>303.94652209704884</v>
      </c>
      <c r="R35" s="971">
        <f t="shared" si="9"/>
        <v>309.30778571843206</v>
      </c>
      <c r="S35" s="971">
        <f t="shared" si="9"/>
        <v>314.76361580308537</v>
      </c>
    </row>
    <row r="36" spans="1:19" s="102" customFormat="1">
      <c r="A36" s="99"/>
      <c r="B36" s="134"/>
      <c r="C36" s="512"/>
      <c r="D36" s="134"/>
      <c r="E36" s="134"/>
      <c r="F36" s="130"/>
      <c r="G36" s="149"/>
      <c r="H36" s="984"/>
      <c r="I36" s="984"/>
      <c r="J36" s="984"/>
      <c r="K36" s="984"/>
      <c r="L36" s="984"/>
      <c r="M36" s="984"/>
      <c r="N36" s="998"/>
      <c r="O36" s="998"/>
      <c r="P36" s="998"/>
      <c r="Q36" s="998"/>
      <c r="R36" s="998"/>
      <c r="S36" s="998"/>
    </row>
    <row r="37" spans="1:19" s="102" customFormat="1">
      <c r="A37" s="137">
        <v>3.2</v>
      </c>
      <c r="B37" s="134" t="s">
        <v>189</v>
      </c>
      <c r="C37" s="512">
        <v>0.5</v>
      </c>
      <c r="D37" s="1004" t="str">
        <f>Inputs!$D$81</f>
        <v>Skilled Electrical Worker AH</v>
      </c>
      <c r="E37" s="134">
        <v>1</v>
      </c>
      <c r="F37" s="130">
        <f>E37*C37</f>
        <v>0.5</v>
      </c>
      <c r="G37" s="149"/>
      <c r="H37" s="997">
        <f>Inputs!L$81</f>
        <v>143.91156341859428</v>
      </c>
      <c r="I37" s="997">
        <f>Inputs!M$81</f>
        <v>146.75058306720953</v>
      </c>
      <c r="J37" s="997">
        <f>Inputs!N$81</f>
        <v>149.33909290435707</v>
      </c>
      <c r="K37" s="997">
        <f>Inputs!O$81</f>
        <v>151.97326104852442</v>
      </c>
      <c r="L37" s="997">
        <f>Inputs!P$81</f>
        <v>154.65389285921603</v>
      </c>
      <c r="M37" s="997">
        <f>Inputs!Q$81</f>
        <v>157.38180790154269</v>
      </c>
      <c r="N37" s="971">
        <f t="shared" ref="N37:S37" si="10">H37*$F37</f>
        <v>71.955781709297142</v>
      </c>
      <c r="O37" s="971">
        <f t="shared" si="10"/>
        <v>73.375291533604766</v>
      </c>
      <c r="P37" s="971">
        <f t="shared" si="10"/>
        <v>74.669546452178537</v>
      </c>
      <c r="Q37" s="971">
        <f t="shared" si="10"/>
        <v>75.98663052426221</v>
      </c>
      <c r="R37" s="971">
        <f t="shared" si="10"/>
        <v>77.326946429608014</v>
      </c>
      <c r="S37" s="971">
        <f t="shared" si="10"/>
        <v>78.690903950771343</v>
      </c>
    </row>
    <row r="38" spans="1:19" s="102" customFormat="1">
      <c r="A38" s="99"/>
      <c r="B38" s="134"/>
      <c r="C38" s="512"/>
      <c r="D38" s="134"/>
      <c r="E38" s="134"/>
      <c r="F38" s="130"/>
      <c r="G38" s="149"/>
      <c r="H38" s="971"/>
      <c r="I38" s="971"/>
      <c r="J38" s="971"/>
      <c r="K38" s="971"/>
      <c r="L38" s="971"/>
      <c r="M38" s="971"/>
      <c r="N38" s="971"/>
      <c r="O38" s="971"/>
      <c r="P38" s="971"/>
      <c r="Q38" s="971"/>
      <c r="R38" s="971"/>
      <c r="S38" s="971"/>
    </row>
    <row r="39" spans="1:19" s="102" customFormat="1">
      <c r="A39" s="137">
        <v>3.3</v>
      </c>
      <c r="B39" s="138" t="s">
        <v>190</v>
      </c>
      <c r="C39" s="512">
        <v>0.17</v>
      </c>
      <c r="D39" s="1004" t="str">
        <f>Inputs!$D$81</f>
        <v>Skilled Electrical Worker AH</v>
      </c>
      <c r="E39" s="134">
        <v>1</v>
      </c>
      <c r="F39" s="130">
        <f>E39*C39</f>
        <v>0.17</v>
      </c>
      <c r="G39" s="149"/>
      <c r="H39" s="997">
        <f>Inputs!L$81</f>
        <v>143.91156341859428</v>
      </c>
      <c r="I39" s="997">
        <f>Inputs!M$81</f>
        <v>146.75058306720953</v>
      </c>
      <c r="J39" s="997">
        <f>Inputs!N$81</f>
        <v>149.33909290435707</v>
      </c>
      <c r="K39" s="997">
        <f>Inputs!O$81</f>
        <v>151.97326104852442</v>
      </c>
      <c r="L39" s="997">
        <f>Inputs!P$81</f>
        <v>154.65389285921603</v>
      </c>
      <c r="M39" s="997">
        <f>Inputs!Q$81</f>
        <v>157.38180790154269</v>
      </c>
      <c r="N39" s="971">
        <f t="shared" ref="N39:S39" si="11">H39*$F39</f>
        <v>24.46496578116103</v>
      </c>
      <c r="O39" s="971">
        <f t="shared" si="11"/>
        <v>24.947599121425622</v>
      </c>
      <c r="P39" s="971">
        <f t="shared" si="11"/>
        <v>25.387645793740706</v>
      </c>
      <c r="Q39" s="971">
        <f t="shared" si="11"/>
        <v>25.835454378249153</v>
      </c>
      <c r="R39" s="971">
        <f t="shared" si="11"/>
        <v>26.291161786066727</v>
      </c>
      <c r="S39" s="971">
        <f t="shared" si="11"/>
        <v>26.754907343262257</v>
      </c>
    </row>
    <row r="40" spans="1:19" s="102" customFormat="1">
      <c r="A40" s="137"/>
      <c r="B40" s="138"/>
      <c r="C40" s="512"/>
      <c r="D40" s="134"/>
      <c r="E40" s="134"/>
      <c r="F40" s="130"/>
      <c r="G40" s="149"/>
      <c r="H40" s="984"/>
      <c r="I40" s="984"/>
      <c r="J40" s="984"/>
      <c r="K40" s="984"/>
      <c r="L40" s="984"/>
      <c r="M40" s="984"/>
      <c r="N40" s="998"/>
      <c r="O40" s="998"/>
      <c r="P40" s="998"/>
      <c r="Q40" s="998"/>
      <c r="R40" s="998"/>
      <c r="S40" s="998"/>
    </row>
    <row r="41" spans="1:19" s="102" customFormat="1">
      <c r="A41" s="224">
        <v>3.4</v>
      </c>
      <c r="B41" s="134" t="s">
        <v>176</v>
      </c>
      <c r="C41" s="512">
        <v>1.23</v>
      </c>
      <c r="D41" s="1004" t="str">
        <f>Inputs!$D$81</f>
        <v>Skilled Electrical Worker AH</v>
      </c>
      <c r="E41" s="134">
        <v>1</v>
      </c>
      <c r="F41" s="130">
        <f>E41*C41</f>
        <v>1.23</v>
      </c>
      <c r="G41" s="149"/>
      <c r="H41" s="997">
        <f>Inputs!L$81</f>
        <v>143.91156341859428</v>
      </c>
      <c r="I41" s="997">
        <f>Inputs!M$81</f>
        <v>146.75058306720953</v>
      </c>
      <c r="J41" s="997">
        <f>Inputs!N$81</f>
        <v>149.33909290435707</v>
      </c>
      <c r="K41" s="997">
        <f>Inputs!O$81</f>
        <v>151.97326104852442</v>
      </c>
      <c r="L41" s="997">
        <f>Inputs!P$81</f>
        <v>154.65389285921603</v>
      </c>
      <c r="M41" s="997">
        <f>Inputs!Q$81</f>
        <v>157.38180790154269</v>
      </c>
      <c r="N41" s="971">
        <f t="shared" ref="N41:S41" si="12">H41*$F41</f>
        <v>177.01122300487097</v>
      </c>
      <c r="O41" s="971">
        <f t="shared" si="12"/>
        <v>180.50321717266772</v>
      </c>
      <c r="P41" s="971">
        <f t="shared" si="12"/>
        <v>183.68708427235919</v>
      </c>
      <c r="Q41" s="971">
        <f t="shared" si="12"/>
        <v>186.92711108968504</v>
      </c>
      <c r="R41" s="971">
        <f t="shared" si="12"/>
        <v>190.2242882168357</v>
      </c>
      <c r="S41" s="971">
        <f t="shared" si="12"/>
        <v>193.57962371889749</v>
      </c>
    </row>
    <row r="42" spans="1:19" s="102" customFormat="1">
      <c r="A42" s="99"/>
      <c r="B42" s="134"/>
      <c r="C42" s="512"/>
      <c r="D42" s="134"/>
      <c r="E42" s="134"/>
      <c r="F42" s="130"/>
      <c r="G42" s="149"/>
      <c r="H42" s="984"/>
      <c r="I42" s="984"/>
      <c r="J42" s="984"/>
      <c r="K42" s="984"/>
      <c r="L42" s="984"/>
      <c r="M42" s="984"/>
      <c r="N42" s="998"/>
      <c r="O42" s="998"/>
      <c r="P42" s="998"/>
      <c r="Q42" s="998"/>
      <c r="R42" s="998"/>
      <c r="S42" s="998"/>
    </row>
    <row r="43" spans="1:19" s="102" customFormat="1">
      <c r="A43" s="137">
        <v>3.5</v>
      </c>
      <c r="B43" s="134" t="s">
        <v>191</v>
      </c>
      <c r="C43" s="512">
        <v>1.59</v>
      </c>
      <c r="D43" s="1004" t="str">
        <f>Inputs!$D$81</f>
        <v>Skilled Electrical Worker AH</v>
      </c>
      <c r="E43" s="134">
        <v>2</v>
      </c>
      <c r="F43" s="130">
        <f>E43*C43</f>
        <v>3.18</v>
      </c>
      <c r="G43" s="149"/>
      <c r="H43" s="997">
        <f>Inputs!L$81</f>
        <v>143.91156341859428</v>
      </c>
      <c r="I43" s="997">
        <f>Inputs!M$81</f>
        <v>146.75058306720953</v>
      </c>
      <c r="J43" s="997">
        <f>Inputs!N$81</f>
        <v>149.33909290435707</v>
      </c>
      <c r="K43" s="997">
        <f>Inputs!O$81</f>
        <v>151.97326104852442</v>
      </c>
      <c r="L43" s="997">
        <f>Inputs!P$81</f>
        <v>154.65389285921603</v>
      </c>
      <c r="M43" s="997">
        <f>Inputs!Q$81</f>
        <v>157.38180790154269</v>
      </c>
      <c r="N43" s="971">
        <f t="shared" ref="N43:S43" si="13">H43*$F43</f>
        <v>457.63877167112986</v>
      </c>
      <c r="O43" s="971">
        <f t="shared" si="13"/>
        <v>466.66685415372632</v>
      </c>
      <c r="P43" s="971">
        <f t="shared" si="13"/>
        <v>474.89831543585552</v>
      </c>
      <c r="Q43" s="971">
        <f t="shared" si="13"/>
        <v>483.27497013430769</v>
      </c>
      <c r="R43" s="971">
        <f t="shared" si="13"/>
        <v>491.79937929230698</v>
      </c>
      <c r="S43" s="971">
        <f t="shared" si="13"/>
        <v>500.47414912690579</v>
      </c>
    </row>
    <row r="44" spans="1:19" s="102" customFormat="1">
      <c r="A44" s="99"/>
      <c r="B44" s="134"/>
      <c r="C44" s="512"/>
      <c r="D44" s="134"/>
      <c r="E44" s="134"/>
      <c r="F44" s="130"/>
      <c r="G44" s="167"/>
      <c r="H44" s="971"/>
      <c r="I44" s="971"/>
      <c r="J44" s="971"/>
      <c r="K44" s="971"/>
      <c r="L44" s="971"/>
      <c r="M44" s="971"/>
      <c r="N44" s="971"/>
      <c r="O44" s="971"/>
      <c r="P44" s="971"/>
      <c r="Q44" s="971"/>
      <c r="R44" s="971"/>
      <c r="S44" s="971"/>
    </row>
    <row r="45" spans="1:19" s="102" customFormat="1">
      <c r="A45" s="137">
        <v>3.6</v>
      </c>
      <c r="B45" s="134" t="s">
        <v>192</v>
      </c>
      <c r="C45" s="512">
        <v>0.17</v>
      </c>
      <c r="D45" s="1004" t="str">
        <f>Inputs!$D$81</f>
        <v>Skilled Electrical Worker AH</v>
      </c>
      <c r="E45" s="134">
        <v>1</v>
      </c>
      <c r="F45" s="130">
        <f>E45*C45</f>
        <v>0.17</v>
      </c>
      <c r="G45" s="149"/>
      <c r="H45" s="997">
        <f>Inputs!L$81</f>
        <v>143.91156341859428</v>
      </c>
      <c r="I45" s="997">
        <f>Inputs!M$81</f>
        <v>146.75058306720953</v>
      </c>
      <c r="J45" s="997">
        <f>Inputs!N$81</f>
        <v>149.33909290435707</v>
      </c>
      <c r="K45" s="997">
        <f>Inputs!O$81</f>
        <v>151.97326104852442</v>
      </c>
      <c r="L45" s="997">
        <f>Inputs!P$81</f>
        <v>154.65389285921603</v>
      </c>
      <c r="M45" s="997">
        <f>Inputs!Q$81</f>
        <v>157.38180790154269</v>
      </c>
      <c r="N45" s="971">
        <f t="shared" ref="N45:S45" si="14">H45*$F45</f>
        <v>24.46496578116103</v>
      </c>
      <c r="O45" s="971">
        <f t="shared" si="14"/>
        <v>24.947599121425622</v>
      </c>
      <c r="P45" s="971">
        <f t="shared" si="14"/>
        <v>25.387645793740706</v>
      </c>
      <c r="Q45" s="971">
        <f t="shared" si="14"/>
        <v>25.835454378249153</v>
      </c>
      <c r="R45" s="971">
        <f t="shared" si="14"/>
        <v>26.291161786066727</v>
      </c>
      <c r="S45" s="971">
        <f t="shared" si="14"/>
        <v>26.754907343262257</v>
      </c>
    </row>
    <row r="46" spans="1:19" s="102" customFormat="1">
      <c r="A46" s="137"/>
      <c r="B46" s="134"/>
      <c r="C46" s="512"/>
      <c r="D46" s="134"/>
      <c r="E46" s="134"/>
      <c r="F46" s="130"/>
      <c r="G46" s="149"/>
      <c r="H46" s="984"/>
      <c r="I46" s="984"/>
      <c r="J46" s="984"/>
      <c r="K46" s="984"/>
      <c r="L46" s="984"/>
      <c r="M46" s="984"/>
      <c r="N46" s="999"/>
      <c r="O46" s="999"/>
      <c r="P46" s="999"/>
      <c r="Q46" s="999"/>
      <c r="R46" s="999"/>
      <c r="S46" s="999"/>
    </row>
    <row r="47" spans="1:19" s="102" customFormat="1">
      <c r="A47" s="137">
        <v>3.7</v>
      </c>
      <c r="B47" s="134" t="s">
        <v>193</v>
      </c>
      <c r="C47" s="512">
        <v>2.0699999999999998</v>
      </c>
      <c r="D47" s="1004" t="str">
        <f>Inputs!$D$81</f>
        <v>Skilled Electrical Worker AH</v>
      </c>
      <c r="E47" s="134">
        <v>1</v>
      </c>
      <c r="F47" s="130">
        <f>E47*C47</f>
        <v>2.0699999999999998</v>
      </c>
      <c r="G47" s="149"/>
      <c r="H47" s="997">
        <f>Inputs!L$81</f>
        <v>143.91156341859428</v>
      </c>
      <c r="I47" s="997">
        <f>Inputs!M$81</f>
        <v>146.75058306720953</v>
      </c>
      <c r="J47" s="997">
        <f>Inputs!N$81</f>
        <v>149.33909290435707</v>
      </c>
      <c r="K47" s="997">
        <f>Inputs!O$81</f>
        <v>151.97326104852442</v>
      </c>
      <c r="L47" s="997">
        <f>Inputs!P$81</f>
        <v>154.65389285921603</v>
      </c>
      <c r="M47" s="997">
        <f>Inputs!Q$81</f>
        <v>157.38180790154269</v>
      </c>
      <c r="N47" s="971">
        <f t="shared" ref="N47:S47" si="15">H47*$F47</f>
        <v>297.89693627649012</v>
      </c>
      <c r="O47" s="971">
        <f t="shared" si="15"/>
        <v>303.77370694912372</v>
      </c>
      <c r="P47" s="971">
        <f t="shared" si="15"/>
        <v>309.13192231201913</v>
      </c>
      <c r="Q47" s="971">
        <f t="shared" si="15"/>
        <v>314.5846503704455</v>
      </c>
      <c r="R47" s="971">
        <f t="shared" si="15"/>
        <v>320.13355821857715</v>
      </c>
      <c r="S47" s="971">
        <f t="shared" si="15"/>
        <v>325.78034235619333</v>
      </c>
    </row>
    <row r="48" spans="1:19" s="102" customFormat="1">
      <c r="A48" s="137"/>
      <c r="B48" s="134"/>
      <c r="C48" s="512"/>
      <c r="D48" s="134"/>
      <c r="E48" s="134"/>
      <c r="F48" s="130"/>
      <c r="G48" s="135"/>
      <c r="H48" s="982"/>
      <c r="I48" s="982"/>
      <c r="J48" s="982"/>
      <c r="K48" s="982"/>
      <c r="L48" s="982"/>
      <c r="M48" s="982"/>
      <c r="N48" s="971"/>
      <c r="O48" s="971"/>
      <c r="P48" s="971"/>
      <c r="Q48" s="971"/>
      <c r="R48" s="971"/>
      <c r="S48" s="971"/>
    </row>
    <row r="49" spans="1:19" s="102" customFormat="1">
      <c r="A49" s="137">
        <v>3.8</v>
      </c>
      <c r="B49" s="134" t="s">
        <v>194</v>
      </c>
      <c r="C49" s="512">
        <v>0.59</v>
      </c>
      <c r="D49" s="1004" t="str">
        <f>Inputs!$D$81</f>
        <v>Skilled Electrical Worker AH</v>
      </c>
      <c r="E49" s="134">
        <v>2</v>
      </c>
      <c r="F49" s="130">
        <f>E49*C49</f>
        <v>1.18</v>
      </c>
      <c r="G49" s="135"/>
      <c r="H49" s="997">
        <f>Inputs!L$81</f>
        <v>143.91156341859428</v>
      </c>
      <c r="I49" s="997">
        <f>Inputs!M$81</f>
        <v>146.75058306720953</v>
      </c>
      <c r="J49" s="997">
        <f>Inputs!N$81</f>
        <v>149.33909290435707</v>
      </c>
      <c r="K49" s="997">
        <f>Inputs!O$81</f>
        <v>151.97326104852442</v>
      </c>
      <c r="L49" s="997">
        <f>Inputs!P$81</f>
        <v>154.65389285921603</v>
      </c>
      <c r="M49" s="997">
        <f>Inputs!Q$81</f>
        <v>157.38180790154269</v>
      </c>
      <c r="N49" s="971">
        <f t="shared" ref="N49:S49" si="16">H49*$F49</f>
        <v>169.81564483394123</v>
      </c>
      <c r="O49" s="971">
        <f t="shared" si="16"/>
        <v>173.16568801930723</v>
      </c>
      <c r="P49" s="971">
        <f t="shared" si="16"/>
        <v>176.22012962714135</v>
      </c>
      <c r="Q49" s="971">
        <f t="shared" si="16"/>
        <v>179.3284480372588</v>
      </c>
      <c r="R49" s="971">
        <f t="shared" si="16"/>
        <v>182.49159357387489</v>
      </c>
      <c r="S49" s="971">
        <f t="shared" si="16"/>
        <v>185.71053332382036</v>
      </c>
    </row>
    <row r="50" spans="1:19" s="102" customFormat="1">
      <c r="A50" s="148"/>
      <c r="B50" s="141" t="s">
        <v>44</v>
      </c>
      <c r="C50" s="142">
        <f>SUM(C35:C49)</f>
        <v>8.32</v>
      </c>
      <c r="D50" s="143" t="s">
        <v>105</v>
      </c>
      <c r="E50" s="143"/>
      <c r="F50" s="142">
        <f>SUM(F35:F49)</f>
        <v>10.5</v>
      </c>
      <c r="G50" s="144"/>
      <c r="H50" s="995"/>
      <c r="I50" s="995"/>
      <c r="J50" s="995"/>
      <c r="K50" s="995"/>
      <c r="L50" s="995"/>
      <c r="M50" s="995"/>
      <c r="N50" s="996">
        <f t="shared" ref="N50:S50" si="17">SUM(N35:N49)</f>
        <v>1511.0714158952399</v>
      </c>
      <c r="O50" s="996">
        <f t="shared" si="17"/>
        <v>1540.8811222057002</v>
      </c>
      <c r="P50" s="996">
        <f t="shared" si="17"/>
        <v>1568.0604754957494</v>
      </c>
      <c r="Q50" s="996">
        <f t="shared" si="17"/>
        <v>1595.7192410095065</v>
      </c>
      <c r="R50" s="996">
        <f t="shared" si="17"/>
        <v>1623.8658750217683</v>
      </c>
      <c r="S50" s="996">
        <f t="shared" si="17"/>
        <v>1652.5089829661981</v>
      </c>
    </row>
    <row r="51" spans="1:19" s="102" customFormat="1">
      <c r="A51" s="99"/>
      <c r="B51" s="129"/>
      <c r="C51" s="130"/>
      <c r="D51" s="134"/>
      <c r="E51" s="134"/>
      <c r="F51" s="130"/>
      <c r="G51" s="135"/>
      <c r="H51" s="984"/>
      <c r="I51" s="984"/>
      <c r="J51" s="984"/>
      <c r="K51" s="984"/>
      <c r="L51" s="984"/>
      <c r="M51" s="984"/>
      <c r="N51" s="984"/>
      <c r="O51" s="998"/>
      <c r="P51" s="998"/>
      <c r="Q51" s="998"/>
      <c r="R51" s="998"/>
      <c r="S51" s="998"/>
    </row>
    <row r="52" spans="1:19" s="102" customFormat="1">
      <c r="A52" s="99"/>
      <c r="B52" s="134"/>
      <c r="C52" s="130"/>
      <c r="D52" s="134"/>
      <c r="E52" s="134"/>
      <c r="F52" s="130"/>
      <c r="G52" s="135"/>
      <c r="H52" s="982"/>
      <c r="I52" s="982"/>
      <c r="J52" s="982"/>
      <c r="K52" s="982"/>
      <c r="L52" s="982"/>
      <c r="M52" s="982"/>
      <c r="N52" s="982"/>
      <c r="O52" s="1000"/>
      <c r="P52" s="1000"/>
      <c r="Q52" s="1000"/>
      <c r="R52" s="1000"/>
      <c r="S52" s="1000"/>
    </row>
    <row r="53" spans="1:19" s="102" customFormat="1">
      <c r="A53" s="137">
        <v>4.0999999999999996</v>
      </c>
      <c r="B53" s="134" t="s">
        <v>221</v>
      </c>
      <c r="C53" s="512">
        <v>0</v>
      </c>
      <c r="D53" s="1004" t="str">
        <f>Inputs!$D$81</f>
        <v>Skilled Electrical Worker AH</v>
      </c>
      <c r="E53" s="134">
        <v>1</v>
      </c>
      <c r="F53" s="176">
        <f>'CP NC 3Ph CT (R) BH'!F53</f>
        <v>0</v>
      </c>
      <c r="G53" s="225"/>
      <c r="H53" s="997">
        <f>Inputs!L$81</f>
        <v>143.91156341859428</v>
      </c>
      <c r="I53" s="997">
        <f>Inputs!M$81</f>
        <v>146.75058306720953</v>
      </c>
      <c r="J53" s="997">
        <f>Inputs!N$81</f>
        <v>149.33909290435707</v>
      </c>
      <c r="K53" s="997">
        <f>Inputs!O$81</f>
        <v>151.97326104852442</v>
      </c>
      <c r="L53" s="997">
        <f>Inputs!P$81</f>
        <v>154.65389285921603</v>
      </c>
      <c r="M53" s="997">
        <f>Inputs!Q$81</f>
        <v>157.38180790154269</v>
      </c>
      <c r="N53" s="971">
        <f t="shared" ref="N53:S53" si="18">H53*$F53</f>
        <v>0</v>
      </c>
      <c r="O53" s="971">
        <f t="shared" si="18"/>
        <v>0</v>
      </c>
      <c r="P53" s="971">
        <f t="shared" si="18"/>
        <v>0</v>
      </c>
      <c r="Q53" s="971">
        <f t="shared" si="18"/>
        <v>0</v>
      </c>
      <c r="R53" s="971">
        <f t="shared" si="18"/>
        <v>0</v>
      </c>
      <c r="S53" s="971">
        <f t="shared" si="18"/>
        <v>0</v>
      </c>
    </row>
    <row r="54" spans="1:19">
      <c r="A54" s="181"/>
      <c r="B54" s="134"/>
      <c r="C54" s="512"/>
      <c r="D54" s="134"/>
      <c r="E54" s="134"/>
      <c r="F54" s="176"/>
      <c r="G54" s="135"/>
      <c r="H54" s="982"/>
      <c r="I54" s="982"/>
      <c r="J54" s="982"/>
      <c r="K54" s="982"/>
      <c r="L54" s="982"/>
      <c r="M54" s="982"/>
      <c r="N54" s="982"/>
      <c r="O54" s="1000"/>
      <c r="P54" s="1000"/>
      <c r="Q54" s="1000"/>
      <c r="R54" s="1000"/>
      <c r="S54" s="1000"/>
    </row>
    <row r="55" spans="1:19">
      <c r="A55" s="181">
        <v>4.2</v>
      </c>
      <c r="B55" s="134" t="s">
        <v>177</v>
      </c>
      <c r="C55" s="512">
        <v>0</v>
      </c>
      <c r="D55" s="134" t="str">
        <f>Inputs!$D$82</f>
        <v>Support staff</v>
      </c>
      <c r="E55" s="134">
        <v>1</v>
      </c>
      <c r="F55" s="176">
        <f>'CP NC 3Ph CT (R) BH'!F55</f>
        <v>0</v>
      </c>
      <c r="G55" s="167"/>
      <c r="H55" s="971">
        <f>Inputs!L$82</f>
        <v>68.441017362959727</v>
      </c>
      <c r="I55" s="971">
        <f>Inputs!M$82</f>
        <v>69.791189569063036</v>
      </c>
      <c r="J55" s="971">
        <f>Inputs!N$82</f>
        <v>71.02222509185215</v>
      </c>
      <c r="K55" s="971">
        <f>Inputs!O$82</f>
        <v>72.274974651437702</v>
      </c>
      <c r="L55" s="971">
        <f>Inputs!P$82</f>
        <v>73.549821258208297</v>
      </c>
      <c r="M55" s="971">
        <f>Inputs!Q$82</f>
        <v>74.847154678410959</v>
      </c>
      <c r="N55" s="971">
        <f t="shared" ref="N55:S55" si="19">H55*$F55</f>
        <v>0</v>
      </c>
      <c r="O55" s="971">
        <f t="shared" si="19"/>
        <v>0</v>
      </c>
      <c r="P55" s="971">
        <f t="shared" si="19"/>
        <v>0</v>
      </c>
      <c r="Q55" s="971">
        <f t="shared" si="19"/>
        <v>0</v>
      </c>
      <c r="R55" s="971">
        <f t="shared" si="19"/>
        <v>0</v>
      </c>
      <c r="S55" s="971">
        <f t="shared" si="19"/>
        <v>0</v>
      </c>
    </row>
    <row r="56" spans="1:19">
      <c r="A56" s="181"/>
      <c r="B56" s="134" t="s">
        <v>196</v>
      </c>
      <c r="C56" s="512"/>
      <c r="D56" s="134"/>
      <c r="E56" s="134"/>
      <c r="F56" s="176"/>
      <c r="G56" s="135"/>
      <c r="H56" s="982"/>
      <c r="I56" s="982"/>
      <c r="J56" s="982"/>
      <c r="K56" s="982"/>
      <c r="L56" s="982"/>
      <c r="M56" s="982"/>
      <c r="N56" s="982"/>
      <c r="O56" s="1000"/>
      <c r="P56" s="1000"/>
      <c r="Q56" s="1000"/>
      <c r="R56" s="1000"/>
      <c r="S56" s="1000"/>
    </row>
    <row r="57" spans="1:19">
      <c r="A57" s="181"/>
      <c r="B57" s="134"/>
      <c r="C57" s="512"/>
      <c r="D57" s="134"/>
      <c r="E57" s="134"/>
      <c r="F57" s="176"/>
      <c r="G57" s="135"/>
      <c r="H57" s="982"/>
      <c r="I57" s="982"/>
      <c r="J57" s="982"/>
      <c r="K57" s="982"/>
      <c r="L57" s="982"/>
      <c r="M57" s="982"/>
      <c r="N57" s="982"/>
      <c r="O57" s="1000"/>
      <c r="P57" s="1000"/>
      <c r="Q57" s="1000"/>
      <c r="R57" s="1000"/>
      <c r="S57" s="1000"/>
    </row>
    <row r="58" spans="1:19">
      <c r="A58" s="181">
        <v>4.3</v>
      </c>
      <c r="B58" s="134" t="s">
        <v>178</v>
      </c>
      <c r="C58" s="512">
        <v>6.936416184971099E-2</v>
      </c>
      <c r="D58" s="134" t="str">
        <f>Inputs!$D$82</f>
        <v>Support staff</v>
      </c>
      <c r="E58" s="134">
        <v>1</v>
      </c>
      <c r="F58" s="176">
        <f>'CP NC 3Ph CT (R) BH'!F58</f>
        <v>6.936416184971099E-2</v>
      </c>
      <c r="G58" s="167"/>
      <c r="H58" s="971">
        <f>Inputs!L$82</f>
        <v>68.441017362959727</v>
      </c>
      <c r="I58" s="971">
        <f>Inputs!M$82</f>
        <v>69.791189569063036</v>
      </c>
      <c r="J58" s="971">
        <f>Inputs!N$82</f>
        <v>71.02222509185215</v>
      </c>
      <c r="K58" s="971">
        <f>Inputs!O$82</f>
        <v>72.274974651437702</v>
      </c>
      <c r="L58" s="971">
        <f>Inputs!P$82</f>
        <v>73.549821258208297</v>
      </c>
      <c r="M58" s="971">
        <f>Inputs!Q$82</f>
        <v>74.847154678410959</v>
      </c>
      <c r="N58" s="971">
        <f t="shared" ref="N58:S58" si="20">H58*$F58</f>
        <v>4.7473538055232183</v>
      </c>
      <c r="O58" s="971">
        <f t="shared" si="20"/>
        <v>4.8410073689523498</v>
      </c>
      <c r="P58" s="971">
        <f t="shared" si="20"/>
        <v>4.9263971161978377</v>
      </c>
      <c r="Q58" s="971">
        <f t="shared" si="20"/>
        <v>5.0132930394060837</v>
      </c>
      <c r="R58" s="971">
        <f t="shared" si="20"/>
        <v>5.1017217057716744</v>
      </c>
      <c r="S58" s="971">
        <f t="shared" si="20"/>
        <v>5.191710151103651</v>
      </c>
    </row>
    <row r="59" spans="1:19">
      <c r="A59" s="181"/>
      <c r="B59" s="134" t="s">
        <v>179</v>
      </c>
      <c r="C59" s="512"/>
      <c r="D59" s="134"/>
      <c r="E59" s="134"/>
      <c r="F59" s="176"/>
      <c r="G59" s="135"/>
      <c r="H59" s="982"/>
      <c r="I59" s="982"/>
      <c r="J59" s="982"/>
      <c r="K59" s="982"/>
      <c r="L59" s="982"/>
      <c r="M59" s="982"/>
      <c r="N59" s="982"/>
      <c r="O59" s="1000"/>
      <c r="P59" s="1000"/>
      <c r="Q59" s="1000"/>
      <c r="R59" s="1000"/>
      <c r="S59" s="1000"/>
    </row>
    <row r="60" spans="1:19">
      <c r="A60" s="181"/>
      <c r="B60" s="134"/>
      <c r="C60" s="512"/>
      <c r="D60" s="134"/>
      <c r="E60" s="134"/>
      <c r="F60" s="176"/>
      <c r="G60" s="135"/>
      <c r="H60" s="982"/>
      <c r="I60" s="982"/>
      <c r="J60" s="982"/>
      <c r="K60" s="982"/>
      <c r="L60" s="982"/>
      <c r="M60" s="982"/>
      <c r="N60" s="982"/>
      <c r="O60" s="1000"/>
      <c r="P60" s="1000"/>
      <c r="Q60" s="1000"/>
      <c r="R60" s="1000"/>
      <c r="S60" s="1000"/>
    </row>
    <row r="61" spans="1:19">
      <c r="A61" s="181">
        <v>4.4000000000000004</v>
      </c>
      <c r="B61" s="134" t="s">
        <v>180</v>
      </c>
      <c r="C61" s="512">
        <v>3.4682080924855495E-2</v>
      </c>
      <c r="D61" s="134" t="str">
        <f>Inputs!$D$82</f>
        <v>Support staff</v>
      </c>
      <c r="E61" s="134">
        <v>1</v>
      </c>
      <c r="F61" s="176">
        <f>'CP NC 3Ph CT (R) BH'!F61</f>
        <v>3.4682080924855495E-2</v>
      </c>
      <c r="G61" s="167"/>
      <c r="H61" s="971">
        <f>Inputs!L$82</f>
        <v>68.441017362959727</v>
      </c>
      <c r="I61" s="971">
        <f>Inputs!M$82</f>
        <v>69.791189569063036</v>
      </c>
      <c r="J61" s="971">
        <f>Inputs!N$82</f>
        <v>71.02222509185215</v>
      </c>
      <c r="K61" s="971">
        <f>Inputs!O$82</f>
        <v>72.274974651437702</v>
      </c>
      <c r="L61" s="971">
        <f>Inputs!P$82</f>
        <v>73.549821258208297</v>
      </c>
      <c r="M61" s="971">
        <f>Inputs!Q$82</f>
        <v>74.847154678410959</v>
      </c>
      <c r="N61" s="971">
        <f t="shared" ref="N61:S61" si="21">H61*$F61</f>
        <v>2.3736769027616091</v>
      </c>
      <c r="O61" s="971">
        <f t="shared" si="21"/>
        <v>2.4205036844761749</v>
      </c>
      <c r="P61" s="971">
        <f t="shared" si="21"/>
        <v>2.4631985580989189</v>
      </c>
      <c r="Q61" s="971">
        <f t="shared" si="21"/>
        <v>2.5066465197030419</v>
      </c>
      <c r="R61" s="971">
        <f t="shared" si="21"/>
        <v>2.5508608528858372</v>
      </c>
      <c r="S61" s="971">
        <f t="shared" si="21"/>
        <v>2.5958550755518255</v>
      </c>
    </row>
    <row r="62" spans="1:19">
      <c r="A62" s="181"/>
      <c r="B62" s="134"/>
      <c r="C62" s="512"/>
      <c r="D62" s="134"/>
      <c r="E62" s="134"/>
      <c r="F62" s="176"/>
      <c r="G62" s="135"/>
      <c r="H62" s="982"/>
      <c r="I62" s="982"/>
      <c r="J62" s="982"/>
      <c r="K62" s="982"/>
      <c r="L62" s="982"/>
      <c r="M62" s="982"/>
      <c r="N62" s="982"/>
      <c r="O62" s="1000"/>
      <c r="P62" s="1000"/>
      <c r="Q62" s="1000"/>
      <c r="R62" s="1000"/>
      <c r="S62" s="1000"/>
    </row>
    <row r="63" spans="1:19">
      <c r="A63" s="181">
        <v>4.5</v>
      </c>
      <c r="B63" s="134" t="s">
        <v>181</v>
      </c>
      <c r="C63" s="512">
        <v>3.6416184971098269E-2</v>
      </c>
      <c r="D63" s="134" t="str">
        <f>Inputs!$D$82</f>
        <v>Support staff</v>
      </c>
      <c r="E63" s="134">
        <v>1</v>
      </c>
      <c r="F63" s="176">
        <f>'CP NC 3Ph CT (R) BH'!F63</f>
        <v>3.6416184971098269E-2</v>
      </c>
      <c r="G63" s="167"/>
      <c r="H63" s="971">
        <f>Inputs!L$82</f>
        <v>68.441017362959727</v>
      </c>
      <c r="I63" s="971">
        <f>Inputs!M$82</f>
        <v>69.791189569063036</v>
      </c>
      <c r="J63" s="971">
        <f>Inputs!N$82</f>
        <v>71.02222509185215</v>
      </c>
      <c r="K63" s="971">
        <f>Inputs!O$82</f>
        <v>72.274974651437702</v>
      </c>
      <c r="L63" s="971">
        <f>Inputs!P$82</f>
        <v>73.549821258208297</v>
      </c>
      <c r="M63" s="971">
        <f>Inputs!Q$82</f>
        <v>74.847154678410959</v>
      </c>
      <c r="N63" s="971">
        <f t="shared" ref="N63:S63" si="22">H63*$F63</f>
        <v>2.4923607478996899</v>
      </c>
      <c r="O63" s="971">
        <f t="shared" si="22"/>
        <v>2.5415288686999835</v>
      </c>
      <c r="P63" s="971">
        <f t="shared" si="22"/>
        <v>2.5863584860038644</v>
      </c>
      <c r="Q63" s="971">
        <f t="shared" si="22"/>
        <v>2.6319788456881938</v>
      </c>
      <c r="R63" s="971">
        <f t="shared" si="22"/>
        <v>2.678403895530129</v>
      </c>
      <c r="S63" s="971">
        <f t="shared" si="22"/>
        <v>2.7256478293294166</v>
      </c>
    </row>
    <row r="64" spans="1:19">
      <c r="A64" s="181"/>
      <c r="B64" s="134"/>
      <c r="C64" s="512"/>
      <c r="D64" s="134"/>
      <c r="E64" s="134"/>
      <c r="F64" s="176"/>
      <c r="G64" s="135"/>
      <c r="H64" s="982"/>
      <c r="I64" s="982"/>
      <c r="J64" s="982"/>
      <c r="K64" s="982"/>
      <c r="L64" s="982"/>
      <c r="M64" s="982"/>
      <c r="N64" s="982"/>
      <c r="O64" s="1000"/>
      <c r="P64" s="1000"/>
      <c r="Q64" s="1000"/>
      <c r="R64" s="1000"/>
      <c r="S64" s="1000"/>
    </row>
    <row r="65" spans="1:29">
      <c r="A65" s="181">
        <v>4.5999999999999996</v>
      </c>
      <c r="B65" s="134" t="s">
        <v>146</v>
      </c>
      <c r="C65" s="512">
        <v>2.6011560693641616E-2</v>
      </c>
      <c r="D65" s="134" t="str">
        <f>Inputs!$D$82</f>
        <v>Support staff</v>
      </c>
      <c r="E65" s="134">
        <v>1</v>
      </c>
      <c r="F65" s="176">
        <f>'CP NC 3Ph CT (R) BH'!F65</f>
        <v>2.6011560693641616E-2</v>
      </c>
      <c r="G65" s="167"/>
      <c r="H65" s="971">
        <f>Inputs!L$82</f>
        <v>68.441017362959727</v>
      </c>
      <c r="I65" s="971">
        <f>Inputs!M$82</f>
        <v>69.791189569063036</v>
      </c>
      <c r="J65" s="971">
        <f>Inputs!N$82</f>
        <v>71.02222509185215</v>
      </c>
      <c r="K65" s="971">
        <f>Inputs!O$82</f>
        <v>72.274974651437702</v>
      </c>
      <c r="L65" s="971">
        <f>Inputs!P$82</f>
        <v>73.549821258208297</v>
      </c>
      <c r="M65" s="971">
        <f>Inputs!Q$82</f>
        <v>74.847154678410959</v>
      </c>
      <c r="N65" s="971">
        <f t="shared" ref="N65:S65" si="23">H65*$F65</f>
        <v>1.7802576770712066</v>
      </c>
      <c r="O65" s="971">
        <f t="shared" si="23"/>
        <v>1.8153777633571309</v>
      </c>
      <c r="P65" s="971">
        <f t="shared" si="23"/>
        <v>1.8473989185741886</v>
      </c>
      <c r="Q65" s="971">
        <f t="shared" si="23"/>
        <v>1.8799848897772811</v>
      </c>
      <c r="R65" s="971">
        <f t="shared" si="23"/>
        <v>1.9131456396643776</v>
      </c>
      <c r="S65" s="971">
        <f t="shared" si="23"/>
        <v>1.9468913066638687</v>
      </c>
    </row>
    <row r="66" spans="1:29">
      <c r="A66" s="187"/>
      <c r="B66" s="141" t="s">
        <v>44</v>
      </c>
      <c r="C66" s="183">
        <f>SUM(C51:C65)</f>
        <v>0.16647398843930636</v>
      </c>
      <c r="D66" s="232"/>
      <c r="E66" s="232"/>
      <c r="F66" s="183">
        <f>SUM(F51:F65)</f>
        <v>0.16647398843930636</v>
      </c>
      <c r="G66" s="144"/>
      <c r="H66" s="991"/>
      <c r="I66" s="991"/>
      <c r="J66" s="991"/>
      <c r="K66" s="991"/>
      <c r="L66" s="991"/>
      <c r="M66" s="991"/>
      <c r="N66" s="992">
        <f t="shared" ref="N66:S66" si="24">SUM(N53:N65)</f>
        <v>11.393649133255725</v>
      </c>
      <c r="O66" s="992">
        <f t="shared" si="24"/>
        <v>11.618417685485639</v>
      </c>
      <c r="P66" s="992">
        <f t="shared" si="24"/>
        <v>11.82335307887481</v>
      </c>
      <c r="Q66" s="992">
        <f t="shared" si="24"/>
        <v>12.031903294574601</v>
      </c>
      <c r="R66" s="992">
        <f t="shared" si="24"/>
        <v>12.24413209385202</v>
      </c>
      <c r="S66" s="992">
        <f t="shared" si="24"/>
        <v>12.460104362648762</v>
      </c>
    </row>
    <row r="67" spans="1:29">
      <c r="A67" s="120"/>
      <c r="B67" s="226" t="s">
        <v>182</v>
      </c>
      <c r="C67" s="192"/>
      <c r="D67" s="191"/>
      <c r="E67" s="191"/>
      <c r="F67" s="192"/>
      <c r="G67" s="167"/>
      <c r="H67" s="971"/>
      <c r="I67" s="971"/>
      <c r="J67" s="971"/>
      <c r="K67" s="971"/>
      <c r="L67" s="971"/>
      <c r="M67" s="971"/>
      <c r="N67" s="971"/>
      <c r="O67" s="971"/>
      <c r="P67" s="971"/>
      <c r="Q67" s="971"/>
      <c r="R67" s="971"/>
      <c r="S67" s="971"/>
    </row>
    <row r="68" spans="1:29">
      <c r="A68" s="181">
        <v>5.0999999999999996</v>
      </c>
      <c r="B68" s="227" t="s">
        <v>183</v>
      </c>
      <c r="C68" s="176"/>
      <c r="D68" s="180"/>
      <c r="E68" s="180"/>
      <c r="F68" s="176"/>
      <c r="G68" s="167"/>
      <c r="H68" s="971"/>
      <c r="I68" s="971"/>
      <c r="J68" s="971"/>
      <c r="K68" s="971"/>
      <c r="L68" s="971"/>
      <c r="M68" s="971"/>
      <c r="N68" s="971">
        <f>Inputs!L92</f>
        <v>311.36701430444259</v>
      </c>
      <c r="O68" s="971">
        <f>Inputs!M92</f>
        <v>311.36701430444259</v>
      </c>
      <c r="P68" s="971">
        <f>Inputs!N92</f>
        <v>311.36701430444259</v>
      </c>
      <c r="Q68" s="971">
        <f>Inputs!O92</f>
        <v>311.36701430444259</v>
      </c>
      <c r="R68" s="971">
        <f>Inputs!P92</f>
        <v>311.36701430444259</v>
      </c>
      <c r="S68" s="971">
        <f>Inputs!Q92</f>
        <v>311.36701430444259</v>
      </c>
    </row>
    <row r="69" spans="1:29">
      <c r="A69" s="187"/>
      <c r="B69" s="182"/>
      <c r="C69" s="192"/>
      <c r="D69" s="191"/>
      <c r="E69" s="191"/>
      <c r="F69" s="192"/>
      <c r="G69" s="167"/>
      <c r="H69" s="992"/>
      <c r="I69" s="992"/>
      <c r="J69" s="992"/>
      <c r="K69" s="992"/>
      <c r="L69" s="992"/>
      <c r="M69" s="992"/>
      <c r="N69" s="992">
        <f t="shared" ref="N69:S69" si="25">SUM(N68)</f>
        <v>311.36701430444259</v>
      </c>
      <c r="O69" s="992">
        <f t="shared" si="25"/>
        <v>311.36701430444259</v>
      </c>
      <c r="P69" s="992">
        <f t="shared" si="25"/>
        <v>311.36701430444259</v>
      </c>
      <c r="Q69" s="992">
        <f t="shared" si="25"/>
        <v>311.36701430444259</v>
      </c>
      <c r="R69" s="992">
        <f t="shared" si="25"/>
        <v>311.36701430444259</v>
      </c>
      <c r="S69" s="992">
        <f t="shared" si="25"/>
        <v>311.36701430444259</v>
      </c>
    </row>
    <row r="70" spans="1:29">
      <c r="A70" s="233"/>
      <c r="B70" s="152"/>
      <c r="C70" s="189"/>
      <c r="D70" s="191"/>
      <c r="E70" s="191"/>
      <c r="F70" s="192"/>
      <c r="G70" s="135"/>
      <c r="H70" s="982"/>
      <c r="I70" s="982"/>
      <c r="J70" s="982"/>
      <c r="K70" s="982"/>
      <c r="L70" s="982"/>
      <c r="M70" s="982"/>
      <c r="N70" s="982"/>
      <c r="O70" s="1000"/>
      <c r="P70" s="1000"/>
      <c r="Q70" s="1000"/>
      <c r="R70" s="1000"/>
      <c r="S70" s="1000"/>
    </row>
    <row r="71" spans="1:29">
      <c r="A71" s="233"/>
      <c r="B71" s="152" t="s">
        <v>184</v>
      </c>
      <c r="C71" s="193">
        <f>C26+C32+C50+C66</f>
        <v>10.386666666666667</v>
      </c>
      <c r="D71" s="1008"/>
      <c r="E71" s="228"/>
      <c r="F71" s="228">
        <f>F26+F32+F50+F66</f>
        <v>14.033333333333335</v>
      </c>
      <c r="G71" s="156"/>
      <c r="H71" s="991"/>
      <c r="I71" s="991"/>
      <c r="J71" s="991"/>
      <c r="K71" s="991"/>
      <c r="L71" s="991"/>
      <c r="M71" s="991"/>
      <c r="N71" s="992">
        <f t="shared" ref="N71:S71" si="26">N26+N32+N50+N66+N69</f>
        <v>2285.6436266453347</v>
      </c>
      <c r="O71" s="992">
        <f t="shared" si="26"/>
        <v>2324.5912272487285</v>
      </c>
      <c r="P71" s="992">
        <f t="shared" si="26"/>
        <v>2360.1021640414174</v>
      </c>
      <c r="Q71" s="992">
        <f t="shared" si="26"/>
        <v>2396.2394725138165</v>
      </c>
      <c r="R71" s="992">
        <f t="shared" si="26"/>
        <v>2433.0142011348362</v>
      </c>
      <c r="S71" s="992">
        <f t="shared" si="26"/>
        <v>2470.4375932555458</v>
      </c>
    </row>
    <row r="72" spans="1:29">
      <c r="H72" s="979"/>
      <c r="I72" s="980"/>
      <c r="J72" s="980"/>
      <c r="K72" s="980"/>
      <c r="L72" s="980"/>
      <c r="M72" s="980"/>
      <c r="N72" s="980"/>
    </row>
    <row r="73" spans="1:29" s="102" customFormat="1">
      <c r="B73"/>
      <c r="F73" s="157"/>
      <c r="G73" s="107"/>
      <c r="H73"/>
      <c r="I73"/>
      <c r="J73"/>
      <c r="K73"/>
      <c r="L73"/>
      <c r="M73"/>
      <c r="N73"/>
      <c r="O73"/>
      <c r="P73"/>
      <c r="Q73"/>
      <c r="R73"/>
      <c r="S73"/>
    </row>
    <row r="74" spans="1:29" s="102" customFormat="1">
      <c r="B74"/>
      <c r="F74" s="157"/>
      <c r="G74" s="107"/>
      <c r="H74"/>
      <c r="I74"/>
      <c r="J74"/>
      <c r="K74"/>
      <c r="L74"/>
      <c r="M74"/>
      <c r="N74"/>
      <c r="O74"/>
      <c r="P74"/>
      <c r="Q74"/>
      <c r="R74"/>
      <c r="S74"/>
    </row>
    <row r="75" spans="1:29" s="102" customFormat="1">
      <c r="B75"/>
      <c r="F75" s="157"/>
      <c r="G75" s="107"/>
      <c r="H75"/>
      <c r="I75"/>
      <c r="J75"/>
      <c r="K75"/>
      <c r="L75"/>
      <c r="M75"/>
      <c r="N75"/>
      <c r="O75"/>
      <c r="P75"/>
      <c r="Q75"/>
      <c r="R75"/>
      <c r="S75"/>
    </row>
    <row r="76" spans="1:29" s="102" customFormat="1">
      <c r="B76" s="152"/>
      <c r="F76" s="157"/>
      <c r="G76" s="107"/>
      <c r="H76" s="1001"/>
      <c r="I76" s="1002"/>
      <c r="J76" s="1002"/>
      <c r="K76" s="1002"/>
      <c r="L76" s="1002"/>
      <c r="M76" s="1002"/>
      <c r="N76" s="255"/>
      <c r="O76" s="255"/>
      <c r="P76" s="255"/>
      <c r="Q76" s="255"/>
      <c r="R76" s="255"/>
      <c r="S76" s="255"/>
    </row>
    <row r="77" spans="1:29">
      <c r="B77" s="354" t="s">
        <v>229</v>
      </c>
      <c r="H77" s="979"/>
      <c r="I77" s="979"/>
      <c r="J77" s="979"/>
      <c r="K77" s="979"/>
      <c r="L77" s="979"/>
      <c r="M77" s="979"/>
      <c r="N77" s="979">
        <f>N71-N78</f>
        <v>1974.2766123408921</v>
      </c>
      <c r="O77" s="979">
        <f t="shared" ref="O77:S77" si="27">O71-O78</f>
        <v>2013.2242129442859</v>
      </c>
      <c r="P77" s="979">
        <f t="shared" si="27"/>
        <v>2048.7351497369746</v>
      </c>
      <c r="Q77" s="979">
        <f t="shared" si="27"/>
        <v>2084.8724582093737</v>
      </c>
      <c r="R77" s="979">
        <f t="shared" si="27"/>
        <v>2121.6471868303934</v>
      </c>
      <c r="S77" s="979">
        <f t="shared" si="27"/>
        <v>2159.070578951103</v>
      </c>
      <c r="T77" s="108"/>
      <c r="U77" s="108"/>
      <c r="V77" s="108"/>
      <c r="W77" s="108"/>
      <c r="X77" s="108"/>
      <c r="Y77" s="108"/>
      <c r="Z77" s="108"/>
      <c r="AA77" s="108"/>
      <c r="AB77" s="108"/>
      <c r="AC77" s="108"/>
    </row>
    <row r="78" spans="1:29">
      <c r="B78" s="354" t="s">
        <v>43</v>
      </c>
      <c r="H78" s="979"/>
      <c r="I78" s="979"/>
      <c r="J78" s="979"/>
      <c r="K78" s="979"/>
      <c r="L78" s="979"/>
      <c r="M78" s="979"/>
      <c r="N78" s="979">
        <f>N69</f>
        <v>311.36701430444259</v>
      </c>
      <c r="O78" s="979">
        <f t="shared" ref="O78:S78" si="28">O69</f>
        <v>311.36701430444259</v>
      </c>
      <c r="P78" s="979">
        <f t="shared" si="28"/>
        <v>311.36701430444259</v>
      </c>
      <c r="Q78" s="979">
        <f t="shared" si="28"/>
        <v>311.36701430444259</v>
      </c>
      <c r="R78" s="979">
        <f t="shared" si="28"/>
        <v>311.36701430444259</v>
      </c>
      <c r="S78" s="979">
        <f t="shared" si="28"/>
        <v>311.36701430444259</v>
      </c>
      <c r="T78" s="107"/>
      <c r="U78" s="107"/>
      <c r="V78" s="107"/>
      <c r="W78" s="107"/>
      <c r="X78" s="107"/>
      <c r="Y78" s="107"/>
      <c r="Z78" s="107"/>
      <c r="AA78" s="107"/>
      <c r="AB78" s="107"/>
      <c r="AC78" s="107"/>
    </row>
    <row r="79" spans="1:29">
      <c r="B79" s="354" t="s">
        <v>232</v>
      </c>
      <c r="H79" s="979"/>
      <c r="I79" s="979"/>
      <c r="J79" s="979"/>
      <c r="K79" s="979"/>
      <c r="L79" s="979"/>
      <c r="M79" s="979"/>
      <c r="N79" s="980"/>
      <c r="O79" s="980"/>
      <c r="P79" s="980"/>
      <c r="Q79" s="980"/>
      <c r="R79" s="980"/>
      <c r="S79" s="980"/>
      <c r="T79" s="158"/>
      <c r="U79" s="158"/>
      <c r="V79" s="158"/>
      <c r="W79" s="158"/>
      <c r="X79" s="158"/>
      <c r="Y79" s="158"/>
      <c r="Z79" s="158"/>
      <c r="AA79" s="158"/>
      <c r="AB79" s="158"/>
      <c r="AC79" s="158"/>
    </row>
    <row r="80" spans="1:29">
      <c r="B80" s="354" t="s">
        <v>238</v>
      </c>
      <c r="H80" s="979"/>
      <c r="I80" s="979"/>
      <c r="J80" s="979"/>
      <c r="K80" s="979"/>
      <c r="L80" s="979"/>
      <c r="M80" s="979"/>
      <c r="N80" s="979">
        <f>SUM(N81,N77:N79)*(Inputs!$M$27)</f>
        <v>301.45353791825323</v>
      </c>
      <c r="O80" s="979">
        <f>SUM(O81,O77:O79)*(Inputs!$M$27)</f>
        <v>306.59033696183474</v>
      </c>
      <c r="P80" s="979">
        <f>SUM(P81,P77:P79)*(Inputs!$M$27)</f>
        <v>311.27387441542248</v>
      </c>
      <c r="Q80" s="979">
        <f>SUM(Q81,Q77:Q79)*(Inputs!$M$27)</f>
        <v>316.04002402984725</v>
      </c>
      <c r="R80" s="979">
        <f>SUM(R81,R77:R79)*(Inputs!$M$27)</f>
        <v>320.89024298767356</v>
      </c>
      <c r="S80" s="979">
        <f>SUM(S81,S77:S79)*(Inputs!$M$27)</f>
        <v>325.82601417447387</v>
      </c>
      <c r="T80" s="107"/>
      <c r="U80" s="107"/>
      <c r="V80" s="107"/>
      <c r="W80" s="107"/>
      <c r="X80" s="107"/>
      <c r="Y80" s="107"/>
      <c r="Z80" s="107"/>
      <c r="AA80" s="107"/>
      <c r="AB80" s="107"/>
      <c r="AC80" s="107"/>
    </row>
    <row r="81" spans="2:29">
      <c r="B81" s="354" t="s">
        <v>237</v>
      </c>
      <c r="H81" s="979"/>
      <c r="I81" s="979"/>
      <c r="J81" s="979"/>
      <c r="K81" s="979"/>
      <c r="L81" s="979"/>
      <c r="M81" s="979"/>
      <c r="N81" s="979">
        <f>SUM(N77:N79)*(Inputs!$M$26)</f>
        <v>205.7079263980801</v>
      </c>
      <c r="O81" s="979">
        <f>SUM(O77:O79)*(Inputs!$M$26)</f>
        <v>209.21321045238557</v>
      </c>
      <c r="P81" s="979">
        <f>SUM(P77:P79)*(Inputs!$M$26)</f>
        <v>212.40919476372756</v>
      </c>
      <c r="Q81" s="979">
        <f>SUM(Q77:Q79)*(Inputs!$M$26)</f>
        <v>215.66155252624347</v>
      </c>
      <c r="R81" s="979">
        <f>SUM(R77:R79)*(Inputs!$M$26)</f>
        <v>218.97127810213524</v>
      </c>
      <c r="S81" s="979">
        <f>SUM(S77:S79)*(Inputs!$M$26)</f>
        <v>222.33938339299911</v>
      </c>
      <c r="T81" s="107"/>
      <c r="U81" s="107"/>
      <c r="V81" s="107"/>
      <c r="W81" s="107"/>
      <c r="X81" s="107"/>
      <c r="Y81" s="107"/>
      <c r="Z81" s="107"/>
      <c r="AA81" s="107"/>
      <c r="AB81" s="107"/>
      <c r="AC81" s="107"/>
    </row>
    <row r="82" spans="2:29">
      <c r="B82" s="989" t="s">
        <v>85</v>
      </c>
      <c r="H82" s="396"/>
      <c r="I82" s="396"/>
      <c r="J82" s="396"/>
      <c r="K82" s="396"/>
      <c r="L82" s="396"/>
      <c r="M82" s="396"/>
      <c r="N82" s="979">
        <f>SUM(N77:N81)*Inputs!$M$28</f>
        <v>195.49635636731679</v>
      </c>
      <c r="O82" s="979">
        <f>SUM(O77:O81)*Inputs!$M$28</f>
        <v>198.82763422640645</v>
      </c>
      <c r="P82" s="979">
        <f>SUM(P77:P81)*Inputs!$M$28</f>
        <v>201.86496632543975</v>
      </c>
      <c r="Q82" s="979">
        <f>SUM(Q77:Q81)*Inputs!$M$28</f>
        <v>204.95587343489353</v>
      </c>
      <c r="R82" s="979">
        <f>SUM(R77:R81)*Inputs!$M$28</f>
        <v>208.10130055572517</v>
      </c>
      <c r="S82" s="979">
        <f>SUM(S77:S81)*Inputs!$M$28</f>
        <v>211.30220935761133</v>
      </c>
    </row>
    <row r="83" spans="2:29">
      <c r="B83" s="989"/>
      <c r="H83" s="396"/>
      <c r="I83" s="396"/>
      <c r="J83" s="396"/>
      <c r="K83" s="396"/>
      <c r="L83" s="396"/>
      <c r="M83" s="396"/>
      <c r="N83" s="606"/>
      <c r="O83" s="606"/>
      <c r="P83" s="606"/>
      <c r="Q83" s="606"/>
      <c r="R83" s="606"/>
      <c r="S83" s="606"/>
    </row>
    <row r="84" spans="2:29">
      <c r="B84" s="988" t="s">
        <v>527</v>
      </c>
      <c r="H84" s="396"/>
      <c r="I84" s="396"/>
      <c r="J84" s="396"/>
      <c r="K84" s="396"/>
      <c r="L84" s="396"/>
      <c r="M84" s="396"/>
      <c r="N84" s="448">
        <f>SUM(N77:N83)</f>
        <v>2988.301447328985</v>
      </c>
      <c r="O84" s="448">
        <f t="shared" ref="O84:S84" si="29">SUM(O77:O83)</f>
        <v>3039.2224088893554</v>
      </c>
      <c r="P84" s="448">
        <f t="shared" si="29"/>
        <v>3085.6501995460071</v>
      </c>
      <c r="Q84" s="448">
        <f t="shared" si="29"/>
        <v>3132.8969225048008</v>
      </c>
      <c r="R84" s="448">
        <f t="shared" si="29"/>
        <v>3180.9770227803701</v>
      </c>
      <c r="S84" s="448">
        <f t="shared" si="29"/>
        <v>3229.9052001806303</v>
      </c>
    </row>
    <row r="85" spans="2:29">
      <c r="B85" s="990" t="s">
        <v>39</v>
      </c>
      <c r="H85" s="979"/>
      <c r="I85" s="980"/>
      <c r="J85" s="980"/>
      <c r="K85" s="980"/>
      <c r="L85" s="980"/>
      <c r="M85" s="980"/>
      <c r="N85" s="981">
        <f>(N71*(1+Inputs!$M$29))-N84</f>
        <v>0</v>
      </c>
      <c r="O85" s="981">
        <f>(O71*(1+Inputs!$M$29))-O84</f>
        <v>0</v>
      </c>
      <c r="P85" s="981">
        <f>(P71*(1+Inputs!$M$29))-P84</f>
        <v>0</v>
      </c>
      <c r="Q85" s="981">
        <f>(Q71*(1+Inputs!$M$29))-Q84</f>
        <v>0</v>
      </c>
      <c r="R85" s="981">
        <f>(R71*(1+Inputs!$M$29))-R84</f>
        <v>0</v>
      </c>
      <c r="S85" s="981">
        <f>(S71*(1+Inputs!$M$29))-S84</f>
        <v>0</v>
      </c>
    </row>
    <row r="87" spans="2:29">
      <c r="B87" s="197" t="s">
        <v>153</v>
      </c>
      <c r="C87" s="197"/>
      <c r="D87" s="197"/>
      <c r="E87" s="197"/>
      <c r="F87" s="202">
        <f>SUM(F55:F65,F8:F24)</f>
        <v>0.60000000000000009</v>
      </c>
    </row>
    <row r="90" spans="2:29" s="161" customFormat="1">
      <c r="B90" s="161" t="s">
        <v>110</v>
      </c>
      <c r="F90" s="162"/>
      <c r="G90" s="163"/>
      <c r="H90" s="164"/>
      <c r="I90" s="162"/>
      <c r="J90" s="162"/>
      <c r="K90" s="162"/>
      <c r="L90" s="162"/>
      <c r="M90" s="162"/>
      <c r="N90" s="162"/>
    </row>
    <row r="91" spans="2:29" s="89" customFormat="1">
      <c r="B91" s="89" t="s">
        <v>470</v>
      </c>
      <c r="F91" s="201"/>
      <c r="G91" s="201"/>
      <c r="H91" s="202"/>
      <c r="I91" s="201"/>
      <c r="J91" s="201"/>
      <c r="K91" s="201"/>
      <c r="L91" s="201"/>
      <c r="M91" s="201"/>
      <c r="N91" s="201"/>
    </row>
    <row r="92" spans="2:29" s="89" customFormat="1">
      <c r="B92" s="89" t="s">
        <v>147</v>
      </c>
      <c r="F92" s="201"/>
      <c r="G92" s="201"/>
      <c r="H92" s="202"/>
      <c r="I92" s="201"/>
      <c r="J92" s="201"/>
      <c r="K92" s="201"/>
      <c r="L92" s="201"/>
      <c r="M92" s="201"/>
      <c r="N92" s="201"/>
    </row>
  </sheetData>
  <mergeCells count="3">
    <mergeCell ref="A1:S1"/>
    <mergeCell ref="H3:M3"/>
    <mergeCell ref="N3:S3"/>
  </mergeCells>
  <pageMargins left="0.39370078740157483" right="0.39370078740157483" top="0.39370078740157483" bottom="0.98425196850393704" header="0.51181102362204722" footer="0.51181102362204722"/>
  <pageSetup paperSize="9" scale="43" orientation="landscape" r:id="rId1"/>
  <headerFooter alignWithMargins="0">
    <oddFooter>&amp;C&amp;P</oddFooter>
  </headerFooter>
  <rowBreaks count="1" manualBreakCount="1">
    <brk id="13"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1"/>
    <pageSetUpPr fitToPage="1"/>
  </sheetPr>
  <dimension ref="A1:S65"/>
  <sheetViews>
    <sheetView showGridLines="0" zoomScale="70" zoomScaleNormal="70" workbookViewId="0">
      <selection sqref="A1:S1"/>
    </sheetView>
  </sheetViews>
  <sheetFormatPr defaultRowHeight="12.75" outlineLevelCol="1"/>
  <cols>
    <col min="1" max="1" width="9" style="88" bestFit="1" customWidth="1"/>
    <col min="2" max="2" width="61.7109375" style="102" customWidth="1"/>
    <col min="3" max="3" width="9.7109375" style="88" bestFit="1" customWidth="1"/>
    <col min="4" max="4" width="25" style="88" bestFit="1" customWidth="1"/>
    <col min="5" max="5" width="8.5703125" style="88" bestFit="1" customWidth="1"/>
    <col min="6" max="6" width="8.5703125" style="158" bestFit="1" customWidth="1"/>
    <col min="7" max="7" width="1.5703125" style="158" customWidth="1"/>
    <col min="8" max="8" width="10.42578125" style="108" customWidth="1" outlineLevel="1"/>
    <col min="9" max="9" width="9.140625" style="158" outlineLevel="1"/>
    <col min="10" max="13" width="9.42578125" style="158" customWidth="1" outlineLevel="1"/>
    <col min="14" max="14" width="10.28515625" style="158" bestFit="1" customWidth="1"/>
    <col min="15" max="15" width="10.42578125" style="88" customWidth="1"/>
    <col min="16" max="16" width="11.7109375" style="88" customWidth="1"/>
    <col min="17" max="17" width="11" style="88" customWidth="1"/>
    <col min="18" max="18" width="10.85546875" style="88" customWidth="1"/>
    <col min="19" max="19" width="11.42578125" style="88" customWidth="1"/>
    <col min="20" max="256" width="9.140625" style="88"/>
    <col min="257" max="257" width="9" style="88" bestFit="1" customWidth="1"/>
    <col min="258" max="258" width="61.7109375" style="88" customWidth="1"/>
    <col min="259" max="259" width="9.7109375" style="88" bestFit="1" customWidth="1"/>
    <col min="260" max="260" width="11.5703125" style="88" bestFit="1" customWidth="1"/>
    <col min="261" max="262" width="8.5703125" style="88" bestFit="1" customWidth="1"/>
    <col min="263" max="263" width="1.5703125" style="88" customWidth="1"/>
    <col min="264" max="264" width="10.42578125" style="88" customWidth="1"/>
    <col min="265" max="265" width="9.140625" style="88"/>
    <col min="266" max="269" width="9.42578125" style="88" customWidth="1"/>
    <col min="270" max="270" width="10.28515625" style="88" bestFit="1" customWidth="1"/>
    <col min="271" max="271" width="10.42578125" style="88" customWidth="1"/>
    <col min="272" max="272" width="11.7109375" style="88" customWidth="1"/>
    <col min="273" max="273" width="11" style="88" customWidth="1"/>
    <col min="274" max="274" width="10.85546875" style="88" customWidth="1"/>
    <col min="275" max="275" width="11.42578125" style="88" customWidth="1"/>
    <col min="276" max="512" width="9.140625" style="88"/>
    <col min="513" max="513" width="9" style="88" bestFit="1" customWidth="1"/>
    <col min="514" max="514" width="61.7109375" style="88" customWidth="1"/>
    <col min="515" max="515" width="9.7109375" style="88" bestFit="1" customWidth="1"/>
    <col min="516" max="516" width="11.5703125" style="88" bestFit="1" customWidth="1"/>
    <col min="517" max="518" width="8.5703125" style="88" bestFit="1" customWidth="1"/>
    <col min="519" max="519" width="1.5703125" style="88" customWidth="1"/>
    <col min="520" max="520" width="10.42578125" style="88" customWidth="1"/>
    <col min="521" max="521" width="9.140625" style="88"/>
    <col min="522" max="525" width="9.42578125" style="88" customWidth="1"/>
    <col min="526" max="526" width="10.28515625" style="88" bestFit="1" customWidth="1"/>
    <col min="527" max="527" width="10.42578125" style="88" customWidth="1"/>
    <col min="528" max="528" width="11.7109375" style="88" customWidth="1"/>
    <col min="529" max="529" width="11" style="88" customWidth="1"/>
    <col min="530" max="530" width="10.85546875" style="88" customWidth="1"/>
    <col min="531" max="531" width="11.42578125" style="88" customWidth="1"/>
    <col min="532" max="768" width="9.140625" style="88"/>
    <col min="769" max="769" width="9" style="88" bestFit="1" customWidth="1"/>
    <col min="770" max="770" width="61.7109375" style="88" customWidth="1"/>
    <col min="771" max="771" width="9.7109375" style="88" bestFit="1" customWidth="1"/>
    <col min="772" max="772" width="11.5703125" style="88" bestFit="1" customWidth="1"/>
    <col min="773" max="774" width="8.5703125" style="88" bestFit="1" customWidth="1"/>
    <col min="775" max="775" width="1.5703125" style="88" customWidth="1"/>
    <col min="776" max="776" width="10.42578125" style="88" customWidth="1"/>
    <col min="777" max="777" width="9.140625" style="88"/>
    <col min="778" max="781" width="9.42578125" style="88" customWidth="1"/>
    <col min="782" max="782" width="10.28515625" style="88" bestFit="1" customWidth="1"/>
    <col min="783" max="783" width="10.42578125" style="88" customWidth="1"/>
    <col min="784" max="784" width="11.7109375" style="88" customWidth="1"/>
    <col min="785" max="785" width="11" style="88" customWidth="1"/>
    <col min="786" max="786" width="10.85546875" style="88" customWidth="1"/>
    <col min="787" max="787" width="11.42578125" style="88" customWidth="1"/>
    <col min="788" max="1024" width="9.140625" style="88"/>
    <col min="1025" max="1025" width="9" style="88" bestFit="1" customWidth="1"/>
    <col min="1026" max="1026" width="61.7109375" style="88" customWidth="1"/>
    <col min="1027" max="1027" width="9.7109375" style="88" bestFit="1" customWidth="1"/>
    <col min="1028" max="1028" width="11.5703125" style="88" bestFit="1" customWidth="1"/>
    <col min="1029" max="1030" width="8.5703125" style="88" bestFit="1" customWidth="1"/>
    <col min="1031" max="1031" width="1.5703125" style="88" customWidth="1"/>
    <col min="1032" max="1032" width="10.42578125" style="88" customWidth="1"/>
    <col min="1033" max="1033" width="9.140625" style="88"/>
    <col min="1034" max="1037" width="9.42578125" style="88" customWidth="1"/>
    <col min="1038" max="1038" width="10.28515625" style="88" bestFit="1" customWidth="1"/>
    <col min="1039" max="1039" width="10.42578125" style="88" customWidth="1"/>
    <col min="1040" max="1040" width="11.7109375" style="88" customWidth="1"/>
    <col min="1041" max="1041" width="11" style="88" customWidth="1"/>
    <col min="1042" max="1042" width="10.85546875" style="88" customWidth="1"/>
    <col min="1043" max="1043" width="11.42578125" style="88" customWidth="1"/>
    <col min="1044" max="1280" width="9.140625" style="88"/>
    <col min="1281" max="1281" width="9" style="88" bestFit="1" customWidth="1"/>
    <col min="1282" max="1282" width="61.7109375" style="88" customWidth="1"/>
    <col min="1283" max="1283" width="9.7109375" style="88" bestFit="1" customWidth="1"/>
    <col min="1284" max="1284" width="11.5703125" style="88" bestFit="1" customWidth="1"/>
    <col min="1285" max="1286" width="8.5703125" style="88" bestFit="1" customWidth="1"/>
    <col min="1287" max="1287" width="1.5703125" style="88" customWidth="1"/>
    <col min="1288" max="1288" width="10.42578125" style="88" customWidth="1"/>
    <col min="1289" max="1289" width="9.140625" style="88"/>
    <col min="1290" max="1293" width="9.42578125" style="88" customWidth="1"/>
    <col min="1294" max="1294" width="10.28515625" style="88" bestFit="1" customWidth="1"/>
    <col min="1295" max="1295" width="10.42578125" style="88" customWidth="1"/>
    <col min="1296" max="1296" width="11.7109375" style="88" customWidth="1"/>
    <col min="1297" max="1297" width="11" style="88" customWidth="1"/>
    <col min="1298" max="1298" width="10.85546875" style="88" customWidth="1"/>
    <col min="1299" max="1299" width="11.42578125" style="88" customWidth="1"/>
    <col min="1300" max="1536" width="9.140625" style="88"/>
    <col min="1537" max="1537" width="9" style="88" bestFit="1" customWidth="1"/>
    <col min="1538" max="1538" width="61.7109375" style="88" customWidth="1"/>
    <col min="1539" max="1539" width="9.7109375" style="88" bestFit="1" customWidth="1"/>
    <col min="1540" max="1540" width="11.5703125" style="88" bestFit="1" customWidth="1"/>
    <col min="1541" max="1542" width="8.5703125" style="88" bestFit="1" customWidth="1"/>
    <col min="1543" max="1543" width="1.5703125" style="88" customWidth="1"/>
    <col min="1544" max="1544" width="10.42578125" style="88" customWidth="1"/>
    <col min="1545" max="1545" width="9.140625" style="88"/>
    <col min="1546" max="1549" width="9.42578125" style="88" customWidth="1"/>
    <col min="1550" max="1550" width="10.28515625" style="88" bestFit="1" customWidth="1"/>
    <col min="1551" max="1551" width="10.42578125" style="88" customWidth="1"/>
    <col min="1552" max="1552" width="11.7109375" style="88" customWidth="1"/>
    <col min="1553" max="1553" width="11" style="88" customWidth="1"/>
    <col min="1554" max="1554" width="10.85546875" style="88" customWidth="1"/>
    <col min="1555" max="1555" width="11.42578125" style="88" customWidth="1"/>
    <col min="1556" max="1792" width="9.140625" style="88"/>
    <col min="1793" max="1793" width="9" style="88" bestFit="1" customWidth="1"/>
    <col min="1794" max="1794" width="61.7109375" style="88" customWidth="1"/>
    <col min="1795" max="1795" width="9.7109375" style="88" bestFit="1" customWidth="1"/>
    <col min="1796" max="1796" width="11.5703125" style="88" bestFit="1" customWidth="1"/>
    <col min="1797" max="1798" width="8.5703125" style="88" bestFit="1" customWidth="1"/>
    <col min="1799" max="1799" width="1.5703125" style="88" customWidth="1"/>
    <col min="1800" max="1800" width="10.42578125" style="88" customWidth="1"/>
    <col min="1801" max="1801" width="9.140625" style="88"/>
    <col min="1802" max="1805" width="9.42578125" style="88" customWidth="1"/>
    <col min="1806" max="1806" width="10.28515625" style="88" bestFit="1" customWidth="1"/>
    <col min="1807" max="1807" width="10.42578125" style="88" customWidth="1"/>
    <col min="1808" max="1808" width="11.7109375" style="88" customWidth="1"/>
    <col min="1809" max="1809" width="11" style="88" customWidth="1"/>
    <col min="1810" max="1810" width="10.85546875" style="88" customWidth="1"/>
    <col min="1811" max="1811" width="11.42578125" style="88" customWidth="1"/>
    <col min="1812" max="2048" width="9.140625" style="88"/>
    <col min="2049" max="2049" width="9" style="88" bestFit="1" customWidth="1"/>
    <col min="2050" max="2050" width="61.7109375" style="88" customWidth="1"/>
    <col min="2051" max="2051" width="9.7109375" style="88" bestFit="1" customWidth="1"/>
    <col min="2052" max="2052" width="11.5703125" style="88" bestFit="1" customWidth="1"/>
    <col min="2053" max="2054" width="8.5703125" style="88" bestFit="1" customWidth="1"/>
    <col min="2055" max="2055" width="1.5703125" style="88" customWidth="1"/>
    <col min="2056" max="2056" width="10.42578125" style="88" customWidth="1"/>
    <col min="2057" max="2057" width="9.140625" style="88"/>
    <col min="2058" max="2061" width="9.42578125" style="88" customWidth="1"/>
    <col min="2062" max="2062" width="10.28515625" style="88" bestFit="1" customWidth="1"/>
    <col min="2063" max="2063" width="10.42578125" style="88" customWidth="1"/>
    <col min="2064" max="2064" width="11.7109375" style="88" customWidth="1"/>
    <col min="2065" max="2065" width="11" style="88" customWidth="1"/>
    <col min="2066" max="2066" width="10.85546875" style="88" customWidth="1"/>
    <col min="2067" max="2067" width="11.42578125" style="88" customWidth="1"/>
    <col min="2068" max="2304" width="9.140625" style="88"/>
    <col min="2305" max="2305" width="9" style="88" bestFit="1" customWidth="1"/>
    <col min="2306" max="2306" width="61.7109375" style="88" customWidth="1"/>
    <col min="2307" max="2307" width="9.7109375" style="88" bestFit="1" customWidth="1"/>
    <col min="2308" max="2308" width="11.5703125" style="88" bestFit="1" customWidth="1"/>
    <col min="2309" max="2310" width="8.5703125" style="88" bestFit="1" customWidth="1"/>
    <col min="2311" max="2311" width="1.5703125" style="88" customWidth="1"/>
    <col min="2312" max="2312" width="10.42578125" style="88" customWidth="1"/>
    <col min="2313" max="2313" width="9.140625" style="88"/>
    <col min="2314" max="2317" width="9.42578125" style="88" customWidth="1"/>
    <col min="2318" max="2318" width="10.28515625" style="88" bestFit="1" customWidth="1"/>
    <col min="2319" max="2319" width="10.42578125" style="88" customWidth="1"/>
    <col min="2320" max="2320" width="11.7109375" style="88" customWidth="1"/>
    <col min="2321" max="2321" width="11" style="88" customWidth="1"/>
    <col min="2322" max="2322" width="10.85546875" style="88" customWidth="1"/>
    <col min="2323" max="2323" width="11.42578125" style="88" customWidth="1"/>
    <col min="2324" max="2560" width="9.140625" style="88"/>
    <col min="2561" max="2561" width="9" style="88" bestFit="1" customWidth="1"/>
    <col min="2562" max="2562" width="61.7109375" style="88" customWidth="1"/>
    <col min="2563" max="2563" width="9.7109375" style="88" bestFit="1" customWidth="1"/>
    <col min="2564" max="2564" width="11.5703125" style="88" bestFit="1" customWidth="1"/>
    <col min="2565" max="2566" width="8.5703125" style="88" bestFit="1" customWidth="1"/>
    <col min="2567" max="2567" width="1.5703125" style="88" customWidth="1"/>
    <col min="2568" max="2568" width="10.42578125" style="88" customWidth="1"/>
    <col min="2569" max="2569" width="9.140625" style="88"/>
    <col min="2570" max="2573" width="9.42578125" style="88" customWidth="1"/>
    <col min="2574" max="2574" width="10.28515625" style="88" bestFit="1" customWidth="1"/>
    <col min="2575" max="2575" width="10.42578125" style="88" customWidth="1"/>
    <col min="2576" max="2576" width="11.7109375" style="88" customWidth="1"/>
    <col min="2577" max="2577" width="11" style="88" customWidth="1"/>
    <col min="2578" max="2578" width="10.85546875" style="88" customWidth="1"/>
    <col min="2579" max="2579" width="11.42578125" style="88" customWidth="1"/>
    <col min="2580" max="2816" width="9.140625" style="88"/>
    <col min="2817" max="2817" width="9" style="88" bestFit="1" customWidth="1"/>
    <col min="2818" max="2818" width="61.7109375" style="88" customWidth="1"/>
    <col min="2819" max="2819" width="9.7109375" style="88" bestFit="1" customWidth="1"/>
    <col min="2820" max="2820" width="11.5703125" style="88" bestFit="1" customWidth="1"/>
    <col min="2821" max="2822" width="8.5703125" style="88" bestFit="1" customWidth="1"/>
    <col min="2823" max="2823" width="1.5703125" style="88" customWidth="1"/>
    <col min="2824" max="2824" width="10.42578125" style="88" customWidth="1"/>
    <col min="2825" max="2825" width="9.140625" style="88"/>
    <col min="2826" max="2829" width="9.42578125" style="88" customWidth="1"/>
    <col min="2830" max="2830" width="10.28515625" style="88" bestFit="1" customWidth="1"/>
    <col min="2831" max="2831" width="10.42578125" style="88" customWidth="1"/>
    <col min="2832" max="2832" width="11.7109375" style="88" customWidth="1"/>
    <col min="2833" max="2833" width="11" style="88" customWidth="1"/>
    <col min="2834" max="2834" width="10.85546875" style="88" customWidth="1"/>
    <col min="2835" max="2835" width="11.42578125" style="88" customWidth="1"/>
    <col min="2836" max="3072" width="9.140625" style="88"/>
    <col min="3073" max="3073" width="9" style="88" bestFit="1" customWidth="1"/>
    <col min="3074" max="3074" width="61.7109375" style="88" customWidth="1"/>
    <col min="3075" max="3075" width="9.7109375" style="88" bestFit="1" customWidth="1"/>
    <col min="3076" max="3076" width="11.5703125" style="88" bestFit="1" customWidth="1"/>
    <col min="3077" max="3078" width="8.5703125" style="88" bestFit="1" customWidth="1"/>
    <col min="3079" max="3079" width="1.5703125" style="88" customWidth="1"/>
    <col min="3080" max="3080" width="10.42578125" style="88" customWidth="1"/>
    <col min="3081" max="3081" width="9.140625" style="88"/>
    <col min="3082" max="3085" width="9.42578125" style="88" customWidth="1"/>
    <col min="3086" max="3086" width="10.28515625" style="88" bestFit="1" customWidth="1"/>
    <col min="3087" max="3087" width="10.42578125" style="88" customWidth="1"/>
    <col min="3088" max="3088" width="11.7109375" style="88" customWidth="1"/>
    <col min="3089" max="3089" width="11" style="88" customWidth="1"/>
    <col min="3090" max="3090" width="10.85546875" style="88" customWidth="1"/>
    <col min="3091" max="3091" width="11.42578125" style="88" customWidth="1"/>
    <col min="3092" max="3328" width="9.140625" style="88"/>
    <col min="3329" max="3329" width="9" style="88" bestFit="1" customWidth="1"/>
    <col min="3330" max="3330" width="61.7109375" style="88" customWidth="1"/>
    <col min="3331" max="3331" width="9.7109375" style="88" bestFit="1" customWidth="1"/>
    <col min="3332" max="3332" width="11.5703125" style="88" bestFit="1" customWidth="1"/>
    <col min="3333" max="3334" width="8.5703125" style="88" bestFit="1" customWidth="1"/>
    <col min="3335" max="3335" width="1.5703125" style="88" customWidth="1"/>
    <col min="3336" max="3336" width="10.42578125" style="88" customWidth="1"/>
    <col min="3337" max="3337" width="9.140625" style="88"/>
    <col min="3338" max="3341" width="9.42578125" style="88" customWidth="1"/>
    <col min="3342" max="3342" width="10.28515625" style="88" bestFit="1" customWidth="1"/>
    <col min="3343" max="3343" width="10.42578125" style="88" customWidth="1"/>
    <col min="3344" max="3344" width="11.7109375" style="88" customWidth="1"/>
    <col min="3345" max="3345" width="11" style="88" customWidth="1"/>
    <col min="3346" max="3346" width="10.85546875" style="88" customWidth="1"/>
    <col min="3347" max="3347" width="11.42578125" style="88" customWidth="1"/>
    <col min="3348" max="3584" width="9.140625" style="88"/>
    <col min="3585" max="3585" width="9" style="88" bestFit="1" customWidth="1"/>
    <col min="3586" max="3586" width="61.7109375" style="88" customWidth="1"/>
    <col min="3587" max="3587" width="9.7109375" style="88" bestFit="1" customWidth="1"/>
    <col min="3588" max="3588" width="11.5703125" style="88" bestFit="1" customWidth="1"/>
    <col min="3589" max="3590" width="8.5703125" style="88" bestFit="1" customWidth="1"/>
    <col min="3591" max="3591" width="1.5703125" style="88" customWidth="1"/>
    <col min="3592" max="3592" width="10.42578125" style="88" customWidth="1"/>
    <col min="3593" max="3593" width="9.140625" style="88"/>
    <col min="3594" max="3597" width="9.42578125" style="88" customWidth="1"/>
    <col min="3598" max="3598" width="10.28515625" style="88" bestFit="1" customWidth="1"/>
    <col min="3599" max="3599" width="10.42578125" style="88" customWidth="1"/>
    <col min="3600" max="3600" width="11.7109375" style="88" customWidth="1"/>
    <col min="3601" max="3601" width="11" style="88" customWidth="1"/>
    <col min="3602" max="3602" width="10.85546875" style="88" customWidth="1"/>
    <col min="3603" max="3603" width="11.42578125" style="88" customWidth="1"/>
    <col min="3604" max="3840" width="9.140625" style="88"/>
    <col min="3841" max="3841" width="9" style="88" bestFit="1" customWidth="1"/>
    <col min="3842" max="3842" width="61.7109375" style="88" customWidth="1"/>
    <col min="3843" max="3843" width="9.7109375" style="88" bestFit="1" customWidth="1"/>
    <col min="3844" max="3844" width="11.5703125" style="88" bestFit="1" customWidth="1"/>
    <col min="3845" max="3846" width="8.5703125" style="88" bestFit="1" customWidth="1"/>
    <col min="3847" max="3847" width="1.5703125" style="88" customWidth="1"/>
    <col min="3848" max="3848" width="10.42578125" style="88" customWidth="1"/>
    <col min="3849" max="3849" width="9.140625" style="88"/>
    <col min="3850" max="3853" width="9.42578125" style="88" customWidth="1"/>
    <col min="3854" max="3854" width="10.28515625" style="88" bestFit="1" customWidth="1"/>
    <col min="3855" max="3855" width="10.42578125" style="88" customWidth="1"/>
    <col min="3856" max="3856" width="11.7109375" style="88" customWidth="1"/>
    <col min="3857" max="3857" width="11" style="88" customWidth="1"/>
    <col min="3858" max="3858" width="10.85546875" style="88" customWidth="1"/>
    <col min="3859" max="3859" width="11.42578125" style="88" customWidth="1"/>
    <col min="3860" max="4096" width="9.140625" style="88"/>
    <col min="4097" max="4097" width="9" style="88" bestFit="1" customWidth="1"/>
    <col min="4098" max="4098" width="61.7109375" style="88" customWidth="1"/>
    <col min="4099" max="4099" width="9.7109375" style="88" bestFit="1" customWidth="1"/>
    <col min="4100" max="4100" width="11.5703125" style="88" bestFit="1" customWidth="1"/>
    <col min="4101" max="4102" width="8.5703125" style="88" bestFit="1" customWidth="1"/>
    <col min="4103" max="4103" width="1.5703125" style="88" customWidth="1"/>
    <col min="4104" max="4104" width="10.42578125" style="88" customWidth="1"/>
    <col min="4105" max="4105" width="9.140625" style="88"/>
    <col min="4106" max="4109" width="9.42578125" style="88" customWidth="1"/>
    <col min="4110" max="4110" width="10.28515625" style="88" bestFit="1" customWidth="1"/>
    <col min="4111" max="4111" width="10.42578125" style="88" customWidth="1"/>
    <col min="4112" max="4112" width="11.7109375" style="88" customWidth="1"/>
    <col min="4113" max="4113" width="11" style="88" customWidth="1"/>
    <col min="4114" max="4114" width="10.85546875" style="88" customWidth="1"/>
    <col min="4115" max="4115" width="11.42578125" style="88" customWidth="1"/>
    <col min="4116" max="4352" width="9.140625" style="88"/>
    <col min="4353" max="4353" width="9" style="88" bestFit="1" customWidth="1"/>
    <col min="4354" max="4354" width="61.7109375" style="88" customWidth="1"/>
    <col min="4355" max="4355" width="9.7109375" style="88" bestFit="1" customWidth="1"/>
    <col min="4356" max="4356" width="11.5703125" style="88" bestFit="1" customWidth="1"/>
    <col min="4357" max="4358" width="8.5703125" style="88" bestFit="1" customWidth="1"/>
    <col min="4359" max="4359" width="1.5703125" style="88" customWidth="1"/>
    <col min="4360" max="4360" width="10.42578125" style="88" customWidth="1"/>
    <col min="4361" max="4361" width="9.140625" style="88"/>
    <col min="4362" max="4365" width="9.42578125" style="88" customWidth="1"/>
    <col min="4366" max="4366" width="10.28515625" style="88" bestFit="1" customWidth="1"/>
    <col min="4367" max="4367" width="10.42578125" style="88" customWidth="1"/>
    <col min="4368" max="4368" width="11.7109375" style="88" customWidth="1"/>
    <col min="4369" max="4369" width="11" style="88" customWidth="1"/>
    <col min="4370" max="4370" width="10.85546875" style="88" customWidth="1"/>
    <col min="4371" max="4371" width="11.42578125" style="88" customWidth="1"/>
    <col min="4372" max="4608" width="9.140625" style="88"/>
    <col min="4609" max="4609" width="9" style="88" bestFit="1" customWidth="1"/>
    <col min="4610" max="4610" width="61.7109375" style="88" customWidth="1"/>
    <col min="4611" max="4611" width="9.7109375" style="88" bestFit="1" customWidth="1"/>
    <col min="4612" max="4612" width="11.5703125" style="88" bestFit="1" customWidth="1"/>
    <col min="4613" max="4614" width="8.5703125" style="88" bestFit="1" customWidth="1"/>
    <col min="4615" max="4615" width="1.5703125" style="88" customWidth="1"/>
    <col min="4616" max="4616" width="10.42578125" style="88" customWidth="1"/>
    <col min="4617" max="4617" width="9.140625" style="88"/>
    <col min="4618" max="4621" width="9.42578125" style="88" customWidth="1"/>
    <col min="4622" max="4622" width="10.28515625" style="88" bestFit="1" customWidth="1"/>
    <col min="4623" max="4623" width="10.42578125" style="88" customWidth="1"/>
    <col min="4624" max="4624" width="11.7109375" style="88" customWidth="1"/>
    <col min="4625" max="4625" width="11" style="88" customWidth="1"/>
    <col min="4626" max="4626" width="10.85546875" style="88" customWidth="1"/>
    <col min="4627" max="4627" width="11.42578125" style="88" customWidth="1"/>
    <col min="4628" max="4864" width="9.140625" style="88"/>
    <col min="4865" max="4865" width="9" style="88" bestFit="1" customWidth="1"/>
    <col min="4866" max="4866" width="61.7109375" style="88" customWidth="1"/>
    <col min="4867" max="4867" width="9.7109375" style="88" bestFit="1" customWidth="1"/>
    <col min="4868" max="4868" width="11.5703125" style="88" bestFit="1" customWidth="1"/>
    <col min="4869" max="4870" width="8.5703125" style="88" bestFit="1" customWidth="1"/>
    <col min="4871" max="4871" width="1.5703125" style="88" customWidth="1"/>
    <col min="4872" max="4872" width="10.42578125" style="88" customWidth="1"/>
    <col min="4873" max="4873" width="9.140625" style="88"/>
    <col min="4874" max="4877" width="9.42578125" style="88" customWidth="1"/>
    <col min="4878" max="4878" width="10.28515625" style="88" bestFit="1" customWidth="1"/>
    <col min="4879" max="4879" width="10.42578125" style="88" customWidth="1"/>
    <col min="4880" max="4880" width="11.7109375" style="88" customWidth="1"/>
    <col min="4881" max="4881" width="11" style="88" customWidth="1"/>
    <col min="4882" max="4882" width="10.85546875" style="88" customWidth="1"/>
    <col min="4883" max="4883" width="11.42578125" style="88" customWidth="1"/>
    <col min="4884" max="5120" width="9.140625" style="88"/>
    <col min="5121" max="5121" width="9" style="88" bestFit="1" customWidth="1"/>
    <col min="5122" max="5122" width="61.7109375" style="88" customWidth="1"/>
    <col min="5123" max="5123" width="9.7109375" style="88" bestFit="1" customWidth="1"/>
    <col min="5124" max="5124" width="11.5703125" style="88" bestFit="1" customWidth="1"/>
    <col min="5125" max="5126" width="8.5703125" style="88" bestFit="1" customWidth="1"/>
    <col min="5127" max="5127" width="1.5703125" style="88" customWidth="1"/>
    <col min="5128" max="5128" width="10.42578125" style="88" customWidth="1"/>
    <col min="5129" max="5129" width="9.140625" style="88"/>
    <col min="5130" max="5133" width="9.42578125" style="88" customWidth="1"/>
    <col min="5134" max="5134" width="10.28515625" style="88" bestFit="1" customWidth="1"/>
    <col min="5135" max="5135" width="10.42578125" style="88" customWidth="1"/>
    <col min="5136" max="5136" width="11.7109375" style="88" customWidth="1"/>
    <col min="5137" max="5137" width="11" style="88" customWidth="1"/>
    <col min="5138" max="5138" width="10.85546875" style="88" customWidth="1"/>
    <col min="5139" max="5139" width="11.42578125" style="88" customWidth="1"/>
    <col min="5140" max="5376" width="9.140625" style="88"/>
    <col min="5377" max="5377" width="9" style="88" bestFit="1" customWidth="1"/>
    <col min="5378" max="5378" width="61.7109375" style="88" customWidth="1"/>
    <col min="5379" max="5379" width="9.7109375" style="88" bestFit="1" customWidth="1"/>
    <col min="5380" max="5380" width="11.5703125" style="88" bestFit="1" customWidth="1"/>
    <col min="5381" max="5382" width="8.5703125" style="88" bestFit="1" customWidth="1"/>
    <col min="5383" max="5383" width="1.5703125" style="88" customWidth="1"/>
    <col min="5384" max="5384" width="10.42578125" style="88" customWidth="1"/>
    <col min="5385" max="5385" width="9.140625" style="88"/>
    <col min="5386" max="5389" width="9.42578125" style="88" customWidth="1"/>
    <col min="5390" max="5390" width="10.28515625" style="88" bestFit="1" customWidth="1"/>
    <col min="5391" max="5391" width="10.42578125" style="88" customWidth="1"/>
    <col min="5392" max="5392" width="11.7109375" style="88" customWidth="1"/>
    <col min="5393" max="5393" width="11" style="88" customWidth="1"/>
    <col min="5394" max="5394" width="10.85546875" style="88" customWidth="1"/>
    <col min="5395" max="5395" width="11.42578125" style="88" customWidth="1"/>
    <col min="5396" max="5632" width="9.140625" style="88"/>
    <col min="5633" max="5633" width="9" style="88" bestFit="1" customWidth="1"/>
    <col min="5634" max="5634" width="61.7109375" style="88" customWidth="1"/>
    <col min="5635" max="5635" width="9.7109375" style="88" bestFit="1" customWidth="1"/>
    <col min="5636" max="5636" width="11.5703125" style="88" bestFit="1" customWidth="1"/>
    <col min="5637" max="5638" width="8.5703125" style="88" bestFit="1" customWidth="1"/>
    <col min="5639" max="5639" width="1.5703125" style="88" customWidth="1"/>
    <col min="5640" max="5640" width="10.42578125" style="88" customWidth="1"/>
    <col min="5641" max="5641" width="9.140625" style="88"/>
    <col min="5642" max="5645" width="9.42578125" style="88" customWidth="1"/>
    <col min="5646" max="5646" width="10.28515625" style="88" bestFit="1" customWidth="1"/>
    <col min="5647" max="5647" width="10.42578125" style="88" customWidth="1"/>
    <col min="5648" max="5648" width="11.7109375" style="88" customWidth="1"/>
    <col min="5649" max="5649" width="11" style="88" customWidth="1"/>
    <col min="5650" max="5650" width="10.85546875" style="88" customWidth="1"/>
    <col min="5651" max="5651" width="11.42578125" style="88" customWidth="1"/>
    <col min="5652" max="5888" width="9.140625" style="88"/>
    <col min="5889" max="5889" width="9" style="88" bestFit="1" customWidth="1"/>
    <col min="5890" max="5890" width="61.7109375" style="88" customWidth="1"/>
    <col min="5891" max="5891" width="9.7109375" style="88" bestFit="1" customWidth="1"/>
    <col min="5892" max="5892" width="11.5703125" style="88" bestFit="1" customWidth="1"/>
    <col min="5893" max="5894" width="8.5703125" style="88" bestFit="1" customWidth="1"/>
    <col min="5895" max="5895" width="1.5703125" style="88" customWidth="1"/>
    <col min="5896" max="5896" width="10.42578125" style="88" customWidth="1"/>
    <col min="5897" max="5897" width="9.140625" style="88"/>
    <col min="5898" max="5901" width="9.42578125" style="88" customWidth="1"/>
    <col min="5902" max="5902" width="10.28515625" style="88" bestFit="1" customWidth="1"/>
    <col min="5903" max="5903" width="10.42578125" style="88" customWidth="1"/>
    <col min="5904" max="5904" width="11.7109375" style="88" customWidth="1"/>
    <col min="5905" max="5905" width="11" style="88" customWidth="1"/>
    <col min="5906" max="5906" width="10.85546875" style="88" customWidth="1"/>
    <col min="5907" max="5907" width="11.42578125" style="88" customWidth="1"/>
    <col min="5908" max="6144" width="9.140625" style="88"/>
    <col min="6145" max="6145" width="9" style="88" bestFit="1" customWidth="1"/>
    <col min="6146" max="6146" width="61.7109375" style="88" customWidth="1"/>
    <col min="6147" max="6147" width="9.7109375" style="88" bestFit="1" customWidth="1"/>
    <col min="6148" max="6148" width="11.5703125" style="88" bestFit="1" customWidth="1"/>
    <col min="6149" max="6150" width="8.5703125" style="88" bestFit="1" customWidth="1"/>
    <col min="6151" max="6151" width="1.5703125" style="88" customWidth="1"/>
    <col min="6152" max="6152" width="10.42578125" style="88" customWidth="1"/>
    <col min="6153" max="6153" width="9.140625" style="88"/>
    <col min="6154" max="6157" width="9.42578125" style="88" customWidth="1"/>
    <col min="6158" max="6158" width="10.28515625" style="88" bestFit="1" customWidth="1"/>
    <col min="6159" max="6159" width="10.42578125" style="88" customWidth="1"/>
    <col min="6160" max="6160" width="11.7109375" style="88" customWidth="1"/>
    <col min="6161" max="6161" width="11" style="88" customWidth="1"/>
    <col min="6162" max="6162" width="10.85546875" style="88" customWidth="1"/>
    <col min="6163" max="6163" width="11.42578125" style="88" customWidth="1"/>
    <col min="6164" max="6400" width="9.140625" style="88"/>
    <col min="6401" max="6401" width="9" style="88" bestFit="1" customWidth="1"/>
    <col min="6402" max="6402" width="61.7109375" style="88" customWidth="1"/>
    <col min="6403" max="6403" width="9.7109375" style="88" bestFit="1" customWidth="1"/>
    <col min="6404" max="6404" width="11.5703125" style="88" bestFit="1" customWidth="1"/>
    <col min="6405" max="6406" width="8.5703125" style="88" bestFit="1" customWidth="1"/>
    <col min="6407" max="6407" width="1.5703125" style="88" customWidth="1"/>
    <col min="6408" max="6408" width="10.42578125" style="88" customWidth="1"/>
    <col min="6409" max="6409" width="9.140625" style="88"/>
    <col min="6410" max="6413" width="9.42578125" style="88" customWidth="1"/>
    <col min="6414" max="6414" width="10.28515625" style="88" bestFit="1" customWidth="1"/>
    <col min="6415" max="6415" width="10.42578125" style="88" customWidth="1"/>
    <col min="6416" max="6416" width="11.7109375" style="88" customWidth="1"/>
    <col min="6417" max="6417" width="11" style="88" customWidth="1"/>
    <col min="6418" max="6418" width="10.85546875" style="88" customWidth="1"/>
    <col min="6419" max="6419" width="11.42578125" style="88" customWidth="1"/>
    <col min="6420" max="6656" width="9.140625" style="88"/>
    <col min="6657" max="6657" width="9" style="88" bestFit="1" customWidth="1"/>
    <col min="6658" max="6658" width="61.7109375" style="88" customWidth="1"/>
    <col min="6659" max="6659" width="9.7109375" style="88" bestFit="1" customWidth="1"/>
    <col min="6660" max="6660" width="11.5703125" style="88" bestFit="1" customWidth="1"/>
    <col min="6661" max="6662" width="8.5703125" style="88" bestFit="1" customWidth="1"/>
    <col min="6663" max="6663" width="1.5703125" style="88" customWidth="1"/>
    <col min="6664" max="6664" width="10.42578125" style="88" customWidth="1"/>
    <col min="6665" max="6665" width="9.140625" style="88"/>
    <col min="6666" max="6669" width="9.42578125" style="88" customWidth="1"/>
    <col min="6670" max="6670" width="10.28515625" style="88" bestFit="1" customWidth="1"/>
    <col min="6671" max="6671" width="10.42578125" style="88" customWidth="1"/>
    <col min="6672" max="6672" width="11.7109375" style="88" customWidth="1"/>
    <col min="6673" max="6673" width="11" style="88" customWidth="1"/>
    <col min="6674" max="6674" width="10.85546875" style="88" customWidth="1"/>
    <col min="6675" max="6675" width="11.42578125" style="88" customWidth="1"/>
    <col min="6676" max="6912" width="9.140625" style="88"/>
    <col min="6913" max="6913" width="9" style="88" bestFit="1" customWidth="1"/>
    <col min="6914" max="6914" width="61.7109375" style="88" customWidth="1"/>
    <col min="6915" max="6915" width="9.7109375" style="88" bestFit="1" customWidth="1"/>
    <col min="6916" max="6916" width="11.5703125" style="88" bestFit="1" customWidth="1"/>
    <col min="6917" max="6918" width="8.5703125" style="88" bestFit="1" customWidth="1"/>
    <col min="6919" max="6919" width="1.5703125" style="88" customWidth="1"/>
    <col min="6920" max="6920" width="10.42578125" style="88" customWidth="1"/>
    <col min="6921" max="6921" width="9.140625" style="88"/>
    <col min="6922" max="6925" width="9.42578125" style="88" customWidth="1"/>
    <col min="6926" max="6926" width="10.28515625" style="88" bestFit="1" customWidth="1"/>
    <col min="6927" max="6927" width="10.42578125" style="88" customWidth="1"/>
    <col min="6928" max="6928" width="11.7109375" style="88" customWidth="1"/>
    <col min="6929" max="6929" width="11" style="88" customWidth="1"/>
    <col min="6930" max="6930" width="10.85546875" style="88" customWidth="1"/>
    <col min="6931" max="6931" width="11.42578125" style="88" customWidth="1"/>
    <col min="6932" max="7168" width="9.140625" style="88"/>
    <col min="7169" max="7169" width="9" style="88" bestFit="1" customWidth="1"/>
    <col min="7170" max="7170" width="61.7109375" style="88" customWidth="1"/>
    <col min="7171" max="7171" width="9.7109375" style="88" bestFit="1" customWidth="1"/>
    <col min="7172" max="7172" width="11.5703125" style="88" bestFit="1" customWidth="1"/>
    <col min="7173" max="7174" width="8.5703125" style="88" bestFit="1" customWidth="1"/>
    <col min="7175" max="7175" width="1.5703125" style="88" customWidth="1"/>
    <col min="7176" max="7176" width="10.42578125" style="88" customWidth="1"/>
    <col min="7177" max="7177" width="9.140625" style="88"/>
    <col min="7178" max="7181" width="9.42578125" style="88" customWidth="1"/>
    <col min="7182" max="7182" width="10.28515625" style="88" bestFit="1" customWidth="1"/>
    <col min="7183" max="7183" width="10.42578125" style="88" customWidth="1"/>
    <col min="7184" max="7184" width="11.7109375" style="88" customWidth="1"/>
    <col min="7185" max="7185" width="11" style="88" customWidth="1"/>
    <col min="7186" max="7186" width="10.85546875" style="88" customWidth="1"/>
    <col min="7187" max="7187" width="11.42578125" style="88" customWidth="1"/>
    <col min="7188" max="7424" width="9.140625" style="88"/>
    <col min="7425" max="7425" width="9" style="88" bestFit="1" customWidth="1"/>
    <col min="7426" max="7426" width="61.7109375" style="88" customWidth="1"/>
    <col min="7427" max="7427" width="9.7109375" style="88" bestFit="1" customWidth="1"/>
    <col min="7428" max="7428" width="11.5703125" style="88" bestFit="1" customWidth="1"/>
    <col min="7429" max="7430" width="8.5703125" style="88" bestFit="1" customWidth="1"/>
    <col min="7431" max="7431" width="1.5703125" style="88" customWidth="1"/>
    <col min="7432" max="7432" width="10.42578125" style="88" customWidth="1"/>
    <col min="7433" max="7433" width="9.140625" style="88"/>
    <col min="7434" max="7437" width="9.42578125" style="88" customWidth="1"/>
    <col min="7438" max="7438" width="10.28515625" style="88" bestFit="1" customWidth="1"/>
    <col min="7439" max="7439" width="10.42578125" style="88" customWidth="1"/>
    <col min="7440" max="7440" width="11.7109375" style="88" customWidth="1"/>
    <col min="7441" max="7441" width="11" style="88" customWidth="1"/>
    <col min="7442" max="7442" width="10.85546875" style="88" customWidth="1"/>
    <col min="7443" max="7443" width="11.42578125" style="88" customWidth="1"/>
    <col min="7444" max="7680" width="9.140625" style="88"/>
    <col min="7681" max="7681" width="9" style="88" bestFit="1" customWidth="1"/>
    <col min="7682" max="7682" width="61.7109375" style="88" customWidth="1"/>
    <col min="7683" max="7683" width="9.7109375" style="88" bestFit="1" customWidth="1"/>
    <col min="7684" max="7684" width="11.5703125" style="88" bestFit="1" customWidth="1"/>
    <col min="7685" max="7686" width="8.5703125" style="88" bestFit="1" customWidth="1"/>
    <col min="7687" max="7687" width="1.5703125" style="88" customWidth="1"/>
    <col min="7688" max="7688" width="10.42578125" style="88" customWidth="1"/>
    <col min="7689" max="7689" width="9.140625" style="88"/>
    <col min="7690" max="7693" width="9.42578125" style="88" customWidth="1"/>
    <col min="7694" max="7694" width="10.28515625" style="88" bestFit="1" customWidth="1"/>
    <col min="7695" max="7695" width="10.42578125" style="88" customWidth="1"/>
    <col min="7696" max="7696" width="11.7109375" style="88" customWidth="1"/>
    <col min="7697" max="7697" width="11" style="88" customWidth="1"/>
    <col min="7698" max="7698" width="10.85546875" style="88" customWidth="1"/>
    <col min="7699" max="7699" width="11.42578125" style="88" customWidth="1"/>
    <col min="7700" max="7936" width="9.140625" style="88"/>
    <col min="7937" max="7937" width="9" style="88" bestFit="1" customWidth="1"/>
    <col min="7938" max="7938" width="61.7109375" style="88" customWidth="1"/>
    <col min="7939" max="7939" width="9.7109375" style="88" bestFit="1" customWidth="1"/>
    <col min="7940" max="7940" width="11.5703125" style="88" bestFit="1" customWidth="1"/>
    <col min="7941" max="7942" width="8.5703125" style="88" bestFit="1" customWidth="1"/>
    <col min="7943" max="7943" width="1.5703125" style="88" customWidth="1"/>
    <col min="7944" max="7944" width="10.42578125" style="88" customWidth="1"/>
    <col min="7945" max="7945" width="9.140625" style="88"/>
    <col min="7946" max="7949" width="9.42578125" style="88" customWidth="1"/>
    <col min="7950" max="7950" width="10.28515625" style="88" bestFit="1" customWidth="1"/>
    <col min="7951" max="7951" width="10.42578125" style="88" customWidth="1"/>
    <col min="7952" max="7952" width="11.7109375" style="88" customWidth="1"/>
    <col min="7953" max="7953" width="11" style="88" customWidth="1"/>
    <col min="7954" max="7954" width="10.85546875" style="88" customWidth="1"/>
    <col min="7955" max="7955" width="11.42578125" style="88" customWidth="1"/>
    <col min="7956" max="8192" width="9.140625" style="88"/>
    <col min="8193" max="8193" width="9" style="88" bestFit="1" customWidth="1"/>
    <col min="8194" max="8194" width="61.7109375" style="88" customWidth="1"/>
    <col min="8195" max="8195" width="9.7109375" style="88" bestFit="1" customWidth="1"/>
    <col min="8196" max="8196" width="11.5703125" style="88" bestFit="1" customWidth="1"/>
    <col min="8197" max="8198" width="8.5703125" style="88" bestFit="1" customWidth="1"/>
    <col min="8199" max="8199" width="1.5703125" style="88" customWidth="1"/>
    <col min="8200" max="8200" width="10.42578125" style="88" customWidth="1"/>
    <col min="8201" max="8201" width="9.140625" style="88"/>
    <col min="8202" max="8205" width="9.42578125" style="88" customWidth="1"/>
    <col min="8206" max="8206" width="10.28515625" style="88" bestFit="1" customWidth="1"/>
    <col min="8207" max="8207" width="10.42578125" style="88" customWidth="1"/>
    <col min="8208" max="8208" width="11.7109375" style="88" customWidth="1"/>
    <col min="8209" max="8209" width="11" style="88" customWidth="1"/>
    <col min="8210" max="8210" width="10.85546875" style="88" customWidth="1"/>
    <col min="8211" max="8211" width="11.42578125" style="88" customWidth="1"/>
    <col min="8212" max="8448" width="9.140625" style="88"/>
    <col min="8449" max="8449" width="9" style="88" bestFit="1" customWidth="1"/>
    <col min="8450" max="8450" width="61.7109375" style="88" customWidth="1"/>
    <col min="8451" max="8451" width="9.7109375" style="88" bestFit="1" customWidth="1"/>
    <col min="8452" max="8452" width="11.5703125" style="88" bestFit="1" customWidth="1"/>
    <col min="8453" max="8454" width="8.5703125" style="88" bestFit="1" customWidth="1"/>
    <col min="8455" max="8455" width="1.5703125" style="88" customWidth="1"/>
    <col min="8456" max="8456" width="10.42578125" style="88" customWidth="1"/>
    <col min="8457" max="8457" width="9.140625" style="88"/>
    <col min="8458" max="8461" width="9.42578125" style="88" customWidth="1"/>
    <col min="8462" max="8462" width="10.28515625" style="88" bestFit="1" customWidth="1"/>
    <col min="8463" max="8463" width="10.42578125" style="88" customWidth="1"/>
    <col min="8464" max="8464" width="11.7109375" style="88" customWidth="1"/>
    <col min="8465" max="8465" width="11" style="88" customWidth="1"/>
    <col min="8466" max="8466" width="10.85546875" style="88" customWidth="1"/>
    <col min="8467" max="8467" width="11.42578125" style="88" customWidth="1"/>
    <col min="8468" max="8704" width="9.140625" style="88"/>
    <col min="8705" max="8705" width="9" style="88" bestFit="1" customWidth="1"/>
    <col min="8706" max="8706" width="61.7109375" style="88" customWidth="1"/>
    <col min="8707" max="8707" width="9.7109375" style="88" bestFit="1" customWidth="1"/>
    <col min="8708" max="8708" width="11.5703125" style="88" bestFit="1" customWidth="1"/>
    <col min="8709" max="8710" width="8.5703125" style="88" bestFit="1" customWidth="1"/>
    <col min="8711" max="8711" width="1.5703125" style="88" customWidth="1"/>
    <col min="8712" max="8712" width="10.42578125" style="88" customWidth="1"/>
    <col min="8713" max="8713" width="9.140625" style="88"/>
    <col min="8714" max="8717" width="9.42578125" style="88" customWidth="1"/>
    <col min="8718" max="8718" width="10.28515625" style="88" bestFit="1" customWidth="1"/>
    <col min="8719" max="8719" width="10.42578125" style="88" customWidth="1"/>
    <col min="8720" max="8720" width="11.7109375" style="88" customWidth="1"/>
    <col min="8721" max="8721" width="11" style="88" customWidth="1"/>
    <col min="8722" max="8722" width="10.85546875" style="88" customWidth="1"/>
    <col min="8723" max="8723" width="11.42578125" style="88" customWidth="1"/>
    <col min="8724" max="8960" width="9.140625" style="88"/>
    <col min="8961" max="8961" width="9" style="88" bestFit="1" customWidth="1"/>
    <col min="8962" max="8962" width="61.7109375" style="88" customWidth="1"/>
    <col min="8963" max="8963" width="9.7109375" style="88" bestFit="1" customWidth="1"/>
    <col min="8964" max="8964" width="11.5703125" style="88" bestFit="1" customWidth="1"/>
    <col min="8965" max="8966" width="8.5703125" style="88" bestFit="1" customWidth="1"/>
    <col min="8967" max="8967" width="1.5703125" style="88" customWidth="1"/>
    <col min="8968" max="8968" width="10.42578125" style="88" customWidth="1"/>
    <col min="8969" max="8969" width="9.140625" style="88"/>
    <col min="8970" max="8973" width="9.42578125" style="88" customWidth="1"/>
    <col min="8974" max="8974" width="10.28515625" style="88" bestFit="1" customWidth="1"/>
    <col min="8975" max="8975" width="10.42578125" style="88" customWidth="1"/>
    <col min="8976" max="8976" width="11.7109375" style="88" customWidth="1"/>
    <col min="8977" max="8977" width="11" style="88" customWidth="1"/>
    <col min="8978" max="8978" width="10.85546875" style="88" customWidth="1"/>
    <col min="8979" max="8979" width="11.42578125" style="88" customWidth="1"/>
    <col min="8980" max="9216" width="9.140625" style="88"/>
    <col min="9217" max="9217" width="9" style="88" bestFit="1" customWidth="1"/>
    <col min="9218" max="9218" width="61.7109375" style="88" customWidth="1"/>
    <col min="9219" max="9219" width="9.7109375" style="88" bestFit="1" customWidth="1"/>
    <col min="9220" max="9220" width="11.5703125" style="88" bestFit="1" customWidth="1"/>
    <col min="9221" max="9222" width="8.5703125" style="88" bestFit="1" customWidth="1"/>
    <col min="9223" max="9223" width="1.5703125" style="88" customWidth="1"/>
    <col min="9224" max="9224" width="10.42578125" style="88" customWidth="1"/>
    <col min="9225" max="9225" width="9.140625" style="88"/>
    <col min="9226" max="9229" width="9.42578125" style="88" customWidth="1"/>
    <col min="9230" max="9230" width="10.28515625" style="88" bestFit="1" customWidth="1"/>
    <col min="9231" max="9231" width="10.42578125" style="88" customWidth="1"/>
    <col min="9232" max="9232" width="11.7109375" style="88" customWidth="1"/>
    <col min="9233" max="9233" width="11" style="88" customWidth="1"/>
    <col min="9234" max="9234" width="10.85546875" style="88" customWidth="1"/>
    <col min="9235" max="9235" width="11.42578125" style="88" customWidth="1"/>
    <col min="9236" max="9472" width="9.140625" style="88"/>
    <col min="9473" max="9473" width="9" style="88" bestFit="1" customWidth="1"/>
    <col min="9474" max="9474" width="61.7109375" style="88" customWidth="1"/>
    <col min="9475" max="9475" width="9.7109375" style="88" bestFit="1" customWidth="1"/>
    <col min="9476" max="9476" width="11.5703125" style="88" bestFit="1" customWidth="1"/>
    <col min="9477" max="9478" width="8.5703125" style="88" bestFit="1" customWidth="1"/>
    <col min="9479" max="9479" width="1.5703125" style="88" customWidth="1"/>
    <col min="9480" max="9480" width="10.42578125" style="88" customWidth="1"/>
    <col min="9481" max="9481" width="9.140625" style="88"/>
    <col min="9482" max="9485" width="9.42578125" style="88" customWidth="1"/>
    <col min="9486" max="9486" width="10.28515625" style="88" bestFit="1" customWidth="1"/>
    <col min="9487" max="9487" width="10.42578125" style="88" customWidth="1"/>
    <col min="9488" max="9488" width="11.7109375" style="88" customWidth="1"/>
    <col min="9489" max="9489" width="11" style="88" customWidth="1"/>
    <col min="9490" max="9490" width="10.85546875" style="88" customWidth="1"/>
    <col min="9491" max="9491" width="11.42578125" style="88" customWidth="1"/>
    <col min="9492" max="9728" width="9.140625" style="88"/>
    <col min="9729" max="9729" width="9" style="88" bestFit="1" customWidth="1"/>
    <col min="9730" max="9730" width="61.7109375" style="88" customWidth="1"/>
    <col min="9731" max="9731" width="9.7109375" style="88" bestFit="1" customWidth="1"/>
    <col min="9732" max="9732" width="11.5703125" style="88" bestFit="1" customWidth="1"/>
    <col min="9733" max="9734" width="8.5703125" style="88" bestFit="1" customWidth="1"/>
    <col min="9735" max="9735" width="1.5703125" style="88" customWidth="1"/>
    <col min="9736" max="9736" width="10.42578125" style="88" customWidth="1"/>
    <col min="9737" max="9737" width="9.140625" style="88"/>
    <col min="9738" max="9741" width="9.42578125" style="88" customWidth="1"/>
    <col min="9742" max="9742" width="10.28515625" style="88" bestFit="1" customWidth="1"/>
    <col min="9743" max="9743" width="10.42578125" style="88" customWidth="1"/>
    <col min="9744" max="9744" width="11.7109375" style="88" customWidth="1"/>
    <col min="9745" max="9745" width="11" style="88" customWidth="1"/>
    <col min="9746" max="9746" width="10.85546875" style="88" customWidth="1"/>
    <col min="9747" max="9747" width="11.42578125" style="88" customWidth="1"/>
    <col min="9748" max="9984" width="9.140625" style="88"/>
    <col min="9985" max="9985" width="9" style="88" bestFit="1" customWidth="1"/>
    <col min="9986" max="9986" width="61.7109375" style="88" customWidth="1"/>
    <col min="9987" max="9987" width="9.7109375" style="88" bestFit="1" customWidth="1"/>
    <col min="9988" max="9988" width="11.5703125" style="88" bestFit="1" customWidth="1"/>
    <col min="9989" max="9990" width="8.5703125" style="88" bestFit="1" customWidth="1"/>
    <col min="9991" max="9991" width="1.5703125" style="88" customWidth="1"/>
    <col min="9992" max="9992" width="10.42578125" style="88" customWidth="1"/>
    <col min="9993" max="9993" width="9.140625" style="88"/>
    <col min="9994" max="9997" width="9.42578125" style="88" customWidth="1"/>
    <col min="9998" max="9998" width="10.28515625" style="88" bestFit="1" customWidth="1"/>
    <col min="9999" max="9999" width="10.42578125" style="88" customWidth="1"/>
    <col min="10000" max="10000" width="11.7109375" style="88" customWidth="1"/>
    <col min="10001" max="10001" width="11" style="88" customWidth="1"/>
    <col min="10002" max="10002" width="10.85546875" style="88" customWidth="1"/>
    <col min="10003" max="10003" width="11.42578125" style="88" customWidth="1"/>
    <col min="10004" max="10240" width="9.140625" style="88"/>
    <col min="10241" max="10241" width="9" style="88" bestFit="1" customWidth="1"/>
    <col min="10242" max="10242" width="61.7109375" style="88" customWidth="1"/>
    <col min="10243" max="10243" width="9.7109375" style="88" bestFit="1" customWidth="1"/>
    <col min="10244" max="10244" width="11.5703125" style="88" bestFit="1" customWidth="1"/>
    <col min="10245" max="10246" width="8.5703125" style="88" bestFit="1" customWidth="1"/>
    <col min="10247" max="10247" width="1.5703125" style="88" customWidth="1"/>
    <col min="10248" max="10248" width="10.42578125" style="88" customWidth="1"/>
    <col min="10249" max="10249" width="9.140625" style="88"/>
    <col min="10250" max="10253" width="9.42578125" style="88" customWidth="1"/>
    <col min="10254" max="10254" width="10.28515625" style="88" bestFit="1" customWidth="1"/>
    <col min="10255" max="10255" width="10.42578125" style="88" customWidth="1"/>
    <col min="10256" max="10256" width="11.7109375" style="88" customWidth="1"/>
    <col min="10257" max="10257" width="11" style="88" customWidth="1"/>
    <col min="10258" max="10258" width="10.85546875" style="88" customWidth="1"/>
    <col min="10259" max="10259" width="11.42578125" style="88" customWidth="1"/>
    <col min="10260" max="10496" width="9.140625" style="88"/>
    <col min="10497" max="10497" width="9" style="88" bestFit="1" customWidth="1"/>
    <col min="10498" max="10498" width="61.7109375" style="88" customWidth="1"/>
    <col min="10499" max="10499" width="9.7109375" style="88" bestFit="1" customWidth="1"/>
    <col min="10500" max="10500" width="11.5703125" style="88" bestFit="1" customWidth="1"/>
    <col min="10501" max="10502" width="8.5703125" style="88" bestFit="1" customWidth="1"/>
    <col min="10503" max="10503" width="1.5703125" style="88" customWidth="1"/>
    <col min="10504" max="10504" width="10.42578125" style="88" customWidth="1"/>
    <col min="10505" max="10505" width="9.140625" style="88"/>
    <col min="10506" max="10509" width="9.42578125" style="88" customWidth="1"/>
    <col min="10510" max="10510" width="10.28515625" style="88" bestFit="1" customWidth="1"/>
    <col min="10511" max="10511" width="10.42578125" style="88" customWidth="1"/>
    <col min="10512" max="10512" width="11.7109375" style="88" customWidth="1"/>
    <col min="10513" max="10513" width="11" style="88" customWidth="1"/>
    <col min="10514" max="10514" width="10.85546875" style="88" customWidth="1"/>
    <col min="10515" max="10515" width="11.42578125" style="88" customWidth="1"/>
    <col min="10516" max="10752" width="9.140625" style="88"/>
    <col min="10753" max="10753" width="9" style="88" bestFit="1" customWidth="1"/>
    <col min="10754" max="10754" width="61.7109375" style="88" customWidth="1"/>
    <col min="10755" max="10755" width="9.7109375" style="88" bestFit="1" customWidth="1"/>
    <col min="10756" max="10756" width="11.5703125" style="88" bestFit="1" customWidth="1"/>
    <col min="10757" max="10758" width="8.5703125" style="88" bestFit="1" customWidth="1"/>
    <col min="10759" max="10759" width="1.5703125" style="88" customWidth="1"/>
    <col min="10760" max="10760" width="10.42578125" style="88" customWidth="1"/>
    <col min="10761" max="10761" width="9.140625" style="88"/>
    <col min="10762" max="10765" width="9.42578125" style="88" customWidth="1"/>
    <col min="10766" max="10766" width="10.28515625" style="88" bestFit="1" customWidth="1"/>
    <col min="10767" max="10767" width="10.42578125" style="88" customWidth="1"/>
    <col min="10768" max="10768" width="11.7109375" style="88" customWidth="1"/>
    <col min="10769" max="10769" width="11" style="88" customWidth="1"/>
    <col min="10770" max="10770" width="10.85546875" style="88" customWidth="1"/>
    <col min="10771" max="10771" width="11.42578125" style="88" customWidth="1"/>
    <col min="10772" max="11008" width="9.140625" style="88"/>
    <col min="11009" max="11009" width="9" style="88" bestFit="1" customWidth="1"/>
    <col min="11010" max="11010" width="61.7109375" style="88" customWidth="1"/>
    <col min="11011" max="11011" width="9.7109375" style="88" bestFit="1" customWidth="1"/>
    <col min="11012" max="11012" width="11.5703125" style="88" bestFit="1" customWidth="1"/>
    <col min="11013" max="11014" width="8.5703125" style="88" bestFit="1" customWidth="1"/>
    <col min="11015" max="11015" width="1.5703125" style="88" customWidth="1"/>
    <col min="11016" max="11016" width="10.42578125" style="88" customWidth="1"/>
    <col min="11017" max="11017" width="9.140625" style="88"/>
    <col min="11018" max="11021" width="9.42578125" style="88" customWidth="1"/>
    <col min="11022" max="11022" width="10.28515625" style="88" bestFit="1" customWidth="1"/>
    <col min="11023" max="11023" width="10.42578125" style="88" customWidth="1"/>
    <col min="11024" max="11024" width="11.7109375" style="88" customWidth="1"/>
    <col min="11025" max="11025" width="11" style="88" customWidth="1"/>
    <col min="11026" max="11026" width="10.85546875" style="88" customWidth="1"/>
    <col min="11027" max="11027" width="11.42578125" style="88" customWidth="1"/>
    <col min="11028" max="11264" width="9.140625" style="88"/>
    <col min="11265" max="11265" width="9" style="88" bestFit="1" customWidth="1"/>
    <col min="11266" max="11266" width="61.7109375" style="88" customWidth="1"/>
    <col min="11267" max="11267" width="9.7109375" style="88" bestFit="1" customWidth="1"/>
    <col min="11268" max="11268" width="11.5703125" style="88" bestFit="1" customWidth="1"/>
    <col min="11269" max="11270" width="8.5703125" style="88" bestFit="1" customWidth="1"/>
    <col min="11271" max="11271" width="1.5703125" style="88" customWidth="1"/>
    <col min="11272" max="11272" width="10.42578125" style="88" customWidth="1"/>
    <col min="11273" max="11273" width="9.140625" style="88"/>
    <col min="11274" max="11277" width="9.42578125" style="88" customWidth="1"/>
    <col min="11278" max="11278" width="10.28515625" style="88" bestFit="1" customWidth="1"/>
    <col min="11279" max="11279" width="10.42578125" style="88" customWidth="1"/>
    <col min="11280" max="11280" width="11.7109375" style="88" customWidth="1"/>
    <col min="11281" max="11281" width="11" style="88" customWidth="1"/>
    <col min="11282" max="11282" width="10.85546875" style="88" customWidth="1"/>
    <col min="11283" max="11283" width="11.42578125" style="88" customWidth="1"/>
    <col min="11284" max="11520" width="9.140625" style="88"/>
    <col min="11521" max="11521" width="9" style="88" bestFit="1" customWidth="1"/>
    <col min="11522" max="11522" width="61.7109375" style="88" customWidth="1"/>
    <col min="11523" max="11523" width="9.7109375" style="88" bestFit="1" customWidth="1"/>
    <col min="11524" max="11524" width="11.5703125" style="88" bestFit="1" customWidth="1"/>
    <col min="11525" max="11526" width="8.5703125" style="88" bestFit="1" customWidth="1"/>
    <col min="11527" max="11527" width="1.5703125" style="88" customWidth="1"/>
    <col min="11528" max="11528" width="10.42578125" style="88" customWidth="1"/>
    <col min="11529" max="11529" width="9.140625" style="88"/>
    <col min="11530" max="11533" width="9.42578125" style="88" customWidth="1"/>
    <col min="11534" max="11534" width="10.28515625" style="88" bestFit="1" customWidth="1"/>
    <col min="11535" max="11535" width="10.42578125" style="88" customWidth="1"/>
    <col min="11536" max="11536" width="11.7109375" style="88" customWidth="1"/>
    <col min="11537" max="11537" width="11" style="88" customWidth="1"/>
    <col min="11538" max="11538" width="10.85546875" style="88" customWidth="1"/>
    <col min="11539" max="11539" width="11.42578125" style="88" customWidth="1"/>
    <col min="11540" max="11776" width="9.140625" style="88"/>
    <col min="11777" max="11777" width="9" style="88" bestFit="1" customWidth="1"/>
    <col min="11778" max="11778" width="61.7109375" style="88" customWidth="1"/>
    <col min="11779" max="11779" width="9.7109375" style="88" bestFit="1" customWidth="1"/>
    <col min="11780" max="11780" width="11.5703125" style="88" bestFit="1" customWidth="1"/>
    <col min="11781" max="11782" width="8.5703125" style="88" bestFit="1" customWidth="1"/>
    <col min="11783" max="11783" width="1.5703125" style="88" customWidth="1"/>
    <col min="11784" max="11784" width="10.42578125" style="88" customWidth="1"/>
    <col min="11785" max="11785" width="9.140625" style="88"/>
    <col min="11786" max="11789" width="9.42578125" style="88" customWidth="1"/>
    <col min="11790" max="11790" width="10.28515625" style="88" bestFit="1" customWidth="1"/>
    <col min="11791" max="11791" width="10.42578125" style="88" customWidth="1"/>
    <col min="11792" max="11792" width="11.7109375" style="88" customWidth="1"/>
    <col min="11793" max="11793" width="11" style="88" customWidth="1"/>
    <col min="11794" max="11794" width="10.85546875" style="88" customWidth="1"/>
    <col min="11795" max="11795" width="11.42578125" style="88" customWidth="1"/>
    <col min="11796" max="12032" width="9.140625" style="88"/>
    <col min="12033" max="12033" width="9" style="88" bestFit="1" customWidth="1"/>
    <col min="12034" max="12034" width="61.7109375" style="88" customWidth="1"/>
    <col min="12035" max="12035" width="9.7109375" style="88" bestFit="1" customWidth="1"/>
    <col min="12036" max="12036" width="11.5703125" style="88" bestFit="1" customWidth="1"/>
    <col min="12037" max="12038" width="8.5703125" style="88" bestFit="1" customWidth="1"/>
    <col min="12039" max="12039" width="1.5703125" style="88" customWidth="1"/>
    <col min="12040" max="12040" width="10.42578125" style="88" customWidth="1"/>
    <col min="12041" max="12041" width="9.140625" style="88"/>
    <col min="12042" max="12045" width="9.42578125" style="88" customWidth="1"/>
    <col min="12046" max="12046" width="10.28515625" style="88" bestFit="1" customWidth="1"/>
    <col min="12047" max="12047" width="10.42578125" style="88" customWidth="1"/>
    <col min="12048" max="12048" width="11.7109375" style="88" customWidth="1"/>
    <col min="12049" max="12049" width="11" style="88" customWidth="1"/>
    <col min="12050" max="12050" width="10.85546875" style="88" customWidth="1"/>
    <col min="12051" max="12051" width="11.42578125" style="88" customWidth="1"/>
    <col min="12052" max="12288" width="9.140625" style="88"/>
    <col min="12289" max="12289" width="9" style="88" bestFit="1" customWidth="1"/>
    <col min="12290" max="12290" width="61.7109375" style="88" customWidth="1"/>
    <col min="12291" max="12291" width="9.7109375" style="88" bestFit="1" customWidth="1"/>
    <col min="12292" max="12292" width="11.5703125" style="88" bestFit="1" customWidth="1"/>
    <col min="12293" max="12294" width="8.5703125" style="88" bestFit="1" customWidth="1"/>
    <col min="12295" max="12295" width="1.5703125" style="88" customWidth="1"/>
    <col min="12296" max="12296" width="10.42578125" style="88" customWidth="1"/>
    <col min="12297" max="12297" width="9.140625" style="88"/>
    <col min="12298" max="12301" width="9.42578125" style="88" customWidth="1"/>
    <col min="12302" max="12302" width="10.28515625" style="88" bestFit="1" customWidth="1"/>
    <col min="12303" max="12303" width="10.42578125" style="88" customWidth="1"/>
    <col min="12304" max="12304" width="11.7109375" style="88" customWidth="1"/>
    <col min="12305" max="12305" width="11" style="88" customWidth="1"/>
    <col min="12306" max="12306" width="10.85546875" style="88" customWidth="1"/>
    <col min="12307" max="12307" width="11.42578125" style="88" customWidth="1"/>
    <col min="12308" max="12544" width="9.140625" style="88"/>
    <col min="12545" max="12545" width="9" style="88" bestFit="1" customWidth="1"/>
    <col min="12546" max="12546" width="61.7109375" style="88" customWidth="1"/>
    <col min="12547" max="12547" width="9.7109375" style="88" bestFit="1" customWidth="1"/>
    <col min="12548" max="12548" width="11.5703125" style="88" bestFit="1" customWidth="1"/>
    <col min="12549" max="12550" width="8.5703125" style="88" bestFit="1" customWidth="1"/>
    <col min="12551" max="12551" width="1.5703125" style="88" customWidth="1"/>
    <col min="12552" max="12552" width="10.42578125" style="88" customWidth="1"/>
    <col min="12553" max="12553" width="9.140625" style="88"/>
    <col min="12554" max="12557" width="9.42578125" style="88" customWidth="1"/>
    <col min="12558" max="12558" width="10.28515625" style="88" bestFit="1" customWidth="1"/>
    <col min="12559" max="12559" width="10.42578125" style="88" customWidth="1"/>
    <col min="12560" max="12560" width="11.7109375" style="88" customWidth="1"/>
    <col min="12561" max="12561" width="11" style="88" customWidth="1"/>
    <col min="12562" max="12562" width="10.85546875" style="88" customWidth="1"/>
    <col min="12563" max="12563" width="11.42578125" style="88" customWidth="1"/>
    <col min="12564" max="12800" width="9.140625" style="88"/>
    <col min="12801" max="12801" width="9" style="88" bestFit="1" customWidth="1"/>
    <col min="12802" max="12802" width="61.7109375" style="88" customWidth="1"/>
    <col min="12803" max="12803" width="9.7109375" style="88" bestFit="1" customWidth="1"/>
    <col min="12804" max="12804" width="11.5703125" style="88" bestFit="1" customWidth="1"/>
    <col min="12805" max="12806" width="8.5703125" style="88" bestFit="1" customWidth="1"/>
    <col min="12807" max="12807" width="1.5703125" style="88" customWidth="1"/>
    <col min="12808" max="12808" width="10.42578125" style="88" customWidth="1"/>
    <col min="12809" max="12809" width="9.140625" style="88"/>
    <col min="12810" max="12813" width="9.42578125" style="88" customWidth="1"/>
    <col min="12814" max="12814" width="10.28515625" style="88" bestFit="1" customWidth="1"/>
    <col min="12815" max="12815" width="10.42578125" style="88" customWidth="1"/>
    <col min="12816" max="12816" width="11.7109375" style="88" customWidth="1"/>
    <col min="12817" max="12817" width="11" style="88" customWidth="1"/>
    <col min="12818" max="12818" width="10.85546875" style="88" customWidth="1"/>
    <col min="12819" max="12819" width="11.42578125" style="88" customWidth="1"/>
    <col min="12820" max="13056" width="9.140625" style="88"/>
    <col min="13057" max="13057" width="9" style="88" bestFit="1" customWidth="1"/>
    <col min="13058" max="13058" width="61.7109375" style="88" customWidth="1"/>
    <col min="13059" max="13059" width="9.7109375" style="88" bestFit="1" customWidth="1"/>
    <col min="13060" max="13060" width="11.5703125" style="88" bestFit="1" customWidth="1"/>
    <col min="13061" max="13062" width="8.5703125" style="88" bestFit="1" customWidth="1"/>
    <col min="13063" max="13063" width="1.5703125" style="88" customWidth="1"/>
    <col min="13064" max="13064" width="10.42578125" style="88" customWidth="1"/>
    <col min="13065" max="13065" width="9.140625" style="88"/>
    <col min="13066" max="13069" width="9.42578125" style="88" customWidth="1"/>
    <col min="13070" max="13070" width="10.28515625" style="88" bestFit="1" customWidth="1"/>
    <col min="13071" max="13071" width="10.42578125" style="88" customWidth="1"/>
    <col min="13072" max="13072" width="11.7109375" style="88" customWidth="1"/>
    <col min="13073" max="13073" width="11" style="88" customWidth="1"/>
    <col min="13074" max="13074" width="10.85546875" style="88" customWidth="1"/>
    <col min="13075" max="13075" width="11.42578125" style="88" customWidth="1"/>
    <col min="13076" max="13312" width="9.140625" style="88"/>
    <col min="13313" max="13313" width="9" style="88" bestFit="1" customWidth="1"/>
    <col min="13314" max="13314" width="61.7109375" style="88" customWidth="1"/>
    <col min="13315" max="13315" width="9.7109375" style="88" bestFit="1" customWidth="1"/>
    <col min="13316" max="13316" width="11.5703125" style="88" bestFit="1" customWidth="1"/>
    <col min="13317" max="13318" width="8.5703125" style="88" bestFit="1" customWidth="1"/>
    <col min="13319" max="13319" width="1.5703125" style="88" customWidth="1"/>
    <col min="13320" max="13320" width="10.42578125" style="88" customWidth="1"/>
    <col min="13321" max="13321" width="9.140625" style="88"/>
    <col min="13322" max="13325" width="9.42578125" style="88" customWidth="1"/>
    <col min="13326" max="13326" width="10.28515625" style="88" bestFit="1" customWidth="1"/>
    <col min="13327" max="13327" width="10.42578125" style="88" customWidth="1"/>
    <col min="13328" max="13328" width="11.7109375" style="88" customWidth="1"/>
    <col min="13329" max="13329" width="11" style="88" customWidth="1"/>
    <col min="13330" max="13330" width="10.85546875" style="88" customWidth="1"/>
    <col min="13331" max="13331" width="11.42578125" style="88" customWidth="1"/>
    <col min="13332" max="13568" width="9.140625" style="88"/>
    <col min="13569" max="13569" width="9" style="88" bestFit="1" customWidth="1"/>
    <col min="13570" max="13570" width="61.7109375" style="88" customWidth="1"/>
    <col min="13571" max="13571" width="9.7109375" style="88" bestFit="1" customWidth="1"/>
    <col min="13572" max="13572" width="11.5703125" style="88" bestFit="1" customWidth="1"/>
    <col min="13573" max="13574" width="8.5703125" style="88" bestFit="1" customWidth="1"/>
    <col min="13575" max="13575" width="1.5703125" style="88" customWidth="1"/>
    <col min="13576" max="13576" width="10.42578125" style="88" customWidth="1"/>
    <col min="13577" max="13577" width="9.140625" style="88"/>
    <col min="13578" max="13581" width="9.42578125" style="88" customWidth="1"/>
    <col min="13582" max="13582" width="10.28515625" style="88" bestFit="1" customWidth="1"/>
    <col min="13583" max="13583" width="10.42578125" style="88" customWidth="1"/>
    <col min="13584" max="13584" width="11.7109375" style="88" customWidth="1"/>
    <col min="13585" max="13585" width="11" style="88" customWidth="1"/>
    <col min="13586" max="13586" width="10.85546875" style="88" customWidth="1"/>
    <col min="13587" max="13587" width="11.42578125" style="88" customWidth="1"/>
    <col min="13588" max="13824" width="9.140625" style="88"/>
    <col min="13825" max="13825" width="9" style="88" bestFit="1" customWidth="1"/>
    <col min="13826" max="13826" width="61.7109375" style="88" customWidth="1"/>
    <col min="13827" max="13827" width="9.7109375" style="88" bestFit="1" customWidth="1"/>
    <col min="13828" max="13828" width="11.5703125" style="88" bestFit="1" customWidth="1"/>
    <col min="13829" max="13830" width="8.5703125" style="88" bestFit="1" customWidth="1"/>
    <col min="13831" max="13831" width="1.5703125" style="88" customWidth="1"/>
    <col min="13832" max="13832" width="10.42578125" style="88" customWidth="1"/>
    <col min="13833" max="13833" width="9.140625" style="88"/>
    <col min="13834" max="13837" width="9.42578125" style="88" customWidth="1"/>
    <col min="13838" max="13838" width="10.28515625" style="88" bestFit="1" customWidth="1"/>
    <col min="13839" max="13839" width="10.42578125" style="88" customWidth="1"/>
    <col min="13840" max="13840" width="11.7109375" style="88" customWidth="1"/>
    <col min="13841" max="13841" width="11" style="88" customWidth="1"/>
    <col min="13842" max="13842" width="10.85546875" style="88" customWidth="1"/>
    <col min="13843" max="13843" width="11.42578125" style="88" customWidth="1"/>
    <col min="13844" max="14080" width="9.140625" style="88"/>
    <col min="14081" max="14081" width="9" style="88" bestFit="1" customWidth="1"/>
    <col min="14082" max="14082" width="61.7109375" style="88" customWidth="1"/>
    <col min="14083" max="14083" width="9.7109375" style="88" bestFit="1" customWidth="1"/>
    <col min="14084" max="14084" width="11.5703125" style="88" bestFit="1" customWidth="1"/>
    <col min="14085" max="14086" width="8.5703125" style="88" bestFit="1" customWidth="1"/>
    <col min="14087" max="14087" width="1.5703125" style="88" customWidth="1"/>
    <col min="14088" max="14088" width="10.42578125" style="88" customWidth="1"/>
    <col min="14089" max="14089" width="9.140625" style="88"/>
    <col min="14090" max="14093" width="9.42578125" style="88" customWidth="1"/>
    <col min="14094" max="14094" width="10.28515625" style="88" bestFit="1" customWidth="1"/>
    <col min="14095" max="14095" width="10.42578125" style="88" customWidth="1"/>
    <col min="14096" max="14096" width="11.7109375" style="88" customWidth="1"/>
    <col min="14097" max="14097" width="11" style="88" customWidth="1"/>
    <col min="14098" max="14098" width="10.85546875" style="88" customWidth="1"/>
    <col min="14099" max="14099" width="11.42578125" style="88" customWidth="1"/>
    <col min="14100" max="14336" width="9.140625" style="88"/>
    <col min="14337" max="14337" width="9" style="88" bestFit="1" customWidth="1"/>
    <col min="14338" max="14338" width="61.7109375" style="88" customWidth="1"/>
    <col min="14339" max="14339" width="9.7109375" style="88" bestFit="1" customWidth="1"/>
    <col min="14340" max="14340" width="11.5703125" style="88" bestFit="1" customWidth="1"/>
    <col min="14341" max="14342" width="8.5703125" style="88" bestFit="1" customWidth="1"/>
    <col min="14343" max="14343" width="1.5703125" style="88" customWidth="1"/>
    <col min="14344" max="14344" width="10.42578125" style="88" customWidth="1"/>
    <col min="14345" max="14345" width="9.140625" style="88"/>
    <col min="14346" max="14349" width="9.42578125" style="88" customWidth="1"/>
    <col min="14350" max="14350" width="10.28515625" style="88" bestFit="1" customWidth="1"/>
    <col min="14351" max="14351" width="10.42578125" style="88" customWidth="1"/>
    <col min="14352" max="14352" width="11.7109375" style="88" customWidth="1"/>
    <col min="14353" max="14353" width="11" style="88" customWidth="1"/>
    <col min="14354" max="14354" width="10.85546875" style="88" customWidth="1"/>
    <col min="14355" max="14355" width="11.42578125" style="88" customWidth="1"/>
    <col min="14356" max="14592" width="9.140625" style="88"/>
    <col min="14593" max="14593" width="9" style="88" bestFit="1" customWidth="1"/>
    <col min="14594" max="14594" width="61.7109375" style="88" customWidth="1"/>
    <col min="14595" max="14595" width="9.7109375" style="88" bestFit="1" customWidth="1"/>
    <col min="14596" max="14596" width="11.5703125" style="88" bestFit="1" customWidth="1"/>
    <col min="14597" max="14598" width="8.5703125" style="88" bestFit="1" customWidth="1"/>
    <col min="14599" max="14599" width="1.5703125" style="88" customWidth="1"/>
    <col min="14600" max="14600" width="10.42578125" style="88" customWidth="1"/>
    <col min="14601" max="14601" width="9.140625" style="88"/>
    <col min="14602" max="14605" width="9.42578125" style="88" customWidth="1"/>
    <col min="14606" max="14606" width="10.28515625" style="88" bestFit="1" customWidth="1"/>
    <col min="14607" max="14607" width="10.42578125" style="88" customWidth="1"/>
    <col min="14608" max="14608" width="11.7109375" style="88" customWidth="1"/>
    <col min="14609" max="14609" width="11" style="88" customWidth="1"/>
    <col min="14610" max="14610" width="10.85546875" style="88" customWidth="1"/>
    <col min="14611" max="14611" width="11.42578125" style="88" customWidth="1"/>
    <col min="14612" max="14848" width="9.140625" style="88"/>
    <col min="14849" max="14849" width="9" style="88" bestFit="1" customWidth="1"/>
    <col min="14850" max="14850" width="61.7109375" style="88" customWidth="1"/>
    <col min="14851" max="14851" width="9.7109375" style="88" bestFit="1" customWidth="1"/>
    <col min="14852" max="14852" width="11.5703125" style="88" bestFit="1" customWidth="1"/>
    <col min="14853" max="14854" width="8.5703125" style="88" bestFit="1" customWidth="1"/>
    <col min="14855" max="14855" width="1.5703125" style="88" customWidth="1"/>
    <col min="14856" max="14856" width="10.42578125" style="88" customWidth="1"/>
    <col min="14857" max="14857" width="9.140625" style="88"/>
    <col min="14858" max="14861" width="9.42578125" style="88" customWidth="1"/>
    <col min="14862" max="14862" width="10.28515625" style="88" bestFit="1" customWidth="1"/>
    <col min="14863" max="14863" width="10.42578125" style="88" customWidth="1"/>
    <col min="14864" max="14864" width="11.7109375" style="88" customWidth="1"/>
    <col min="14865" max="14865" width="11" style="88" customWidth="1"/>
    <col min="14866" max="14866" width="10.85546875" style="88" customWidth="1"/>
    <col min="14867" max="14867" width="11.42578125" style="88" customWidth="1"/>
    <col min="14868" max="15104" width="9.140625" style="88"/>
    <col min="15105" max="15105" width="9" style="88" bestFit="1" customWidth="1"/>
    <col min="15106" max="15106" width="61.7109375" style="88" customWidth="1"/>
    <col min="15107" max="15107" width="9.7109375" style="88" bestFit="1" customWidth="1"/>
    <col min="15108" max="15108" width="11.5703125" style="88" bestFit="1" customWidth="1"/>
    <col min="15109" max="15110" width="8.5703125" style="88" bestFit="1" customWidth="1"/>
    <col min="15111" max="15111" width="1.5703125" style="88" customWidth="1"/>
    <col min="15112" max="15112" width="10.42578125" style="88" customWidth="1"/>
    <col min="15113" max="15113" width="9.140625" style="88"/>
    <col min="15114" max="15117" width="9.42578125" style="88" customWidth="1"/>
    <col min="15118" max="15118" width="10.28515625" style="88" bestFit="1" customWidth="1"/>
    <col min="15119" max="15119" width="10.42578125" style="88" customWidth="1"/>
    <col min="15120" max="15120" width="11.7109375" style="88" customWidth="1"/>
    <col min="15121" max="15121" width="11" style="88" customWidth="1"/>
    <col min="15122" max="15122" width="10.85546875" style="88" customWidth="1"/>
    <col min="15123" max="15123" width="11.42578125" style="88" customWidth="1"/>
    <col min="15124" max="15360" width="9.140625" style="88"/>
    <col min="15361" max="15361" width="9" style="88" bestFit="1" customWidth="1"/>
    <col min="15362" max="15362" width="61.7109375" style="88" customWidth="1"/>
    <col min="15363" max="15363" width="9.7109375" style="88" bestFit="1" customWidth="1"/>
    <col min="15364" max="15364" width="11.5703125" style="88" bestFit="1" customWidth="1"/>
    <col min="15365" max="15366" width="8.5703125" style="88" bestFit="1" customWidth="1"/>
    <col min="15367" max="15367" width="1.5703125" style="88" customWidth="1"/>
    <col min="15368" max="15368" width="10.42578125" style="88" customWidth="1"/>
    <col min="15369" max="15369" width="9.140625" style="88"/>
    <col min="15370" max="15373" width="9.42578125" style="88" customWidth="1"/>
    <col min="15374" max="15374" width="10.28515625" style="88" bestFit="1" customWidth="1"/>
    <col min="15375" max="15375" width="10.42578125" style="88" customWidth="1"/>
    <col min="15376" max="15376" width="11.7109375" style="88" customWidth="1"/>
    <col min="15377" max="15377" width="11" style="88" customWidth="1"/>
    <col min="15378" max="15378" width="10.85546875" style="88" customWidth="1"/>
    <col min="15379" max="15379" width="11.42578125" style="88" customWidth="1"/>
    <col min="15380" max="15616" width="9.140625" style="88"/>
    <col min="15617" max="15617" width="9" style="88" bestFit="1" customWidth="1"/>
    <col min="15618" max="15618" width="61.7109375" style="88" customWidth="1"/>
    <col min="15619" max="15619" width="9.7109375" style="88" bestFit="1" customWidth="1"/>
    <col min="15620" max="15620" width="11.5703125" style="88" bestFit="1" customWidth="1"/>
    <col min="15621" max="15622" width="8.5703125" style="88" bestFit="1" customWidth="1"/>
    <col min="15623" max="15623" width="1.5703125" style="88" customWidth="1"/>
    <col min="15624" max="15624" width="10.42578125" style="88" customWidth="1"/>
    <col min="15625" max="15625" width="9.140625" style="88"/>
    <col min="15626" max="15629" width="9.42578125" style="88" customWidth="1"/>
    <col min="15630" max="15630" width="10.28515625" style="88" bestFit="1" customWidth="1"/>
    <col min="15631" max="15631" width="10.42578125" style="88" customWidth="1"/>
    <col min="15632" max="15632" width="11.7109375" style="88" customWidth="1"/>
    <col min="15633" max="15633" width="11" style="88" customWidth="1"/>
    <col min="15634" max="15634" width="10.85546875" style="88" customWidth="1"/>
    <col min="15635" max="15635" width="11.42578125" style="88" customWidth="1"/>
    <col min="15636" max="15872" width="9.140625" style="88"/>
    <col min="15873" max="15873" width="9" style="88" bestFit="1" customWidth="1"/>
    <col min="15874" max="15874" width="61.7109375" style="88" customWidth="1"/>
    <col min="15875" max="15875" width="9.7109375" style="88" bestFit="1" customWidth="1"/>
    <col min="15876" max="15876" width="11.5703125" style="88" bestFit="1" customWidth="1"/>
    <col min="15877" max="15878" width="8.5703125" style="88" bestFit="1" customWidth="1"/>
    <col min="15879" max="15879" width="1.5703125" style="88" customWidth="1"/>
    <col min="15880" max="15880" width="10.42578125" style="88" customWidth="1"/>
    <col min="15881" max="15881" width="9.140625" style="88"/>
    <col min="15882" max="15885" width="9.42578125" style="88" customWidth="1"/>
    <col min="15886" max="15886" width="10.28515625" style="88" bestFit="1" customWidth="1"/>
    <col min="15887" max="15887" width="10.42578125" style="88" customWidth="1"/>
    <col min="15888" max="15888" width="11.7109375" style="88" customWidth="1"/>
    <col min="15889" max="15889" width="11" style="88" customWidth="1"/>
    <col min="15890" max="15890" width="10.85546875" style="88" customWidth="1"/>
    <col min="15891" max="15891" width="11.42578125" style="88" customWidth="1"/>
    <col min="15892" max="16128" width="9.140625" style="88"/>
    <col min="16129" max="16129" width="9" style="88" bestFit="1" customWidth="1"/>
    <col min="16130" max="16130" width="61.7109375" style="88" customWidth="1"/>
    <col min="16131" max="16131" width="9.7109375" style="88" bestFit="1" customWidth="1"/>
    <col min="16132" max="16132" width="11.5703125" style="88" bestFit="1" customWidth="1"/>
    <col min="16133" max="16134" width="8.5703125" style="88" bestFit="1" customWidth="1"/>
    <col min="16135" max="16135" width="1.5703125" style="88" customWidth="1"/>
    <col min="16136" max="16136" width="10.42578125" style="88" customWidth="1"/>
    <col min="16137" max="16137" width="9.140625" style="88"/>
    <col min="16138" max="16141" width="9.42578125" style="88" customWidth="1"/>
    <col min="16142" max="16142" width="10.28515625" style="88" bestFit="1" customWidth="1"/>
    <col min="16143" max="16143" width="10.42578125" style="88" customWidth="1"/>
    <col min="16144" max="16144" width="11.7109375" style="88" customWidth="1"/>
    <col min="16145" max="16145" width="11" style="88" customWidth="1"/>
    <col min="16146" max="16146" width="10.85546875" style="88" customWidth="1"/>
    <col min="16147" max="16147" width="11.42578125" style="88" customWidth="1"/>
    <col min="16148" max="16384" width="9.140625" style="88"/>
  </cols>
  <sheetData>
    <row r="1" spans="1:19" ht="15.75">
      <c r="A1" s="1398" t="s">
        <v>473</v>
      </c>
      <c r="B1" s="1396"/>
      <c r="C1" s="1396"/>
      <c r="D1" s="1396"/>
      <c r="E1" s="1396"/>
      <c r="F1" s="1396"/>
      <c r="G1" s="1396"/>
      <c r="H1" s="1396"/>
      <c r="I1" s="1396"/>
      <c r="J1" s="1396"/>
      <c r="K1" s="1396"/>
      <c r="L1" s="1396"/>
      <c r="M1" s="1396"/>
      <c r="N1" s="1396"/>
      <c r="O1" s="1396"/>
      <c r="P1" s="1396"/>
      <c r="Q1" s="1396"/>
      <c r="R1" s="1396"/>
      <c r="S1" s="1397"/>
    </row>
    <row r="2" spans="1:19">
      <c r="A2" s="69"/>
      <c r="B2" s="106"/>
      <c r="C2" s="95"/>
      <c r="D2" s="95"/>
      <c r="E2" s="95"/>
      <c r="F2" s="108"/>
      <c r="G2" s="108"/>
      <c r="I2" s="108"/>
      <c r="J2" s="108"/>
      <c r="K2" s="108"/>
      <c r="L2" s="108"/>
      <c r="M2" s="108"/>
      <c r="N2" s="108"/>
    </row>
    <row r="3" spans="1:19">
      <c r="A3" s="91"/>
      <c r="B3" s="191"/>
      <c r="C3" s="220" t="s">
        <v>87</v>
      </c>
      <c r="D3" s="169"/>
      <c r="E3" s="169"/>
      <c r="F3" s="170"/>
      <c r="G3" s="114"/>
      <c r="H3" s="1390" t="s">
        <v>225</v>
      </c>
      <c r="I3" s="1390"/>
      <c r="J3" s="1390"/>
      <c r="K3" s="1390"/>
      <c r="L3" s="1390"/>
      <c r="M3" s="1390"/>
      <c r="N3" s="1391" t="s">
        <v>226</v>
      </c>
      <c r="O3" s="1391"/>
      <c r="P3" s="1391"/>
      <c r="Q3" s="1391"/>
      <c r="R3" s="1391"/>
      <c r="S3" s="1391"/>
    </row>
    <row r="4" spans="1:19">
      <c r="A4" s="171" t="s">
        <v>88</v>
      </c>
      <c r="B4" s="177" t="s">
        <v>89</v>
      </c>
      <c r="C4" s="172" t="s">
        <v>90</v>
      </c>
      <c r="D4" s="172" t="s">
        <v>91</v>
      </c>
      <c r="E4" s="172" t="s">
        <v>92</v>
      </c>
      <c r="F4" s="173" t="s">
        <v>0</v>
      </c>
      <c r="G4" s="119"/>
      <c r="H4" s="120">
        <v>2015</v>
      </c>
      <c r="I4" s="120">
        <v>2016</v>
      </c>
      <c r="J4" s="120">
        <v>2017</v>
      </c>
      <c r="K4" s="120">
        <v>2018</v>
      </c>
      <c r="L4" s="120">
        <v>2019</v>
      </c>
      <c r="M4" s="120">
        <v>2020</v>
      </c>
      <c r="N4" s="120">
        <v>2015</v>
      </c>
      <c r="O4" s="120">
        <v>2016</v>
      </c>
      <c r="P4" s="120">
        <v>2017</v>
      </c>
      <c r="Q4" s="120">
        <v>2018</v>
      </c>
      <c r="R4" s="120">
        <v>2019</v>
      </c>
      <c r="S4" s="120">
        <v>2020</v>
      </c>
    </row>
    <row r="5" spans="1:19">
      <c r="A5" s="128" t="s">
        <v>93</v>
      </c>
      <c r="B5" s="221" t="s">
        <v>94</v>
      </c>
      <c r="C5" s="124" t="s">
        <v>95</v>
      </c>
      <c r="D5" s="124" t="s">
        <v>96</v>
      </c>
      <c r="E5" s="124" t="s">
        <v>111</v>
      </c>
      <c r="F5" s="174" t="s">
        <v>98</v>
      </c>
      <c r="G5" s="126"/>
      <c r="H5" s="127"/>
      <c r="I5" s="127"/>
      <c r="J5" s="127"/>
      <c r="K5" s="127"/>
      <c r="L5" s="127"/>
      <c r="M5" s="127"/>
      <c r="N5" s="127"/>
      <c r="O5" s="127"/>
      <c r="P5" s="128"/>
      <c r="Q5" s="128"/>
      <c r="R5" s="128"/>
      <c r="S5" s="128"/>
    </row>
    <row r="6" spans="1:19">
      <c r="A6" s="171"/>
      <c r="B6" s="175" t="s">
        <v>99</v>
      </c>
      <c r="C6" s="176"/>
      <c r="D6" s="177"/>
      <c r="E6" s="177"/>
      <c r="F6" s="178"/>
      <c r="G6" s="132"/>
      <c r="H6" s="179"/>
      <c r="I6" s="179"/>
      <c r="J6" s="179"/>
      <c r="K6" s="179"/>
      <c r="L6" s="179"/>
      <c r="M6" s="179"/>
      <c r="N6" s="92"/>
      <c r="O6" s="92"/>
      <c r="P6" s="92"/>
      <c r="Q6" s="92"/>
      <c r="R6" s="92"/>
      <c r="S6" s="92"/>
    </row>
    <row r="7" spans="1:19">
      <c r="A7" s="92"/>
      <c r="B7" s="180"/>
      <c r="C7" s="176"/>
      <c r="D7" s="180"/>
      <c r="E7" s="180"/>
      <c r="F7" s="130"/>
      <c r="G7" s="135"/>
      <c r="H7" s="136"/>
      <c r="I7" s="136"/>
      <c r="J7" s="136"/>
      <c r="K7" s="136"/>
      <c r="L7" s="136"/>
      <c r="M7" s="136"/>
      <c r="N7" s="92"/>
      <c r="O7" s="92"/>
      <c r="P7" s="92"/>
      <c r="Q7" s="92"/>
      <c r="R7" s="92"/>
      <c r="S7" s="92"/>
    </row>
    <row r="8" spans="1:19">
      <c r="A8" s="181">
        <v>1.1000000000000001</v>
      </c>
      <c r="B8" s="180" t="s">
        <v>162</v>
      </c>
      <c r="C8" s="512">
        <v>6.0693641618497121E-2</v>
      </c>
      <c r="D8" s="134" t="str">
        <f>Inputs!$D$82</f>
        <v>Support staff</v>
      </c>
      <c r="E8" s="222">
        <v>1</v>
      </c>
      <c r="F8" s="130">
        <f>C8*E8</f>
        <v>6.0693641618497121E-2</v>
      </c>
      <c r="G8" s="135"/>
      <c r="H8" s="971">
        <f>Inputs!L$82</f>
        <v>68.441017362959727</v>
      </c>
      <c r="I8" s="971">
        <f>Inputs!M$82</f>
        <v>69.791189569063036</v>
      </c>
      <c r="J8" s="971">
        <f>Inputs!N$82</f>
        <v>71.02222509185215</v>
      </c>
      <c r="K8" s="971">
        <f>Inputs!O$82</f>
        <v>72.274974651437702</v>
      </c>
      <c r="L8" s="971">
        <f>Inputs!P$82</f>
        <v>73.549821258208297</v>
      </c>
      <c r="M8" s="971">
        <f>Inputs!Q$82</f>
        <v>74.847154678410959</v>
      </c>
      <c r="N8" s="971">
        <f t="shared" ref="N8:S8" si="0">H8*$F8</f>
        <v>4.1539345798328169</v>
      </c>
      <c r="O8" s="971">
        <f t="shared" si="0"/>
        <v>4.2358814478333064</v>
      </c>
      <c r="P8" s="971">
        <f t="shared" si="0"/>
        <v>4.3105974766731086</v>
      </c>
      <c r="Q8" s="971">
        <f t="shared" si="0"/>
        <v>4.3866314094803238</v>
      </c>
      <c r="R8" s="971">
        <f t="shared" si="0"/>
        <v>4.4640064925502152</v>
      </c>
      <c r="S8" s="971">
        <f t="shared" si="0"/>
        <v>4.5427463822156948</v>
      </c>
    </row>
    <row r="9" spans="1:19">
      <c r="A9" s="181"/>
      <c r="B9" s="198" t="s">
        <v>163</v>
      </c>
      <c r="C9" s="512"/>
      <c r="D9" s="134"/>
      <c r="E9" s="222"/>
      <c r="F9" s="130"/>
      <c r="G9" s="135"/>
      <c r="H9" s="982"/>
      <c r="I9" s="982"/>
      <c r="J9" s="982"/>
      <c r="K9" s="982"/>
      <c r="L9" s="982"/>
      <c r="M9" s="982"/>
      <c r="N9" s="971"/>
      <c r="O9" s="971"/>
      <c r="P9" s="971"/>
      <c r="Q9" s="971"/>
      <c r="R9" s="971"/>
      <c r="S9" s="971"/>
    </row>
    <row r="10" spans="1:19">
      <c r="A10" s="181"/>
      <c r="B10" s="180" t="s">
        <v>164</v>
      </c>
      <c r="C10" s="512"/>
      <c r="D10" s="134"/>
      <c r="E10" s="222"/>
      <c r="F10" s="130"/>
      <c r="G10" s="135"/>
      <c r="H10" s="982"/>
      <c r="I10" s="982"/>
      <c r="J10" s="982"/>
      <c r="K10" s="982"/>
      <c r="L10" s="982"/>
      <c r="M10" s="982"/>
      <c r="N10" s="971"/>
      <c r="O10" s="971"/>
      <c r="P10" s="971"/>
      <c r="Q10" s="971"/>
      <c r="R10" s="971"/>
      <c r="S10" s="971"/>
    </row>
    <row r="11" spans="1:19">
      <c r="A11" s="181"/>
      <c r="B11" s="198" t="s">
        <v>165</v>
      </c>
      <c r="C11" s="512"/>
      <c r="D11" s="134"/>
      <c r="E11" s="222"/>
      <c r="F11" s="130"/>
      <c r="G11" s="135"/>
      <c r="H11" s="982"/>
      <c r="I11" s="982"/>
      <c r="J11" s="982"/>
      <c r="K11" s="982"/>
      <c r="L11" s="982"/>
      <c r="M11" s="982"/>
      <c r="N11" s="971"/>
      <c r="O11" s="971"/>
      <c r="P11" s="971"/>
      <c r="Q11" s="971"/>
      <c r="R11" s="971"/>
      <c r="S11" s="971"/>
    </row>
    <row r="12" spans="1:19">
      <c r="A12" s="181">
        <v>1.2</v>
      </c>
      <c r="B12" s="180" t="s">
        <v>166</v>
      </c>
      <c r="C12" s="512">
        <v>0.17341040462427745</v>
      </c>
      <c r="D12" s="134" t="str">
        <f>Inputs!$D$82</f>
        <v>Support staff</v>
      </c>
      <c r="E12" s="222">
        <v>1</v>
      </c>
      <c r="F12" s="130">
        <f>C12*E12</f>
        <v>0.17341040462427745</v>
      </c>
      <c r="G12" s="135"/>
      <c r="H12" s="971">
        <f>Inputs!L$82</f>
        <v>68.441017362959727</v>
      </c>
      <c r="I12" s="971">
        <f>Inputs!M$82</f>
        <v>69.791189569063036</v>
      </c>
      <c r="J12" s="971">
        <f>Inputs!N$82</f>
        <v>71.02222509185215</v>
      </c>
      <c r="K12" s="971">
        <f>Inputs!O$82</f>
        <v>72.274974651437702</v>
      </c>
      <c r="L12" s="971">
        <f>Inputs!P$82</f>
        <v>73.549821258208297</v>
      </c>
      <c r="M12" s="971">
        <f>Inputs!Q$82</f>
        <v>74.847154678410959</v>
      </c>
      <c r="N12" s="971">
        <f t="shared" ref="N12:S13" si="1">H12*$F12</f>
        <v>11.868384513808046</v>
      </c>
      <c r="O12" s="971">
        <f t="shared" si="1"/>
        <v>12.102518422380873</v>
      </c>
      <c r="P12" s="971">
        <f t="shared" si="1"/>
        <v>12.315992790494592</v>
      </c>
      <c r="Q12" s="971">
        <f t="shared" si="1"/>
        <v>12.533232598515209</v>
      </c>
      <c r="R12" s="971">
        <f t="shared" si="1"/>
        <v>12.754304264429184</v>
      </c>
      <c r="S12" s="971">
        <f t="shared" si="1"/>
        <v>12.979275377759125</v>
      </c>
    </row>
    <row r="13" spans="1:19">
      <c r="A13" s="181">
        <v>1.3</v>
      </c>
      <c r="B13" s="180" t="s">
        <v>167</v>
      </c>
      <c r="C13" s="512">
        <v>6.936416184971099E-2</v>
      </c>
      <c r="D13" s="134" t="str">
        <f>Inputs!$D$82</f>
        <v>Support staff</v>
      </c>
      <c r="E13" s="222">
        <v>1</v>
      </c>
      <c r="F13" s="130">
        <f>C13*E13</f>
        <v>6.936416184971099E-2</v>
      </c>
      <c r="G13" s="135"/>
      <c r="H13" s="971">
        <f>Inputs!L$82</f>
        <v>68.441017362959727</v>
      </c>
      <c r="I13" s="971">
        <f>Inputs!M$82</f>
        <v>69.791189569063036</v>
      </c>
      <c r="J13" s="971">
        <f>Inputs!N$82</f>
        <v>71.02222509185215</v>
      </c>
      <c r="K13" s="971">
        <f>Inputs!O$82</f>
        <v>72.274974651437702</v>
      </c>
      <c r="L13" s="971">
        <f>Inputs!P$82</f>
        <v>73.549821258208297</v>
      </c>
      <c r="M13" s="971">
        <f>Inputs!Q$82</f>
        <v>74.847154678410959</v>
      </c>
      <c r="N13" s="971">
        <f t="shared" si="1"/>
        <v>4.7473538055232183</v>
      </c>
      <c r="O13" s="971">
        <f t="shared" si="1"/>
        <v>4.8410073689523498</v>
      </c>
      <c r="P13" s="971">
        <f t="shared" si="1"/>
        <v>4.9263971161978377</v>
      </c>
      <c r="Q13" s="971">
        <f t="shared" si="1"/>
        <v>5.0132930394060837</v>
      </c>
      <c r="R13" s="971">
        <f t="shared" si="1"/>
        <v>5.1017217057716744</v>
      </c>
      <c r="S13" s="971">
        <f t="shared" si="1"/>
        <v>5.191710151103651</v>
      </c>
    </row>
    <row r="14" spans="1:19">
      <c r="A14" s="181"/>
      <c r="B14" s="180"/>
      <c r="C14" s="512"/>
      <c r="D14" s="134"/>
      <c r="E14" s="222"/>
      <c r="F14" s="130"/>
      <c r="G14" s="135"/>
      <c r="H14" s="971"/>
      <c r="I14" s="971"/>
      <c r="J14" s="971"/>
      <c r="K14" s="971"/>
      <c r="L14" s="971"/>
      <c r="M14" s="971"/>
      <c r="N14" s="971"/>
      <c r="O14" s="971"/>
      <c r="P14" s="971"/>
      <c r="Q14" s="971"/>
      <c r="R14" s="971"/>
      <c r="S14" s="971"/>
    </row>
    <row r="15" spans="1:19">
      <c r="A15" s="181">
        <v>1.4</v>
      </c>
      <c r="B15" s="180" t="s">
        <v>168</v>
      </c>
      <c r="C15" s="512">
        <v>6.936416184971099E-2</v>
      </c>
      <c r="D15" s="134" t="str">
        <f>Inputs!$D$82</f>
        <v>Support staff</v>
      </c>
      <c r="E15" s="222">
        <v>1</v>
      </c>
      <c r="F15" s="130">
        <f>C15*E15</f>
        <v>6.936416184971099E-2</v>
      </c>
      <c r="G15" s="135"/>
      <c r="H15" s="971">
        <f>Inputs!L$82</f>
        <v>68.441017362959727</v>
      </c>
      <c r="I15" s="971">
        <f>Inputs!M$82</f>
        <v>69.791189569063036</v>
      </c>
      <c r="J15" s="971">
        <f>Inputs!N$82</f>
        <v>71.02222509185215</v>
      </c>
      <c r="K15" s="971">
        <f>Inputs!O$82</f>
        <v>72.274974651437702</v>
      </c>
      <c r="L15" s="971">
        <f>Inputs!P$82</f>
        <v>73.549821258208297</v>
      </c>
      <c r="M15" s="971">
        <f>Inputs!Q$82</f>
        <v>74.847154678410959</v>
      </c>
      <c r="N15" s="971">
        <f t="shared" ref="N15:S15" si="2">H15*$F15</f>
        <v>4.7473538055232183</v>
      </c>
      <c r="O15" s="971">
        <f t="shared" si="2"/>
        <v>4.8410073689523498</v>
      </c>
      <c r="P15" s="971">
        <f t="shared" si="2"/>
        <v>4.9263971161978377</v>
      </c>
      <c r="Q15" s="971">
        <f t="shared" si="2"/>
        <v>5.0132930394060837</v>
      </c>
      <c r="R15" s="971">
        <f t="shared" si="2"/>
        <v>5.1017217057716744</v>
      </c>
      <c r="S15" s="971">
        <f t="shared" si="2"/>
        <v>5.191710151103651</v>
      </c>
    </row>
    <row r="16" spans="1:19">
      <c r="A16" s="181"/>
      <c r="B16" s="180" t="s">
        <v>169</v>
      </c>
      <c r="C16" s="512"/>
      <c r="D16" s="134"/>
      <c r="E16" s="222"/>
      <c r="F16" s="130"/>
      <c r="G16" s="135"/>
      <c r="H16" s="971"/>
      <c r="I16" s="971"/>
      <c r="J16" s="971"/>
      <c r="K16" s="971"/>
      <c r="L16" s="971"/>
      <c r="M16" s="971"/>
      <c r="N16" s="971"/>
      <c r="O16" s="971"/>
      <c r="P16" s="971"/>
      <c r="Q16" s="971"/>
      <c r="R16" s="971"/>
      <c r="S16" s="971"/>
    </row>
    <row r="17" spans="1:19">
      <c r="A17" s="181">
        <v>1.5</v>
      </c>
      <c r="B17" s="180" t="s">
        <v>170</v>
      </c>
      <c r="C17" s="512">
        <v>6.0693641618497121E-2</v>
      </c>
      <c r="D17" s="134" t="str">
        <f>Inputs!$D$82</f>
        <v>Support staff</v>
      </c>
      <c r="E17" s="222">
        <v>1</v>
      </c>
      <c r="F17" s="130">
        <f>C17*E17</f>
        <v>6.0693641618497121E-2</v>
      </c>
      <c r="G17" s="135"/>
      <c r="H17" s="971">
        <f>Inputs!L$82</f>
        <v>68.441017362959727</v>
      </c>
      <c r="I17" s="971">
        <f>Inputs!M$82</f>
        <v>69.791189569063036</v>
      </c>
      <c r="J17" s="971">
        <f>Inputs!N$82</f>
        <v>71.02222509185215</v>
      </c>
      <c r="K17" s="971">
        <f>Inputs!O$82</f>
        <v>72.274974651437702</v>
      </c>
      <c r="L17" s="971">
        <f>Inputs!P$82</f>
        <v>73.549821258208297</v>
      </c>
      <c r="M17" s="971">
        <f>Inputs!Q$82</f>
        <v>74.847154678410959</v>
      </c>
      <c r="N17" s="971">
        <f t="shared" ref="N17:S17" si="3">H17*$F17</f>
        <v>4.1539345798328169</v>
      </c>
      <c r="O17" s="971">
        <f t="shared" si="3"/>
        <v>4.2358814478333064</v>
      </c>
      <c r="P17" s="971">
        <f t="shared" si="3"/>
        <v>4.3105974766731086</v>
      </c>
      <c r="Q17" s="971">
        <f t="shared" si="3"/>
        <v>4.3866314094803238</v>
      </c>
      <c r="R17" s="971">
        <f t="shared" si="3"/>
        <v>4.4640064925502152</v>
      </c>
      <c r="S17" s="971">
        <f t="shared" si="3"/>
        <v>4.5427463822156948</v>
      </c>
    </row>
    <row r="18" spans="1:19">
      <c r="A18" s="92"/>
      <c r="B18" s="180" t="s">
        <v>138</v>
      </c>
      <c r="C18" s="512"/>
      <c r="D18" s="134"/>
      <c r="E18" s="222"/>
      <c r="F18" s="130"/>
      <c r="G18" s="135"/>
      <c r="H18" s="982"/>
      <c r="I18" s="982"/>
      <c r="J18" s="982"/>
      <c r="K18" s="982"/>
      <c r="L18" s="982"/>
      <c r="M18" s="982"/>
      <c r="N18" s="971"/>
      <c r="O18" s="971"/>
      <c r="P18" s="971"/>
      <c r="Q18" s="971"/>
      <c r="R18" s="971"/>
      <c r="S18" s="971"/>
    </row>
    <row r="19" spans="1:19">
      <c r="A19" s="181">
        <v>1.6</v>
      </c>
      <c r="B19" s="180" t="s">
        <v>171</v>
      </c>
      <c r="C19" s="512">
        <v>0</v>
      </c>
      <c r="D19" s="134" t="str">
        <f>Inputs!$D$82</f>
        <v>Support staff</v>
      </c>
      <c r="E19" s="222">
        <v>1</v>
      </c>
      <c r="F19" s="130">
        <f>C19*E19</f>
        <v>0</v>
      </c>
      <c r="G19" s="135"/>
      <c r="H19" s="971">
        <f>Inputs!L$82</f>
        <v>68.441017362959727</v>
      </c>
      <c r="I19" s="971">
        <f>Inputs!M$82</f>
        <v>69.791189569063036</v>
      </c>
      <c r="J19" s="971">
        <f>Inputs!N$82</f>
        <v>71.02222509185215</v>
      </c>
      <c r="K19" s="971">
        <f>Inputs!O$82</f>
        <v>72.274974651437702</v>
      </c>
      <c r="L19" s="971">
        <f>Inputs!P$82</f>
        <v>73.549821258208297</v>
      </c>
      <c r="M19" s="971">
        <f>Inputs!Q$82</f>
        <v>74.847154678410959</v>
      </c>
      <c r="N19" s="971">
        <f t="shared" ref="N19:S19" si="4">H19*$F19</f>
        <v>0</v>
      </c>
      <c r="O19" s="971">
        <f t="shared" si="4"/>
        <v>0</v>
      </c>
      <c r="P19" s="971">
        <f t="shared" si="4"/>
        <v>0</v>
      </c>
      <c r="Q19" s="971">
        <f t="shared" si="4"/>
        <v>0</v>
      </c>
      <c r="R19" s="971">
        <f t="shared" si="4"/>
        <v>0</v>
      </c>
      <c r="S19" s="971">
        <f t="shared" si="4"/>
        <v>0</v>
      </c>
    </row>
    <row r="20" spans="1:19">
      <c r="A20" s="181"/>
      <c r="B20" s="180"/>
      <c r="C20" s="130"/>
      <c r="D20" s="134"/>
      <c r="E20" s="243"/>
      <c r="F20" s="130"/>
      <c r="G20" s="135"/>
      <c r="H20" s="982"/>
      <c r="I20" s="982"/>
      <c r="J20" s="982"/>
      <c r="K20" s="982"/>
      <c r="L20" s="982"/>
      <c r="M20" s="982"/>
      <c r="N20" s="971"/>
      <c r="O20" s="971"/>
      <c r="P20" s="971"/>
      <c r="Q20" s="971"/>
      <c r="R20" s="971"/>
      <c r="S20" s="971"/>
    </row>
    <row r="21" spans="1:19">
      <c r="A21" s="94"/>
      <c r="B21" s="182" t="s">
        <v>44</v>
      </c>
      <c r="C21" s="142">
        <f>SUM(C6:C20)</f>
        <v>0.4335260115606937</v>
      </c>
      <c r="D21" s="143"/>
      <c r="E21" s="223"/>
      <c r="F21" s="142">
        <f>SUM(F6:F20)</f>
        <v>0.4335260115606937</v>
      </c>
      <c r="G21" s="144"/>
      <c r="H21" s="992"/>
      <c r="I21" s="992"/>
      <c r="J21" s="992"/>
      <c r="K21" s="992"/>
      <c r="L21" s="992"/>
      <c r="M21" s="992"/>
      <c r="N21" s="996">
        <f t="shared" ref="N21:S21" si="5">SUM(N8:N20)</f>
        <v>29.670961284520118</v>
      </c>
      <c r="O21" s="992">
        <f t="shared" si="5"/>
        <v>30.256296055952188</v>
      </c>
      <c r="P21" s="992">
        <f t="shared" si="5"/>
        <v>30.789981976236483</v>
      </c>
      <c r="Q21" s="992">
        <f t="shared" si="5"/>
        <v>31.33308149628802</v>
      </c>
      <c r="R21" s="992">
        <f t="shared" si="5"/>
        <v>31.885760661072961</v>
      </c>
      <c r="S21" s="992">
        <f t="shared" si="5"/>
        <v>32.448188444397815</v>
      </c>
    </row>
    <row r="22" spans="1:19" s="102" customFormat="1">
      <c r="A22" s="99"/>
      <c r="B22" s="146" t="s">
        <v>103</v>
      </c>
      <c r="C22" s="130"/>
      <c r="D22" s="134"/>
      <c r="E22" s="134"/>
      <c r="F22" s="130"/>
      <c r="G22" s="149"/>
      <c r="H22" s="982"/>
      <c r="I22" s="982"/>
      <c r="J22" s="982"/>
      <c r="K22" s="982"/>
      <c r="L22" s="982"/>
      <c r="M22" s="982"/>
      <c r="N22" s="971"/>
      <c r="O22" s="971"/>
      <c r="P22" s="971"/>
      <c r="Q22" s="971"/>
      <c r="R22" s="971"/>
      <c r="S22" s="971"/>
    </row>
    <row r="23" spans="1:19" s="102" customFormat="1">
      <c r="A23" s="99"/>
      <c r="B23" s="134"/>
      <c r="C23" s="130"/>
      <c r="D23" s="134"/>
      <c r="E23" s="134"/>
      <c r="F23" s="130"/>
      <c r="G23" s="149"/>
      <c r="H23" s="971"/>
      <c r="I23" s="971"/>
      <c r="J23" s="971"/>
      <c r="K23" s="971"/>
      <c r="L23" s="971"/>
      <c r="M23" s="971"/>
      <c r="N23" s="971"/>
      <c r="O23" s="971"/>
      <c r="P23" s="971"/>
      <c r="Q23" s="971"/>
      <c r="R23" s="971"/>
      <c r="S23" s="971"/>
    </row>
    <row r="24" spans="1:19" s="102" customFormat="1">
      <c r="A24" s="137">
        <v>2.1</v>
      </c>
      <c r="B24" s="134" t="s">
        <v>140</v>
      </c>
      <c r="C24" s="512">
        <v>0.41666666666666669</v>
      </c>
      <c r="D24" s="1005" t="str">
        <f>Inputs!$D$80</f>
        <v>Skilled Electrical Worker BH</v>
      </c>
      <c r="E24" s="134">
        <v>2</v>
      </c>
      <c r="F24" s="130">
        <f>C24*E24</f>
        <v>0.83333333333333337</v>
      </c>
      <c r="G24" s="149"/>
      <c r="H24" s="971">
        <f>Inputs!L$80</f>
        <v>122.54295007007411</v>
      </c>
      <c r="I24" s="971">
        <f>Inputs!M$80</f>
        <v>124.96041976315415</v>
      </c>
      <c r="J24" s="971">
        <f>Inputs!N$80</f>
        <v>127.16457642850023</v>
      </c>
      <c r="K24" s="971">
        <f>Inputs!O$80</f>
        <v>129.40761185733479</v>
      </c>
      <c r="L24" s="971">
        <f>Inputs!P$80</f>
        <v>131.69021182588875</v>
      </c>
      <c r="M24" s="971">
        <f>Inputs!Q$80</f>
        <v>134.01307420668928</v>
      </c>
      <c r="N24" s="971">
        <f t="shared" ref="N24:S24" si="6">H24*$F24</f>
        <v>102.1191250583951</v>
      </c>
      <c r="O24" s="971">
        <f t="shared" si="6"/>
        <v>104.13368313596179</v>
      </c>
      <c r="P24" s="971">
        <f t="shared" si="6"/>
        <v>105.97048035708353</v>
      </c>
      <c r="Q24" s="971">
        <f t="shared" si="6"/>
        <v>107.83967654777899</v>
      </c>
      <c r="R24" s="971">
        <f t="shared" si="6"/>
        <v>109.74184318824064</v>
      </c>
      <c r="S24" s="971">
        <f t="shared" si="6"/>
        <v>111.67756183890774</v>
      </c>
    </row>
    <row r="25" spans="1:19" s="102" customFormat="1">
      <c r="A25" s="137"/>
      <c r="B25" s="134"/>
      <c r="C25" s="130"/>
      <c r="D25" s="134"/>
      <c r="E25" s="134"/>
      <c r="F25" s="130"/>
      <c r="G25" s="149"/>
      <c r="H25" s="971"/>
      <c r="I25" s="971"/>
      <c r="J25" s="971"/>
      <c r="K25" s="971"/>
      <c r="L25" s="971"/>
      <c r="M25" s="971"/>
      <c r="N25" s="971"/>
      <c r="O25" s="971"/>
      <c r="P25" s="971"/>
      <c r="Q25" s="971"/>
      <c r="R25" s="971"/>
      <c r="S25" s="971"/>
    </row>
    <row r="26" spans="1:19" s="102" customFormat="1">
      <c r="A26" s="148"/>
      <c r="B26" s="141" t="s">
        <v>44</v>
      </c>
      <c r="C26" s="142">
        <f>SUM(C22:C25)</f>
        <v>0.41666666666666669</v>
      </c>
      <c r="D26" s="143"/>
      <c r="E26" s="244"/>
      <c r="F26" s="142">
        <f>SUM(F22:F25)</f>
        <v>0.83333333333333337</v>
      </c>
      <c r="G26" s="144"/>
      <c r="H26" s="995"/>
      <c r="I26" s="995"/>
      <c r="J26" s="995"/>
      <c r="K26" s="995"/>
      <c r="L26" s="995"/>
      <c r="M26" s="995"/>
      <c r="N26" s="996">
        <f t="shared" ref="N26:S26" si="7">SUM(N24:N25)</f>
        <v>102.1191250583951</v>
      </c>
      <c r="O26" s="996">
        <f t="shared" si="7"/>
        <v>104.13368313596179</v>
      </c>
      <c r="P26" s="996">
        <f t="shared" si="7"/>
        <v>105.97048035708353</v>
      </c>
      <c r="Q26" s="996">
        <f t="shared" si="7"/>
        <v>107.83967654777899</v>
      </c>
      <c r="R26" s="996">
        <f t="shared" si="7"/>
        <v>109.74184318824064</v>
      </c>
      <c r="S26" s="996">
        <f t="shared" si="7"/>
        <v>111.67756183890774</v>
      </c>
    </row>
    <row r="27" spans="1:19" s="102" customFormat="1">
      <c r="A27" s="137"/>
      <c r="B27" s="129" t="s">
        <v>104</v>
      </c>
      <c r="C27" s="130"/>
      <c r="D27" s="134"/>
      <c r="E27" s="134"/>
      <c r="F27" s="130"/>
      <c r="G27" s="149"/>
      <c r="H27" s="984"/>
      <c r="I27" s="984"/>
      <c r="J27" s="984"/>
      <c r="K27" s="984"/>
      <c r="L27" s="984"/>
      <c r="M27" s="984"/>
      <c r="N27" s="985"/>
      <c r="O27" s="985"/>
      <c r="P27" s="985"/>
      <c r="Q27" s="985"/>
      <c r="R27" s="985"/>
      <c r="S27" s="985"/>
    </row>
    <row r="28" spans="1:19" s="102" customFormat="1">
      <c r="A28" s="99"/>
      <c r="B28" s="134"/>
      <c r="C28" s="130"/>
      <c r="D28" s="134"/>
      <c r="E28" s="134"/>
      <c r="F28" s="130"/>
      <c r="G28" s="149"/>
      <c r="H28" s="971"/>
      <c r="I28" s="971"/>
      <c r="J28" s="971"/>
      <c r="K28" s="971"/>
      <c r="L28" s="971"/>
      <c r="M28" s="971"/>
      <c r="N28" s="971"/>
      <c r="O28" s="971"/>
      <c r="P28" s="971"/>
      <c r="Q28" s="971"/>
      <c r="R28" s="971"/>
      <c r="S28" s="971"/>
    </row>
    <row r="29" spans="1:19" s="102" customFormat="1">
      <c r="A29" s="137">
        <v>3.1</v>
      </c>
      <c r="B29" s="134" t="s">
        <v>172</v>
      </c>
      <c r="C29" s="607">
        <v>6.3503649635036505E-2</v>
      </c>
      <c r="D29" s="1005" t="str">
        <f>Inputs!$D$80</f>
        <v>Skilled Electrical Worker BH</v>
      </c>
      <c r="E29" s="134">
        <v>2</v>
      </c>
      <c r="F29" s="130">
        <f>C29*E29</f>
        <v>0.12700729927007301</v>
      </c>
      <c r="G29" s="149"/>
      <c r="H29" s="971">
        <f>Inputs!L$80</f>
        <v>122.54295007007411</v>
      </c>
      <c r="I29" s="971">
        <f>Inputs!M$80</f>
        <v>124.96041976315415</v>
      </c>
      <c r="J29" s="971">
        <f>Inputs!N$80</f>
        <v>127.16457642850023</v>
      </c>
      <c r="K29" s="971">
        <f>Inputs!O$80</f>
        <v>129.40761185733479</v>
      </c>
      <c r="L29" s="971">
        <f>Inputs!P$80</f>
        <v>131.69021182588875</v>
      </c>
      <c r="M29" s="971">
        <f>Inputs!Q$80</f>
        <v>134.01307420668928</v>
      </c>
      <c r="N29" s="971">
        <f t="shared" ref="N29:S29" si="8">H29*$F29</f>
        <v>15.563849132987517</v>
      </c>
      <c r="O29" s="971">
        <f t="shared" si="8"/>
        <v>15.870885429772866</v>
      </c>
      <c r="P29" s="971">
        <f t="shared" si="8"/>
        <v>16.150829415006601</v>
      </c>
      <c r="Q29" s="971">
        <f t="shared" si="8"/>
        <v>16.435711286989967</v>
      </c>
      <c r="R29" s="971">
        <f t="shared" si="8"/>
        <v>16.725618144309962</v>
      </c>
      <c r="S29" s="971">
        <f t="shared" si="8"/>
        <v>17.020638621871488</v>
      </c>
    </row>
    <row r="30" spans="1:19" s="102" customFormat="1">
      <c r="A30" s="99"/>
      <c r="B30" s="134" t="s">
        <v>173</v>
      </c>
      <c r="C30" s="130"/>
      <c r="D30" s="134"/>
      <c r="E30" s="134"/>
      <c r="F30" s="130"/>
      <c r="G30" s="149"/>
      <c r="H30" s="971"/>
      <c r="I30" s="971"/>
      <c r="J30" s="971"/>
      <c r="K30" s="971"/>
      <c r="L30" s="971"/>
      <c r="M30" s="971"/>
      <c r="N30" s="971"/>
      <c r="O30" s="971"/>
      <c r="P30" s="971"/>
      <c r="Q30" s="971"/>
      <c r="R30" s="971"/>
      <c r="S30" s="971"/>
    </row>
    <row r="31" spans="1:19" s="102" customFormat="1">
      <c r="A31" s="137">
        <v>3.2</v>
      </c>
      <c r="B31" s="134" t="s">
        <v>174</v>
      </c>
      <c r="C31" s="607">
        <v>0.24839416058394162</v>
      </c>
      <c r="D31" s="1005" t="str">
        <f>Inputs!$D$80</f>
        <v>Skilled Electrical Worker BH</v>
      </c>
      <c r="E31" s="134">
        <v>2</v>
      </c>
      <c r="F31" s="130">
        <f>C31*E31</f>
        <v>0.49678832116788324</v>
      </c>
      <c r="G31" s="149"/>
      <c r="H31" s="971">
        <f>Inputs!L$80</f>
        <v>122.54295007007411</v>
      </c>
      <c r="I31" s="971">
        <f>Inputs!M$80</f>
        <v>124.96041976315415</v>
      </c>
      <c r="J31" s="971">
        <f>Inputs!N$80</f>
        <v>127.16457642850023</v>
      </c>
      <c r="K31" s="971">
        <f>Inputs!O$80</f>
        <v>129.40761185733479</v>
      </c>
      <c r="L31" s="971">
        <f>Inputs!P$80</f>
        <v>131.69021182588875</v>
      </c>
      <c r="M31" s="971">
        <f>Inputs!Q$80</f>
        <v>134.01307420668928</v>
      </c>
      <c r="N31" s="985">
        <f t="shared" ref="N31:S34" si="9">H31*$F31</f>
        <v>60.877906436271857</v>
      </c>
      <c r="O31" s="971">
        <f t="shared" si="9"/>
        <v>62.07887714657133</v>
      </c>
      <c r="P31" s="971">
        <f t="shared" si="9"/>
        <v>63.173876435939604</v>
      </c>
      <c r="Q31" s="971">
        <f t="shared" si="9"/>
        <v>64.288190240950414</v>
      </c>
      <c r="R31" s="971">
        <f t="shared" si="9"/>
        <v>65.42215924722619</v>
      </c>
      <c r="S31" s="971">
        <f t="shared" si="9"/>
        <v>66.576130149688126</v>
      </c>
    </row>
    <row r="32" spans="1:19" s="102" customFormat="1">
      <c r="A32" s="224">
        <v>3.3</v>
      </c>
      <c r="B32" s="134" t="s">
        <v>142</v>
      </c>
      <c r="C32" s="512">
        <v>0.10843373493975904</v>
      </c>
      <c r="D32" s="1005" t="str">
        <f>Inputs!$D$80</f>
        <v>Skilled Electrical Worker BH</v>
      </c>
      <c r="E32" s="134">
        <v>2</v>
      </c>
      <c r="F32" s="130">
        <f>C32*E32</f>
        <v>0.21686746987951808</v>
      </c>
      <c r="G32" s="149"/>
      <c r="H32" s="971">
        <f>Inputs!L$80</f>
        <v>122.54295007007411</v>
      </c>
      <c r="I32" s="971">
        <f>Inputs!M$80</f>
        <v>124.96041976315415</v>
      </c>
      <c r="J32" s="971">
        <f>Inputs!N$80</f>
        <v>127.16457642850023</v>
      </c>
      <c r="K32" s="971">
        <f>Inputs!O$80</f>
        <v>129.40761185733479</v>
      </c>
      <c r="L32" s="971">
        <f>Inputs!P$80</f>
        <v>131.69021182588875</v>
      </c>
      <c r="M32" s="971">
        <f>Inputs!Q$80</f>
        <v>134.01307420668928</v>
      </c>
      <c r="N32" s="971">
        <f t="shared" si="9"/>
        <v>26.575579533269085</v>
      </c>
      <c r="O32" s="971">
        <f t="shared" si="9"/>
        <v>27.099850069117768</v>
      </c>
      <c r="P32" s="971">
        <f t="shared" si="9"/>
        <v>27.577859948349449</v>
      </c>
      <c r="Q32" s="971">
        <f t="shared" si="9"/>
        <v>28.064301366650916</v>
      </c>
      <c r="R32" s="971">
        <f t="shared" si="9"/>
        <v>28.559323046578285</v>
      </c>
      <c r="S32" s="971">
        <f t="shared" si="9"/>
        <v>29.06307633398081</v>
      </c>
    </row>
    <row r="33" spans="1:19" s="102" customFormat="1">
      <c r="A33" s="137">
        <v>3.4</v>
      </c>
      <c r="B33" s="134" t="s">
        <v>175</v>
      </c>
      <c r="C33" s="607"/>
      <c r="D33" s="1005" t="str">
        <f>Inputs!$D$80</f>
        <v>Skilled Electrical Worker BH</v>
      </c>
      <c r="E33" s="134">
        <v>1</v>
      </c>
      <c r="F33" s="130">
        <f>C33*E33</f>
        <v>0</v>
      </c>
      <c r="G33" s="149"/>
      <c r="H33" s="971">
        <f>Inputs!L$80</f>
        <v>122.54295007007411</v>
      </c>
      <c r="I33" s="971">
        <f>Inputs!M$80</f>
        <v>124.96041976315415</v>
      </c>
      <c r="J33" s="971">
        <f>Inputs!N$80</f>
        <v>127.16457642850023</v>
      </c>
      <c r="K33" s="971">
        <f>Inputs!O$80</f>
        <v>129.40761185733479</v>
      </c>
      <c r="L33" s="971">
        <f>Inputs!P$80</f>
        <v>131.69021182588875</v>
      </c>
      <c r="M33" s="971">
        <f>Inputs!Q$80</f>
        <v>134.01307420668928</v>
      </c>
      <c r="N33" s="971">
        <f t="shared" si="9"/>
        <v>0</v>
      </c>
      <c r="O33" s="971">
        <f t="shared" si="9"/>
        <v>0</v>
      </c>
      <c r="P33" s="971">
        <f t="shared" si="9"/>
        <v>0</v>
      </c>
      <c r="Q33" s="971">
        <f t="shared" si="9"/>
        <v>0</v>
      </c>
      <c r="R33" s="971">
        <f t="shared" si="9"/>
        <v>0</v>
      </c>
      <c r="S33" s="971">
        <f t="shared" si="9"/>
        <v>0</v>
      </c>
    </row>
    <row r="34" spans="1:19" s="102" customFormat="1">
      <c r="A34" s="137">
        <v>3.5</v>
      </c>
      <c r="B34" s="134" t="s">
        <v>176</v>
      </c>
      <c r="C34" s="607">
        <v>8.3000000000000004E-2</v>
      </c>
      <c r="D34" s="1005" t="str">
        <f>Inputs!$D$80</f>
        <v>Skilled Electrical Worker BH</v>
      </c>
      <c r="E34" s="134">
        <v>1</v>
      </c>
      <c r="F34" s="130">
        <f>C34*E34</f>
        <v>8.3000000000000004E-2</v>
      </c>
      <c r="G34" s="149"/>
      <c r="H34" s="971">
        <f>Inputs!L$80</f>
        <v>122.54295007007411</v>
      </c>
      <c r="I34" s="971">
        <f>Inputs!M$80</f>
        <v>124.96041976315415</v>
      </c>
      <c r="J34" s="971">
        <f>Inputs!N$80</f>
        <v>127.16457642850023</v>
      </c>
      <c r="K34" s="971">
        <f>Inputs!O$80</f>
        <v>129.40761185733479</v>
      </c>
      <c r="L34" s="971">
        <f>Inputs!P$80</f>
        <v>131.69021182588875</v>
      </c>
      <c r="M34" s="971">
        <f>Inputs!Q$80</f>
        <v>134.01307420668928</v>
      </c>
      <c r="N34" s="971">
        <f t="shared" si="9"/>
        <v>10.171064855816152</v>
      </c>
      <c r="O34" s="971">
        <f t="shared" si="9"/>
        <v>10.371714840341795</v>
      </c>
      <c r="P34" s="971">
        <f t="shared" si="9"/>
        <v>10.554659843565519</v>
      </c>
      <c r="Q34" s="971">
        <f t="shared" si="9"/>
        <v>10.740831784158788</v>
      </c>
      <c r="R34" s="971">
        <f t="shared" si="9"/>
        <v>10.930287581548766</v>
      </c>
      <c r="S34" s="971">
        <f t="shared" si="9"/>
        <v>11.123085159155211</v>
      </c>
    </row>
    <row r="35" spans="1:19" s="102" customFormat="1">
      <c r="A35" s="148"/>
      <c r="B35" s="141" t="s">
        <v>44</v>
      </c>
      <c r="C35" s="142">
        <f>SUM(C29:C34)</f>
        <v>0.50333154515873713</v>
      </c>
      <c r="D35" s="143" t="s">
        <v>105</v>
      </c>
      <c r="E35" s="143"/>
      <c r="F35" s="142">
        <f>SUM(F29:F34)</f>
        <v>0.92366309031747429</v>
      </c>
      <c r="G35" s="144"/>
      <c r="H35" s="992"/>
      <c r="I35" s="992"/>
      <c r="J35" s="992"/>
      <c r="K35" s="992"/>
      <c r="L35" s="992"/>
      <c r="M35" s="992"/>
      <c r="N35" s="992">
        <f t="shared" ref="N35:S35" si="10">SUM(N29:N34)</f>
        <v>113.1883999583446</v>
      </c>
      <c r="O35" s="992">
        <f t="shared" si="10"/>
        <v>115.42132748580376</v>
      </c>
      <c r="P35" s="992">
        <f t="shared" si="10"/>
        <v>117.45722564286116</v>
      </c>
      <c r="Q35" s="992">
        <f t="shared" si="10"/>
        <v>119.52903467875009</v>
      </c>
      <c r="R35" s="992">
        <f t="shared" si="10"/>
        <v>121.63738801966321</v>
      </c>
      <c r="S35" s="992">
        <f t="shared" si="10"/>
        <v>123.78293026469564</v>
      </c>
    </row>
    <row r="36" spans="1:19" s="102" customFormat="1">
      <c r="A36" s="99"/>
      <c r="B36" s="129" t="s">
        <v>106</v>
      </c>
      <c r="C36" s="130"/>
      <c r="D36" s="134"/>
      <c r="E36" s="134"/>
      <c r="F36" s="130"/>
      <c r="G36" s="149"/>
      <c r="H36" s="984"/>
      <c r="I36" s="984"/>
      <c r="J36" s="984"/>
      <c r="K36" s="984"/>
      <c r="L36" s="984"/>
      <c r="M36" s="984"/>
      <c r="N36" s="998"/>
      <c r="O36" s="998"/>
      <c r="P36" s="998"/>
      <c r="Q36" s="998"/>
      <c r="R36" s="998"/>
      <c r="S36" s="998"/>
    </row>
    <row r="37" spans="1:19" s="102" customFormat="1">
      <c r="A37" s="99"/>
      <c r="B37" s="134"/>
      <c r="C37" s="130"/>
      <c r="D37" s="134"/>
      <c r="E37" s="134"/>
      <c r="F37" s="130"/>
      <c r="G37" s="149"/>
      <c r="H37" s="971"/>
      <c r="I37" s="971"/>
      <c r="J37" s="971"/>
      <c r="K37" s="971"/>
      <c r="L37" s="971"/>
      <c r="M37" s="971"/>
      <c r="N37" s="971"/>
      <c r="O37" s="971"/>
      <c r="P37" s="971"/>
      <c r="Q37" s="971"/>
      <c r="R37" s="971"/>
      <c r="S37" s="971"/>
    </row>
    <row r="38" spans="1:19" s="102" customFormat="1">
      <c r="A38" s="137">
        <v>4.0999999999999996</v>
      </c>
      <c r="B38" s="134" t="s">
        <v>195</v>
      </c>
      <c r="C38" s="512">
        <v>0</v>
      </c>
      <c r="D38" s="1005" t="str">
        <f>Inputs!$D$80</f>
        <v>Skilled Electrical Worker BH</v>
      </c>
      <c r="E38" s="134">
        <v>1</v>
      </c>
      <c r="F38" s="130">
        <f>C38*E38</f>
        <v>0</v>
      </c>
      <c r="G38" s="225"/>
      <c r="H38" s="971">
        <f>Inputs!L$80</f>
        <v>122.54295007007411</v>
      </c>
      <c r="I38" s="971">
        <f>Inputs!M$80</f>
        <v>124.96041976315415</v>
      </c>
      <c r="J38" s="971">
        <f>Inputs!N$80</f>
        <v>127.16457642850023</v>
      </c>
      <c r="K38" s="971">
        <f>Inputs!O$80</f>
        <v>129.40761185733479</v>
      </c>
      <c r="L38" s="971">
        <f>Inputs!P$80</f>
        <v>131.69021182588875</v>
      </c>
      <c r="M38" s="971">
        <f>Inputs!Q$80</f>
        <v>134.01307420668928</v>
      </c>
      <c r="N38" s="971">
        <f t="shared" ref="N38:S39" si="11">H38*$F38</f>
        <v>0</v>
      </c>
      <c r="O38" s="971">
        <f t="shared" si="11"/>
        <v>0</v>
      </c>
      <c r="P38" s="971">
        <f t="shared" si="11"/>
        <v>0</v>
      </c>
      <c r="Q38" s="971">
        <f t="shared" si="11"/>
        <v>0</v>
      </c>
      <c r="R38" s="971">
        <f t="shared" si="11"/>
        <v>0</v>
      </c>
      <c r="S38" s="971">
        <f t="shared" si="11"/>
        <v>0</v>
      </c>
    </row>
    <row r="39" spans="1:19" s="102" customFormat="1">
      <c r="A39" s="181">
        <v>4.2</v>
      </c>
      <c r="B39" s="180" t="s">
        <v>177</v>
      </c>
      <c r="C39" s="512">
        <v>0</v>
      </c>
      <c r="D39" s="134" t="str">
        <f>Inputs!$D$82</f>
        <v>Support staff</v>
      </c>
      <c r="E39" s="134">
        <v>1</v>
      </c>
      <c r="F39" s="130">
        <f>C39*E39</f>
        <v>0</v>
      </c>
      <c r="G39" s="167"/>
      <c r="H39" s="971">
        <f>Inputs!L$82</f>
        <v>68.441017362959727</v>
      </c>
      <c r="I39" s="971">
        <f>Inputs!M$82</f>
        <v>69.791189569063036</v>
      </c>
      <c r="J39" s="971">
        <f>Inputs!N$82</f>
        <v>71.02222509185215</v>
      </c>
      <c r="K39" s="971">
        <f>Inputs!O$82</f>
        <v>72.274974651437702</v>
      </c>
      <c r="L39" s="971">
        <f>Inputs!P$82</f>
        <v>73.549821258208297</v>
      </c>
      <c r="M39" s="971">
        <f>Inputs!Q$82</f>
        <v>74.847154678410959</v>
      </c>
      <c r="N39" s="985">
        <f t="shared" si="11"/>
        <v>0</v>
      </c>
      <c r="O39" s="971">
        <f t="shared" si="11"/>
        <v>0</v>
      </c>
      <c r="P39" s="971">
        <f t="shared" si="11"/>
        <v>0</v>
      </c>
      <c r="Q39" s="971">
        <f t="shared" si="11"/>
        <v>0</v>
      </c>
      <c r="R39" s="971">
        <f t="shared" si="11"/>
        <v>0</v>
      </c>
      <c r="S39" s="971">
        <f t="shared" si="11"/>
        <v>0</v>
      </c>
    </row>
    <row r="40" spans="1:19">
      <c r="A40" s="181"/>
      <c r="B40" s="180" t="s">
        <v>196</v>
      </c>
      <c r="C40" s="512"/>
      <c r="D40" s="134"/>
      <c r="E40" s="134"/>
      <c r="F40" s="130"/>
      <c r="G40" s="135"/>
      <c r="H40" s="984"/>
      <c r="I40" s="984"/>
      <c r="J40" s="984"/>
      <c r="K40" s="984"/>
      <c r="L40" s="984"/>
      <c r="M40" s="984"/>
      <c r="N40" s="998"/>
      <c r="O40" s="998"/>
      <c r="P40" s="998"/>
      <c r="Q40" s="998"/>
      <c r="R40" s="998"/>
      <c r="S40" s="998"/>
    </row>
    <row r="41" spans="1:19">
      <c r="A41" s="181">
        <v>4.3</v>
      </c>
      <c r="B41" s="180" t="s">
        <v>178</v>
      </c>
      <c r="C41" s="512">
        <v>6.936416184971099E-2</v>
      </c>
      <c r="D41" s="134" t="str">
        <f>Inputs!$D$82</f>
        <v>Support staff</v>
      </c>
      <c r="E41" s="134">
        <v>1</v>
      </c>
      <c r="F41" s="130">
        <f>C41*E41</f>
        <v>6.936416184971099E-2</v>
      </c>
      <c r="G41" s="167"/>
      <c r="H41" s="971">
        <f>Inputs!L$82</f>
        <v>68.441017362959727</v>
      </c>
      <c r="I41" s="971">
        <f>Inputs!M$82</f>
        <v>69.791189569063036</v>
      </c>
      <c r="J41" s="971">
        <f>Inputs!N$82</f>
        <v>71.02222509185215</v>
      </c>
      <c r="K41" s="971">
        <f>Inputs!O$82</f>
        <v>72.274974651437702</v>
      </c>
      <c r="L41" s="971">
        <f>Inputs!P$82</f>
        <v>73.549821258208297</v>
      </c>
      <c r="M41" s="971">
        <f>Inputs!Q$82</f>
        <v>74.847154678410959</v>
      </c>
      <c r="N41" s="985">
        <f t="shared" ref="N41:S41" si="12">H41*$F41</f>
        <v>4.7473538055232183</v>
      </c>
      <c r="O41" s="971">
        <f t="shared" si="12"/>
        <v>4.8410073689523498</v>
      </c>
      <c r="P41" s="971">
        <f t="shared" si="12"/>
        <v>4.9263971161978377</v>
      </c>
      <c r="Q41" s="971">
        <f t="shared" si="12"/>
        <v>5.0132930394060837</v>
      </c>
      <c r="R41" s="971">
        <f t="shared" si="12"/>
        <v>5.1017217057716744</v>
      </c>
      <c r="S41" s="971">
        <f t="shared" si="12"/>
        <v>5.191710151103651</v>
      </c>
    </row>
    <row r="42" spans="1:19">
      <c r="A42" s="181"/>
      <c r="B42" s="180" t="s">
        <v>179</v>
      </c>
      <c r="C42" s="130"/>
      <c r="D42" s="134"/>
      <c r="E42" s="134"/>
      <c r="F42" s="130"/>
      <c r="G42" s="135"/>
      <c r="H42" s="984"/>
      <c r="I42" s="984"/>
      <c r="J42" s="984"/>
      <c r="K42" s="984"/>
      <c r="L42" s="984"/>
      <c r="M42" s="984"/>
      <c r="N42" s="998"/>
      <c r="O42" s="998"/>
      <c r="P42" s="998"/>
      <c r="Q42" s="998"/>
      <c r="R42" s="998"/>
      <c r="S42" s="998"/>
    </row>
    <row r="43" spans="1:19">
      <c r="A43" s="181">
        <v>4.4000000000000004</v>
      </c>
      <c r="B43" s="180" t="s">
        <v>180</v>
      </c>
      <c r="C43" s="512">
        <v>3.4682080924855495E-2</v>
      </c>
      <c r="D43" s="134" t="str">
        <f>Inputs!$D$82</f>
        <v>Support staff</v>
      </c>
      <c r="E43" s="134">
        <v>1</v>
      </c>
      <c r="F43" s="130">
        <f>C43*E43</f>
        <v>3.4682080924855495E-2</v>
      </c>
      <c r="G43" s="167"/>
      <c r="H43" s="971">
        <f>Inputs!L$82</f>
        <v>68.441017362959727</v>
      </c>
      <c r="I43" s="971">
        <f>Inputs!M$82</f>
        <v>69.791189569063036</v>
      </c>
      <c r="J43" s="971">
        <f>Inputs!N$82</f>
        <v>71.02222509185215</v>
      </c>
      <c r="K43" s="971">
        <f>Inputs!O$82</f>
        <v>72.274974651437702</v>
      </c>
      <c r="L43" s="971">
        <f>Inputs!P$82</f>
        <v>73.549821258208297</v>
      </c>
      <c r="M43" s="971">
        <f>Inputs!Q$82</f>
        <v>74.847154678410959</v>
      </c>
      <c r="N43" s="985">
        <f t="shared" ref="N43:S45" si="13">H43*$F43</f>
        <v>2.3736769027616091</v>
      </c>
      <c r="O43" s="971">
        <f t="shared" si="13"/>
        <v>2.4205036844761749</v>
      </c>
      <c r="P43" s="971">
        <f t="shared" si="13"/>
        <v>2.4631985580989189</v>
      </c>
      <c r="Q43" s="971">
        <f t="shared" si="13"/>
        <v>2.5066465197030419</v>
      </c>
      <c r="R43" s="971">
        <f t="shared" si="13"/>
        <v>2.5508608528858372</v>
      </c>
      <c r="S43" s="971">
        <f t="shared" si="13"/>
        <v>2.5958550755518255</v>
      </c>
    </row>
    <row r="44" spans="1:19">
      <c r="A44" s="181">
        <v>4.5</v>
      </c>
      <c r="B44" s="180" t="s">
        <v>181</v>
      </c>
      <c r="C44" s="512">
        <v>3.6416184971098269E-2</v>
      </c>
      <c r="D44" s="134" t="str">
        <f>Inputs!$D$82</f>
        <v>Support staff</v>
      </c>
      <c r="E44" s="134">
        <v>1</v>
      </c>
      <c r="F44" s="130">
        <f>C44*E44</f>
        <v>3.6416184971098269E-2</v>
      </c>
      <c r="G44" s="167"/>
      <c r="H44" s="971">
        <f>Inputs!L$82</f>
        <v>68.441017362959727</v>
      </c>
      <c r="I44" s="971">
        <f>Inputs!M$82</f>
        <v>69.791189569063036</v>
      </c>
      <c r="J44" s="971">
        <f>Inputs!N$82</f>
        <v>71.02222509185215</v>
      </c>
      <c r="K44" s="971">
        <f>Inputs!O$82</f>
        <v>72.274974651437702</v>
      </c>
      <c r="L44" s="971">
        <f>Inputs!P$82</f>
        <v>73.549821258208297</v>
      </c>
      <c r="M44" s="971">
        <f>Inputs!Q$82</f>
        <v>74.847154678410959</v>
      </c>
      <c r="N44" s="985">
        <f t="shared" si="13"/>
        <v>2.4923607478996899</v>
      </c>
      <c r="O44" s="971">
        <f t="shared" si="13"/>
        <v>2.5415288686999835</v>
      </c>
      <c r="P44" s="971">
        <f t="shared" si="13"/>
        <v>2.5863584860038644</v>
      </c>
      <c r="Q44" s="971">
        <f t="shared" si="13"/>
        <v>2.6319788456881938</v>
      </c>
      <c r="R44" s="971">
        <f t="shared" si="13"/>
        <v>2.678403895530129</v>
      </c>
      <c r="S44" s="971">
        <f t="shared" si="13"/>
        <v>2.7256478293294166</v>
      </c>
    </row>
    <row r="45" spans="1:19">
      <c r="A45" s="181">
        <v>4.5999999999999996</v>
      </c>
      <c r="B45" s="180" t="s">
        <v>146</v>
      </c>
      <c r="C45" s="512">
        <v>2.6011560693641616E-2</v>
      </c>
      <c r="D45" s="134" t="str">
        <f>Inputs!$D$82</f>
        <v>Support staff</v>
      </c>
      <c r="E45" s="134">
        <v>1</v>
      </c>
      <c r="F45" s="130">
        <f>C45*E45</f>
        <v>2.6011560693641616E-2</v>
      </c>
      <c r="G45" s="167"/>
      <c r="H45" s="971">
        <f>Inputs!L$82</f>
        <v>68.441017362959727</v>
      </c>
      <c r="I45" s="971">
        <f>Inputs!M$82</f>
        <v>69.791189569063036</v>
      </c>
      <c r="J45" s="971">
        <f>Inputs!N$82</f>
        <v>71.02222509185215</v>
      </c>
      <c r="K45" s="971">
        <f>Inputs!O$82</f>
        <v>72.274974651437702</v>
      </c>
      <c r="L45" s="971">
        <f>Inputs!P$82</f>
        <v>73.549821258208297</v>
      </c>
      <c r="M45" s="971">
        <f>Inputs!Q$82</f>
        <v>74.847154678410959</v>
      </c>
      <c r="N45" s="985">
        <f t="shared" si="13"/>
        <v>1.7802576770712066</v>
      </c>
      <c r="O45" s="971">
        <f t="shared" si="13"/>
        <v>1.8153777633571309</v>
      </c>
      <c r="P45" s="971">
        <f t="shared" si="13"/>
        <v>1.8473989185741886</v>
      </c>
      <c r="Q45" s="971">
        <f t="shared" si="13"/>
        <v>1.8799848897772811</v>
      </c>
      <c r="R45" s="971">
        <f t="shared" si="13"/>
        <v>1.9131456396643776</v>
      </c>
      <c r="S45" s="971">
        <f t="shared" si="13"/>
        <v>1.9468913066638687</v>
      </c>
    </row>
    <row r="46" spans="1:19">
      <c r="A46" s="187"/>
      <c r="B46" s="182" t="s">
        <v>44</v>
      </c>
      <c r="C46" s="518">
        <f>SUM(C36:C45)</f>
        <v>0.16647398843930636</v>
      </c>
      <c r="D46" s="232"/>
      <c r="E46" s="232"/>
      <c r="F46" s="142">
        <f>SUM(F36:F45)</f>
        <v>0.16647398843930636</v>
      </c>
      <c r="G46" s="144"/>
      <c r="H46" s="995"/>
      <c r="I46" s="995"/>
      <c r="J46" s="995"/>
      <c r="K46" s="995"/>
      <c r="L46" s="995"/>
      <c r="M46" s="995"/>
      <c r="N46" s="1003">
        <f t="shared" ref="N46:S46" si="14">SUM(N38:N45)</f>
        <v>11.393649133255725</v>
      </c>
      <c r="O46" s="1003">
        <f t="shared" si="14"/>
        <v>11.618417685485639</v>
      </c>
      <c r="P46" s="1003">
        <f t="shared" si="14"/>
        <v>11.82335307887481</v>
      </c>
      <c r="Q46" s="1003">
        <f t="shared" si="14"/>
        <v>12.031903294574601</v>
      </c>
      <c r="R46" s="1003">
        <f t="shared" si="14"/>
        <v>12.24413209385202</v>
      </c>
      <c r="S46" s="1003">
        <f t="shared" si="14"/>
        <v>12.460104362648762</v>
      </c>
    </row>
    <row r="47" spans="1:19">
      <c r="A47" s="120"/>
      <c r="B47" s="226" t="s">
        <v>182</v>
      </c>
      <c r="C47" s="192"/>
      <c r="D47" s="191"/>
      <c r="E47" s="191"/>
      <c r="F47" s="154"/>
      <c r="G47" s="167"/>
      <c r="H47" s="971"/>
      <c r="I47" s="971"/>
      <c r="J47" s="971"/>
      <c r="K47" s="971"/>
      <c r="L47" s="971"/>
      <c r="M47" s="971"/>
      <c r="N47" s="971"/>
      <c r="O47" s="971"/>
      <c r="P47" s="971"/>
      <c r="Q47" s="971"/>
      <c r="R47" s="971"/>
      <c r="S47" s="971"/>
    </row>
    <row r="48" spans="1:19">
      <c r="A48" s="181">
        <v>5.0999999999999996</v>
      </c>
      <c r="B48" s="227" t="s">
        <v>183</v>
      </c>
      <c r="C48" s="176"/>
      <c r="D48" s="180"/>
      <c r="E48" s="180"/>
      <c r="F48" s="130"/>
      <c r="G48" s="167"/>
      <c r="H48" s="971"/>
      <c r="I48" s="971"/>
      <c r="J48" s="971"/>
      <c r="K48" s="971"/>
      <c r="L48" s="971"/>
      <c r="M48" s="971"/>
      <c r="N48" s="971">
        <f>Inputs!L90</f>
        <v>99.527562334594109</v>
      </c>
      <c r="O48" s="971">
        <f>Inputs!M90</f>
        <v>99.527562334594109</v>
      </c>
      <c r="P48" s="971">
        <f>Inputs!N90</f>
        <v>99.527562334594109</v>
      </c>
      <c r="Q48" s="971">
        <f>Inputs!O90</f>
        <v>99.527562334594109</v>
      </c>
      <c r="R48" s="971">
        <f>Inputs!P90</f>
        <v>99.527562334594109</v>
      </c>
      <c r="S48" s="971">
        <f>Inputs!Q90</f>
        <v>99.527562334594109</v>
      </c>
    </row>
    <row r="49" spans="1:19">
      <c r="A49" s="187"/>
      <c r="B49" s="182" t="s">
        <v>44</v>
      </c>
      <c r="C49" s="192"/>
      <c r="D49" s="191"/>
      <c r="E49" s="191"/>
      <c r="F49" s="154"/>
      <c r="G49" s="167"/>
      <c r="H49" s="992"/>
      <c r="I49" s="992"/>
      <c r="J49" s="992"/>
      <c r="K49" s="992"/>
      <c r="L49" s="992"/>
      <c r="M49" s="992"/>
      <c r="N49" s="992">
        <f t="shared" ref="N49:S49" si="15">SUM(N48)</f>
        <v>99.527562334594109</v>
      </c>
      <c r="O49" s="992">
        <f t="shared" si="15"/>
        <v>99.527562334594109</v>
      </c>
      <c r="P49" s="992">
        <f t="shared" si="15"/>
        <v>99.527562334594109</v>
      </c>
      <c r="Q49" s="992">
        <f t="shared" si="15"/>
        <v>99.527562334594109</v>
      </c>
      <c r="R49" s="992">
        <f t="shared" si="15"/>
        <v>99.527562334594109</v>
      </c>
      <c r="S49" s="992">
        <f t="shared" si="15"/>
        <v>99.527562334594109</v>
      </c>
    </row>
    <row r="50" spans="1:19">
      <c r="A50" s="254"/>
      <c r="B50" s="190"/>
      <c r="C50" s="189"/>
      <c r="D50" s="191"/>
      <c r="E50" s="191"/>
      <c r="F50" s="154"/>
      <c r="G50" s="135"/>
      <c r="H50" s="971"/>
      <c r="I50" s="971"/>
      <c r="J50" s="971"/>
      <c r="K50" s="971"/>
      <c r="L50" s="971"/>
      <c r="M50" s="971"/>
      <c r="N50" s="971"/>
      <c r="O50" s="971"/>
      <c r="P50" s="971"/>
      <c r="Q50" s="971"/>
      <c r="R50" s="971"/>
      <c r="S50" s="971"/>
    </row>
    <row r="51" spans="1:19">
      <c r="A51" s="254"/>
      <c r="B51" s="190"/>
      <c r="C51" s="168">
        <f>C21+C26+C35+C46</f>
        <v>1.5199982118254036</v>
      </c>
      <c r="D51" s="90"/>
      <c r="E51" s="228"/>
      <c r="F51" s="168">
        <f>F21+F26+F35+F46</f>
        <v>2.3569964236508074</v>
      </c>
      <c r="G51" s="194"/>
      <c r="H51" s="991"/>
      <c r="I51" s="991"/>
      <c r="J51" s="991"/>
      <c r="K51" s="991"/>
      <c r="L51" s="991"/>
      <c r="M51" s="991"/>
      <c r="N51" s="992">
        <f t="shared" ref="N51:S51" si="16">N21+N26+N35+N46+N49</f>
        <v>355.89969776910965</v>
      </c>
      <c r="O51" s="992">
        <f t="shared" si="16"/>
        <v>360.95728669779749</v>
      </c>
      <c r="P51" s="992">
        <f t="shared" si="16"/>
        <v>365.56860338965009</v>
      </c>
      <c r="Q51" s="992">
        <f t="shared" si="16"/>
        <v>370.26125835198582</v>
      </c>
      <c r="R51" s="992">
        <f t="shared" si="16"/>
        <v>375.03668629742299</v>
      </c>
      <c r="S51" s="992">
        <f t="shared" si="16"/>
        <v>379.89634724524399</v>
      </c>
    </row>
    <row r="52" spans="1:19">
      <c r="B52" s="88"/>
      <c r="H52" s="1001"/>
      <c r="I52" s="1001"/>
      <c r="J52" s="1001"/>
      <c r="K52" s="1001"/>
      <c r="L52" s="1001"/>
      <c r="M52" s="1001"/>
      <c r="N52" s="1001"/>
      <c r="O52" s="106"/>
      <c r="P52" s="106"/>
      <c r="Q52" s="106"/>
      <c r="R52" s="106"/>
      <c r="S52" s="106"/>
    </row>
    <row r="53" spans="1:19">
      <c r="A53" s="102"/>
      <c r="C53" s="102"/>
      <c r="D53" s="102"/>
      <c r="E53" s="102"/>
      <c r="F53" s="157"/>
      <c r="G53" s="107"/>
      <c r="H53"/>
      <c r="I53"/>
      <c r="J53"/>
      <c r="K53"/>
      <c r="L53"/>
      <c r="M53"/>
      <c r="N53"/>
      <c r="O53"/>
      <c r="P53"/>
      <c r="Q53"/>
      <c r="R53"/>
      <c r="S53"/>
    </row>
    <row r="54" spans="1:19">
      <c r="A54" s="102"/>
      <c r="C54" s="102"/>
      <c r="D54" s="102"/>
      <c r="E54" s="102"/>
      <c r="F54" s="157"/>
      <c r="G54" s="107"/>
      <c r="H54"/>
      <c r="I54"/>
      <c r="J54"/>
      <c r="K54"/>
      <c r="L54"/>
      <c r="M54"/>
      <c r="N54"/>
      <c r="O54"/>
      <c r="P54"/>
      <c r="Q54"/>
      <c r="R54"/>
      <c r="S54"/>
    </row>
    <row r="55" spans="1:19">
      <c r="A55" s="102"/>
      <c r="B55" s="152"/>
      <c r="C55" s="102"/>
      <c r="D55" s="102"/>
      <c r="E55" s="102"/>
      <c r="F55" s="157"/>
      <c r="G55" s="107"/>
      <c r="H55"/>
      <c r="I55"/>
      <c r="J55"/>
      <c r="K55"/>
      <c r="L55"/>
      <c r="M55"/>
      <c r="N55"/>
      <c r="O55"/>
      <c r="P55"/>
      <c r="Q55"/>
      <c r="R55"/>
      <c r="S55"/>
    </row>
    <row r="56" spans="1:19">
      <c r="A56" s="102"/>
      <c r="B56" s="152"/>
      <c r="C56" s="102"/>
      <c r="D56" s="102"/>
      <c r="E56" s="102"/>
      <c r="F56" s="157"/>
      <c r="G56" s="107"/>
      <c r="H56" s="1001"/>
      <c r="I56" s="1002"/>
      <c r="J56" s="1002"/>
      <c r="K56" s="1002"/>
      <c r="L56" s="1002"/>
      <c r="M56" s="1002"/>
      <c r="N56" s="255"/>
      <c r="O56" s="255"/>
      <c r="P56" s="255"/>
      <c r="Q56" s="255"/>
      <c r="R56" s="255"/>
      <c r="S56" s="255"/>
    </row>
    <row r="57" spans="1:19">
      <c r="B57" s="354" t="s">
        <v>229</v>
      </c>
      <c r="H57" s="979"/>
      <c r="I57" s="979"/>
      <c r="J57" s="979"/>
      <c r="K57" s="979"/>
      <c r="L57" s="979"/>
      <c r="M57" s="979"/>
      <c r="N57" s="979">
        <f>N51-N58</f>
        <v>256.37213543451554</v>
      </c>
      <c r="O57" s="979">
        <f t="shared" ref="O57:S57" si="17">O51-O58</f>
        <v>261.42972436320338</v>
      </c>
      <c r="P57" s="979">
        <f t="shared" si="17"/>
        <v>266.04104105505598</v>
      </c>
      <c r="Q57" s="979">
        <f t="shared" si="17"/>
        <v>270.73369601739171</v>
      </c>
      <c r="R57" s="979">
        <f t="shared" si="17"/>
        <v>275.50912396282888</v>
      </c>
      <c r="S57" s="979">
        <f t="shared" si="17"/>
        <v>280.36878491064988</v>
      </c>
    </row>
    <row r="58" spans="1:19">
      <c r="B58" s="354" t="s">
        <v>43</v>
      </c>
      <c r="H58" s="979"/>
      <c r="I58" s="979"/>
      <c r="J58" s="979"/>
      <c r="K58" s="979"/>
      <c r="L58" s="979"/>
      <c r="M58" s="979"/>
      <c r="N58" s="979">
        <f>N49</f>
        <v>99.527562334594109</v>
      </c>
      <c r="O58" s="979">
        <f t="shared" ref="O58:S58" si="18">O49</f>
        <v>99.527562334594109</v>
      </c>
      <c r="P58" s="979">
        <f t="shared" si="18"/>
        <v>99.527562334594109</v>
      </c>
      <c r="Q58" s="979">
        <f t="shared" si="18"/>
        <v>99.527562334594109</v>
      </c>
      <c r="R58" s="979">
        <f t="shared" si="18"/>
        <v>99.527562334594109</v>
      </c>
      <c r="S58" s="979">
        <f t="shared" si="18"/>
        <v>99.527562334594109</v>
      </c>
    </row>
    <row r="59" spans="1:19">
      <c r="B59" s="354" t="s">
        <v>232</v>
      </c>
      <c r="H59" s="979"/>
      <c r="I59" s="979"/>
      <c r="J59" s="979"/>
      <c r="K59" s="979"/>
      <c r="L59" s="979"/>
      <c r="M59" s="979"/>
      <c r="N59" s="980"/>
      <c r="O59" s="980"/>
      <c r="P59" s="980"/>
      <c r="Q59" s="980"/>
      <c r="R59" s="980"/>
      <c r="S59" s="980"/>
    </row>
    <row r="60" spans="1:19">
      <c r="B60" s="354" t="s">
        <v>238</v>
      </c>
      <c r="H60" s="979"/>
      <c r="I60" s="979"/>
      <c r="J60" s="979"/>
      <c r="K60" s="979"/>
      <c r="L60" s="979"/>
      <c r="M60" s="979"/>
      <c r="N60" s="979">
        <f>SUM(N61,N57:N59)*(Inputs!$M$27)</f>
        <v>46.939611138767866</v>
      </c>
      <c r="O60" s="979">
        <f>SUM(O61,O57:O59)*(Inputs!$M$27)</f>
        <v>47.606656542572509</v>
      </c>
      <c r="P60" s="979">
        <f>SUM(P61,P57:P59)*(Inputs!$M$27)</f>
        <v>48.214843101060943</v>
      </c>
      <c r="Q60" s="979">
        <f>SUM(Q61,Q57:Q59)*(Inputs!$M$27)</f>
        <v>48.833757364043407</v>
      </c>
      <c r="R60" s="979">
        <f>SUM(R61,R57:R59)*(Inputs!$M$27)</f>
        <v>49.463588555767117</v>
      </c>
      <c r="S60" s="979">
        <f>SUM(S61,S57:S59)*(Inputs!$M$27)</f>
        <v>50.104529238175232</v>
      </c>
    </row>
    <row r="61" spans="1:19">
      <c r="B61" s="354" t="s">
        <v>237</v>
      </c>
      <c r="H61" s="979"/>
      <c r="I61" s="979"/>
      <c r="J61" s="979"/>
      <c r="K61" s="979"/>
      <c r="L61" s="979"/>
      <c r="M61" s="979"/>
      <c r="N61" s="979">
        <f>SUM(N57:N59)*(Inputs!$M$26)</f>
        <v>32.030972799219867</v>
      </c>
      <c r="O61" s="979">
        <f>SUM(O57:O59)*(Inputs!$M$26)</f>
        <v>32.486155802801775</v>
      </c>
      <c r="P61" s="979">
        <f>SUM(P57:P59)*(Inputs!$M$26)</f>
        <v>32.901174305068508</v>
      </c>
      <c r="Q61" s="979">
        <f>SUM(Q57:Q59)*(Inputs!$M$26)</f>
        <v>33.323513251678719</v>
      </c>
      <c r="R61" s="979">
        <f>SUM(R57:R59)*(Inputs!$M$26)</f>
        <v>33.753301766768068</v>
      </c>
      <c r="S61" s="979">
        <f>SUM(S57:S59)*(Inputs!$M$26)</f>
        <v>34.190671252071958</v>
      </c>
    </row>
    <row r="62" spans="1:19">
      <c r="A62" s="95"/>
      <c r="B62" s="989" t="s">
        <v>85</v>
      </c>
      <c r="C62" s="95"/>
      <c r="D62" s="95"/>
      <c r="E62" s="95"/>
      <c r="F62" s="108"/>
      <c r="G62" s="108"/>
      <c r="H62" s="396"/>
      <c r="I62" s="396"/>
      <c r="J62" s="396"/>
      <c r="K62" s="396"/>
      <c r="L62" s="396"/>
      <c r="M62" s="396"/>
      <c r="N62" s="979">
        <f>SUM(N57:N61)*Inputs!$M$28</f>
        <v>30.440919719496819</v>
      </c>
      <c r="O62" s="979">
        <f>SUM(O57:O61)*Inputs!$M$28</f>
        <v>30.873506933022028</v>
      </c>
      <c r="P62" s="979">
        <f>SUM(P57:P61)*Inputs!$M$28</f>
        <v>31.267923455704572</v>
      </c>
      <c r="Q62" s="979">
        <f>SUM(Q57:Q61)*Inputs!$M$28</f>
        <v>31.66929702773956</v>
      </c>
      <c r="R62" s="979">
        <f>SUM(R57:R61)*Inputs!$M$28</f>
        <v>32.077750363397072</v>
      </c>
      <c r="S62" s="979">
        <f>SUM(S57:S61)*Inputs!$M$28</f>
        <v>32.49340834148439</v>
      </c>
    </row>
    <row r="63" spans="1:19">
      <c r="B63" s="989"/>
      <c r="H63" s="396"/>
      <c r="I63" s="396"/>
      <c r="J63" s="396"/>
      <c r="K63" s="396"/>
      <c r="L63" s="396"/>
      <c r="M63" s="396"/>
      <c r="N63" s="606"/>
      <c r="O63" s="606"/>
      <c r="P63" s="606"/>
      <c r="Q63" s="606"/>
      <c r="R63" s="606"/>
      <c r="S63" s="606"/>
    </row>
    <row r="64" spans="1:19">
      <c r="B64" s="988" t="s">
        <v>527</v>
      </c>
      <c r="H64" s="396"/>
      <c r="I64" s="396"/>
      <c r="J64" s="396"/>
      <c r="K64" s="396"/>
      <c r="L64" s="396"/>
      <c r="M64" s="396"/>
      <c r="N64" s="448">
        <f>SUM(N57:N63)</f>
        <v>465.31120142659421</v>
      </c>
      <c r="O64" s="448">
        <f t="shared" ref="O64:S64" si="19">SUM(O57:O63)</f>
        <v>471.92360597619381</v>
      </c>
      <c r="P64" s="448">
        <f t="shared" si="19"/>
        <v>477.95254425148414</v>
      </c>
      <c r="Q64" s="448">
        <f t="shared" si="19"/>
        <v>484.08782599544753</v>
      </c>
      <c r="R64" s="448">
        <f t="shared" si="19"/>
        <v>490.33132698335521</v>
      </c>
      <c r="S64" s="448">
        <f t="shared" si="19"/>
        <v>496.6849560769756</v>
      </c>
    </row>
    <row r="65" spans="2:19">
      <c r="B65" s="990" t="s">
        <v>39</v>
      </c>
      <c r="H65" s="979"/>
      <c r="I65" s="980"/>
      <c r="J65" s="980"/>
      <c r="K65" s="980"/>
      <c r="L65" s="980"/>
      <c r="M65" s="980"/>
      <c r="N65" s="981">
        <f>(N51*(1+Inputs!$M$29))-N64</f>
        <v>0</v>
      </c>
      <c r="O65" s="981">
        <f>(O51*(1+Inputs!$M$29))-O64</f>
        <v>0</v>
      </c>
      <c r="P65" s="981">
        <f>(P51*(1+Inputs!$M$29))-P64</f>
        <v>0</v>
      </c>
      <c r="Q65" s="981">
        <f>(Q51*(1+Inputs!$M$29))-Q64</f>
        <v>0</v>
      </c>
      <c r="R65" s="981">
        <f>(R51*(1+Inputs!$M$29))-R64</f>
        <v>0</v>
      </c>
      <c r="S65" s="981">
        <f>(S51*(1+Inputs!$M$29))-S64</f>
        <v>0</v>
      </c>
    </row>
  </sheetData>
  <mergeCells count="3">
    <mergeCell ref="A1:S1"/>
    <mergeCell ref="H3:M3"/>
    <mergeCell ref="N3:S3"/>
  </mergeCells>
  <pageMargins left="0.39370078740157483" right="0.39370078740157483" top="0.39370078740157483" bottom="0.98425196850393704" header="0.51181102362204722" footer="0.51181102362204722"/>
  <pageSetup paperSize="9" scale="60" orientation="landscape" r:id="rId1"/>
  <headerFooter alignWithMargins="0">
    <oddFooter>&amp;C&amp;P</oddFooter>
  </headerFooter>
  <rowBreaks count="1" manualBreakCount="1">
    <brk id="13"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1"/>
    <pageSetUpPr fitToPage="1"/>
  </sheetPr>
  <dimension ref="A1:S65"/>
  <sheetViews>
    <sheetView showGridLines="0" zoomScale="70" zoomScaleNormal="70" workbookViewId="0">
      <selection sqref="A1:S1"/>
    </sheetView>
  </sheetViews>
  <sheetFormatPr defaultRowHeight="12.75" outlineLevelCol="1"/>
  <cols>
    <col min="1" max="1" width="9" style="88" bestFit="1" customWidth="1"/>
    <col min="2" max="2" width="61.7109375" style="102" customWidth="1"/>
    <col min="3" max="3" width="9.7109375" style="88" bestFit="1" customWidth="1"/>
    <col min="4" max="4" width="26.85546875" style="88" bestFit="1" customWidth="1"/>
    <col min="5" max="5" width="8.5703125" style="88" bestFit="1" customWidth="1"/>
    <col min="6" max="6" width="8.5703125" style="158" bestFit="1" customWidth="1"/>
    <col min="7" max="7" width="1.5703125" style="158" customWidth="1"/>
    <col min="8" max="8" width="10.42578125" style="108" customWidth="1" outlineLevel="1"/>
    <col min="9" max="9" width="9.140625" style="158" outlineLevel="1"/>
    <col min="10" max="13" width="9.42578125" style="158" customWidth="1" outlineLevel="1"/>
    <col min="14" max="14" width="10.28515625" style="158" bestFit="1" customWidth="1"/>
    <col min="15" max="15" width="10.42578125" style="88" customWidth="1"/>
    <col min="16" max="16" width="11.7109375" style="88" customWidth="1"/>
    <col min="17" max="17" width="11" style="88" customWidth="1"/>
    <col min="18" max="18" width="10.85546875" style="88" customWidth="1"/>
    <col min="19" max="19" width="11.42578125" style="88" customWidth="1"/>
    <col min="20" max="256" width="9.140625" style="88"/>
    <col min="257" max="257" width="9" style="88" bestFit="1" customWidth="1"/>
    <col min="258" max="258" width="61.7109375" style="88" customWidth="1"/>
    <col min="259" max="259" width="9.7109375" style="88" bestFit="1" customWidth="1"/>
    <col min="260" max="260" width="11.5703125" style="88" bestFit="1" customWidth="1"/>
    <col min="261" max="262" width="8.5703125" style="88" bestFit="1" customWidth="1"/>
    <col min="263" max="263" width="1.5703125" style="88" customWidth="1"/>
    <col min="264" max="264" width="10.42578125" style="88" customWidth="1"/>
    <col min="265" max="265" width="9.140625" style="88"/>
    <col min="266" max="269" width="9.42578125" style="88" customWidth="1"/>
    <col min="270" max="270" width="10.28515625" style="88" bestFit="1" customWidth="1"/>
    <col min="271" max="271" width="10.42578125" style="88" customWidth="1"/>
    <col min="272" max="272" width="11.7109375" style="88" customWidth="1"/>
    <col min="273" max="273" width="11" style="88" customWidth="1"/>
    <col min="274" max="274" width="10.85546875" style="88" customWidth="1"/>
    <col min="275" max="275" width="11.42578125" style="88" customWidth="1"/>
    <col min="276" max="512" width="9.140625" style="88"/>
    <col min="513" max="513" width="9" style="88" bestFit="1" customWidth="1"/>
    <col min="514" max="514" width="61.7109375" style="88" customWidth="1"/>
    <col min="515" max="515" width="9.7109375" style="88" bestFit="1" customWidth="1"/>
    <col min="516" max="516" width="11.5703125" style="88" bestFit="1" customWidth="1"/>
    <col min="517" max="518" width="8.5703125" style="88" bestFit="1" customWidth="1"/>
    <col min="519" max="519" width="1.5703125" style="88" customWidth="1"/>
    <col min="520" max="520" width="10.42578125" style="88" customWidth="1"/>
    <col min="521" max="521" width="9.140625" style="88"/>
    <col min="522" max="525" width="9.42578125" style="88" customWidth="1"/>
    <col min="526" max="526" width="10.28515625" style="88" bestFit="1" customWidth="1"/>
    <col min="527" max="527" width="10.42578125" style="88" customWidth="1"/>
    <col min="528" max="528" width="11.7109375" style="88" customWidth="1"/>
    <col min="529" max="529" width="11" style="88" customWidth="1"/>
    <col min="530" max="530" width="10.85546875" style="88" customWidth="1"/>
    <col min="531" max="531" width="11.42578125" style="88" customWidth="1"/>
    <col min="532" max="768" width="9.140625" style="88"/>
    <col min="769" max="769" width="9" style="88" bestFit="1" customWidth="1"/>
    <col min="770" max="770" width="61.7109375" style="88" customWidth="1"/>
    <col min="771" max="771" width="9.7109375" style="88" bestFit="1" customWidth="1"/>
    <col min="772" max="772" width="11.5703125" style="88" bestFit="1" customWidth="1"/>
    <col min="773" max="774" width="8.5703125" style="88" bestFit="1" customWidth="1"/>
    <col min="775" max="775" width="1.5703125" style="88" customWidth="1"/>
    <col min="776" max="776" width="10.42578125" style="88" customWidth="1"/>
    <col min="777" max="777" width="9.140625" style="88"/>
    <col min="778" max="781" width="9.42578125" style="88" customWidth="1"/>
    <col min="782" max="782" width="10.28515625" style="88" bestFit="1" customWidth="1"/>
    <col min="783" max="783" width="10.42578125" style="88" customWidth="1"/>
    <col min="784" max="784" width="11.7109375" style="88" customWidth="1"/>
    <col min="785" max="785" width="11" style="88" customWidth="1"/>
    <col min="786" max="786" width="10.85546875" style="88" customWidth="1"/>
    <col min="787" max="787" width="11.42578125" style="88" customWidth="1"/>
    <col min="788" max="1024" width="9.140625" style="88"/>
    <col min="1025" max="1025" width="9" style="88" bestFit="1" customWidth="1"/>
    <col min="1026" max="1026" width="61.7109375" style="88" customWidth="1"/>
    <col min="1027" max="1027" width="9.7109375" style="88" bestFit="1" customWidth="1"/>
    <col min="1028" max="1028" width="11.5703125" style="88" bestFit="1" customWidth="1"/>
    <col min="1029" max="1030" width="8.5703125" style="88" bestFit="1" customWidth="1"/>
    <col min="1031" max="1031" width="1.5703125" style="88" customWidth="1"/>
    <col min="1032" max="1032" width="10.42578125" style="88" customWidth="1"/>
    <col min="1033" max="1033" width="9.140625" style="88"/>
    <col min="1034" max="1037" width="9.42578125" style="88" customWidth="1"/>
    <col min="1038" max="1038" width="10.28515625" style="88" bestFit="1" customWidth="1"/>
    <col min="1039" max="1039" width="10.42578125" style="88" customWidth="1"/>
    <col min="1040" max="1040" width="11.7109375" style="88" customWidth="1"/>
    <col min="1041" max="1041" width="11" style="88" customWidth="1"/>
    <col min="1042" max="1042" width="10.85546875" style="88" customWidth="1"/>
    <col min="1043" max="1043" width="11.42578125" style="88" customWidth="1"/>
    <col min="1044" max="1280" width="9.140625" style="88"/>
    <col min="1281" max="1281" width="9" style="88" bestFit="1" customWidth="1"/>
    <col min="1282" max="1282" width="61.7109375" style="88" customWidth="1"/>
    <col min="1283" max="1283" width="9.7109375" style="88" bestFit="1" customWidth="1"/>
    <col min="1284" max="1284" width="11.5703125" style="88" bestFit="1" customWidth="1"/>
    <col min="1285" max="1286" width="8.5703125" style="88" bestFit="1" customWidth="1"/>
    <col min="1287" max="1287" width="1.5703125" style="88" customWidth="1"/>
    <col min="1288" max="1288" width="10.42578125" style="88" customWidth="1"/>
    <col min="1289" max="1289" width="9.140625" style="88"/>
    <col min="1290" max="1293" width="9.42578125" style="88" customWidth="1"/>
    <col min="1294" max="1294" width="10.28515625" style="88" bestFit="1" customWidth="1"/>
    <col min="1295" max="1295" width="10.42578125" style="88" customWidth="1"/>
    <col min="1296" max="1296" width="11.7109375" style="88" customWidth="1"/>
    <col min="1297" max="1297" width="11" style="88" customWidth="1"/>
    <col min="1298" max="1298" width="10.85546875" style="88" customWidth="1"/>
    <col min="1299" max="1299" width="11.42578125" style="88" customWidth="1"/>
    <col min="1300" max="1536" width="9.140625" style="88"/>
    <col min="1537" max="1537" width="9" style="88" bestFit="1" customWidth="1"/>
    <col min="1538" max="1538" width="61.7109375" style="88" customWidth="1"/>
    <col min="1539" max="1539" width="9.7109375" style="88" bestFit="1" customWidth="1"/>
    <col min="1540" max="1540" width="11.5703125" style="88" bestFit="1" customWidth="1"/>
    <col min="1541" max="1542" width="8.5703125" style="88" bestFit="1" customWidth="1"/>
    <col min="1543" max="1543" width="1.5703125" style="88" customWidth="1"/>
    <col min="1544" max="1544" width="10.42578125" style="88" customWidth="1"/>
    <col min="1545" max="1545" width="9.140625" style="88"/>
    <col min="1546" max="1549" width="9.42578125" style="88" customWidth="1"/>
    <col min="1550" max="1550" width="10.28515625" style="88" bestFit="1" customWidth="1"/>
    <col min="1551" max="1551" width="10.42578125" style="88" customWidth="1"/>
    <col min="1552" max="1552" width="11.7109375" style="88" customWidth="1"/>
    <col min="1553" max="1553" width="11" style="88" customWidth="1"/>
    <col min="1554" max="1554" width="10.85546875" style="88" customWidth="1"/>
    <col min="1555" max="1555" width="11.42578125" style="88" customWidth="1"/>
    <col min="1556" max="1792" width="9.140625" style="88"/>
    <col min="1793" max="1793" width="9" style="88" bestFit="1" customWidth="1"/>
    <col min="1794" max="1794" width="61.7109375" style="88" customWidth="1"/>
    <col min="1795" max="1795" width="9.7109375" style="88" bestFit="1" customWidth="1"/>
    <col min="1796" max="1796" width="11.5703125" style="88" bestFit="1" customWidth="1"/>
    <col min="1797" max="1798" width="8.5703125" style="88" bestFit="1" customWidth="1"/>
    <col min="1799" max="1799" width="1.5703125" style="88" customWidth="1"/>
    <col min="1800" max="1800" width="10.42578125" style="88" customWidth="1"/>
    <col min="1801" max="1801" width="9.140625" style="88"/>
    <col min="1802" max="1805" width="9.42578125" style="88" customWidth="1"/>
    <col min="1806" max="1806" width="10.28515625" style="88" bestFit="1" customWidth="1"/>
    <col min="1807" max="1807" width="10.42578125" style="88" customWidth="1"/>
    <col min="1808" max="1808" width="11.7109375" style="88" customWidth="1"/>
    <col min="1809" max="1809" width="11" style="88" customWidth="1"/>
    <col min="1810" max="1810" width="10.85546875" style="88" customWidth="1"/>
    <col min="1811" max="1811" width="11.42578125" style="88" customWidth="1"/>
    <col min="1812" max="2048" width="9.140625" style="88"/>
    <col min="2049" max="2049" width="9" style="88" bestFit="1" customWidth="1"/>
    <col min="2050" max="2050" width="61.7109375" style="88" customWidth="1"/>
    <col min="2051" max="2051" width="9.7109375" style="88" bestFit="1" customWidth="1"/>
    <col min="2052" max="2052" width="11.5703125" style="88" bestFit="1" customWidth="1"/>
    <col min="2053" max="2054" width="8.5703125" style="88" bestFit="1" customWidth="1"/>
    <col min="2055" max="2055" width="1.5703125" style="88" customWidth="1"/>
    <col min="2056" max="2056" width="10.42578125" style="88" customWidth="1"/>
    <col min="2057" max="2057" width="9.140625" style="88"/>
    <col min="2058" max="2061" width="9.42578125" style="88" customWidth="1"/>
    <col min="2062" max="2062" width="10.28515625" style="88" bestFit="1" customWidth="1"/>
    <col min="2063" max="2063" width="10.42578125" style="88" customWidth="1"/>
    <col min="2064" max="2064" width="11.7109375" style="88" customWidth="1"/>
    <col min="2065" max="2065" width="11" style="88" customWidth="1"/>
    <col min="2066" max="2066" width="10.85546875" style="88" customWidth="1"/>
    <col min="2067" max="2067" width="11.42578125" style="88" customWidth="1"/>
    <col min="2068" max="2304" width="9.140625" style="88"/>
    <col min="2305" max="2305" width="9" style="88" bestFit="1" customWidth="1"/>
    <col min="2306" max="2306" width="61.7109375" style="88" customWidth="1"/>
    <col min="2307" max="2307" width="9.7109375" style="88" bestFit="1" customWidth="1"/>
    <col min="2308" max="2308" width="11.5703125" style="88" bestFit="1" customWidth="1"/>
    <col min="2309" max="2310" width="8.5703125" style="88" bestFit="1" customWidth="1"/>
    <col min="2311" max="2311" width="1.5703125" style="88" customWidth="1"/>
    <col min="2312" max="2312" width="10.42578125" style="88" customWidth="1"/>
    <col min="2313" max="2313" width="9.140625" style="88"/>
    <col min="2314" max="2317" width="9.42578125" style="88" customWidth="1"/>
    <col min="2318" max="2318" width="10.28515625" style="88" bestFit="1" customWidth="1"/>
    <col min="2319" max="2319" width="10.42578125" style="88" customWidth="1"/>
    <col min="2320" max="2320" width="11.7109375" style="88" customWidth="1"/>
    <col min="2321" max="2321" width="11" style="88" customWidth="1"/>
    <col min="2322" max="2322" width="10.85546875" style="88" customWidth="1"/>
    <col min="2323" max="2323" width="11.42578125" style="88" customWidth="1"/>
    <col min="2324" max="2560" width="9.140625" style="88"/>
    <col min="2561" max="2561" width="9" style="88" bestFit="1" customWidth="1"/>
    <col min="2562" max="2562" width="61.7109375" style="88" customWidth="1"/>
    <col min="2563" max="2563" width="9.7109375" style="88" bestFit="1" customWidth="1"/>
    <col min="2564" max="2564" width="11.5703125" style="88" bestFit="1" customWidth="1"/>
    <col min="2565" max="2566" width="8.5703125" style="88" bestFit="1" customWidth="1"/>
    <col min="2567" max="2567" width="1.5703125" style="88" customWidth="1"/>
    <col min="2568" max="2568" width="10.42578125" style="88" customWidth="1"/>
    <col min="2569" max="2569" width="9.140625" style="88"/>
    <col min="2570" max="2573" width="9.42578125" style="88" customWidth="1"/>
    <col min="2574" max="2574" width="10.28515625" style="88" bestFit="1" customWidth="1"/>
    <col min="2575" max="2575" width="10.42578125" style="88" customWidth="1"/>
    <col min="2576" max="2576" width="11.7109375" style="88" customWidth="1"/>
    <col min="2577" max="2577" width="11" style="88" customWidth="1"/>
    <col min="2578" max="2578" width="10.85546875" style="88" customWidth="1"/>
    <col min="2579" max="2579" width="11.42578125" style="88" customWidth="1"/>
    <col min="2580" max="2816" width="9.140625" style="88"/>
    <col min="2817" max="2817" width="9" style="88" bestFit="1" customWidth="1"/>
    <col min="2818" max="2818" width="61.7109375" style="88" customWidth="1"/>
    <col min="2819" max="2819" width="9.7109375" style="88" bestFit="1" customWidth="1"/>
    <col min="2820" max="2820" width="11.5703125" style="88" bestFit="1" customWidth="1"/>
    <col min="2821" max="2822" width="8.5703125" style="88" bestFit="1" customWidth="1"/>
    <col min="2823" max="2823" width="1.5703125" style="88" customWidth="1"/>
    <col min="2824" max="2824" width="10.42578125" style="88" customWidth="1"/>
    <col min="2825" max="2825" width="9.140625" style="88"/>
    <col min="2826" max="2829" width="9.42578125" style="88" customWidth="1"/>
    <col min="2830" max="2830" width="10.28515625" style="88" bestFit="1" customWidth="1"/>
    <col min="2831" max="2831" width="10.42578125" style="88" customWidth="1"/>
    <col min="2832" max="2832" width="11.7109375" style="88" customWidth="1"/>
    <col min="2833" max="2833" width="11" style="88" customWidth="1"/>
    <col min="2834" max="2834" width="10.85546875" style="88" customWidth="1"/>
    <col min="2835" max="2835" width="11.42578125" style="88" customWidth="1"/>
    <col min="2836" max="3072" width="9.140625" style="88"/>
    <col min="3073" max="3073" width="9" style="88" bestFit="1" customWidth="1"/>
    <col min="3074" max="3074" width="61.7109375" style="88" customWidth="1"/>
    <col min="3075" max="3075" width="9.7109375" style="88" bestFit="1" customWidth="1"/>
    <col min="3076" max="3076" width="11.5703125" style="88" bestFit="1" customWidth="1"/>
    <col min="3077" max="3078" width="8.5703125" style="88" bestFit="1" customWidth="1"/>
    <col min="3079" max="3079" width="1.5703125" style="88" customWidth="1"/>
    <col min="3080" max="3080" width="10.42578125" style="88" customWidth="1"/>
    <col min="3081" max="3081" width="9.140625" style="88"/>
    <col min="3082" max="3085" width="9.42578125" style="88" customWidth="1"/>
    <col min="3086" max="3086" width="10.28515625" style="88" bestFit="1" customWidth="1"/>
    <col min="3087" max="3087" width="10.42578125" style="88" customWidth="1"/>
    <col min="3088" max="3088" width="11.7109375" style="88" customWidth="1"/>
    <col min="3089" max="3089" width="11" style="88" customWidth="1"/>
    <col min="3090" max="3090" width="10.85546875" style="88" customWidth="1"/>
    <col min="3091" max="3091" width="11.42578125" style="88" customWidth="1"/>
    <col min="3092" max="3328" width="9.140625" style="88"/>
    <col min="3329" max="3329" width="9" style="88" bestFit="1" customWidth="1"/>
    <col min="3330" max="3330" width="61.7109375" style="88" customWidth="1"/>
    <col min="3331" max="3331" width="9.7109375" style="88" bestFit="1" customWidth="1"/>
    <col min="3332" max="3332" width="11.5703125" style="88" bestFit="1" customWidth="1"/>
    <col min="3333" max="3334" width="8.5703125" style="88" bestFit="1" customWidth="1"/>
    <col min="3335" max="3335" width="1.5703125" style="88" customWidth="1"/>
    <col min="3336" max="3336" width="10.42578125" style="88" customWidth="1"/>
    <col min="3337" max="3337" width="9.140625" style="88"/>
    <col min="3338" max="3341" width="9.42578125" style="88" customWidth="1"/>
    <col min="3342" max="3342" width="10.28515625" style="88" bestFit="1" customWidth="1"/>
    <col min="3343" max="3343" width="10.42578125" style="88" customWidth="1"/>
    <col min="3344" max="3344" width="11.7109375" style="88" customWidth="1"/>
    <col min="3345" max="3345" width="11" style="88" customWidth="1"/>
    <col min="3346" max="3346" width="10.85546875" style="88" customWidth="1"/>
    <col min="3347" max="3347" width="11.42578125" style="88" customWidth="1"/>
    <col min="3348" max="3584" width="9.140625" style="88"/>
    <col min="3585" max="3585" width="9" style="88" bestFit="1" customWidth="1"/>
    <col min="3586" max="3586" width="61.7109375" style="88" customWidth="1"/>
    <col min="3587" max="3587" width="9.7109375" style="88" bestFit="1" customWidth="1"/>
    <col min="3588" max="3588" width="11.5703125" style="88" bestFit="1" customWidth="1"/>
    <col min="3589" max="3590" width="8.5703125" style="88" bestFit="1" customWidth="1"/>
    <col min="3591" max="3591" width="1.5703125" style="88" customWidth="1"/>
    <col min="3592" max="3592" width="10.42578125" style="88" customWidth="1"/>
    <col min="3593" max="3593" width="9.140625" style="88"/>
    <col min="3594" max="3597" width="9.42578125" style="88" customWidth="1"/>
    <col min="3598" max="3598" width="10.28515625" style="88" bestFit="1" customWidth="1"/>
    <col min="3599" max="3599" width="10.42578125" style="88" customWidth="1"/>
    <col min="3600" max="3600" width="11.7109375" style="88" customWidth="1"/>
    <col min="3601" max="3601" width="11" style="88" customWidth="1"/>
    <col min="3602" max="3602" width="10.85546875" style="88" customWidth="1"/>
    <col min="3603" max="3603" width="11.42578125" style="88" customWidth="1"/>
    <col min="3604" max="3840" width="9.140625" style="88"/>
    <col min="3841" max="3841" width="9" style="88" bestFit="1" customWidth="1"/>
    <col min="3842" max="3842" width="61.7109375" style="88" customWidth="1"/>
    <col min="3843" max="3843" width="9.7109375" style="88" bestFit="1" customWidth="1"/>
    <col min="3844" max="3844" width="11.5703125" style="88" bestFit="1" customWidth="1"/>
    <col min="3845" max="3846" width="8.5703125" style="88" bestFit="1" customWidth="1"/>
    <col min="3847" max="3847" width="1.5703125" style="88" customWidth="1"/>
    <col min="3848" max="3848" width="10.42578125" style="88" customWidth="1"/>
    <col min="3849" max="3849" width="9.140625" style="88"/>
    <col min="3850" max="3853" width="9.42578125" style="88" customWidth="1"/>
    <col min="3854" max="3854" width="10.28515625" style="88" bestFit="1" customWidth="1"/>
    <col min="3855" max="3855" width="10.42578125" style="88" customWidth="1"/>
    <col min="3856" max="3856" width="11.7109375" style="88" customWidth="1"/>
    <col min="3857" max="3857" width="11" style="88" customWidth="1"/>
    <col min="3858" max="3858" width="10.85546875" style="88" customWidth="1"/>
    <col min="3859" max="3859" width="11.42578125" style="88" customWidth="1"/>
    <col min="3860" max="4096" width="9.140625" style="88"/>
    <col min="4097" max="4097" width="9" style="88" bestFit="1" customWidth="1"/>
    <col min="4098" max="4098" width="61.7109375" style="88" customWidth="1"/>
    <col min="4099" max="4099" width="9.7109375" style="88" bestFit="1" customWidth="1"/>
    <col min="4100" max="4100" width="11.5703125" style="88" bestFit="1" customWidth="1"/>
    <col min="4101" max="4102" width="8.5703125" style="88" bestFit="1" customWidth="1"/>
    <col min="4103" max="4103" width="1.5703125" style="88" customWidth="1"/>
    <col min="4104" max="4104" width="10.42578125" style="88" customWidth="1"/>
    <col min="4105" max="4105" width="9.140625" style="88"/>
    <col min="4106" max="4109" width="9.42578125" style="88" customWidth="1"/>
    <col min="4110" max="4110" width="10.28515625" style="88" bestFit="1" customWidth="1"/>
    <col min="4111" max="4111" width="10.42578125" style="88" customWidth="1"/>
    <col min="4112" max="4112" width="11.7109375" style="88" customWidth="1"/>
    <col min="4113" max="4113" width="11" style="88" customWidth="1"/>
    <col min="4114" max="4114" width="10.85546875" style="88" customWidth="1"/>
    <col min="4115" max="4115" width="11.42578125" style="88" customWidth="1"/>
    <col min="4116" max="4352" width="9.140625" style="88"/>
    <col min="4353" max="4353" width="9" style="88" bestFit="1" customWidth="1"/>
    <col min="4354" max="4354" width="61.7109375" style="88" customWidth="1"/>
    <col min="4355" max="4355" width="9.7109375" style="88" bestFit="1" customWidth="1"/>
    <col min="4356" max="4356" width="11.5703125" style="88" bestFit="1" customWidth="1"/>
    <col min="4357" max="4358" width="8.5703125" style="88" bestFit="1" customWidth="1"/>
    <col min="4359" max="4359" width="1.5703125" style="88" customWidth="1"/>
    <col min="4360" max="4360" width="10.42578125" style="88" customWidth="1"/>
    <col min="4361" max="4361" width="9.140625" style="88"/>
    <col min="4362" max="4365" width="9.42578125" style="88" customWidth="1"/>
    <col min="4366" max="4366" width="10.28515625" style="88" bestFit="1" customWidth="1"/>
    <col min="4367" max="4367" width="10.42578125" style="88" customWidth="1"/>
    <col min="4368" max="4368" width="11.7109375" style="88" customWidth="1"/>
    <col min="4369" max="4369" width="11" style="88" customWidth="1"/>
    <col min="4370" max="4370" width="10.85546875" style="88" customWidth="1"/>
    <col min="4371" max="4371" width="11.42578125" style="88" customWidth="1"/>
    <col min="4372" max="4608" width="9.140625" style="88"/>
    <col min="4609" max="4609" width="9" style="88" bestFit="1" customWidth="1"/>
    <col min="4610" max="4610" width="61.7109375" style="88" customWidth="1"/>
    <col min="4611" max="4611" width="9.7109375" style="88" bestFit="1" customWidth="1"/>
    <col min="4612" max="4612" width="11.5703125" style="88" bestFit="1" customWidth="1"/>
    <col min="4613" max="4614" width="8.5703125" style="88" bestFit="1" customWidth="1"/>
    <col min="4615" max="4615" width="1.5703125" style="88" customWidth="1"/>
    <col min="4616" max="4616" width="10.42578125" style="88" customWidth="1"/>
    <col min="4617" max="4617" width="9.140625" style="88"/>
    <col min="4618" max="4621" width="9.42578125" style="88" customWidth="1"/>
    <col min="4622" max="4622" width="10.28515625" style="88" bestFit="1" customWidth="1"/>
    <col min="4623" max="4623" width="10.42578125" style="88" customWidth="1"/>
    <col min="4624" max="4624" width="11.7109375" style="88" customWidth="1"/>
    <col min="4625" max="4625" width="11" style="88" customWidth="1"/>
    <col min="4626" max="4626" width="10.85546875" style="88" customWidth="1"/>
    <col min="4627" max="4627" width="11.42578125" style="88" customWidth="1"/>
    <col min="4628" max="4864" width="9.140625" style="88"/>
    <col min="4865" max="4865" width="9" style="88" bestFit="1" customWidth="1"/>
    <col min="4866" max="4866" width="61.7109375" style="88" customWidth="1"/>
    <col min="4867" max="4867" width="9.7109375" style="88" bestFit="1" customWidth="1"/>
    <col min="4868" max="4868" width="11.5703125" style="88" bestFit="1" customWidth="1"/>
    <col min="4869" max="4870" width="8.5703125" style="88" bestFit="1" customWidth="1"/>
    <col min="4871" max="4871" width="1.5703125" style="88" customWidth="1"/>
    <col min="4872" max="4872" width="10.42578125" style="88" customWidth="1"/>
    <col min="4873" max="4873" width="9.140625" style="88"/>
    <col min="4874" max="4877" width="9.42578125" style="88" customWidth="1"/>
    <col min="4878" max="4878" width="10.28515625" style="88" bestFit="1" customWidth="1"/>
    <col min="4879" max="4879" width="10.42578125" style="88" customWidth="1"/>
    <col min="4880" max="4880" width="11.7109375" style="88" customWidth="1"/>
    <col min="4881" max="4881" width="11" style="88" customWidth="1"/>
    <col min="4882" max="4882" width="10.85546875" style="88" customWidth="1"/>
    <col min="4883" max="4883" width="11.42578125" style="88" customWidth="1"/>
    <col min="4884" max="5120" width="9.140625" style="88"/>
    <col min="5121" max="5121" width="9" style="88" bestFit="1" customWidth="1"/>
    <col min="5122" max="5122" width="61.7109375" style="88" customWidth="1"/>
    <col min="5123" max="5123" width="9.7109375" style="88" bestFit="1" customWidth="1"/>
    <col min="5124" max="5124" width="11.5703125" style="88" bestFit="1" customWidth="1"/>
    <col min="5125" max="5126" width="8.5703125" style="88" bestFit="1" customWidth="1"/>
    <col min="5127" max="5127" width="1.5703125" style="88" customWidth="1"/>
    <col min="5128" max="5128" width="10.42578125" style="88" customWidth="1"/>
    <col min="5129" max="5129" width="9.140625" style="88"/>
    <col min="5130" max="5133" width="9.42578125" style="88" customWidth="1"/>
    <col min="5134" max="5134" width="10.28515625" style="88" bestFit="1" customWidth="1"/>
    <col min="5135" max="5135" width="10.42578125" style="88" customWidth="1"/>
    <col min="5136" max="5136" width="11.7109375" style="88" customWidth="1"/>
    <col min="5137" max="5137" width="11" style="88" customWidth="1"/>
    <col min="5138" max="5138" width="10.85546875" style="88" customWidth="1"/>
    <col min="5139" max="5139" width="11.42578125" style="88" customWidth="1"/>
    <col min="5140" max="5376" width="9.140625" style="88"/>
    <col min="5377" max="5377" width="9" style="88" bestFit="1" customWidth="1"/>
    <col min="5378" max="5378" width="61.7109375" style="88" customWidth="1"/>
    <col min="5379" max="5379" width="9.7109375" style="88" bestFit="1" customWidth="1"/>
    <col min="5380" max="5380" width="11.5703125" style="88" bestFit="1" customWidth="1"/>
    <col min="5381" max="5382" width="8.5703125" style="88" bestFit="1" customWidth="1"/>
    <col min="5383" max="5383" width="1.5703125" style="88" customWidth="1"/>
    <col min="5384" max="5384" width="10.42578125" style="88" customWidth="1"/>
    <col min="5385" max="5385" width="9.140625" style="88"/>
    <col min="5386" max="5389" width="9.42578125" style="88" customWidth="1"/>
    <col min="5390" max="5390" width="10.28515625" style="88" bestFit="1" customWidth="1"/>
    <col min="5391" max="5391" width="10.42578125" style="88" customWidth="1"/>
    <col min="5392" max="5392" width="11.7109375" style="88" customWidth="1"/>
    <col min="5393" max="5393" width="11" style="88" customWidth="1"/>
    <col min="5394" max="5394" width="10.85546875" style="88" customWidth="1"/>
    <col min="5395" max="5395" width="11.42578125" style="88" customWidth="1"/>
    <col min="5396" max="5632" width="9.140625" style="88"/>
    <col min="5633" max="5633" width="9" style="88" bestFit="1" customWidth="1"/>
    <col min="5634" max="5634" width="61.7109375" style="88" customWidth="1"/>
    <col min="5635" max="5635" width="9.7109375" style="88" bestFit="1" customWidth="1"/>
    <col min="5636" max="5636" width="11.5703125" style="88" bestFit="1" customWidth="1"/>
    <col min="5637" max="5638" width="8.5703125" style="88" bestFit="1" customWidth="1"/>
    <col min="5639" max="5639" width="1.5703125" style="88" customWidth="1"/>
    <col min="5640" max="5640" width="10.42578125" style="88" customWidth="1"/>
    <col min="5641" max="5641" width="9.140625" style="88"/>
    <col min="5642" max="5645" width="9.42578125" style="88" customWidth="1"/>
    <col min="5646" max="5646" width="10.28515625" style="88" bestFit="1" customWidth="1"/>
    <col min="5647" max="5647" width="10.42578125" style="88" customWidth="1"/>
    <col min="5648" max="5648" width="11.7109375" style="88" customWidth="1"/>
    <col min="5649" max="5649" width="11" style="88" customWidth="1"/>
    <col min="5650" max="5650" width="10.85546875" style="88" customWidth="1"/>
    <col min="5651" max="5651" width="11.42578125" style="88" customWidth="1"/>
    <col min="5652" max="5888" width="9.140625" style="88"/>
    <col min="5889" max="5889" width="9" style="88" bestFit="1" customWidth="1"/>
    <col min="5890" max="5890" width="61.7109375" style="88" customWidth="1"/>
    <col min="5891" max="5891" width="9.7109375" style="88" bestFit="1" customWidth="1"/>
    <col min="5892" max="5892" width="11.5703125" style="88" bestFit="1" customWidth="1"/>
    <col min="5893" max="5894" width="8.5703125" style="88" bestFit="1" customWidth="1"/>
    <col min="5895" max="5895" width="1.5703125" style="88" customWidth="1"/>
    <col min="5896" max="5896" width="10.42578125" style="88" customWidth="1"/>
    <col min="5897" max="5897" width="9.140625" style="88"/>
    <col min="5898" max="5901" width="9.42578125" style="88" customWidth="1"/>
    <col min="5902" max="5902" width="10.28515625" style="88" bestFit="1" customWidth="1"/>
    <col min="5903" max="5903" width="10.42578125" style="88" customWidth="1"/>
    <col min="5904" max="5904" width="11.7109375" style="88" customWidth="1"/>
    <col min="5905" max="5905" width="11" style="88" customWidth="1"/>
    <col min="5906" max="5906" width="10.85546875" style="88" customWidth="1"/>
    <col min="5907" max="5907" width="11.42578125" style="88" customWidth="1"/>
    <col min="5908" max="6144" width="9.140625" style="88"/>
    <col min="6145" max="6145" width="9" style="88" bestFit="1" customWidth="1"/>
    <col min="6146" max="6146" width="61.7109375" style="88" customWidth="1"/>
    <col min="6147" max="6147" width="9.7109375" style="88" bestFit="1" customWidth="1"/>
    <col min="6148" max="6148" width="11.5703125" style="88" bestFit="1" customWidth="1"/>
    <col min="6149" max="6150" width="8.5703125" style="88" bestFit="1" customWidth="1"/>
    <col min="6151" max="6151" width="1.5703125" style="88" customWidth="1"/>
    <col min="6152" max="6152" width="10.42578125" style="88" customWidth="1"/>
    <col min="6153" max="6153" width="9.140625" style="88"/>
    <col min="6154" max="6157" width="9.42578125" style="88" customWidth="1"/>
    <col min="6158" max="6158" width="10.28515625" style="88" bestFit="1" customWidth="1"/>
    <col min="6159" max="6159" width="10.42578125" style="88" customWidth="1"/>
    <col min="6160" max="6160" width="11.7109375" style="88" customWidth="1"/>
    <col min="6161" max="6161" width="11" style="88" customWidth="1"/>
    <col min="6162" max="6162" width="10.85546875" style="88" customWidth="1"/>
    <col min="6163" max="6163" width="11.42578125" style="88" customWidth="1"/>
    <col min="6164" max="6400" width="9.140625" style="88"/>
    <col min="6401" max="6401" width="9" style="88" bestFit="1" customWidth="1"/>
    <col min="6402" max="6402" width="61.7109375" style="88" customWidth="1"/>
    <col min="6403" max="6403" width="9.7109375" style="88" bestFit="1" customWidth="1"/>
    <col min="6404" max="6404" width="11.5703125" style="88" bestFit="1" customWidth="1"/>
    <col min="6405" max="6406" width="8.5703125" style="88" bestFit="1" customWidth="1"/>
    <col min="6407" max="6407" width="1.5703125" style="88" customWidth="1"/>
    <col min="6408" max="6408" width="10.42578125" style="88" customWidth="1"/>
    <col min="6409" max="6409" width="9.140625" style="88"/>
    <col min="6410" max="6413" width="9.42578125" style="88" customWidth="1"/>
    <col min="6414" max="6414" width="10.28515625" style="88" bestFit="1" customWidth="1"/>
    <col min="6415" max="6415" width="10.42578125" style="88" customWidth="1"/>
    <col min="6416" max="6416" width="11.7109375" style="88" customWidth="1"/>
    <col min="6417" max="6417" width="11" style="88" customWidth="1"/>
    <col min="6418" max="6418" width="10.85546875" style="88" customWidth="1"/>
    <col min="6419" max="6419" width="11.42578125" style="88" customWidth="1"/>
    <col min="6420" max="6656" width="9.140625" style="88"/>
    <col min="6657" max="6657" width="9" style="88" bestFit="1" customWidth="1"/>
    <col min="6658" max="6658" width="61.7109375" style="88" customWidth="1"/>
    <col min="6659" max="6659" width="9.7109375" style="88" bestFit="1" customWidth="1"/>
    <col min="6660" max="6660" width="11.5703125" style="88" bestFit="1" customWidth="1"/>
    <col min="6661" max="6662" width="8.5703125" style="88" bestFit="1" customWidth="1"/>
    <col min="6663" max="6663" width="1.5703125" style="88" customWidth="1"/>
    <col min="6664" max="6664" width="10.42578125" style="88" customWidth="1"/>
    <col min="6665" max="6665" width="9.140625" style="88"/>
    <col min="6666" max="6669" width="9.42578125" style="88" customWidth="1"/>
    <col min="6670" max="6670" width="10.28515625" style="88" bestFit="1" customWidth="1"/>
    <col min="6671" max="6671" width="10.42578125" style="88" customWidth="1"/>
    <col min="6672" max="6672" width="11.7109375" style="88" customWidth="1"/>
    <col min="6673" max="6673" width="11" style="88" customWidth="1"/>
    <col min="6674" max="6674" width="10.85546875" style="88" customWidth="1"/>
    <col min="6675" max="6675" width="11.42578125" style="88" customWidth="1"/>
    <col min="6676" max="6912" width="9.140625" style="88"/>
    <col min="6913" max="6913" width="9" style="88" bestFit="1" customWidth="1"/>
    <col min="6914" max="6914" width="61.7109375" style="88" customWidth="1"/>
    <col min="6915" max="6915" width="9.7109375" style="88" bestFit="1" customWidth="1"/>
    <col min="6916" max="6916" width="11.5703125" style="88" bestFit="1" customWidth="1"/>
    <col min="6917" max="6918" width="8.5703125" style="88" bestFit="1" customWidth="1"/>
    <col min="6919" max="6919" width="1.5703125" style="88" customWidth="1"/>
    <col min="6920" max="6920" width="10.42578125" style="88" customWidth="1"/>
    <col min="6921" max="6921" width="9.140625" style="88"/>
    <col min="6922" max="6925" width="9.42578125" style="88" customWidth="1"/>
    <col min="6926" max="6926" width="10.28515625" style="88" bestFit="1" customWidth="1"/>
    <col min="6927" max="6927" width="10.42578125" style="88" customWidth="1"/>
    <col min="6928" max="6928" width="11.7109375" style="88" customWidth="1"/>
    <col min="6929" max="6929" width="11" style="88" customWidth="1"/>
    <col min="6930" max="6930" width="10.85546875" style="88" customWidth="1"/>
    <col min="6931" max="6931" width="11.42578125" style="88" customWidth="1"/>
    <col min="6932" max="7168" width="9.140625" style="88"/>
    <col min="7169" max="7169" width="9" style="88" bestFit="1" customWidth="1"/>
    <col min="7170" max="7170" width="61.7109375" style="88" customWidth="1"/>
    <col min="7171" max="7171" width="9.7109375" style="88" bestFit="1" customWidth="1"/>
    <col min="7172" max="7172" width="11.5703125" style="88" bestFit="1" customWidth="1"/>
    <col min="7173" max="7174" width="8.5703125" style="88" bestFit="1" customWidth="1"/>
    <col min="7175" max="7175" width="1.5703125" style="88" customWidth="1"/>
    <col min="7176" max="7176" width="10.42578125" style="88" customWidth="1"/>
    <col min="7177" max="7177" width="9.140625" style="88"/>
    <col min="7178" max="7181" width="9.42578125" style="88" customWidth="1"/>
    <col min="7182" max="7182" width="10.28515625" style="88" bestFit="1" customWidth="1"/>
    <col min="7183" max="7183" width="10.42578125" style="88" customWidth="1"/>
    <col min="7184" max="7184" width="11.7109375" style="88" customWidth="1"/>
    <col min="7185" max="7185" width="11" style="88" customWidth="1"/>
    <col min="7186" max="7186" width="10.85546875" style="88" customWidth="1"/>
    <col min="7187" max="7187" width="11.42578125" style="88" customWidth="1"/>
    <col min="7188" max="7424" width="9.140625" style="88"/>
    <col min="7425" max="7425" width="9" style="88" bestFit="1" customWidth="1"/>
    <col min="7426" max="7426" width="61.7109375" style="88" customWidth="1"/>
    <col min="7427" max="7427" width="9.7109375" style="88" bestFit="1" customWidth="1"/>
    <col min="7428" max="7428" width="11.5703125" style="88" bestFit="1" customWidth="1"/>
    <col min="7429" max="7430" width="8.5703125" style="88" bestFit="1" customWidth="1"/>
    <col min="7431" max="7431" width="1.5703125" style="88" customWidth="1"/>
    <col min="7432" max="7432" width="10.42578125" style="88" customWidth="1"/>
    <col min="7433" max="7433" width="9.140625" style="88"/>
    <col min="7434" max="7437" width="9.42578125" style="88" customWidth="1"/>
    <col min="7438" max="7438" width="10.28515625" style="88" bestFit="1" customWidth="1"/>
    <col min="7439" max="7439" width="10.42578125" style="88" customWidth="1"/>
    <col min="7440" max="7440" width="11.7109375" style="88" customWidth="1"/>
    <col min="7441" max="7441" width="11" style="88" customWidth="1"/>
    <col min="7442" max="7442" width="10.85546875" style="88" customWidth="1"/>
    <col min="7443" max="7443" width="11.42578125" style="88" customWidth="1"/>
    <col min="7444" max="7680" width="9.140625" style="88"/>
    <col min="7681" max="7681" width="9" style="88" bestFit="1" customWidth="1"/>
    <col min="7682" max="7682" width="61.7109375" style="88" customWidth="1"/>
    <col min="7683" max="7683" width="9.7109375" style="88" bestFit="1" customWidth="1"/>
    <col min="7684" max="7684" width="11.5703125" style="88" bestFit="1" customWidth="1"/>
    <col min="7685" max="7686" width="8.5703125" style="88" bestFit="1" customWidth="1"/>
    <col min="7687" max="7687" width="1.5703125" style="88" customWidth="1"/>
    <col min="7688" max="7688" width="10.42578125" style="88" customWidth="1"/>
    <col min="7689" max="7689" width="9.140625" style="88"/>
    <col min="7690" max="7693" width="9.42578125" style="88" customWidth="1"/>
    <col min="7694" max="7694" width="10.28515625" style="88" bestFit="1" customWidth="1"/>
    <col min="7695" max="7695" width="10.42578125" style="88" customWidth="1"/>
    <col min="7696" max="7696" width="11.7109375" style="88" customWidth="1"/>
    <col min="7697" max="7697" width="11" style="88" customWidth="1"/>
    <col min="7698" max="7698" width="10.85546875" style="88" customWidth="1"/>
    <col min="7699" max="7699" width="11.42578125" style="88" customWidth="1"/>
    <col min="7700" max="7936" width="9.140625" style="88"/>
    <col min="7937" max="7937" width="9" style="88" bestFit="1" customWidth="1"/>
    <col min="7938" max="7938" width="61.7109375" style="88" customWidth="1"/>
    <col min="7939" max="7939" width="9.7109375" style="88" bestFit="1" customWidth="1"/>
    <col min="7940" max="7940" width="11.5703125" style="88" bestFit="1" customWidth="1"/>
    <col min="7941" max="7942" width="8.5703125" style="88" bestFit="1" customWidth="1"/>
    <col min="7943" max="7943" width="1.5703125" style="88" customWidth="1"/>
    <col min="7944" max="7944" width="10.42578125" style="88" customWidth="1"/>
    <col min="7945" max="7945" width="9.140625" style="88"/>
    <col min="7946" max="7949" width="9.42578125" style="88" customWidth="1"/>
    <col min="7950" max="7950" width="10.28515625" style="88" bestFit="1" customWidth="1"/>
    <col min="7951" max="7951" width="10.42578125" style="88" customWidth="1"/>
    <col min="7952" max="7952" width="11.7109375" style="88" customWidth="1"/>
    <col min="7953" max="7953" width="11" style="88" customWidth="1"/>
    <col min="7954" max="7954" width="10.85546875" style="88" customWidth="1"/>
    <col min="7955" max="7955" width="11.42578125" style="88" customWidth="1"/>
    <col min="7956" max="8192" width="9.140625" style="88"/>
    <col min="8193" max="8193" width="9" style="88" bestFit="1" customWidth="1"/>
    <col min="8194" max="8194" width="61.7109375" style="88" customWidth="1"/>
    <col min="8195" max="8195" width="9.7109375" style="88" bestFit="1" customWidth="1"/>
    <col min="8196" max="8196" width="11.5703125" style="88" bestFit="1" customWidth="1"/>
    <col min="8197" max="8198" width="8.5703125" style="88" bestFit="1" customWidth="1"/>
    <col min="8199" max="8199" width="1.5703125" style="88" customWidth="1"/>
    <col min="8200" max="8200" width="10.42578125" style="88" customWidth="1"/>
    <col min="8201" max="8201" width="9.140625" style="88"/>
    <col min="8202" max="8205" width="9.42578125" style="88" customWidth="1"/>
    <col min="8206" max="8206" width="10.28515625" style="88" bestFit="1" customWidth="1"/>
    <col min="8207" max="8207" width="10.42578125" style="88" customWidth="1"/>
    <col min="8208" max="8208" width="11.7109375" style="88" customWidth="1"/>
    <col min="8209" max="8209" width="11" style="88" customWidth="1"/>
    <col min="8210" max="8210" width="10.85546875" style="88" customWidth="1"/>
    <col min="8211" max="8211" width="11.42578125" style="88" customWidth="1"/>
    <col min="8212" max="8448" width="9.140625" style="88"/>
    <col min="8449" max="8449" width="9" style="88" bestFit="1" customWidth="1"/>
    <col min="8450" max="8450" width="61.7109375" style="88" customWidth="1"/>
    <col min="8451" max="8451" width="9.7109375" style="88" bestFit="1" customWidth="1"/>
    <col min="8452" max="8452" width="11.5703125" style="88" bestFit="1" customWidth="1"/>
    <col min="8453" max="8454" width="8.5703125" style="88" bestFit="1" customWidth="1"/>
    <col min="8455" max="8455" width="1.5703125" style="88" customWidth="1"/>
    <col min="8456" max="8456" width="10.42578125" style="88" customWidth="1"/>
    <col min="8457" max="8457" width="9.140625" style="88"/>
    <col min="8458" max="8461" width="9.42578125" style="88" customWidth="1"/>
    <col min="8462" max="8462" width="10.28515625" style="88" bestFit="1" customWidth="1"/>
    <col min="8463" max="8463" width="10.42578125" style="88" customWidth="1"/>
    <col min="8464" max="8464" width="11.7109375" style="88" customWidth="1"/>
    <col min="8465" max="8465" width="11" style="88" customWidth="1"/>
    <col min="8466" max="8466" width="10.85546875" style="88" customWidth="1"/>
    <col min="8467" max="8467" width="11.42578125" style="88" customWidth="1"/>
    <col min="8468" max="8704" width="9.140625" style="88"/>
    <col min="8705" max="8705" width="9" style="88" bestFit="1" customWidth="1"/>
    <col min="8706" max="8706" width="61.7109375" style="88" customWidth="1"/>
    <col min="8707" max="8707" width="9.7109375" style="88" bestFit="1" customWidth="1"/>
    <col min="8708" max="8708" width="11.5703125" style="88" bestFit="1" customWidth="1"/>
    <col min="8709" max="8710" width="8.5703125" style="88" bestFit="1" customWidth="1"/>
    <col min="8711" max="8711" width="1.5703125" style="88" customWidth="1"/>
    <col min="8712" max="8712" width="10.42578125" style="88" customWidth="1"/>
    <col min="8713" max="8713" width="9.140625" style="88"/>
    <col min="8714" max="8717" width="9.42578125" style="88" customWidth="1"/>
    <col min="8718" max="8718" width="10.28515625" style="88" bestFit="1" customWidth="1"/>
    <col min="8719" max="8719" width="10.42578125" style="88" customWidth="1"/>
    <col min="8720" max="8720" width="11.7109375" style="88" customWidth="1"/>
    <col min="8721" max="8721" width="11" style="88" customWidth="1"/>
    <col min="8722" max="8722" width="10.85546875" style="88" customWidth="1"/>
    <col min="8723" max="8723" width="11.42578125" style="88" customWidth="1"/>
    <col min="8724" max="8960" width="9.140625" style="88"/>
    <col min="8961" max="8961" width="9" style="88" bestFit="1" customWidth="1"/>
    <col min="8962" max="8962" width="61.7109375" style="88" customWidth="1"/>
    <col min="8963" max="8963" width="9.7109375" style="88" bestFit="1" customWidth="1"/>
    <col min="8964" max="8964" width="11.5703125" style="88" bestFit="1" customWidth="1"/>
    <col min="8965" max="8966" width="8.5703125" style="88" bestFit="1" customWidth="1"/>
    <col min="8967" max="8967" width="1.5703125" style="88" customWidth="1"/>
    <col min="8968" max="8968" width="10.42578125" style="88" customWidth="1"/>
    <col min="8969" max="8969" width="9.140625" style="88"/>
    <col min="8970" max="8973" width="9.42578125" style="88" customWidth="1"/>
    <col min="8974" max="8974" width="10.28515625" style="88" bestFit="1" customWidth="1"/>
    <col min="8975" max="8975" width="10.42578125" style="88" customWidth="1"/>
    <col min="8976" max="8976" width="11.7109375" style="88" customWidth="1"/>
    <col min="8977" max="8977" width="11" style="88" customWidth="1"/>
    <col min="8978" max="8978" width="10.85546875" style="88" customWidth="1"/>
    <col min="8979" max="8979" width="11.42578125" style="88" customWidth="1"/>
    <col min="8980" max="9216" width="9.140625" style="88"/>
    <col min="9217" max="9217" width="9" style="88" bestFit="1" customWidth="1"/>
    <col min="9218" max="9218" width="61.7109375" style="88" customWidth="1"/>
    <col min="9219" max="9219" width="9.7109375" style="88" bestFit="1" customWidth="1"/>
    <col min="9220" max="9220" width="11.5703125" style="88" bestFit="1" customWidth="1"/>
    <col min="9221" max="9222" width="8.5703125" style="88" bestFit="1" customWidth="1"/>
    <col min="9223" max="9223" width="1.5703125" style="88" customWidth="1"/>
    <col min="9224" max="9224" width="10.42578125" style="88" customWidth="1"/>
    <col min="9225" max="9225" width="9.140625" style="88"/>
    <col min="9226" max="9229" width="9.42578125" style="88" customWidth="1"/>
    <col min="9230" max="9230" width="10.28515625" style="88" bestFit="1" customWidth="1"/>
    <col min="9231" max="9231" width="10.42578125" style="88" customWidth="1"/>
    <col min="9232" max="9232" width="11.7109375" style="88" customWidth="1"/>
    <col min="9233" max="9233" width="11" style="88" customWidth="1"/>
    <col min="9234" max="9234" width="10.85546875" style="88" customWidth="1"/>
    <col min="9235" max="9235" width="11.42578125" style="88" customWidth="1"/>
    <col min="9236" max="9472" width="9.140625" style="88"/>
    <col min="9473" max="9473" width="9" style="88" bestFit="1" customWidth="1"/>
    <col min="9474" max="9474" width="61.7109375" style="88" customWidth="1"/>
    <col min="9475" max="9475" width="9.7109375" style="88" bestFit="1" customWidth="1"/>
    <col min="9476" max="9476" width="11.5703125" style="88" bestFit="1" customWidth="1"/>
    <col min="9477" max="9478" width="8.5703125" style="88" bestFit="1" customWidth="1"/>
    <col min="9479" max="9479" width="1.5703125" style="88" customWidth="1"/>
    <col min="9480" max="9480" width="10.42578125" style="88" customWidth="1"/>
    <col min="9481" max="9481" width="9.140625" style="88"/>
    <col min="9482" max="9485" width="9.42578125" style="88" customWidth="1"/>
    <col min="9486" max="9486" width="10.28515625" style="88" bestFit="1" customWidth="1"/>
    <col min="9487" max="9487" width="10.42578125" style="88" customWidth="1"/>
    <col min="9488" max="9488" width="11.7109375" style="88" customWidth="1"/>
    <col min="9489" max="9489" width="11" style="88" customWidth="1"/>
    <col min="9490" max="9490" width="10.85546875" style="88" customWidth="1"/>
    <col min="9491" max="9491" width="11.42578125" style="88" customWidth="1"/>
    <col min="9492" max="9728" width="9.140625" style="88"/>
    <col min="9729" max="9729" width="9" style="88" bestFit="1" customWidth="1"/>
    <col min="9730" max="9730" width="61.7109375" style="88" customWidth="1"/>
    <col min="9731" max="9731" width="9.7109375" style="88" bestFit="1" customWidth="1"/>
    <col min="9732" max="9732" width="11.5703125" style="88" bestFit="1" customWidth="1"/>
    <col min="9733" max="9734" width="8.5703125" style="88" bestFit="1" customWidth="1"/>
    <col min="9735" max="9735" width="1.5703125" style="88" customWidth="1"/>
    <col min="9736" max="9736" width="10.42578125" style="88" customWidth="1"/>
    <col min="9737" max="9737" width="9.140625" style="88"/>
    <col min="9738" max="9741" width="9.42578125" style="88" customWidth="1"/>
    <col min="9742" max="9742" width="10.28515625" style="88" bestFit="1" customWidth="1"/>
    <col min="9743" max="9743" width="10.42578125" style="88" customWidth="1"/>
    <col min="9744" max="9744" width="11.7109375" style="88" customWidth="1"/>
    <col min="9745" max="9745" width="11" style="88" customWidth="1"/>
    <col min="9746" max="9746" width="10.85546875" style="88" customWidth="1"/>
    <col min="9747" max="9747" width="11.42578125" style="88" customWidth="1"/>
    <col min="9748" max="9984" width="9.140625" style="88"/>
    <col min="9985" max="9985" width="9" style="88" bestFit="1" customWidth="1"/>
    <col min="9986" max="9986" width="61.7109375" style="88" customWidth="1"/>
    <col min="9987" max="9987" width="9.7109375" style="88" bestFit="1" customWidth="1"/>
    <col min="9988" max="9988" width="11.5703125" style="88" bestFit="1" customWidth="1"/>
    <col min="9989" max="9990" width="8.5703125" style="88" bestFit="1" customWidth="1"/>
    <col min="9991" max="9991" width="1.5703125" style="88" customWidth="1"/>
    <col min="9992" max="9992" width="10.42578125" style="88" customWidth="1"/>
    <col min="9993" max="9993" width="9.140625" style="88"/>
    <col min="9994" max="9997" width="9.42578125" style="88" customWidth="1"/>
    <col min="9998" max="9998" width="10.28515625" style="88" bestFit="1" customWidth="1"/>
    <col min="9999" max="9999" width="10.42578125" style="88" customWidth="1"/>
    <col min="10000" max="10000" width="11.7109375" style="88" customWidth="1"/>
    <col min="10001" max="10001" width="11" style="88" customWidth="1"/>
    <col min="10002" max="10002" width="10.85546875" style="88" customWidth="1"/>
    <col min="10003" max="10003" width="11.42578125" style="88" customWidth="1"/>
    <col min="10004" max="10240" width="9.140625" style="88"/>
    <col min="10241" max="10241" width="9" style="88" bestFit="1" customWidth="1"/>
    <col min="10242" max="10242" width="61.7109375" style="88" customWidth="1"/>
    <col min="10243" max="10243" width="9.7109375" style="88" bestFit="1" customWidth="1"/>
    <col min="10244" max="10244" width="11.5703125" style="88" bestFit="1" customWidth="1"/>
    <col min="10245" max="10246" width="8.5703125" style="88" bestFit="1" customWidth="1"/>
    <col min="10247" max="10247" width="1.5703125" style="88" customWidth="1"/>
    <col min="10248" max="10248" width="10.42578125" style="88" customWidth="1"/>
    <col min="10249" max="10249" width="9.140625" style="88"/>
    <col min="10250" max="10253" width="9.42578125" style="88" customWidth="1"/>
    <col min="10254" max="10254" width="10.28515625" style="88" bestFit="1" customWidth="1"/>
    <col min="10255" max="10255" width="10.42578125" style="88" customWidth="1"/>
    <col min="10256" max="10256" width="11.7109375" style="88" customWidth="1"/>
    <col min="10257" max="10257" width="11" style="88" customWidth="1"/>
    <col min="10258" max="10258" width="10.85546875" style="88" customWidth="1"/>
    <col min="10259" max="10259" width="11.42578125" style="88" customWidth="1"/>
    <col min="10260" max="10496" width="9.140625" style="88"/>
    <col min="10497" max="10497" width="9" style="88" bestFit="1" customWidth="1"/>
    <col min="10498" max="10498" width="61.7109375" style="88" customWidth="1"/>
    <col min="10499" max="10499" width="9.7109375" style="88" bestFit="1" customWidth="1"/>
    <col min="10500" max="10500" width="11.5703125" style="88" bestFit="1" customWidth="1"/>
    <col min="10501" max="10502" width="8.5703125" style="88" bestFit="1" customWidth="1"/>
    <col min="10503" max="10503" width="1.5703125" style="88" customWidth="1"/>
    <col min="10504" max="10504" width="10.42578125" style="88" customWidth="1"/>
    <col min="10505" max="10505" width="9.140625" style="88"/>
    <col min="10506" max="10509" width="9.42578125" style="88" customWidth="1"/>
    <col min="10510" max="10510" width="10.28515625" style="88" bestFit="1" customWidth="1"/>
    <col min="10511" max="10511" width="10.42578125" style="88" customWidth="1"/>
    <col min="10512" max="10512" width="11.7109375" style="88" customWidth="1"/>
    <col min="10513" max="10513" width="11" style="88" customWidth="1"/>
    <col min="10514" max="10514" width="10.85546875" style="88" customWidth="1"/>
    <col min="10515" max="10515" width="11.42578125" style="88" customWidth="1"/>
    <col min="10516" max="10752" width="9.140625" style="88"/>
    <col min="10753" max="10753" width="9" style="88" bestFit="1" customWidth="1"/>
    <col min="10754" max="10754" width="61.7109375" style="88" customWidth="1"/>
    <col min="10755" max="10755" width="9.7109375" style="88" bestFit="1" customWidth="1"/>
    <col min="10756" max="10756" width="11.5703125" style="88" bestFit="1" customWidth="1"/>
    <col min="10757" max="10758" width="8.5703125" style="88" bestFit="1" customWidth="1"/>
    <col min="10759" max="10759" width="1.5703125" style="88" customWidth="1"/>
    <col min="10760" max="10760" width="10.42578125" style="88" customWidth="1"/>
    <col min="10761" max="10761" width="9.140625" style="88"/>
    <col min="10762" max="10765" width="9.42578125" style="88" customWidth="1"/>
    <col min="10766" max="10766" width="10.28515625" style="88" bestFit="1" customWidth="1"/>
    <col min="10767" max="10767" width="10.42578125" style="88" customWidth="1"/>
    <col min="10768" max="10768" width="11.7109375" style="88" customWidth="1"/>
    <col min="10769" max="10769" width="11" style="88" customWidth="1"/>
    <col min="10770" max="10770" width="10.85546875" style="88" customWidth="1"/>
    <col min="10771" max="10771" width="11.42578125" style="88" customWidth="1"/>
    <col min="10772" max="11008" width="9.140625" style="88"/>
    <col min="11009" max="11009" width="9" style="88" bestFit="1" customWidth="1"/>
    <col min="11010" max="11010" width="61.7109375" style="88" customWidth="1"/>
    <col min="11011" max="11011" width="9.7109375" style="88" bestFit="1" customWidth="1"/>
    <col min="11012" max="11012" width="11.5703125" style="88" bestFit="1" customWidth="1"/>
    <col min="11013" max="11014" width="8.5703125" style="88" bestFit="1" customWidth="1"/>
    <col min="11015" max="11015" width="1.5703125" style="88" customWidth="1"/>
    <col min="11016" max="11016" width="10.42578125" style="88" customWidth="1"/>
    <col min="11017" max="11017" width="9.140625" style="88"/>
    <col min="11018" max="11021" width="9.42578125" style="88" customWidth="1"/>
    <col min="11022" max="11022" width="10.28515625" style="88" bestFit="1" customWidth="1"/>
    <col min="11023" max="11023" width="10.42578125" style="88" customWidth="1"/>
    <col min="11024" max="11024" width="11.7109375" style="88" customWidth="1"/>
    <col min="11025" max="11025" width="11" style="88" customWidth="1"/>
    <col min="11026" max="11026" width="10.85546875" style="88" customWidth="1"/>
    <col min="11027" max="11027" width="11.42578125" style="88" customWidth="1"/>
    <col min="11028" max="11264" width="9.140625" style="88"/>
    <col min="11265" max="11265" width="9" style="88" bestFit="1" customWidth="1"/>
    <col min="11266" max="11266" width="61.7109375" style="88" customWidth="1"/>
    <col min="11267" max="11267" width="9.7109375" style="88" bestFit="1" customWidth="1"/>
    <col min="11268" max="11268" width="11.5703125" style="88" bestFit="1" customWidth="1"/>
    <col min="11269" max="11270" width="8.5703125" style="88" bestFit="1" customWidth="1"/>
    <col min="11271" max="11271" width="1.5703125" style="88" customWidth="1"/>
    <col min="11272" max="11272" width="10.42578125" style="88" customWidth="1"/>
    <col min="11273" max="11273" width="9.140625" style="88"/>
    <col min="11274" max="11277" width="9.42578125" style="88" customWidth="1"/>
    <col min="11278" max="11278" width="10.28515625" style="88" bestFit="1" customWidth="1"/>
    <col min="11279" max="11279" width="10.42578125" style="88" customWidth="1"/>
    <col min="11280" max="11280" width="11.7109375" style="88" customWidth="1"/>
    <col min="11281" max="11281" width="11" style="88" customWidth="1"/>
    <col min="11282" max="11282" width="10.85546875" style="88" customWidth="1"/>
    <col min="11283" max="11283" width="11.42578125" style="88" customWidth="1"/>
    <col min="11284" max="11520" width="9.140625" style="88"/>
    <col min="11521" max="11521" width="9" style="88" bestFit="1" customWidth="1"/>
    <col min="11522" max="11522" width="61.7109375" style="88" customWidth="1"/>
    <col min="11523" max="11523" width="9.7109375" style="88" bestFit="1" customWidth="1"/>
    <col min="11524" max="11524" width="11.5703125" style="88" bestFit="1" customWidth="1"/>
    <col min="11525" max="11526" width="8.5703125" style="88" bestFit="1" customWidth="1"/>
    <col min="11527" max="11527" width="1.5703125" style="88" customWidth="1"/>
    <col min="11528" max="11528" width="10.42578125" style="88" customWidth="1"/>
    <col min="11529" max="11529" width="9.140625" style="88"/>
    <col min="11530" max="11533" width="9.42578125" style="88" customWidth="1"/>
    <col min="11534" max="11534" width="10.28515625" style="88" bestFit="1" customWidth="1"/>
    <col min="11535" max="11535" width="10.42578125" style="88" customWidth="1"/>
    <col min="11536" max="11536" width="11.7109375" style="88" customWidth="1"/>
    <col min="11537" max="11537" width="11" style="88" customWidth="1"/>
    <col min="11538" max="11538" width="10.85546875" style="88" customWidth="1"/>
    <col min="11539" max="11539" width="11.42578125" style="88" customWidth="1"/>
    <col min="11540" max="11776" width="9.140625" style="88"/>
    <col min="11777" max="11777" width="9" style="88" bestFit="1" customWidth="1"/>
    <col min="11778" max="11778" width="61.7109375" style="88" customWidth="1"/>
    <col min="11779" max="11779" width="9.7109375" style="88" bestFit="1" customWidth="1"/>
    <col min="11780" max="11780" width="11.5703125" style="88" bestFit="1" customWidth="1"/>
    <col min="11781" max="11782" width="8.5703125" style="88" bestFit="1" customWidth="1"/>
    <col min="11783" max="11783" width="1.5703125" style="88" customWidth="1"/>
    <col min="11784" max="11784" width="10.42578125" style="88" customWidth="1"/>
    <col min="11785" max="11785" width="9.140625" style="88"/>
    <col min="11786" max="11789" width="9.42578125" style="88" customWidth="1"/>
    <col min="11790" max="11790" width="10.28515625" style="88" bestFit="1" customWidth="1"/>
    <col min="11791" max="11791" width="10.42578125" style="88" customWidth="1"/>
    <col min="11792" max="11792" width="11.7109375" style="88" customWidth="1"/>
    <col min="11793" max="11793" width="11" style="88" customWidth="1"/>
    <col min="11794" max="11794" width="10.85546875" style="88" customWidth="1"/>
    <col min="11795" max="11795" width="11.42578125" style="88" customWidth="1"/>
    <col min="11796" max="12032" width="9.140625" style="88"/>
    <col min="12033" max="12033" width="9" style="88" bestFit="1" customWidth="1"/>
    <col min="12034" max="12034" width="61.7109375" style="88" customWidth="1"/>
    <col min="12035" max="12035" width="9.7109375" style="88" bestFit="1" customWidth="1"/>
    <col min="12036" max="12036" width="11.5703125" style="88" bestFit="1" customWidth="1"/>
    <col min="12037" max="12038" width="8.5703125" style="88" bestFit="1" customWidth="1"/>
    <col min="12039" max="12039" width="1.5703125" style="88" customWidth="1"/>
    <col min="12040" max="12040" width="10.42578125" style="88" customWidth="1"/>
    <col min="12041" max="12041" width="9.140625" style="88"/>
    <col min="12042" max="12045" width="9.42578125" style="88" customWidth="1"/>
    <col min="12046" max="12046" width="10.28515625" style="88" bestFit="1" customWidth="1"/>
    <col min="12047" max="12047" width="10.42578125" style="88" customWidth="1"/>
    <col min="12048" max="12048" width="11.7109375" style="88" customWidth="1"/>
    <col min="12049" max="12049" width="11" style="88" customWidth="1"/>
    <col min="12050" max="12050" width="10.85546875" style="88" customWidth="1"/>
    <col min="12051" max="12051" width="11.42578125" style="88" customWidth="1"/>
    <col min="12052" max="12288" width="9.140625" style="88"/>
    <col min="12289" max="12289" width="9" style="88" bestFit="1" customWidth="1"/>
    <col min="12290" max="12290" width="61.7109375" style="88" customWidth="1"/>
    <col min="12291" max="12291" width="9.7109375" style="88" bestFit="1" customWidth="1"/>
    <col min="12292" max="12292" width="11.5703125" style="88" bestFit="1" customWidth="1"/>
    <col min="12293" max="12294" width="8.5703125" style="88" bestFit="1" customWidth="1"/>
    <col min="12295" max="12295" width="1.5703125" style="88" customWidth="1"/>
    <col min="12296" max="12296" width="10.42578125" style="88" customWidth="1"/>
    <col min="12297" max="12297" width="9.140625" style="88"/>
    <col min="12298" max="12301" width="9.42578125" style="88" customWidth="1"/>
    <col min="12302" max="12302" width="10.28515625" style="88" bestFit="1" customWidth="1"/>
    <col min="12303" max="12303" width="10.42578125" style="88" customWidth="1"/>
    <col min="12304" max="12304" width="11.7109375" style="88" customWidth="1"/>
    <col min="12305" max="12305" width="11" style="88" customWidth="1"/>
    <col min="12306" max="12306" width="10.85546875" style="88" customWidth="1"/>
    <col min="12307" max="12307" width="11.42578125" style="88" customWidth="1"/>
    <col min="12308" max="12544" width="9.140625" style="88"/>
    <col min="12545" max="12545" width="9" style="88" bestFit="1" customWidth="1"/>
    <col min="12546" max="12546" width="61.7109375" style="88" customWidth="1"/>
    <col min="12547" max="12547" width="9.7109375" style="88" bestFit="1" customWidth="1"/>
    <col min="12548" max="12548" width="11.5703125" style="88" bestFit="1" customWidth="1"/>
    <col min="12549" max="12550" width="8.5703125" style="88" bestFit="1" customWidth="1"/>
    <col min="12551" max="12551" width="1.5703125" style="88" customWidth="1"/>
    <col min="12552" max="12552" width="10.42578125" style="88" customWidth="1"/>
    <col min="12553" max="12553" width="9.140625" style="88"/>
    <col min="12554" max="12557" width="9.42578125" style="88" customWidth="1"/>
    <col min="12558" max="12558" width="10.28515625" style="88" bestFit="1" customWidth="1"/>
    <col min="12559" max="12559" width="10.42578125" style="88" customWidth="1"/>
    <col min="12560" max="12560" width="11.7109375" style="88" customWidth="1"/>
    <col min="12561" max="12561" width="11" style="88" customWidth="1"/>
    <col min="12562" max="12562" width="10.85546875" style="88" customWidth="1"/>
    <col min="12563" max="12563" width="11.42578125" style="88" customWidth="1"/>
    <col min="12564" max="12800" width="9.140625" style="88"/>
    <col min="12801" max="12801" width="9" style="88" bestFit="1" customWidth="1"/>
    <col min="12802" max="12802" width="61.7109375" style="88" customWidth="1"/>
    <col min="12803" max="12803" width="9.7109375" style="88" bestFit="1" customWidth="1"/>
    <col min="12804" max="12804" width="11.5703125" style="88" bestFit="1" customWidth="1"/>
    <col min="12805" max="12806" width="8.5703125" style="88" bestFit="1" customWidth="1"/>
    <col min="12807" max="12807" width="1.5703125" style="88" customWidth="1"/>
    <col min="12808" max="12808" width="10.42578125" style="88" customWidth="1"/>
    <col min="12809" max="12809" width="9.140625" style="88"/>
    <col min="12810" max="12813" width="9.42578125" style="88" customWidth="1"/>
    <col min="12814" max="12814" width="10.28515625" style="88" bestFit="1" customWidth="1"/>
    <col min="12815" max="12815" width="10.42578125" style="88" customWidth="1"/>
    <col min="12816" max="12816" width="11.7109375" style="88" customWidth="1"/>
    <col min="12817" max="12817" width="11" style="88" customWidth="1"/>
    <col min="12818" max="12818" width="10.85546875" style="88" customWidth="1"/>
    <col min="12819" max="12819" width="11.42578125" style="88" customWidth="1"/>
    <col min="12820" max="13056" width="9.140625" style="88"/>
    <col min="13057" max="13057" width="9" style="88" bestFit="1" customWidth="1"/>
    <col min="13058" max="13058" width="61.7109375" style="88" customWidth="1"/>
    <col min="13059" max="13059" width="9.7109375" style="88" bestFit="1" customWidth="1"/>
    <col min="13060" max="13060" width="11.5703125" style="88" bestFit="1" customWidth="1"/>
    <col min="13061" max="13062" width="8.5703125" style="88" bestFit="1" customWidth="1"/>
    <col min="13063" max="13063" width="1.5703125" style="88" customWidth="1"/>
    <col min="13064" max="13064" width="10.42578125" style="88" customWidth="1"/>
    <col min="13065" max="13065" width="9.140625" style="88"/>
    <col min="13066" max="13069" width="9.42578125" style="88" customWidth="1"/>
    <col min="13070" max="13070" width="10.28515625" style="88" bestFit="1" customWidth="1"/>
    <col min="13071" max="13071" width="10.42578125" style="88" customWidth="1"/>
    <col min="13072" max="13072" width="11.7109375" style="88" customWidth="1"/>
    <col min="13073" max="13073" width="11" style="88" customWidth="1"/>
    <col min="13074" max="13074" width="10.85546875" style="88" customWidth="1"/>
    <col min="13075" max="13075" width="11.42578125" style="88" customWidth="1"/>
    <col min="13076" max="13312" width="9.140625" style="88"/>
    <col min="13313" max="13313" width="9" style="88" bestFit="1" customWidth="1"/>
    <col min="13314" max="13314" width="61.7109375" style="88" customWidth="1"/>
    <col min="13315" max="13315" width="9.7109375" style="88" bestFit="1" customWidth="1"/>
    <col min="13316" max="13316" width="11.5703125" style="88" bestFit="1" customWidth="1"/>
    <col min="13317" max="13318" width="8.5703125" style="88" bestFit="1" customWidth="1"/>
    <col min="13319" max="13319" width="1.5703125" style="88" customWidth="1"/>
    <col min="13320" max="13320" width="10.42578125" style="88" customWidth="1"/>
    <col min="13321" max="13321" width="9.140625" style="88"/>
    <col min="13322" max="13325" width="9.42578125" style="88" customWidth="1"/>
    <col min="13326" max="13326" width="10.28515625" style="88" bestFit="1" customWidth="1"/>
    <col min="13327" max="13327" width="10.42578125" style="88" customWidth="1"/>
    <col min="13328" max="13328" width="11.7109375" style="88" customWidth="1"/>
    <col min="13329" max="13329" width="11" style="88" customWidth="1"/>
    <col min="13330" max="13330" width="10.85546875" style="88" customWidth="1"/>
    <col min="13331" max="13331" width="11.42578125" style="88" customWidth="1"/>
    <col min="13332" max="13568" width="9.140625" style="88"/>
    <col min="13569" max="13569" width="9" style="88" bestFit="1" customWidth="1"/>
    <col min="13570" max="13570" width="61.7109375" style="88" customWidth="1"/>
    <col min="13571" max="13571" width="9.7109375" style="88" bestFit="1" customWidth="1"/>
    <col min="13572" max="13572" width="11.5703125" style="88" bestFit="1" customWidth="1"/>
    <col min="13573" max="13574" width="8.5703125" style="88" bestFit="1" customWidth="1"/>
    <col min="13575" max="13575" width="1.5703125" style="88" customWidth="1"/>
    <col min="13576" max="13576" width="10.42578125" style="88" customWidth="1"/>
    <col min="13577" max="13577" width="9.140625" style="88"/>
    <col min="13578" max="13581" width="9.42578125" style="88" customWidth="1"/>
    <col min="13582" max="13582" width="10.28515625" style="88" bestFit="1" customWidth="1"/>
    <col min="13583" max="13583" width="10.42578125" style="88" customWidth="1"/>
    <col min="13584" max="13584" width="11.7109375" style="88" customWidth="1"/>
    <col min="13585" max="13585" width="11" style="88" customWidth="1"/>
    <col min="13586" max="13586" width="10.85546875" style="88" customWidth="1"/>
    <col min="13587" max="13587" width="11.42578125" style="88" customWidth="1"/>
    <col min="13588" max="13824" width="9.140625" style="88"/>
    <col min="13825" max="13825" width="9" style="88" bestFit="1" customWidth="1"/>
    <col min="13826" max="13826" width="61.7109375" style="88" customWidth="1"/>
    <col min="13827" max="13827" width="9.7109375" style="88" bestFit="1" customWidth="1"/>
    <col min="13828" max="13828" width="11.5703125" style="88" bestFit="1" customWidth="1"/>
    <col min="13829" max="13830" width="8.5703125" style="88" bestFit="1" customWidth="1"/>
    <col min="13831" max="13831" width="1.5703125" style="88" customWidth="1"/>
    <col min="13832" max="13832" width="10.42578125" style="88" customWidth="1"/>
    <col min="13833" max="13833" width="9.140625" style="88"/>
    <col min="13834" max="13837" width="9.42578125" style="88" customWidth="1"/>
    <col min="13838" max="13838" width="10.28515625" style="88" bestFit="1" customWidth="1"/>
    <col min="13839" max="13839" width="10.42578125" style="88" customWidth="1"/>
    <col min="13840" max="13840" width="11.7109375" style="88" customWidth="1"/>
    <col min="13841" max="13841" width="11" style="88" customWidth="1"/>
    <col min="13842" max="13842" width="10.85546875" style="88" customWidth="1"/>
    <col min="13843" max="13843" width="11.42578125" style="88" customWidth="1"/>
    <col min="13844" max="14080" width="9.140625" style="88"/>
    <col min="14081" max="14081" width="9" style="88" bestFit="1" customWidth="1"/>
    <col min="14082" max="14082" width="61.7109375" style="88" customWidth="1"/>
    <col min="14083" max="14083" width="9.7109375" style="88" bestFit="1" customWidth="1"/>
    <col min="14084" max="14084" width="11.5703125" style="88" bestFit="1" customWidth="1"/>
    <col min="14085" max="14086" width="8.5703125" style="88" bestFit="1" customWidth="1"/>
    <col min="14087" max="14087" width="1.5703125" style="88" customWidth="1"/>
    <col min="14088" max="14088" width="10.42578125" style="88" customWidth="1"/>
    <col min="14089" max="14089" width="9.140625" style="88"/>
    <col min="14090" max="14093" width="9.42578125" style="88" customWidth="1"/>
    <col min="14094" max="14094" width="10.28515625" style="88" bestFit="1" customWidth="1"/>
    <col min="14095" max="14095" width="10.42578125" style="88" customWidth="1"/>
    <col min="14096" max="14096" width="11.7109375" style="88" customWidth="1"/>
    <col min="14097" max="14097" width="11" style="88" customWidth="1"/>
    <col min="14098" max="14098" width="10.85546875" style="88" customWidth="1"/>
    <col min="14099" max="14099" width="11.42578125" style="88" customWidth="1"/>
    <col min="14100" max="14336" width="9.140625" style="88"/>
    <col min="14337" max="14337" width="9" style="88" bestFit="1" customWidth="1"/>
    <col min="14338" max="14338" width="61.7109375" style="88" customWidth="1"/>
    <col min="14339" max="14339" width="9.7109375" style="88" bestFit="1" customWidth="1"/>
    <col min="14340" max="14340" width="11.5703125" style="88" bestFit="1" customWidth="1"/>
    <col min="14341" max="14342" width="8.5703125" style="88" bestFit="1" customWidth="1"/>
    <col min="14343" max="14343" width="1.5703125" style="88" customWidth="1"/>
    <col min="14344" max="14344" width="10.42578125" style="88" customWidth="1"/>
    <col min="14345" max="14345" width="9.140625" style="88"/>
    <col min="14346" max="14349" width="9.42578125" style="88" customWidth="1"/>
    <col min="14350" max="14350" width="10.28515625" style="88" bestFit="1" customWidth="1"/>
    <col min="14351" max="14351" width="10.42578125" style="88" customWidth="1"/>
    <col min="14352" max="14352" width="11.7109375" style="88" customWidth="1"/>
    <col min="14353" max="14353" width="11" style="88" customWidth="1"/>
    <col min="14354" max="14354" width="10.85546875" style="88" customWidth="1"/>
    <col min="14355" max="14355" width="11.42578125" style="88" customWidth="1"/>
    <col min="14356" max="14592" width="9.140625" style="88"/>
    <col min="14593" max="14593" width="9" style="88" bestFit="1" customWidth="1"/>
    <col min="14594" max="14594" width="61.7109375" style="88" customWidth="1"/>
    <col min="14595" max="14595" width="9.7109375" style="88" bestFit="1" customWidth="1"/>
    <col min="14596" max="14596" width="11.5703125" style="88" bestFit="1" customWidth="1"/>
    <col min="14597" max="14598" width="8.5703125" style="88" bestFit="1" customWidth="1"/>
    <col min="14599" max="14599" width="1.5703125" style="88" customWidth="1"/>
    <col min="14600" max="14600" width="10.42578125" style="88" customWidth="1"/>
    <col min="14601" max="14601" width="9.140625" style="88"/>
    <col min="14602" max="14605" width="9.42578125" style="88" customWidth="1"/>
    <col min="14606" max="14606" width="10.28515625" style="88" bestFit="1" customWidth="1"/>
    <col min="14607" max="14607" width="10.42578125" style="88" customWidth="1"/>
    <col min="14608" max="14608" width="11.7109375" style="88" customWidth="1"/>
    <col min="14609" max="14609" width="11" style="88" customWidth="1"/>
    <col min="14610" max="14610" width="10.85546875" style="88" customWidth="1"/>
    <col min="14611" max="14611" width="11.42578125" style="88" customWidth="1"/>
    <col min="14612" max="14848" width="9.140625" style="88"/>
    <col min="14849" max="14849" width="9" style="88" bestFit="1" customWidth="1"/>
    <col min="14850" max="14850" width="61.7109375" style="88" customWidth="1"/>
    <col min="14851" max="14851" width="9.7109375" style="88" bestFit="1" customWidth="1"/>
    <col min="14852" max="14852" width="11.5703125" style="88" bestFit="1" customWidth="1"/>
    <col min="14853" max="14854" width="8.5703125" style="88" bestFit="1" customWidth="1"/>
    <col min="14855" max="14855" width="1.5703125" style="88" customWidth="1"/>
    <col min="14856" max="14856" width="10.42578125" style="88" customWidth="1"/>
    <col min="14857" max="14857" width="9.140625" style="88"/>
    <col min="14858" max="14861" width="9.42578125" style="88" customWidth="1"/>
    <col min="14862" max="14862" width="10.28515625" style="88" bestFit="1" customWidth="1"/>
    <col min="14863" max="14863" width="10.42578125" style="88" customWidth="1"/>
    <col min="14864" max="14864" width="11.7109375" style="88" customWidth="1"/>
    <col min="14865" max="14865" width="11" style="88" customWidth="1"/>
    <col min="14866" max="14866" width="10.85546875" style="88" customWidth="1"/>
    <col min="14867" max="14867" width="11.42578125" style="88" customWidth="1"/>
    <col min="14868" max="15104" width="9.140625" style="88"/>
    <col min="15105" max="15105" width="9" style="88" bestFit="1" customWidth="1"/>
    <col min="15106" max="15106" width="61.7109375" style="88" customWidth="1"/>
    <col min="15107" max="15107" width="9.7109375" style="88" bestFit="1" customWidth="1"/>
    <col min="15108" max="15108" width="11.5703125" style="88" bestFit="1" customWidth="1"/>
    <col min="15109" max="15110" width="8.5703125" style="88" bestFit="1" customWidth="1"/>
    <col min="15111" max="15111" width="1.5703125" style="88" customWidth="1"/>
    <col min="15112" max="15112" width="10.42578125" style="88" customWidth="1"/>
    <col min="15113" max="15113" width="9.140625" style="88"/>
    <col min="15114" max="15117" width="9.42578125" style="88" customWidth="1"/>
    <col min="15118" max="15118" width="10.28515625" style="88" bestFit="1" customWidth="1"/>
    <col min="15119" max="15119" width="10.42578125" style="88" customWidth="1"/>
    <col min="15120" max="15120" width="11.7109375" style="88" customWidth="1"/>
    <col min="15121" max="15121" width="11" style="88" customWidth="1"/>
    <col min="15122" max="15122" width="10.85546875" style="88" customWidth="1"/>
    <col min="15123" max="15123" width="11.42578125" style="88" customWidth="1"/>
    <col min="15124" max="15360" width="9.140625" style="88"/>
    <col min="15361" max="15361" width="9" style="88" bestFit="1" customWidth="1"/>
    <col min="15362" max="15362" width="61.7109375" style="88" customWidth="1"/>
    <col min="15363" max="15363" width="9.7109375" style="88" bestFit="1" customWidth="1"/>
    <col min="15364" max="15364" width="11.5703125" style="88" bestFit="1" customWidth="1"/>
    <col min="15365" max="15366" width="8.5703125" style="88" bestFit="1" customWidth="1"/>
    <col min="15367" max="15367" width="1.5703125" style="88" customWidth="1"/>
    <col min="15368" max="15368" width="10.42578125" style="88" customWidth="1"/>
    <col min="15369" max="15369" width="9.140625" style="88"/>
    <col min="15370" max="15373" width="9.42578125" style="88" customWidth="1"/>
    <col min="15374" max="15374" width="10.28515625" style="88" bestFit="1" customWidth="1"/>
    <col min="15375" max="15375" width="10.42578125" style="88" customWidth="1"/>
    <col min="15376" max="15376" width="11.7109375" style="88" customWidth="1"/>
    <col min="15377" max="15377" width="11" style="88" customWidth="1"/>
    <col min="15378" max="15378" width="10.85546875" style="88" customWidth="1"/>
    <col min="15379" max="15379" width="11.42578125" style="88" customWidth="1"/>
    <col min="15380" max="15616" width="9.140625" style="88"/>
    <col min="15617" max="15617" width="9" style="88" bestFit="1" customWidth="1"/>
    <col min="15618" max="15618" width="61.7109375" style="88" customWidth="1"/>
    <col min="15619" max="15619" width="9.7109375" style="88" bestFit="1" customWidth="1"/>
    <col min="15620" max="15620" width="11.5703125" style="88" bestFit="1" customWidth="1"/>
    <col min="15621" max="15622" width="8.5703125" style="88" bestFit="1" customWidth="1"/>
    <col min="15623" max="15623" width="1.5703125" style="88" customWidth="1"/>
    <col min="15624" max="15624" width="10.42578125" style="88" customWidth="1"/>
    <col min="15625" max="15625" width="9.140625" style="88"/>
    <col min="15626" max="15629" width="9.42578125" style="88" customWidth="1"/>
    <col min="15630" max="15630" width="10.28515625" style="88" bestFit="1" customWidth="1"/>
    <col min="15631" max="15631" width="10.42578125" style="88" customWidth="1"/>
    <col min="15632" max="15632" width="11.7109375" style="88" customWidth="1"/>
    <col min="15633" max="15633" width="11" style="88" customWidth="1"/>
    <col min="15634" max="15634" width="10.85546875" style="88" customWidth="1"/>
    <col min="15635" max="15635" width="11.42578125" style="88" customWidth="1"/>
    <col min="15636" max="15872" width="9.140625" style="88"/>
    <col min="15873" max="15873" width="9" style="88" bestFit="1" customWidth="1"/>
    <col min="15874" max="15874" width="61.7109375" style="88" customWidth="1"/>
    <col min="15875" max="15875" width="9.7109375" style="88" bestFit="1" customWidth="1"/>
    <col min="15876" max="15876" width="11.5703125" style="88" bestFit="1" customWidth="1"/>
    <col min="15877" max="15878" width="8.5703125" style="88" bestFit="1" customWidth="1"/>
    <col min="15879" max="15879" width="1.5703125" style="88" customWidth="1"/>
    <col min="15880" max="15880" width="10.42578125" style="88" customWidth="1"/>
    <col min="15881" max="15881" width="9.140625" style="88"/>
    <col min="15882" max="15885" width="9.42578125" style="88" customWidth="1"/>
    <col min="15886" max="15886" width="10.28515625" style="88" bestFit="1" customWidth="1"/>
    <col min="15887" max="15887" width="10.42578125" style="88" customWidth="1"/>
    <col min="15888" max="15888" width="11.7109375" style="88" customWidth="1"/>
    <col min="15889" max="15889" width="11" style="88" customWidth="1"/>
    <col min="15890" max="15890" width="10.85546875" style="88" customWidth="1"/>
    <col min="15891" max="15891" width="11.42578125" style="88" customWidth="1"/>
    <col min="15892" max="16128" width="9.140625" style="88"/>
    <col min="16129" max="16129" width="9" style="88" bestFit="1" customWidth="1"/>
    <col min="16130" max="16130" width="61.7109375" style="88" customWidth="1"/>
    <col min="16131" max="16131" width="9.7109375" style="88" bestFit="1" customWidth="1"/>
    <col min="16132" max="16132" width="11.5703125" style="88" bestFit="1" customWidth="1"/>
    <col min="16133" max="16134" width="8.5703125" style="88" bestFit="1" customWidth="1"/>
    <col min="16135" max="16135" width="1.5703125" style="88" customWidth="1"/>
    <col min="16136" max="16136" width="10.42578125" style="88" customWidth="1"/>
    <col min="16137" max="16137" width="9.140625" style="88"/>
    <col min="16138" max="16141" width="9.42578125" style="88" customWidth="1"/>
    <col min="16142" max="16142" width="10.28515625" style="88" bestFit="1" customWidth="1"/>
    <col min="16143" max="16143" width="10.42578125" style="88" customWidth="1"/>
    <col min="16144" max="16144" width="11.7109375" style="88" customWidth="1"/>
    <col min="16145" max="16145" width="11" style="88" customWidth="1"/>
    <col min="16146" max="16146" width="10.85546875" style="88" customWidth="1"/>
    <col min="16147" max="16147" width="11.42578125" style="88" customWidth="1"/>
    <col min="16148" max="16384" width="9.140625" style="88"/>
  </cols>
  <sheetData>
    <row r="1" spans="1:19" ht="15.75">
      <c r="A1" s="1398" t="s">
        <v>474</v>
      </c>
      <c r="B1" s="1396"/>
      <c r="C1" s="1396"/>
      <c r="D1" s="1396"/>
      <c r="E1" s="1396"/>
      <c r="F1" s="1396"/>
      <c r="G1" s="1396"/>
      <c r="H1" s="1396"/>
      <c r="I1" s="1396"/>
      <c r="J1" s="1396"/>
      <c r="K1" s="1396"/>
      <c r="L1" s="1396"/>
      <c r="M1" s="1396"/>
      <c r="N1" s="1396"/>
      <c r="O1" s="1396"/>
      <c r="P1" s="1396"/>
      <c r="Q1" s="1396"/>
      <c r="R1" s="1396"/>
      <c r="S1" s="1397"/>
    </row>
    <row r="2" spans="1:19">
      <c r="A2" s="69"/>
      <c r="B2" s="95"/>
      <c r="C2" s="95"/>
      <c r="D2" s="95"/>
      <c r="E2" s="95"/>
      <c r="F2" s="108"/>
      <c r="G2" s="108"/>
      <c r="I2" s="108"/>
      <c r="J2" s="108"/>
      <c r="K2" s="108"/>
      <c r="L2" s="108"/>
      <c r="M2" s="108"/>
      <c r="N2" s="108"/>
    </row>
    <row r="3" spans="1:19">
      <c r="A3" s="91"/>
      <c r="B3" s="191"/>
      <c r="C3" s="220" t="s">
        <v>87</v>
      </c>
      <c r="D3" s="169"/>
      <c r="E3" s="169"/>
      <c r="F3" s="170"/>
      <c r="G3" s="114"/>
      <c r="H3" s="1390" t="s">
        <v>227</v>
      </c>
      <c r="I3" s="1390"/>
      <c r="J3" s="1390"/>
      <c r="K3" s="1390"/>
      <c r="L3" s="1390"/>
      <c r="M3" s="1390"/>
      <c r="N3" s="1391" t="s">
        <v>228</v>
      </c>
      <c r="O3" s="1391"/>
      <c r="P3" s="1391"/>
      <c r="Q3" s="1391"/>
      <c r="R3" s="1391"/>
      <c r="S3" s="1391"/>
    </row>
    <row r="4" spans="1:19">
      <c r="A4" s="171" t="s">
        <v>88</v>
      </c>
      <c r="B4" s="177" t="s">
        <v>89</v>
      </c>
      <c r="C4" s="172" t="s">
        <v>90</v>
      </c>
      <c r="D4" s="172" t="s">
        <v>91</v>
      </c>
      <c r="E4" s="172" t="s">
        <v>92</v>
      </c>
      <c r="F4" s="173" t="s">
        <v>0</v>
      </c>
      <c r="G4" s="119"/>
      <c r="H4" s="120">
        <v>2015</v>
      </c>
      <c r="I4" s="120">
        <v>2016</v>
      </c>
      <c r="J4" s="120">
        <v>2017</v>
      </c>
      <c r="K4" s="120">
        <v>2018</v>
      </c>
      <c r="L4" s="120">
        <v>2019</v>
      </c>
      <c r="M4" s="120">
        <v>2020</v>
      </c>
      <c r="N4" s="120">
        <v>2015</v>
      </c>
      <c r="O4" s="120">
        <v>2016</v>
      </c>
      <c r="P4" s="120">
        <v>2017</v>
      </c>
      <c r="Q4" s="120">
        <v>2018</v>
      </c>
      <c r="R4" s="120">
        <v>2019</v>
      </c>
      <c r="S4" s="120">
        <v>2020</v>
      </c>
    </row>
    <row r="5" spans="1:19">
      <c r="A5" s="128" t="s">
        <v>93</v>
      </c>
      <c r="B5" s="221" t="s">
        <v>94</v>
      </c>
      <c r="C5" s="124" t="s">
        <v>95</v>
      </c>
      <c r="D5" s="124" t="s">
        <v>96</v>
      </c>
      <c r="E5" s="124" t="s">
        <v>111</v>
      </c>
      <c r="F5" s="174" t="s">
        <v>98</v>
      </c>
      <c r="G5" s="126"/>
      <c r="H5" s="127"/>
      <c r="I5" s="127"/>
      <c r="J5" s="127"/>
      <c r="K5" s="127"/>
      <c r="L5" s="127"/>
      <c r="M5" s="127"/>
      <c r="N5" s="127"/>
      <c r="O5" s="127"/>
      <c r="P5" s="128"/>
      <c r="Q5" s="128"/>
      <c r="R5" s="128"/>
      <c r="S5" s="128"/>
    </row>
    <row r="6" spans="1:19">
      <c r="A6" s="171"/>
      <c r="B6" s="175" t="s">
        <v>99</v>
      </c>
      <c r="C6" s="176"/>
      <c r="D6" s="177"/>
      <c r="E6" s="177"/>
      <c r="F6" s="178"/>
      <c r="G6" s="132"/>
      <c r="H6" s="179"/>
      <c r="I6" s="179"/>
      <c r="J6" s="179"/>
      <c r="K6" s="179"/>
      <c r="L6" s="179"/>
      <c r="M6" s="179"/>
      <c r="N6" s="92"/>
      <c r="O6" s="92"/>
      <c r="P6" s="92"/>
      <c r="Q6" s="92"/>
      <c r="R6" s="92"/>
      <c r="S6" s="92"/>
    </row>
    <row r="7" spans="1:19">
      <c r="A7" s="92"/>
      <c r="B7" s="180"/>
      <c r="C7" s="176"/>
      <c r="D7" s="180"/>
      <c r="E7" s="180"/>
      <c r="F7" s="130"/>
      <c r="G7" s="135"/>
      <c r="H7" s="136"/>
      <c r="I7" s="136"/>
      <c r="J7" s="136"/>
      <c r="K7" s="136"/>
      <c r="L7" s="136"/>
      <c r="M7" s="136"/>
      <c r="N7" s="92"/>
      <c r="O7" s="92"/>
      <c r="P7" s="92"/>
      <c r="Q7" s="92"/>
      <c r="R7" s="92"/>
      <c r="S7" s="92"/>
    </row>
    <row r="8" spans="1:19">
      <c r="A8" s="181">
        <v>1.1000000000000001</v>
      </c>
      <c r="B8" s="180" t="s">
        <v>162</v>
      </c>
      <c r="C8" s="512">
        <v>6.0693641618497121E-2</v>
      </c>
      <c r="D8" s="134" t="str">
        <f>Inputs!$D$82</f>
        <v>Support staff</v>
      </c>
      <c r="E8" s="222">
        <v>1</v>
      </c>
      <c r="F8" s="130">
        <f>C8*E8</f>
        <v>6.0693641618497121E-2</v>
      </c>
      <c r="G8" s="135"/>
      <c r="H8" s="971">
        <f>Inputs!L$82</f>
        <v>68.441017362959727</v>
      </c>
      <c r="I8" s="971">
        <f>Inputs!M$82</f>
        <v>69.791189569063036</v>
      </c>
      <c r="J8" s="971">
        <f>Inputs!N$82</f>
        <v>71.02222509185215</v>
      </c>
      <c r="K8" s="971">
        <f>Inputs!O$82</f>
        <v>72.274974651437702</v>
      </c>
      <c r="L8" s="971">
        <f>Inputs!P$82</f>
        <v>73.549821258208297</v>
      </c>
      <c r="M8" s="971">
        <f>Inputs!Q$82</f>
        <v>74.847154678410959</v>
      </c>
      <c r="N8" s="971">
        <f t="shared" ref="N8:S8" si="0">H8*$F8</f>
        <v>4.1539345798328169</v>
      </c>
      <c r="O8" s="971">
        <f t="shared" si="0"/>
        <v>4.2358814478333064</v>
      </c>
      <c r="P8" s="971">
        <f t="shared" si="0"/>
        <v>4.3105974766731086</v>
      </c>
      <c r="Q8" s="971">
        <f t="shared" si="0"/>
        <v>4.3866314094803238</v>
      </c>
      <c r="R8" s="971">
        <f t="shared" si="0"/>
        <v>4.4640064925502152</v>
      </c>
      <c r="S8" s="971">
        <f t="shared" si="0"/>
        <v>4.5427463822156948</v>
      </c>
    </row>
    <row r="9" spans="1:19">
      <c r="A9" s="181"/>
      <c r="B9" s="198" t="s">
        <v>163</v>
      </c>
      <c r="C9" s="512"/>
      <c r="D9" s="134"/>
      <c r="E9" s="222"/>
      <c r="F9" s="130"/>
      <c r="G9" s="135"/>
      <c r="H9" s="982"/>
      <c r="I9" s="982"/>
      <c r="J9" s="982"/>
      <c r="K9" s="982"/>
      <c r="L9" s="982"/>
      <c r="M9" s="982"/>
      <c r="N9" s="971"/>
      <c r="O9" s="971"/>
      <c r="P9" s="971"/>
      <c r="Q9" s="971"/>
      <c r="R9" s="971"/>
      <c r="S9" s="971"/>
    </row>
    <row r="10" spans="1:19">
      <c r="A10" s="181"/>
      <c r="B10" s="180" t="s">
        <v>164</v>
      </c>
      <c r="C10" s="512"/>
      <c r="D10" s="134"/>
      <c r="E10" s="222"/>
      <c r="F10" s="130"/>
      <c r="G10" s="135"/>
      <c r="H10" s="982"/>
      <c r="I10" s="982"/>
      <c r="J10" s="982"/>
      <c r="K10" s="982"/>
      <c r="L10" s="982"/>
      <c r="M10" s="982"/>
      <c r="N10" s="971"/>
      <c r="O10" s="971"/>
      <c r="P10" s="971"/>
      <c r="Q10" s="971"/>
      <c r="R10" s="971"/>
      <c r="S10" s="971"/>
    </row>
    <row r="11" spans="1:19">
      <c r="A11" s="181"/>
      <c r="B11" s="198" t="s">
        <v>165</v>
      </c>
      <c r="C11" s="512"/>
      <c r="D11" s="134"/>
      <c r="E11" s="222"/>
      <c r="F11" s="130"/>
      <c r="G11" s="135"/>
      <c r="H11" s="982"/>
      <c r="I11" s="982"/>
      <c r="J11" s="982"/>
      <c r="K11" s="982"/>
      <c r="L11" s="982"/>
      <c r="M11" s="982"/>
      <c r="N11" s="971"/>
      <c r="O11" s="971"/>
      <c r="P11" s="971"/>
      <c r="Q11" s="971"/>
      <c r="R11" s="971"/>
      <c r="S11" s="971"/>
    </row>
    <row r="12" spans="1:19">
      <c r="A12" s="181">
        <v>1.2</v>
      </c>
      <c r="B12" s="180" t="s">
        <v>166</v>
      </c>
      <c r="C12" s="512">
        <v>0.17341040462427745</v>
      </c>
      <c r="D12" s="134" t="str">
        <f>Inputs!$D$82</f>
        <v>Support staff</v>
      </c>
      <c r="E12" s="222">
        <v>1</v>
      </c>
      <c r="F12" s="130">
        <f>C12*E12</f>
        <v>0.17341040462427745</v>
      </c>
      <c r="G12" s="135"/>
      <c r="H12" s="971">
        <f>Inputs!L$82</f>
        <v>68.441017362959727</v>
      </c>
      <c r="I12" s="971">
        <f>Inputs!M$82</f>
        <v>69.791189569063036</v>
      </c>
      <c r="J12" s="971">
        <f>Inputs!N$82</f>
        <v>71.02222509185215</v>
      </c>
      <c r="K12" s="971">
        <f>Inputs!O$82</f>
        <v>72.274974651437702</v>
      </c>
      <c r="L12" s="971">
        <f>Inputs!P$82</f>
        <v>73.549821258208297</v>
      </c>
      <c r="M12" s="971">
        <f>Inputs!Q$82</f>
        <v>74.847154678410959</v>
      </c>
      <c r="N12" s="971">
        <f t="shared" ref="N12:S13" si="1">H12*$F12</f>
        <v>11.868384513808046</v>
      </c>
      <c r="O12" s="971">
        <f t="shared" si="1"/>
        <v>12.102518422380873</v>
      </c>
      <c r="P12" s="971">
        <f t="shared" si="1"/>
        <v>12.315992790494592</v>
      </c>
      <c r="Q12" s="971">
        <f t="shared" si="1"/>
        <v>12.533232598515209</v>
      </c>
      <c r="R12" s="971">
        <f t="shared" si="1"/>
        <v>12.754304264429184</v>
      </c>
      <c r="S12" s="971">
        <f t="shared" si="1"/>
        <v>12.979275377759125</v>
      </c>
    </row>
    <row r="13" spans="1:19">
      <c r="A13" s="181">
        <v>1.3</v>
      </c>
      <c r="B13" s="180" t="s">
        <v>167</v>
      </c>
      <c r="C13" s="512">
        <v>6.936416184971099E-2</v>
      </c>
      <c r="D13" s="134" t="str">
        <f>Inputs!$D$82</f>
        <v>Support staff</v>
      </c>
      <c r="E13" s="222">
        <v>1</v>
      </c>
      <c r="F13" s="130">
        <f>C13*E13</f>
        <v>6.936416184971099E-2</v>
      </c>
      <c r="G13" s="135"/>
      <c r="H13" s="971">
        <f>Inputs!L$82</f>
        <v>68.441017362959727</v>
      </c>
      <c r="I13" s="971">
        <f>Inputs!M$82</f>
        <v>69.791189569063036</v>
      </c>
      <c r="J13" s="971">
        <f>Inputs!N$82</f>
        <v>71.02222509185215</v>
      </c>
      <c r="K13" s="971">
        <f>Inputs!O$82</f>
        <v>72.274974651437702</v>
      </c>
      <c r="L13" s="971">
        <f>Inputs!P$82</f>
        <v>73.549821258208297</v>
      </c>
      <c r="M13" s="971">
        <f>Inputs!Q$82</f>
        <v>74.847154678410959</v>
      </c>
      <c r="N13" s="971">
        <f t="shared" si="1"/>
        <v>4.7473538055232183</v>
      </c>
      <c r="O13" s="971">
        <f t="shared" si="1"/>
        <v>4.8410073689523498</v>
      </c>
      <c r="P13" s="971">
        <f t="shared" si="1"/>
        <v>4.9263971161978377</v>
      </c>
      <c r="Q13" s="971">
        <f t="shared" si="1"/>
        <v>5.0132930394060837</v>
      </c>
      <c r="R13" s="971">
        <f t="shared" si="1"/>
        <v>5.1017217057716744</v>
      </c>
      <c r="S13" s="971">
        <f t="shared" si="1"/>
        <v>5.191710151103651</v>
      </c>
    </row>
    <row r="14" spans="1:19">
      <c r="A14" s="181"/>
      <c r="B14" s="180"/>
      <c r="C14" s="512"/>
      <c r="D14" s="134"/>
      <c r="E14" s="222"/>
      <c r="F14" s="130"/>
      <c r="G14" s="135"/>
      <c r="H14" s="971"/>
      <c r="I14" s="971"/>
      <c r="J14" s="971"/>
      <c r="K14" s="971"/>
      <c r="L14" s="971"/>
      <c r="M14" s="971"/>
      <c r="N14" s="971"/>
      <c r="O14" s="971"/>
      <c r="P14" s="971"/>
      <c r="Q14" s="971"/>
      <c r="R14" s="971"/>
      <c r="S14" s="971"/>
    </row>
    <row r="15" spans="1:19">
      <c r="A15" s="181">
        <v>1.4</v>
      </c>
      <c r="B15" s="180" t="s">
        <v>168</v>
      </c>
      <c r="C15" s="512">
        <v>6.936416184971099E-2</v>
      </c>
      <c r="D15" s="134" t="str">
        <f>Inputs!$D$82</f>
        <v>Support staff</v>
      </c>
      <c r="E15" s="222">
        <v>1</v>
      </c>
      <c r="F15" s="130">
        <f>C15*E15</f>
        <v>6.936416184971099E-2</v>
      </c>
      <c r="G15" s="135"/>
      <c r="H15" s="971">
        <f>Inputs!L$82</f>
        <v>68.441017362959727</v>
      </c>
      <c r="I15" s="971">
        <f>Inputs!M$82</f>
        <v>69.791189569063036</v>
      </c>
      <c r="J15" s="971">
        <f>Inputs!N$82</f>
        <v>71.02222509185215</v>
      </c>
      <c r="K15" s="971">
        <f>Inputs!O$82</f>
        <v>72.274974651437702</v>
      </c>
      <c r="L15" s="971">
        <f>Inputs!P$82</f>
        <v>73.549821258208297</v>
      </c>
      <c r="M15" s="971">
        <f>Inputs!Q$82</f>
        <v>74.847154678410959</v>
      </c>
      <c r="N15" s="971">
        <f t="shared" ref="N15:S15" si="2">H15*$F15</f>
        <v>4.7473538055232183</v>
      </c>
      <c r="O15" s="971">
        <f t="shared" si="2"/>
        <v>4.8410073689523498</v>
      </c>
      <c r="P15" s="971">
        <f t="shared" si="2"/>
        <v>4.9263971161978377</v>
      </c>
      <c r="Q15" s="971">
        <f t="shared" si="2"/>
        <v>5.0132930394060837</v>
      </c>
      <c r="R15" s="971">
        <f t="shared" si="2"/>
        <v>5.1017217057716744</v>
      </c>
      <c r="S15" s="971">
        <f t="shared" si="2"/>
        <v>5.191710151103651</v>
      </c>
    </row>
    <row r="16" spans="1:19">
      <c r="A16" s="181"/>
      <c r="B16" s="180" t="s">
        <v>169</v>
      </c>
      <c r="C16" s="512"/>
      <c r="D16" s="134"/>
      <c r="E16" s="222"/>
      <c r="F16" s="130"/>
      <c r="G16" s="135"/>
      <c r="H16" s="971"/>
      <c r="I16" s="971"/>
      <c r="J16" s="971"/>
      <c r="K16" s="971"/>
      <c r="L16" s="971"/>
      <c r="M16" s="971"/>
      <c r="N16" s="971"/>
      <c r="O16" s="971"/>
      <c r="P16" s="971"/>
      <c r="Q16" s="971"/>
      <c r="R16" s="971"/>
      <c r="S16" s="971"/>
    </row>
    <row r="17" spans="1:19">
      <c r="A17" s="181">
        <v>1.5</v>
      </c>
      <c r="B17" s="180" t="s">
        <v>170</v>
      </c>
      <c r="C17" s="512">
        <v>6.0693641618497121E-2</v>
      </c>
      <c r="D17" s="134" t="str">
        <f>Inputs!$D$82</f>
        <v>Support staff</v>
      </c>
      <c r="E17" s="222">
        <v>1</v>
      </c>
      <c r="F17" s="130">
        <f>C17*E17</f>
        <v>6.0693641618497121E-2</v>
      </c>
      <c r="G17" s="135"/>
      <c r="H17" s="971">
        <f>Inputs!L$82</f>
        <v>68.441017362959727</v>
      </c>
      <c r="I17" s="971">
        <f>Inputs!M$82</f>
        <v>69.791189569063036</v>
      </c>
      <c r="J17" s="971">
        <f>Inputs!N$82</f>
        <v>71.02222509185215</v>
      </c>
      <c r="K17" s="971">
        <f>Inputs!O$82</f>
        <v>72.274974651437702</v>
      </c>
      <c r="L17" s="971">
        <f>Inputs!P$82</f>
        <v>73.549821258208297</v>
      </c>
      <c r="M17" s="971">
        <f>Inputs!Q$82</f>
        <v>74.847154678410959</v>
      </c>
      <c r="N17" s="971">
        <f t="shared" ref="N17:S17" si="3">H17*$F17</f>
        <v>4.1539345798328169</v>
      </c>
      <c r="O17" s="971">
        <f t="shared" si="3"/>
        <v>4.2358814478333064</v>
      </c>
      <c r="P17" s="971">
        <f t="shared" si="3"/>
        <v>4.3105974766731086</v>
      </c>
      <c r="Q17" s="971">
        <f t="shared" si="3"/>
        <v>4.3866314094803238</v>
      </c>
      <c r="R17" s="971">
        <f t="shared" si="3"/>
        <v>4.4640064925502152</v>
      </c>
      <c r="S17" s="971">
        <f t="shared" si="3"/>
        <v>4.5427463822156948</v>
      </c>
    </row>
    <row r="18" spans="1:19">
      <c r="A18" s="92"/>
      <c r="B18" s="180" t="s">
        <v>138</v>
      </c>
      <c r="C18" s="512"/>
      <c r="D18" s="134"/>
      <c r="E18" s="222"/>
      <c r="F18" s="130"/>
      <c r="G18" s="135"/>
      <c r="H18" s="982"/>
      <c r="I18" s="982"/>
      <c r="J18" s="982"/>
      <c r="K18" s="982"/>
      <c r="L18" s="982"/>
      <c r="M18" s="982"/>
      <c r="N18" s="971"/>
      <c r="O18" s="971"/>
      <c r="P18" s="971"/>
      <c r="Q18" s="971"/>
      <c r="R18" s="971"/>
      <c r="S18" s="971"/>
    </row>
    <row r="19" spans="1:19">
      <c r="A19" s="181">
        <v>1.6</v>
      </c>
      <c r="B19" s="180" t="s">
        <v>171</v>
      </c>
      <c r="C19" s="512">
        <v>0</v>
      </c>
      <c r="D19" s="134" t="str">
        <f>Inputs!$D$82</f>
        <v>Support staff</v>
      </c>
      <c r="E19" s="222">
        <v>1</v>
      </c>
      <c r="F19" s="130">
        <f>C19*E19</f>
        <v>0</v>
      </c>
      <c r="G19" s="135"/>
      <c r="H19" s="971">
        <f>Inputs!L$82</f>
        <v>68.441017362959727</v>
      </c>
      <c r="I19" s="971">
        <f>Inputs!M$82</f>
        <v>69.791189569063036</v>
      </c>
      <c r="J19" s="971">
        <f>Inputs!N$82</f>
        <v>71.02222509185215</v>
      </c>
      <c r="K19" s="971">
        <f>Inputs!O$82</f>
        <v>72.274974651437702</v>
      </c>
      <c r="L19" s="971">
        <f>Inputs!P$82</f>
        <v>73.549821258208297</v>
      </c>
      <c r="M19" s="971">
        <f>Inputs!Q$82</f>
        <v>74.847154678410959</v>
      </c>
      <c r="N19" s="971">
        <f t="shared" ref="N19:S19" si="4">H19*$F19</f>
        <v>0</v>
      </c>
      <c r="O19" s="971">
        <f t="shared" si="4"/>
        <v>0</v>
      </c>
      <c r="P19" s="971">
        <f t="shared" si="4"/>
        <v>0</v>
      </c>
      <c r="Q19" s="971">
        <f t="shared" si="4"/>
        <v>0</v>
      </c>
      <c r="R19" s="971">
        <f t="shared" si="4"/>
        <v>0</v>
      </c>
      <c r="S19" s="971">
        <f t="shared" si="4"/>
        <v>0</v>
      </c>
    </row>
    <row r="20" spans="1:19">
      <c r="A20" s="181"/>
      <c r="B20" s="180"/>
      <c r="C20" s="130"/>
      <c r="D20" s="134"/>
      <c r="E20" s="243"/>
      <c r="F20" s="130"/>
      <c r="G20" s="135"/>
      <c r="H20" s="982"/>
      <c r="I20" s="982"/>
      <c r="J20" s="982"/>
      <c r="K20" s="982"/>
      <c r="L20" s="982"/>
      <c r="M20" s="982"/>
      <c r="N20" s="971"/>
      <c r="O20" s="971"/>
      <c r="P20" s="971"/>
      <c r="Q20" s="971"/>
      <c r="R20" s="971"/>
      <c r="S20" s="971"/>
    </row>
    <row r="21" spans="1:19">
      <c r="A21" s="94"/>
      <c r="B21" s="182" t="s">
        <v>44</v>
      </c>
      <c r="C21" s="142">
        <f>SUM(C6:C20)</f>
        <v>0.4335260115606937</v>
      </c>
      <c r="D21" s="143"/>
      <c r="E21" s="223"/>
      <c r="F21" s="142">
        <f>SUM(F6:F20)</f>
        <v>0.4335260115606937</v>
      </c>
      <c r="G21" s="144"/>
      <c r="H21" s="992"/>
      <c r="I21" s="992"/>
      <c r="J21" s="992"/>
      <c r="K21" s="992"/>
      <c r="L21" s="992"/>
      <c r="M21" s="992"/>
      <c r="N21" s="992">
        <f t="shared" ref="N21:S21" si="5">SUM(N8:N20)</f>
        <v>29.670961284520118</v>
      </c>
      <c r="O21" s="992">
        <f t="shared" si="5"/>
        <v>30.256296055952188</v>
      </c>
      <c r="P21" s="992">
        <f t="shared" si="5"/>
        <v>30.789981976236483</v>
      </c>
      <c r="Q21" s="992">
        <f t="shared" si="5"/>
        <v>31.33308149628802</v>
      </c>
      <c r="R21" s="992">
        <f t="shared" si="5"/>
        <v>31.885760661072961</v>
      </c>
      <c r="S21" s="992">
        <f t="shared" si="5"/>
        <v>32.448188444397815</v>
      </c>
    </row>
    <row r="22" spans="1:19" s="102" customFormat="1">
      <c r="A22" s="99"/>
      <c r="B22" s="146" t="s">
        <v>103</v>
      </c>
      <c r="C22" s="130"/>
      <c r="D22" s="134"/>
      <c r="E22" s="134"/>
      <c r="F22" s="130"/>
      <c r="G22" s="149"/>
      <c r="H22" s="982"/>
      <c r="I22" s="982"/>
      <c r="J22" s="982"/>
      <c r="K22" s="982"/>
      <c r="L22" s="982"/>
      <c r="M22" s="982"/>
      <c r="N22" s="971"/>
      <c r="O22" s="971"/>
      <c r="P22" s="971"/>
      <c r="Q22" s="971"/>
      <c r="R22" s="971"/>
      <c r="S22" s="971"/>
    </row>
    <row r="23" spans="1:19" s="102" customFormat="1">
      <c r="A23" s="99"/>
      <c r="B23" s="134"/>
      <c r="C23" s="130"/>
      <c r="D23" s="134"/>
      <c r="E23" s="134"/>
      <c r="F23" s="130"/>
      <c r="G23" s="149"/>
      <c r="H23" s="971"/>
      <c r="I23" s="971"/>
      <c r="J23" s="971"/>
      <c r="K23" s="971"/>
      <c r="L23" s="971"/>
      <c r="M23" s="971"/>
      <c r="N23" s="971"/>
      <c r="O23" s="971"/>
      <c r="P23" s="971"/>
      <c r="Q23" s="971"/>
      <c r="R23" s="971"/>
      <c r="S23" s="971"/>
    </row>
    <row r="24" spans="1:19" s="102" customFormat="1">
      <c r="A24" s="137">
        <v>2.1</v>
      </c>
      <c r="B24" s="134" t="s">
        <v>140</v>
      </c>
      <c r="C24" s="512">
        <v>0.41666666666666669</v>
      </c>
      <c r="D24" s="604" t="str">
        <f>Inputs!$D$81</f>
        <v>Skilled Electrical Worker AH</v>
      </c>
      <c r="E24" s="134">
        <v>2</v>
      </c>
      <c r="F24" s="130">
        <f>C24*E24</f>
        <v>0.83333333333333337</v>
      </c>
      <c r="G24" s="149"/>
      <c r="H24" s="997">
        <f>Inputs!L$81</f>
        <v>143.91156341859428</v>
      </c>
      <c r="I24" s="997">
        <f>Inputs!M$81</f>
        <v>146.75058306720953</v>
      </c>
      <c r="J24" s="997">
        <f>Inputs!N$81</f>
        <v>149.33909290435707</v>
      </c>
      <c r="K24" s="997">
        <f>Inputs!O$81</f>
        <v>151.97326104852442</v>
      </c>
      <c r="L24" s="997">
        <f>Inputs!P$81</f>
        <v>154.65389285921603</v>
      </c>
      <c r="M24" s="997">
        <f>Inputs!Q$81</f>
        <v>157.38180790154269</v>
      </c>
      <c r="N24" s="971">
        <f t="shared" ref="N24:S24" si="6">H24*$F24</f>
        <v>119.92630284882857</v>
      </c>
      <c r="O24" s="971">
        <f t="shared" si="6"/>
        <v>122.29215255600795</v>
      </c>
      <c r="P24" s="971">
        <f t="shared" si="6"/>
        <v>124.44924408696423</v>
      </c>
      <c r="Q24" s="971">
        <f t="shared" si="6"/>
        <v>126.64438420710368</v>
      </c>
      <c r="R24" s="971">
        <f t="shared" si="6"/>
        <v>128.8782440493467</v>
      </c>
      <c r="S24" s="971">
        <f t="shared" si="6"/>
        <v>131.15150658461891</v>
      </c>
    </row>
    <row r="25" spans="1:19" s="102" customFormat="1">
      <c r="A25" s="137"/>
      <c r="B25" s="134"/>
      <c r="C25" s="130"/>
      <c r="D25" s="134"/>
      <c r="E25" s="134"/>
      <c r="F25" s="130"/>
      <c r="G25" s="149"/>
      <c r="H25" s="971"/>
      <c r="I25" s="971"/>
      <c r="J25" s="971"/>
      <c r="K25" s="971"/>
      <c r="L25" s="971"/>
      <c r="M25" s="971"/>
      <c r="N25" s="971"/>
      <c r="O25" s="971"/>
      <c r="P25" s="971"/>
      <c r="Q25" s="971"/>
      <c r="R25" s="971"/>
      <c r="S25" s="971"/>
    </row>
    <row r="26" spans="1:19" s="102" customFormat="1">
      <c r="A26" s="148"/>
      <c r="B26" s="141" t="s">
        <v>44</v>
      </c>
      <c r="C26" s="142">
        <f>SUM(C22:C25)</f>
        <v>0.41666666666666669</v>
      </c>
      <c r="D26" s="143"/>
      <c r="E26" s="143"/>
      <c r="F26" s="142">
        <f>SUM(F22:F25)</f>
        <v>0.83333333333333337</v>
      </c>
      <c r="G26" s="144"/>
      <c r="H26" s="995"/>
      <c r="I26" s="995"/>
      <c r="J26" s="995"/>
      <c r="K26" s="995"/>
      <c r="L26" s="995"/>
      <c r="M26" s="995"/>
      <c r="N26" s="996">
        <f t="shared" ref="N26:S26" si="7">SUM(N24:N25)</f>
        <v>119.92630284882857</v>
      </c>
      <c r="O26" s="996">
        <f t="shared" si="7"/>
        <v>122.29215255600795</v>
      </c>
      <c r="P26" s="996">
        <f t="shared" si="7"/>
        <v>124.44924408696423</v>
      </c>
      <c r="Q26" s="996">
        <f t="shared" si="7"/>
        <v>126.64438420710368</v>
      </c>
      <c r="R26" s="996">
        <f t="shared" si="7"/>
        <v>128.8782440493467</v>
      </c>
      <c r="S26" s="996">
        <f t="shared" si="7"/>
        <v>131.15150658461891</v>
      </c>
    </row>
    <row r="27" spans="1:19" s="102" customFormat="1">
      <c r="A27" s="137"/>
      <c r="B27" s="129" t="s">
        <v>104</v>
      </c>
      <c r="C27" s="130"/>
      <c r="D27" s="134"/>
      <c r="E27" s="134"/>
      <c r="F27" s="130"/>
      <c r="G27" s="149"/>
      <c r="H27" s="984"/>
      <c r="I27" s="984"/>
      <c r="J27" s="984"/>
      <c r="K27" s="984"/>
      <c r="L27" s="984"/>
      <c r="M27" s="984"/>
      <c r="N27" s="985"/>
      <c r="O27" s="985"/>
      <c r="P27" s="985"/>
      <c r="Q27" s="985"/>
      <c r="R27" s="985"/>
      <c r="S27" s="985"/>
    </row>
    <row r="28" spans="1:19" s="102" customFormat="1">
      <c r="A28" s="99"/>
      <c r="B28" s="134"/>
      <c r="C28" s="130"/>
      <c r="D28" s="134"/>
      <c r="E28" s="134"/>
      <c r="F28" s="130"/>
      <c r="G28" s="149"/>
      <c r="H28" s="971"/>
      <c r="I28" s="971"/>
      <c r="J28" s="971"/>
      <c r="K28" s="971"/>
      <c r="L28" s="971"/>
      <c r="M28" s="971"/>
      <c r="N28" s="971"/>
      <c r="O28" s="971"/>
      <c r="P28" s="971"/>
      <c r="Q28" s="971"/>
      <c r="R28" s="971"/>
      <c r="S28" s="971"/>
    </row>
    <row r="29" spans="1:19" s="102" customFormat="1">
      <c r="A29" s="137">
        <v>3.1</v>
      </c>
      <c r="B29" s="134" t="s">
        <v>172</v>
      </c>
      <c r="C29" s="607">
        <v>6.3503649635036505E-2</v>
      </c>
      <c r="D29" s="604" t="str">
        <f>Inputs!$D$81</f>
        <v>Skilled Electrical Worker AH</v>
      </c>
      <c r="E29" s="134">
        <v>2</v>
      </c>
      <c r="F29" s="130">
        <f>C29*E29</f>
        <v>0.12700729927007301</v>
      </c>
      <c r="G29" s="149"/>
      <c r="H29" s="997">
        <f>Inputs!L$81</f>
        <v>143.91156341859428</v>
      </c>
      <c r="I29" s="997">
        <f>Inputs!M$81</f>
        <v>146.75058306720953</v>
      </c>
      <c r="J29" s="997">
        <f>Inputs!N$81</f>
        <v>149.33909290435707</v>
      </c>
      <c r="K29" s="997">
        <f>Inputs!O$81</f>
        <v>151.97326104852442</v>
      </c>
      <c r="L29" s="997">
        <f>Inputs!P$81</f>
        <v>154.65389285921603</v>
      </c>
      <c r="M29" s="997">
        <f>Inputs!Q$81</f>
        <v>157.38180790154269</v>
      </c>
      <c r="N29" s="971">
        <f t="shared" ref="N29:S29" si="8">H29*$F29</f>
        <v>18.277819003529494</v>
      </c>
      <c r="O29" s="971">
        <f t="shared" si="8"/>
        <v>18.638395221674791</v>
      </c>
      <c r="P29" s="971">
        <f t="shared" si="8"/>
        <v>18.967154865224916</v>
      </c>
      <c r="Q29" s="971">
        <f t="shared" si="8"/>
        <v>19.301713447038871</v>
      </c>
      <c r="R29" s="971">
        <f t="shared" si="8"/>
        <v>19.642173253652256</v>
      </c>
      <c r="S29" s="971">
        <f t="shared" si="8"/>
        <v>19.988638375816372</v>
      </c>
    </row>
    <row r="30" spans="1:19" s="102" customFormat="1">
      <c r="A30" s="99"/>
      <c r="B30" s="134" t="s">
        <v>173</v>
      </c>
      <c r="C30" s="130"/>
      <c r="D30" s="134"/>
      <c r="E30" s="134"/>
      <c r="F30" s="130"/>
      <c r="G30" s="149"/>
      <c r="H30" s="971"/>
      <c r="I30" s="971"/>
      <c r="J30" s="971"/>
      <c r="K30" s="971"/>
      <c r="L30" s="971"/>
      <c r="M30" s="971"/>
      <c r="N30" s="971"/>
      <c r="O30" s="971"/>
      <c r="P30" s="971"/>
      <c r="Q30" s="971"/>
      <c r="R30" s="971"/>
      <c r="S30" s="971"/>
    </row>
    <row r="31" spans="1:19" s="102" customFormat="1">
      <c r="A31" s="137">
        <v>3.2</v>
      </c>
      <c r="B31" s="134" t="s">
        <v>174</v>
      </c>
      <c r="C31" s="607">
        <v>0.24839416058394162</v>
      </c>
      <c r="D31" s="604" t="str">
        <f>Inputs!$D$81</f>
        <v>Skilled Electrical Worker AH</v>
      </c>
      <c r="E31" s="134">
        <v>2</v>
      </c>
      <c r="F31" s="130">
        <f>C31*E31</f>
        <v>0.49678832116788324</v>
      </c>
      <c r="G31" s="149"/>
      <c r="H31" s="997">
        <f>Inputs!L$81</f>
        <v>143.91156341859428</v>
      </c>
      <c r="I31" s="997">
        <f>Inputs!M$81</f>
        <v>146.75058306720953</v>
      </c>
      <c r="J31" s="997">
        <f>Inputs!N$81</f>
        <v>149.33909290435707</v>
      </c>
      <c r="K31" s="997">
        <f>Inputs!O$81</f>
        <v>151.97326104852442</v>
      </c>
      <c r="L31" s="997">
        <f>Inputs!P$81</f>
        <v>154.65389285921603</v>
      </c>
      <c r="M31" s="997">
        <f>Inputs!Q$81</f>
        <v>157.38180790154269</v>
      </c>
      <c r="N31" s="971">
        <f t="shared" ref="N31:S34" si="9">H31*$F31</f>
        <v>71.493583987368808</v>
      </c>
      <c r="O31" s="971">
        <f t="shared" si="9"/>
        <v>72.903975792367021</v>
      </c>
      <c r="P31" s="971">
        <f t="shared" si="9"/>
        <v>74.189917248690094</v>
      </c>
      <c r="Q31" s="971">
        <f t="shared" si="9"/>
        <v>75.498541218704915</v>
      </c>
      <c r="R31" s="971">
        <f t="shared" si="9"/>
        <v>76.830247795607619</v>
      </c>
      <c r="S31" s="971">
        <f t="shared" si="9"/>
        <v>78.185444129773686</v>
      </c>
    </row>
    <row r="32" spans="1:19" s="102" customFormat="1">
      <c r="A32" s="224">
        <v>3.3</v>
      </c>
      <c r="B32" s="134" t="s">
        <v>142</v>
      </c>
      <c r="C32" s="512">
        <v>0.10843373493975904</v>
      </c>
      <c r="D32" s="604" t="str">
        <f>Inputs!$D$81</f>
        <v>Skilled Electrical Worker AH</v>
      </c>
      <c r="E32" s="134">
        <v>2</v>
      </c>
      <c r="F32" s="130">
        <f>C32*E32</f>
        <v>0.21686746987951808</v>
      </c>
      <c r="G32" s="149"/>
      <c r="H32" s="997">
        <f>Inputs!L$81</f>
        <v>143.91156341859428</v>
      </c>
      <c r="I32" s="997">
        <f>Inputs!M$81</f>
        <v>146.75058306720953</v>
      </c>
      <c r="J32" s="997">
        <f>Inputs!N$81</f>
        <v>149.33909290435707</v>
      </c>
      <c r="K32" s="997">
        <f>Inputs!O$81</f>
        <v>151.97326104852442</v>
      </c>
      <c r="L32" s="997">
        <f>Inputs!P$81</f>
        <v>154.65389285921603</v>
      </c>
      <c r="M32" s="997">
        <f>Inputs!Q$81</f>
        <v>157.38180790154269</v>
      </c>
      <c r="N32" s="971">
        <f t="shared" si="9"/>
        <v>31.209736644996351</v>
      </c>
      <c r="O32" s="971">
        <f t="shared" si="9"/>
        <v>31.825427653129779</v>
      </c>
      <c r="P32" s="971">
        <f t="shared" si="9"/>
        <v>32.386791232270213</v>
      </c>
      <c r="Q32" s="971">
        <f t="shared" si="9"/>
        <v>32.958056612933007</v>
      </c>
      <c r="R32" s="971">
        <f t="shared" si="9"/>
        <v>33.539398451396245</v>
      </c>
      <c r="S32" s="971">
        <f t="shared" si="9"/>
        <v>34.130994484671909</v>
      </c>
    </row>
    <row r="33" spans="1:19" s="102" customFormat="1">
      <c r="A33" s="137">
        <v>3.4</v>
      </c>
      <c r="B33" s="134" t="s">
        <v>175</v>
      </c>
      <c r="C33" s="607"/>
      <c r="D33" s="604" t="str">
        <f>Inputs!$D$81</f>
        <v>Skilled Electrical Worker AH</v>
      </c>
      <c r="E33" s="134">
        <v>1</v>
      </c>
      <c r="F33" s="130">
        <f>C33*E33</f>
        <v>0</v>
      </c>
      <c r="G33" s="149"/>
      <c r="H33" s="997">
        <f>Inputs!L$81</f>
        <v>143.91156341859428</v>
      </c>
      <c r="I33" s="997">
        <f>Inputs!M$81</f>
        <v>146.75058306720953</v>
      </c>
      <c r="J33" s="997">
        <f>Inputs!N$81</f>
        <v>149.33909290435707</v>
      </c>
      <c r="K33" s="997">
        <f>Inputs!O$81</f>
        <v>151.97326104852442</v>
      </c>
      <c r="L33" s="997">
        <f>Inputs!P$81</f>
        <v>154.65389285921603</v>
      </c>
      <c r="M33" s="997">
        <f>Inputs!Q$81</f>
        <v>157.38180790154269</v>
      </c>
      <c r="N33" s="971">
        <f t="shared" si="9"/>
        <v>0</v>
      </c>
      <c r="O33" s="971">
        <f t="shared" si="9"/>
        <v>0</v>
      </c>
      <c r="P33" s="971">
        <f t="shared" si="9"/>
        <v>0</v>
      </c>
      <c r="Q33" s="971">
        <f t="shared" si="9"/>
        <v>0</v>
      </c>
      <c r="R33" s="971">
        <f t="shared" si="9"/>
        <v>0</v>
      </c>
      <c r="S33" s="971">
        <f t="shared" si="9"/>
        <v>0</v>
      </c>
    </row>
    <row r="34" spans="1:19" s="102" customFormat="1">
      <c r="A34" s="137">
        <v>3.5</v>
      </c>
      <c r="B34" s="134" t="s">
        <v>176</v>
      </c>
      <c r="C34" s="607">
        <v>8.3000000000000004E-2</v>
      </c>
      <c r="D34" s="604" t="str">
        <f>Inputs!$D$81</f>
        <v>Skilled Electrical Worker AH</v>
      </c>
      <c r="E34" s="134">
        <v>1</v>
      </c>
      <c r="F34" s="130">
        <f>C34*E34</f>
        <v>8.3000000000000004E-2</v>
      </c>
      <c r="G34" s="149"/>
      <c r="H34" s="997">
        <f>Inputs!L$81</f>
        <v>143.91156341859428</v>
      </c>
      <c r="I34" s="997">
        <f>Inputs!M$81</f>
        <v>146.75058306720953</v>
      </c>
      <c r="J34" s="997">
        <f>Inputs!N$81</f>
        <v>149.33909290435707</v>
      </c>
      <c r="K34" s="997">
        <f>Inputs!O$81</f>
        <v>151.97326104852442</v>
      </c>
      <c r="L34" s="997">
        <f>Inputs!P$81</f>
        <v>154.65389285921603</v>
      </c>
      <c r="M34" s="997">
        <f>Inputs!Q$81</f>
        <v>157.38180790154269</v>
      </c>
      <c r="N34" s="971">
        <f t="shared" si="9"/>
        <v>11.944659763743326</v>
      </c>
      <c r="O34" s="971">
        <f t="shared" si="9"/>
        <v>12.180298394578392</v>
      </c>
      <c r="P34" s="971">
        <f t="shared" si="9"/>
        <v>12.395144711061638</v>
      </c>
      <c r="Q34" s="971">
        <f t="shared" si="9"/>
        <v>12.613780667027527</v>
      </c>
      <c r="R34" s="971">
        <f t="shared" si="9"/>
        <v>12.836273107314931</v>
      </c>
      <c r="S34" s="971">
        <f t="shared" si="9"/>
        <v>13.062690055828044</v>
      </c>
    </row>
    <row r="35" spans="1:19" s="102" customFormat="1">
      <c r="A35" s="148"/>
      <c r="B35" s="141" t="s">
        <v>44</v>
      </c>
      <c r="C35" s="142">
        <f>SUM(C29:C34)</f>
        <v>0.50333154515873713</v>
      </c>
      <c r="D35" s="143" t="s">
        <v>105</v>
      </c>
      <c r="E35" s="143"/>
      <c r="F35" s="142">
        <f>SUM(F29:F34)</f>
        <v>0.92366309031747429</v>
      </c>
      <c r="G35" s="144"/>
      <c r="H35" s="992"/>
      <c r="I35" s="992"/>
      <c r="J35" s="992"/>
      <c r="K35" s="992"/>
      <c r="L35" s="992"/>
      <c r="M35" s="992"/>
      <c r="N35" s="992">
        <f t="shared" ref="N35:S35" si="10">SUM(N29:N34)</f>
        <v>132.92579939963798</v>
      </c>
      <c r="O35" s="992">
        <f t="shared" si="10"/>
        <v>135.54809706174998</v>
      </c>
      <c r="P35" s="992">
        <f t="shared" si="10"/>
        <v>137.93900805724687</v>
      </c>
      <c r="Q35" s="992">
        <f t="shared" si="10"/>
        <v>140.37209194570431</v>
      </c>
      <c r="R35" s="992">
        <f t="shared" si="10"/>
        <v>142.84809260797104</v>
      </c>
      <c r="S35" s="992">
        <f t="shared" si="10"/>
        <v>145.36776704609002</v>
      </c>
    </row>
    <row r="36" spans="1:19" s="102" customFormat="1">
      <c r="A36" s="99"/>
      <c r="B36" s="129" t="s">
        <v>106</v>
      </c>
      <c r="C36" s="130"/>
      <c r="D36" s="134"/>
      <c r="E36" s="134"/>
      <c r="F36" s="130"/>
      <c r="G36" s="149"/>
      <c r="H36" s="984"/>
      <c r="I36" s="984"/>
      <c r="J36" s="984"/>
      <c r="K36" s="984"/>
      <c r="L36" s="984"/>
      <c r="M36" s="984"/>
      <c r="N36" s="998"/>
      <c r="O36" s="998"/>
      <c r="P36" s="998"/>
      <c r="Q36" s="998"/>
      <c r="R36" s="998"/>
      <c r="S36" s="998"/>
    </row>
    <row r="37" spans="1:19" s="102" customFormat="1">
      <c r="A37" s="99"/>
      <c r="B37" s="134"/>
      <c r="C37" s="130"/>
      <c r="D37" s="134"/>
      <c r="E37" s="134"/>
      <c r="F37" s="130"/>
      <c r="G37" s="149"/>
      <c r="H37" s="971"/>
      <c r="I37" s="971"/>
      <c r="J37" s="971"/>
      <c r="K37" s="971"/>
      <c r="L37" s="971"/>
      <c r="M37" s="971"/>
      <c r="N37" s="971"/>
      <c r="O37" s="971"/>
      <c r="P37" s="971"/>
      <c r="Q37" s="971"/>
      <c r="R37" s="971"/>
      <c r="S37" s="971"/>
    </row>
    <row r="38" spans="1:19" s="102" customFormat="1">
      <c r="A38" s="137">
        <v>4.0999999999999996</v>
      </c>
      <c r="B38" s="134" t="s">
        <v>195</v>
      </c>
      <c r="C38" s="512">
        <v>0</v>
      </c>
      <c r="D38" s="604" t="str">
        <f>Inputs!$D$81</f>
        <v>Skilled Electrical Worker AH</v>
      </c>
      <c r="E38" s="134">
        <v>1</v>
      </c>
      <c r="F38" s="130">
        <f>'CP NC 1Ph (R) BH'!F38</f>
        <v>0</v>
      </c>
      <c r="G38" s="225"/>
      <c r="H38" s="997">
        <f>Inputs!L$81</f>
        <v>143.91156341859428</v>
      </c>
      <c r="I38" s="997">
        <f>Inputs!M$81</f>
        <v>146.75058306720953</v>
      </c>
      <c r="J38" s="997">
        <f>Inputs!N$81</f>
        <v>149.33909290435707</v>
      </c>
      <c r="K38" s="997">
        <f>Inputs!O$81</f>
        <v>151.97326104852442</v>
      </c>
      <c r="L38" s="997">
        <f>Inputs!P$81</f>
        <v>154.65389285921603</v>
      </c>
      <c r="M38" s="997">
        <f>Inputs!Q$81</f>
        <v>157.38180790154269</v>
      </c>
      <c r="N38" s="971">
        <f t="shared" ref="N38:S39" si="11">H38*$F38</f>
        <v>0</v>
      </c>
      <c r="O38" s="971">
        <f t="shared" si="11"/>
        <v>0</v>
      </c>
      <c r="P38" s="971">
        <f t="shared" si="11"/>
        <v>0</v>
      </c>
      <c r="Q38" s="971">
        <f t="shared" si="11"/>
        <v>0</v>
      </c>
      <c r="R38" s="971">
        <f t="shared" si="11"/>
        <v>0</v>
      </c>
      <c r="S38" s="971">
        <f t="shared" si="11"/>
        <v>0</v>
      </c>
    </row>
    <row r="39" spans="1:19" s="102" customFormat="1">
      <c r="A39" s="181">
        <v>4.2</v>
      </c>
      <c r="B39" s="180" t="s">
        <v>177</v>
      </c>
      <c r="C39" s="512">
        <v>0</v>
      </c>
      <c r="D39" s="134" t="str">
        <f>Inputs!$D$82</f>
        <v>Support staff</v>
      </c>
      <c r="E39" s="134">
        <v>1</v>
      </c>
      <c r="F39" s="130">
        <f>C39*E39</f>
        <v>0</v>
      </c>
      <c r="G39" s="167"/>
      <c r="H39" s="971">
        <f>Inputs!L$82</f>
        <v>68.441017362959727</v>
      </c>
      <c r="I39" s="971">
        <f>Inputs!M$82</f>
        <v>69.791189569063036</v>
      </c>
      <c r="J39" s="971">
        <f>Inputs!N$82</f>
        <v>71.02222509185215</v>
      </c>
      <c r="K39" s="971">
        <f>Inputs!O$82</f>
        <v>72.274974651437702</v>
      </c>
      <c r="L39" s="971">
        <f>Inputs!P$82</f>
        <v>73.549821258208297</v>
      </c>
      <c r="M39" s="971">
        <f>Inputs!Q$82</f>
        <v>74.847154678410959</v>
      </c>
      <c r="N39" s="971">
        <f t="shared" si="11"/>
        <v>0</v>
      </c>
      <c r="O39" s="971">
        <f t="shared" si="11"/>
        <v>0</v>
      </c>
      <c r="P39" s="971">
        <f t="shared" si="11"/>
        <v>0</v>
      </c>
      <c r="Q39" s="971">
        <f t="shared" si="11"/>
        <v>0</v>
      </c>
      <c r="R39" s="971">
        <f t="shared" si="11"/>
        <v>0</v>
      </c>
      <c r="S39" s="971">
        <f t="shared" si="11"/>
        <v>0</v>
      </c>
    </row>
    <row r="40" spans="1:19">
      <c r="A40" s="181"/>
      <c r="B40" s="180" t="s">
        <v>196</v>
      </c>
      <c r="C40" s="512"/>
      <c r="D40" s="134"/>
      <c r="E40" s="134"/>
      <c r="F40" s="130"/>
      <c r="G40" s="135"/>
      <c r="H40" s="984"/>
      <c r="I40" s="984"/>
      <c r="J40" s="984"/>
      <c r="K40" s="984"/>
      <c r="L40" s="984"/>
      <c r="M40" s="984"/>
      <c r="N40" s="998"/>
      <c r="O40" s="998"/>
      <c r="P40" s="998"/>
      <c r="Q40" s="998"/>
      <c r="R40" s="998"/>
      <c r="S40" s="998"/>
    </row>
    <row r="41" spans="1:19">
      <c r="A41" s="181">
        <v>4.3</v>
      </c>
      <c r="B41" s="180" t="s">
        <v>178</v>
      </c>
      <c r="C41" s="512">
        <v>6.936416184971099E-2</v>
      </c>
      <c r="D41" s="134" t="str">
        <f>Inputs!$D$82</f>
        <v>Support staff</v>
      </c>
      <c r="E41" s="134">
        <v>1</v>
      </c>
      <c r="F41" s="130">
        <f>C41*E41</f>
        <v>6.936416184971099E-2</v>
      </c>
      <c r="G41" s="167"/>
      <c r="H41" s="971">
        <f>Inputs!L$82</f>
        <v>68.441017362959727</v>
      </c>
      <c r="I41" s="971">
        <f>Inputs!M$82</f>
        <v>69.791189569063036</v>
      </c>
      <c r="J41" s="971">
        <f>Inputs!N$82</f>
        <v>71.02222509185215</v>
      </c>
      <c r="K41" s="971">
        <f>Inputs!O$82</f>
        <v>72.274974651437702</v>
      </c>
      <c r="L41" s="971">
        <f>Inputs!P$82</f>
        <v>73.549821258208297</v>
      </c>
      <c r="M41" s="971">
        <f>Inputs!Q$82</f>
        <v>74.847154678410959</v>
      </c>
      <c r="N41" s="971">
        <f t="shared" ref="N41:S41" si="12">H41*$F41</f>
        <v>4.7473538055232183</v>
      </c>
      <c r="O41" s="971">
        <f t="shared" si="12"/>
        <v>4.8410073689523498</v>
      </c>
      <c r="P41" s="971">
        <f t="shared" si="12"/>
        <v>4.9263971161978377</v>
      </c>
      <c r="Q41" s="971">
        <f t="shared" si="12"/>
        <v>5.0132930394060837</v>
      </c>
      <c r="R41" s="971">
        <f t="shared" si="12"/>
        <v>5.1017217057716744</v>
      </c>
      <c r="S41" s="971">
        <f t="shared" si="12"/>
        <v>5.191710151103651</v>
      </c>
    </row>
    <row r="42" spans="1:19">
      <c r="A42" s="181"/>
      <c r="B42" s="180" t="s">
        <v>179</v>
      </c>
      <c r="C42" s="130"/>
      <c r="D42" s="134"/>
      <c r="E42" s="134"/>
      <c r="F42" s="130"/>
      <c r="G42" s="135"/>
      <c r="H42" s="984"/>
      <c r="I42" s="984"/>
      <c r="J42" s="984"/>
      <c r="K42" s="984"/>
      <c r="L42" s="984"/>
      <c r="M42" s="984"/>
      <c r="N42" s="998"/>
      <c r="O42" s="998"/>
      <c r="P42" s="998"/>
      <c r="Q42" s="998"/>
      <c r="R42" s="998"/>
      <c r="S42" s="998"/>
    </row>
    <row r="43" spans="1:19">
      <c r="A43" s="181">
        <v>4.4000000000000004</v>
      </c>
      <c r="B43" s="180" t="s">
        <v>180</v>
      </c>
      <c r="C43" s="512">
        <v>3.4682080924855495E-2</v>
      </c>
      <c r="D43" s="134" t="str">
        <f>Inputs!$D$82</f>
        <v>Support staff</v>
      </c>
      <c r="E43" s="134">
        <v>1</v>
      </c>
      <c r="F43" s="130">
        <f>C43*E43</f>
        <v>3.4682080924855495E-2</v>
      </c>
      <c r="G43" s="167"/>
      <c r="H43" s="971">
        <f>Inputs!L$82</f>
        <v>68.441017362959727</v>
      </c>
      <c r="I43" s="971">
        <f>Inputs!M$82</f>
        <v>69.791189569063036</v>
      </c>
      <c r="J43" s="971">
        <f>Inputs!N$82</f>
        <v>71.02222509185215</v>
      </c>
      <c r="K43" s="971">
        <f>Inputs!O$82</f>
        <v>72.274974651437702</v>
      </c>
      <c r="L43" s="971">
        <f>Inputs!P$82</f>
        <v>73.549821258208297</v>
      </c>
      <c r="M43" s="971">
        <f>Inputs!Q$82</f>
        <v>74.847154678410959</v>
      </c>
      <c r="N43" s="971">
        <f t="shared" ref="N43:S45" si="13">H43*$F43</f>
        <v>2.3736769027616091</v>
      </c>
      <c r="O43" s="971">
        <f t="shared" si="13"/>
        <v>2.4205036844761749</v>
      </c>
      <c r="P43" s="971">
        <f t="shared" si="13"/>
        <v>2.4631985580989189</v>
      </c>
      <c r="Q43" s="971">
        <f t="shared" si="13"/>
        <v>2.5066465197030419</v>
      </c>
      <c r="R43" s="971">
        <f t="shared" si="13"/>
        <v>2.5508608528858372</v>
      </c>
      <c r="S43" s="971">
        <f t="shared" si="13"/>
        <v>2.5958550755518255</v>
      </c>
    </row>
    <row r="44" spans="1:19">
      <c r="A44" s="181">
        <v>4.5</v>
      </c>
      <c r="B44" s="180" t="s">
        <v>181</v>
      </c>
      <c r="C44" s="512">
        <v>3.6416184971098269E-2</v>
      </c>
      <c r="D44" s="134" t="str">
        <f>Inputs!$D$82</f>
        <v>Support staff</v>
      </c>
      <c r="E44" s="134">
        <v>1</v>
      </c>
      <c r="F44" s="130">
        <f>C44*E44</f>
        <v>3.6416184971098269E-2</v>
      </c>
      <c r="G44" s="167"/>
      <c r="H44" s="971">
        <f>Inputs!L$82</f>
        <v>68.441017362959727</v>
      </c>
      <c r="I44" s="971">
        <f>Inputs!M$82</f>
        <v>69.791189569063036</v>
      </c>
      <c r="J44" s="971">
        <f>Inputs!N$82</f>
        <v>71.02222509185215</v>
      </c>
      <c r="K44" s="971">
        <f>Inputs!O$82</f>
        <v>72.274974651437702</v>
      </c>
      <c r="L44" s="971">
        <f>Inputs!P$82</f>
        <v>73.549821258208297</v>
      </c>
      <c r="M44" s="971">
        <f>Inputs!Q$82</f>
        <v>74.847154678410959</v>
      </c>
      <c r="N44" s="971">
        <f t="shared" si="13"/>
        <v>2.4923607478996899</v>
      </c>
      <c r="O44" s="971">
        <f t="shared" si="13"/>
        <v>2.5415288686999835</v>
      </c>
      <c r="P44" s="971">
        <f t="shared" si="13"/>
        <v>2.5863584860038644</v>
      </c>
      <c r="Q44" s="971">
        <f t="shared" si="13"/>
        <v>2.6319788456881938</v>
      </c>
      <c r="R44" s="971">
        <f t="shared" si="13"/>
        <v>2.678403895530129</v>
      </c>
      <c r="S44" s="971">
        <f t="shared" si="13"/>
        <v>2.7256478293294166</v>
      </c>
    </row>
    <row r="45" spans="1:19">
      <c r="A45" s="181">
        <v>4.5999999999999996</v>
      </c>
      <c r="B45" s="180" t="s">
        <v>146</v>
      </c>
      <c r="C45" s="512">
        <v>2.6011560693641616E-2</v>
      </c>
      <c r="D45" s="134" t="str">
        <f>Inputs!$D$82</f>
        <v>Support staff</v>
      </c>
      <c r="E45" s="134">
        <v>1</v>
      </c>
      <c r="F45" s="130">
        <f>C45*E45</f>
        <v>2.6011560693641616E-2</v>
      </c>
      <c r="G45" s="167"/>
      <c r="H45" s="971">
        <f>Inputs!L$82</f>
        <v>68.441017362959727</v>
      </c>
      <c r="I45" s="971">
        <f>Inputs!M$82</f>
        <v>69.791189569063036</v>
      </c>
      <c r="J45" s="971">
        <f>Inputs!N$82</f>
        <v>71.02222509185215</v>
      </c>
      <c r="K45" s="971">
        <f>Inputs!O$82</f>
        <v>72.274974651437702</v>
      </c>
      <c r="L45" s="971">
        <f>Inputs!P$82</f>
        <v>73.549821258208297</v>
      </c>
      <c r="M45" s="971">
        <f>Inputs!Q$82</f>
        <v>74.847154678410959</v>
      </c>
      <c r="N45" s="971">
        <f t="shared" si="13"/>
        <v>1.7802576770712066</v>
      </c>
      <c r="O45" s="971">
        <f t="shared" si="13"/>
        <v>1.8153777633571309</v>
      </c>
      <c r="P45" s="971">
        <f t="shared" si="13"/>
        <v>1.8473989185741886</v>
      </c>
      <c r="Q45" s="971">
        <f t="shared" si="13"/>
        <v>1.8799848897772811</v>
      </c>
      <c r="R45" s="971">
        <f t="shared" si="13"/>
        <v>1.9131456396643776</v>
      </c>
      <c r="S45" s="971">
        <f t="shared" si="13"/>
        <v>1.9468913066638687</v>
      </c>
    </row>
    <row r="46" spans="1:19">
      <c r="A46" s="187"/>
      <c r="B46" s="182" t="s">
        <v>44</v>
      </c>
      <c r="C46" s="518">
        <f>SUM(C36:C45)</f>
        <v>0.16647398843930636</v>
      </c>
      <c r="D46" s="232"/>
      <c r="E46" s="232"/>
      <c r="F46" s="142">
        <f>SUM(F36:F45)</f>
        <v>0.16647398843930636</v>
      </c>
      <c r="G46" s="144"/>
      <c r="H46" s="995"/>
      <c r="I46" s="995"/>
      <c r="J46" s="995"/>
      <c r="K46" s="995"/>
      <c r="L46" s="995"/>
      <c r="M46" s="995"/>
      <c r="N46" s="1003">
        <f t="shared" ref="N46:S46" si="14">SUM(N38:N45)</f>
        <v>11.393649133255725</v>
      </c>
      <c r="O46" s="1003">
        <f t="shared" si="14"/>
        <v>11.618417685485639</v>
      </c>
      <c r="P46" s="1003">
        <f t="shared" si="14"/>
        <v>11.82335307887481</v>
      </c>
      <c r="Q46" s="1003">
        <f t="shared" si="14"/>
        <v>12.031903294574601</v>
      </c>
      <c r="R46" s="1003">
        <f t="shared" si="14"/>
        <v>12.24413209385202</v>
      </c>
      <c r="S46" s="1003">
        <f t="shared" si="14"/>
        <v>12.460104362648762</v>
      </c>
    </row>
    <row r="47" spans="1:19">
      <c r="A47" s="120"/>
      <c r="B47" s="226" t="s">
        <v>182</v>
      </c>
      <c r="C47" s="192"/>
      <c r="D47" s="191"/>
      <c r="E47" s="191"/>
      <c r="F47" s="154"/>
      <c r="G47" s="167"/>
      <c r="H47" s="971"/>
      <c r="I47" s="971"/>
      <c r="J47" s="971"/>
      <c r="K47" s="971"/>
      <c r="L47" s="971"/>
      <c r="M47" s="971"/>
      <c r="N47" s="971"/>
      <c r="O47" s="971"/>
      <c r="P47" s="971"/>
      <c r="Q47" s="971"/>
      <c r="R47" s="971"/>
      <c r="S47" s="971"/>
    </row>
    <row r="48" spans="1:19">
      <c r="A48" s="181">
        <v>5.0999999999999996</v>
      </c>
      <c r="B48" s="227" t="s">
        <v>183</v>
      </c>
      <c r="C48" s="176"/>
      <c r="D48" s="180"/>
      <c r="E48" s="180"/>
      <c r="F48" s="130"/>
      <c r="G48" s="167"/>
      <c r="H48" s="971"/>
      <c r="I48" s="971"/>
      <c r="J48" s="971"/>
      <c r="K48" s="971"/>
      <c r="L48" s="971"/>
      <c r="M48" s="971"/>
      <c r="N48" s="971">
        <f>Inputs!L90</f>
        <v>99.527562334594109</v>
      </c>
      <c r="O48" s="971">
        <f>Inputs!M90</f>
        <v>99.527562334594109</v>
      </c>
      <c r="P48" s="971">
        <f>Inputs!N90</f>
        <v>99.527562334594109</v>
      </c>
      <c r="Q48" s="971">
        <f>Inputs!O90</f>
        <v>99.527562334594109</v>
      </c>
      <c r="R48" s="971">
        <f>Inputs!P90</f>
        <v>99.527562334594109</v>
      </c>
      <c r="S48" s="971">
        <f>Inputs!Q90</f>
        <v>99.527562334594109</v>
      </c>
    </row>
    <row r="49" spans="1:19">
      <c r="A49" s="187"/>
      <c r="B49" s="182" t="s">
        <v>44</v>
      </c>
      <c r="C49" s="192"/>
      <c r="D49" s="191"/>
      <c r="E49" s="191"/>
      <c r="F49" s="154"/>
      <c r="G49" s="167"/>
      <c r="H49" s="992"/>
      <c r="I49" s="992"/>
      <c r="J49" s="992"/>
      <c r="K49" s="992"/>
      <c r="L49" s="992"/>
      <c r="M49" s="992"/>
      <c r="N49" s="992">
        <f t="shared" ref="N49:S49" si="15">SUM(N48)</f>
        <v>99.527562334594109</v>
      </c>
      <c r="O49" s="992">
        <f t="shared" si="15"/>
        <v>99.527562334594109</v>
      </c>
      <c r="P49" s="992">
        <f t="shared" si="15"/>
        <v>99.527562334594109</v>
      </c>
      <c r="Q49" s="992">
        <f t="shared" si="15"/>
        <v>99.527562334594109</v>
      </c>
      <c r="R49" s="992">
        <f t="shared" si="15"/>
        <v>99.527562334594109</v>
      </c>
      <c r="S49" s="992">
        <f t="shared" si="15"/>
        <v>99.527562334594109</v>
      </c>
    </row>
    <row r="50" spans="1:19">
      <c r="A50" s="254"/>
      <c r="B50" s="190"/>
      <c r="C50" s="189"/>
      <c r="D50" s="191"/>
      <c r="E50" s="191"/>
      <c r="F50" s="154"/>
      <c r="G50" s="135"/>
      <c r="H50" s="971"/>
      <c r="I50" s="971"/>
      <c r="J50" s="971"/>
      <c r="K50" s="971"/>
      <c r="L50" s="971"/>
      <c r="M50" s="971"/>
      <c r="N50" s="971"/>
      <c r="O50" s="971"/>
      <c r="P50" s="971"/>
      <c r="Q50" s="971"/>
      <c r="R50" s="971"/>
      <c r="S50" s="971"/>
    </row>
    <row r="51" spans="1:19">
      <c r="A51" s="254"/>
      <c r="B51" s="190"/>
      <c r="C51" s="168">
        <f>C21+C26+C35+C46</f>
        <v>1.5199982118254036</v>
      </c>
      <c r="D51" s="90"/>
      <c r="E51" s="228"/>
      <c r="F51" s="491">
        <f>F21+F26+F35+F46</f>
        <v>2.3569964236508074</v>
      </c>
      <c r="G51" s="194"/>
      <c r="H51" s="991"/>
      <c r="I51" s="991"/>
      <c r="J51" s="991"/>
      <c r="K51" s="991"/>
      <c r="L51" s="991"/>
      <c r="M51" s="991"/>
      <c r="N51" s="992">
        <f t="shared" ref="N51:S51" si="16">N21+N26+N35+N46+N49</f>
        <v>393.44427500083651</v>
      </c>
      <c r="O51" s="992">
        <f t="shared" si="16"/>
        <v>399.24252569378984</v>
      </c>
      <c r="P51" s="992">
        <f t="shared" si="16"/>
        <v>404.52914953391644</v>
      </c>
      <c r="Q51" s="992">
        <f t="shared" si="16"/>
        <v>409.90902327826473</v>
      </c>
      <c r="R51" s="992">
        <f t="shared" si="16"/>
        <v>415.38379174683689</v>
      </c>
      <c r="S51" s="992">
        <f t="shared" si="16"/>
        <v>420.95512877234961</v>
      </c>
    </row>
    <row r="52" spans="1:19">
      <c r="H52"/>
      <c r="I52"/>
      <c r="J52"/>
      <c r="K52"/>
      <c r="L52"/>
      <c r="M52"/>
      <c r="N52"/>
      <c r="O52"/>
      <c r="P52"/>
      <c r="Q52"/>
      <c r="R52"/>
      <c r="S52"/>
    </row>
    <row r="53" spans="1:19">
      <c r="A53" s="102"/>
      <c r="B53" s="152"/>
      <c r="C53" s="102"/>
      <c r="D53" s="102"/>
      <c r="E53" s="102"/>
      <c r="F53" s="157"/>
      <c r="G53" s="107"/>
      <c r="H53"/>
      <c r="I53"/>
      <c r="J53"/>
      <c r="K53"/>
      <c r="L53"/>
      <c r="M53"/>
      <c r="N53"/>
      <c r="O53"/>
      <c r="P53"/>
      <c r="Q53"/>
      <c r="R53"/>
      <c r="S53"/>
    </row>
    <row r="54" spans="1:19">
      <c r="A54" s="102"/>
      <c r="C54" s="102"/>
      <c r="D54" s="102"/>
      <c r="E54" s="102"/>
      <c r="F54" s="157"/>
      <c r="G54" s="107"/>
      <c r="H54"/>
      <c r="I54"/>
      <c r="J54"/>
      <c r="K54"/>
      <c r="L54"/>
      <c r="M54"/>
      <c r="N54"/>
      <c r="O54"/>
      <c r="P54"/>
      <c r="Q54"/>
      <c r="R54"/>
      <c r="S54"/>
    </row>
    <row r="55" spans="1:19">
      <c r="A55" s="102"/>
      <c r="B55" s="152"/>
      <c r="C55" s="102"/>
      <c r="D55" s="102"/>
      <c r="E55" s="102"/>
      <c r="F55" s="157"/>
      <c r="G55" s="107"/>
      <c r="H55"/>
      <c r="I55"/>
      <c r="J55"/>
      <c r="K55"/>
      <c r="L55"/>
      <c r="M55"/>
      <c r="N55"/>
      <c r="O55"/>
      <c r="P55"/>
      <c r="Q55"/>
      <c r="R55"/>
      <c r="S55"/>
    </row>
    <row r="56" spans="1:19">
      <c r="A56" s="102"/>
      <c r="B56" s="152"/>
      <c r="C56" s="102"/>
      <c r="D56" s="102"/>
      <c r="E56" s="102"/>
      <c r="F56" s="157"/>
      <c r="G56" s="107"/>
      <c r="H56" s="1001"/>
      <c r="I56" s="1002"/>
      <c r="J56" s="1002"/>
      <c r="K56" s="1002"/>
      <c r="L56" s="1002"/>
      <c r="M56" s="1002"/>
      <c r="N56" s="255"/>
      <c r="O56" s="255"/>
      <c r="P56" s="255"/>
      <c r="Q56" s="255"/>
      <c r="R56" s="255"/>
      <c r="S56" s="255"/>
    </row>
    <row r="57" spans="1:19">
      <c r="B57" s="354" t="s">
        <v>229</v>
      </c>
      <c r="H57" s="979"/>
      <c r="I57" s="979"/>
      <c r="J57" s="979"/>
      <c r="K57" s="979"/>
      <c r="L57" s="979"/>
      <c r="M57" s="979"/>
      <c r="N57" s="979">
        <f>N51-N58</f>
        <v>293.9167126662424</v>
      </c>
      <c r="O57" s="979">
        <f t="shared" ref="O57:S57" si="17">O51-O58</f>
        <v>299.71496335919574</v>
      </c>
      <c r="P57" s="979">
        <f t="shared" si="17"/>
        <v>305.00158719932233</v>
      </c>
      <c r="Q57" s="979">
        <f t="shared" si="17"/>
        <v>310.38146094367062</v>
      </c>
      <c r="R57" s="979">
        <f t="shared" si="17"/>
        <v>315.85622941224278</v>
      </c>
      <c r="S57" s="979">
        <f t="shared" si="17"/>
        <v>321.4275664377555</v>
      </c>
    </row>
    <row r="58" spans="1:19">
      <c r="B58" s="354" t="s">
        <v>43</v>
      </c>
      <c r="H58" s="979"/>
      <c r="I58" s="979"/>
      <c r="J58" s="979"/>
      <c r="K58" s="979"/>
      <c r="L58" s="979"/>
      <c r="M58" s="979"/>
      <c r="N58" s="979">
        <f>N49</f>
        <v>99.527562334594109</v>
      </c>
      <c r="O58" s="979">
        <f t="shared" ref="O58:S58" si="18">O49</f>
        <v>99.527562334594109</v>
      </c>
      <c r="P58" s="979">
        <f t="shared" si="18"/>
        <v>99.527562334594109</v>
      </c>
      <c r="Q58" s="979">
        <f t="shared" si="18"/>
        <v>99.527562334594109</v>
      </c>
      <c r="R58" s="979">
        <f t="shared" si="18"/>
        <v>99.527562334594109</v>
      </c>
      <c r="S58" s="979">
        <f t="shared" si="18"/>
        <v>99.527562334594109</v>
      </c>
    </row>
    <row r="59" spans="1:19">
      <c r="B59" s="354" t="s">
        <v>232</v>
      </c>
      <c r="H59" s="979"/>
      <c r="I59" s="979"/>
      <c r="J59" s="979"/>
      <c r="K59" s="979"/>
      <c r="L59" s="979"/>
      <c r="M59" s="979"/>
      <c r="N59" s="980"/>
      <c r="O59" s="980"/>
      <c r="P59" s="980"/>
      <c r="Q59" s="980"/>
      <c r="R59" s="980"/>
      <c r="S59" s="980"/>
    </row>
    <row r="60" spans="1:19">
      <c r="B60" s="354" t="s">
        <v>238</v>
      </c>
      <c r="H60" s="979"/>
      <c r="I60" s="979"/>
      <c r="J60" s="979"/>
      <c r="K60" s="979"/>
      <c r="L60" s="979"/>
      <c r="M60" s="979"/>
      <c r="N60" s="979">
        <f>SUM(N61,N57:N59)*(Inputs!$M$27)</f>
        <v>51.891365429860329</v>
      </c>
      <c r="O60" s="979">
        <f>SUM(O61,O57:O59)*(Inputs!$M$27)</f>
        <v>52.656096713753939</v>
      </c>
      <c r="P60" s="979">
        <f>SUM(P61,P57:P59)*(Inputs!$M$27)</f>
        <v>53.353349532028233</v>
      </c>
      <c r="Q60" s="979">
        <f>SUM(Q61,Q57:Q59)*(Inputs!$M$27)</f>
        <v>54.062901080170327</v>
      </c>
      <c r="R60" s="979">
        <f>SUM(R61,R57:R59)*(Inputs!$M$27)</f>
        <v>54.784968293490316</v>
      </c>
      <c r="S60" s="979">
        <f>SUM(S61,S57:S59)*(Inputs!$M$27)</f>
        <v>55.519771933785186</v>
      </c>
    </row>
    <row r="61" spans="1:19">
      <c r="B61" s="354" t="s">
        <v>237</v>
      </c>
      <c r="H61" s="979"/>
      <c r="I61" s="979"/>
      <c r="J61" s="979"/>
      <c r="K61" s="979"/>
      <c r="L61" s="979"/>
      <c r="M61" s="979"/>
      <c r="N61" s="979">
        <f>SUM(N57:N59)*(Inputs!$M$26)</f>
        <v>35.409984750075282</v>
      </c>
      <c r="O61" s="979">
        <f>SUM(O57:O59)*(Inputs!$M$26)</f>
        <v>35.931827312441087</v>
      </c>
      <c r="P61" s="979">
        <f>SUM(P57:P59)*(Inputs!$M$26)</f>
        <v>36.407623458052477</v>
      </c>
      <c r="Q61" s="979">
        <f>SUM(Q57:Q59)*(Inputs!$M$26)</f>
        <v>36.891812095043825</v>
      </c>
      <c r="R61" s="979">
        <f>SUM(R57:R59)*(Inputs!$M$26)</f>
        <v>37.384541257215318</v>
      </c>
      <c r="S61" s="979">
        <f>SUM(S57:S59)*(Inputs!$M$26)</f>
        <v>37.88596158951146</v>
      </c>
    </row>
    <row r="62" spans="1:19">
      <c r="B62" s="989" t="s">
        <v>85</v>
      </c>
      <c r="H62" s="396"/>
      <c r="I62" s="396"/>
      <c r="J62" s="396"/>
      <c r="K62" s="396"/>
      <c r="L62" s="396"/>
      <c r="M62" s="396"/>
      <c r="N62" s="979">
        <f>SUM(N57:N61)*Inputs!$M$28</f>
        <v>33.652193762654051</v>
      </c>
      <c r="O62" s="979">
        <f>SUM(O57:O61)*Inputs!$M$28</f>
        <v>34.148131480398945</v>
      </c>
      <c r="P62" s="979">
        <f>SUM(P57:P61)*Inputs!$M$28</f>
        <v>34.600308576679801</v>
      </c>
      <c r="Q62" s="979">
        <f>SUM(Q57:Q61)*Inputs!$M$28</f>
        <v>35.060461551743522</v>
      </c>
      <c r="R62" s="979">
        <f>SUM(R57:R61)*Inputs!$M$28</f>
        <v>35.528731090827975</v>
      </c>
      <c r="S62" s="979">
        <f>SUM(S57:S61)*Inputs!$M$28</f>
        <v>36.005260360695239</v>
      </c>
    </row>
    <row r="63" spans="1:19">
      <c r="B63" s="989"/>
      <c r="H63" s="396"/>
      <c r="I63" s="396"/>
      <c r="J63" s="396"/>
      <c r="K63" s="396"/>
      <c r="L63" s="396"/>
      <c r="M63" s="396"/>
      <c r="N63" s="606"/>
      <c r="O63" s="606"/>
      <c r="P63" s="606"/>
      <c r="Q63" s="606"/>
      <c r="R63" s="606"/>
      <c r="S63" s="606"/>
    </row>
    <row r="64" spans="1:19">
      <c r="B64" s="988" t="s">
        <v>527</v>
      </c>
      <c r="H64" s="396"/>
      <c r="I64" s="396"/>
      <c r="J64" s="396"/>
      <c r="K64" s="396"/>
      <c r="L64" s="396"/>
      <c r="M64" s="396"/>
      <c r="N64" s="448">
        <f>SUM(N57:N63)</f>
        <v>514.39781894342616</v>
      </c>
      <c r="O64" s="448">
        <f t="shared" ref="O64:S64" si="19">SUM(O57:O63)</f>
        <v>521.97858120038381</v>
      </c>
      <c r="P64" s="448">
        <f t="shared" si="19"/>
        <v>528.89043110067689</v>
      </c>
      <c r="Q64" s="448">
        <f t="shared" si="19"/>
        <v>535.92419800522237</v>
      </c>
      <c r="R64" s="448">
        <f t="shared" si="19"/>
        <v>543.08203238837041</v>
      </c>
      <c r="S64" s="448">
        <f t="shared" si="19"/>
        <v>550.36612265634153</v>
      </c>
    </row>
    <row r="65" spans="2:19">
      <c r="B65" s="990" t="s">
        <v>39</v>
      </c>
      <c r="H65" s="979"/>
      <c r="I65" s="980"/>
      <c r="J65" s="980"/>
      <c r="K65" s="980"/>
      <c r="L65" s="980"/>
      <c r="M65" s="980"/>
      <c r="N65" s="981">
        <f>(N51*(1+Inputs!$M$29))-N64</f>
        <v>0</v>
      </c>
      <c r="O65" s="981">
        <f>(O51*(1+Inputs!$M$29))-O64</f>
        <v>0</v>
      </c>
      <c r="P65" s="981">
        <f>(P51*(1+Inputs!$M$29))-P64</f>
        <v>0</v>
      </c>
      <c r="Q65" s="981">
        <f>(Q51*(1+Inputs!$M$29))-Q64</f>
        <v>0</v>
      </c>
      <c r="R65" s="981">
        <f>(R51*(1+Inputs!$M$29))-R64</f>
        <v>0</v>
      </c>
      <c r="S65" s="981">
        <f>(S51*(1+Inputs!$M$29))-S64</f>
        <v>0</v>
      </c>
    </row>
  </sheetData>
  <mergeCells count="3">
    <mergeCell ref="A1:S1"/>
    <mergeCell ref="H3:M3"/>
    <mergeCell ref="N3:S3"/>
  </mergeCells>
  <pageMargins left="0.39370078740157483" right="0.39370078740157483" top="0.39370078740157483" bottom="0.98425196850393704" header="0.51181102362204722" footer="0.51181102362204722"/>
  <pageSetup paperSize="9" scale="60" orientation="landscape" r:id="rId1"/>
  <headerFooter alignWithMargins="0">
    <oddFooter>&amp;C&amp;P</oddFooter>
  </headerFooter>
  <rowBreaks count="1" manualBreakCount="1">
    <brk id="13"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1"/>
    <pageSetUpPr fitToPage="1"/>
  </sheetPr>
  <dimension ref="A1:S65"/>
  <sheetViews>
    <sheetView showGridLines="0" zoomScale="70" zoomScaleNormal="70" workbookViewId="0">
      <selection sqref="A1:S1"/>
    </sheetView>
  </sheetViews>
  <sheetFormatPr defaultRowHeight="12.75" outlineLevelCol="1"/>
  <cols>
    <col min="1" max="1" width="9" style="88" bestFit="1" customWidth="1"/>
    <col min="2" max="2" width="61.7109375" style="102" customWidth="1"/>
    <col min="3" max="3" width="9.7109375" style="88" bestFit="1" customWidth="1"/>
    <col min="4" max="4" width="25.42578125" style="88" bestFit="1" customWidth="1"/>
    <col min="5" max="5" width="8.5703125" style="88" bestFit="1" customWidth="1"/>
    <col min="6" max="6" width="8.5703125" style="158" bestFit="1" customWidth="1"/>
    <col min="7" max="7" width="1.5703125" style="158" customWidth="1"/>
    <col min="8" max="8" width="10.42578125" style="108" customWidth="1" outlineLevel="1"/>
    <col min="9" max="9" width="9.140625" style="158" outlineLevel="1"/>
    <col min="10" max="13" width="9.42578125" style="158" customWidth="1" outlineLevel="1"/>
    <col min="14" max="14" width="10.28515625" style="158" bestFit="1" customWidth="1"/>
    <col min="15" max="15" width="10.42578125" style="88" customWidth="1"/>
    <col min="16" max="16" width="11.7109375" style="88" customWidth="1"/>
    <col min="17" max="17" width="11" style="88" customWidth="1"/>
    <col min="18" max="18" width="10.85546875" style="88" customWidth="1"/>
    <col min="19" max="19" width="11.42578125" style="88" customWidth="1"/>
    <col min="20" max="256" width="9.140625" style="88"/>
    <col min="257" max="257" width="9" style="88" bestFit="1" customWidth="1"/>
    <col min="258" max="258" width="61.7109375" style="88" customWidth="1"/>
    <col min="259" max="259" width="9.7109375" style="88" bestFit="1" customWidth="1"/>
    <col min="260" max="260" width="11.5703125" style="88" bestFit="1" customWidth="1"/>
    <col min="261" max="262" width="8.5703125" style="88" bestFit="1" customWidth="1"/>
    <col min="263" max="263" width="1.5703125" style="88" customWidth="1"/>
    <col min="264" max="264" width="10.42578125" style="88" customWidth="1"/>
    <col min="265" max="265" width="9.140625" style="88"/>
    <col min="266" max="269" width="9.42578125" style="88" customWidth="1"/>
    <col min="270" max="270" width="10.28515625" style="88" bestFit="1" customWidth="1"/>
    <col min="271" max="271" width="10.42578125" style="88" customWidth="1"/>
    <col min="272" max="272" width="11.7109375" style="88" customWidth="1"/>
    <col min="273" max="273" width="11" style="88" customWidth="1"/>
    <col min="274" max="274" width="10.85546875" style="88" customWidth="1"/>
    <col min="275" max="275" width="11.42578125" style="88" customWidth="1"/>
    <col min="276" max="512" width="9.140625" style="88"/>
    <col min="513" max="513" width="9" style="88" bestFit="1" customWidth="1"/>
    <col min="514" max="514" width="61.7109375" style="88" customWidth="1"/>
    <col min="515" max="515" width="9.7109375" style="88" bestFit="1" customWidth="1"/>
    <col min="516" max="516" width="11.5703125" style="88" bestFit="1" customWidth="1"/>
    <col min="517" max="518" width="8.5703125" style="88" bestFit="1" customWidth="1"/>
    <col min="519" max="519" width="1.5703125" style="88" customWidth="1"/>
    <col min="520" max="520" width="10.42578125" style="88" customWidth="1"/>
    <col min="521" max="521" width="9.140625" style="88"/>
    <col min="522" max="525" width="9.42578125" style="88" customWidth="1"/>
    <col min="526" max="526" width="10.28515625" style="88" bestFit="1" customWidth="1"/>
    <col min="527" max="527" width="10.42578125" style="88" customWidth="1"/>
    <col min="528" max="528" width="11.7109375" style="88" customWidth="1"/>
    <col min="529" max="529" width="11" style="88" customWidth="1"/>
    <col min="530" max="530" width="10.85546875" style="88" customWidth="1"/>
    <col min="531" max="531" width="11.42578125" style="88" customWidth="1"/>
    <col min="532" max="768" width="9.140625" style="88"/>
    <col min="769" max="769" width="9" style="88" bestFit="1" customWidth="1"/>
    <col min="770" max="770" width="61.7109375" style="88" customWidth="1"/>
    <col min="771" max="771" width="9.7109375" style="88" bestFit="1" customWidth="1"/>
    <col min="772" max="772" width="11.5703125" style="88" bestFit="1" customWidth="1"/>
    <col min="773" max="774" width="8.5703125" style="88" bestFit="1" customWidth="1"/>
    <col min="775" max="775" width="1.5703125" style="88" customWidth="1"/>
    <col min="776" max="776" width="10.42578125" style="88" customWidth="1"/>
    <col min="777" max="777" width="9.140625" style="88"/>
    <col min="778" max="781" width="9.42578125" style="88" customWidth="1"/>
    <col min="782" max="782" width="10.28515625" style="88" bestFit="1" customWidth="1"/>
    <col min="783" max="783" width="10.42578125" style="88" customWidth="1"/>
    <col min="784" max="784" width="11.7109375" style="88" customWidth="1"/>
    <col min="785" max="785" width="11" style="88" customWidth="1"/>
    <col min="786" max="786" width="10.85546875" style="88" customWidth="1"/>
    <col min="787" max="787" width="11.42578125" style="88" customWidth="1"/>
    <col min="788" max="1024" width="9.140625" style="88"/>
    <col min="1025" max="1025" width="9" style="88" bestFit="1" customWidth="1"/>
    <col min="1026" max="1026" width="61.7109375" style="88" customWidth="1"/>
    <col min="1027" max="1027" width="9.7109375" style="88" bestFit="1" customWidth="1"/>
    <col min="1028" max="1028" width="11.5703125" style="88" bestFit="1" customWidth="1"/>
    <col min="1029" max="1030" width="8.5703125" style="88" bestFit="1" customWidth="1"/>
    <col min="1031" max="1031" width="1.5703125" style="88" customWidth="1"/>
    <col min="1032" max="1032" width="10.42578125" style="88" customWidth="1"/>
    <col min="1033" max="1033" width="9.140625" style="88"/>
    <col min="1034" max="1037" width="9.42578125" style="88" customWidth="1"/>
    <col min="1038" max="1038" width="10.28515625" style="88" bestFit="1" customWidth="1"/>
    <col min="1039" max="1039" width="10.42578125" style="88" customWidth="1"/>
    <col min="1040" max="1040" width="11.7109375" style="88" customWidth="1"/>
    <col min="1041" max="1041" width="11" style="88" customWidth="1"/>
    <col min="1042" max="1042" width="10.85546875" style="88" customWidth="1"/>
    <col min="1043" max="1043" width="11.42578125" style="88" customWidth="1"/>
    <col min="1044" max="1280" width="9.140625" style="88"/>
    <col min="1281" max="1281" width="9" style="88" bestFit="1" customWidth="1"/>
    <col min="1282" max="1282" width="61.7109375" style="88" customWidth="1"/>
    <col min="1283" max="1283" width="9.7109375" style="88" bestFit="1" customWidth="1"/>
    <col min="1284" max="1284" width="11.5703125" style="88" bestFit="1" customWidth="1"/>
    <col min="1285" max="1286" width="8.5703125" style="88" bestFit="1" customWidth="1"/>
    <col min="1287" max="1287" width="1.5703125" style="88" customWidth="1"/>
    <col min="1288" max="1288" width="10.42578125" style="88" customWidth="1"/>
    <col min="1289" max="1289" width="9.140625" style="88"/>
    <col min="1290" max="1293" width="9.42578125" style="88" customWidth="1"/>
    <col min="1294" max="1294" width="10.28515625" style="88" bestFit="1" customWidth="1"/>
    <col min="1295" max="1295" width="10.42578125" style="88" customWidth="1"/>
    <col min="1296" max="1296" width="11.7109375" style="88" customWidth="1"/>
    <col min="1297" max="1297" width="11" style="88" customWidth="1"/>
    <col min="1298" max="1298" width="10.85546875" style="88" customWidth="1"/>
    <col min="1299" max="1299" width="11.42578125" style="88" customWidth="1"/>
    <col min="1300" max="1536" width="9.140625" style="88"/>
    <col min="1537" max="1537" width="9" style="88" bestFit="1" customWidth="1"/>
    <col min="1538" max="1538" width="61.7109375" style="88" customWidth="1"/>
    <col min="1539" max="1539" width="9.7109375" style="88" bestFit="1" customWidth="1"/>
    <col min="1540" max="1540" width="11.5703125" style="88" bestFit="1" customWidth="1"/>
    <col min="1541" max="1542" width="8.5703125" style="88" bestFit="1" customWidth="1"/>
    <col min="1543" max="1543" width="1.5703125" style="88" customWidth="1"/>
    <col min="1544" max="1544" width="10.42578125" style="88" customWidth="1"/>
    <col min="1545" max="1545" width="9.140625" style="88"/>
    <col min="1546" max="1549" width="9.42578125" style="88" customWidth="1"/>
    <col min="1550" max="1550" width="10.28515625" style="88" bestFit="1" customWidth="1"/>
    <col min="1551" max="1551" width="10.42578125" style="88" customWidth="1"/>
    <col min="1552" max="1552" width="11.7109375" style="88" customWidth="1"/>
    <col min="1553" max="1553" width="11" style="88" customWidth="1"/>
    <col min="1554" max="1554" width="10.85546875" style="88" customWidth="1"/>
    <col min="1555" max="1555" width="11.42578125" style="88" customWidth="1"/>
    <col min="1556" max="1792" width="9.140625" style="88"/>
    <col min="1793" max="1793" width="9" style="88" bestFit="1" customWidth="1"/>
    <col min="1794" max="1794" width="61.7109375" style="88" customWidth="1"/>
    <col min="1795" max="1795" width="9.7109375" style="88" bestFit="1" customWidth="1"/>
    <col min="1796" max="1796" width="11.5703125" style="88" bestFit="1" customWidth="1"/>
    <col min="1797" max="1798" width="8.5703125" style="88" bestFit="1" customWidth="1"/>
    <col min="1799" max="1799" width="1.5703125" style="88" customWidth="1"/>
    <col min="1800" max="1800" width="10.42578125" style="88" customWidth="1"/>
    <col min="1801" max="1801" width="9.140625" style="88"/>
    <col min="1802" max="1805" width="9.42578125" style="88" customWidth="1"/>
    <col min="1806" max="1806" width="10.28515625" style="88" bestFit="1" customWidth="1"/>
    <col min="1807" max="1807" width="10.42578125" style="88" customWidth="1"/>
    <col min="1808" max="1808" width="11.7109375" style="88" customWidth="1"/>
    <col min="1809" max="1809" width="11" style="88" customWidth="1"/>
    <col min="1810" max="1810" width="10.85546875" style="88" customWidth="1"/>
    <col min="1811" max="1811" width="11.42578125" style="88" customWidth="1"/>
    <col min="1812" max="2048" width="9.140625" style="88"/>
    <col min="2049" max="2049" width="9" style="88" bestFit="1" customWidth="1"/>
    <col min="2050" max="2050" width="61.7109375" style="88" customWidth="1"/>
    <col min="2051" max="2051" width="9.7109375" style="88" bestFit="1" customWidth="1"/>
    <col min="2052" max="2052" width="11.5703125" style="88" bestFit="1" customWidth="1"/>
    <col min="2053" max="2054" width="8.5703125" style="88" bestFit="1" customWidth="1"/>
    <col min="2055" max="2055" width="1.5703125" style="88" customWidth="1"/>
    <col min="2056" max="2056" width="10.42578125" style="88" customWidth="1"/>
    <col min="2057" max="2057" width="9.140625" style="88"/>
    <col min="2058" max="2061" width="9.42578125" style="88" customWidth="1"/>
    <col min="2062" max="2062" width="10.28515625" style="88" bestFit="1" customWidth="1"/>
    <col min="2063" max="2063" width="10.42578125" style="88" customWidth="1"/>
    <col min="2064" max="2064" width="11.7109375" style="88" customWidth="1"/>
    <col min="2065" max="2065" width="11" style="88" customWidth="1"/>
    <col min="2066" max="2066" width="10.85546875" style="88" customWidth="1"/>
    <col min="2067" max="2067" width="11.42578125" style="88" customWidth="1"/>
    <col min="2068" max="2304" width="9.140625" style="88"/>
    <col min="2305" max="2305" width="9" style="88" bestFit="1" customWidth="1"/>
    <col min="2306" max="2306" width="61.7109375" style="88" customWidth="1"/>
    <col min="2307" max="2307" width="9.7109375" style="88" bestFit="1" customWidth="1"/>
    <col min="2308" max="2308" width="11.5703125" style="88" bestFit="1" customWidth="1"/>
    <col min="2309" max="2310" width="8.5703125" style="88" bestFit="1" customWidth="1"/>
    <col min="2311" max="2311" width="1.5703125" style="88" customWidth="1"/>
    <col min="2312" max="2312" width="10.42578125" style="88" customWidth="1"/>
    <col min="2313" max="2313" width="9.140625" style="88"/>
    <col min="2314" max="2317" width="9.42578125" style="88" customWidth="1"/>
    <col min="2318" max="2318" width="10.28515625" style="88" bestFit="1" customWidth="1"/>
    <col min="2319" max="2319" width="10.42578125" style="88" customWidth="1"/>
    <col min="2320" max="2320" width="11.7109375" style="88" customWidth="1"/>
    <col min="2321" max="2321" width="11" style="88" customWidth="1"/>
    <col min="2322" max="2322" width="10.85546875" style="88" customWidth="1"/>
    <col min="2323" max="2323" width="11.42578125" style="88" customWidth="1"/>
    <col min="2324" max="2560" width="9.140625" style="88"/>
    <col min="2561" max="2561" width="9" style="88" bestFit="1" customWidth="1"/>
    <col min="2562" max="2562" width="61.7109375" style="88" customWidth="1"/>
    <col min="2563" max="2563" width="9.7109375" style="88" bestFit="1" customWidth="1"/>
    <col min="2564" max="2564" width="11.5703125" style="88" bestFit="1" customWidth="1"/>
    <col min="2565" max="2566" width="8.5703125" style="88" bestFit="1" customWidth="1"/>
    <col min="2567" max="2567" width="1.5703125" style="88" customWidth="1"/>
    <col min="2568" max="2568" width="10.42578125" style="88" customWidth="1"/>
    <col min="2569" max="2569" width="9.140625" style="88"/>
    <col min="2570" max="2573" width="9.42578125" style="88" customWidth="1"/>
    <col min="2574" max="2574" width="10.28515625" style="88" bestFit="1" customWidth="1"/>
    <col min="2575" max="2575" width="10.42578125" style="88" customWidth="1"/>
    <col min="2576" max="2576" width="11.7109375" style="88" customWidth="1"/>
    <col min="2577" max="2577" width="11" style="88" customWidth="1"/>
    <col min="2578" max="2578" width="10.85546875" style="88" customWidth="1"/>
    <col min="2579" max="2579" width="11.42578125" style="88" customWidth="1"/>
    <col min="2580" max="2816" width="9.140625" style="88"/>
    <col min="2817" max="2817" width="9" style="88" bestFit="1" customWidth="1"/>
    <col min="2818" max="2818" width="61.7109375" style="88" customWidth="1"/>
    <col min="2819" max="2819" width="9.7109375" style="88" bestFit="1" customWidth="1"/>
    <col min="2820" max="2820" width="11.5703125" style="88" bestFit="1" customWidth="1"/>
    <col min="2821" max="2822" width="8.5703125" style="88" bestFit="1" customWidth="1"/>
    <col min="2823" max="2823" width="1.5703125" style="88" customWidth="1"/>
    <col min="2824" max="2824" width="10.42578125" style="88" customWidth="1"/>
    <col min="2825" max="2825" width="9.140625" style="88"/>
    <col min="2826" max="2829" width="9.42578125" style="88" customWidth="1"/>
    <col min="2830" max="2830" width="10.28515625" style="88" bestFit="1" customWidth="1"/>
    <col min="2831" max="2831" width="10.42578125" style="88" customWidth="1"/>
    <col min="2832" max="2832" width="11.7109375" style="88" customWidth="1"/>
    <col min="2833" max="2833" width="11" style="88" customWidth="1"/>
    <col min="2834" max="2834" width="10.85546875" style="88" customWidth="1"/>
    <col min="2835" max="2835" width="11.42578125" style="88" customWidth="1"/>
    <col min="2836" max="3072" width="9.140625" style="88"/>
    <col min="3073" max="3073" width="9" style="88" bestFit="1" customWidth="1"/>
    <col min="3074" max="3074" width="61.7109375" style="88" customWidth="1"/>
    <col min="3075" max="3075" width="9.7109375" style="88" bestFit="1" customWidth="1"/>
    <col min="3076" max="3076" width="11.5703125" style="88" bestFit="1" customWidth="1"/>
    <col min="3077" max="3078" width="8.5703125" style="88" bestFit="1" customWidth="1"/>
    <col min="3079" max="3079" width="1.5703125" style="88" customWidth="1"/>
    <col min="3080" max="3080" width="10.42578125" style="88" customWidth="1"/>
    <col min="3081" max="3081" width="9.140625" style="88"/>
    <col min="3082" max="3085" width="9.42578125" style="88" customWidth="1"/>
    <col min="3086" max="3086" width="10.28515625" style="88" bestFit="1" customWidth="1"/>
    <col min="3087" max="3087" width="10.42578125" style="88" customWidth="1"/>
    <col min="3088" max="3088" width="11.7109375" style="88" customWidth="1"/>
    <col min="3089" max="3089" width="11" style="88" customWidth="1"/>
    <col min="3090" max="3090" width="10.85546875" style="88" customWidth="1"/>
    <col min="3091" max="3091" width="11.42578125" style="88" customWidth="1"/>
    <col min="3092" max="3328" width="9.140625" style="88"/>
    <col min="3329" max="3329" width="9" style="88" bestFit="1" customWidth="1"/>
    <col min="3330" max="3330" width="61.7109375" style="88" customWidth="1"/>
    <col min="3331" max="3331" width="9.7109375" style="88" bestFit="1" customWidth="1"/>
    <col min="3332" max="3332" width="11.5703125" style="88" bestFit="1" customWidth="1"/>
    <col min="3333" max="3334" width="8.5703125" style="88" bestFit="1" customWidth="1"/>
    <col min="3335" max="3335" width="1.5703125" style="88" customWidth="1"/>
    <col min="3336" max="3336" width="10.42578125" style="88" customWidth="1"/>
    <col min="3337" max="3337" width="9.140625" style="88"/>
    <col min="3338" max="3341" width="9.42578125" style="88" customWidth="1"/>
    <col min="3342" max="3342" width="10.28515625" style="88" bestFit="1" customWidth="1"/>
    <col min="3343" max="3343" width="10.42578125" style="88" customWidth="1"/>
    <col min="3344" max="3344" width="11.7109375" style="88" customWidth="1"/>
    <col min="3345" max="3345" width="11" style="88" customWidth="1"/>
    <col min="3346" max="3346" width="10.85546875" style="88" customWidth="1"/>
    <col min="3347" max="3347" width="11.42578125" style="88" customWidth="1"/>
    <col min="3348" max="3584" width="9.140625" style="88"/>
    <col min="3585" max="3585" width="9" style="88" bestFit="1" customWidth="1"/>
    <col min="3586" max="3586" width="61.7109375" style="88" customWidth="1"/>
    <col min="3587" max="3587" width="9.7109375" style="88" bestFit="1" customWidth="1"/>
    <col min="3588" max="3588" width="11.5703125" style="88" bestFit="1" customWidth="1"/>
    <col min="3589" max="3590" width="8.5703125" style="88" bestFit="1" customWidth="1"/>
    <col min="3591" max="3591" width="1.5703125" style="88" customWidth="1"/>
    <col min="3592" max="3592" width="10.42578125" style="88" customWidth="1"/>
    <col min="3593" max="3593" width="9.140625" style="88"/>
    <col min="3594" max="3597" width="9.42578125" style="88" customWidth="1"/>
    <col min="3598" max="3598" width="10.28515625" style="88" bestFit="1" customWidth="1"/>
    <col min="3599" max="3599" width="10.42578125" style="88" customWidth="1"/>
    <col min="3600" max="3600" width="11.7109375" style="88" customWidth="1"/>
    <col min="3601" max="3601" width="11" style="88" customWidth="1"/>
    <col min="3602" max="3602" width="10.85546875" style="88" customWidth="1"/>
    <col min="3603" max="3603" width="11.42578125" style="88" customWidth="1"/>
    <col min="3604" max="3840" width="9.140625" style="88"/>
    <col min="3841" max="3841" width="9" style="88" bestFit="1" customWidth="1"/>
    <col min="3842" max="3842" width="61.7109375" style="88" customWidth="1"/>
    <col min="3843" max="3843" width="9.7109375" style="88" bestFit="1" customWidth="1"/>
    <col min="3844" max="3844" width="11.5703125" style="88" bestFit="1" customWidth="1"/>
    <col min="3845" max="3846" width="8.5703125" style="88" bestFit="1" customWidth="1"/>
    <col min="3847" max="3847" width="1.5703125" style="88" customWidth="1"/>
    <col min="3848" max="3848" width="10.42578125" style="88" customWidth="1"/>
    <col min="3849" max="3849" width="9.140625" style="88"/>
    <col min="3850" max="3853" width="9.42578125" style="88" customWidth="1"/>
    <col min="3854" max="3854" width="10.28515625" style="88" bestFit="1" customWidth="1"/>
    <col min="3855" max="3855" width="10.42578125" style="88" customWidth="1"/>
    <col min="3856" max="3856" width="11.7109375" style="88" customWidth="1"/>
    <col min="3857" max="3857" width="11" style="88" customWidth="1"/>
    <col min="3858" max="3858" width="10.85546875" style="88" customWidth="1"/>
    <col min="3859" max="3859" width="11.42578125" style="88" customWidth="1"/>
    <col min="3860" max="4096" width="9.140625" style="88"/>
    <col min="4097" max="4097" width="9" style="88" bestFit="1" customWidth="1"/>
    <col min="4098" max="4098" width="61.7109375" style="88" customWidth="1"/>
    <col min="4099" max="4099" width="9.7109375" style="88" bestFit="1" customWidth="1"/>
    <col min="4100" max="4100" width="11.5703125" style="88" bestFit="1" customWidth="1"/>
    <col min="4101" max="4102" width="8.5703125" style="88" bestFit="1" customWidth="1"/>
    <col min="4103" max="4103" width="1.5703125" style="88" customWidth="1"/>
    <col min="4104" max="4104" width="10.42578125" style="88" customWidth="1"/>
    <col min="4105" max="4105" width="9.140625" style="88"/>
    <col min="4106" max="4109" width="9.42578125" style="88" customWidth="1"/>
    <col min="4110" max="4110" width="10.28515625" style="88" bestFit="1" customWidth="1"/>
    <col min="4111" max="4111" width="10.42578125" style="88" customWidth="1"/>
    <col min="4112" max="4112" width="11.7109375" style="88" customWidth="1"/>
    <col min="4113" max="4113" width="11" style="88" customWidth="1"/>
    <col min="4114" max="4114" width="10.85546875" style="88" customWidth="1"/>
    <col min="4115" max="4115" width="11.42578125" style="88" customWidth="1"/>
    <col min="4116" max="4352" width="9.140625" style="88"/>
    <col min="4353" max="4353" width="9" style="88" bestFit="1" customWidth="1"/>
    <col min="4354" max="4354" width="61.7109375" style="88" customWidth="1"/>
    <col min="4355" max="4355" width="9.7109375" style="88" bestFit="1" customWidth="1"/>
    <col min="4356" max="4356" width="11.5703125" style="88" bestFit="1" customWidth="1"/>
    <col min="4357" max="4358" width="8.5703125" style="88" bestFit="1" customWidth="1"/>
    <col min="4359" max="4359" width="1.5703125" style="88" customWidth="1"/>
    <col min="4360" max="4360" width="10.42578125" style="88" customWidth="1"/>
    <col min="4361" max="4361" width="9.140625" style="88"/>
    <col min="4362" max="4365" width="9.42578125" style="88" customWidth="1"/>
    <col min="4366" max="4366" width="10.28515625" style="88" bestFit="1" customWidth="1"/>
    <col min="4367" max="4367" width="10.42578125" style="88" customWidth="1"/>
    <col min="4368" max="4368" width="11.7109375" style="88" customWidth="1"/>
    <col min="4369" max="4369" width="11" style="88" customWidth="1"/>
    <col min="4370" max="4370" width="10.85546875" style="88" customWidth="1"/>
    <col min="4371" max="4371" width="11.42578125" style="88" customWidth="1"/>
    <col min="4372" max="4608" width="9.140625" style="88"/>
    <col min="4609" max="4609" width="9" style="88" bestFit="1" customWidth="1"/>
    <col min="4610" max="4610" width="61.7109375" style="88" customWidth="1"/>
    <col min="4611" max="4611" width="9.7109375" style="88" bestFit="1" customWidth="1"/>
    <col min="4612" max="4612" width="11.5703125" style="88" bestFit="1" customWidth="1"/>
    <col min="4613" max="4614" width="8.5703125" style="88" bestFit="1" customWidth="1"/>
    <col min="4615" max="4615" width="1.5703125" style="88" customWidth="1"/>
    <col min="4616" max="4616" width="10.42578125" style="88" customWidth="1"/>
    <col min="4617" max="4617" width="9.140625" style="88"/>
    <col min="4618" max="4621" width="9.42578125" style="88" customWidth="1"/>
    <col min="4622" max="4622" width="10.28515625" style="88" bestFit="1" customWidth="1"/>
    <col min="4623" max="4623" width="10.42578125" style="88" customWidth="1"/>
    <col min="4624" max="4624" width="11.7109375" style="88" customWidth="1"/>
    <col min="4625" max="4625" width="11" style="88" customWidth="1"/>
    <col min="4626" max="4626" width="10.85546875" style="88" customWidth="1"/>
    <col min="4627" max="4627" width="11.42578125" style="88" customWidth="1"/>
    <col min="4628" max="4864" width="9.140625" style="88"/>
    <col min="4865" max="4865" width="9" style="88" bestFit="1" customWidth="1"/>
    <col min="4866" max="4866" width="61.7109375" style="88" customWidth="1"/>
    <col min="4867" max="4867" width="9.7109375" style="88" bestFit="1" customWidth="1"/>
    <col min="4868" max="4868" width="11.5703125" style="88" bestFit="1" customWidth="1"/>
    <col min="4869" max="4870" width="8.5703125" style="88" bestFit="1" customWidth="1"/>
    <col min="4871" max="4871" width="1.5703125" style="88" customWidth="1"/>
    <col min="4872" max="4872" width="10.42578125" style="88" customWidth="1"/>
    <col min="4873" max="4873" width="9.140625" style="88"/>
    <col min="4874" max="4877" width="9.42578125" style="88" customWidth="1"/>
    <col min="4878" max="4878" width="10.28515625" style="88" bestFit="1" customWidth="1"/>
    <col min="4879" max="4879" width="10.42578125" style="88" customWidth="1"/>
    <col min="4880" max="4880" width="11.7109375" style="88" customWidth="1"/>
    <col min="4881" max="4881" width="11" style="88" customWidth="1"/>
    <col min="4882" max="4882" width="10.85546875" style="88" customWidth="1"/>
    <col min="4883" max="4883" width="11.42578125" style="88" customWidth="1"/>
    <col min="4884" max="5120" width="9.140625" style="88"/>
    <col min="5121" max="5121" width="9" style="88" bestFit="1" customWidth="1"/>
    <col min="5122" max="5122" width="61.7109375" style="88" customWidth="1"/>
    <col min="5123" max="5123" width="9.7109375" style="88" bestFit="1" customWidth="1"/>
    <col min="5124" max="5124" width="11.5703125" style="88" bestFit="1" customWidth="1"/>
    <col min="5125" max="5126" width="8.5703125" style="88" bestFit="1" customWidth="1"/>
    <col min="5127" max="5127" width="1.5703125" style="88" customWidth="1"/>
    <col min="5128" max="5128" width="10.42578125" style="88" customWidth="1"/>
    <col min="5129" max="5129" width="9.140625" style="88"/>
    <col min="5130" max="5133" width="9.42578125" style="88" customWidth="1"/>
    <col min="5134" max="5134" width="10.28515625" style="88" bestFit="1" customWidth="1"/>
    <col min="5135" max="5135" width="10.42578125" style="88" customWidth="1"/>
    <col min="5136" max="5136" width="11.7109375" style="88" customWidth="1"/>
    <col min="5137" max="5137" width="11" style="88" customWidth="1"/>
    <col min="5138" max="5138" width="10.85546875" style="88" customWidth="1"/>
    <col min="5139" max="5139" width="11.42578125" style="88" customWidth="1"/>
    <col min="5140" max="5376" width="9.140625" style="88"/>
    <col min="5377" max="5377" width="9" style="88" bestFit="1" customWidth="1"/>
    <col min="5378" max="5378" width="61.7109375" style="88" customWidth="1"/>
    <col min="5379" max="5379" width="9.7109375" style="88" bestFit="1" customWidth="1"/>
    <col min="5380" max="5380" width="11.5703125" style="88" bestFit="1" customWidth="1"/>
    <col min="5381" max="5382" width="8.5703125" style="88" bestFit="1" customWidth="1"/>
    <col min="5383" max="5383" width="1.5703125" style="88" customWidth="1"/>
    <col min="5384" max="5384" width="10.42578125" style="88" customWidth="1"/>
    <col min="5385" max="5385" width="9.140625" style="88"/>
    <col min="5386" max="5389" width="9.42578125" style="88" customWidth="1"/>
    <col min="5390" max="5390" width="10.28515625" style="88" bestFit="1" customWidth="1"/>
    <col min="5391" max="5391" width="10.42578125" style="88" customWidth="1"/>
    <col min="5392" max="5392" width="11.7109375" style="88" customWidth="1"/>
    <col min="5393" max="5393" width="11" style="88" customWidth="1"/>
    <col min="5394" max="5394" width="10.85546875" style="88" customWidth="1"/>
    <col min="5395" max="5395" width="11.42578125" style="88" customWidth="1"/>
    <col min="5396" max="5632" width="9.140625" style="88"/>
    <col min="5633" max="5633" width="9" style="88" bestFit="1" customWidth="1"/>
    <col min="5634" max="5634" width="61.7109375" style="88" customWidth="1"/>
    <col min="5635" max="5635" width="9.7109375" style="88" bestFit="1" customWidth="1"/>
    <col min="5636" max="5636" width="11.5703125" style="88" bestFit="1" customWidth="1"/>
    <col min="5637" max="5638" width="8.5703125" style="88" bestFit="1" customWidth="1"/>
    <col min="5639" max="5639" width="1.5703125" style="88" customWidth="1"/>
    <col min="5640" max="5640" width="10.42578125" style="88" customWidth="1"/>
    <col min="5641" max="5641" width="9.140625" style="88"/>
    <col min="5642" max="5645" width="9.42578125" style="88" customWidth="1"/>
    <col min="5646" max="5646" width="10.28515625" style="88" bestFit="1" customWidth="1"/>
    <col min="5647" max="5647" width="10.42578125" style="88" customWidth="1"/>
    <col min="5648" max="5648" width="11.7109375" style="88" customWidth="1"/>
    <col min="5649" max="5649" width="11" style="88" customWidth="1"/>
    <col min="5650" max="5650" width="10.85546875" style="88" customWidth="1"/>
    <col min="5651" max="5651" width="11.42578125" style="88" customWidth="1"/>
    <col min="5652" max="5888" width="9.140625" style="88"/>
    <col min="5889" max="5889" width="9" style="88" bestFit="1" customWidth="1"/>
    <col min="5890" max="5890" width="61.7109375" style="88" customWidth="1"/>
    <col min="5891" max="5891" width="9.7109375" style="88" bestFit="1" customWidth="1"/>
    <col min="5892" max="5892" width="11.5703125" style="88" bestFit="1" customWidth="1"/>
    <col min="5893" max="5894" width="8.5703125" style="88" bestFit="1" customWidth="1"/>
    <col min="5895" max="5895" width="1.5703125" style="88" customWidth="1"/>
    <col min="5896" max="5896" width="10.42578125" style="88" customWidth="1"/>
    <col min="5897" max="5897" width="9.140625" style="88"/>
    <col min="5898" max="5901" width="9.42578125" style="88" customWidth="1"/>
    <col min="5902" max="5902" width="10.28515625" style="88" bestFit="1" customWidth="1"/>
    <col min="5903" max="5903" width="10.42578125" style="88" customWidth="1"/>
    <col min="5904" max="5904" width="11.7109375" style="88" customWidth="1"/>
    <col min="5905" max="5905" width="11" style="88" customWidth="1"/>
    <col min="5906" max="5906" width="10.85546875" style="88" customWidth="1"/>
    <col min="5907" max="5907" width="11.42578125" style="88" customWidth="1"/>
    <col min="5908" max="6144" width="9.140625" style="88"/>
    <col min="6145" max="6145" width="9" style="88" bestFit="1" customWidth="1"/>
    <col min="6146" max="6146" width="61.7109375" style="88" customWidth="1"/>
    <col min="6147" max="6147" width="9.7109375" style="88" bestFit="1" customWidth="1"/>
    <col min="6148" max="6148" width="11.5703125" style="88" bestFit="1" customWidth="1"/>
    <col min="6149" max="6150" width="8.5703125" style="88" bestFit="1" customWidth="1"/>
    <col min="6151" max="6151" width="1.5703125" style="88" customWidth="1"/>
    <col min="6152" max="6152" width="10.42578125" style="88" customWidth="1"/>
    <col min="6153" max="6153" width="9.140625" style="88"/>
    <col min="6154" max="6157" width="9.42578125" style="88" customWidth="1"/>
    <col min="6158" max="6158" width="10.28515625" style="88" bestFit="1" customWidth="1"/>
    <col min="6159" max="6159" width="10.42578125" style="88" customWidth="1"/>
    <col min="6160" max="6160" width="11.7109375" style="88" customWidth="1"/>
    <col min="6161" max="6161" width="11" style="88" customWidth="1"/>
    <col min="6162" max="6162" width="10.85546875" style="88" customWidth="1"/>
    <col min="6163" max="6163" width="11.42578125" style="88" customWidth="1"/>
    <col min="6164" max="6400" width="9.140625" style="88"/>
    <col min="6401" max="6401" width="9" style="88" bestFit="1" customWidth="1"/>
    <col min="6402" max="6402" width="61.7109375" style="88" customWidth="1"/>
    <col min="6403" max="6403" width="9.7109375" style="88" bestFit="1" customWidth="1"/>
    <col min="6404" max="6404" width="11.5703125" style="88" bestFit="1" customWidth="1"/>
    <col min="6405" max="6406" width="8.5703125" style="88" bestFit="1" customWidth="1"/>
    <col min="6407" max="6407" width="1.5703125" style="88" customWidth="1"/>
    <col min="6408" max="6408" width="10.42578125" style="88" customWidth="1"/>
    <col min="6409" max="6409" width="9.140625" style="88"/>
    <col min="6410" max="6413" width="9.42578125" style="88" customWidth="1"/>
    <col min="6414" max="6414" width="10.28515625" style="88" bestFit="1" customWidth="1"/>
    <col min="6415" max="6415" width="10.42578125" style="88" customWidth="1"/>
    <col min="6416" max="6416" width="11.7109375" style="88" customWidth="1"/>
    <col min="6417" max="6417" width="11" style="88" customWidth="1"/>
    <col min="6418" max="6418" width="10.85546875" style="88" customWidth="1"/>
    <col min="6419" max="6419" width="11.42578125" style="88" customWidth="1"/>
    <col min="6420" max="6656" width="9.140625" style="88"/>
    <col min="6657" max="6657" width="9" style="88" bestFit="1" customWidth="1"/>
    <col min="6658" max="6658" width="61.7109375" style="88" customWidth="1"/>
    <col min="6659" max="6659" width="9.7109375" style="88" bestFit="1" customWidth="1"/>
    <col min="6660" max="6660" width="11.5703125" style="88" bestFit="1" customWidth="1"/>
    <col min="6661" max="6662" width="8.5703125" style="88" bestFit="1" customWidth="1"/>
    <col min="6663" max="6663" width="1.5703125" style="88" customWidth="1"/>
    <col min="6664" max="6664" width="10.42578125" style="88" customWidth="1"/>
    <col min="6665" max="6665" width="9.140625" style="88"/>
    <col min="6666" max="6669" width="9.42578125" style="88" customWidth="1"/>
    <col min="6670" max="6670" width="10.28515625" style="88" bestFit="1" customWidth="1"/>
    <col min="6671" max="6671" width="10.42578125" style="88" customWidth="1"/>
    <col min="6672" max="6672" width="11.7109375" style="88" customWidth="1"/>
    <col min="6673" max="6673" width="11" style="88" customWidth="1"/>
    <col min="6674" max="6674" width="10.85546875" style="88" customWidth="1"/>
    <col min="6675" max="6675" width="11.42578125" style="88" customWidth="1"/>
    <col min="6676" max="6912" width="9.140625" style="88"/>
    <col min="6913" max="6913" width="9" style="88" bestFit="1" customWidth="1"/>
    <col min="6914" max="6914" width="61.7109375" style="88" customWidth="1"/>
    <col min="6915" max="6915" width="9.7109375" style="88" bestFit="1" customWidth="1"/>
    <col min="6916" max="6916" width="11.5703125" style="88" bestFit="1" customWidth="1"/>
    <col min="6917" max="6918" width="8.5703125" style="88" bestFit="1" customWidth="1"/>
    <col min="6919" max="6919" width="1.5703125" style="88" customWidth="1"/>
    <col min="6920" max="6920" width="10.42578125" style="88" customWidth="1"/>
    <col min="6921" max="6921" width="9.140625" style="88"/>
    <col min="6922" max="6925" width="9.42578125" style="88" customWidth="1"/>
    <col min="6926" max="6926" width="10.28515625" style="88" bestFit="1" customWidth="1"/>
    <col min="6927" max="6927" width="10.42578125" style="88" customWidth="1"/>
    <col min="6928" max="6928" width="11.7109375" style="88" customWidth="1"/>
    <col min="6929" max="6929" width="11" style="88" customWidth="1"/>
    <col min="6930" max="6930" width="10.85546875" style="88" customWidth="1"/>
    <col min="6931" max="6931" width="11.42578125" style="88" customWidth="1"/>
    <col min="6932" max="7168" width="9.140625" style="88"/>
    <col min="7169" max="7169" width="9" style="88" bestFit="1" customWidth="1"/>
    <col min="7170" max="7170" width="61.7109375" style="88" customWidth="1"/>
    <col min="7171" max="7171" width="9.7109375" style="88" bestFit="1" customWidth="1"/>
    <col min="7172" max="7172" width="11.5703125" style="88" bestFit="1" customWidth="1"/>
    <col min="7173" max="7174" width="8.5703125" style="88" bestFit="1" customWidth="1"/>
    <col min="7175" max="7175" width="1.5703125" style="88" customWidth="1"/>
    <col min="7176" max="7176" width="10.42578125" style="88" customWidth="1"/>
    <col min="7177" max="7177" width="9.140625" style="88"/>
    <col min="7178" max="7181" width="9.42578125" style="88" customWidth="1"/>
    <col min="7182" max="7182" width="10.28515625" style="88" bestFit="1" customWidth="1"/>
    <col min="7183" max="7183" width="10.42578125" style="88" customWidth="1"/>
    <col min="7184" max="7184" width="11.7109375" style="88" customWidth="1"/>
    <col min="7185" max="7185" width="11" style="88" customWidth="1"/>
    <col min="7186" max="7186" width="10.85546875" style="88" customWidth="1"/>
    <col min="7187" max="7187" width="11.42578125" style="88" customWidth="1"/>
    <col min="7188" max="7424" width="9.140625" style="88"/>
    <col min="7425" max="7425" width="9" style="88" bestFit="1" customWidth="1"/>
    <col min="7426" max="7426" width="61.7109375" style="88" customWidth="1"/>
    <col min="7427" max="7427" width="9.7109375" style="88" bestFit="1" customWidth="1"/>
    <col min="7428" max="7428" width="11.5703125" style="88" bestFit="1" customWidth="1"/>
    <col min="7429" max="7430" width="8.5703125" style="88" bestFit="1" customWidth="1"/>
    <col min="7431" max="7431" width="1.5703125" style="88" customWidth="1"/>
    <col min="7432" max="7432" width="10.42578125" style="88" customWidth="1"/>
    <col min="7433" max="7433" width="9.140625" style="88"/>
    <col min="7434" max="7437" width="9.42578125" style="88" customWidth="1"/>
    <col min="7438" max="7438" width="10.28515625" style="88" bestFit="1" customWidth="1"/>
    <col min="7439" max="7439" width="10.42578125" style="88" customWidth="1"/>
    <col min="7440" max="7440" width="11.7109375" style="88" customWidth="1"/>
    <col min="7441" max="7441" width="11" style="88" customWidth="1"/>
    <col min="7442" max="7442" width="10.85546875" style="88" customWidth="1"/>
    <col min="7443" max="7443" width="11.42578125" style="88" customWidth="1"/>
    <col min="7444" max="7680" width="9.140625" style="88"/>
    <col min="7681" max="7681" width="9" style="88" bestFit="1" customWidth="1"/>
    <col min="7682" max="7682" width="61.7109375" style="88" customWidth="1"/>
    <col min="7683" max="7683" width="9.7109375" style="88" bestFit="1" customWidth="1"/>
    <col min="7684" max="7684" width="11.5703125" style="88" bestFit="1" customWidth="1"/>
    <col min="7685" max="7686" width="8.5703125" style="88" bestFit="1" customWidth="1"/>
    <col min="7687" max="7687" width="1.5703125" style="88" customWidth="1"/>
    <col min="7688" max="7688" width="10.42578125" style="88" customWidth="1"/>
    <col min="7689" max="7689" width="9.140625" style="88"/>
    <col min="7690" max="7693" width="9.42578125" style="88" customWidth="1"/>
    <col min="7694" max="7694" width="10.28515625" style="88" bestFit="1" customWidth="1"/>
    <col min="7695" max="7695" width="10.42578125" style="88" customWidth="1"/>
    <col min="7696" max="7696" width="11.7109375" style="88" customWidth="1"/>
    <col min="7697" max="7697" width="11" style="88" customWidth="1"/>
    <col min="7698" max="7698" width="10.85546875" style="88" customWidth="1"/>
    <col min="7699" max="7699" width="11.42578125" style="88" customWidth="1"/>
    <col min="7700" max="7936" width="9.140625" style="88"/>
    <col min="7937" max="7937" width="9" style="88" bestFit="1" customWidth="1"/>
    <col min="7938" max="7938" width="61.7109375" style="88" customWidth="1"/>
    <col min="7939" max="7939" width="9.7109375" style="88" bestFit="1" customWidth="1"/>
    <col min="7940" max="7940" width="11.5703125" style="88" bestFit="1" customWidth="1"/>
    <col min="7941" max="7942" width="8.5703125" style="88" bestFit="1" customWidth="1"/>
    <col min="7943" max="7943" width="1.5703125" style="88" customWidth="1"/>
    <col min="7944" max="7944" width="10.42578125" style="88" customWidth="1"/>
    <col min="7945" max="7945" width="9.140625" style="88"/>
    <col min="7946" max="7949" width="9.42578125" style="88" customWidth="1"/>
    <col min="7950" max="7950" width="10.28515625" style="88" bestFit="1" customWidth="1"/>
    <col min="7951" max="7951" width="10.42578125" style="88" customWidth="1"/>
    <col min="7952" max="7952" width="11.7109375" style="88" customWidth="1"/>
    <col min="7953" max="7953" width="11" style="88" customWidth="1"/>
    <col min="7954" max="7954" width="10.85546875" style="88" customWidth="1"/>
    <col min="7955" max="7955" width="11.42578125" style="88" customWidth="1"/>
    <col min="7956" max="8192" width="9.140625" style="88"/>
    <col min="8193" max="8193" width="9" style="88" bestFit="1" customWidth="1"/>
    <col min="8194" max="8194" width="61.7109375" style="88" customWidth="1"/>
    <col min="8195" max="8195" width="9.7109375" style="88" bestFit="1" customWidth="1"/>
    <col min="8196" max="8196" width="11.5703125" style="88" bestFit="1" customWidth="1"/>
    <col min="8197" max="8198" width="8.5703125" style="88" bestFit="1" customWidth="1"/>
    <col min="8199" max="8199" width="1.5703125" style="88" customWidth="1"/>
    <col min="8200" max="8200" width="10.42578125" style="88" customWidth="1"/>
    <col min="8201" max="8201" width="9.140625" style="88"/>
    <col min="8202" max="8205" width="9.42578125" style="88" customWidth="1"/>
    <col min="8206" max="8206" width="10.28515625" style="88" bestFit="1" customWidth="1"/>
    <col min="8207" max="8207" width="10.42578125" style="88" customWidth="1"/>
    <col min="8208" max="8208" width="11.7109375" style="88" customWidth="1"/>
    <col min="8209" max="8209" width="11" style="88" customWidth="1"/>
    <col min="8210" max="8210" width="10.85546875" style="88" customWidth="1"/>
    <col min="8211" max="8211" width="11.42578125" style="88" customWidth="1"/>
    <col min="8212" max="8448" width="9.140625" style="88"/>
    <col min="8449" max="8449" width="9" style="88" bestFit="1" customWidth="1"/>
    <col min="8450" max="8450" width="61.7109375" style="88" customWidth="1"/>
    <col min="8451" max="8451" width="9.7109375" style="88" bestFit="1" customWidth="1"/>
    <col min="8452" max="8452" width="11.5703125" style="88" bestFit="1" customWidth="1"/>
    <col min="8453" max="8454" width="8.5703125" style="88" bestFit="1" customWidth="1"/>
    <col min="8455" max="8455" width="1.5703125" style="88" customWidth="1"/>
    <col min="8456" max="8456" width="10.42578125" style="88" customWidth="1"/>
    <col min="8457" max="8457" width="9.140625" style="88"/>
    <col min="8458" max="8461" width="9.42578125" style="88" customWidth="1"/>
    <col min="8462" max="8462" width="10.28515625" style="88" bestFit="1" customWidth="1"/>
    <col min="8463" max="8463" width="10.42578125" style="88" customWidth="1"/>
    <col min="8464" max="8464" width="11.7109375" style="88" customWidth="1"/>
    <col min="8465" max="8465" width="11" style="88" customWidth="1"/>
    <col min="8466" max="8466" width="10.85546875" style="88" customWidth="1"/>
    <col min="8467" max="8467" width="11.42578125" style="88" customWidth="1"/>
    <col min="8468" max="8704" width="9.140625" style="88"/>
    <col min="8705" max="8705" width="9" style="88" bestFit="1" customWidth="1"/>
    <col min="8706" max="8706" width="61.7109375" style="88" customWidth="1"/>
    <col min="8707" max="8707" width="9.7109375" style="88" bestFit="1" customWidth="1"/>
    <col min="8708" max="8708" width="11.5703125" style="88" bestFit="1" customWidth="1"/>
    <col min="8709" max="8710" width="8.5703125" style="88" bestFit="1" customWidth="1"/>
    <col min="8711" max="8711" width="1.5703125" style="88" customWidth="1"/>
    <col min="8712" max="8712" width="10.42578125" style="88" customWidth="1"/>
    <col min="8713" max="8713" width="9.140625" style="88"/>
    <col min="8714" max="8717" width="9.42578125" style="88" customWidth="1"/>
    <col min="8718" max="8718" width="10.28515625" style="88" bestFit="1" customWidth="1"/>
    <col min="8719" max="8719" width="10.42578125" style="88" customWidth="1"/>
    <col min="8720" max="8720" width="11.7109375" style="88" customWidth="1"/>
    <col min="8721" max="8721" width="11" style="88" customWidth="1"/>
    <col min="8722" max="8722" width="10.85546875" style="88" customWidth="1"/>
    <col min="8723" max="8723" width="11.42578125" style="88" customWidth="1"/>
    <col min="8724" max="8960" width="9.140625" style="88"/>
    <col min="8961" max="8961" width="9" style="88" bestFit="1" customWidth="1"/>
    <col min="8962" max="8962" width="61.7109375" style="88" customWidth="1"/>
    <col min="8963" max="8963" width="9.7109375" style="88" bestFit="1" customWidth="1"/>
    <col min="8964" max="8964" width="11.5703125" style="88" bestFit="1" customWidth="1"/>
    <col min="8965" max="8966" width="8.5703125" style="88" bestFit="1" customWidth="1"/>
    <col min="8967" max="8967" width="1.5703125" style="88" customWidth="1"/>
    <col min="8968" max="8968" width="10.42578125" style="88" customWidth="1"/>
    <col min="8969" max="8969" width="9.140625" style="88"/>
    <col min="8970" max="8973" width="9.42578125" style="88" customWidth="1"/>
    <col min="8974" max="8974" width="10.28515625" style="88" bestFit="1" customWidth="1"/>
    <col min="8975" max="8975" width="10.42578125" style="88" customWidth="1"/>
    <col min="8976" max="8976" width="11.7109375" style="88" customWidth="1"/>
    <col min="8977" max="8977" width="11" style="88" customWidth="1"/>
    <col min="8978" max="8978" width="10.85546875" style="88" customWidth="1"/>
    <col min="8979" max="8979" width="11.42578125" style="88" customWidth="1"/>
    <col min="8980" max="9216" width="9.140625" style="88"/>
    <col min="9217" max="9217" width="9" style="88" bestFit="1" customWidth="1"/>
    <col min="9218" max="9218" width="61.7109375" style="88" customWidth="1"/>
    <col min="9219" max="9219" width="9.7109375" style="88" bestFit="1" customWidth="1"/>
    <col min="9220" max="9220" width="11.5703125" style="88" bestFit="1" customWidth="1"/>
    <col min="9221" max="9222" width="8.5703125" style="88" bestFit="1" customWidth="1"/>
    <col min="9223" max="9223" width="1.5703125" style="88" customWidth="1"/>
    <col min="9224" max="9224" width="10.42578125" style="88" customWidth="1"/>
    <col min="9225" max="9225" width="9.140625" style="88"/>
    <col min="9226" max="9229" width="9.42578125" style="88" customWidth="1"/>
    <col min="9230" max="9230" width="10.28515625" style="88" bestFit="1" customWidth="1"/>
    <col min="9231" max="9231" width="10.42578125" style="88" customWidth="1"/>
    <col min="9232" max="9232" width="11.7109375" style="88" customWidth="1"/>
    <col min="9233" max="9233" width="11" style="88" customWidth="1"/>
    <col min="9234" max="9234" width="10.85546875" style="88" customWidth="1"/>
    <col min="9235" max="9235" width="11.42578125" style="88" customWidth="1"/>
    <col min="9236" max="9472" width="9.140625" style="88"/>
    <col min="9473" max="9473" width="9" style="88" bestFit="1" customWidth="1"/>
    <col min="9474" max="9474" width="61.7109375" style="88" customWidth="1"/>
    <col min="9475" max="9475" width="9.7109375" style="88" bestFit="1" customWidth="1"/>
    <col min="9476" max="9476" width="11.5703125" style="88" bestFit="1" customWidth="1"/>
    <col min="9477" max="9478" width="8.5703125" style="88" bestFit="1" customWidth="1"/>
    <col min="9479" max="9479" width="1.5703125" style="88" customWidth="1"/>
    <col min="9480" max="9480" width="10.42578125" style="88" customWidth="1"/>
    <col min="9481" max="9481" width="9.140625" style="88"/>
    <col min="9482" max="9485" width="9.42578125" style="88" customWidth="1"/>
    <col min="9486" max="9486" width="10.28515625" style="88" bestFit="1" customWidth="1"/>
    <col min="9487" max="9487" width="10.42578125" style="88" customWidth="1"/>
    <col min="9488" max="9488" width="11.7109375" style="88" customWidth="1"/>
    <col min="9489" max="9489" width="11" style="88" customWidth="1"/>
    <col min="9490" max="9490" width="10.85546875" style="88" customWidth="1"/>
    <col min="9491" max="9491" width="11.42578125" style="88" customWidth="1"/>
    <col min="9492" max="9728" width="9.140625" style="88"/>
    <col min="9729" max="9729" width="9" style="88" bestFit="1" customWidth="1"/>
    <col min="9730" max="9730" width="61.7109375" style="88" customWidth="1"/>
    <col min="9731" max="9731" width="9.7109375" style="88" bestFit="1" customWidth="1"/>
    <col min="9732" max="9732" width="11.5703125" style="88" bestFit="1" customWidth="1"/>
    <col min="9733" max="9734" width="8.5703125" style="88" bestFit="1" customWidth="1"/>
    <col min="9735" max="9735" width="1.5703125" style="88" customWidth="1"/>
    <col min="9736" max="9736" width="10.42578125" style="88" customWidth="1"/>
    <col min="9737" max="9737" width="9.140625" style="88"/>
    <col min="9738" max="9741" width="9.42578125" style="88" customWidth="1"/>
    <col min="9742" max="9742" width="10.28515625" style="88" bestFit="1" customWidth="1"/>
    <col min="9743" max="9743" width="10.42578125" style="88" customWidth="1"/>
    <col min="9744" max="9744" width="11.7109375" style="88" customWidth="1"/>
    <col min="9745" max="9745" width="11" style="88" customWidth="1"/>
    <col min="9746" max="9746" width="10.85546875" style="88" customWidth="1"/>
    <col min="9747" max="9747" width="11.42578125" style="88" customWidth="1"/>
    <col min="9748" max="9984" width="9.140625" style="88"/>
    <col min="9985" max="9985" width="9" style="88" bestFit="1" customWidth="1"/>
    <col min="9986" max="9986" width="61.7109375" style="88" customWidth="1"/>
    <col min="9987" max="9987" width="9.7109375" style="88" bestFit="1" customWidth="1"/>
    <col min="9988" max="9988" width="11.5703125" style="88" bestFit="1" customWidth="1"/>
    <col min="9989" max="9990" width="8.5703125" style="88" bestFit="1" customWidth="1"/>
    <col min="9991" max="9991" width="1.5703125" style="88" customWidth="1"/>
    <col min="9992" max="9992" width="10.42578125" style="88" customWidth="1"/>
    <col min="9993" max="9993" width="9.140625" style="88"/>
    <col min="9994" max="9997" width="9.42578125" style="88" customWidth="1"/>
    <col min="9998" max="9998" width="10.28515625" style="88" bestFit="1" customWidth="1"/>
    <col min="9999" max="9999" width="10.42578125" style="88" customWidth="1"/>
    <col min="10000" max="10000" width="11.7109375" style="88" customWidth="1"/>
    <col min="10001" max="10001" width="11" style="88" customWidth="1"/>
    <col min="10002" max="10002" width="10.85546875" style="88" customWidth="1"/>
    <col min="10003" max="10003" width="11.42578125" style="88" customWidth="1"/>
    <col min="10004" max="10240" width="9.140625" style="88"/>
    <col min="10241" max="10241" width="9" style="88" bestFit="1" customWidth="1"/>
    <col min="10242" max="10242" width="61.7109375" style="88" customWidth="1"/>
    <col min="10243" max="10243" width="9.7109375" style="88" bestFit="1" customWidth="1"/>
    <col min="10244" max="10244" width="11.5703125" style="88" bestFit="1" customWidth="1"/>
    <col min="10245" max="10246" width="8.5703125" style="88" bestFit="1" customWidth="1"/>
    <col min="10247" max="10247" width="1.5703125" style="88" customWidth="1"/>
    <col min="10248" max="10248" width="10.42578125" style="88" customWidth="1"/>
    <col min="10249" max="10249" width="9.140625" style="88"/>
    <col min="10250" max="10253" width="9.42578125" style="88" customWidth="1"/>
    <col min="10254" max="10254" width="10.28515625" style="88" bestFit="1" customWidth="1"/>
    <col min="10255" max="10255" width="10.42578125" style="88" customWidth="1"/>
    <col min="10256" max="10256" width="11.7109375" style="88" customWidth="1"/>
    <col min="10257" max="10257" width="11" style="88" customWidth="1"/>
    <col min="10258" max="10258" width="10.85546875" style="88" customWidth="1"/>
    <col min="10259" max="10259" width="11.42578125" style="88" customWidth="1"/>
    <col min="10260" max="10496" width="9.140625" style="88"/>
    <col min="10497" max="10497" width="9" style="88" bestFit="1" customWidth="1"/>
    <col min="10498" max="10498" width="61.7109375" style="88" customWidth="1"/>
    <col min="10499" max="10499" width="9.7109375" style="88" bestFit="1" customWidth="1"/>
    <col min="10500" max="10500" width="11.5703125" style="88" bestFit="1" customWidth="1"/>
    <col min="10501" max="10502" width="8.5703125" style="88" bestFit="1" customWidth="1"/>
    <col min="10503" max="10503" width="1.5703125" style="88" customWidth="1"/>
    <col min="10504" max="10504" width="10.42578125" style="88" customWidth="1"/>
    <col min="10505" max="10505" width="9.140625" style="88"/>
    <col min="10506" max="10509" width="9.42578125" style="88" customWidth="1"/>
    <col min="10510" max="10510" width="10.28515625" style="88" bestFit="1" customWidth="1"/>
    <col min="10511" max="10511" width="10.42578125" style="88" customWidth="1"/>
    <col min="10512" max="10512" width="11.7109375" style="88" customWidth="1"/>
    <col min="10513" max="10513" width="11" style="88" customWidth="1"/>
    <col min="10514" max="10514" width="10.85546875" style="88" customWidth="1"/>
    <col min="10515" max="10515" width="11.42578125" style="88" customWidth="1"/>
    <col min="10516" max="10752" width="9.140625" style="88"/>
    <col min="10753" max="10753" width="9" style="88" bestFit="1" customWidth="1"/>
    <col min="10754" max="10754" width="61.7109375" style="88" customWidth="1"/>
    <col min="10755" max="10755" width="9.7109375" style="88" bestFit="1" customWidth="1"/>
    <col min="10756" max="10756" width="11.5703125" style="88" bestFit="1" customWidth="1"/>
    <col min="10757" max="10758" width="8.5703125" style="88" bestFit="1" customWidth="1"/>
    <col min="10759" max="10759" width="1.5703125" style="88" customWidth="1"/>
    <col min="10760" max="10760" width="10.42578125" style="88" customWidth="1"/>
    <col min="10761" max="10761" width="9.140625" style="88"/>
    <col min="10762" max="10765" width="9.42578125" style="88" customWidth="1"/>
    <col min="10766" max="10766" width="10.28515625" style="88" bestFit="1" customWidth="1"/>
    <col min="10767" max="10767" width="10.42578125" style="88" customWidth="1"/>
    <col min="10768" max="10768" width="11.7109375" style="88" customWidth="1"/>
    <col min="10769" max="10769" width="11" style="88" customWidth="1"/>
    <col min="10770" max="10770" width="10.85546875" style="88" customWidth="1"/>
    <col min="10771" max="10771" width="11.42578125" style="88" customWidth="1"/>
    <col min="10772" max="11008" width="9.140625" style="88"/>
    <col min="11009" max="11009" width="9" style="88" bestFit="1" customWidth="1"/>
    <col min="11010" max="11010" width="61.7109375" style="88" customWidth="1"/>
    <col min="11011" max="11011" width="9.7109375" style="88" bestFit="1" customWidth="1"/>
    <col min="11012" max="11012" width="11.5703125" style="88" bestFit="1" customWidth="1"/>
    <col min="11013" max="11014" width="8.5703125" style="88" bestFit="1" customWidth="1"/>
    <col min="11015" max="11015" width="1.5703125" style="88" customWidth="1"/>
    <col min="11016" max="11016" width="10.42578125" style="88" customWidth="1"/>
    <col min="11017" max="11017" width="9.140625" style="88"/>
    <col min="11018" max="11021" width="9.42578125" style="88" customWidth="1"/>
    <col min="11022" max="11022" width="10.28515625" style="88" bestFit="1" customWidth="1"/>
    <col min="11023" max="11023" width="10.42578125" style="88" customWidth="1"/>
    <col min="11024" max="11024" width="11.7109375" style="88" customWidth="1"/>
    <col min="11025" max="11025" width="11" style="88" customWidth="1"/>
    <col min="11026" max="11026" width="10.85546875" style="88" customWidth="1"/>
    <col min="11027" max="11027" width="11.42578125" style="88" customWidth="1"/>
    <col min="11028" max="11264" width="9.140625" style="88"/>
    <col min="11265" max="11265" width="9" style="88" bestFit="1" customWidth="1"/>
    <col min="11266" max="11266" width="61.7109375" style="88" customWidth="1"/>
    <col min="11267" max="11267" width="9.7109375" style="88" bestFit="1" customWidth="1"/>
    <col min="11268" max="11268" width="11.5703125" style="88" bestFit="1" customWidth="1"/>
    <col min="11269" max="11270" width="8.5703125" style="88" bestFit="1" customWidth="1"/>
    <col min="11271" max="11271" width="1.5703125" style="88" customWidth="1"/>
    <col min="11272" max="11272" width="10.42578125" style="88" customWidth="1"/>
    <col min="11273" max="11273" width="9.140625" style="88"/>
    <col min="11274" max="11277" width="9.42578125" style="88" customWidth="1"/>
    <col min="11278" max="11278" width="10.28515625" style="88" bestFit="1" customWidth="1"/>
    <col min="11279" max="11279" width="10.42578125" style="88" customWidth="1"/>
    <col min="11280" max="11280" width="11.7109375" style="88" customWidth="1"/>
    <col min="11281" max="11281" width="11" style="88" customWidth="1"/>
    <col min="11282" max="11282" width="10.85546875" style="88" customWidth="1"/>
    <col min="11283" max="11283" width="11.42578125" style="88" customWidth="1"/>
    <col min="11284" max="11520" width="9.140625" style="88"/>
    <col min="11521" max="11521" width="9" style="88" bestFit="1" customWidth="1"/>
    <col min="11522" max="11522" width="61.7109375" style="88" customWidth="1"/>
    <col min="11523" max="11523" width="9.7109375" style="88" bestFit="1" customWidth="1"/>
    <col min="11524" max="11524" width="11.5703125" style="88" bestFit="1" customWidth="1"/>
    <col min="11525" max="11526" width="8.5703125" style="88" bestFit="1" customWidth="1"/>
    <col min="11527" max="11527" width="1.5703125" style="88" customWidth="1"/>
    <col min="11528" max="11528" width="10.42578125" style="88" customWidth="1"/>
    <col min="11529" max="11529" width="9.140625" style="88"/>
    <col min="11530" max="11533" width="9.42578125" style="88" customWidth="1"/>
    <col min="11534" max="11534" width="10.28515625" style="88" bestFit="1" customWidth="1"/>
    <col min="11535" max="11535" width="10.42578125" style="88" customWidth="1"/>
    <col min="11536" max="11536" width="11.7109375" style="88" customWidth="1"/>
    <col min="11537" max="11537" width="11" style="88" customWidth="1"/>
    <col min="11538" max="11538" width="10.85546875" style="88" customWidth="1"/>
    <col min="11539" max="11539" width="11.42578125" style="88" customWidth="1"/>
    <col min="11540" max="11776" width="9.140625" style="88"/>
    <col min="11777" max="11777" width="9" style="88" bestFit="1" customWidth="1"/>
    <col min="11778" max="11778" width="61.7109375" style="88" customWidth="1"/>
    <col min="11779" max="11779" width="9.7109375" style="88" bestFit="1" customWidth="1"/>
    <col min="11780" max="11780" width="11.5703125" style="88" bestFit="1" customWidth="1"/>
    <col min="11781" max="11782" width="8.5703125" style="88" bestFit="1" customWidth="1"/>
    <col min="11783" max="11783" width="1.5703125" style="88" customWidth="1"/>
    <col min="11784" max="11784" width="10.42578125" style="88" customWidth="1"/>
    <col min="11785" max="11785" width="9.140625" style="88"/>
    <col min="11786" max="11789" width="9.42578125" style="88" customWidth="1"/>
    <col min="11790" max="11790" width="10.28515625" style="88" bestFit="1" customWidth="1"/>
    <col min="11791" max="11791" width="10.42578125" style="88" customWidth="1"/>
    <col min="11792" max="11792" width="11.7109375" style="88" customWidth="1"/>
    <col min="11793" max="11793" width="11" style="88" customWidth="1"/>
    <col min="11794" max="11794" width="10.85546875" style="88" customWidth="1"/>
    <col min="11795" max="11795" width="11.42578125" style="88" customWidth="1"/>
    <col min="11796" max="12032" width="9.140625" style="88"/>
    <col min="12033" max="12033" width="9" style="88" bestFit="1" customWidth="1"/>
    <col min="12034" max="12034" width="61.7109375" style="88" customWidth="1"/>
    <col min="12035" max="12035" width="9.7109375" style="88" bestFit="1" customWidth="1"/>
    <col min="12036" max="12036" width="11.5703125" style="88" bestFit="1" customWidth="1"/>
    <col min="12037" max="12038" width="8.5703125" style="88" bestFit="1" customWidth="1"/>
    <col min="12039" max="12039" width="1.5703125" style="88" customWidth="1"/>
    <col min="12040" max="12040" width="10.42578125" style="88" customWidth="1"/>
    <col min="12041" max="12041" width="9.140625" style="88"/>
    <col min="12042" max="12045" width="9.42578125" style="88" customWidth="1"/>
    <col min="12046" max="12046" width="10.28515625" style="88" bestFit="1" customWidth="1"/>
    <col min="12047" max="12047" width="10.42578125" style="88" customWidth="1"/>
    <col min="12048" max="12048" width="11.7109375" style="88" customWidth="1"/>
    <col min="12049" max="12049" width="11" style="88" customWidth="1"/>
    <col min="12050" max="12050" width="10.85546875" style="88" customWidth="1"/>
    <col min="12051" max="12051" width="11.42578125" style="88" customWidth="1"/>
    <col min="12052" max="12288" width="9.140625" style="88"/>
    <col min="12289" max="12289" width="9" style="88" bestFit="1" customWidth="1"/>
    <col min="12290" max="12290" width="61.7109375" style="88" customWidth="1"/>
    <col min="12291" max="12291" width="9.7109375" style="88" bestFit="1" customWidth="1"/>
    <col min="12292" max="12292" width="11.5703125" style="88" bestFit="1" customWidth="1"/>
    <col min="12293" max="12294" width="8.5703125" style="88" bestFit="1" customWidth="1"/>
    <col min="12295" max="12295" width="1.5703125" style="88" customWidth="1"/>
    <col min="12296" max="12296" width="10.42578125" style="88" customWidth="1"/>
    <col min="12297" max="12297" width="9.140625" style="88"/>
    <col min="12298" max="12301" width="9.42578125" style="88" customWidth="1"/>
    <col min="12302" max="12302" width="10.28515625" style="88" bestFit="1" customWidth="1"/>
    <col min="12303" max="12303" width="10.42578125" style="88" customWidth="1"/>
    <col min="12304" max="12304" width="11.7109375" style="88" customWidth="1"/>
    <col min="12305" max="12305" width="11" style="88" customWidth="1"/>
    <col min="12306" max="12306" width="10.85546875" style="88" customWidth="1"/>
    <col min="12307" max="12307" width="11.42578125" style="88" customWidth="1"/>
    <col min="12308" max="12544" width="9.140625" style="88"/>
    <col min="12545" max="12545" width="9" style="88" bestFit="1" customWidth="1"/>
    <col min="12546" max="12546" width="61.7109375" style="88" customWidth="1"/>
    <col min="12547" max="12547" width="9.7109375" style="88" bestFit="1" customWidth="1"/>
    <col min="12548" max="12548" width="11.5703125" style="88" bestFit="1" customWidth="1"/>
    <col min="12549" max="12550" width="8.5703125" style="88" bestFit="1" customWidth="1"/>
    <col min="12551" max="12551" width="1.5703125" style="88" customWidth="1"/>
    <col min="12552" max="12552" width="10.42578125" style="88" customWidth="1"/>
    <col min="12553" max="12553" width="9.140625" style="88"/>
    <col min="12554" max="12557" width="9.42578125" style="88" customWidth="1"/>
    <col min="12558" max="12558" width="10.28515625" style="88" bestFit="1" customWidth="1"/>
    <col min="12559" max="12559" width="10.42578125" style="88" customWidth="1"/>
    <col min="12560" max="12560" width="11.7109375" style="88" customWidth="1"/>
    <col min="12561" max="12561" width="11" style="88" customWidth="1"/>
    <col min="12562" max="12562" width="10.85546875" style="88" customWidth="1"/>
    <col min="12563" max="12563" width="11.42578125" style="88" customWidth="1"/>
    <col min="12564" max="12800" width="9.140625" style="88"/>
    <col min="12801" max="12801" width="9" style="88" bestFit="1" customWidth="1"/>
    <col min="12802" max="12802" width="61.7109375" style="88" customWidth="1"/>
    <col min="12803" max="12803" width="9.7109375" style="88" bestFit="1" customWidth="1"/>
    <col min="12804" max="12804" width="11.5703125" style="88" bestFit="1" customWidth="1"/>
    <col min="12805" max="12806" width="8.5703125" style="88" bestFit="1" customWidth="1"/>
    <col min="12807" max="12807" width="1.5703125" style="88" customWidth="1"/>
    <col min="12808" max="12808" width="10.42578125" style="88" customWidth="1"/>
    <col min="12809" max="12809" width="9.140625" style="88"/>
    <col min="12810" max="12813" width="9.42578125" style="88" customWidth="1"/>
    <col min="12814" max="12814" width="10.28515625" style="88" bestFit="1" customWidth="1"/>
    <col min="12815" max="12815" width="10.42578125" style="88" customWidth="1"/>
    <col min="12816" max="12816" width="11.7109375" style="88" customWidth="1"/>
    <col min="12817" max="12817" width="11" style="88" customWidth="1"/>
    <col min="12818" max="12818" width="10.85546875" style="88" customWidth="1"/>
    <col min="12819" max="12819" width="11.42578125" style="88" customWidth="1"/>
    <col min="12820" max="13056" width="9.140625" style="88"/>
    <col min="13057" max="13057" width="9" style="88" bestFit="1" customWidth="1"/>
    <col min="13058" max="13058" width="61.7109375" style="88" customWidth="1"/>
    <col min="13059" max="13059" width="9.7109375" style="88" bestFit="1" customWidth="1"/>
    <col min="13060" max="13060" width="11.5703125" style="88" bestFit="1" customWidth="1"/>
    <col min="13061" max="13062" width="8.5703125" style="88" bestFit="1" customWidth="1"/>
    <col min="13063" max="13063" width="1.5703125" style="88" customWidth="1"/>
    <col min="13064" max="13064" width="10.42578125" style="88" customWidth="1"/>
    <col min="13065" max="13065" width="9.140625" style="88"/>
    <col min="13066" max="13069" width="9.42578125" style="88" customWidth="1"/>
    <col min="13070" max="13070" width="10.28515625" style="88" bestFit="1" customWidth="1"/>
    <col min="13071" max="13071" width="10.42578125" style="88" customWidth="1"/>
    <col min="13072" max="13072" width="11.7109375" style="88" customWidth="1"/>
    <col min="13073" max="13073" width="11" style="88" customWidth="1"/>
    <col min="13074" max="13074" width="10.85546875" style="88" customWidth="1"/>
    <col min="13075" max="13075" width="11.42578125" style="88" customWidth="1"/>
    <col min="13076" max="13312" width="9.140625" style="88"/>
    <col min="13313" max="13313" width="9" style="88" bestFit="1" customWidth="1"/>
    <col min="13314" max="13314" width="61.7109375" style="88" customWidth="1"/>
    <col min="13315" max="13315" width="9.7109375" style="88" bestFit="1" customWidth="1"/>
    <col min="13316" max="13316" width="11.5703125" style="88" bestFit="1" customWidth="1"/>
    <col min="13317" max="13318" width="8.5703125" style="88" bestFit="1" customWidth="1"/>
    <col min="13319" max="13319" width="1.5703125" style="88" customWidth="1"/>
    <col min="13320" max="13320" width="10.42578125" style="88" customWidth="1"/>
    <col min="13321" max="13321" width="9.140625" style="88"/>
    <col min="13322" max="13325" width="9.42578125" style="88" customWidth="1"/>
    <col min="13326" max="13326" width="10.28515625" style="88" bestFit="1" customWidth="1"/>
    <col min="13327" max="13327" width="10.42578125" style="88" customWidth="1"/>
    <col min="13328" max="13328" width="11.7109375" style="88" customWidth="1"/>
    <col min="13329" max="13329" width="11" style="88" customWidth="1"/>
    <col min="13330" max="13330" width="10.85546875" style="88" customWidth="1"/>
    <col min="13331" max="13331" width="11.42578125" style="88" customWidth="1"/>
    <col min="13332" max="13568" width="9.140625" style="88"/>
    <col min="13569" max="13569" width="9" style="88" bestFit="1" customWidth="1"/>
    <col min="13570" max="13570" width="61.7109375" style="88" customWidth="1"/>
    <col min="13571" max="13571" width="9.7109375" style="88" bestFit="1" customWidth="1"/>
    <col min="13572" max="13572" width="11.5703125" style="88" bestFit="1" customWidth="1"/>
    <col min="13573" max="13574" width="8.5703125" style="88" bestFit="1" customWidth="1"/>
    <col min="13575" max="13575" width="1.5703125" style="88" customWidth="1"/>
    <col min="13576" max="13576" width="10.42578125" style="88" customWidth="1"/>
    <col min="13577" max="13577" width="9.140625" style="88"/>
    <col min="13578" max="13581" width="9.42578125" style="88" customWidth="1"/>
    <col min="13582" max="13582" width="10.28515625" style="88" bestFit="1" customWidth="1"/>
    <col min="13583" max="13583" width="10.42578125" style="88" customWidth="1"/>
    <col min="13584" max="13584" width="11.7109375" style="88" customWidth="1"/>
    <col min="13585" max="13585" width="11" style="88" customWidth="1"/>
    <col min="13586" max="13586" width="10.85546875" style="88" customWidth="1"/>
    <col min="13587" max="13587" width="11.42578125" style="88" customWidth="1"/>
    <col min="13588" max="13824" width="9.140625" style="88"/>
    <col min="13825" max="13825" width="9" style="88" bestFit="1" customWidth="1"/>
    <col min="13826" max="13826" width="61.7109375" style="88" customWidth="1"/>
    <col min="13827" max="13827" width="9.7109375" style="88" bestFit="1" customWidth="1"/>
    <col min="13828" max="13828" width="11.5703125" style="88" bestFit="1" customWidth="1"/>
    <col min="13829" max="13830" width="8.5703125" style="88" bestFit="1" customWidth="1"/>
    <col min="13831" max="13831" width="1.5703125" style="88" customWidth="1"/>
    <col min="13832" max="13832" width="10.42578125" style="88" customWidth="1"/>
    <col min="13833" max="13833" width="9.140625" style="88"/>
    <col min="13834" max="13837" width="9.42578125" style="88" customWidth="1"/>
    <col min="13838" max="13838" width="10.28515625" style="88" bestFit="1" customWidth="1"/>
    <col min="13839" max="13839" width="10.42578125" style="88" customWidth="1"/>
    <col min="13840" max="13840" width="11.7109375" style="88" customWidth="1"/>
    <col min="13841" max="13841" width="11" style="88" customWidth="1"/>
    <col min="13842" max="13842" width="10.85546875" style="88" customWidth="1"/>
    <col min="13843" max="13843" width="11.42578125" style="88" customWidth="1"/>
    <col min="13844" max="14080" width="9.140625" style="88"/>
    <col min="14081" max="14081" width="9" style="88" bestFit="1" customWidth="1"/>
    <col min="14082" max="14082" width="61.7109375" style="88" customWidth="1"/>
    <col min="14083" max="14083" width="9.7109375" style="88" bestFit="1" customWidth="1"/>
    <col min="14084" max="14084" width="11.5703125" style="88" bestFit="1" customWidth="1"/>
    <col min="14085" max="14086" width="8.5703125" style="88" bestFit="1" customWidth="1"/>
    <col min="14087" max="14087" width="1.5703125" style="88" customWidth="1"/>
    <col min="14088" max="14088" width="10.42578125" style="88" customWidth="1"/>
    <col min="14089" max="14089" width="9.140625" style="88"/>
    <col min="14090" max="14093" width="9.42578125" style="88" customWidth="1"/>
    <col min="14094" max="14094" width="10.28515625" style="88" bestFit="1" customWidth="1"/>
    <col min="14095" max="14095" width="10.42578125" style="88" customWidth="1"/>
    <col min="14096" max="14096" width="11.7109375" style="88" customWidth="1"/>
    <col min="14097" max="14097" width="11" style="88" customWidth="1"/>
    <col min="14098" max="14098" width="10.85546875" style="88" customWidth="1"/>
    <col min="14099" max="14099" width="11.42578125" style="88" customWidth="1"/>
    <col min="14100" max="14336" width="9.140625" style="88"/>
    <col min="14337" max="14337" width="9" style="88" bestFit="1" customWidth="1"/>
    <col min="14338" max="14338" width="61.7109375" style="88" customWidth="1"/>
    <col min="14339" max="14339" width="9.7109375" style="88" bestFit="1" customWidth="1"/>
    <col min="14340" max="14340" width="11.5703125" style="88" bestFit="1" customWidth="1"/>
    <col min="14341" max="14342" width="8.5703125" style="88" bestFit="1" customWidth="1"/>
    <col min="14343" max="14343" width="1.5703125" style="88" customWidth="1"/>
    <col min="14344" max="14344" width="10.42578125" style="88" customWidth="1"/>
    <col min="14345" max="14345" width="9.140625" style="88"/>
    <col min="14346" max="14349" width="9.42578125" style="88" customWidth="1"/>
    <col min="14350" max="14350" width="10.28515625" style="88" bestFit="1" customWidth="1"/>
    <col min="14351" max="14351" width="10.42578125" style="88" customWidth="1"/>
    <col min="14352" max="14352" width="11.7109375" style="88" customWidth="1"/>
    <col min="14353" max="14353" width="11" style="88" customWidth="1"/>
    <col min="14354" max="14354" width="10.85546875" style="88" customWidth="1"/>
    <col min="14355" max="14355" width="11.42578125" style="88" customWidth="1"/>
    <col min="14356" max="14592" width="9.140625" style="88"/>
    <col min="14593" max="14593" width="9" style="88" bestFit="1" customWidth="1"/>
    <col min="14594" max="14594" width="61.7109375" style="88" customWidth="1"/>
    <col min="14595" max="14595" width="9.7109375" style="88" bestFit="1" customWidth="1"/>
    <col min="14596" max="14596" width="11.5703125" style="88" bestFit="1" customWidth="1"/>
    <col min="14597" max="14598" width="8.5703125" style="88" bestFit="1" customWidth="1"/>
    <col min="14599" max="14599" width="1.5703125" style="88" customWidth="1"/>
    <col min="14600" max="14600" width="10.42578125" style="88" customWidth="1"/>
    <col min="14601" max="14601" width="9.140625" style="88"/>
    <col min="14602" max="14605" width="9.42578125" style="88" customWidth="1"/>
    <col min="14606" max="14606" width="10.28515625" style="88" bestFit="1" customWidth="1"/>
    <col min="14607" max="14607" width="10.42578125" style="88" customWidth="1"/>
    <col min="14608" max="14608" width="11.7109375" style="88" customWidth="1"/>
    <col min="14609" max="14609" width="11" style="88" customWidth="1"/>
    <col min="14610" max="14610" width="10.85546875" style="88" customWidth="1"/>
    <col min="14611" max="14611" width="11.42578125" style="88" customWidth="1"/>
    <col min="14612" max="14848" width="9.140625" style="88"/>
    <col min="14849" max="14849" width="9" style="88" bestFit="1" customWidth="1"/>
    <col min="14850" max="14850" width="61.7109375" style="88" customWidth="1"/>
    <col min="14851" max="14851" width="9.7109375" style="88" bestFit="1" customWidth="1"/>
    <col min="14852" max="14852" width="11.5703125" style="88" bestFit="1" customWidth="1"/>
    <col min="14853" max="14854" width="8.5703125" style="88" bestFit="1" customWidth="1"/>
    <col min="14855" max="14855" width="1.5703125" style="88" customWidth="1"/>
    <col min="14856" max="14856" width="10.42578125" style="88" customWidth="1"/>
    <col min="14857" max="14857" width="9.140625" style="88"/>
    <col min="14858" max="14861" width="9.42578125" style="88" customWidth="1"/>
    <col min="14862" max="14862" width="10.28515625" style="88" bestFit="1" customWidth="1"/>
    <col min="14863" max="14863" width="10.42578125" style="88" customWidth="1"/>
    <col min="14864" max="14864" width="11.7109375" style="88" customWidth="1"/>
    <col min="14865" max="14865" width="11" style="88" customWidth="1"/>
    <col min="14866" max="14866" width="10.85546875" style="88" customWidth="1"/>
    <col min="14867" max="14867" width="11.42578125" style="88" customWidth="1"/>
    <col min="14868" max="15104" width="9.140625" style="88"/>
    <col min="15105" max="15105" width="9" style="88" bestFit="1" customWidth="1"/>
    <col min="15106" max="15106" width="61.7109375" style="88" customWidth="1"/>
    <col min="15107" max="15107" width="9.7109375" style="88" bestFit="1" customWidth="1"/>
    <col min="15108" max="15108" width="11.5703125" style="88" bestFit="1" customWidth="1"/>
    <col min="15109" max="15110" width="8.5703125" style="88" bestFit="1" customWidth="1"/>
    <col min="15111" max="15111" width="1.5703125" style="88" customWidth="1"/>
    <col min="15112" max="15112" width="10.42578125" style="88" customWidth="1"/>
    <col min="15113" max="15113" width="9.140625" style="88"/>
    <col min="15114" max="15117" width="9.42578125" style="88" customWidth="1"/>
    <col min="15118" max="15118" width="10.28515625" style="88" bestFit="1" customWidth="1"/>
    <col min="15119" max="15119" width="10.42578125" style="88" customWidth="1"/>
    <col min="15120" max="15120" width="11.7109375" style="88" customWidth="1"/>
    <col min="15121" max="15121" width="11" style="88" customWidth="1"/>
    <col min="15122" max="15122" width="10.85546875" style="88" customWidth="1"/>
    <col min="15123" max="15123" width="11.42578125" style="88" customWidth="1"/>
    <col min="15124" max="15360" width="9.140625" style="88"/>
    <col min="15361" max="15361" width="9" style="88" bestFit="1" customWidth="1"/>
    <col min="15362" max="15362" width="61.7109375" style="88" customWidth="1"/>
    <col min="15363" max="15363" width="9.7109375" style="88" bestFit="1" customWidth="1"/>
    <col min="15364" max="15364" width="11.5703125" style="88" bestFit="1" customWidth="1"/>
    <col min="15365" max="15366" width="8.5703125" style="88" bestFit="1" customWidth="1"/>
    <col min="15367" max="15367" width="1.5703125" style="88" customWidth="1"/>
    <col min="15368" max="15368" width="10.42578125" style="88" customWidth="1"/>
    <col min="15369" max="15369" width="9.140625" style="88"/>
    <col min="15370" max="15373" width="9.42578125" style="88" customWidth="1"/>
    <col min="15374" max="15374" width="10.28515625" style="88" bestFit="1" customWidth="1"/>
    <col min="15375" max="15375" width="10.42578125" style="88" customWidth="1"/>
    <col min="15376" max="15376" width="11.7109375" style="88" customWidth="1"/>
    <col min="15377" max="15377" width="11" style="88" customWidth="1"/>
    <col min="15378" max="15378" width="10.85546875" style="88" customWidth="1"/>
    <col min="15379" max="15379" width="11.42578125" style="88" customWidth="1"/>
    <col min="15380" max="15616" width="9.140625" style="88"/>
    <col min="15617" max="15617" width="9" style="88" bestFit="1" customWidth="1"/>
    <col min="15618" max="15618" width="61.7109375" style="88" customWidth="1"/>
    <col min="15619" max="15619" width="9.7109375" style="88" bestFit="1" customWidth="1"/>
    <col min="15620" max="15620" width="11.5703125" style="88" bestFit="1" customWidth="1"/>
    <col min="15621" max="15622" width="8.5703125" style="88" bestFit="1" customWidth="1"/>
    <col min="15623" max="15623" width="1.5703125" style="88" customWidth="1"/>
    <col min="15624" max="15624" width="10.42578125" style="88" customWidth="1"/>
    <col min="15625" max="15625" width="9.140625" style="88"/>
    <col min="15626" max="15629" width="9.42578125" style="88" customWidth="1"/>
    <col min="15630" max="15630" width="10.28515625" style="88" bestFit="1" customWidth="1"/>
    <col min="15631" max="15631" width="10.42578125" style="88" customWidth="1"/>
    <col min="15632" max="15632" width="11.7109375" style="88" customWidth="1"/>
    <col min="15633" max="15633" width="11" style="88" customWidth="1"/>
    <col min="15634" max="15634" width="10.85546875" style="88" customWidth="1"/>
    <col min="15635" max="15635" width="11.42578125" style="88" customWidth="1"/>
    <col min="15636" max="15872" width="9.140625" style="88"/>
    <col min="15873" max="15873" width="9" style="88" bestFit="1" customWidth="1"/>
    <col min="15874" max="15874" width="61.7109375" style="88" customWidth="1"/>
    <col min="15875" max="15875" width="9.7109375" style="88" bestFit="1" customWidth="1"/>
    <col min="15876" max="15876" width="11.5703125" style="88" bestFit="1" customWidth="1"/>
    <col min="15877" max="15878" width="8.5703125" style="88" bestFit="1" customWidth="1"/>
    <col min="15879" max="15879" width="1.5703125" style="88" customWidth="1"/>
    <col min="15880" max="15880" width="10.42578125" style="88" customWidth="1"/>
    <col min="15881" max="15881" width="9.140625" style="88"/>
    <col min="15882" max="15885" width="9.42578125" style="88" customWidth="1"/>
    <col min="15886" max="15886" width="10.28515625" style="88" bestFit="1" customWidth="1"/>
    <col min="15887" max="15887" width="10.42578125" style="88" customWidth="1"/>
    <col min="15888" max="15888" width="11.7109375" style="88" customWidth="1"/>
    <col min="15889" max="15889" width="11" style="88" customWidth="1"/>
    <col min="15890" max="15890" width="10.85546875" style="88" customWidth="1"/>
    <col min="15891" max="15891" width="11.42578125" style="88" customWidth="1"/>
    <col min="15892" max="16128" width="9.140625" style="88"/>
    <col min="16129" max="16129" width="9" style="88" bestFit="1" customWidth="1"/>
    <col min="16130" max="16130" width="61.7109375" style="88" customWidth="1"/>
    <col min="16131" max="16131" width="9.7109375" style="88" bestFit="1" customWidth="1"/>
    <col min="16132" max="16132" width="11.5703125" style="88" bestFit="1" customWidth="1"/>
    <col min="16133" max="16134" width="8.5703125" style="88" bestFit="1" customWidth="1"/>
    <col min="16135" max="16135" width="1.5703125" style="88" customWidth="1"/>
    <col min="16136" max="16136" width="10.42578125" style="88" customWidth="1"/>
    <col min="16137" max="16137" width="9.140625" style="88"/>
    <col min="16138" max="16141" width="9.42578125" style="88" customWidth="1"/>
    <col min="16142" max="16142" width="10.28515625" style="88" bestFit="1" customWidth="1"/>
    <col min="16143" max="16143" width="10.42578125" style="88" customWidth="1"/>
    <col min="16144" max="16144" width="11.7109375" style="88" customWidth="1"/>
    <col min="16145" max="16145" width="11" style="88" customWidth="1"/>
    <col min="16146" max="16146" width="10.85546875" style="88" customWidth="1"/>
    <col min="16147" max="16147" width="11.42578125" style="88" customWidth="1"/>
    <col min="16148" max="16384" width="9.140625" style="88"/>
  </cols>
  <sheetData>
    <row r="1" spans="1:19" ht="15.75">
      <c r="A1" s="1398" t="s">
        <v>475</v>
      </c>
      <c r="B1" s="1396"/>
      <c r="C1" s="1396"/>
      <c r="D1" s="1396"/>
      <c r="E1" s="1396"/>
      <c r="F1" s="1396"/>
      <c r="G1" s="1396"/>
      <c r="H1" s="1396"/>
      <c r="I1" s="1396"/>
      <c r="J1" s="1396"/>
      <c r="K1" s="1396"/>
      <c r="L1" s="1396"/>
      <c r="M1" s="1396"/>
      <c r="N1" s="1396"/>
      <c r="O1" s="1396"/>
      <c r="P1" s="1396"/>
      <c r="Q1" s="1396"/>
      <c r="R1" s="1396"/>
      <c r="S1" s="1397"/>
    </row>
    <row r="2" spans="1:19">
      <c r="A2" s="69"/>
      <c r="B2" s="106"/>
      <c r="C2" s="95"/>
      <c r="D2" s="95"/>
      <c r="E2" s="95"/>
      <c r="F2" s="108"/>
      <c r="G2" s="108"/>
      <c r="I2" s="108"/>
      <c r="J2" s="108"/>
      <c r="K2" s="108"/>
      <c r="L2" s="108"/>
      <c r="M2" s="108"/>
      <c r="N2" s="108"/>
    </row>
    <row r="3" spans="1:19">
      <c r="A3" s="91"/>
      <c r="B3" s="110"/>
      <c r="C3" s="220" t="s">
        <v>87</v>
      </c>
      <c r="D3" s="169"/>
      <c r="E3" s="169"/>
      <c r="F3" s="170"/>
      <c r="G3" s="114"/>
      <c r="H3" s="1390" t="s">
        <v>225</v>
      </c>
      <c r="I3" s="1390"/>
      <c r="J3" s="1390"/>
      <c r="K3" s="1390"/>
      <c r="L3" s="1390"/>
      <c r="M3" s="1390"/>
      <c r="N3" s="1391" t="s">
        <v>226</v>
      </c>
      <c r="O3" s="1391"/>
      <c r="P3" s="1391"/>
      <c r="Q3" s="1391"/>
      <c r="R3" s="1391"/>
      <c r="S3" s="1391"/>
    </row>
    <row r="4" spans="1:19">
      <c r="A4" s="171" t="s">
        <v>88</v>
      </c>
      <c r="B4" s="116" t="s">
        <v>89</v>
      </c>
      <c r="C4" s="172" t="s">
        <v>90</v>
      </c>
      <c r="D4" s="172" t="s">
        <v>91</v>
      </c>
      <c r="E4" s="172" t="s">
        <v>92</v>
      </c>
      <c r="F4" s="173" t="s">
        <v>0</v>
      </c>
      <c r="G4" s="119"/>
      <c r="H4" s="120">
        <v>2015</v>
      </c>
      <c r="I4" s="120">
        <v>2016</v>
      </c>
      <c r="J4" s="120">
        <v>2017</v>
      </c>
      <c r="K4" s="120">
        <v>2018</v>
      </c>
      <c r="L4" s="120">
        <v>2019</v>
      </c>
      <c r="M4" s="120">
        <v>2020</v>
      </c>
      <c r="N4" s="120">
        <v>2015</v>
      </c>
      <c r="O4" s="120">
        <v>2016</v>
      </c>
      <c r="P4" s="120">
        <v>2017</v>
      </c>
      <c r="Q4" s="120">
        <v>2018</v>
      </c>
      <c r="R4" s="120">
        <v>2019</v>
      </c>
      <c r="S4" s="120">
        <v>2020</v>
      </c>
    </row>
    <row r="5" spans="1:19">
      <c r="A5" s="128" t="s">
        <v>93</v>
      </c>
      <c r="B5" s="122" t="s">
        <v>94</v>
      </c>
      <c r="C5" s="124" t="s">
        <v>95</v>
      </c>
      <c r="D5" s="124" t="s">
        <v>96</v>
      </c>
      <c r="E5" s="124" t="s">
        <v>111</v>
      </c>
      <c r="F5" s="174" t="s">
        <v>98</v>
      </c>
      <c r="G5" s="126"/>
      <c r="H5" s="127"/>
      <c r="I5" s="127"/>
      <c r="J5" s="127"/>
      <c r="K5" s="127"/>
      <c r="L5" s="127"/>
      <c r="M5" s="127"/>
      <c r="N5" s="127"/>
      <c r="O5" s="127"/>
      <c r="P5" s="128"/>
      <c r="Q5" s="128"/>
      <c r="R5" s="128"/>
      <c r="S5" s="128"/>
    </row>
    <row r="6" spans="1:19">
      <c r="A6" s="171"/>
      <c r="B6" s="129" t="s">
        <v>99</v>
      </c>
      <c r="C6" s="176"/>
      <c r="D6" s="177"/>
      <c r="E6" s="177"/>
      <c r="F6" s="178"/>
      <c r="G6" s="132"/>
      <c r="H6" s="179"/>
      <c r="I6" s="179"/>
      <c r="J6" s="179"/>
      <c r="K6" s="179"/>
      <c r="L6" s="179"/>
      <c r="M6" s="179"/>
      <c r="N6" s="92"/>
      <c r="O6" s="92"/>
      <c r="P6" s="92"/>
      <c r="Q6" s="92"/>
      <c r="R6" s="92"/>
      <c r="S6" s="92"/>
    </row>
    <row r="7" spans="1:19">
      <c r="A7" s="92"/>
      <c r="B7" s="134"/>
      <c r="C7" s="176"/>
      <c r="D7" s="180"/>
      <c r="E7" s="180"/>
      <c r="F7" s="130"/>
      <c r="G7" s="135"/>
      <c r="H7" s="136"/>
      <c r="I7" s="136"/>
      <c r="J7" s="136"/>
      <c r="K7" s="136"/>
      <c r="L7" s="136"/>
      <c r="M7" s="136"/>
      <c r="N7" s="92"/>
      <c r="O7" s="92"/>
      <c r="P7" s="92"/>
      <c r="Q7" s="92"/>
      <c r="R7" s="92"/>
      <c r="S7" s="92"/>
    </row>
    <row r="8" spans="1:19">
      <c r="A8" s="181">
        <v>1.1000000000000001</v>
      </c>
      <c r="B8" s="134" t="s">
        <v>162</v>
      </c>
      <c r="C8" s="512">
        <v>6.0693641618497121E-2</v>
      </c>
      <c r="D8" s="134" t="str">
        <f>Inputs!$D$82</f>
        <v>Support staff</v>
      </c>
      <c r="E8" s="222">
        <v>1</v>
      </c>
      <c r="F8" s="130">
        <f>C8*E8</f>
        <v>6.0693641618497121E-2</v>
      </c>
      <c r="G8" s="135"/>
      <c r="H8" s="971">
        <f>Inputs!L$82</f>
        <v>68.441017362959727</v>
      </c>
      <c r="I8" s="971">
        <f>Inputs!M$82</f>
        <v>69.791189569063036</v>
      </c>
      <c r="J8" s="971">
        <f>Inputs!N$82</f>
        <v>71.02222509185215</v>
      </c>
      <c r="K8" s="971">
        <f>Inputs!O$82</f>
        <v>72.274974651437702</v>
      </c>
      <c r="L8" s="971">
        <f>Inputs!P$82</f>
        <v>73.549821258208297</v>
      </c>
      <c r="M8" s="971">
        <f>Inputs!Q$82</f>
        <v>74.847154678410959</v>
      </c>
      <c r="N8" s="971">
        <f t="shared" ref="N8:S8" si="0">H8*$F8</f>
        <v>4.1539345798328169</v>
      </c>
      <c r="O8" s="971">
        <f t="shared" si="0"/>
        <v>4.2358814478333064</v>
      </c>
      <c r="P8" s="971">
        <f t="shared" si="0"/>
        <v>4.3105974766731086</v>
      </c>
      <c r="Q8" s="971">
        <f t="shared" si="0"/>
        <v>4.3866314094803238</v>
      </c>
      <c r="R8" s="971">
        <f t="shared" si="0"/>
        <v>4.4640064925502152</v>
      </c>
      <c r="S8" s="971">
        <f t="shared" si="0"/>
        <v>4.5427463822156948</v>
      </c>
    </row>
    <row r="9" spans="1:19">
      <c r="A9" s="181"/>
      <c r="B9" s="242" t="s">
        <v>163</v>
      </c>
      <c r="C9" s="512"/>
      <c r="D9" s="134"/>
      <c r="E9" s="222"/>
      <c r="F9" s="130"/>
      <c r="G9" s="135"/>
      <c r="H9" s="982"/>
      <c r="I9" s="982"/>
      <c r="J9" s="982"/>
      <c r="K9" s="982"/>
      <c r="L9" s="982"/>
      <c r="M9" s="982"/>
      <c r="N9" s="971"/>
      <c r="O9" s="971"/>
      <c r="P9" s="971"/>
      <c r="Q9" s="971"/>
      <c r="R9" s="971"/>
      <c r="S9" s="971"/>
    </row>
    <row r="10" spans="1:19">
      <c r="A10" s="181"/>
      <c r="B10" s="134" t="s">
        <v>164</v>
      </c>
      <c r="C10" s="512"/>
      <c r="D10" s="134"/>
      <c r="E10" s="222"/>
      <c r="F10" s="130"/>
      <c r="G10" s="135"/>
      <c r="H10" s="982"/>
      <c r="I10" s="982"/>
      <c r="J10" s="982"/>
      <c r="K10" s="982"/>
      <c r="L10" s="982"/>
      <c r="M10" s="982"/>
      <c r="N10" s="971"/>
      <c r="O10" s="971"/>
      <c r="P10" s="971"/>
      <c r="Q10" s="971"/>
      <c r="R10" s="971"/>
      <c r="S10" s="971"/>
    </row>
    <row r="11" spans="1:19">
      <c r="A11" s="181"/>
      <c r="B11" s="242" t="s">
        <v>165</v>
      </c>
      <c r="C11" s="512"/>
      <c r="D11" s="134"/>
      <c r="E11" s="222"/>
      <c r="F11" s="130"/>
      <c r="G11" s="135"/>
      <c r="H11" s="982"/>
      <c r="I11" s="982"/>
      <c r="J11" s="982"/>
      <c r="K11" s="982"/>
      <c r="L11" s="982"/>
      <c r="M11" s="982"/>
      <c r="N11" s="971"/>
      <c r="O11" s="971"/>
      <c r="P11" s="971"/>
      <c r="Q11" s="971"/>
      <c r="R11" s="971"/>
      <c r="S11" s="971"/>
    </row>
    <row r="12" spans="1:19">
      <c r="A12" s="181">
        <v>1.2</v>
      </c>
      <c r="B12" s="134" t="s">
        <v>166</v>
      </c>
      <c r="C12" s="512">
        <v>0.17341040462427745</v>
      </c>
      <c r="D12" s="134" t="str">
        <f>Inputs!$D$82</f>
        <v>Support staff</v>
      </c>
      <c r="E12" s="222">
        <v>1</v>
      </c>
      <c r="F12" s="130">
        <f>C12*E12</f>
        <v>0.17341040462427745</v>
      </c>
      <c r="G12" s="135"/>
      <c r="H12" s="971">
        <f>Inputs!L$82</f>
        <v>68.441017362959727</v>
      </c>
      <c r="I12" s="971">
        <f>Inputs!M$82</f>
        <v>69.791189569063036</v>
      </c>
      <c r="J12" s="971">
        <f>Inputs!N$82</f>
        <v>71.02222509185215</v>
      </c>
      <c r="K12" s="971">
        <f>Inputs!O$82</f>
        <v>72.274974651437702</v>
      </c>
      <c r="L12" s="971">
        <f>Inputs!P$82</f>
        <v>73.549821258208297</v>
      </c>
      <c r="M12" s="971">
        <f>Inputs!Q$82</f>
        <v>74.847154678410959</v>
      </c>
      <c r="N12" s="971">
        <f t="shared" ref="N12:S13" si="1">H12*$F12</f>
        <v>11.868384513808046</v>
      </c>
      <c r="O12" s="971">
        <f t="shared" si="1"/>
        <v>12.102518422380873</v>
      </c>
      <c r="P12" s="971">
        <f t="shared" si="1"/>
        <v>12.315992790494592</v>
      </c>
      <c r="Q12" s="971">
        <f t="shared" si="1"/>
        <v>12.533232598515209</v>
      </c>
      <c r="R12" s="971">
        <f t="shared" si="1"/>
        <v>12.754304264429184</v>
      </c>
      <c r="S12" s="971">
        <f t="shared" si="1"/>
        <v>12.979275377759125</v>
      </c>
    </row>
    <row r="13" spans="1:19">
      <c r="A13" s="181">
        <v>1.3</v>
      </c>
      <c r="B13" s="180" t="s">
        <v>167</v>
      </c>
      <c r="C13" s="512">
        <v>6.936416184971099E-2</v>
      </c>
      <c r="D13" s="134" t="str">
        <f>Inputs!$D$82</f>
        <v>Support staff</v>
      </c>
      <c r="E13" s="222">
        <v>1</v>
      </c>
      <c r="F13" s="130">
        <f>C13*E13</f>
        <v>6.936416184971099E-2</v>
      </c>
      <c r="G13" s="135"/>
      <c r="H13" s="971">
        <f>Inputs!L$82</f>
        <v>68.441017362959727</v>
      </c>
      <c r="I13" s="971">
        <f>Inputs!M$82</f>
        <v>69.791189569063036</v>
      </c>
      <c r="J13" s="971">
        <f>Inputs!N$82</f>
        <v>71.02222509185215</v>
      </c>
      <c r="K13" s="971">
        <f>Inputs!O$82</f>
        <v>72.274974651437702</v>
      </c>
      <c r="L13" s="971">
        <f>Inputs!P$82</f>
        <v>73.549821258208297</v>
      </c>
      <c r="M13" s="971">
        <f>Inputs!Q$82</f>
        <v>74.847154678410959</v>
      </c>
      <c r="N13" s="971">
        <f t="shared" si="1"/>
        <v>4.7473538055232183</v>
      </c>
      <c r="O13" s="971">
        <f t="shared" si="1"/>
        <v>4.8410073689523498</v>
      </c>
      <c r="P13" s="971">
        <f t="shared" si="1"/>
        <v>4.9263971161978377</v>
      </c>
      <c r="Q13" s="971">
        <f t="shared" si="1"/>
        <v>5.0132930394060837</v>
      </c>
      <c r="R13" s="971">
        <f t="shared" si="1"/>
        <v>5.1017217057716744</v>
      </c>
      <c r="S13" s="971">
        <f t="shared" si="1"/>
        <v>5.191710151103651</v>
      </c>
    </row>
    <row r="14" spans="1:19">
      <c r="A14" s="181"/>
      <c r="B14" s="180"/>
      <c r="C14" s="512"/>
      <c r="D14" s="134"/>
      <c r="E14" s="222"/>
      <c r="F14" s="130"/>
      <c r="G14" s="135"/>
      <c r="H14" s="971"/>
      <c r="I14" s="971"/>
      <c r="J14" s="971"/>
      <c r="K14" s="971"/>
      <c r="L14" s="971"/>
      <c r="M14" s="971"/>
      <c r="N14" s="971"/>
      <c r="O14" s="971"/>
      <c r="P14" s="971"/>
      <c r="Q14" s="971"/>
      <c r="R14" s="971"/>
      <c r="S14" s="971"/>
    </row>
    <row r="15" spans="1:19">
      <c r="A15" s="181">
        <v>1.4</v>
      </c>
      <c r="B15" s="180" t="s">
        <v>168</v>
      </c>
      <c r="C15" s="512">
        <v>6.936416184971099E-2</v>
      </c>
      <c r="D15" s="134" t="str">
        <f>Inputs!$D$82</f>
        <v>Support staff</v>
      </c>
      <c r="E15" s="222">
        <v>1</v>
      </c>
      <c r="F15" s="130">
        <f>C15*E15</f>
        <v>6.936416184971099E-2</v>
      </c>
      <c r="G15" s="135"/>
      <c r="H15" s="971">
        <f>Inputs!L$82</f>
        <v>68.441017362959727</v>
      </c>
      <c r="I15" s="971">
        <f>Inputs!M$82</f>
        <v>69.791189569063036</v>
      </c>
      <c r="J15" s="971">
        <f>Inputs!N$82</f>
        <v>71.02222509185215</v>
      </c>
      <c r="K15" s="971">
        <f>Inputs!O$82</f>
        <v>72.274974651437702</v>
      </c>
      <c r="L15" s="971">
        <f>Inputs!P$82</f>
        <v>73.549821258208297</v>
      </c>
      <c r="M15" s="971">
        <f>Inputs!Q$82</f>
        <v>74.847154678410959</v>
      </c>
      <c r="N15" s="971">
        <f t="shared" ref="N15:S15" si="2">H15*$F15</f>
        <v>4.7473538055232183</v>
      </c>
      <c r="O15" s="971">
        <f t="shared" si="2"/>
        <v>4.8410073689523498</v>
      </c>
      <c r="P15" s="971">
        <f t="shared" si="2"/>
        <v>4.9263971161978377</v>
      </c>
      <c r="Q15" s="971">
        <f t="shared" si="2"/>
        <v>5.0132930394060837</v>
      </c>
      <c r="R15" s="971">
        <f t="shared" si="2"/>
        <v>5.1017217057716744</v>
      </c>
      <c r="S15" s="971">
        <f t="shared" si="2"/>
        <v>5.191710151103651</v>
      </c>
    </row>
    <row r="16" spans="1:19">
      <c r="A16" s="181"/>
      <c r="B16" s="180" t="s">
        <v>169</v>
      </c>
      <c r="C16" s="512"/>
      <c r="D16" s="134"/>
      <c r="E16" s="222"/>
      <c r="F16" s="130"/>
      <c r="G16" s="135"/>
      <c r="H16" s="971"/>
      <c r="I16" s="971"/>
      <c r="J16" s="971"/>
      <c r="K16" s="971"/>
      <c r="L16" s="971"/>
      <c r="M16" s="971"/>
      <c r="N16" s="971"/>
      <c r="O16" s="971"/>
      <c r="P16" s="971"/>
      <c r="Q16" s="971"/>
      <c r="R16" s="971"/>
      <c r="S16" s="971"/>
    </row>
    <row r="17" spans="1:19">
      <c r="A17" s="181">
        <v>1.5</v>
      </c>
      <c r="B17" s="134" t="s">
        <v>170</v>
      </c>
      <c r="C17" s="512">
        <v>6.0693641618497121E-2</v>
      </c>
      <c r="D17" s="134" t="str">
        <f>Inputs!$D$82</f>
        <v>Support staff</v>
      </c>
      <c r="E17" s="222">
        <v>1</v>
      </c>
      <c r="F17" s="130">
        <f>C17*E17</f>
        <v>6.0693641618497121E-2</v>
      </c>
      <c r="G17" s="135"/>
      <c r="H17" s="971">
        <f>Inputs!L$82</f>
        <v>68.441017362959727</v>
      </c>
      <c r="I17" s="971">
        <f>Inputs!M$82</f>
        <v>69.791189569063036</v>
      </c>
      <c r="J17" s="971">
        <f>Inputs!N$82</f>
        <v>71.02222509185215</v>
      </c>
      <c r="K17" s="971">
        <f>Inputs!O$82</f>
        <v>72.274974651437702</v>
      </c>
      <c r="L17" s="971">
        <f>Inputs!P$82</f>
        <v>73.549821258208297</v>
      </c>
      <c r="M17" s="971">
        <f>Inputs!Q$82</f>
        <v>74.847154678410959</v>
      </c>
      <c r="N17" s="971">
        <f t="shared" ref="N17:S17" si="3">H17*$F17</f>
        <v>4.1539345798328169</v>
      </c>
      <c r="O17" s="971">
        <f t="shared" si="3"/>
        <v>4.2358814478333064</v>
      </c>
      <c r="P17" s="971">
        <f t="shared" si="3"/>
        <v>4.3105974766731086</v>
      </c>
      <c r="Q17" s="971">
        <f t="shared" si="3"/>
        <v>4.3866314094803238</v>
      </c>
      <c r="R17" s="971">
        <f t="shared" si="3"/>
        <v>4.4640064925502152</v>
      </c>
      <c r="S17" s="971">
        <f t="shared" si="3"/>
        <v>4.5427463822156948</v>
      </c>
    </row>
    <row r="18" spans="1:19">
      <c r="A18" s="92"/>
      <c r="B18" s="134" t="s">
        <v>138</v>
      </c>
      <c r="C18" s="512"/>
      <c r="D18" s="134"/>
      <c r="E18" s="222"/>
      <c r="F18" s="130"/>
      <c r="G18" s="135"/>
      <c r="H18" s="971"/>
      <c r="I18" s="971"/>
      <c r="J18" s="971"/>
      <c r="K18" s="971"/>
      <c r="L18" s="971"/>
      <c r="M18" s="971"/>
      <c r="N18" s="971"/>
      <c r="O18" s="971"/>
      <c r="P18" s="971"/>
      <c r="Q18" s="971"/>
      <c r="R18" s="971"/>
      <c r="S18" s="971"/>
    </row>
    <row r="19" spans="1:19">
      <c r="A19" s="181">
        <v>1.6</v>
      </c>
      <c r="B19" s="180" t="s">
        <v>171</v>
      </c>
      <c r="C19" s="512">
        <v>0</v>
      </c>
      <c r="D19" s="134" t="str">
        <f>Inputs!$D$82</f>
        <v>Support staff</v>
      </c>
      <c r="E19" s="222">
        <v>1</v>
      </c>
      <c r="F19" s="130">
        <f>C19*E19</f>
        <v>0</v>
      </c>
      <c r="G19" s="135"/>
      <c r="H19" s="971">
        <f>Inputs!L$82</f>
        <v>68.441017362959727</v>
      </c>
      <c r="I19" s="971">
        <f>Inputs!M$82</f>
        <v>69.791189569063036</v>
      </c>
      <c r="J19" s="971">
        <f>Inputs!N$82</f>
        <v>71.02222509185215</v>
      </c>
      <c r="K19" s="971">
        <f>Inputs!O$82</f>
        <v>72.274974651437702</v>
      </c>
      <c r="L19" s="971">
        <f>Inputs!P$82</f>
        <v>73.549821258208297</v>
      </c>
      <c r="M19" s="971">
        <f>Inputs!Q$82</f>
        <v>74.847154678410959</v>
      </c>
      <c r="N19" s="971">
        <f t="shared" ref="N19:S19" si="4">H19*$F19</f>
        <v>0</v>
      </c>
      <c r="O19" s="971">
        <f t="shared" si="4"/>
        <v>0</v>
      </c>
      <c r="P19" s="971">
        <f t="shared" si="4"/>
        <v>0</v>
      </c>
      <c r="Q19" s="971">
        <f t="shared" si="4"/>
        <v>0</v>
      </c>
      <c r="R19" s="971">
        <f t="shared" si="4"/>
        <v>0</v>
      </c>
      <c r="S19" s="971">
        <f t="shared" si="4"/>
        <v>0</v>
      </c>
    </row>
    <row r="20" spans="1:19">
      <c r="A20" s="181"/>
      <c r="B20" s="134"/>
      <c r="C20" s="130"/>
      <c r="D20" s="134"/>
      <c r="E20" s="243"/>
      <c r="F20" s="130"/>
      <c r="G20" s="135"/>
      <c r="H20" s="982"/>
      <c r="I20" s="982"/>
      <c r="J20" s="982"/>
      <c r="K20" s="982"/>
      <c r="L20" s="982"/>
      <c r="M20" s="982"/>
      <c r="N20" s="971"/>
      <c r="O20" s="971"/>
      <c r="P20" s="971"/>
      <c r="Q20" s="971"/>
      <c r="R20" s="971"/>
      <c r="S20" s="971"/>
    </row>
    <row r="21" spans="1:19">
      <c r="A21" s="94"/>
      <c r="B21" s="141" t="s">
        <v>44</v>
      </c>
      <c r="C21" s="142">
        <f>SUM(C6:C20)</f>
        <v>0.4335260115606937</v>
      </c>
      <c r="D21" s="143"/>
      <c r="E21" s="223"/>
      <c r="F21" s="142">
        <f>SUM(F6:F20)</f>
        <v>0.4335260115606937</v>
      </c>
      <c r="G21" s="144"/>
      <c r="H21" s="992"/>
      <c r="I21" s="992"/>
      <c r="J21" s="992"/>
      <c r="K21" s="992"/>
      <c r="L21" s="992"/>
      <c r="M21" s="992"/>
      <c r="N21" s="992">
        <f t="shared" ref="N21:S21" si="5">SUM(N8:N20)</f>
        <v>29.670961284520118</v>
      </c>
      <c r="O21" s="992">
        <f t="shared" si="5"/>
        <v>30.256296055952188</v>
      </c>
      <c r="P21" s="992">
        <f t="shared" si="5"/>
        <v>30.789981976236483</v>
      </c>
      <c r="Q21" s="992">
        <f t="shared" si="5"/>
        <v>31.33308149628802</v>
      </c>
      <c r="R21" s="992">
        <f t="shared" si="5"/>
        <v>31.885760661072961</v>
      </c>
      <c r="S21" s="992">
        <f t="shared" si="5"/>
        <v>32.448188444397815</v>
      </c>
    </row>
    <row r="22" spans="1:19" s="102" customFormat="1">
      <c r="A22" s="99"/>
      <c r="B22" s="146" t="s">
        <v>103</v>
      </c>
      <c r="C22" s="130"/>
      <c r="D22" s="134"/>
      <c r="E22" s="134"/>
      <c r="F22" s="130"/>
      <c r="G22" s="149"/>
      <c r="H22" s="982"/>
      <c r="I22" s="982"/>
      <c r="J22" s="982"/>
      <c r="K22" s="982"/>
      <c r="L22" s="982"/>
      <c r="M22" s="982"/>
      <c r="N22" s="971"/>
      <c r="O22" s="971"/>
      <c r="P22" s="971"/>
      <c r="Q22" s="971"/>
      <c r="R22" s="971"/>
      <c r="S22" s="971"/>
    </row>
    <row r="23" spans="1:19" s="102" customFormat="1">
      <c r="A23" s="99"/>
      <c r="B23" s="134"/>
      <c r="C23" s="130"/>
      <c r="D23" s="134"/>
      <c r="E23" s="134"/>
      <c r="F23" s="130"/>
      <c r="G23" s="149"/>
      <c r="H23" s="971"/>
      <c r="I23" s="971"/>
      <c r="J23" s="971"/>
      <c r="K23" s="971"/>
      <c r="L23" s="971"/>
      <c r="M23" s="971"/>
      <c r="N23" s="971"/>
      <c r="O23" s="971"/>
      <c r="P23" s="971"/>
      <c r="Q23" s="971"/>
      <c r="R23" s="971"/>
      <c r="S23" s="971"/>
    </row>
    <row r="24" spans="1:19" s="102" customFormat="1">
      <c r="A24" s="137">
        <v>2.1</v>
      </c>
      <c r="B24" s="134" t="s">
        <v>140</v>
      </c>
      <c r="C24" s="512">
        <v>0.41666666666666669</v>
      </c>
      <c r="D24" s="1005" t="str">
        <f>Inputs!$D$80</f>
        <v>Skilled Electrical Worker BH</v>
      </c>
      <c r="E24" s="134">
        <v>2</v>
      </c>
      <c r="F24" s="130">
        <f>C24*E24</f>
        <v>0.83333333333333337</v>
      </c>
      <c r="G24" s="149"/>
      <c r="H24" s="971">
        <f>Inputs!L$80</f>
        <v>122.54295007007411</v>
      </c>
      <c r="I24" s="971">
        <f>Inputs!M$80</f>
        <v>124.96041976315415</v>
      </c>
      <c r="J24" s="971">
        <f>Inputs!N$80</f>
        <v>127.16457642850023</v>
      </c>
      <c r="K24" s="971">
        <f>Inputs!O$80</f>
        <v>129.40761185733479</v>
      </c>
      <c r="L24" s="971">
        <f>Inputs!P$80</f>
        <v>131.69021182588875</v>
      </c>
      <c r="M24" s="971">
        <f>Inputs!Q$80</f>
        <v>134.01307420668928</v>
      </c>
      <c r="N24" s="971">
        <f t="shared" ref="N24:S24" si="6">H24*$F24</f>
        <v>102.1191250583951</v>
      </c>
      <c r="O24" s="971">
        <f t="shared" si="6"/>
        <v>104.13368313596179</v>
      </c>
      <c r="P24" s="971">
        <f t="shared" si="6"/>
        <v>105.97048035708353</v>
      </c>
      <c r="Q24" s="971">
        <f t="shared" si="6"/>
        <v>107.83967654777899</v>
      </c>
      <c r="R24" s="971">
        <f t="shared" si="6"/>
        <v>109.74184318824064</v>
      </c>
      <c r="S24" s="971">
        <f t="shared" si="6"/>
        <v>111.67756183890774</v>
      </c>
    </row>
    <row r="25" spans="1:19" s="102" customFormat="1">
      <c r="A25" s="137"/>
      <c r="B25" s="134"/>
      <c r="C25" s="130"/>
      <c r="D25" s="134"/>
      <c r="E25" s="134"/>
      <c r="F25" s="130"/>
      <c r="G25" s="149"/>
      <c r="H25" s="971"/>
      <c r="I25" s="971"/>
      <c r="J25" s="971"/>
      <c r="K25" s="971"/>
      <c r="L25" s="971"/>
      <c r="M25" s="971"/>
      <c r="N25" s="971"/>
      <c r="O25" s="971"/>
      <c r="P25" s="971"/>
      <c r="Q25" s="971"/>
      <c r="R25" s="971"/>
      <c r="S25" s="971"/>
    </row>
    <row r="26" spans="1:19" s="102" customFormat="1">
      <c r="A26" s="148"/>
      <c r="B26" s="141" t="s">
        <v>44</v>
      </c>
      <c r="C26" s="142">
        <f>SUM(C22:C25)</f>
        <v>0.41666666666666669</v>
      </c>
      <c r="D26" s="143"/>
      <c r="E26" s="143"/>
      <c r="F26" s="142">
        <f>SUM(F22:F25)</f>
        <v>0.83333333333333337</v>
      </c>
      <c r="G26" s="493"/>
      <c r="H26" s="995"/>
      <c r="I26" s="995"/>
      <c r="J26" s="995"/>
      <c r="K26" s="995"/>
      <c r="L26" s="995"/>
      <c r="M26" s="995"/>
      <c r="N26" s="996">
        <f t="shared" ref="N26:S26" si="7">SUM(N24:N25)</f>
        <v>102.1191250583951</v>
      </c>
      <c r="O26" s="996">
        <f t="shared" si="7"/>
        <v>104.13368313596179</v>
      </c>
      <c r="P26" s="996">
        <f t="shared" si="7"/>
        <v>105.97048035708353</v>
      </c>
      <c r="Q26" s="996">
        <f t="shared" si="7"/>
        <v>107.83967654777899</v>
      </c>
      <c r="R26" s="996">
        <f t="shared" si="7"/>
        <v>109.74184318824064</v>
      </c>
      <c r="S26" s="996">
        <f t="shared" si="7"/>
        <v>111.67756183890774</v>
      </c>
    </row>
    <row r="27" spans="1:19" s="102" customFormat="1">
      <c r="A27" s="137"/>
      <c r="B27" s="129" t="s">
        <v>104</v>
      </c>
      <c r="C27" s="130"/>
      <c r="D27" s="134"/>
      <c r="E27" s="134"/>
      <c r="F27" s="130"/>
      <c r="G27" s="149"/>
      <c r="H27" s="984"/>
      <c r="I27" s="984"/>
      <c r="J27" s="984"/>
      <c r="K27" s="984"/>
      <c r="L27" s="984"/>
      <c r="M27" s="984"/>
      <c r="N27" s="985"/>
      <c r="O27" s="985"/>
      <c r="P27" s="985"/>
      <c r="Q27" s="985"/>
      <c r="R27" s="985"/>
      <c r="S27" s="985"/>
    </row>
    <row r="28" spans="1:19" s="102" customFormat="1">
      <c r="A28" s="99"/>
      <c r="B28" s="134"/>
      <c r="C28" s="130"/>
      <c r="D28" s="134"/>
      <c r="E28" s="134"/>
      <c r="F28" s="130"/>
      <c r="G28" s="149"/>
      <c r="H28" s="971"/>
      <c r="I28" s="971"/>
      <c r="J28" s="971"/>
      <c r="K28" s="971"/>
      <c r="L28" s="971"/>
      <c r="M28" s="971"/>
      <c r="N28" s="971"/>
      <c r="O28" s="971"/>
      <c r="P28" s="971"/>
      <c r="Q28" s="971"/>
      <c r="R28" s="971"/>
      <c r="S28" s="971"/>
    </row>
    <row r="29" spans="1:19" s="102" customFormat="1">
      <c r="A29" s="137">
        <v>3.1</v>
      </c>
      <c r="B29" s="134" t="s">
        <v>172</v>
      </c>
      <c r="C29" s="607">
        <v>6.3503649635036505E-2</v>
      </c>
      <c r="D29" s="1005" t="str">
        <f>Inputs!$D$80</f>
        <v>Skilled Electrical Worker BH</v>
      </c>
      <c r="E29" s="134">
        <v>2</v>
      </c>
      <c r="F29" s="130">
        <f>C29*E29</f>
        <v>0.12700729927007301</v>
      </c>
      <c r="G29" s="149"/>
      <c r="H29" s="971">
        <f>Inputs!L$80</f>
        <v>122.54295007007411</v>
      </c>
      <c r="I29" s="971">
        <f>Inputs!M$80</f>
        <v>124.96041976315415</v>
      </c>
      <c r="J29" s="971">
        <f>Inputs!N$80</f>
        <v>127.16457642850023</v>
      </c>
      <c r="K29" s="971">
        <f>Inputs!O$80</f>
        <v>129.40761185733479</v>
      </c>
      <c r="L29" s="971">
        <f>Inputs!P$80</f>
        <v>131.69021182588875</v>
      </c>
      <c r="M29" s="971">
        <f>Inputs!Q$80</f>
        <v>134.01307420668928</v>
      </c>
      <c r="N29" s="971">
        <f t="shared" ref="N29:S29" si="8">H29*$F29</f>
        <v>15.563849132987517</v>
      </c>
      <c r="O29" s="971">
        <f t="shared" si="8"/>
        <v>15.870885429772866</v>
      </c>
      <c r="P29" s="971">
        <f t="shared" si="8"/>
        <v>16.150829415006601</v>
      </c>
      <c r="Q29" s="971">
        <f t="shared" si="8"/>
        <v>16.435711286989967</v>
      </c>
      <c r="R29" s="971">
        <f t="shared" si="8"/>
        <v>16.725618144309962</v>
      </c>
      <c r="S29" s="971">
        <f t="shared" si="8"/>
        <v>17.020638621871488</v>
      </c>
    </row>
    <row r="30" spans="1:19" s="102" customFormat="1">
      <c r="A30" s="99"/>
      <c r="B30" s="134" t="s">
        <v>173</v>
      </c>
      <c r="C30" s="130"/>
      <c r="D30" s="134"/>
      <c r="E30" s="134"/>
      <c r="F30" s="130"/>
      <c r="G30" s="149"/>
      <c r="H30" s="971"/>
      <c r="I30" s="971"/>
      <c r="J30" s="971"/>
      <c r="K30" s="971"/>
      <c r="L30" s="971"/>
      <c r="M30" s="971"/>
      <c r="N30" s="971"/>
      <c r="O30" s="971"/>
      <c r="P30" s="971"/>
      <c r="Q30" s="971"/>
      <c r="R30" s="971"/>
      <c r="S30" s="971"/>
    </row>
    <row r="31" spans="1:19" s="102" customFormat="1">
      <c r="A31" s="137">
        <v>3.2</v>
      </c>
      <c r="B31" s="134" t="s">
        <v>174</v>
      </c>
      <c r="C31" s="607">
        <v>0.24839416058394162</v>
      </c>
      <c r="D31" s="1005" t="str">
        <f>Inputs!$D$80</f>
        <v>Skilled Electrical Worker BH</v>
      </c>
      <c r="E31" s="134">
        <v>2</v>
      </c>
      <c r="F31" s="130">
        <f>C31*E31</f>
        <v>0.49678832116788324</v>
      </c>
      <c r="G31" s="149"/>
      <c r="H31" s="971">
        <f>Inputs!L$80</f>
        <v>122.54295007007411</v>
      </c>
      <c r="I31" s="971">
        <f>Inputs!M$80</f>
        <v>124.96041976315415</v>
      </c>
      <c r="J31" s="971">
        <f>Inputs!N$80</f>
        <v>127.16457642850023</v>
      </c>
      <c r="K31" s="971">
        <f>Inputs!O$80</f>
        <v>129.40761185733479</v>
      </c>
      <c r="L31" s="971">
        <f>Inputs!P$80</f>
        <v>131.69021182588875</v>
      </c>
      <c r="M31" s="971">
        <f>Inputs!Q$80</f>
        <v>134.01307420668928</v>
      </c>
      <c r="N31" s="971">
        <f t="shared" ref="N31:S34" si="9">H31*$F31</f>
        <v>60.877906436271857</v>
      </c>
      <c r="O31" s="971">
        <f t="shared" si="9"/>
        <v>62.07887714657133</v>
      </c>
      <c r="P31" s="971">
        <f t="shared" si="9"/>
        <v>63.173876435939604</v>
      </c>
      <c r="Q31" s="971">
        <f t="shared" si="9"/>
        <v>64.288190240950414</v>
      </c>
      <c r="R31" s="971">
        <f t="shared" si="9"/>
        <v>65.42215924722619</v>
      </c>
      <c r="S31" s="971">
        <f t="shared" si="9"/>
        <v>66.576130149688126</v>
      </c>
    </row>
    <row r="32" spans="1:19" s="102" customFormat="1">
      <c r="A32" s="224">
        <v>3.3</v>
      </c>
      <c r="B32" s="134" t="s">
        <v>142</v>
      </c>
      <c r="C32" s="512">
        <v>0.10843373493975904</v>
      </c>
      <c r="D32" s="1005" t="str">
        <f>Inputs!$D$80</f>
        <v>Skilled Electrical Worker BH</v>
      </c>
      <c r="E32" s="134">
        <v>2</v>
      </c>
      <c r="F32" s="130">
        <f>C32*E32</f>
        <v>0.21686746987951808</v>
      </c>
      <c r="G32" s="149"/>
      <c r="H32" s="971">
        <f>Inputs!L$80</f>
        <v>122.54295007007411</v>
      </c>
      <c r="I32" s="971">
        <f>Inputs!M$80</f>
        <v>124.96041976315415</v>
      </c>
      <c r="J32" s="971">
        <f>Inputs!N$80</f>
        <v>127.16457642850023</v>
      </c>
      <c r="K32" s="971">
        <f>Inputs!O$80</f>
        <v>129.40761185733479</v>
      </c>
      <c r="L32" s="971">
        <f>Inputs!P$80</f>
        <v>131.69021182588875</v>
      </c>
      <c r="M32" s="971">
        <f>Inputs!Q$80</f>
        <v>134.01307420668928</v>
      </c>
      <c r="N32" s="971">
        <f t="shared" si="9"/>
        <v>26.575579533269085</v>
      </c>
      <c r="O32" s="971">
        <f t="shared" si="9"/>
        <v>27.099850069117768</v>
      </c>
      <c r="P32" s="971">
        <f t="shared" si="9"/>
        <v>27.577859948349449</v>
      </c>
      <c r="Q32" s="971">
        <f t="shared" si="9"/>
        <v>28.064301366650916</v>
      </c>
      <c r="R32" s="971">
        <f t="shared" si="9"/>
        <v>28.559323046578285</v>
      </c>
      <c r="S32" s="971">
        <f t="shared" si="9"/>
        <v>29.06307633398081</v>
      </c>
    </row>
    <row r="33" spans="1:19" s="102" customFormat="1">
      <c r="A33" s="137">
        <v>3.4</v>
      </c>
      <c r="B33" s="134" t="s">
        <v>175</v>
      </c>
      <c r="C33" s="607"/>
      <c r="D33" s="1005" t="str">
        <f>Inputs!$D$80</f>
        <v>Skilled Electrical Worker BH</v>
      </c>
      <c r="E33" s="134">
        <v>1</v>
      </c>
      <c r="F33" s="130">
        <f>C33*E33</f>
        <v>0</v>
      </c>
      <c r="G33" s="149"/>
      <c r="H33" s="971">
        <f>Inputs!L$80</f>
        <v>122.54295007007411</v>
      </c>
      <c r="I33" s="971">
        <f>Inputs!M$80</f>
        <v>124.96041976315415</v>
      </c>
      <c r="J33" s="971">
        <f>Inputs!N$80</f>
        <v>127.16457642850023</v>
      </c>
      <c r="K33" s="971">
        <f>Inputs!O$80</f>
        <v>129.40761185733479</v>
      </c>
      <c r="L33" s="971">
        <f>Inputs!P$80</f>
        <v>131.69021182588875</v>
      </c>
      <c r="M33" s="971">
        <f>Inputs!Q$80</f>
        <v>134.01307420668928</v>
      </c>
      <c r="N33" s="971">
        <f t="shared" si="9"/>
        <v>0</v>
      </c>
      <c r="O33" s="971">
        <f t="shared" si="9"/>
        <v>0</v>
      </c>
      <c r="P33" s="971">
        <f t="shared" si="9"/>
        <v>0</v>
      </c>
      <c r="Q33" s="971">
        <f t="shared" si="9"/>
        <v>0</v>
      </c>
      <c r="R33" s="971">
        <f t="shared" si="9"/>
        <v>0</v>
      </c>
      <c r="S33" s="971">
        <f t="shared" si="9"/>
        <v>0</v>
      </c>
    </row>
    <row r="34" spans="1:19" s="102" customFormat="1">
      <c r="A34" s="137">
        <v>3.5</v>
      </c>
      <c r="B34" s="134" t="s">
        <v>176</v>
      </c>
      <c r="C34" s="607">
        <v>8.3000000000000004E-2</v>
      </c>
      <c r="D34" s="1005" t="str">
        <f>Inputs!$D$80</f>
        <v>Skilled Electrical Worker BH</v>
      </c>
      <c r="E34" s="134">
        <v>1</v>
      </c>
      <c r="F34" s="130">
        <f>C34*E34</f>
        <v>8.3000000000000004E-2</v>
      </c>
      <c r="G34" s="149"/>
      <c r="H34" s="971">
        <f>Inputs!L$80</f>
        <v>122.54295007007411</v>
      </c>
      <c r="I34" s="971">
        <f>Inputs!M$80</f>
        <v>124.96041976315415</v>
      </c>
      <c r="J34" s="971">
        <f>Inputs!N$80</f>
        <v>127.16457642850023</v>
      </c>
      <c r="K34" s="971">
        <f>Inputs!O$80</f>
        <v>129.40761185733479</v>
      </c>
      <c r="L34" s="971">
        <f>Inputs!P$80</f>
        <v>131.69021182588875</v>
      </c>
      <c r="M34" s="971">
        <f>Inputs!Q$80</f>
        <v>134.01307420668928</v>
      </c>
      <c r="N34" s="971">
        <f t="shared" si="9"/>
        <v>10.171064855816152</v>
      </c>
      <c r="O34" s="971">
        <f t="shared" si="9"/>
        <v>10.371714840341795</v>
      </c>
      <c r="P34" s="971">
        <f t="shared" si="9"/>
        <v>10.554659843565519</v>
      </c>
      <c r="Q34" s="971">
        <f t="shared" si="9"/>
        <v>10.740831784158788</v>
      </c>
      <c r="R34" s="971">
        <f t="shared" si="9"/>
        <v>10.930287581548766</v>
      </c>
      <c r="S34" s="971">
        <f t="shared" si="9"/>
        <v>11.123085159155211</v>
      </c>
    </row>
    <row r="35" spans="1:19" s="102" customFormat="1">
      <c r="A35" s="148"/>
      <c r="B35" s="141" t="s">
        <v>44</v>
      </c>
      <c r="C35" s="142">
        <f>SUM(C29:C34)</f>
        <v>0.50333154515873713</v>
      </c>
      <c r="D35" s="143" t="s">
        <v>105</v>
      </c>
      <c r="E35" s="143"/>
      <c r="F35" s="142">
        <f>SUM(F29:F34)</f>
        <v>0.92366309031747429</v>
      </c>
      <c r="G35" s="493"/>
      <c r="H35" s="992"/>
      <c r="I35" s="992"/>
      <c r="J35" s="992"/>
      <c r="K35" s="992"/>
      <c r="L35" s="992"/>
      <c r="M35" s="992"/>
      <c r="N35" s="992">
        <f t="shared" ref="N35:S35" si="10">SUM(N29:N34)</f>
        <v>113.1883999583446</v>
      </c>
      <c r="O35" s="992">
        <f t="shared" si="10"/>
        <v>115.42132748580376</v>
      </c>
      <c r="P35" s="992">
        <f t="shared" si="10"/>
        <v>117.45722564286116</v>
      </c>
      <c r="Q35" s="992">
        <f t="shared" si="10"/>
        <v>119.52903467875009</v>
      </c>
      <c r="R35" s="992">
        <f t="shared" si="10"/>
        <v>121.63738801966321</v>
      </c>
      <c r="S35" s="992">
        <f t="shared" si="10"/>
        <v>123.78293026469564</v>
      </c>
    </row>
    <row r="36" spans="1:19" s="102" customFormat="1">
      <c r="A36" s="99"/>
      <c r="B36" s="129" t="s">
        <v>106</v>
      </c>
      <c r="C36" s="130"/>
      <c r="D36" s="134"/>
      <c r="E36" s="134"/>
      <c r="F36" s="130"/>
      <c r="G36" s="149"/>
      <c r="H36" s="984"/>
      <c r="I36" s="984"/>
      <c r="J36" s="984"/>
      <c r="K36" s="984"/>
      <c r="L36" s="984"/>
      <c r="M36" s="984"/>
      <c r="N36" s="998"/>
      <c r="O36" s="998"/>
      <c r="P36" s="998"/>
      <c r="Q36" s="998"/>
      <c r="R36" s="998"/>
      <c r="S36" s="998"/>
    </row>
    <row r="37" spans="1:19" s="102" customFormat="1">
      <c r="A37" s="99"/>
      <c r="B37" s="134"/>
      <c r="C37" s="130"/>
      <c r="D37" s="134"/>
      <c r="E37" s="134"/>
      <c r="F37" s="130"/>
      <c r="G37" s="149"/>
      <c r="H37" s="971"/>
      <c r="I37" s="971"/>
      <c r="J37" s="971"/>
      <c r="K37" s="971"/>
      <c r="L37" s="971"/>
      <c r="M37" s="971"/>
      <c r="N37" s="971"/>
      <c r="O37" s="971"/>
      <c r="P37" s="971"/>
      <c r="Q37" s="971"/>
      <c r="R37" s="971"/>
      <c r="S37" s="971"/>
    </row>
    <row r="38" spans="1:19" s="102" customFormat="1">
      <c r="A38" s="137">
        <v>4.0999999999999996</v>
      </c>
      <c r="B38" s="134" t="s">
        <v>195</v>
      </c>
      <c r="C38" s="512">
        <v>0</v>
      </c>
      <c r="D38" s="1005" t="str">
        <f>Inputs!$D$80</f>
        <v>Skilled Electrical Worker BH</v>
      </c>
      <c r="E38" s="134">
        <v>1</v>
      </c>
      <c r="F38" s="130">
        <f>'CP NC 1Ph (R) AH'!F38</f>
        <v>0</v>
      </c>
      <c r="G38" s="225"/>
      <c r="H38" s="971">
        <f>Inputs!L$80</f>
        <v>122.54295007007411</v>
      </c>
      <c r="I38" s="971">
        <f>Inputs!M$80</f>
        <v>124.96041976315415</v>
      </c>
      <c r="J38" s="971">
        <f>Inputs!N$80</f>
        <v>127.16457642850023</v>
      </c>
      <c r="K38" s="971">
        <f>Inputs!O$80</f>
        <v>129.40761185733479</v>
      </c>
      <c r="L38" s="971">
        <f>Inputs!P$80</f>
        <v>131.69021182588875</v>
      </c>
      <c r="M38" s="971">
        <f>Inputs!Q$80</f>
        <v>134.01307420668928</v>
      </c>
      <c r="N38" s="971">
        <f t="shared" ref="N38:S39" si="11">H38*$F38</f>
        <v>0</v>
      </c>
      <c r="O38" s="971">
        <f t="shared" si="11"/>
        <v>0</v>
      </c>
      <c r="P38" s="971">
        <f t="shared" si="11"/>
        <v>0</v>
      </c>
      <c r="Q38" s="971">
        <f t="shared" si="11"/>
        <v>0</v>
      </c>
      <c r="R38" s="971">
        <f t="shared" si="11"/>
        <v>0</v>
      </c>
      <c r="S38" s="971">
        <f t="shared" si="11"/>
        <v>0</v>
      </c>
    </row>
    <row r="39" spans="1:19" s="102" customFormat="1">
      <c r="A39" s="181">
        <v>4.2</v>
      </c>
      <c r="B39" s="134" t="s">
        <v>177</v>
      </c>
      <c r="C39" s="512">
        <v>0</v>
      </c>
      <c r="D39" s="134" t="str">
        <f>Inputs!$D$82</f>
        <v>Support staff</v>
      </c>
      <c r="E39" s="134">
        <v>1</v>
      </c>
      <c r="F39" s="130">
        <f>C39*E39</f>
        <v>0</v>
      </c>
      <c r="G39" s="225"/>
      <c r="H39" s="971">
        <f>Inputs!L$82</f>
        <v>68.441017362959727</v>
      </c>
      <c r="I39" s="971">
        <f>Inputs!M$82</f>
        <v>69.791189569063036</v>
      </c>
      <c r="J39" s="971">
        <f>Inputs!N$82</f>
        <v>71.02222509185215</v>
      </c>
      <c r="K39" s="971">
        <f>Inputs!O$82</f>
        <v>72.274974651437702</v>
      </c>
      <c r="L39" s="971">
        <f>Inputs!P$82</f>
        <v>73.549821258208297</v>
      </c>
      <c r="M39" s="971">
        <f>Inputs!Q$82</f>
        <v>74.847154678410959</v>
      </c>
      <c r="N39" s="971">
        <f t="shared" si="11"/>
        <v>0</v>
      </c>
      <c r="O39" s="971">
        <f t="shared" si="11"/>
        <v>0</v>
      </c>
      <c r="P39" s="971">
        <f t="shared" si="11"/>
        <v>0</v>
      </c>
      <c r="Q39" s="971">
        <f t="shared" si="11"/>
        <v>0</v>
      </c>
      <c r="R39" s="971">
        <f t="shared" si="11"/>
        <v>0</v>
      </c>
      <c r="S39" s="971">
        <f t="shared" si="11"/>
        <v>0</v>
      </c>
    </row>
    <row r="40" spans="1:19">
      <c r="A40" s="181"/>
      <c r="B40" s="134" t="s">
        <v>196</v>
      </c>
      <c r="C40" s="512"/>
      <c r="D40" s="134"/>
      <c r="E40" s="134"/>
      <c r="F40" s="130"/>
      <c r="G40" s="135"/>
      <c r="H40" s="984"/>
      <c r="I40" s="984"/>
      <c r="J40" s="984"/>
      <c r="K40" s="984"/>
      <c r="L40" s="984"/>
      <c r="M40" s="984"/>
      <c r="N40" s="998"/>
      <c r="O40" s="998"/>
      <c r="P40" s="998"/>
      <c r="Q40" s="998"/>
      <c r="R40" s="998"/>
      <c r="S40" s="998"/>
    </row>
    <row r="41" spans="1:19">
      <c r="A41" s="181">
        <v>4.3</v>
      </c>
      <c r="B41" s="134" t="s">
        <v>178</v>
      </c>
      <c r="C41" s="512">
        <v>6.936416184971099E-2</v>
      </c>
      <c r="D41" s="134" t="str">
        <f>Inputs!$D$82</f>
        <v>Support staff</v>
      </c>
      <c r="E41" s="134">
        <v>1</v>
      </c>
      <c r="F41" s="130">
        <f>C41*E41</f>
        <v>6.936416184971099E-2</v>
      </c>
      <c r="G41" s="167"/>
      <c r="H41" s="971">
        <f>Inputs!L$82</f>
        <v>68.441017362959727</v>
      </c>
      <c r="I41" s="971">
        <f>Inputs!M$82</f>
        <v>69.791189569063036</v>
      </c>
      <c r="J41" s="971">
        <f>Inputs!N$82</f>
        <v>71.02222509185215</v>
      </c>
      <c r="K41" s="971">
        <f>Inputs!O$82</f>
        <v>72.274974651437702</v>
      </c>
      <c r="L41" s="971">
        <f>Inputs!P$82</f>
        <v>73.549821258208297</v>
      </c>
      <c r="M41" s="971">
        <f>Inputs!Q$82</f>
        <v>74.847154678410959</v>
      </c>
      <c r="N41" s="971">
        <f t="shared" ref="N41:S41" si="12">H41*$F41</f>
        <v>4.7473538055232183</v>
      </c>
      <c r="O41" s="971">
        <f t="shared" si="12"/>
        <v>4.8410073689523498</v>
      </c>
      <c r="P41" s="971">
        <f t="shared" si="12"/>
        <v>4.9263971161978377</v>
      </c>
      <c r="Q41" s="971">
        <f t="shared" si="12"/>
        <v>5.0132930394060837</v>
      </c>
      <c r="R41" s="971">
        <f t="shared" si="12"/>
        <v>5.1017217057716744</v>
      </c>
      <c r="S41" s="971">
        <f t="shared" si="12"/>
        <v>5.191710151103651</v>
      </c>
    </row>
    <row r="42" spans="1:19">
      <c r="A42" s="181"/>
      <c r="B42" s="134" t="s">
        <v>179</v>
      </c>
      <c r="C42" s="130"/>
      <c r="D42" s="134"/>
      <c r="E42" s="134"/>
      <c r="F42" s="130"/>
      <c r="G42" s="135"/>
      <c r="H42" s="984"/>
      <c r="I42" s="984"/>
      <c r="J42" s="984"/>
      <c r="K42" s="984"/>
      <c r="L42" s="984"/>
      <c r="M42" s="984"/>
      <c r="N42" s="998"/>
      <c r="O42" s="998"/>
      <c r="P42" s="998"/>
      <c r="Q42" s="998"/>
      <c r="R42" s="998"/>
      <c r="S42" s="998"/>
    </row>
    <row r="43" spans="1:19">
      <c r="A43" s="181">
        <v>4.4000000000000004</v>
      </c>
      <c r="B43" s="134" t="s">
        <v>180</v>
      </c>
      <c r="C43" s="512">
        <v>3.4682080924855495E-2</v>
      </c>
      <c r="D43" s="134" t="str">
        <f>Inputs!$D$82</f>
        <v>Support staff</v>
      </c>
      <c r="E43" s="134">
        <v>1</v>
      </c>
      <c r="F43" s="130">
        <f>C43*E43</f>
        <v>3.4682080924855495E-2</v>
      </c>
      <c r="G43" s="167"/>
      <c r="H43" s="971">
        <f>Inputs!L$82</f>
        <v>68.441017362959727</v>
      </c>
      <c r="I43" s="971">
        <f>Inputs!M$82</f>
        <v>69.791189569063036</v>
      </c>
      <c r="J43" s="971">
        <f>Inputs!N$82</f>
        <v>71.02222509185215</v>
      </c>
      <c r="K43" s="971">
        <f>Inputs!O$82</f>
        <v>72.274974651437702</v>
      </c>
      <c r="L43" s="971">
        <f>Inputs!P$82</f>
        <v>73.549821258208297</v>
      </c>
      <c r="M43" s="971">
        <f>Inputs!Q$82</f>
        <v>74.847154678410959</v>
      </c>
      <c r="N43" s="971">
        <f t="shared" ref="N43:S45" si="13">H43*$F43</f>
        <v>2.3736769027616091</v>
      </c>
      <c r="O43" s="971">
        <f t="shared" si="13"/>
        <v>2.4205036844761749</v>
      </c>
      <c r="P43" s="971">
        <f t="shared" si="13"/>
        <v>2.4631985580989189</v>
      </c>
      <c r="Q43" s="971">
        <f t="shared" si="13"/>
        <v>2.5066465197030419</v>
      </c>
      <c r="R43" s="971">
        <f t="shared" si="13"/>
        <v>2.5508608528858372</v>
      </c>
      <c r="S43" s="971">
        <f t="shared" si="13"/>
        <v>2.5958550755518255</v>
      </c>
    </row>
    <row r="44" spans="1:19">
      <c r="A44" s="181">
        <v>4.5</v>
      </c>
      <c r="B44" s="134" t="s">
        <v>181</v>
      </c>
      <c r="C44" s="512">
        <v>3.6416184971098269E-2</v>
      </c>
      <c r="D44" s="134" t="str">
        <f>Inputs!$D$82</f>
        <v>Support staff</v>
      </c>
      <c r="E44" s="134">
        <v>1</v>
      </c>
      <c r="F44" s="130">
        <f>C44*E44</f>
        <v>3.6416184971098269E-2</v>
      </c>
      <c r="G44" s="167"/>
      <c r="H44" s="971">
        <f>Inputs!L$82</f>
        <v>68.441017362959727</v>
      </c>
      <c r="I44" s="971">
        <f>Inputs!M$82</f>
        <v>69.791189569063036</v>
      </c>
      <c r="J44" s="971">
        <f>Inputs!N$82</f>
        <v>71.02222509185215</v>
      </c>
      <c r="K44" s="971">
        <f>Inputs!O$82</f>
        <v>72.274974651437702</v>
      </c>
      <c r="L44" s="971">
        <f>Inputs!P$82</f>
        <v>73.549821258208297</v>
      </c>
      <c r="M44" s="971">
        <f>Inputs!Q$82</f>
        <v>74.847154678410959</v>
      </c>
      <c r="N44" s="971">
        <f t="shared" si="13"/>
        <v>2.4923607478996899</v>
      </c>
      <c r="O44" s="971">
        <f t="shared" si="13"/>
        <v>2.5415288686999835</v>
      </c>
      <c r="P44" s="971">
        <f t="shared" si="13"/>
        <v>2.5863584860038644</v>
      </c>
      <c r="Q44" s="971">
        <f t="shared" si="13"/>
        <v>2.6319788456881938</v>
      </c>
      <c r="R44" s="971">
        <f t="shared" si="13"/>
        <v>2.678403895530129</v>
      </c>
      <c r="S44" s="971">
        <f t="shared" si="13"/>
        <v>2.7256478293294166</v>
      </c>
    </row>
    <row r="45" spans="1:19">
      <c r="A45" s="181">
        <v>4.5999999999999996</v>
      </c>
      <c r="B45" s="134" t="s">
        <v>146</v>
      </c>
      <c r="C45" s="512">
        <v>2.6011560693641616E-2</v>
      </c>
      <c r="D45" s="134" t="str">
        <f>Inputs!$D$82</f>
        <v>Support staff</v>
      </c>
      <c r="E45" s="134">
        <v>1</v>
      </c>
      <c r="F45" s="130">
        <f>C45*E45</f>
        <v>2.6011560693641616E-2</v>
      </c>
      <c r="G45" s="167"/>
      <c r="H45" s="971">
        <f>Inputs!L$82</f>
        <v>68.441017362959727</v>
      </c>
      <c r="I45" s="971">
        <f>Inputs!M$82</f>
        <v>69.791189569063036</v>
      </c>
      <c r="J45" s="971">
        <f>Inputs!N$82</f>
        <v>71.02222509185215</v>
      </c>
      <c r="K45" s="971">
        <f>Inputs!O$82</f>
        <v>72.274974651437702</v>
      </c>
      <c r="L45" s="971">
        <f>Inputs!P$82</f>
        <v>73.549821258208297</v>
      </c>
      <c r="M45" s="971">
        <f>Inputs!Q$82</f>
        <v>74.847154678410959</v>
      </c>
      <c r="N45" s="971">
        <f t="shared" si="13"/>
        <v>1.7802576770712066</v>
      </c>
      <c r="O45" s="971">
        <f t="shared" si="13"/>
        <v>1.8153777633571309</v>
      </c>
      <c r="P45" s="971">
        <f t="shared" si="13"/>
        <v>1.8473989185741886</v>
      </c>
      <c r="Q45" s="971">
        <f t="shared" si="13"/>
        <v>1.8799848897772811</v>
      </c>
      <c r="R45" s="971">
        <f t="shared" si="13"/>
        <v>1.9131456396643776</v>
      </c>
      <c r="S45" s="971">
        <f t="shared" si="13"/>
        <v>1.9468913066638687</v>
      </c>
    </row>
    <row r="46" spans="1:19">
      <c r="A46" s="187"/>
      <c r="B46" s="141" t="s">
        <v>44</v>
      </c>
      <c r="C46" s="518">
        <f>SUM(C36:C45)</f>
        <v>0.16647398843930636</v>
      </c>
      <c r="D46" s="232"/>
      <c r="E46" s="232"/>
      <c r="F46" s="142">
        <f>SUM(F36:F45)</f>
        <v>0.16647398843930636</v>
      </c>
      <c r="G46" s="144"/>
      <c r="H46" s="995"/>
      <c r="I46" s="995"/>
      <c r="J46" s="995"/>
      <c r="K46" s="995"/>
      <c r="L46" s="995"/>
      <c r="M46" s="995"/>
      <c r="N46" s="1003">
        <f t="shared" ref="N46:S46" si="14">SUM(N38:N45)</f>
        <v>11.393649133255725</v>
      </c>
      <c r="O46" s="1003">
        <f t="shared" si="14"/>
        <v>11.618417685485639</v>
      </c>
      <c r="P46" s="1003">
        <f t="shared" si="14"/>
        <v>11.82335307887481</v>
      </c>
      <c r="Q46" s="1003">
        <f t="shared" si="14"/>
        <v>12.031903294574601</v>
      </c>
      <c r="R46" s="1003">
        <f t="shared" si="14"/>
        <v>12.24413209385202</v>
      </c>
      <c r="S46" s="1003">
        <f t="shared" si="14"/>
        <v>12.460104362648762</v>
      </c>
    </row>
    <row r="47" spans="1:19">
      <c r="A47" s="120"/>
      <c r="B47" s="226" t="s">
        <v>182</v>
      </c>
      <c r="C47" s="192"/>
      <c r="D47" s="191"/>
      <c r="E47" s="191"/>
      <c r="F47" s="154"/>
      <c r="G47" s="167"/>
      <c r="H47" s="971"/>
      <c r="I47" s="971"/>
      <c r="J47" s="971"/>
      <c r="K47" s="971"/>
      <c r="L47" s="971"/>
      <c r="M47" s="971"/>
      <c r="N47" s="971"/>
      <c r="O47" s="971"/>
      <c r="P47" s="971"/>
      <c r="Q47" s="971"/>
      <c r="R47" s="971"/>
      <c r="S47" s="971"/>
    </row>
    <row r="48" spans="1:19">
      <c r="A48" s="181">
        <v>5.0999999999999996</v>
      </c>
      <c r="B48" s="227" t="s">
        <v>183</v>
      </c>
      <c r="C48" s="176"/>
      <c r="D48" s="180"/>
      <c r="E48" s="180"/>
      <c r="F48" s="130"/>
      <c r="G48" s="167"/>
      <c r="H48" s="971"/>
      <c r="I48" s="971"/>
      <c r="J48" s="971"/>
      <c r="K48" s="971"/>
      <c r="L48" s="971"/>
      <c r="M48" s="971"/>
      <c r="N48" s="971">
        <f>Inputs!L91</f>
        <v>170.91787703657553</v>
      </c>
      <c r="O48" s="971">
        <f>Inputs!M91</f>
        <v>170.91787703657553</v>
      </c>
      <c r="P48" s="971">
        <f>Inputs!N91</f>
        <v>170.91787703657553</v>
      </c>
      <c r="Q48" s="971">
        <f>Inputs!O91</f>
        <v>170.91787703657553</v>
      </c>
      <c r="R48" s="971">
        <f>Inputs!P91</f>
        <v>170.91787703657553</v>
      </c>
      <c r="S48" s="971">
        <f>Inputs!Q91</f>
        <v>170.91787703657553</v>
      </c>
    </row>
    <row r="49" spans="1:19">
      <c r="A49" s="187"/>
      <c r="B49" s="182" t="s">
        <v>44</v>
      </c>
      <c r="C49" s="192"/>
      <c r="D49" s="191"/>
      <c r="E49" s="191"/>
      <c r="F49" s="154"/>
      <c r="G49" s="167"/>
      <c r="H49" s="992"/>
      <c r="I49" s="992"/>
      <c r="J49" s="992"/>
      <c r="K49" s="992"/>
      <c r="L49" s="992"/>
      <c r="M49" s="992"/>
      <c r="N49" s="992">
        <f t="shared" ref="N49:S49" si="15">SUM(N48)</f>
        <v>170.91787703657553</v>
      </c>
      <c r="O49" s="992">
        <f t="shared" si="15"/>
        <v>170.91787703657553</v>
      </c>
      <c r="P49" s="992">
        <f t="shared" si="15"/>
        <v>170.91787703657553</v>
      </c>
      <c r="Q49" s="992">
        <f t="shared" si="15"/>
        <v>170.91787703657553</v>
      </c>
      <c r="R49" s="992">
        <f t="shared" si="15"/>
        <v>170.91787703657553</v>
      </c>
      <c r="S49" s="992">
        <f t="shared" si="15"/>
        <v>170.91787703657553</v>
      </c>
    </row>
    <row r="50" spans="1:19">
      <c r="A50" s="254"/>
      <c r="B50" s="152"/>
      <c r="C50" s="189"/>
      <c r="D50" s="191"/>
      <c r="E50" s="191"/>
      <c r="F50" s="154"/>
      <c r="G50" s="135"/>
      <c r="H50" s="971"/>
      <c r="I50" s="971"/>
      <c r="J50" s="971"/>
      <c r="K50" s="971"/>
      <c r="L50" s="971"/>
      <c r="M50" s="971"/>
      <c r="N50" s="971"/>
      <c r="O50" s="971"/>
      <c r="P50" s="971"/>
      <c r="Q50" s="971"/>
      <c r="R50" s="971"/>
      <c r="S50" s="971"/>
    </row>
    <row r="51" spans="1:19">
      <c r="A51" s="254"/>
      <c r="B51" s="152"/>
      <c r="C51" s="168">
        <f>C21+C26+C35+C46</f>
        <v>1.5199982118254036</v>
      </c>
      <c r="D51" s="90"/>
      <c r="E51" s="228"/>
      <c r="F51" s="168">
        <f>F21+F26+F35+F46</f>
        <v>2.3569964236508074</v>
      </c>
      <c r="G51" s="194"/>
      <c r="H51" s="991"/>
      <c r="I51" s="991"/>
      <c r="J51" s="991"/>
      <c r="K51" s="991"/>
      <c r="L51" s="991"/>
      <c r="M51" s="991"/>
      <c r="N51" s="992">
        <f t="shared" ref="N51:S51" si="16">N21+N26+N35+N46+N49</f>
        <v>427.29001247109107</v>
      </c>
      <c r="O51" s="992">
        <f t="shared" si="16"/>
        <v>432.34760139977891</v>
      </c>
      <c r="P51" s="992">
        <f t="shared" si="16"/>
        <v>436.95891809163152</v>
      </c>
      <c r="Q51" s="992">
        <f t="shared" si="16"/>
        <v>441.65157305396724</v>
      </c>
      <c r="R51" s="992">
        <f t="shared" si="16"/>
        <v>446.42700099940441</v>
      </c>
      <c r="S51" s="992">
        <f t="shared" si="16"/>
        <v>451.28666194722541</v>
      </c>
    </row>
    <row r="52" spans="1:19">
      <c r="H52" s="1001"/>
      <c r="I52" s="1001"/>
      <c r="J52" s="1001"/>
      <c r="K52" s="1001"/>
      <c r="L52" s="1001"/>
      <c r="M52" s="1001"/>
      <c r="N52" s="1001"/>
      <c r="O52" s="106"/>
      <c r="P52" s="106"/>
      <c r="Q52" s="106"/>
      <c r="R52" s="106"/>
      <c r="S52" s="106"/>
    </row>
    <row r="53" spans="1:19">
      <c r="A53" s="102"/>
      <c r="B53" s="152"/>
      <c r="C53" s="102"/>
      <c r="D53" s="102"/>
      <c r="E53" s="102"/>
      <c r="F53" s="157"/>
      <c r="G53" s="107"/>
      <c r="H53"/>
      <c r="I53"/>
      <c r="J53"/>
      <c r="K53"/>
      <c r="L53"/>
      <c r="M53"/>
      <c r="N53"/>
      <c r="O53"/>
      <c r="P53"/>
      <c r="Q53"/>
      <c r="R53"/>
      <c r="S53"/>
    </row>
    <row r="54" spans="1:19">
      <c r="A54" s="102"/>
      <c r="C54" s="102"/>
      <c r="D54" s="102"/>
      <c r="E54" s="102"/>
      <c r="F54" s="157"/>
      <c r="G54" s="107"/>
      <c r="H54"/>
      <c r="I54"/>
      <c r="J54"/>
      <c r="K54"/>
      <c r="L54"/>
      <c r="M54"/>
      <c r="N54"/>
      <c r="O54"/>
      <c r="P54"/>
      <c r="Q54"/>
      <c r="R54"/>
      <c r="S54"/>
    </row>
    <row r="55" spans="1:19">
      <c r="A55" s="102"/>
      <c r="B55" s="152"/>
      <c r="C55" s="102"/>
      <c r="D55" s="102"/>
      <c r="E55" s="102"/>
      <c r="F55" s="157"/>
      <c r="G55" s="107"/>
      <c r="H55"/>
      <c r="I55"/>
      <c r="J55"/>
      <c r="K55"/>
      <c r="L55"/>
      <c r="M55"/>
      <c r="N55"/>
      <c r="O55"/>
      <c r="P55"/>
      <c r="Q55"/>
      <c r="R55"/>
      <c r="S55"/>
    </row>
    <row r="56" spans="1:19">
      <c r="A56" s="102"/>
      <c r="B56" s="152"/>
      <c r="C56" s="102"/>
      <c r="D56" s="102"/>
      <c r="E56" s="102"/>
      <c r="F56" s="157"/>
      <c r="G56" s="107"/>
      <c r="H56" s="1001"/>
      <c r="I56" s="1002"/>
      <c r="J56" s="1002"/>
      <c r="K56" s="1002"/>
      <c r="L56" s="1002"/>
      <c r="M56" s="1002"/>
      <c r="N56" s="255"/>
      <c r="O56" s="255"/>
      <c r="P56" s="255"/>
      <c r="Q56" s="255"/>
      <c r="R56" s="255"/>
      <c r="S56" s="255"/>
    </row>
    <row r="57" spans="1:19">
      <c r="B57" s="354" t="s">
        <v>229</v>
      </c>
      <c r="H57" s="979"/>
      <c r="I57" s="979"/>
      <c r="J57" s="979"/>
      <c r="K57" s="979"/>
      <c r="L57" s="979"/>
      <c r="M57" s="979"/>
      <c r="N57" s="979">
        <f>N51-N58</f>
        <v>256.37213543451554</v>
      </c>
      <c r="O57" s="979">
        <f t="shared" ref="O57:S57" si="17">O51-O58</f>
        <v>261.42972436320338</v>
      </c>
      <c r="P57" s="979">
        <f t="shared" si="17"/>
        <v>266.04104105505598</v>
      </c>
      <c r="Q57" s="979">
        <f t="shared" si="17"/>
        <v>270.73369601739171</v>
      </c>
      <c r="R57" s="979">
        <f t="shared" si="17"/>
        <v>275.50912396282888</v>
      </c>
      <c r="S57" s="979">
        <f t="shared" si="17"/>
        <v>280.36878491064988</v>
      </c>
    </row>
    <row r="58" spans="1:19">
      <c r="B58" s="354" t="s">
        <v>43</v>
      </c>
      <c r="H58" s="979"/>
      <c r="I58" s="979"/>
      <c r="J58" s="979"/>
      <c r="K58" s="979"/>
      <c r="L58" s="979"/>
      <c r="M58" s="979"/>
      <c r="N58" s="979">
        <f>N49</f>
        <v>170.91787703657553</v>
      </c>
      <c r="O58" s="979">
        <f t="shared" ref="O58:S58" si="18">O49</f>
        <v>170.91787703657553</v>
      </c>
      <c r="P58" s="979">
        <f t="shared" si="18"/>
        <v>170.91787703657553</v>
      </c>
      <c r="Q58" s="979">
        <f t="shared" si="18"/>
        <v>170.91787703657553</v>
      </c>
      <c r="R58" s="979">
        <f t="shared" si="18"/>
        <v>170.91787703657553</v>
      </c>
      <c r="S58" s="979">
        <f t="shared" si="18"/>
        <v>170.91787703657553</v>
      </c>
    </row>
    <row r="59" spans="1:19">
      <c r="B59" s="354" t="s">
        <v>232</v>
      </c>
      <c r="H59" s="979"/>
      <c r="I59" s="979"/>
      <c r="J59" s="979"/>
      <c r="K59" s="979"/>
      <c r="L59" s="979"/>
      <c r="M59" s="979"/>
      <c r="N59" s="980"/>
      <c r="O59" s="980"/>
      <c r="P59" s="980"/>
      <c r="Q59" s="980"/>
      <c r="R59" s="980"/>
      <c r="S59" s="980"/>
    </row>
    <row r="60" spans="1:19">
      <c r="B60" s="354" t="s">
        <v>238</v>
      </c>
      <c r="H60" s="979"/>
      <c r="I60" s="979"/>
      <c r="J60" s="979"/>
      <c r="K60" s="979"/>
      <c r="L60" s="979"/>
      <c r="M60" s="979"/>
      <c r="N60" s="979">
        <f>SUM(N61,N57:N59)*(Inputs!$M$27)</f>
        <v>56.355279744812201</v>
      </c>
      <c r="O60" s="979">
        <f>SUM(O61,O57:O59)*(Inputs!$M$27)</f>
        <v>57.022325148616837</v>
      </c>
      <c r="P60" s="979">
        <f>SUM(P61,P57:P59)*(Inputs!$M$27)</f>
        <v>57.630511707105278</v>
      </c>
      <c r="Q60" s="979">
        <f>SUM(Q61,Q57:Q59)*(Inputs!$M$27)</f>
        <v>58.249425970087742</v>
      </c>
      <c r="R60" s="979">
        <f>SUM(R61,R57:R59)*(Inputs!$M$27)</f>
        <v>58.879257161811445</v>
      </c>
      <c r="S60" s="979">
        <f>SUM(S61,S57:S59)*(Inputs!$M$27)</f>
        <v>59.520197844219553</v>
      </c>
    </row>
    <row r="61" spans="1:19">
      <c r="B61" s="354" t="s">
        <v>237</v>
      </c>
      <c r="H61" s="979"/>
      <c r="I61" s="979"/>
      <c r="J61" s="979"/>
      <c r="K61" s="979"/>
      <c r="L61" s="979"/>
      <c r="M61" s="979"/>
      <c r="N61" s="979">
        <f>SUM(N57:N59)*(Inputs!$M$26)</f>
        <v>38.456101122398195</v>
      </c>
      <c r="O61" s="979">
        <f>SUM(O57:O59)*(Inputs!$M$26)</f>
        <v>38.911284125980103</v>
      </c>
      <c r="P61" s="979">
        <f>SUM(P57:P59)*(Inputs!$M$26)</f>
        <v>39.326302628246836</v>
      </c>
      <c r="Q61" s="979">
        <f>SUM(Q57:Q59)*(Inputs!$M$26)</f>
        <v>39.748641574857054</v>
      </c>
      <c r="R61" s="979">
        <f>SUM(R57:R59)*(Inputs!$M$26)</f>
        <v>40.178430089946396</v>
      </c>
      <c r="S61" s="979">
        <f>SUM(S57:S59)*(Inputs!$M$26)</f>
        <v>40.615799575250286</v>
      </c>
    </row>
    <row r="62" spans="1:19">
      <c r="B62" s="989" t="s">
        <v>85</v>
      </c>
      <c r="H62" s="396"/>
      <c r="I62" s="396"/>
      <c r="J62" s="396"/>
      <c r="K62" s="396"/>
      <c r="L62" s="396"/>
      <c r="M62" s="396"/>
      <c r="N62" s="979">
        <f>SUM(N57:N61)*Inputs!$M$28</f>
        <v>36.547097533681104</v>
      </c>
      <c r="O62" s="979">
        <f>SUM(O57:O61)*Inputs!$M$28</f>
        <v>36.979684747206313</v>
      </c>
      <c r="P62" s="979">
        <f>SUM(P57:P61)*Inputs!$M$28</f>
        <v>37.374101269888854</v>
      </c>
      <c r="Q62" s="979">
        <f>SUM(Q57:Q61)*Inputs!$M$28</f>
        <v>37.775474841923845</v>
      </c>
      <c r="R62" s="979">
        <f>SUM(R57:R61)*Inputs!$M$28</f>
        <v>38.183928177581357</v>
      </c>
      <c r="S62" s="979">
        <f>SUM(S57:S61)*Inputs!$M$28</f>
        <v>38.599586155668675</v>
      </c>
    </row>
    <row r="63" spans="1:19">
      <c r="B63" s="989"/>
      <c r="H63" s="396"/>
      <c r="I63" s="396"/>
      <c r="J63" s="396"/>
      <c r="K63" s="396"/>
      <c r="L63" s="396"/>
      <c r="M63" s="396"/>
      <c r="N63" s="606"/>
      <c r="O63" s="606"/>
      <c r="P63" s="606"/>
      <c r="Q63" s="606"/>
      <c r="R63" s="606"/>
      <c r="S63" s="606"/>
    </row>
    <row r="64" spans="1:19">
      <c r="B64" s="988" t="s">
        <v>527</v>
      </c>
      <c r="H64" s="396"/>
      <c r="I64" s="396"/>
      <c r="J64" s="396"/>
      <c r="K64" s="396"/>
      <c r="L64" s="396"/>
      <c r="M64" s="396"/>
      <c r="N64" s="448">
        <f>SUM(N57:N63)</f>
        <v>558.64849087198263</v>
      </c>
      <c r="O64" s="448">
        <f t="shared" ref="O64:S64" si="19">SUM(O57:O63)</f>
        <v>565.26089542158218</v>
      </c>
      <c r="P64" s="448">
        <f t="shared" si="19"/>
        <v>571.28983369687239</v>
      </c>
      <c r="Q64" s="448">
        <f t="shared" si="19"/>
        <v>577.42511544083584</v>
      </c>
      <c r="R64" s="448">
        <f t="shared" si="19"/>
        <v>583.66861642874358</v>
      </c>
      <c r="S64" s="448">
        <f t="shared" si="19"/>
        <v>590.02224552236396</v>
      </c>
    </row>
    <row r="65" spans="2:19">
      <c r="B65" s="990" t="s">
        <v>39</v>
      </c>
      <c r="H65" s="979"/>
      <c r="I65" s="980"/>
      <c r="J65" s="980"/>
      <c r="K65" s="980"/>
      <c r="L65" s="980"/>
      <c r="M65" s="980"/>
      <c r="N65" s="981">
        <f>(N51*(1+Inputs!$M$29))-N64</f>
        <v>0</v>
      </c>
      <c r="O65" s="981">
        <f>(O51*(1+Inputs!$M$29))-O64</f>
        <v>0</v>
      </c>
      <c r="P65" s="981">
        <f>(P51*(1+Inputs!$M$29))-P64</f>
        <v>0</v>
      </c>
      <c r="Q65" s="981">
        <f>(Q51*(1+Inputs!$M$29))-Q64</f>
        <v>0</v>
      </c>
      <c r="R65" s="981">
        <f>(R51*(1+Inputs!$M$29))-R64</f>
        <v>0</v>
      </c>
      <c r="S65" s="981">
        <f>(S51*(1+Inputs!$M$29))-S64</f>
        <v>0</v>
      </c>
    </row>
  </sheetData>
  <mergeCells count="3">
    <mergeCell ref="A1:S1"/>
    <mergeCell ref="H3:M3"/>
    <mergeCell ref="N3:S3"/>
  </mergeCells>
  <pageMargins left="0.39370078740157483" right="0.39370078740157483" top="0.39370078740157483" bottom="0.98425196850393704" header="0.51181102362204722" footer="0.51181102362204722"/>
  <pageSetup paperSize="9" scale="60" orientation="landscape" r:id="rId1"/>
  <headerFooter alignWithMargins="0">
    <oddFooter>&amp;C&amp;P</oddFooter>
  </headerFooter>
  <rowBreaks count="1" manualBreakCount="1">
    <brk id="13"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1"/>
    <pageSetUpPr fitToPage="1"/>
  </sheetPr>
  <dimension ref="A1:U65"/>
  <sheetViews>
    <sheetView showGridLines="0" zoomScale="70" zoomScaleNormal="70" workbookViewId="0">
      <selection sqref="A1:S1"/>
    </sheetView>
  </sheetViews>
  <sheetFormatPr defaultRowHeight="12.75" outlineLevelCol="1"/>
  <cols>
    <col min="1" max="1" width="9" style="88" bestFit="1" customWidth="1"/>
    <col min="2" max="2" width="61.85546875" style="102" customWidth="1"/>
    <col min="3" max="3" width="9.7109375" style="88" bestFit="1" customWidth="1"/>
    <col min="4" max="4" width="26.85546875" style="88" bestFit="1" customWidth="1"/>
    <col min="5" max="5" width="8.5703125" style="88" bestFit="1" customWidth="1"/>
    <col min="6" max="6" width="8.5703125" style="158" bestFit="1" customWidth="1"/>
    <col min="7" max="7" width="0.7109375" style="158" customWidth="1"/>
    <col min="8" max="8" width="10.42578125" style="108" customWidth="1" outlineLevel="1"/>
    <col min="9" max="9" width="9.5703125" style="158" bestFit="1" customWidth="1" outlineLevel="1"/>
    <col min="10" max="13" width="9.42578125" style="158" customWidth="1" outlineLevel="1"/>
    <col min="14" max="14" width="11.5703125" style="158" customWidth="1"/>
    <col min="15" max="15" width="10.42578125" style="88" customWidth="1"/>
    <col min="16" max="16" width="9.42578125" style="88" customWidth="1"/>
    <col min="17" max="17" width="11" style="88" customWidth="1"/>
    <col min="18" max="18" width="10.85546875" style="88" customWidth="1"/>
    <col min="19" max="19" width="11.42578125" style="88" customWidth="1"/>
    <col min="20" max="256" width="9.140625" style="88"/>
    <col min="257" max="257" width="9" style="88" bestFit="1" customWidth="1"/>
    <col min="258" max="258" width="61.85546875" style="88" customWidth="1"/>
    <col min="259" max="259" width="9.7109375" style="88" bestFit="1" customWidth="1"/>
    <col min="260" max="260" width="11.5703125" style="88" bestFit="1" customWidth="1"/>
    <col min="261" max="262" width="8.5703125" style="88" bestFit="1" customWidth="1"/>
    <col min="263" max="263" width="0.7109375" style="88" customWidth="1"/>
    <col min="264" max="264" width="10.42578125" style="88" customWidth="1"/>
    <col min="265" max="265" width="9.5703125" style="88" bestFit="1" customWidth="1"/>
    <col min="266" max="269" width="9.42578125" style="88" customWidth="1"/>
    <col min="270" max="270" width="11.5703125" style="88" customWidth="1"/>
    <col min="271" max="271" width="10.42578125" style="88" customWidth="1"/>
    <col min="272" max="272" width="9.42578125" style="88" customWidth="1"/>
    <col min="273" max="273" width="11" style="88" customWidth="1"/>
    <col min="274" max="274" width="10.85546875" style="88" customWidth="1"/>
    <col min="275" max="275" width="11.42578125" style="88" customWidth="1"/>
    <col min="276" max="512" width="9.140625" style="88"/>
    <col min="513" max="513" width="9" style="88" bestFit="1" customWidth="1"/>
    <col min="514" max="514" width="61.85546875" style="88" customWidth="1"/>
    <col min="515" max="515" width="9.7109375" style="88" bestFit="1" customWidth="1"/>
    <col min="516" max="516" width="11.5703125" style="88" bestFit="1" customWidth="1"/>
    <col min="517" max="518" width="8.5703125" style="88" bestFit="1" customWidth="1"/>
    <col min="519" max="519" width="0.7109375" style="88" customWidth="1"/>
    <col min="520" max="520" width="10.42578125" style="88" customWidth="1"/>
    <col min="521" max="521" width="9.5703125" style="88" bestFit="1" customWidth="1"/>
    <col min="522" max="525" width="9.42578125" style="88" customWidth="1"/>
    <col min="526" max="526" width="11.5703125" style="88" customWidth="1"/>
    <col min="527" max="527" width="10.42578125" style="88" customWidth="1"/>
    <col min="528" max="528" width="9.42578125" style="88" customWidth="1"/>
    <col min="529" max="529" width="11" style="88" customWidth="1"/>
    <col min="530" max="530" width="10.85546875" style="88" customWidth="1"/>
    <col min="531" max="531" width="11.42578125" style="88" customWidth="1"/>
    <col min="532" max="768" width="9.140625" style="88"/>
    <col min="769" max="769" width="9" style="88" bestFit="1" customWidth="1"/>
    <col min="770" max="770" width="61.85546875" style="88" customWidth="1"/>
    <col min="771" max="771" width="9.7109375" style="88" bestFit="1" customWidth="1"/>
    <col min="772" max="772" width="11.5703125" style="88" bestFit="1" customWidth="1"/>
    <col min="773" max="774" width="8.5703125" style="88" bestFit="1" customWidth="1"/>
    <col min="775" max="775" width="0.7109375" style="88" customWidth="1"/>
    <col min="776" max="776" width="10.42578125" style="88" customWidth="1"/>
    <col min="777" max="777" width="9.5703125" style="88" bestFit="1" customWidth="1"/>
    <col min="778" max="781" width="9.42578125" style="88" customWidth="1"/>
    <col min="782" max="782" width="11.5703125" style="88" customWidth="1"/>
    <col min="783" max="783" width="10.42578125" style="88" customWidth="1"/>
    <col min="784" max="784" width="9.42578125" style="88" customWidth="1"/>
    <col min="785" max="785" width="11" style="88" customWidth="1"/>
    <col min="786" max="786" width="10.85546875" style="88" customWidth="1"/>
    <col min="787" max="787" width="11.42578125" style="88" customWidth="1"/>
    <col min="788" max="1024" width="9.140625" style="88"/>
    <col min="1025" max="1025" width="9" style="88" bestFit="1" customWidth="1"/>
    <col min="1026" max="1026" width="61.85546875" style="88" customWidth="1"/>
    <col min="1027" max="1027" width="9.7109375" style="88" bestFit="1" customWidth="1"/>
    <col min="1028" max="1028" width="11.5703125" style="88" bestFit="1" customWidth="1"/>
    <col min="1029" max="1030" width="8.5703125" style="88" bestFit="1" customWidth="1"/>
    <col min="1031" max="1031" width="0.7109375" style="88" customWidth="1"/>
    <col min="1032" max="1032" width="10.42578125" style="88" customWidth="1"/>
    <col min="1033" max="1033" width="9.5703125" style="88" bestFit="1" customWidth="1"/>
    <col min="1034" max="1037" width="9.42578125" style="88" customWidth="1"/>
    <col min="1038" max="1038" width="11.5703125" style="88" customWidth="1"/>
    <col min="1039" max="1039" width="10.42578125" style="88" customWidth="1"/>
    <col min="1040" max="1040" width="9.42578125" style="88" customWidth="1"/>
    <col min="1041" max="1041" width="11" style="88" customWidth="1"/>
    <col min="1042" max="1042" width="10.85546875" style="88" customWidth="1"/>
    <col min="1043" max="1043" width="11.42578125" style="88" customWidth="1"/>
    <col min="1044" max="1280" width="9.140625" style="88"/>
    <col min="1281" max="1281" width="9" style="88" bestFit="1" customWidth="1"/>
    <col min="1282" max="1282" width="61.85546875" style="88" customWidth="1"/>
    <col min="1283" max="1283" width="9.7109375" style="88" bestFit="1" customWidth="1"/>
    <col min="1284" max="1284" width="11.5703125" style="88" bestFit="1" customWidth="1"/>
    <col min="1285" max="1286" width="8.5703125" style="88" bestFit="1" customWidth="1"/>
    <col min="1287" max="1287" width="0.7109375" style="88" customWidth="1"/>
    <col min="1288" max="1288" width="10.42578125" style="88" customWidth="1"/>
    <col min="1289" max="1289" width="9.5703125" style="88" bestFit="1" customWidth="1"/>
    <col min="1290" max="1293" width="9.42578125" style="88" customWidth="1"/>
    <col min="1294" max="1294" width="11.5703125" style="88" customWidth="1"/>
    <col min="1295" max="1295" width="10.42578125" style="88" customWidth="1"/>
    <col min="1296" max="1296" width="9.42578125" style="88" customWidth="1"/>
    <col min="1297" max="1297" width="11" style="88" customWidth="1"/>
    <col min="1298" max="1298" width="10.85546875" style="88" customWidth="1"/>
    <col min="1299" max="1299" width="11.42578125" style="88" customWidth="1"/>
    <col min="1300" max="1536" width="9.140625" style="88"/>
    <col min="1537" max="1537" width="9" style="88" bestFit="1" customWidth="1"/>
    <col min="1538" max="1538" width="61.85546875" style="88" customWidth="1"/>
    <col min="1539" max="1539" width="9.7109375" style="88" bestFit="1" customWidth="1"/>
    <col min="1540" max="1540" width="11.5703125" style="88" bestFit="1" customWidth="1"/>
    <col min="1541" max="1542" width="8.5703125" style="88" bestFit="1" customWidth="1"/>
    <col min="1543" max="1543" width="0.7109375" style="88" customWidth="1"/>
    <col min="1544" max="1544" width="10.42578125" style="88" customWidth="1"/>
    <col min="1545" max="1545" width="9.5703125" style="88" bestFit="1" customWidth="1"/>
    <col min="1546" max="1549" width="9.42578125" style="88" customWidth="1"/>
    <col min="1550" max="1550" width="11.5703125" style="88" customWidth="1"/>
    <col min="1551" max="1551" width="10.42578125" style="88" customWidth="1"/>
    <col min="1552" max="1552" width="9.42578125" style="88" customWidth="1"/>
    <col min="1553" max="1553" width="11" style="88" customWidth="1"/>
    <col min="1554" max="1554" width="10.85546875" style="88" customWidth="1"/>
    <col min="1555" max="1555" width="11.42578125" style="88" customWidth="1"/>
    <col min="1556" max="1792" width="9.140625" style="88"/>
    <col min="1793" max="1793" width="9" style="88" bestFit="1" customWidth="1"/>
    <col min="1794" max="1794" width="61.85546875" style="88" customWidth="1"/>
    <col min="1795" max="1795" width="9.7109375" style="88" bestFit="1" customWidth="1"/>
    <col min="1796" max="1796" width="11.5703125" style="88" bestFit="1" customWidth="1"/>
    <col min="1797" max="1798" width="8.5703125" style="88" bestFit="1" customWidth="1"/>
    <col min="1799" max="1799" width="0.7109375" style="88" customWidth="1"/>
    <col min="1800" max="1800" width="10.42578125" style="88" customWidth="1"/>
    <col min="1801" max="1801" width="9.5703125" style="88" bestFit="1" customWidth="1"/>
    <col min="1802" max="1805" width="9.42578125" style="88" customWidth="1"/>
    <col min="1806" max="1806" width="11.5703125" style="88" customWidth="1"/>
    <col min="1807" max="1807" width="10.42578125" style="88" customWidth="1"/>
    <col min="1808" max="1808" width="9.42578125" style="88" customWidth="1"/>
    <col min="1809" max="1809" width="11" style="88" customWidth="1"/>
    <col min="1810" max="1810" width="10.85546875" style="88" customWidth="1"/>
    <col min="1811" max="1811" width="11.42578125" style="88" customWidth="1"/>
    <col min="1812" max="2048" width="9.140625" style="88"/>
    <col min="2049" max="2049" width="9" style="88" bestFit="1" customWidth="1"/>
    <col min="2050" max="2050" width="61.85546875" style="88" customWidth="1"/>
    <col min="2051" max="2051" width="9.7109375" style="88" bestFit="1" customWidth="1"/>
    <col min="2052" max="2052" width="11.5703125" style="88" bestFit="1" customWidth="1"/>
    <col min="2053" max="2054" width="8.5703125" style="88" bestFit="1" customWidth="1"/>
    <col min="2055" max="2055" width="0.7109375" style="88" customWidth="1"/>
    <col min="2056" max="2056" width="10.42578125" style="88" customWidth="1"/>
    <col min="2057" max="2057" width="9.5703125" style="88" bestFit="1" customWidth="1"/>
    <col min="2058" max="2061" width="9.42578125" style="88" customWidth="1"/>
    <col min="2062" max="2062" width="11.5703125" style="88" customWidth="1"/>
    <col min="2063" max="2063" width="10.42578125" style="88" customWidth="1"/>
    <col min="2064" max="2064" width="9.42578125" style="88" customWidth="1"/>
    <col min="2065" max="2065" width="11" style="88" customWidth="1"/>
    <col min="2066" max="2066" width="10.85546875" style="88" customWidth="1"/>
    <col min="2067" max="2067" width="11.42578125" style="88" customWidth="1"/>
    <col min="2068" max="2304" width="9.140625" style="88"/>
    <col min="2305" max="2305" width="9" style="88" bestFit="1" customWidth="1"/>
    <col min="2306" max="2306" width="61.85546875" style="88" customWidth="1"/>
    <col min="2307" max="2307" width="9.7109375" style="88" bestFit="1" customWidth="1"/>
    <col min="2308" max="2308" width="11.5703125" style="88" bestFit="1" customWidth="1"/>
    <col min="2309" max="2310" width="8.5703125" style="88" bestFit="1" customWidth="1"/>
    <col min="2311" max="2311" width="0.7109375" style="88" customWidth="1"/>
    <col min="2312" max="2312" width="10.42578125" style="88" customWidth="1"/>
    <col min="2313" max="2313" width="9.5703125" style="88" bestFit="1" customWidth="1"/>
    <col min="2314" max="2317" width="9.42578125" style="88" customWidth="1"/>
    <col min="2318" max="2318" width="11.5703125" style="88" customWidth="1"/>
    <col min="2319" max="2319" width="10.42578125" style="88" customWidth="1"/>
    <col min="2320" max="2320" width="9.42578125" style="88" customWidth="1"/>
    <col min="2321" max="2321" width="11" style="88" customWidth="1"/>
    <col min="2322" max="2322" width="10.85546875" style="88" customWidth="1"/>
    <col min="2323" max="2323" width="11.42578125" style="88" customWidth="1"/>
    <col min="2324" max="2560" width="9.140625" style="88"/>
    <col min="2561" max="2561" width="9" style="88" bestFit="1" customWidth="1"/>
    <col min="2562" max="2562" width="61.85546875" style="88" customWidth="1"/>
    <col min="2563" max="2563" width="9.7109375" style="88" bestFit="1" customWidth="1"/>
    <col min="2564" max="2564" width="11.5703125" style="88" bestFit="1" customWidth="1"/>
    <col min="2565" max="2566" width="8.5703125" style="88" bestFit="1" customWidth="1"/>
    <col min="2567" max="2567" width="0.7109375" style="88" customWidth="1"/>
    <col min="2568" max="2568" width="10.42578125" style="88" customWidth="1"/>
    <col min="2569" max="2569" width="9.5703125" style="88" bestFit="1" customWidth="1"/>
    <col min="2570" max="2573" width="9.42578125" style="88" customWidth="1"/>
    <col min="2574" max="2574" width="11.5703125" style="88" customWidth="1"/>
    <col min="2575" max="2575" width="10.42578125" style="88" customWidth="1"/>
    <col min="2576" max="2576" width="9.42578125" style="88" customWidth="1"/>
    <col min="2577" max="2577" width="11" style="88" customWidth="1"/>
    <col min="2578" max="2578" width="10.85546875" style="88" customWidth="1"/>
    <col min="2579" max="2579" width="11.42578125" style="88" customWidth="1"/>
    <col min="2580" max="2816" width="9.140625" style="88"/>
    <col min="2817" max="2817" width="9" style="88" bestFit="1" customWidth="1"/>
    <col min="2818" max="2818" width="61.85546875" style="88" customWidth="1"/>
    <col min="2819" max="2819" width="9.7109375" style="88" bestFit="1" customWidth="1"/>
    <col min="2820" max="2820" width="11.5703125" style="88" bestFit="1" customWidth="1"/>
    <col min="2821" max="2822" width="8.5703125" style="88" bestFit="1" customWidth="1"/>
    <col min="2823" max="2823" width="0.7109375" style="88" customWidth="1"/>
    <col min="2824" max="2824" width="10.42578125" style="88" customWidth="1"/>
    <col min="2825" max="2825" width="9.5703125" style="88" bestFit="1" customWidth="1"/>
    <col min="2826" max="2829" width="9.42578125" style="88" customWidth="1"/>
    <col min="2830" max="2830" width="11.5703125" style="88" customWidth="1"/>
    <col min="2831" max="2831" width="10.42578125" style="88" customWidth="1"/>
    <col min="2832" max="2832" width="9.42578125" style="88" customWidth="1"/>
    <col min="2833" max="2833" width="11" style="88" customWidth="1"/>
    <col min="2834" max="2834" width="10.85546875" style="88" customWidth="1"/>
    <col min="2835" max="2835" width="11.42578125" style="88" customWidth="1"/>
    <col min="2836" max="3072" width="9.140625" style="88"/>
    <col min="3073" max="3073" width="9" style="88" bestFit="1" customWidth="1"/>
    <col min="3074" max="3074" width="61.85546875" style="88" customWidth="1"/>
    <col min="3075" max="3075" width="9.7109375" style="88" bestFit="1" customWidth="1"/>
    <col min="3076" max="3076" width="11.5703125" style="88" bestFit="1" customWidth="1"/>
    <col min="3077" max="3078" width="8.5703125" style="88" bestFit="1" customWidth="1"/>
    <col min="3079" max="3079" width="0.7109375" style="88" customWidth="1"/>
    <col min="3080" max="3080" width="10.42578125" style="88" customWidth="1"/>
    <col min="3081" max="3081" width="9.5703125" style="88" bestFit="1" customWidth="1"/>
    <col min="3082" max="3085" width="9.42578125" style="88" customWidth="1"/>
    <col min="3086" max="3086" width="11.5703125" style="88" customWidth="1"/>
    <col min="3087" max="3087" width="10.42578125" style="88" customWidth="1"/>
    <col min="3088" max="3088" width="9.42578125" style="88" customWidth="1"/>
    <col min="3089" max="3089" width="11" style="88" customWidth="1"/>
    <col min="3090" max="3090" width="10.85546875" style="88" customWidth="1"/>
    <col min="3091" max="3091" width="11.42578125" style="88" customWidth="1"/>
    <col min="3092" max="3328" width="9.140625" style="88"/>
    <col min="3329" max="3329" width="9" style="88" bestFit="1" customWidth="1"/>
    <col min="3330" max="3330" width="61.85546875" style="88" customWidth="1"/>
    <col min="3331" max="3331" width="9.7109375" style="88" bestFit="1" customWidth="1"/>
    <col min="3332" max="3332" width="11.5703125" style="88" bestFit="1" customWidth="1"/>
    <col min="3333" max="3334" width="8.5703125" style="88" bestFit="1" customWidth="1"/>
    <col min="3335" max="3335" width="0.7109375" style="88" customWidth="1"/>
    <col min="3336" max="3336" width="10.42578125" style="88" customWidth="1"/>
    <col min="3337" max="3337" width="9.5703125" style="88" bestFit="1" customWidth="1"/>
    <col min="3338" max="3341" width="9.42578125" style="88" customWidth="1"/>
    <col min="3342" max="3342" width="11.5703125" style="88" customWidth="1"/>
    <col min="3343" max="3343" width="10.42578125" style="88" customWidth="1"/>
    <col min="3344" max="3344" width="9.42578125" style="88" customWidth="1"/>
    <col min="3345" max="3345" width="11" style="88" customWidth="1"/>
    <col min="3346" max="3346" width="10.85546875" style="88" customWidth="1"/>
    <col min="3347" max="3347" width="11.42578125" style="88" customWidth="1"/>
    <col min="3348" max="3584" width="9.140625" style="88"/>
    <col min="3585" max="3585" width="9" style="88" bestFit="1" customWidth="1"/>
    <col min="3586" max="3586" width="61.85546875" style="88" customWidth="1"/>
    <col min="3587" max="3587" width="9.7109375" style="88" bestFit="1" customWidth="1"/>
    <col min="3588" max="3588" width="11.5703125" style="88" bestFit="1" customWidth="1"/>
    <col min="3589" max="3590" width="8.5703125" style="88" bestFit="1" customWidth="1"/>
    <col min="3591" max="3591" width="0.7109375" style="88" customWidth="1"/>
    <col min="3592" max="3592" width="10.42578125" style="88" customWidth="1"/>
    <col min="3593" max="3593" width="9.5703125" style="88" bestFit="1" customWidth="1"/>
    <col min="3594" max="3597" width="9.42578125" style="88" customWidth="1"/>
    <col min="3598" max="3598" width="11.5703125" style="88" customWidth="1"/>
    <col min="3599" max="3599" width="10.42578125" style="88" customWidth="1"/>
    <col min="3600" max="3600" width="9.42578125" style="88" customWidth="1"/>
    <col min="3601" max="3601" width="11" style="88" customWidth="1"/>
    <col min="3602" max="3602" width="10.85546875" style="88" customWidth="1"/>
    <col min="3603" max="3603" width="11.42578125" style="88" customWidth="1"/>
    <col min="3604" max="3840" width="9.140625" style="88"/>
    <col min="3841" max="3841" width="9" style="88" bestFit="1" customWidth="1"/>
    <col min="3842" max="3842" width="61.85546875" style="88" customWidth="1"/>
    <col min="3843" max="3843" width="9.7109375" style="88" bestFit="1" customWidth="1"/>
    <col min="3844" max="3844" width="11.5703125" style="88" bestFit="1" customWidth="1"/>
    <col min="3845" max="3846" width="8.5703125" style="88" bestFit="1" customWidth="1"/>
    <col min="3847" max="3847" width="0.7109375" style="88" customWidth="1"/>
    <col min="3848" max="3848" width="10.42578125" style="88" customWidth="1"/>
    <col min="3849" max="3849" width="9.5703125" style="88" bestFit="1" customWidth="1"/>
    <col min="3850" max="3853" width="9.42578125" style="88" customWidth="1"/>
    <col min="3854" max="3854" width="11.5703125" style="88" customWidth="1"/>
    <col min="3855" max="3855" width="10.42578125" style="88" customWidth="1"/>
    <col min="3856" max="3856" width="9.42578125" style="88" customWidth="1"/>
    <col min="3857" max="3857" width="11" style="88" customWidth="1"/>
    <col min="3858" max="3858" width="10.85546875" style="88" customWidth="1"/>
    <col min="3859" max="3859" width="11.42578125" style="88" customWidth="1"/>
    <col min="3860" max="4096" width="9.140625" style="88"/>
    <col min="4097" max="4097" width="9" style="88" bestFit="1" customWidth="1"/>
    <col min="4098" max="4098" width="61.85546875" style="88" customWidth="1"/>
    <col min="4099" max="4099" width="9.7109375" style="88" bestFit="1" customWidth="1"/>
    <col min="4100" max="4100" width="11.5703125" style="88" bestFit="1" customWidth="1"/>
    <col min="4101" max="4102" width="8.5703125" style="88" bestFit="1" customWidth="1"/>
    <col min="4103" max="4103" width="0.7109375" style="88" customWidth="1"/>
    <col min="4104" max="4104" width="10.42578125" style="88" customWidth="1"/>
    <col min="4105" max="4105" width="9.5703125" style="88" bestFit="1" customWidth="1"/>
    <col min="4106" max="4109" width="9.42578125" style="88" customWidth="1"/>
    <col min="4110" max="4110" width="11.5703125" style="88" customWidth="1"/>
    <col min="4111" max="4111" width="10.42578125" style="88" customWidth="1"/>
    <col min="4112" max="4112" width="9.42578125" style="88" customWidth="1"/>
    <col min="4113" max="4113" width="11" style="88" customWidth="1"/>
    <col min="4114" max="4114" width="10.85546875" style="88" customWidth="1"/>
    <col min="4115" max="4115" width="11.42578125" style="88" customWidth="1"/>
    <col min="4116" max="4352" width="9.140625" style="88"/>
    <col min="4353" max="4353" width="9" style="88" bestFit="1" customWidth="1"/>
    <col min="4354" max="4354" width="61.85546875" style="88" customWidth="1"/>
    <col min="4355" max="4355" width="9.7109375" style="88" bestFit="1" customWidth="1"/>
    <col min="4356" max="4356" width="11.5703125" style="88" bestFit="1" customWidth="1"/>
    <col min="4357" max="4358" width="8.5703125" style="88" bestFit="1" customWidth="1"/>
    <col min="4359" max="4359" width="0.7109375" style="88" customWidth="1"/>
    <col min="4360" max="4360" width="10.42578125" style="88" customWidth="1"/>
    <col min="4361" max="4361" width="9.5703125" style="88" bestFit="1" customWidth="1"/>
    <col min="4362" max="4365" width="9.42578125" style="88" customWidth="1"/>
    <col min="4366" max="4366" width="11.5703125" style="88" customWidth="1"/>
    <col min="4367" max="4367" width="10.42578125" style="88" customWidth="1"/>
    <col min="4368" max="4368" width="9.42578125" style="88" customWidth="1"/>
    <col min="4369" max="4369" width="11" style="88" customWidth="1"/>
    <col min="4370" max="4370" width="10.85546875" style="88" customWidth="1"/>
    <col min="4371" max="4371" width="11.42578125" style="88" customWidth="1"/>
    <col min="4372" max="4608" width="9.140625" style="88"/>
    <col min="4609" max="4609" width="9" style="88" bestFit="1" customWidth="1"/>
    <col min="4610" max="4610" width="61.85546875" style="88" customWidth="1"/>
    <col min="4611" max="4611" width="9.7109375" style="88" bestFit="1" customWidth="1"/>
    <col min="4612" max="4612" width="11.5703125" style="88" bestFit="1" customWidth="1"/>
    <col min="4613" max="4614" width="8.5703125" style="88" bestFit="1" customWidth="1"/>
    <col min="4615" max="4615" width="0.7109375" style="88" customWidth="1"/>
    <col min="4616" max="4616" width="10.42578125" style="88" customWidth="1"/>
    <col min="4617" max="4617" width="9.5703125" style="88" bestFit="1" customWidth="1"/>
    <col min="4618" max="4621" width="9.42578125" style="88" customWidth="1"/>
    <col min="4622" max="4622" width="11.5703125" style="88" customWidth="1"/>
    <col min="4623" max="4623" width="10.42578125" style="88" customWidth="1"/>
    <col min="4624" max="4624" width="9.42578125" style="88" customWidth="1"/>
    <col min="4625" max="4625" width="11" style="88" customWidth="1"/>
    <col min="4626" max="4626" width="10.85546875" style="88" customWidth="1"/>
    <col min="4627" max="4627" width="11.42578125" style="88" customWidth="1"/>
    <col min="4628" max="4864" width="9.140625" style="88"/>
    <col min="4865" max="4865" width="9" style="88" bestFit="1" customWidth="1"/>
    <col min="4866" max="4866" width="61.85546875" style="88" customWidth="1"/>
    <col min="4867" max="4867" width="9.7109375" style="88" bestFit="1" customWidth="1"/>
    <col min="4868" max="4868" width="11.5703125" style="88" bestFit="1" customWidth="1"/>
    <col min="4869" max="4870" width="8.5703125" style="88" bestFit="1" customWidth="1"/>
    <col min="4871" max="4871" width="0.7109375" style="88" customWidth="1"/>
    <col min="4872" max="4872" width="10.42578125" style="88" customWidth="1"/>
    <col min="4873" max="4873" width="9.5703125" style="88" bestFit="1" customWidth="1"/>
    <col min="4874" max="4877" width="9.42578125" style="88" customWidth="1"/>
    <col min="4878" max="4878" width="11.5703125" style="88" customWidth="1"/>
    <col min="4879" max="4879" width="10.42578125" style="88" customWidth="1"/>
    <col min="4880" max="4880" width="9.42578125" style="88" customWidth="1"/>
    <col min="4881" max="4881" width="11" style="88" customWidth="1"/>
    <col min="4882" max="4882" width="10.85546875" style="88" customWidth="1"/>
    <col min="4883" max="4883" width="11.42578125" style="88" customWidth="1"/>
    <col min="4884" max="5120" width="9.140625" style="88"/>
    <col min="5121" max="5121" width="9" style="88" bestFit="1" customWidth="1"/>
    <col min="5122" max="5122" width="61.85546875" style="88" customWidth="1"/>
    <col min="5123" max="5123" width="9.7109375" style="88" bestFit="1" customWidth="1"/>
    <col min="5124" max="5124" width="11.5703125" style="88" bestFit="1" customWidth="1"/>
    <col min="5125" max="5126" width="8.5703125" style="88" bestFit="1" customWidth="1"/>
    <col min="5127" max="5127" width="0.7109375" style="88" customWidth="1"/>
    <col min="5128" max="5128" width="10.42578125" style="88" customWidth="1"/>
    <col min="5129" max="5129" width="9.5703125" style="88" bestFit="1" customWidth="1"/>
    <col min="5130" max="5133" width="9.42578125" style="88" customWidth="1"/>
    <col min="5134" max="5134" width="11.5703125" style="88" customWidth="1"/>
    <col min="5135" max="5135" width="10.42578125" style="88" customWidth="1"/>
    <col min="5136" max="5136" width="9.42578125" style="88" customWidth="1"/>
    <col min="5137" max="5137" width="11" style="88" customWidth="1"/>
    <col min="5138" max="5138" width="10.85546875" style="88" customWidth="1"/>
    <col min="5139" max="5139" width="11.42578125" style="88" customWidth="1"/>
    <col min="5140" max="5376" width="9.140625" style="88"/>
    <col min="5377" max="5377" width="9" style="88" bestFit="1" customWidth="1"/>
    <col min="5378" max="5378" width="61.85546875" style="88" customWidth="1"/>
    <col min="5379" max="5379" width="9.7109375" style="88" bestFit="1" customWidth="1"/>
    <col min="5380" max="5380" width="11.5703125" style="88" bestFit="1" customWidth="1"/>
    <col min="5381" max="5382" width="8.5703125" style="88" bestFit="1" customWidth="1"/>
    <col min="5383" max="5383" width="0.7109375" style="88" customWidth="1"/>
    <col min="5384" max="5384" width="10.42578125" style="88" customWidth="1"/>
    <col min="5385" max="5385" width="9.5703125" style="88" bestFit="1" customWidth="1"/>
    <col min="5386" max="5389" width="9.42578125" style="88" customWidth="1"/>
    <col min="5390" max="5390" width="11.5703125" style="88" customWidth="1"/>
    <col min="5391" max="5391" width="10.42578125" style="88" customWidth="1"/>
    <col min="5392" max="5392" width="9.42578125" style="88" customWidth="1"/>
    <col min="5393" max="5393" width="11" style="88" customWidth="1"/>
    <col min="5394" max="5394" width="10.85546875" style="88" customWidth="1"/>
    <col min="5395" max="5395" width="11.42578125" style="88" customWidth="1"/>
    <col min="5396" max="5632" width="9.140625" style="88"/>
    <col min="5633" max="5633" width="9" style="88" bestFit="1" customWidth="1"/>
    <col min="5634" max="5634" width="61.85546875" style="88" customWidth="1"/>
    <col min="5635" max="5635" width="9.7109375" style="88" bestFit="1" customWidth="1"/>
    <col min="5636" max="5636" width="11.5703125" style="88" bestFit="1" customWidth="1"/>
    <col min="5637" max="5638" width="8.5703125" style="88" bestFit="1" customWidth="1"/>
    <col min="5639" max="5639" width="0.7109375" style="88" customWidth="1"/>
    <col min="5640" max="5640" width="10.42578125" style="88" customWidth="1"/>
    <col min="5641" max="5641" width="9.5703125" style="88" bestFit="1" customWidth="1"/>
    <col min="5642" max="5645" width="9.42578125" style="88" customWidth="1"/>
    <col min="5646" max="5646" width="11.5703125" style="88" customWidth="1"/>
    <col min="5647" max="5647" width="10.42578125" style="88" customWidth="1"/>
    <col min="5648" max="5648" width="9.42578125" style="88" customWidth="1"/>
    <col min="5649" max="5649" width="11" style="88" customWidth="1"/>
    <col min="5650" max="5650" width="10.85546875" style="88" customWidth="1"/>
    <col min="5651" max="5651" width="11.42578125" style="88" customWidth="1"/>
    <col min="5652" max="5888" width="9.140625" style="88"/>
    <col min="5889" max="5889" width="9" style="88" bestFit="1" customWidth="1"/>
    <col min="5890" max="5890" width="61.85546875" style="88" customWidth="1"/>
    <col min="5891" max="5891" width="9.7109375" style="88" bestFit="1" customWidth="1"/>
    <col min="5892" max="5892" width="11.5703125" style="88" bestFit="1" customWidth="1"/>
    <col min="5893" max="5894" width="8.5703125" style="88" bestFit="1" customWidth="1"/>
    <col min="5895" max="5895" width="0.7109375" style="88" customWidth="1"/>
    <col min="5896" max="5896" width="10.42578125" style="88" customWidth="1"/>
    <col min="5897" max="5897" width="9.5703125" style="88" bestFit="1" customWidth="1"/>
    <col min="5898" max="5901" width="9.42578125" style="88" customWidth="1"/>
    <col min="5902" max="5902" width="11.5703125" style="88" customWidth="1"/>
    <col min="5903" max="5903" width="10.42578125" style="88" customWidth="1"/>
    <col min="5904" max="5904" width="9.42578125" style="88" customWidth="1"/>
    <col min="5905" max="5905" width="11" style="88" customWidth="1"/>
    <col min="5906" max="5906" width="10.85546875" style="88" customWidth="1"/>
    <col min="5907" max="5907" width="11.42578125" style="88" customWidth="1"/>
    <col min="5908" max="6144" width="9.140625" style="88"/>
    <col min="6145" max="6145" width="9" style="88" bestFit="1" customWidth="1"/>
    <col min="6146" max="6146" width="61.85546875" style="88" customWidth="1"/>
    <col min="6147" max="6147" width="9.7109375" style="88" bestFit="1" customWidth="1"/>
    <col min="6148" max="6148" width="11.5703125" style="88" bestFit="1" customWidth="1"/>
    <col min="6149" max="6150" width="8.5703125" style="88" bestFit="1" customWidth="1"/>
    <col min="6151" max="6151" width="0.7109375" style="88" customWidth="1"/>
    <col min="6152" max="6152" width="10.42578125" style="88" customWidth="1"/>
    <col min="6153" max="6153" width="9.5703125" style="88" bestFit="1" customWidth="1"/>
    <col min="6154" max="6157" width="9.42578125" style="88" customWidth="1"/>
    <col min="6158" max="6158" width="11.5703125" style="88" customWidth="1"/>
    <col min="6159" max="6159" width="10.42578125" style="88" customWidth="1"/>
    <col min="6160" max="6160" width="9.42578125" style="88" customWidth="1"/>
    <col min="6161" max="6161" width="11" style="88" customWidth="1"/>
    <col min="6162" max="6162" width="10.85546875" style="88" customWidth="1"/>
    <col min="6163" max="6163" width="11.42578125" style="88" customWidth="1"/>
    <col min="6164" max="6400" width="9.140625" style="88"/>
    <col min="6401" max="6401" width="9" style="88" bestFit="1" customWidth="1"/>
    <col min="6402" max="6402" width="61.85546875" style="88" customWidth="1"/>
    <col min="6403" max="6403" width="9.7109375" style="88" bestFit="1" customWidth="1"/>
    <col min="6404" max="6404" width="11.5703125" style="88" bestFit="1" customWidth="1"/>
    <col min="6405" max="6406" width="8.5703125" style="88" bestFit="1" customWidth="1"/>
    <col min="6407" max="6407" width="0.7109375" style="88" customWidth="1"/>
    <col min="6408" max="6408" width="10.42578125" style="88" customWidth="1"/>
    <col min="6409" max="6409" width="9.5703125" style="88" bestFit="1" customWidth="1"/>
    <col min="6410" max="6413" width="9.42578125" style="88" customWidth="1"/>
    <col min="6414" max="6414" width="11.5703125" style="88" customWidth="1"/>
    <col min="6415" max="6415" width="10.42578125" style="88" customWidth="1"/>
    <col min="6416" max="6416" width="9.42578125" style="88" customWidth="1"/>
    <col min="6417" max="6417" width="11" style="88" customWidth="1"/>
    <col min="6418" max="6418" width="10.85546875" style="88" customWidth="1"/>
    <col min="6419" max="6419" width="11.42578125" style="88" customWidth="1"/>
    <col min="6420" max="6656" width="9.140625" style="88"/>
    <col min="6657" max="6657" width="9" style="88" bestFit="1" customWidth="1"/>
    <col min="6658" max="6658" width="61.85546875" style="88" customWidth="1"/>
    <col min="6659" max="6659" width="9.7109375" style="88" bestFit="1" customWidth="1"/>
    <col min="6660" max="6660" width="11.5703125" style="88" bestFit="1" customWidth="1"/>
    <col min="6661" max="6662" width="8.5703125" style="88" bestFit="1" customWidth="1"/>
    <col min="6663" max="6663" width="0.7109375" style="88" customWidth="1"/>
    <col min="6664" max="6664" width="10.42578125" style="88" customWidth="1"/>
    <col min="6665" max="6665" width="9.5703125" style="88" bestFit="1" customWidth="1"/>
    <col min="6666" max="6669" width="9.42578125" style="88" customWidth="1"/>
    <col min="6670" max="6670" width="11.5703125" style="88" customWidth="1"/>
    <col min="6671" max="6671" width="10.42578125" style="88" customWidth="1"/>
    <col min="6672" max="6672" width="9.42578125" style="88" customWidth="1"/>
    <col min="6673" max="6673" width="11" style="88" customWidth="1"/>
    <col min="6674" max="6674" width="10.85546875" style="88" customWidth="1"/>
    <col min="6675" max="6675" width="11.42578125" style="88" customWidth="1"/>
    <col min="6676" max="6912" width="9.140625" style="88"/>
    <col min="6913" max="6913" width="9" style="88" bestFit="1" customWidth="1"/>
    <col min="6914" max="6914" width="61.85546875" style="88" customWidth="1"/>
    <col min="6915" max="6915" width="9.7109375" style="88" bestFit="1" customWidth="1"/>
    <col min="6916" max="6916" width="11.5703125" style="88" bestFit="1" customWidth="1"/>
    <col min="6917" max="6918" width="8.5703125" style="88" bestFit="1" customWidth="1"/>
    <col min="6919" max="6919" width="0.7109375" style="88" customWidth="1"/>
    <col min="6920" max="6920" width="10.42578125" style="88" customWidth="1"/>
    <col min="6921" max="6921" width="9.5703125" style="88" bestFit="1" customWidth="1"/>
    <col min="6922" max="6925" width="9.42578125" style="88" customWidth="1"/>
    <col min="6926" max="6926" width="11.5703125" style="88" customWidth="1"/>
    <col min="6927" max="6927" width="10.42578125" style="88" customWidth="1"/>
    <col min="6928" max="6928" width="9.42578125" style="88" customWidth="1"/>
    <col min="6929" max="6929" width="11" style="88" customWidth="1"/>
    <col min="6930" max="6930" width="10.85546875" style="88" customWidth="1"/>
    <col min="6931" max="6931" width="11.42578125" style="88" customWidth="1"/>
    <col min="6932" max="7168" width="9.140625" style="88"/>
    <col min="7169" max="7169" width="9" style="88" bestFit="1" customWidth="1"/>
    <col min="7170" max="7170" width="61.85546875" style="88" customWidth="1"/>
    <col min="7171" max="7171" width="9.7109375" style="88" bestFit="1" customWidth="1"/>
    <col min="7172" max="7172" width="11.5703125" style="88" bestFit="1" customWidth="1"/>
    <col min="7173" max="7174" width="8.5703125" style="88" bestFit="1" customWidth="1"/>
    <col min="7175" max="7175" width="0.7109375" style="88" customWidth="1"/>
    <col min="7176" max="7176" width="10.42578125" style="88" customWidth="1"/>
    <col min="7177" max="7177" width="9.5703125" style="88" bestFit="1" customWidth="1"/>
    <col min="7178" max="7181" width="9.42578125" style="88" customWidth="1"/>
    <col min="7182" max="7182" width="11.5703125" style="88" customWidth="1"/>
    <col min="7183" max="7183" width="10.42578125" style="88" customWidth="1"/>
    <col min="7184" max="7184" width="9.42578125" style="88" customWidth="1"/>
    <col min="7185" max="7185" width="11" style="88" customWidth="1"/>
    <col min="7186" max="7186" width="10.85546875" style="88" customWidth="1"/>
    <col min="7187" max="7187" width="11.42578125" style="88" customWidth="1"/>
    <col min="7188" max="7424" width="9.140625" style="88"/>
    <col min="7425" max="7425" width="9" style="88" bestFit="1" customWidth="1"/>
    <col min="7426" max="7426" width="61.85546875" style="88" customWidth="1"/>
    <col min="7427" max="7427" width="9.7109375" style="88" bestFit="1" customWidth="1"/>
    <col min="7428" max="7428" width="11.5703125" style="88" bestFit="1" customWidth="1"/>
    <col min="7429" max="7430" width="8.5703125" style="88" bestFit="1" customWidth="1"/>
    <col min="7431" max="7431" width="0.7109375" style="88" customWidth="1"/>
    <col min="7432" max="7432" width="10.42578125" style="88" customWidth="1"/>
    <col min="7433" max="7433" width="9.5703125" style="88" bestFit="1" customWidth="1"/>
    <col min="7434" max="7437" width="9.42578125" style="88" customWidth="1"/>
    <col min="7438" max="7438" width="11.5703125" style="88" customWidth="1"/>
    <col min="7439" max="7439" width="10.42578125" style="88" customWidth="1"/>
    <col min="7440" max="7440" width="9.42578125" style="88" customWidth="1"/>
    <col min="7441" max="7441" width="11" style="88" customWidth="1"/>
    <col min="7442" max="7442" width="10.85546875" style="88" customWidth="1"/>
    <col min="7443" max="7443" width="11.42578125" style="88" customWidth="1"/>
    <col min="7444" max="7680" width="9.140625" style="88"/>
    <col min="7681" max="7681" width="9" style="88" bestFit="1" customWidth="1"/>
    <col min="7682" max="7682" width="61.85546875" style="88" customWidth="1"/>
    <col min="7683" max="7683" width="9.7109375" style="88" bestFit="1" customWidth="1"/>
    <col min="7684" max="7684" width="11.5703125" style="88" bestFit="1" customWidth="1"/>
    <col min="7685" max="7686" width="8.5703125" style="88" bestFit="1" customWidth="1"/>
    <col min="7687" max="7687" width="0.7109375" style="88" customWidth="1"/>
    <col min="7688" max="7688" width="10.42578125" style="88" customWidth="1"/>
    <col min="7689" max="7689" width="9.5703125" style="88" bestFit="1" customWidth="1"/>
    <col min="7690" max="7693" width="9.42578125" style="88" customWidth="1"/>
    <col min="7694" max="7694" width="11.5703125" style="88" customWidth="1"/>
    <col min="7695" max="7695" width="10.42578125" style="88" customWidth="1"/>
    <col min="7696" max="7696" width="9.42578125" style="88" customWidth="1"/>
    <col min="7697" max="7697" width="11" style="88" customWidth="1"/>
    <col min="7698" max="7698" width="10.85546875" style="88" customWidth="1"/>
    <col min="7699" max="7699" width="11.42578125" style="88" customWidth="1"/>
    <col min="7700" max="7936" width="9.140625" style="88"/>
    <col min="7937" max="7937" width="9" style="88" bestFit="1" customWidth="1"/>
    <col min="7938" max="7938" width="61.85546875" style="88" customWidth="1"/>
    <col min="7939" max="7939" width="9.7109375" style="88" bestFit="1" customWidth="1"/>
    <col min="7940" max="7940" width="11.5703125" style="88" bestFit="1" customWidth="1"/>
    <col min="7941" max="7942" width="8.5703125" style="88" bestFit="1" customWidth="1"/>
    <col min="7943" max="7943" width="0.7109375" style="88" customWidth="1"/>
    <col min="7944" max="7944" width="10.42578125" style="88" customWidth="1"/>
    <col min="7945" max="7945" width="9.5703125" style="88" bestFit="1" customWidth="1"/>
    <col min="7946" max="7949" width="9.42578125" style="88" customWidth="1"/>
    <col min="7950" max="7950" width="11.5703125" style="88" customWidth="1"/>
    <col min="7951" max="7951" width="10.42578125" style="88" customWidth="1"/>
    <col min="7952" max="7952" width="9.42578125" style="88" customWidth="1"/>
    <col min="7953" max="7953" width="11" style="88" customWidth="1"/>
    <col min="7954" max="7954" width="10.85546875" style="88" customWidth="1"/>
    <col min="7955" max="7955" width="11.42578125" style="88" customWidth="1"/>
    <col min="7956" max="8192" width="9.140625" style="88"/>
    <col min="8193" max="8193" width="9" style="88" bestFit="1" customWidth="1"/>
    <col min="8194" max="8194" width="61.85546875" style="88" customWidth="1"/>
    <col min="8195" max="8195" width="9.7109375" style="88" bestFit="1" customWidth="1"/>
    <col min="8196" max="8196" width="11.5703125" style="88" bestFit="1" customWidth="1"/>
    <col min="8197" max="8198" width="8.5703125" style="88" bestFit="1" customWidth="1"/>
    <col min="8199" max="8199" width="0.7109375" style="88" customWidth="1"/>
    <col min="8200" max="8200" width="10.42578125" style="88" customWidth="1"/>
    <col min="8201" max="8201" width="9.5703125" style="88" bestFit="1" customWidth="1"/>
    <col min="8202" max="8205" width="9.42578125" style="88" customWidth="1"/>
    <col min="8206" max="8206" width="11.5703125" style="88" customWidth="1"/>
    <col min="8207" max="8207" width="10.42578125" style="88" customWidth="1"/>
    <col min="8208" max="8208" width="9.42578125" style="88" customWidth="1"/>
    <col min="8209" max="8209" width="11" style="88" customWidth="1"/>
    <col min="8210" max="8210" width="10.85546875" style="88" customWidth="1"/>
    <col min="8211" max="8211" width="11.42578125" style="88" customWidth="1"/>
    <col min="8212" max="8448" width="9.140625" style="88"/>
    <col min="8449" max="8449" width="9" style="88" bestFit="1" customWidth="1"/>
    <col min="8450" max="8450" width="61.85546875" style="88" customWidth="1"/>
    <col min="8451" max="8451" width="9.7109375" style="88" bestFit="1" customWidth="1"/>
    <col min="8452" max="8452" width="11.5703125" style="88" bestFit="1" customWidth="1"/>
    <col min="8453" max="8454" width="8.5703125" style="88" bestFit="1" customWidth="1"/>
    <col min="8455" max="8455" width="0.7109375" style="88" customWidth="1"/>
    <col min="8456" max="8456" width="10.42578125" style="88" customWidth="1"/>
    <col min="8457" max="8457" width="9.5703125" style="88" bestFit="1" customWidth="1"/>
    <col min="8458" max="8461" width="9.42578125" style="88" customWidth="1"/>
    <col min="8462" max="8462" width="11.5703125" style="88" customWidth="1"/>
    <col min="8463" max="8463" width="10.42578125" style="88" customWidth="1"/>
    <col min="8464" max="8464" width="9.42578125" style="88" customWidth="1"/>
    <col min="8465" max="8465" width="11" style="88" customWidth="1"/>
    <col min="8466" max="8466" width="10.85546875" style="88" customWidth="1"/>
    <col min="8467" max="8467" width="11.42578125" style="88" customWidth="1"/>
    <col min="8468" max="8704" width="9.140625" style="88"/>
    <col min="8705" max="8705" width="9" style="88" bestFit="1" customWidth="1"/>
    <col min="8706" max="8706" width="61.85546875" style="88" customWidth="1"/>
    <col min="8707" max="8707" width="9.7109375" style="88" bestFit="1" customWidth="1"/>
    <col min="8708" max="8708" width="11.5703125" style="88" bestFit="1" customWidth="1"/>
    <col min="8709" max="8710" width="8.5703125" style="88" bestFit="1" customWidth="1"/>
    <col min="8711" max="8711" width="0.7109375" style="88" customWidth="1"/>
    <col min="8712" max="8712" width="10.42578125" style="88" customWidth="1"/>
    <col min="8713" max="8713" width="9.5703125" style="88" bestFit="1" customWidth="1"/>
    <col min="8714" max="8717" width="9.42578125" style="88" customWidth="1"/>
    <col min="8718" max="8718" width="11.5703125" style="88" customWidth="1"/>
    <col min="8719" max="8719" width="10.42578125" style="88" customWidth="1"/>
    <col min="8720" max="8720" width="9.42578125" style="88" customWidth="1"/>
    <col min="8721" max="8721" width="11" style="88" customWidth="1"/>
    <col min="8722" max="8722" width="10.85546875" style="88" customWidth="1"/>
    <col min="8723" max="8723" width="11.42578125" style="88" customWidth="1"/>
    <col min="8724" max="8960" width="9.140625" style="88"/>
    <col min="8961" max="8961" width="9" style="88" bestFit="1" customWidth="1"/>
    <col min="8962" max="8962" width="61.85546875" style="88" customWidth="1"/>
    <col min="8963" max="8963" width="9.7109375" style="88" bestFit="1" customWidth="1"/>
    <col min="8964" max="8964" width="11.5703125" style="88" bestFit="1" customWidth="1"/>
    <col min="8965" max="8966" width="8.5703125" style="88" bestFit="1" customWidth="1"/>
    <col min="8967" max="8967" width="0.7109375" style="88" customWidth="1"/>
    <col min="8968" max="8968" width="10.42578125" style="88" customWidth="1"/>
    <col min="8969" max="8969" width="9.5703125" style="88" bestFit="1" customWidth="1"/>
    <col min="8970" max="8973" width="9.42578125" style="88" customWidth="1"/>
    <col min="8974" max="8974" width="11.5703125" style="88" customWidth="1"/>
    <col min="8975" max="8975" width="10.42578125" style="88" customWidth="1"/>
    <col min="8976" max="8976" width="9.42578125" style="88" customWidth="1"/>
    <col min="8977" max="8977" width="11" style="88" customWidth="1"/>
    <col min="8978" max="8978" width="10.85546875" style="88" customWidth="1"/>
    <col min="8979" max="8979" width="11.42578125" style="88" customWidth="1"/>
    <col min="8980" max="9216" width="9.140625" style="88"/>
    <col min="9217" max="9217" width="9" style="88" bestFit="1" customWidth="1"/>
    <col min="9218" max="9218" width="61.85546875" style="88" customWidth="1"/>
    <col min="9219" max="9219" width="9.7109375" style="88" bestFit="1" customWidth="1"/>
    <col min="9220" max="9220" width="11.5703125" style="88" bestFit="1" customWidth="1"/>
    <col min="9221" max="9222" width="8.5703125" style="88" bestFit="1" customWidth="1"/>
    <col min="9223" max="9223" width="0.7109375" style="88" customWidth="1"/>
    <col min="9224" max="9224" width="10.42578125" style="88" customWidth="1"/>
    <col min="9225" max="9225" width="9.5703125" style="88" bestFit="1" customWidth="1"/>
    <col min="9226" max="9229" width="9.42578125" style="88" customWidth="1"/>
    <col min="9230" max="9230" width="11.5703125" style="88" customWidth="1"/>
    <col min="9231" max="9231" width="10.42578125" style="88" customWidth="1"/>
    <col min="9232" max="9232" width="9.42578125" style="88" customWidth="1"/>
    <col min="9233" max="9233" width="11" style="88" customWidth="1"/>
    <col min="9234" max="9234" width="10.85546875" style="88" customWidth="1"/>
    <col min="9235" max="9235" width="11.42578125" style="88" customWidth="1"/>
    <col min="9236" max="9472" width="9.140625" style="88"/>
    <col min="9473" max="9473" width="9" style="88" bestFit="1" customWidth="1"/>
    <col min="9474" max="9474" width="61.85546875" style="88" customWidth="1"/>
    <col min="9475" max="9475" width="9.7109375" style="88" bestFit="1" customWidth="1"/>
    <col min="9476" max="9476" width="11.5703125" style="88" bestFit="1" customWidth="1"/>
    <col min="9477" max="9478" width="8.5703125" style="88" bestFit="1" customWidth="1"/>
    <col min="9479" max="9479" width="0.7109375" style="88" customWidth="1"/>
    <col min="9480" max="9480" width="10.42578125" style="88" customWidth="1"/>
    <col min="9481" max="9481" width="9.5703125" style="88" bestFit="1" customWidth="1"/>
    <col min="9482" max="9485" width="9.42578125" style="88" customWidth="1"/>
    <col min="9486" max="9486" width="11.5703125" style="88" customWidth="1"/>
    <col min="9487" max="9487" width="10.42578125" style="88" customWidth="1"/>
    <col min="9488" max="9488" width="9.42578125" style="88" customWidth="1"/>
    <col min="9489" max="9489" width="11" style="88" customWidth="1"/>
    <col min="9490" max="9490" width="10.85546875" style="88" customWidth="1"/>
    <col min="9491" max="9491" width="11.42578125" style="88" customWidth="1"/>
    <col min="9492" max="9728" width="9.140625" style="88"/>
    <col min="9729" max="9729" width="9" style="88" bestFit="1" customWidth="1"/>
    <col min="9730" max="9730" width="61.85546875" style="88" customWidth="1"/>
    <col min="9731" max="9731" width="9.7109375" style="88" bestFit="1" customWidth="1"/>
    <col min="9732" max="9732" width="11.5703125" style="88" bestFit="1" customWidth="1"/>
    <col min="9733" max="9734" width="8.5703125" style="88" bestFit="1" customWidth="1"/>
    <col min="9735" max="9735" width="0.7109375" style="88" customWidth="1"/>
    <col min="9736" max="9736" width="10.42578125" style="88" customWidth="1"/>
    <col min="9737" max="9737" width="9.5703125" style="88" bestFit="1" customWidth="1"/>
    <col min="9738" max="9741" width="9.42578125" style="88" customWidth="1"/>
    <col min="9742" max="9742" width="11.5703125" style="88" customWidth="1"/>
    <col min="9743" max="9743" width="10.42578125" style="88" customWidth="1"/>
    <col min="9744" max="9744" width="9.42578125" style="88" customWidth="1"/>
    <col min="9745" max="9745" width="11" style="88" customWidth="1"/>
    <col min="9746" max="9746" width="10.85546875" style="88" customWidth="1"/>
    <col min="9747" max="9747" width="11.42578125" style="88" customWidth="1"/>
    <col min="9748" max="9984" width="9.140625" style="88"/>
    <col min="9985" max="9985" width="9" style="88" bestFit="1" customWidth="1"/>
    <col min="9986" max="9986" width="61.85546875" style="88" customWidth="1"/>
    <col min="9987" max="9987" width="9.7109375" style="88" bestFit="1" customWidth="1"/>
    <col min="9988" max="9988" width="11.5703125" style="88" bestFit="1" customWidth="1"/>
    <col min="9989" max="9990" width="8.5703125" style="88" bestFit="1" customWidth="1"/>
    <col min="9991" max="9991" width="0.7109375" style="88" customWidth="1"/>
    <col min="9992" max="9992" width="10.42578125" style="88" customWidth="1"/>
    <col min="9993" max="9993" width="9.5703125" style="88" bestFit="1" customWidth="1"/>
    <col min="9994" max="9997" width="9.42578125" style="88" customWidth="1"/>
    <col min="9998" max="9998" width="11.5703125" style="88" customWidth="1"/>
    <col min="9999" max="9999" width="10.42578125" style="88" customWidth="1"/>
    <col min="10000" max="10000" width="9.42578125" style="88" customWidth="1"/>
    <col min="10001" max="10001" width="11" style="88" customWidth="1"/>
    <col min="10002" max="10002" width="10.85546875" style="88" customWidth="1"/>
    <col min="10003" max="10003" width="11.42578125" style="88" customWidth="1"/>
    <col min="10004" max="10240" width="9.140625" style="88"/>
    <col min="10241" max="10241" width="9" style="88" bestFit="1" customWidth="1"/>
    <col min="10242" max="10242" width="61.85546875" style="88" customWidth="1"/>
    <col min="10243" max="10243" width="9.7109375" style="88" bestFit="1" customWidth="1"/>
    <col min="10244" max="10244" width="11.5703125" style="88" bestFit="1" customWidth="1"/>
    <col min="10245" max="10246" width="8.5703125" style="88" bestFit="1" customWidth="1"/>
    <col min="10247" max="10247" width="0.7109375" style="88" customWidth="1"/>
    <col min="10248" max="10248" width="10.42578125" style="88" customWidth="1"/>
    <col min="10249" max="10249" width="9.5703125" style="88" bestFit="1" customWidth="1"/>
    <col min="10250" max="10253" width="9.42578125" style="88" customWidth="1"/>
    <col min="10254" max="10254" width="11.5703125" style="88" customWidth="1"/>
    <col min="10255" max="10255" width="10.42578125" style="88" customWidth="1"/>
    <col min="10256" max="10256" width="9.42578125" style="88" customWidth="1"/>
    <col min="10257" max="10257" width="11" style="88" customWidth="1"/>
    <col min="10258" max="10258" width="10.85546875" style="88" customWidth="1"/>
    <col min="10259" max="10259" width="11.42578125" style="88" customWidth="1"/>
    <col min="10260" max="10496" width="9.140625" style="88"/>
    <col min="10497" max="10497" width="9" style="88" bestFit="1" customWidth="1"/>
    <col min="10498" max="10498" width="61.85546875" style="88" customWidth="1"/>
    <col min="10499" max="10499" width="9.7109375" style="88" bestFit="1" customWidth="1"/>
    <col min="10500" max="10500" width="11.5703125" style="88" bestFit="1" customWidth="1"/>
    <col min="10501" max="10502" width="8.5703125" style="88" bestFit="1" customWidth="1"/>
    <col min="10503" max="10503" width="0.7109375" style="88" customWidth="1"/>
    <col min="10504" max="10504" width="10.42578125" style="88" customWidth="1"/>
    <col min="10505" max="10505" width="9.5703125" style="88" bestFit="1" customWidth="1"/>
    <col min="10506" max="10509" width="9.42578125" style="88" customWidth="1"/>
    <col min="10510" max="10510" width="11.5703125" style="88" customWidth="1"/>
    <col min="10511" max="10511" width="10.42578125" style="88" customWidth="1"/>
    <col min="10512" max="10512" width="9.42578125" style="88" customWidth="1"/>
    <col min="10513" max="10513" width="11" style="88" customWidth="1"/>
    <col min="10514" max="10514" width="10.85546875" style="88" customWidth="1"/>
    <col min="10515" max="10515" width="11.42578125" style="88" customWidth="1"/>
    <col min="10516" max="10752" width="9.140625" style="88"/>
    <col min="10753" max="10753" width="9" style="88" bestFit="1" customWidth="1"/>
    <col min="10754" max="10754" width="61.85546875" style="88" customWidth="1"/>
    <col min="10755" max="10755" width="9.7109375" style="88" bestFit="1" customWidth="1"/>
    <col min="10756" max="10756" width="11.5703125" style="88" bestFit="1" customWidth="1"/>
    <col min="10757" max="10758" width="8.5703125" style="88" bestFit="1" customWidth="1"/>
    <col min="10759" max="10759" width="0.7109375" style="88" customWidth="1"/>
    <col min="10760" max="10760" width="10.42578125" style="88" customWidth="1"/>
    <col min="10761" max="10761" width="9.5703125" style="88" bestFit="1" customWidth="1"/>
    <col min="10762" max="10765" width="9.42578125" style="88" customWidth="1"/>
    <col min="10766" max="10766" width="11.5703125" style="88" customWidth="1"/>
    <col min="10767" max="10767" width="10.42578125" style="88" customWidth="1"/>
    <col min="10768" max="10768" width="9.42578125" style="88" customWidth="1"/>
    <col min="10769" max="10769" width="11" style="88" customWidth="1"/>
    <col min="10770" max="10770" width="10.85546875" style="88" customWidth="1"/>
    <col min="10771" max="10771" width="11.42578125" style="88" customWidth="1"/>
    <col min="10772" max="11008" width="9.140625" style="88"/>
    <col min="11009" max="11009" width="9" style="88" bestFit="1" customWidth="1"/>
    <col min="11010" max="11010" width="61.85546875" style="88" customWidth="1"/>
    <col min="11011" max="11011" width="9.7109375" style="88" bestFit="1" customWidth="1"/>
    <col min="11012" max="11012" width="11.5703125" style="88" bestFit="1" customWidth="1"/>
    <col min="11013" max="11014" width="8.5703125" style="88" bestFit="1" customWidth="1"/>
    <col min="11015" max="11015" width="0.7109375" style="88" customWidth="1"/>
    <col min="11016" max="11016" width="10.42578125" style="88" customWidth="1"/>
    <col min="11017" max="11017" width="9.5703125" style="88" bestFit="1" customWidth="1"/>
    <col min="11018" max="11021" width="9.42578125" style="88" customWidth="1"/>
    <col min="11022" max="11022" width="11.5703125" style="88" customWidth="1"/>
    <col min="11023" max="11023" width="10.42578125" style="88" customWidth="1"/>
    <col min="11024" max="11024" width="9.42578125" style="88" customWidth="1"/>
    <col min="11025" max="11025" width="11" style="88" customWidth="1"/>
    <col min="11026" max="11026" width="10.85546875" style="88" customWidth="1"/>
    <col min="11027" max="11027" width="11.42578125" style="88" customWidth="1"/>
    <col min="11028" max="11264" width="9.140625" style="88"/>
    <col min="11265" max="11265" width="9" style="88" bestFit="1" customWidth="1"/>
    <col min="11266" max="11266" width="61.85546875" style="88" customWidth="1"/>
    <col min="11267" max="11267" width="9.7109375" style="88" bestFit="1" customWidth="1"/>
    <col min="11268" max="11268" width="11.5703125" style="88" bestFit="1" customWidth="1"/>
    <col min="11269" max="11270" width="8.5703125" style="88" bestFit="1" customWidth="1"/>
    <col min="11271" max="11271" width="0.7109375" style="88" customWidth="1"/>
    <col min="11272" max="11272" width="10.42578125" style="88" customWidth="1"/>
    <col min="11273" max="11273" width="9.5703125" style="88" bestFit="1" customWidth="1"/>
    <col min="11274" max="11277" width="9.42578125" style="88" customWidth="1"/>
    <col min="11278" max="11278" width="11.5703125" style="88" customWidth="1"/>
    <col min="11279" max="11279" width="10.42578125" style="88" customWidth="1"/>
    <col min="11280" max="11280" width="9.42578125" style="88" customWidth="1"/>
    <col min="11281" max="11281" width="11" style="88" customWidth="1"/>
    <col min="11282" max="11282" width="10.85546875" style="88" customWidth="1"/>
    <col min="11283" max="11283" width="11.42578125" style="88" customWidth="1"/>
    <col min="11284" max="11520" width="9.140625" style="88"/>
    <col min="11521" max="11521" width="9" style="88" bestFit="1" customWidth="1"/>
    <col min="11522" max="11522" width="61.85546875" style="88" customWidth="1"/>
    <col min="11523" max="11523" width="9.7109375" style="88" bestFit="1" customWidth="1"/>
    <col min="11524" max="11524" width="11.5703125" style="88" bestFit="1" customWidth="1"/>
    <col min="11525" max="11526" width="8.5703125" style="88" bestFit="1" customWidth="1"/>
    <col min="11527" max="11527" width="0.7109375" style="88" customWidth="1"/>
    <col min="11528" max="11528" width="10.42578125" style="88" customWidth="1"/>
    <col min="11529" max="11529" width="9.5703125" style="88" bestFit="1" customWidth="1"/>
    <col min="11530" max="11533" width="9.42578125" style="88" customWidth="1"/>
    <col min="11534" max="11534" width="11.5703125" style="88" customWidth="1"/>
    <col min="11535" max="11535" width="10.42578125" style="88" customWidth="1"/>
    <col min="11536" max="11536" width="9.42578125" style="88" customWidth="1"/>
    <col min="11537" max="11537" width="11" style="88" customWidth="1"/>
    <col min="11538" max="11538" width="10.85546875" style="88" customWidth="1"/>
    <col min="11539" max="11539" width="11.42578125" style="88" customWidth="1"/>
    <col min="11540" max="11776" width="9.140625" style="88"/>
    <col min="11777" max="11777" width="9" style="88" bestFit="1" customWidth="1"/>
    <col min="11778" max="11778" width="61.85546875" style="88" customWidth="1"/>
    <col min="11779" max="11779" width="9.7109375" style="88" bestFit="1" customWidth="1"/>
    <col min="11780" max="11780" width="11.5703125" style="88" bestFit="1" customWidth="1"/>
    <col min="11781" max="11782" width="8.5703125" style="88" bestFit="1" customWidth="1"/>
    <col min="11783" max="11783" width="0.7109375" style="88" customWidth="1"/>
    <col min="11784" max="11784" width="10.42578125" style="88" customWidth="1"/>
    <col min="11785" max="11785" width="9.5703125" style="88" bestFit="1" customWidth="1"/>
    <col min="11786" max="11789" width="9.42578125" style="88" customWidth="1"/>
    <col min="11790" max="11790" width="11.5703125" style="88" customWidth="1"/>
    <col min="11791" max="11791" width="10.42578125" style="88" customWidth="1"/>
    <col min="11792" max="11792" width="9.42578125" style="88" customWidth="1"/>
    <col min="11793" max="11793" width="11" style="88" customWidth="1"/>
    <col min="11794" max="11794" width="10.85546875" style="88" customWidth="1"/>
    <col min="11795" max="11795" width="11.42578125" style="88" customWidth="1"/>
    <col min="11796" max="12032" width="9.140625" style="88"/>
    <col min="12033" max="12033" width="9" style="88" bestFit="1" customWidth="1"/>
    <col min="12034" max="12034" width="61.85546875" style="88" customWidth="1"/>
    <col min="12035" max="12035" width="9.7109375" style="88" bestFit="1" customWidth="1"/>
    <col min="12036" max="12036" width="11.5703125" style="88" bestFit="1" customWidth="1"/>
    <col min="12037" max="12038" width="8.5703125" style="88" bestFit="1" customWidth="1"/>
    <col min="12039" max="12039" width="0.7109375" style="88" customWidth="1"/>
    <col min="12040" max="12040" width="10.42578125" style="88" customWidth="1"/>
    <col min="12041" max="12041" width="9.5703125" style="88" bestFit="1" customWidth="1"/>
    <col min="12042" max="12045" width="9.42578125" style="88" customWidth="1"/>
    <col min="12046" max="12046" width="11.5703125" style="88" customWidth="1"/>
    <col min="12047" max="12047" width="10.42578125" style="88" customWidth="1"/>
    <col min="12048" max="12048" width="9.42578125" style="88" customWidth="1"/>
    <col min="12049" max="12049" width="11" style="88" customWidth="1"/>
    <col min="12050" max="12050" width="10.85546875" style="88" customWidth="1"/>
    <col min="12051" max="12051" width="11.42578125" style="88" customWidth="1"/>
    <col min="12052" max="12288" width="9.140625" style="88"/>
    <col min="12289" max="12289" width="9" style="88" bestFit="1" customWidth="1"/>
    <col min="12290" max="12290" width="61.85546875" style="88" customWidth="1"/>
    <col min="12291" max="12291" width="9.7109375" style="88" bestFit="1" customWidth="1"/>
    <col min="12292" max="12292" width="11.5703125" style="88" bestFit="1" customWidth="1"/>
    <col min="12293" max="12294" width="8.5703125" style="88" bestFit="1" customWidth="1"/>
    <col min="12295" max="12295" width="0.7109375" style="88" customWidth="1"/>
    <col min="12296" max="12296" width="10.42578125" style="88" customWidth="1"/>
    <col min="12297" max="12297" width="9.5703125" style="88" bestFit="1" customWidth="1"/>
    <col min="12298" max="12301" width="9.42578125" style="88" customWidth="1"/>
    <col min="12302" max="12302" width="11.5703125" style="88" customWidth="1"/>
    <col min="12303" max="12303" width="10.42578125" style="88" customWidth="1"/>
    <col min="12304" max="12304" width="9.42578125" style="88" customWidth="1"/>
    <col min="12305" max="12305" width="11" style="88" customWidth="1"/>
    <col min="12306" max="12306" width="10.85546875" style="88" customWidth="1"/>
    <col min="12307" max="12307" width="11.42578125" style="88" customWidth="1"/>
    <col min="12308" max="12544" width="9.140625" style="88"/>
    <col min="12545" max="12545" width="9" style="88" bestFit="1" customWidth="1"/>
    <col min="12546" max="12546" width="61.85546875" style="88" customWidth="1"/>
    <col min="12547" max="12547" width="9.7109375" style="88" bestFit="1" customWidth="1"/>
    <col min="12548" max="12548" width="11.5703125" style="88" bestFit="1" customWidth="1"/>
    <col min="12549" max="12550" width="8.5703125" style="88" bestFit="1" customWidth="1"/>
    <col min="12551" max="12551" width="0.7109375" style="88" customWidth="1"/>
    <col min="12552" max="12552" width="10.42578125" style="88" customWidth="1"/>
    <col min="12553" max="12553" width="9.5703125" style="88" bestFit="1" customWidth="1"/>
    <col min="12554" max="12557" width="9.42578125" style="88" customWidth="1"/>
    <col min="12558" max="12558" width="11.5703125" style="88" customWidth="1"/>
    <col min="12559" max="12559" width="10.42578125" style="88" customWidth="1"/>
    <col min="12560" max="12560" width="9.42578125" style="88" customWidth="1"/>
    <col min="12561" max="12561" width="11" style="88" customWidth="1"/>
    <col min="12562" max="12562" width="10.85546875" style="88" customWidth="1"/>
    <col min="12563" max="12563" width="11.42578125" style="88" customWidth="1"/>
    <col min="12564" max="12800" width="9.140625" style="88"/>
    <col min="12801" max="12801" width="9" style="88" bestFit="1" customWidth="1"/>
    <col min="12802" max="12802" width="61.85546875" style="88" customWidth="1"/>
    <col min="12803" max="12803" width="9.7109375" style="88" bestFit="1" customWidth="1"/>
    <col min="12804" max="12804" width="11.5703125" style="88" bestFit="1" customWidth="1"/>
    <col min="12805" max="12806" width="8.5703125" style="88" bestFit="1" customWidth="1"/>
    <col min="12807" max="12807" width="0.7109375" style="88" customWidth="1"/>
    <col min="12808" max="12808" width="10.42578125" style="88" customWidth="1"/>
    <col min="12809" max="12809" width="9.5703125" style="88" bestFit="1" customWidth="1"/>
    <col min="12810" max="12813" width="9.42578125" style="88" customWidth="1"/>
    <col min="12814" max="12814" width="11.5703125" style="88" customWidth="1"/>
    <col min="12815" max="12815" width="10.42578125" style="88" customWidth="1"/>
    <col min="12816" max="12816" width="9.42578125" style="88" customWidth="1"/>
    <col min="12817" max="12817" width="11" style="88" customWidth="1"/>
    <col min="12818" max="12818" width="10.85546875" style="88" customWidth="1"/>
    <col min="12819" max="12819" width="11.42578125" style="88" customWidth="1"/>
    <col min="12820" max="13056" width="9.140625" style="88"/>
    <col min="13057" max="13057" width="9" style="88" bestFit="1" customWidth="1"/>
    <col min="13058" max="13058" width="61.85546875" style="88" customWidth="1"/>
    <col min="13059" max="13059" width="9.7109375" style="88" bestFit="1" customWidth="1"/>
    <col min="13060" max="13060" width="11.5703125" style="88" bestFit="1" customWidth="1"/>
    <col min="13061" max="13062" width="8.5703125" style="88" bestFit="1" customWidth="1"/>
    <col min="13063" max="13063" width="0.7109375" style="88" customWidth="1"/>
    <col min="13064" max="13064" width="10.42578125" style="88" customWidth="1"/>
    <col min="13065" max="13065" width="9.5703125" style="88" bestFit="1" customWidth="1"/>
    <col min="13066" max="13069" width="9.42578125" style="88" customWidth="1"/>
    <col min="13070" max="13070" width="11.5703125" style="88" customWidth="1"/>
    <col min="13071" max="13071" width="10.42578125" style="88" customWidth="1"/>
    <col min="13072" max="13072" width="9.42578125" style="88" customWidth="1"/>
    <col min="13073" max="13073" width="11" style="88" customWidth="1"/>
    <col min="13074" max="13074" width="10.85546875" style="88" customWidth="1"/>
    <col min="13075" max="13075" width="11.42578125" style="88" customWidth="1"/>
    <col min="13076" max="13312" width="9.140625" style="88"/>
    <col min="13313" max="13313" width="9" style="88" bestFit="1" customWidth="1"/>
    <col min="13314" max="13314" width="61.85546875" style="88" customWidth="1"/>
    <col min="13315" max="13315" width="9.7109375" style="88" bestFit="1" customWidth="1"/>
    <col min="13316" max="13316" width="11.5703125" style="88" bestFit="1" customWidth="1"/>
    <col min="13317" max="13318" width="8.5703125" style="88" bestFit="1" customWidth="1"/>
    <col min="13319" max="13319" width="0.7109375" style="88" customWidth="1"/>
    <col min="13320" max="13320" width="10.42578125" style="88" customWidth="1"/>
    <col min="13321" max="13321" width="9.5703125" style="88" bestFit="1" customWidth="1"/>
    <col min="13322" max="13325" width="9.42578125" style="88" customWidth="1"/>
    <col min="13326" max="13326" width="11.5703125" style="88" customWidth="1"/>
    <col min="13327" max="13327" width="10.42578125" style="88" customWidth="1"/>
    <col min="13328" max="13328" width="9.42578125" style="88" customWidth="1"/>
    <col min="13329" max="13329" width="11" style="88" customWidth="1"/>
    <col min="13330" max="13330" width="10.85546875" style="88" customWidth="1"/>
    <col min="13331" max="13331" width="11.42578125" style="88" customWidth="1"/>
    <col min="13332" max="13568" width="9.140625" style="88"/>
    <col min="13569" max="13569" width="9" style="88" bestFit="1" customWidth="1"/>
    <col min="13570" max="13570" width="61.85546875" style="88" customWidth="1"/>
    <col min="13571" max="13571" width="9.7109375" style="88" bestFit="1" customWidth="1"/>
    <col min="13572" max="13572" width="11.5703125" style="88" bestFit="1" customWidth="1"/>
    <col min="13573" max="13574" width="8.5703125" style="88" bestFit="1" customWidth="1"/>
    <col min="13575" max="13575" width="0.7109375" style="88" customWidth="1"/>
    <col min="13576" max="13576" width="10.42578125" style="88" customWidth="1"/>
    <col min="13577" max="13577" width="9.5703125" style="88" bestFit="1" customWidth="1"/>
    <col min="13578" max="13581" width="9.42578125" style="88" customWidth="1"/>
    <col min="13582" max="13582" width="11.5703125" style="88" customWidth="1"/>
    <col min="13583" max="13583" width="10.42578125" style="88" customWidth="1"/>
    <col min="13584" max="13584" width="9.42578125" style="88" customWidth="1"/>
    <col min="13585" max="13585" width="11" style="88" customWidth="1"/>
    <col min="13586" max="13586" width="10.85546875" style="88" customWidth="1"/>
    <col min="13587" max="13587" width="11.42578125" style="88" customWidth="1"/>
    <col min="13588" max="13824" width="9.140625" style="88"/>
    <col min="13825" max="13825" width="9" style="88" bestFit="1" customWidth="1"/>
    <col min="13826" max="13826" width="61.85546875" style="88" customWidth="1"/>
    <col min="13827" max="13827" width="9.7109375" style="88" bestFit="1" customWidth="1"/>
    <col min="13828" max="13828" width="11.5703125" style="88" bestFit="1" customWidth="1"/>
    <col min="13829" max="13830" width="8.5703125" style="88" bestFit="1" customWidth="1"/>
    <col min="13831" max="13831" width="0.7109375" style="88" customWidth="1"/>
    <col min="13832" max="13832" width="10.42578125" style="88" customWidth="1"/>
    <col min="13833" max="13833" width="9.5703125" style="88" bestFit="1" customWidth="1"/>
    <col min="13834" max="13837" width="9.42578125" style="88" customWidth="1"/>
    <col min="13838" max="13838" width="11.5703125" style="88" customWidth="1"/>
    <col min="13839" max="13839" width="10.42578125" style="88" customWidth="1"/>
    <col min="13840" max="13840" width="9.42578125" style="88" customWidth="1"/>
    <col min="13841" max="13841" width="11" style="88" customWidth="1"/>
    <col min="13842" max="13842" width="10.85546875" style="88" customWidth="1"/>
    <col min="13843" max="13843" width="11.42578125" style="88" customWidth="1"/>
    <col min="13844" max="14080" width="9.140625" style="88"/>
    <col min="14081" max="14081" width="9" style="88" bestFit="1" customWidth="1"/>
    <col min="14082" max="14082" width="61.85546875" style="88" customWidth="1"/>
    <col min="14083" max="14083" width="9.7109375" style="88" bestFit="1" customWidth="1"/>
    <col min="14084" max="14084" width="11.5703125" style="88" bestFit="1" customWidth="1"/>
    <col min="14085" max="14086" width="8.5703125" style="88" bestFit="1" customWidth="1"/>
    <col min="14087" max="14087" width="0.7109375" style="88" customWidth="1"/>
    <col min="14088" max="14088" width="10.42578125" style="88" customWidth="1"/>
    <col min="14089" max="14089" width="9.5703125" style="88" bestFit="1" customWidth="1"/>
    <col min="14090" max="14093" width="9.42578125" style="88" customWidth="1"/>
    <col min="14094" max="14094" width="11.5703125" style="88" customWidth="1"/>
    <col min="14095" max="14095" width="10.42578125" style="88" customWidth="1"/>
    <col min="14096" max="14096" width="9.42578125" style="88" customWidth="1"/>
    <col min="14097" max="14097" width="11" style="88" customWidth="1"/>
    <col min="14098" max="14098" width="10.85546875" style="88" customWidth="1"/>
    <col min="14099" max="14099" width="11.42578125" style="88" customWidth="1"/>
    <col min="14100" max="14336" width="9.140625" style="88"/>
    <col min="14337" max="14337" width="9" style="88" bestFit="1" customWidth="1"/>
    <col min="14338" max="14338" width="61.85546875" style="88" customWidth="1"/>
    <col min="14339" max="14339" width="9.7109375" style="88" bestFit="1" customWidth="1"/>
    <col min="14340" max="14340" width="11.5703125" style="88" bestFit="1" customWidth="1"/>
    <col min="14341" max="14342" width="8.5703125" style="88" bestFit="1" customWidth="1"/>
    <col min="14343" max="14343" width="0.7109375" style="88" customWidth="1"/>
    <col min="14344" max="14344" width="10.42578125" style="88" customWidth="1"/>
    <col min="14345" max="14345" width="9.5703125" style="88" bestFit="1" customWidth="1"/>
    <col min="14346" max="14349" width="9.42578125" style="88" customWidth="1"/>
    <col min="14350" max="14350" width="11.5703125" style="88" customWidth="1"/>
    <col min="14351" max="14351" width="10.42578125" style="88" customWidth="1"/>
    <col min="14352" max="14352" width="9.42578125" style="88" customWidth="1"/>
    <col min="14353" max="14353" width="11" style="88" customWidth="1"/>
    <col min="14354" max="14354" width="10.85546875" style="88" customWidth="1"/>
    <col min="14355" max="14355" width="11.42578125" style="88" customWidth="1"/>
    <col min="14356" max="14592" width="9.140625" style="88"/>
    <col min="14593" max="14593" width="9" style="88" bestFit="1" customWidth="1"/>
    <col min="14594" max="14594" width="61.85546875" style="88" customWidth="1"/>
    <col min="14595" max="14595" width="9.7109375" style="88" bestFit="1" customWidth="1"/>
    <col min="14596" max="14596" width="11.5703125" style="88" bestFit="1" customWidth="1"/>
    <col min="14597" max="14598" width="8.5703125" style="88" bestFit="1" customWidth="1"/>
    <col min="14599" max="14599" width="0.7109375" style="88" customWidth="1"/>
    <col min="14600" max="14600" width="10.42578125" style="88" customWidth="1"/>
    <col min="14601" max="14601" width="9.5703125" style="88" bestFit="1" customWidth="1"/>
    <col min="14602" max="14605" width="9.42578125" style="88" customWidth="1"/>
    <col min="14606" max="14606" width="11.5703125" style="88" customWidth="1"/>
    <col min="14607" max="14607" width="10.42578125" style="88" customWidth="1"/>
    <col min="14608" max="14608" width="9.42578125" style="88" customWidth="1"/>
    <col min="14609" max="14609" width="11" style="88" customWidth="1"/>
    <col min="14610" max="14610" width="10.85546875" style="88" customWidth="1"/>
    <col min="14611" max="14611" width="11.42578125" style="88" customWidth="1"/>
    <col min="14612" max="14848" width="9.140625" style="88"/>
    <col min="14849" max="14849" width="9" style="88" bestFit="1" customWidth="1"/>
    <col min="14850" max="14850" width="61.85546875" style="88" customWidth="1"/>
    <col min="14851" max="14851" width="9.7109375" style="88" bestFit="1" customWidth="1"/>
    <col min="14852" max="14852" width="11.5703125" style="88" bestFit="1" customWidth="1"/>
    <col min="14853" max="14854" width="8.5703125" style="88" bestFit="1" customWidth="1"/>
    <col min="14855" max="14855" width="0.7109375" style="88" customWidth="1"/>
    <col min="14856" max="14856" width="10.42578125" style="88" customWidth="1"/>
    <col min="14857" max="14857" width="9.5703125" style="88" bestFit="1" customWidth="1"/>
    <col min="14858" max="14861" width="9.42578125" style="88" customWidth="1"/>
    <col min="14862" max="14862" width="11.5703125" style="88" customWidth="1"/>
    <col min="14863" max="14863" width="10.42578125" style="88" customWidth="1"/>
    <col min="14864" max="14864" width="9.42578125" style="88" customWidth="1"/>
    <col min="14865" max="14865" width="11" style="88" customWidth="1"/>
    <col min="14866" max="14866" width="10.85546875" style="88" customWidth="1"/>
    <col min="14867" max="14867" width="11.42578125" style="88" customWidth="1"/>
    <col min="14868" max="15104" width="9.140625" style="88"/>
    <col min="15105" max="15105" width="9" style="88" bestFit="1" customWidth="1"/>
    <col min="15106" max="15106" width="61.85546875" style="88" customWidth="1"/>
    <col min="15107" max="15107" width="9.7109375" style="88" bestFit="1" customWidth="1"/>
    <col min="15108" max="15108" width="11.5703125" style="88" bestFit="1" customWidth="1"/>
    <col min="15109" max="15110" width="8.5703125" style="88" bestFit="1" customWidth="1"/>
    <col min="15111" max="15111" width="0.7109375" style="88" customWidth="1"/>
    <col min="15112" max="15112" width="10.42578125" style="88" customWidth="1"/>
    <col min="15113" max="15113" width="9.5703125" style="88" bestFit="1" customWidth="1"/>
    <col min="15114" max="15117" width="9.42578125" style="88" customWidth="1"/>
    <col min="15118" max="15118" width="11.5703125" style="88" customWidth="1"/>
    <col min="15119" max="15119" width="10.42578125" style="88" customWidth="1"/>
    <col min="15120" max="15120" width="9.42578125" style="88" customWidth="1"/>
    <col min="15121" max="15121" width="11" style="88" customWidth="1"/>
    <col min="15122" max="15122" width="10.85546875" style="88" customWidth="1"/>
    <col min="15123" max="15123" width="11.42578125" style="88" customWidth="1"/>
    <col min="15124" max="15360" width="9.140625" style="88"/>
    <col min="15361" max="15361" width="9" style="88" bestFit="1" customWidth="1"/>
    <col min="15362" max="15362" width="61.85546875" style="88" customWidth="1"/>
    <col min="15363" max="15363" width="9.7109375" style="88" bestFit="1" customWidth="1"/>
    <col min="15364" max="15364" width="11.5703125" style="88" bestFit="1" customWidth="1"/>
    <col min="15365" max="15366" width="8.5703125" style="88" bestFit="1" customWidth="1"/>
    <col min="15367" max="15367" width="0.7109375" style="88" customWidth="1"/>
    <col min="15368" max="15368" width="10.42578125" style="88" customWidth="1"/>
    <col min="15369" max="15369" width="9.5703125" style="88" bestFit="1" customWidth="1"/>
    <col min="15370" max="15373" width="9.42578125" style="88" customWidth="1"/>
    <col min="15374" max="15374" width="11.5703125" style="88" customWidth="1"/>
    <col min="15375" max="15375" width="10.42578125" style="88" customWidth="1"/>
    <col min="15376" max="15376" width="9.42578125" style="88" customWidth="1"/>
    <col min="15377" max="15377" width="11" style="88" customWidth="1"/>
    <col min="15378" max="15378" width="10.85546875" style="88" customWidth="1"/>
    <col min="15379" max="15379" width="11.42578125" style="88" customWidth="1"/>
    <col min="15380" max="15616" width="9.140625" style="88"/>
    <col min="15617" max="15617" width="9" style="88" bestFit="1" customWidth="1"/>
    <col min="15618" max="15618" width="61.85546875" style="88" customWidth="1"/>
    <col min="15619" max="15619" width="9.7109375" style="88" bestFit="1" customWidth="1"/>
    <col min="15620" max="15620" width="11.5703125" style="88" bestFit="1" customWidth="1"/>
    <col min="15621" max="15622" width="8.5703125" style="88" bestFit="1" customWidth="1"/>
    <col min="15623" max="15623" width="0.7109375" style="88" customWidth="1"/>
    <col min="15624" max="15624" width="10.42578125" style="88" customWidth="1"/>
    <col min="15625" max="15625" width="9.5703125" style="88" bestFit="1" customWidth="1"/>
    <col min="15626" max="15629" width="9.42578125" style="88" customWidth="1"/>
    <col min="15630" max="15630" width="11.5703125" style="88" customWidth="1"/>
    <col min="15631" max="15631" width="10.42578125" style="88" customWidth="1"/>
    <col min="15632" max="15632" width="9.42578125" style="88" customWidth="1"/>
    <col min="15633" max="15633" width="11" style="88" customWidth="1"/>
    <col min="15634" max="15634" width="10.85546875" style="88" customWidth="1"/>
    <col min="15635" max="15635" width="11.42578125" style="88" customWidth="1"/>
    <col min="15636" max="15872" width="9.140625" style="88"/>
    <col min="15873" max="15873" width="9" style="88" bestFit="1" customWidth="1"/>
    <col min="15874" max="15874" width="61.85546875" style="88" customWidth="1"/>
    <col min="15875" max="15875" width="9.7109375" style="88" bestFit="1" customWidth="1"/>
    <col min="15876" max="15876" width="11.5703125" style="88" bestFit="1" customWidth="1"/>
    <col min="15877" max="15878" width="8.5703125" style="88" bestFit="1" customWidth="1"/>
    <col min="15879" max="15879" width="0.7109375" style="88" customWidth="1"/>
    <col min="15880" max="15880" width="10.42578125" style="88" customWidth="1"/>
    <col min="15881" max="15881" width="9.5703125" style="88" bestFit="1" customWidth="1"/>
    <col min="15882" max="15885" width="9.42578125" style="88" customWidth="1"/>
    <col min="15886" max="15886" width="11.5703125" style="88" customWidth="1"/>
    <col min="15887" max="15887" width="10.42578125" style="88" customWidth="1"/>
    <col min="15888" max="15888" width="9.42578125" style="88" customWidth="1"/>
    <col min="15889" max="15889" width="11" style="88" customWidth="1"/>
    <col min="15890" max="15890" width="10.85546875" style="88" customWidth="1"/>
    <col min="15891" max="15891" width="11.42578125" style="88" customWidth="1"/>
    <col min="15892" max="16128" width="9.140625" style="88"/>
    <col min="16129" max="16129" width="9" style="88" bestFit="1" customWidth="1"/>
    <col min="16130" max="16130" width="61.85546875" style="88" customWidth="1"/>
    <col min="16131" max="16131" width="9.7109375" style="88" bestFit="1" customWidth="1"/>
    <col min="16132" max="16132" width="11.5703125" style="88" bestFit="1" customWidth="1"/>
    <col min="16133" max="16134" width="8.5703125" style="88" bestFit="1" customWidth="1"/>
    <col min="16135" max="16135" width="0.7109375" style="88" customWidth="1"/>
    <col min="16136" max="16136" width="10.42578125" style="88" customWidth="1"/>
    <col min="16137" max="16137" width="9.5703125" style="88" bestFit="1" customWidth="1"/>
    <col min="16138" max="16141" width="9.42578125" style="88" customWidth="1"/>
    <col min="16142" max="16142" width="11.5703125" style="88" customWidth="1"/>
    <col min="16143" max="16143" width="10.42578125" style="88" customWidth="1"/>
    <col min="16144" max="16144" width="9.42578125" style="88" customWidth="1"/>
    <col min="16145" max="16145" width="11" style="88" customWidth="1"/>
    <col min="16146" max="16146" width="10.85546875" style="88" customWidth="1"/>
    <col min="16147" max="16147" width="11.42578125" style="88" customWidth="1"/>
    <col min="16148" max="16384" width="9.140625" style="88"/>
  </cols>
  <sheetData>
    <row r="1" spans="1:19" ht="15.75">
      <c r="A1" s="1398" t="s">
        <v>476</v>
      </c>
      <c r="B1" s="1396"/>
      <c r="C1" s="1396"/>
      <c r="D1" s="1396"/>
      <c r="E1" s="1396"/>
      <c r="F1" s="1396"/>
      <c r="G1" s="1396"/>
      <c r="H1" s="1396"/>
      <c r="I1" s="1396"/>
      <c r="J1" s="1396"/>
      <c r="K1" s="1396"/>
      <c r="L1" s="1396"/>
      <c r="M1" s="1396"/>
      <c r="N1" s="1396"/>
      <c r="O1" s="1396"/>
      <c r="P1" s="1396"/>
      <c r="Q1" s="1396"/>
      <c r="R1" s="1396"/>
      <c r="S1" s="1397"/>
    </row>
    <row r="2" spans="1:19">
      <c r="A2" s="69"/>
      <c r="B2" s="106"/>
      <c r="C2" s="95"/>
      <c r="D2" s="95"/>
      <c r="E2" s="95"/>
      <c r="F2" s="108"/>
      <c r="G2" s="108"/>
      <c r="I2" s="108"/>
      <c r="J2" s="108"/>
      <c r="K2" s="108"/>
      <c r="L2" s="108"/>
      <c r="M2" s="108"/>
      <c r="N2" s="108"/>
    </row>
    <row r="3" spans="1:19">
      <c r="A3" s="91"/>
      <c r="B3" s="110"/>
      <c r="C3" s="220" t="s">
        <v>87</v>
      </c>
      <c r="D3" s="169"/>
      <c r="E3" s="169"/>
      <c r="F3" s="170"/>
      <c r="G3" s="114"/>
      <c r="H3" s="1390" t="s">
        <v>227</v>
      </c>
      <c r="I3" s="1390"/>
      <c r="J3" s="1390"/>
      <c r="K3" s="1390"/>
      <c r="L3" s="1390"/>
      <c r="M3" s="1390"/>
      <c r="N3" s="1391" t="s">
        <v>228</v>
      </c>
      <c r="O3" s="1391"/>
      <c r="P3" s="1391"/>
      <c r="Q3" s="1391"/>
      <c r="R3" s="1391"/>
      <c r="S3" s="1391"/>
    </row>
    <row r="4" spans="1:19">
      <c r="A4" s="171" t="s">
        <v>88</v>
      </c>
      <c r="B4" s="116" t="s">
        <v>89</v>
      </c>
      <c r="C4" s="172" t="s">
        <v>90</v>
      </c>
      <c r="D4" s="172" t="s">
        <v>91</v>
      </c>
      <c r="E4" s="172" t="s">
        <v>92</v>
      </c>
      <c r="F4" s="173" t="s">
        <v>0</v>
      </c>
      <c r="G4" s="119"/>
      <c r="H4" s="120">
        <v>2015</v>
      </c>
      <c r="I4" s="120">
        <v>2016</v>
      </c>
      <c r="J4" s="120">
        <v>2017</v>
      </c>
      <c r="K4" s="120">
        <v>2018</v>
      </c>
      <c r="L4" s="120">
        <v>2019</v>
      </c>
      <c r="M4" s="120">
        <v>2020</v>
      </c>
      <c r="N4" s="120">
        <v>2015</v>
      </c>
      <c r="O4" s="120">
        <v>2016</v>
      </c>
      <c r="P4" s="120">
        <v>2017</v>
      </c>
      <c r="Q4" s="120">
        <v>2018</v>
      </c>
      <c r="R4" s="120">
        <v>2019</v>
      </c>
      <c r="S4" s="120">
        <v>2020</v>
      </c>
    </row>
    <row r="5" spans="1:19">
      <c r="A5" s="128" t="s">
        <v>93</v>
      </c>
      <c r="B5" s="122" t="s">
        <v>94</v>
      </c>
      <c r="C5" s="124" t="s">
        <v>95</v>
      </c>
      <c r="D5" s="124" t="s">
        <v>96</v>
      </c>
      <c r="E5" s="124" t="s">
        <v>86</v>
      </c>
      <c r="F5" s="174" t="s">
        <v>98</v>
      </c>
      <c r="G5" s="126"/>
      <c r="H5" s="127"/>
      <c r="I5" s="127"/>
      <c r="J5" s="127"/>
      <c r="K5" s="127"/>
      <c r="L5" s="127"/>
      <c r="M5" s="127"/>
      <c r="N5" s="127"/>
      <c r="O5" s="127"/>
      <c r="P5" s="128"/>
      <c r="Q5" s="128"/>
      <c r="R5" s="128"/>
      <c r="S5" s="128"/>
    </row>
    <row r="6" spans="1:19">
      <c r="A6" s="171"/>
      <c r="B6" s="129" t="s">
        <v>99</v>
      </c>
      <c r="C6" s="176"/>
      <c r="D6" s="177"/>
      <c r="E6" s="177"/>
      <c r="F6" s="131"/>
      <c r="G6" s="132"/>
      <c r="H6" s="179"/>
      <c r="I6" s="179"/>
      <c r="J6" s="179"/>
      <c r="K6" s="179"/>
      <c r="L6" s="179"/>
      <c r="M6" s="179"/>
      <c r="N6" s="92"/>
      <c r="O6" s="92"/>
      <c r="P6" s="92"/>
      <c r="Q6" s="92"/>
      <c r="R6" s="92"/>
      <c r="S6" s="92"/>
    </row>
    <row r="7" spans="1:19">
      <c r="A7" s="92"/>
      <c r="B7" s="134"/>
      <c r="C7" s="176"/>
      <c r="D7" s="180"/>
      <c r="E7" s="180"/>
      <c r="F7" s="130"/>
      <c r="G7" s="135"/>
      <c r="H7" s="136"/>
      <c r="I7" s="136"/>
      <c r="J7" s="136"/>
      <c r="K7" s="136"/>
      <c r="L7" s="136"/>
      <c r="M7" s="136"/>
      <c r="N7" s="92"/>
      <c r="O7" s="92"/>
      <c r="P7" s="92"/>
      <c r="Q7" s="92"/>
      <c r="R7" s="92"/>
      <c r="S7" s="92"/>
    </row>
    <row r="8" spans="1:19">
      <c r="A8" s="181">
        <v>1.1000000000000001</v>
      </c>
      <c r="B8" s="134" t="s">
        <v>162</v>
      </c>
      <c r="C8" s="512">
        <v>6.0693641618497121E-2</v>
      </c>
      <c r="D8" s="134" t="str">
        <f>Inputs!$D$82</f>
        <v>Support staff</v>
      </c>
      <c r="E8" s="222">
        <v>1</v>
      </c>
      <c r="F8" s="130">
        <f>C8*E8</f>
        <v>6.0693641618497121E-2</v>
      </c>
      <c r="G8" s="135"/>
      <c r="H8" s="971">
        <f>Inputs!L$82</f>
        <v>68.441017362959727</v>
      </c>
      <c r="I8" s="971">
        <f>Inputs!M$82</f>
        <v>69.791189569063036</v>
      </c>
      <c r="J8" s="971">
        <f>Inputs!N$82</f>
        <v>71.02222509185215</v>
      </c>
      <c r="K8" s="971">
        <f>Inputs!O$82</f>
        <v>72.274974651437702</v>
      </c>
      <c r="L8" s="971">
        <f>Inputs!P$82</f>
        <v>73.549821258208297</v>
      </c>
      <c r="M8" s="971">
        <f>Inputs!Q$82</f>
        <v>74.847154678410959</v>
      </c>
      <c r="N8" s="971">
        <f t="shared" ref="N8:S8" si="0">H8*$F8</f>
        <v>4.1539345798328169</v>
      </c>
      <c r="O8" s="971">
        <f t="shared" si="0"/>
        <v>4.2358814478333064</v>
      </c>
      <c r="P8" s="971">
        <f t="shared" si="0"/>
        <v>4.3105974766731086</v>
      </c>
      <c r="Q8" s="971">
        <f t="shared" si="0"/>
        <v>4.3866314094803238</v>
      </c>
      <c r="R8" s="971">
        <f t="shared" si="0"/>
        <v>4.4640064925502152</v>
      </c>
      <c r="S8" s="971">
        <f t="shared" si="0"/>
        <v>4.5427463822156948</v>
      </c>
    </row>
    <row r="9" spans="1:19">
      <c r="A9" s="181"/>
      <c r="B9" s="242" t="s">
        <v>220</v>
      </c>
      <c r="C9" s="512"/>
      <c r="D9" s="134"/>
      <c r="E9" s="222"/>
      <c r="F9" s="130"/>
      <c r="G9" s="135"/>
      <c r="H9" s="982"/>
      <c r="I9" s="982"/>
      <c r="J9" s="982"/>
      <c r="K9" s="982"/>
      <c r="L9" s="982"/>
      <c r="M9" s="982"/>
      <c r="N9" s="971"/>
      <c r="O9" s="971"/>
      <c r="P9" s="971"/>
      <c r="Q9" s="971"/>
      <c r="R9" s="971"/>
      <c r="S9" s="971"/>
    </row>
    <row r="10" spans="1:19">
      <c r="A10" s="181"/>
      <c r="B10" s="134" t="s">
        <v>164</v>
      </c>
      <c r="C10" s="512"/>
      <c r="D10" s="134"/>
      <c r="E10" s="222"/>
      <c r="F10" s="130"/>
      <c r="G10" s="135"/>
      <c r="H10" s="982"/>
      <c r="I10" s="982"/>
      <c r="J10" s="982"/>
      <c r="K10" s="982"/>
      <c r="L10" s="982"/>
      <c r="M10" s="982"/>
      <c r="N10" s="971"/>
      <c r="O10" s="971"/>
      <c r="P10" s="971"/>
      <c r="Q10" s="971"/>
      <c r="R10" s="971"/>
      <c r="S10" s="971"/>
    </row>
    <row r="11" spans="1:19">
      <c r="A11" s="181"/>
      <c r="B11" s="242" t="s">
        <v>165</v>
      </c>
      <c r="C11" s="512"/>
      <c r="D11" s="134"/>
      <c r="E11" s="222"/>
      <c r="F11" s="130"/>
      <c r="G11" s="135"/>
      <c r="H11" s="982"/>
      <c r="I11" s="982"/>
      <c r="J11" s="982"/>
      <c r="K11" s="982"/>
      <c r="L11" s="982"/>
      <c r="M11" s="982"/>
      <c r="N11" s="971"/>
      <c r="O11" s="971"/>
      <c r="P11" s="971"/>
      <c r="Q11" s="971"/>
      <c r="R11" s="971"/>
      <c r="S11" s="971"/>
    </row>
    <row r="12" spans="1:19">
      <c r="A12" s="181">
        <v>1.2</v>
      </c>
      <c r="B12" s="134" t="s">
        <v>166</v>
      </c>
      <c r="C12" s="512">
        <v>0.17341040462427745</v>
      </c>
      <c r="D12" s="134" t="str">
        <f>Inputs!$D$82</f>
        <v>Support staff</v>
      </c>
      <c r="E12" s="222">
        <v>1</v>
      </c>
      <c r="F12" s="130">
        <f>C12*E12</f>
        <v>0.17341040462427745</v>
      </c>
      <c r="G12" s="135"/>
      <c r="H12" s="971">
        <f>Inputs!L$82</f>
        <v>68.441017362959727</v>
      </c>
      <c r="I12" s="971">
        <f>Inputs!M$82</f>
        <v>69.791189569063036</v>
      </c>
      <c r="J12" s="971">
        <f>Inputs!N$82</f>
        <v>71.02222509185215</v>
      </c>
      <c r="K12" s="971">
        <f>Inputs!O$82</f>
        <v>72.274974651437702</v>
      </c>
      <c r="L12" s="971">
        <f>Inputs!P$82</f>
        <v>73.549821258208297</v>
      </c>
      <c r="M12" s="971">
        <f>Inputs!Q$82</f>
        <v>74.847154678410959</v>
      </c>
      <c r="N12" s="971">
        <f t="shared" ref="N12:S13" si="1">H12*$F12</f>
        <v>11.868384513808046</v>
      </c>
      <c r="O12" s="971">
        <f t="shared" si="1"/>
        <v>12.102518422380873</v>
      </c>
      <c r="P12" s="971">
        <f t="shared" si="1"/>
        <v>12.315992790494592</v>
      </c>
      <c r="Q12" s="971">
        <f t="shared" si="1"/>
        <v>12.533232598515209</v>
      </c>
      <c r="R12" s="971">
        <f t="shared" si="1"/>
        <v>12.754304264429184</v>
      </c>
      <c r="S12" s="971">
        <f t="shared" si="1"/>
        <v>12.979275377759125</v>
      </c>
    </row>
    <row r="13" spans="1:19">
      <c r="A13" s="181">
        <v>1.3</v>
      </c>
      <c r="B13" s="180" t="s">
        <v>167</v>
      </c>
      <c r="C13" s="512">
        <v>6.936416184971099E-2</v>
      </c>
      <c r="D13" s="134" t="str">
        <f>Inputs!$D$82</f>
        <v>Support staff</v>
      </c>
      <c r="E13" s="222">
        <v>1</v>
      </c>
      <c r="F13" s="130">
        <f>C13*E13</f>
        <v>6.936416184971099E-2</v>
      </c>
      <c r="G13" s="135"/>
      <c r="H13" s="971">
        <f>Inputs!L$82</f>
        <v>68.441017362959727</v>
      </c>
      <c r="I13" s="971">
        <f>Inputs!M$82</f>
        <v>69.791189569063036</v>
      </c>
      <c r="J13" s="971">
        <f>Inputs!N$82</f>
        <v>71.02222509185215</v>
      </c>
      <c r="K13" s="971">
        <f>Inputs!O$82</f>
        <v>72.274974651437702</v>
      </c>
      <c r="L13" s="971">
        <f>Inputs!P$82</f>
        <v>73.549821258208297</v>
      </c>
      <c r="M13" s="971">
        <f>Inputs!Q$82</f>
        <v>74.847154678410959</v>
      </c>
      <c r="N13" s="971">
        <f t="shared" si="1"/>
        <v>4.7473538055232183</v>
      </c>
      <c r="O13" s="971">
        <f t="shared" si="1"/>
        <v>4.8410073689523498</v>
      </c>
      <c r="P13" s="971">
        <f t="shared" si="1"/>
        <v>4.9263971161978377</v>
      </c>
      <c r="Q13" s="971">
        <f t="shared" si="1"/>
        <v>5.0132930394060837</v>
      </c>
      <c r="R13" s="971">
        <f t="shared" si="1"/>
        <v>5.1017217057716744</v>
      </c>
      <c r="S13" s="971">
        <f t="shared" si="1"/>
        <v>5.191710151103651</v>
      </c>
    </row>
    <row r="14" spans="1:19">
      <c r="A14" s="181"/>
      <c r="B14" s="180"/>
      <c r="C14" s="512"/>
      <c r="D14" s="134"/>
      <c r="E14" s="222"/>
      <c r="F14" s="130"/>
      <c r="G14" s="135"/>
      <c r="H14" s="971"/>
      <c r="I14" s="971"/>
      <c r="J14" s="971"/>
      <c r="K14" s="971"/>
      <c r="L14" s="971"/>
      <c r="M14" s="971"/>
      <c r="N14" s="971"/>
      <c r="O14" s="971"/>
      <c r="P14" s="971"/>
      <c r="Q14" s="971"/>
      <c r="R14" s="971"/>
      <c r="S14" s="971"/>
    </row>
    <row r="15" spans="1:19">
      <c r="A15" s="181">
        <v>1.4</v>
      </c>
      <c r="B15" s="180" t="s">
        <v>168</v>
      </c>
      <c r="C15" s="512">
        <v>6.936416184971099E-2</v>
      </c>
      <c r="D15" s="134" t="str">
        <f>Inputs!$D$82</f>
        <v>Support staff</v>
      </c>
      <c r="E15" s="222">
        <v>1</v>
      </c>
      <c r="F15" s="130">
        <f>C15*E15</f>
        <v>6.936416184971099E-2</v>
      </c>
      <c r="G15" s="135"/>
      <c r="H15" s="971">
        <f>Inputs!L$82</f>
        <v>68.441017362959727</v>
      </c>
      <c r="I15" s="971">
        <f>Inputs!M$82</f>
        <v>69.791189569063036</v>
      </c>
      <c r="J15" s="971">
        <f>Inputs!N$82</f>
        <v>71.02222509185215</v>
      </c>
      <c r="K15" s="971">
        <f>Inputs!O$82</f>
        <v>72.274974651437702</v>
      </c>
      <c r="L15" s="971">
        <f>Inputs!P$82</f>
        <v>73.549821258208297</v>
      </c>
      <c r="M15" s="971">
        <f>Inputs!Q$82</f>
        <v>74.847154678410959</v>
      </c>
      <c r="N15" s="971">
        <f t="shared" ref="N15:S15" si="2">H15*$F15</f>
        <v>4.7473538055232183</v>
      </c>
      <c r="O15" s="971">
        <f t="shared" si="2"/>
        <v>4.8410073689523498</v>
      </c>
      <c r="P15" s="971">
        <f t="shared" si="2"/>
        <v>4.9263971161978377</v>
      </c>
      <c r="Q15" s="971">
        <f t="shared" si="2"/>
        <v>5.0132930394060837</v>
      </c>
      <c r="R15" s="971">
        <f t="shared" si="2"/>
        <v>5.1017217057716744</v>
      </c>
      <c r="S15" s="971">
        <f t="shared" si="2"/>
        <v>5.191710151103651</v>
      </c>
    </row>
    <row r="16" spans="1:19">
      <c r="A16" s="181"/>
      <c r="B16" s="180" t="s">
        <v>169</v>
      </c>
      <c r="C16" s="512"/>
      <c r="D16" s="134"/>
      <c r="E16" s="222"/>
      <c r="F16" s="130"/>
      <c r="G16" s="135"/>
      <c r="H16" s="971"/>
      <c r="I16" s="971"/>
      <c r="J16" s="971"/>
      <c r="K16" s="971"/>
      <c r="L16" s="971"/>
      <c r="M16" s="971"/>
      <c r="N16" s="971"/>
      <c r="O16" s="971"/>
      <c r="P16" s="971"/>
      <c r="Q16" s="971"/>
      <c r="R16" s="971"/>
      <c r="S16" s="971"/>
    </row>
    <row r="17" spans="1:19">
      <c r="A17" s="181">
        <v>1.5</v>
      </c>
      <c r="B17" s="134" t="s">
        <v>170</v>
      </c>
      <c r="C17" s="512">
        <v>6.0693641618497121E-2</v>
      </c>
      <c r="D17" s="134" t="str">
        <f>Inputs!$D$82</f>
        <v>Support staff</v>
      </c>
      <c r="E17" s="222">
        <v>1</v>
      </c>
      <c r="F17" s="130">
        <f>C17*E17</f>
        <v>6.0693641618497121E-2</v>
      </c>
      <c r="G17" s="135"/>
      <c r="H17" s="971">
        <f>Inputs!L$82</f>
        <v>68.441017362959727</v>
      </c>
      <c r="I17" s="971">
        <f>Inputs!M$82</f>
        <v>69.791189569063036</v>
      </c>
      <c r="J17" s="971">
        <f>Inputs!N$82</f>
        <v>71.02222509185215</v>
      </c>
      <c r="K17" s="971">
        <f>Inputs!O$82</f>
        <v>72.274974651437702</v>
      </c>
      <c r="L17" s="971">
        <f>Inputs!P$82</f>
        <v>73.549821258208297</v>
      </c>
      <c r="M17" s="971">
        <f>Inputs!Q$82</f>
        <v>74.847154678410959</v>
      </c>
      <c r="N17" s="971">
        <f t="shared" ref="N17:S17" si="3">H17*$F17</f>
        <v>4.1539345798328169</v>
      </c>
      <c r="O17" s="971">
        <f t="shared" si="3"/>
        <v>4.2358814478333064</v>
      </c>
      <c r="P17" s="971">
        <f t="shared" si="3"/>
        <v>4.3105974766731086</v>
      </c>
      <c r="Q17" s="971">
        <f t="shared" si="3"/>
        <v>4.3866314094803238</v>
      </c>
      <c r="R17" s="971">
        <f t="shared" si="3"/>
        <v>4.4640064925502152</v>
      </c>
      <c r="S17" s="971">
        <f t="shared" si="3"/>
        <v>4.5427463822156948</v>
      </c>
    </row>
    <row r="18" spans="1:19">
      <c r="A18" s="92"/>
      <c r="B18" s="134" t="s">
        <v>138</v>
      </c>
      <c r="C18" s="512"/>
      <c r="D18" s="134"/>
      <c r="E18" s="222"/>
      <c r="F18" s="130"/>
      <c r="G18" s="135"/>
      <c r="H18" s="982"/>
      <c r="I18" s="982"/>
      <c r="J18" s="982"/>
      <c r="K18" s="982"/>
      <c r="L18" s="982"/>
      <c r="M18" s="982"/>
      <c r="N18" s="971"/>
      <c r="O18" s="971"/>
      <c r="P18" s="971"/>
      <c r="Q18" s="971"/>
      <c r="R18" s="971"/>
      <c r="S18" s="971"/>
    </row>
    <row r="19" spans="1:19">
      <c r="A19" s="181">
        <v>1.6</v>
      </c>
      <c r="B19" s="180" t="s">
        <v>171</v>
      </c>
      <c r="C19" s="512">
        <v>0</v>
      </c>
      <c r="D19" s="134" t="str">
        <f>Inputs!$D$82</f>
        <v>Support staff</v>
      </c>
      <c r="E19" s="222">
        <v>1</v>
      </c>
      <c r="F19" s="130">
        <f>C19*E19</f>
        <v>0</v>
      </c>
      <c r="G19" s="135"/>
      <c r="H19" s="971">
        <f>Inputs!L$82</f>
        <v>68.441017362959727</v>
      </c>
      <c r="I19" s="971">
        <f>Inputs!M$82</f>
        <v>69.791189569063036</v>
      </c>
      <c r="J19" s="971">
        <f>Inputs!N$82</f>
        <v>71.02222509185215</v>
      </c>
      <c r="K19" s="971">
        <f>Inputs!O$82</f>
        <v>72.274974651437702</v>
      </c>
      <c r="L19" s="971">
        <f>Inputs!P$82</f>
        <v>73.549821258208297</v>
      </c>
      <c r="M19" s="971">
        <f>Inputs!Q$82</f>
        <v>74.847154678410959</v>
      </c>
      <c r="N19" s="971">
        <f t="shared" ref="N19:S19" si="4">H19*$F19</f>
        <v>0</v>
      </c>
      <c r="O19" s="971">
        <f t="shared" si="4"/>
        <v>0</v>
      </c>
      <c r="P19" s="971">
        <f t="shared" si="4"/>
        <v>0</v>
      </c>
      <c r="Q19" s="971">
        <f t="shared" si="4"/>
        <v>0</v>
      </c>
      <c r="R19" s="971">
        <f t="shared" si="4"/>
        <v>0</v>
      </c>
      <c r="S19" s="971">
        <f t="shared" si="4"/>
        <v>0</v>
      </c>
    </row>
    <row r="20" spans="1:19">
      <c r="A20" s="181"/>
      <c r="B20" s="134"/>
      <c r="C20" s="130"/>
      <c r="D20" s="134"/>
      <c r="E20" s="243"/>
      <c r="F20" s="130"/>
      <c r="G20" s="135"/>
      <c r="H20" s="982"/>
      <c r="I20" s="982"/>
      <c r="J20" s="982"/>
      <c r="K20" s="982"/>
      <c r="L20" s="982"/>
      <c r="M20" s="982"/>
      <c r="N20" s="971"/>
      <c r="O20" s="971"/>
      <c r="P20" s="971"/>
      <c r="Q20" s="971"/>
      <c r="R20" s="971"/>
      <c r="S20" s="971"/>
    </row>
    <row r="21" spans="1:19">
      <c r="A21" s="94"/>
      <c r="B21" s="141" t="s">
        <v>44</v>
      </c>
      <c r="C21" s="142">
        <f>SUM(C6:C20)</f>
        <v>0.4335260115606937</v>
      </c>
      <c r="D21" s="143"/>
      <c r="E21" s="223"/>
      <c r="F21" s="142">
        <f>SUM(F6:F20)</f>
        <v>0.4335260115606937</v>
      </c>
      <c r="G21" s="144"/>
      <c r="H21" s="992"/>
      <c r="I21" s="992"/>
      <c r="J21" s="992"/>
      <c r="K21" s="992"/>
      <c r="L21" s="992"/>
      <c r="M21" s="992"/>
      <c r="N21" s="992">
        <f t="shared" ref="N21:S21" si="5">SUM(N8:N20)</f>
        <v>29.670961284520118</v>
      </c>
      <c r="O21" s="992">
        <f t="shared" si="5"/>
        <v>30.256296055952188</v>
      </c>
      <c r="P21" s="992">
        <f t="shared" si="5"/>
        <v>30.789981976236483</v>
      </c>
      <c r="Q21" s="992">
        <f t="shared" si="5"/>
        <v>31.33308149628802</v>
      </c>
      <c r="R21" s="992">
        <f t="shared" si="5"/>
        <v>31.885760661072961</v>
      </c>
      <c r="S21" s="992">
        <f t="shared" si="5"/>
        <v>32.448188444397815</v>
      </c>
    </row>
    <row r="22" spans="1:19" s="102" customFormat="1">
      <c r="A22" s="99"/>
      <c r="B22" s="146" t="s">
        <v>103</v>
      </c>
      <c r="C22" s="130"/>
      <c r="D22" s="134"/>
      <c r="E22" s="134"/>
      <c r="F22" s="130"/>
      <c r="G22" s="149"/>
      <c r="H22" s="982"/>
      <c r="I22" s="982"/>
      <c r="J22" s="982"/>
      <c r="K22" s="982"/>
      <c r="L22" s="982"/>
      <c r="M22" s="982"/>
      <c r="N22" s="971"/>
      <c r="O22" s="971"/>
      <c r="P22" s="971"/>
      <c r="Q22" s="971"/>
      <c r="R22" s="971"/>
      <c r="S22" s="971"/>
    </row>
    <row r="23" spans="1:19" s="102" customFormat="1">
      <c r="A23" s="99"/>
      <c r="B23" s="134"/>
      <c r="C23" s="130"/>
      <c r="D23" s="134"/>
      <c r="E23" s="134"/>
      <c r="F23" s="130"/>
      <c r="G23" s="149"/>
      <c r="H23" s="971"/>
      <c r="I23" s="971"/>
      <c r="J23" s="971"/>
      <c r="K23" s="971"/>
      <c r="L23" s="971"/>
      <c r="M23" s="971"/>
      <c r="N23" s="971"/>
      <c r="O23" s="971"/>
      <c r="P23" s="971"/>
      <c r="Q23" s="971"/>
      <c r="R23" s="971"/>
      <c r="S23" s="971"/>
    </row>
    <row r="24" spans="1:19" s="102" customFormat="1">
      <c r="A24" s="137">
        <v>2.1</v>
      </c>
      <c r="B24" s="134" t="s">
        <v>140</v>
      </c>
      <c r="C24" s="512">
        <v>0.41666666666666669</v>
      </c>
      <c r="D24" s="1004" t="str">
        <f>Inputs!$D$81</f>
        <v>Skilled Electrical Worker AH</v>
      </c>
      <c r="E24" s="134">
        <v>2</v>
      </c>
      <c r="F24" s="130">
        <f>C24*E24</f>
        <v>0.83333333333333337</v>
      </c>
      <c r="G24" s="149"/>
      <c r="H24" s="997">
        <f>Inputs!L$81</f>
        <v>143.91156341859428</v>
      </c>
      <c r="I24" s="997">
        <f>Inputs!M$81</f>
        <v>146.75058306720953</v>
      </c>
      <c r="J24" s="997">
        <f>Inputs!N$81</f>
        <v>149.33909290435707</v>
      </c>
      <c r="K24" s="997">
        <f>Inputs!O$81</f>
        <v>151.97326104852442</v>
      </c>
      <c r="L24" s="997">
        <f>Inputs!P$81</f>
        <v>154.65389285921603</v>
      </c>
      <c r="M24" s="997">
        <f>Inputs!Q$81</f>
        <v>157.38180790154269</v>
      </c>
      <c r="N24" s="971">
        <f t="shared" ref="N24:S24" si="6">H24*$F24</f>
        <v>119.92630284882857</v>
      </c>
      <c r="O24" s="971">
        <f t="shared" si="6"/>
        <v>122.29215255600795</v>
      </c>
      <c r="P24" s="971">
        <f t="shared" si="6"/>
        <v>124.44924408696423</v>
      </c>
      <c r="Q24" s="971">
        <f t="shared" si="6"/>
        <v>126.64438420710368</v>
      </c>
      <c r="R24" s="971">
        <f t="shared" si="6"/>
        <v>128.8782440493467</v>
      </c>
      <c r="S24" s="971">
        <f t="shared" si="6"/>
        <v>131.15150658461891</v>
      </c>
    </row>
    <row r="25" spans="1:19" s="102" customFormat="1">
      <c r="A25" s="137"/>
      <c r="B25" s="134"/>
      <c r="C25" s="130"/>
      <c r="D25" s="134"/>
      <c r="E25" s="134"/>
      <c r="F25" s="130"/>
      <c r="G25" s="149"/>
      <c r="H25" s="971"/>
      <c r="I25" s="971"/>
      <c r="J25" s="971"/>
      <c r="K25" s="971"/>
      <c r="L25" s="971"/>
      <c r="M25" s="971"/>
      <c r="N25" s="971"/>
      <c r="O25" s="971"/>
      <c r="P25" s="971"/>
      <c r="Q25" s="971"/>
      <c r="R25" s="971"/>
      <c r="S25" s="971"/>
    </row>
    <row r="26" spans="1:19" s="102" customFormat="1">
      <c r="A26" s="148"/>
      <c r="B26" s="141" t="s">
        <v>44</v>
      </c>
      <c r="C26" s="142">
        <f>SUM(C22:C25)</f>
        <v>0.41666666666666669</v>
      </c>
      <c r="D26" s="143"/>
      <c r="E26" s="143"/>
      <c r="F26" s="142">
        <f>SUM(F22:F25)</f>
        <v>0.83333333333333337</v>
      </c>
      <c r="G26" s="144"/>
      <c r="H26" s="995"/>
      <c r="I26" s="995"/>
      <c r="J26" s="995"/>
      <c r="K26" s="995"/>
      <c r="L26" s="995"/>
      <c r="M26" s="995"/>
      <c r="N26" s="996">
        <f t="shared" ref="N26:S26" si="7">SUM(N24:N25)</f>
        <v>119.92630284882857</v>
      </c>
      <c r="O26" s="996">
        <f t="shared" si="7"/>
        <v>122.29215255600795</v>
      </c>
      <c r="P26" s="996">
        <f t="shared" si="7"/>
        <v>124.44924408696423</v>
      </c>
      <c r="Q26" s="996">
        <f t="shared" si="7"/>
        <v>126.64438420710368</v>
      </c>
      <c r="R26" s="996">
        <f t="shared" si="7"/>
        <v>128.8782440493467</v>
      </c>
      <c r="S26" s="996">
        <f t="shared" si="7"/>
        <v>131.15150658461891</v>
      </c>
    </row>
    <row r="27" spans="1:19" s="102" customFormat="1">
      <c r="A27" s="137"/>
      <c r="B27" s="129" t="s">
        <v>104</v>
      </c>
      <c r="C27" s="130"/>
      <c r="D27" s="134"/>
      <c r="E27" s="134"/>
      <c r="F27" s="130"/>
      <c r="G27" s="149"/>
      <c r="H27" s="984"/>
      <c r="I27" s="984"/>
      <c r="J27" s="984"/>
      <c r="K27" s="984"/>
      <c r="L27" s="984"/>
      <c r="M27" s="984"/>
      <c r="N27" s="985"/>
      <c r="O27" s="985"/>
      <c r="P27" s="985"/>
      <c r="Q27" s="985"/>
      <c r="R27" s="985"/>
      <c r="S27" s="985"/>
    </row>
    <row r="28" spans="1:19" s="102" customFormat="1">
      <c r="A28" s="99"/>
      <c r="B28" s="134"/>
      <c r="C28" s="130"/>
      <c r="D28" s="134"/>
      <c r="E28" s="134"/>
      <c r="F28" s="130"/>
      <c r="G28" s="149"/>
      <c r="H28" s="971"/>
      <c r="I28" s="971"/>
      <c r="J28" s="971"/>
      <c r="K28" s="971"/>
      <c r="L28" s="971"/>
      <c r="M28" s="971"/>
      <c r="N28" s="971"/>
      <c r="O28" s="971"/>
      <c r="P28" s="971"/>
      <c r="Q28" s="971"/>
      <c r="R28" s="971"/>
      <c r="S28" s="971"/>
    </row>
    <row r="29" spans="1:19" s="102" customFormat="1">
      <c r="A29" s="137">
        <v>3.1</v>
      </c>
      <c r="B29" s="134" t="s">
        <v>172</v>
      </c>
      <c r="C29" s="607">
        <v>6.3503649635036505E-2</v>
      </c>
      <c r="D29" s="1004" t="str">
        <f>Inputs!$D$81</f>
        <v>Skilled Electrical Worker AH</v>
      </c>
      <c r="E29" s="134">
        <v>2</v>
      </c>
      <c r="F29" s="130">
        <f>C29*E29</f>
        <v>0.12700729927007301</v>
      </c>
      <c r="G29" s="149"/>
      <c r="H29" s="997">
        <f>Inputs!L$81</f>
        <v>143.91156341859428</v>
      </c>
      <c r="I29" s="997">
        <f>Inputs!M$81</f>
        <v>146.75058306720953</v>
      </c>
      <c r="J29" s="997">
        <f>Inputs!N$81</f>
        <v>149.33909290435707</v>
      </c>
      <c r="K29" s="997">
        <f>Inputs!O$81</f>
        <v>151.97326104852442</v>
      </c>
      <c r="L29" s="997">
        <f>Inputs!P$81</f>
        <v>154.65389285921603</v>
      </c>
      <c r="M29" s="997">
        <f>Inputs!Q$81</f>
        <v>157.38180790154269</v>
      </c>
      <c r="N29" s="971">
        <f t="shared" ref="N29:S29" si="8">H29*$F29</f>
        <v>18.277819003529494</v>
      </c>
      <c r="O29" s="971">
        <f t="shared" si="8"/>
        <v>18.638395221674791</v>
      </c>
      <c r="P29" s="971">
        <f t="shared" si="8"/>
        <v>18.967154865224916</v>
      </c>
      <c r="Q29" s="971">
        <f t="shared" si="8"/>
        <v>19.301713447038871</v>
      </c>
      <c r="R29" s="971">
        <f t="shared" si="8"/>
        <v>19.642173253652256</v>
      </c>
      <c r="S29" s="971">
        <f t="shared" si="8"/>
        <v>19.988638375816372</v>
      </c>
    </row>
    <row r="30" spans="1:19" s="102" customFormat="1">
      <c r="A30" s="99"/>
      <c r="B30" s="134" t="s">
        <v>173</v>
      </c>
      <c r="C30" s="130"/>
      <c r="D30" s="134"/>
      <c r="E30" s="134"/>
      <c r="F30" s="130"/>
      <c r="G30" s="149"/>
      <c r="H30" s="971"/>
      <c r="I30" s="971"/>
      <c r="J30" s="971"/>
      <c r="K30" s="971"/>
      <c r="L30" s="971"/>
      <c r="M30" s="971"/>
      <c r="N30" s="971"/>
      <c r="O30" s="971"/>
      <c r="P30" s="971"/>
      <c r="Q30" s="971"/>
      <c r="R30" s="971"/>
      <c r="S30" s="971"/>
    </row>
    <row r="31" spans="1:19" s="102" customFormat="1">
      <c r="A31" s="137">
        <v>3.2</v>
      </c>
      <c r="B31" s="134" t="s">
        <v>174</v>
      </c>
      <c r="C31" s="607">
        <v>0.24839416058394162</v>
      </c>
      <c r="D31" s="1004" t="str">
        <f>Inputs!$D$81</f>
        <v>Skilled Electrical Worker AH</v>
      </c>
      <c r="E31" s="134">
        <v>2</v>
      </c>
      <c r="F31" s="130">
        <f>C31*E31</f>
        <v>0.49678832116788324</v>
      </c>
      <c r="G31" s="149"/>
      <c r="H31" s="997">
        <f>Inputs!L$81</f>
        <v>143.91156341859428</v>
      </c>
      <c r="I31" s="997">
        <f>Inputs!M$81</f>
        <v>146.75058306720953</v>
      </c>
      <c r="J31" s="997">
        <f>Inputs!N$81</f>
        <v>149.33909290435707</v>
      </c>
      <c r="K31" s="997">
        <f>Inputs!O$81</f>
        <v>151.97326104852442</v>
      </c>
      <c r="L31" s="997">
        <f>Inputs!P$81</f>
        <v>154.65389285921603</v>
      </c>
      <c r="M31" s="997">
        <f>Inputs!Q$81</f>
        <v>157.38180790154269</v>
      </c>
      <c r="N31" s="971">
        <f t="shared" ref="N31:S34" si="9">H31*$F31</f>
        <v>71.493583987368808</v>
      </c>
      <c r="O31" s="971">
        <f t="shared" si="9"/>
        <v>72.903975792367021</v>
      </c>
      <c r="P31" s="971">
        <f t="shared" si="9"/>
        <v>74.189917248690094</v>
      </c>
      <c r="Q31" s="971">
        <f t="shared" si="9"/>
        <v>75.498541218704915</v>
      </c>
      <c r="R31" s="971">
        <f t="shared" si="9"/>
        <v>76.830247795607619</v>
      </c>
      <c r="S31" s="971">
        <f t="shared" si="9"/>
        <v>78.185444129773686</v>
      </c>
    </row>
    <row r="32" spans="1:19" s="102" customFormat="1">
      <c r="A32" s="224">
        <v>3.3</v>
      </c>
      <c r="B32" s="134" t="s">
        <v>142</v>
      </c>
      <c r="C32" s="512">
        <v>0.10843373493975904</v>
      </c>
      <c r="D32" s="1004" t="str">
        <f>Inputs!$D$81</f>
        <v>Skilled Electrical Worker AH</v>
      </c>
      <c r="E32" s="134">
        <v>2</v>
      </c>
      <c r="F32" s="130">
        <f>C32*E32</f>
        <v>0.21686746987951808</v>
      </c>
      <c r="G32" s="149"/>
      <c r="H32" s="997">
        <f>Inputs!L$81</f>
        <v>143.91156341859428</v>
      </c>
      <c r="I32" s="997">
        <f>Inputs!M$81</f>
        <v>146.75058306720953</v>
      </c>
      <c r="J32" s="997">
        <f>Inputs!N$81</f>
        <v>149.33909290435707</v>
      </c>
      <c r="K32" s="997">
        <f>Inputs!O$81</f>
        <v>151.97326104852442</v>
      </c>
      <c r="L32" s="997">
        <f>Inputs!P$81</f>
        <v>154.65389285921603</v>
      </c>
      <c r="M32" s="997">
        <f>Inputs!Q$81</f>
        <v>157.38180790154269</v>
      </c>
      <c r="N32" s="971">
        <f t="shared" si="9"/>
        <v>31.209736644996351</v>
      </c>
      <c r="O32" s="971">
        <f t="shared" si="9"/>
        <v>31.825427653129779</v>
      </c>
      <c r="P32" s="971">
        <f t="shared" si="9"/>
        <v>32.386791232270213</v>
      </c>
      <c r="Q32" s="971">
        <f t="shared" si="9"/>
        <v>32.958056612933007</v>
      </c>
      <c r="R32" s="971">
        <f t="shared" si="9"/>
        <v>33.539398451396245</v>
      </c>
      <c r="S32" s="971">
        <f t="shared" si="9"/>
        <v>34.130994484671909</v>
      </c>
    </row>
    <row r="33" spans="1:19" s="102" customFormat="1">
      <c r="A33" s="137">
        <v>3.4</v>
      </c>
      <c r="B33" s="134" t="s">
        <v>175</v>
      </c>
      <c r="C33" s="607"/>
      <c r="D33" s="1004" t="str">
        <f>Inputs!$D$81</f>
        <v>Skilled Electrical Worker AH</v>
      </c>
      <c r="E33" s="134">
        <v>1</v>
      </c>
      <c r="F33" s="130">
        <f>C33*E33</f>
        <v>0</v>
      </c>
      <c r="G33" s="149"/>
      <c r="H33" s="997">
        <f>Inputs!L$81</f>
        <v>143.91156341859428</v>
      </c>
      <c r="I33" s="997">
        <f>Inputs!M$81</f>
        <v>146.75058306720953</v>
      </c>
      <c r="J33" s="997">
        <f>Inputs!N$81</f>
        <v>149.33909290435707</v>
      </c>
      <c r="K33" s="997">
        <f>Inputs!O$81</f>
        <v>151.97326104852442</v>
      </c>
      <c r="L33" s="997">
        <f>Inputs!P$81</f>
        <v>154.65389285921603</v>
      </c>
      <c r="M33" s="997">
        <f>Inputs!Q$81</f>
        <v>157.38180790154269</v>
      </c>
      <c r="N33" s="971">
        <f t="shared" si="9"/>
        <v>0</v>
      </c>
      <c r="O33" s="971">
        <f t="shared" si="9"/>
        <v>0</v>
      </c>
      <c r="P33" s="971">
        <f t="shared" si="9"/>
        <v>0</v>
      </c>
      <c r="Q33" s="971">
        <f t="shared" si="9"/>
        <v>0</v>
      </c>
      <c r="R33" s="971">
        <f t="shared" si="9"/>
        <v>0</v>
      </c>
      <c r="S33" s="971">
        <f t="shared" si="9"/>
        <v>0</v>
      </c>
    </row>
    <row r="34" spans="1:19" s="102" customFormat="1">
      <c r="A34" s="137">
        <v>3.5</v>
      </c>
      <c r="B34" s="134" t="s">
        <v>176</v>
      </c>
      <c r="C34" s="607">
        <v>8.3000000000000004E-2</v>
      </c>
      <c r="D34" s="1004" t="str">
        <f>Inputs!$D$81</f>
        <v>Skilled Electrical Worker AH</v>
      </c>
      <c r="E34" s="134">
        <v>1</v>
      </c>
      <c r="F34" s="130">
        <f>C34*E34</f>
        <v>8.3000000000000004E-2</v>
      </c>
      <c r="G34" s="149"/>
      <c r="H34" s="997">
        <f>Inputs!L$81</f>
        <v>143.91156341859428</v>
      </c>
      <c r="I34" s="997">
        <f>Inputs!M$81</f>
        <v>146.75058306720953</v>
      </c>
      <c r="J34" s="997">
        <f>Inputs!N$81</f>
        <v>149.33909290435707</v>
      </c>
      <c r="K34" s="997">
        <f>Inputs!O$81</f>
        <v>151.97326104852442</v>
      </c>
      <c r="L34" s="997">
        <f>Inputs!P$81</f>
        <v>154.65389285921603</v>
      </c>
      <c r="M34" s="997">
        <f>Inputs!Q$81</f>
        <v>157.38180790154269</v>
      </c>
      <c r="N34" s="971">
        <f t="shared" si="9"/>
        <v>11.944659763743326</v>
      </c>
      <c r="O34" s="971">
        <f t="shared" si="9"/>
        <v>12.180298394578392</v>
      </c>
      <c r="P34" s="971">
        <f t="shared" si="9"/>
        <v>12.395144711061638</v>
      </c>
      <c r="Q34" s="971">
        <f t="shared" si="9"/>
        <v>12.613780667027527</v>
      </c>
      <c r="R34" s="971">
        <f t="shared" si="9"/>
        <v>12.836273107314931</v>
      </c>
      <c r="S34" s="971">
        <f t="shared" si="9"/>
        <v>13.062690055828044</v>
      </c>
    </row>
    <row r="35" spans="1:19" s="102" customFormat="1">
      <c r="A35" s="148"/>
      <c r="B35" s="141" t="s">
        <v>44</v>
      </c>
      <c r="C35" s="142">
        <f>SUM(C29:C34)</f>
        <v>0.50333154515873713</v>
      </c>
      <c r="D35" s="143" t="s">
        <v>105</v>
      </c>
      <c r="E35" s="143"/>
      <c r="F35" s="142">
        <f>SUM(F29:F34)</f>
        <v>0.92366309031747429</v>
      </c>
      <c r="G35" s="144"/>
      <c r="H35" s="992"/>
      <c r="I35" s="992"/>
      <c r="J35" s="992"/>
      <c r="K35" s="992"/>
      <c r="L35" s="992"/>
      <c r="M35" s="992"/>
      <c r="N35" s="992">
        <f t="shared" ref="N35:S35" si="10">SUM(N29:N34)</f>
        <v>132.92579939963798</v>
      </c>
      <c r="O35" s="992">
        <f t="shared" si="10"/>
        <v>135.54809706174998</v>
      </c>
      <c r="P35" s="992">
        <f t="shared" si="10"/>
        <v>137.93900805724687</v>
      </c>
      <c r="Q35" s="992">
        <f t="shared" si="10"/>
        <v>140.37209194570431</v>
      </c>
      <c r="R35" s="992">
        <f t="shared" si="10"/>
        <v>142.84809260797104</v>
      </c>
      <c r="S35" s="992">
        <f t="shared" si="10"/>
        <v>145.36776704609002</v>
      </c>
    </row>
    <row r="36" spans="1:19" s="102" customFormat="1">
      <c r="A36" s="99"/>
      <c r="B36" s="129" t="s">
        <v>106</v>
      </c>
      <c r="C36" s="130"/>
      <c r="D36" s="134"/>
      <c r="E36" s="134"/>
      <c r="F36" s="130"/>
      <c r="G36" s="149"/>
      <c r="H36" s="984"/>
      <c r="I36" s="984"/>
      <c r="J36" s="984"/>
      <c r="K36" s="984"/>
      <c r="L36" s="984"/>
      <c r="M36" s="984"/>
      <c r="N36" s="998"/>
      <c r="O36" s="998"/>
      <c r="P36" s="998"/>
      <c r="Q36" s="998"/>
      <c r="R36" s="998"/>
      <c r="S36" s="998"/>
    </row>
    <row r="37" spans="1:19" s="102" customFormat="1">
      <c r="A37" s="99"/>
      <c r="B37" s="134"/>
      <c r="C37" s="130"/>
      <c r="D37" s="134"/>
      <c r="E37" s="134"/>
      <c r="F37" s="130"/>
      <c r="G37" s="149"/>
      <c r="H37" s="971"/>
      <c r="I37" s="971"/>
      <c r="J37" s="971"/>
      <c r="K37" s="971"/>
      <c r="L37" s="971"/>
      <c r="M37" s="971"/>
      <c r="N37" s="971"/>
      <c r="O37" s="971"/>
      <c r="P37" s="971"/>
      <c r="Q37" s="971"/>
      <c r="R37" s="971"/>
      <c r="S37" s="971"/>
    </row>
    <row r="38" spans="1:19" s="102" customFormat="1">
      <c r="A38" s="137">
        <v>4.0999999999999996</v>
      </c>
      <c r="B38" s="134" t="s">
        <v>195</v>
      </c>
      <c r="C38" s="512">
        <v>0</v>
      </c>
      <c r="D38" s="1004" t="str">
        <f>Inputs!$D$81</f>
        <v>Skilled Electrical Worker AH</v>
      </c>
      <c r="E38" s="134">
        <v>1</v>
      </c>
      <c r="F38" s="130">
        <f>C38*E38</f>
        <v>0</v>
      </c>
      <c r="G38" s="225"/>
      <c r="H38" s="997">
        <f>Inputs!L$81</f>
        <v>143.91156341859428</v>
      </c>
      <c r="I38" s="997">
        <f>Inputs!M$81</f>
        <v>146.75058306720953</v>
      </c>
      <c r="J38" s="997">
        <f>Inputs!N$81</f>
        <v>149.33909290435707</v>
      </c>
      <c r="K38" s="997">
        <f>Inputs!O$81</f>
        <v>151.97326104852442</v>
      </c>
      <c r="L38" s="997">
        <f>Inputs!P$81</f>
        <v>154.65389285921603</v>
      </c>
      <c r="M38" s="997">
        <f>Inputs!Q$81</f>
        <v>157.38180790154269</v>
      </c>
      <c r="N38" s="971">
        <f t="shared" ref="N38:S39" si="11">H38*$F38</f>
        <v>0</v>
      </c>
      <c r="O38" s="971">
        <f t="shared" si="11"/>
        <v>0</v>
      </c>
      <c r="P38" s="971">
        <f t="shared" si="11"/>
        <v>0</v>
      </c>
      <c r="Q38" s="971">
        <f t="shared" si="11"/>
        <v>0</v>
      </c>
      <c r="R38" s="971">
        <f t="shared" si="11"/>
        <v>0</v>
      </c>
      <c r="S38" s="971">
        <f t="shared" si="11"/>
        <v>0</v>
      </c>
    </row>
    <row r="39" spans="1:19">
      <c r="A39" s="181">
        <v>4.2</v>
      </c>
      <c r="B39" s="134" t="s">
        <v>177</v>
      </c>
      <c r="C39" s="512">
        <v>0</v>
      </c>
      <c r="D39" s="134" t="str">
        <f>Inputs!$D$82</f>
        <v>Support staff</v>
      </c>
      <c r="E39" s="134">
        <v>1</v>
      </c>
      <c r="F39" s="130">
        <f>C39*E39</f>
        <v>0</v>
      </c>
      <c r="G39" s="167"/>
      <c r="H39" s="971">
        <f>Inputs!L$82</f>
        <v>68.441017362959727</v>
      </c>
      <c r="I39" s="971">
        <f>Inputs!M$82</f>
        <v>69.791189569063036</v>
      </c>
      <c r="J39" s="971">
        <f>Inputs!N$82</f>
        <v>71.02222509185215</v>
      </c>
      <c r="K39" s="971">
        <f>Inputs!O$82</f>
        <v>72.274974651437702</v>
      </c>
      <c r="L39" s="971">
        <f>Inputs!P$82</f>
        <v>73.549821258208297</v>
      </c>
      <c r="M39" s="971">
        <f>Inputs!Q$82</f>
        <v>74.847154678410959</v>
      </c>
      <c r="N39" s="971">
        <f t="shared" si="11"/>
        <v>0</v>
      </c>
      <c r="O39" s="971">
        <f t="shared" si="11"/>
        <v>0</v>
      </c>
      <c r="P39" s="971">
        <f t="shared" si="11"/>
        <v>0</v>
      </c>
      <c r="Q39" s="971">
        <f t="shared" si="11"/>
        <v>0</v>
      </c>
      <c r="R39" s="971">
        <f t="shared" si="11"/>
        <v>0</v>
      </c>
      <c r="S39" s="971">
        <f t="shared" si="11"/>
        <v>0</v>
      </c>
    </row>
    <row r="40" spans="1:19">
      <c r="A40" s="181"/>
      <c r="B40" s="134" t="s">
        <v>196</v>
      </c>
      <c r="C40" s="512"/>
      <c r="D40" s="134"/>
      <c r="E40" s="134"/>
      <c r="F40" s="130"/>
      <c r="G40" s="135"/>
      <c r="H40" s="984"/>
      <c r="I40" s="984"/>
      <c r="J40" s="984"/>
      <c r="K40" s="984"/>
      <c r="L40" s="984"/>
      <c r="M40" s="984"/>
      <c r="N40" s="998"/>
      <c r="O40" s="998"/>
      <c r="P40" s="998"/>
      <c r="Q40" s="998"/>
      <c r="R40" s="998"/>
      <c r="S40" s="998"/>
    </row>
    <row r="41" spans="1:19">
      <c r="A41" s="181">
        <v>4.3</v>
      </c>
      <c r="B41" s="134" t="s">
        <v>178</v>
      </c>
      <c r="C41" s="512">
        <v>6.936416184971099E-2</v>
      </c>
      <c r="D41" s="134" t="str">
        <f>Inputs!$D$82</f>
        <v>Support staff</v>
      </c>
      <c r="E41" s="134">
        <v>1</v>
      </c>
      <c r="F41" s="130">
        <f>C41*E41</f>
        <v>6.936416184971099E-2</v>
      </c>
      <c r="G41" s="167"/>
      <c r="H41" s="971">
        <f>Inputs!L$82</f>
        <v>68.441017362959727</v>
      </c>
      <c r="I41" s="971">
        <f>Inputs!M$82</f>
        <v>69.791189569063036</v>
      </c>
      <c r="J41" s="971">
        <f>Inputs!N$82</f>
        <v>71.02222509185215</v>
      </c>
      <c r="K41" s="971">
        <f>Inputs!O$82</f>
        <v>72.274974651437702</v>
      </c>
      <c r="L41" s="971">
        <f>Inputs!P$82</f>
        <v>73.549821258208297</v>
      </c>
      <c r="M41" s="971">
        <f>Inputs!Q$82</f>
        <v>74.847154678410959</v>
      </c>
      <c r="N41" s="971">
        <f t="shared" ref="N41:S41" si="12">H41*$F41</f>
        <v>4.7473538055232183</v>
      </c>
      <c r="O41" s="971">
        <f t="shared" si="12"/>
        <v>4.8410073689523498</v>
      </c>
      <c r="P41" s="971">
        <f t="shared" si="12"/>
        <v>4.9263971161978377</v>
      </c>
      <c r="Q41" s="971">
        <f t="shared" si="12"/>
        <v>5.0132930394060837</v>
      </c>
      <c r="R41" s="971">
        <f t="shared" si="12"/>
        <v>5.1017217057716744</v>
      </c>
      <c r="S41" s="971">
        <f t="shared" si="12"/>
        <v>5.191710151103651</v>
      </c>
    </row>
    <row r="42" spans="1:19">
      <c r="A42" s="181"/>
      <c r="B42" s="134" t="s">
        <v>179</v>
      </c>
      <c r="C42" s="130"/>
      <c r="D42" s="134"/>
      <c r="E42" s="134"/>
      <c r="F42" s="130"/>
      <c r="G42" s="135"/>
      <c r="H42" s="984"/>
      <c r="I42" s="984"/>
      <c r="J42" s="984"/>
      <c r="K42" s="984"/>
      <c r="L42" s="984"/>
      <c r="M42" s="984"/>
      <c r="N42" s="998"/>
      <c r="O42" s="998"/>
      <c r="P42" s="998"/>
      <c r="Q42" s="998"/>
      <c r="R42" s="998"/>
      <c r="S42" s="998"/>
    </row>
    <row r="43" spans="1:19">
      <c r="A43" s="181">
        <v>4.4000000000000004</v>
      </c>
      <c r="B43" s="134" t="s">
        <v>180</v>
      </c>
      <c r="C43" s="512">
        <v>3.4682080924855495E-2</v>
      </c>
      <c r="D43" s="134" t="str">
        <f>Inputs!$D$82</f>
        <v>Support staff</v>
      </c>
      <c r="E43" s="134">
        <v>1</v>
      </c>
      <c r="F43" s="130">
        <f>C43*E43</f>
        <v>3.4682080924855495E-2</v>
      </c>
      <c r="G43" s="167"/>
      <c r="H43" s="971">
        <f>Inputs!L$82</f>
        <v>68.441017362959727</v>
      </c>
      <c r="I43" s="971">
        <f>Inputs!M$82</f>
        <v>69.791189569063036</v>
      </c>
      <c r="J43" s="971">
        <f>Inputs!N$82</f>
        <v>71.02222509185215</v>
      </c>
      <c r="K43" s="971">
        <f>Inputs!O$82</f>
        <v>72.274974651437702</v>
      </c>
      <c r="L43" s="971">
        <f>Inputs!P$82</f>
        <v>73.549821258208297</v>
      </c>
      <c r="M43" s="971">
        <f>Inputs!Q$82</f>
        <v>74.847154678410959</v>
      </c>
      <c r="N43" s="971">
        <f t="shared" ref="N43:S45" si="13">H43*$F43</f>
        <v>2.3736769027616091</v>
      </c>
      <c r="O43" s="971">
        <f t="shared" si="13"/>
        <v>2.4205036844761749</v>
      </c>
      <c r="P43" s="971">
        <f t="shared" si="13"/>
        <v>2.4631985580989189</v>
      </c>
      <c r="Q43" s="971">
        <f t="shared" si="13"/>
        <v>2.5066465197030419</v>
      </c>
      <c r="R43" s="971">
        <f t="shared" si="13"/>
        <v>2.5508608528858372</v>
      </c>
      <c r="S43" s="971">
        <f t="shared" si="13"/>
        <v>2.5958550755518255</v>
      </c>
    </row>
    <row r="44" spans="1:19">
      <c r="A44" s="181">
        <v>4.5</v>
      </c>
      <c r="B44" s="134" t="s">
        <v>181</v>
      </c>
      <c r="C44" s="512">
        <v>3.6416184971098269E-2</v>
      </c>
      <c r="D44" s="134" t="str">
        <f>Inputs!$D$82</f>
        <v>Support staff</v>
      </c>
      <c r="E44" s="134">
        <v>1</v>
      </c>
      <c r="F44" s="130">
        <f>C44*E44</f>
        <v>3.6416184971098269E-2</v>
      </c>
      <c r="G44" s="167"/>
      <c r="H44" s="971">
        <f>Inputs!L$82</f>
        <v>68.441017362959727</v>
      </c>
      <c r="I44" s="971">
        <f>Inputs!M$82</f>
        <v>69.791189569063036</v>
      </c>
      <c r="J44" s="971">
        <f>Inputs!N$82</f>
        <v>71.02222509185215</v>
      </c>
      <c r="K44" s="971">
        <f>Inputs!O$82</f>
        <v>72.274974651437702</v>
      </c>
      <c r="L44" s="971">
        <f>Inputs!P$82</f>
        <v>73.549821258208297</v>
      </c>
      <c r="M44" s="971">
        <f>Inputs!Q$82</f>
        <v>74.847154678410959</v>
      </c>
      <c r="N44" s="971">
        <f t="shared" si="13"/>
        <v>2.4923607478996899</v>
      </c>
      <c r="O44" s="971">
        <f t="shared" si="13"/>
        <v>2.5415288686999835</v>
      </c>
      <c r="P44" s="971">
        <f t="shared" si="13"/>
        <v>2.5863584860038644</v>
      </c>
      <c r="Q44" s="971">
        <f t="shared" si="13"/>
        <v>2.6319788456881938</v>
      </c>
      <c r="R44" s="971">
        <f t="shared" si="13"/>
        <v>2.678403895530129</v>
      </c>
      <c r="S44" s="971">
        <f t="shared" si="13"/>
        <v>2.7256478293294166</v>
      </c>
    </row>
    <row r="45" spans="1:19">
      <c r="A45" s="181">
        <v>4.5999999999999996</v>
      </c>
      <c r="B45" s="134" t="s">
        <v>146</v>
      </c>
      <c r="C45" s="512">
        <v>2.6011560693641616E-2</v>
      </c>
      <c r="D45" s="134" t="str">
        <f>Inputs!$D$82</f>
        <v>Support staff</v>
      </c>
      <c r="E45" s="134">
        <v>1</v>
      </c>
      <c r="F45" s="130">
        <f>C45*E45</f>
        <v>2.6011560693641616E-2</v>
      </c>
      <c r="G45" s="167"/>
      <c r="H45" s="971">
        <f>Inputs!L$82</f>
        <v>68.441017362959727</v>
      </c>
      <c r="I45" s="971">
        <f>Inputs!M$82</f>
        <v>69.791189569063036</v>
      </c>
      <c r="J45" s="971">
        <f>Inputs!N$82</f>
        <v>71.02222509185215</v>
      </c>
      <c r="K45" s="971">
        <f>Inputs!O$82</f>
        <v>72.274974651437702</v>
      </c>
      <c r="L45" s="971">
        <f>Inputs!P$82</f>
        <v>73.549821258208297</v>
      </c>
      <c r="M45" s="971">
        <f>Inputs!Q$82</f>
        <v>74.847154678410959</v>
      </c>
      <c r="N45" s="971">
        <f t="shared" si="13"/>
        <v>1.7802576770712066</v>
      </c>
      <c r="O45" s="971">
        <f t="shared" si="13"/>
        <v>1.8153777633571309</v>
      </c>
      <c r="P45" s="971">
        <f t="shared" si="13"/>
        <v>1.8473989185741886</v>
      </c>
      <c r="Q45" s="971">
        <f t="shared" si="13"/>
        <v>1.8799848897772811</v>
      </c>
      <c r="R45" s="971">
        <f t="shared" si="13"/>
        <v>1.9131456396643776</v>
      </c>
      <c r="S45" s="971">
        <f t="shared" si="13"/>
        <v>1.9468913066638687</v>
      </c>
    </row>
    <row r="46" spans="1:19">
      <c r="A46" s="187"/>
      <c r="B46" s="141" t="s">
        <v>44</v>
      </c>
      <c r="C46" s="518">
        <f>SUM(C36:C45)</f>
        <v>0.16647398843930636</v>
      </c>
      <c r="D46" s="232"/>
      <c r="E46" s="232"/>
      <c r="F46" s="183">
        <f>SUM(F36:F45)</f>
        <v>0.16647398843930636</v>
      </c>
      <c r="G46" s="144"/>
      <c r="H46" s="995"/>
      <c r="I46" s="995"/>
      <c r="J46" s="995"/>
      <c r="K46" s="995"/>
      <c r="L46" s="995"/>
      <c r="M46" s="995"/>
      <c r="N46" s="1003">
        <f t="shared" ref="N46:S46" si="14">SUM(N38:N45)</f>
        <v>11.393649133255725</v>
      </c>
      <c r="O46" s="1003">
        <f t="shared" si="14"/>
        <v>11.618417685485639</v>
      </c>
      <c r="P46" s="1003">
        <f t="shared" si="14"/>
        <v>11.82335307887481</v>
      </c>
      <c r="Q46" s="1003">
        <f t="shared" si="14"/>
        <v>12.031903294574601</v>
      </c>
      <c r="R46" s="1003">
        <f t="shared" si="14"/>
        <v>12.24413209385202</v>
      </c>
      <c r="S46" s="1003">
        <f t="shared" si="14"/>
        <v>12.460104362648762</v>
      </c>
    </row>
    <row r="47" spans="1:19">
      <c r="A47" s="120"/>
      <c r="B47" s="226" t="s">
        <v>182</v>
      </c>
      <c r="C47" s="192"/>
      <c r="D47" s="191"/>
      <c r="E47" s="191"/>
      <c r="F47" s="192"/>
      <c r="G47" s="167"/>
      <c r="H47" s="971"/>
      <c r="I47" s="971"/>
      <c r="J47" s="971"/>
      <c r="K47" s="971"/>
      <c r="L47" s="971"/>
      <c r="M47" s="971"/>
      <c r="N47" s="971"/>
      <c r="O47" s="971"/>
      <c r="P47" s="971"/>
      <c r="Q47" s="971"/>
      <c r="R47" s="971"/>
      <c r="S47" s="971"/>
    </row>
    <row r="48" spans="1:19">
      <c r="A48" s="181">
        <v>5.0999999999999996</v>
      </c>
      <c r="B48" s="227" t="s">
        <v>183</v>
      </c>
      <c r="C48" s="176"/>
      <c r="D48" s="180"/>
      <c r="E48" s="180"/>
      <c r="F48" s="176"/>
      <c r="G48" s="167"/>
      <c r="H48" s="971"/>
      <c r="I48" s="971"/>
      <c r="J48" s="971"/>
      <c r="K48" s="971"/>
      <c r="L48" s="971"/>
      <c r="M48" s="971"/>
      <c r="N48" s="971">
        <f>Inputs!L91</f>
        <v>170.91787703657553</v>
      </c>
      <c r="O48" s="971">
        <f>Inputs!M91</f>
        <v>170.91787703657553</v>
      </c>
      <c r="P48" s="971">
        <f>Inputs!N91</f>
        <v>170.91787703657553</v>
      </c>
      <c r="Q48" s="971">
        <f>Inputs!O91</f>
        <v>170.91787703657553</v>
      </c>
      <c r="R48" s="971">
        <f>Inputs!P91</f>
        <v>170.91787703657553</v>
      </c>
      <c r="S48" s="971">
        <f>Inputs!Q91</f>
        <v>170.91787703657553</v>
      </c>
    </row>
    <row r="49" spans="1:21">
      <c r="A49" s="187"/>
      <c r="B49" s="182" t="s">
        <v>44</v>
      </c>
      <c r="C49" s="192"/>
      <c r="D49" s="191"/>
      <c r="E49" s="191"/>
      <c r="F49" s="192"/>
      <c r="G49" s="167"/>
      <c r="H49" s="992"/>
      <c r="I49" s="992"/>
      <c r="J49" s="992"/>
      <c r="K49" s="992"/>
      <c r="L49" s="992"/>
      <c r="M49" s="992"/>
      <c r="N49" s="992">
        <f t="shared" ref="N49:S49" si="15">SUM(N48)</f>
        <v>170.91787703657553</v>
      </c>
      <c r="O49" s="992">
        <f t="shared" si="15"/>
        <v>170.91787703657553</v>
      </c>
      <c r="P49" s="992">
        <f t="shared" si="15"/>
        <v>170.91787703657553</v>
      </c>
      <c r="Q49" s="992">
        <f t="shared" si="15"/>
        <v>170.91787703657553</v>
      </c>
      <c r="R49" s="992">
        <f t="shared" si="15"/>
        <v>170.91787703657553</v>
      </c>
      <c r="S49" s="992">
        <f t="shared" si="15"/>
        <v>170.91787703657553</v>
      </c>
    </row>
    <row r="50" spans="1:21">
      <c r="A50" s="254"/>
      <c r="B50" s="152"/>
      <c r="C50" s="189"/>
      <c r="D50" s="191"/>
      <c r="E50" s="191"/>
      <c r="F50" s="192"/>
      <c r="G50" s="135"/>
      <c r="H50" s="971"/>
      <c r="I50" s="971"/>
      <c r="J50" s="971"/>
      <c r="K50" s="971"/>
      <c r="L50" s="971"/>
      <c r="M50" s="971"/>
      <c r="N50" s="971"/>
      <c r="O50" s="971"/>
      <c r="P50" s="971"/>
      <c r="Q50" s="971"/>
      <c r="R50" s="971"/>
      <c r="S50" s="971"/>
    </row>
    <row r="51" spans="1:21">
      <c r="A51" s="254"/>
      <c r="B51" s="152"/>
      <c r="C51" s="168">
        <f>C21+C26+C35+C46</f>
        <v>1.5199982118254036</v>
      </c>
      <c r="D51" s="90"/>
      <c r="E51" s="228"/>
      <c r="F51" s="228">
        <f>F21+F26+F35+F46</f>
        <v>2.3569964236508074</v>
      </c>
      <c r="G51" s="194"/>
      <c r="H51" s="991"/>
      <c r="I51" s="991"/>
      <c r="J51" s="991"/>
      <c r="K51" s="991"/>
      <c r="L51" s="991"/>
      <c r="M51" s="991"/>
      <c r="N51" s="992">
        <f t="shared" ref="N51:S51" si="16">N21+N26+N35+N46+N49</f>
        <v>464.83458970281794</v>
      </c>
      <c r="O51" s="992">
        <f t="shared" si="16"/>
        <v>470.63284039577127</v>
      </c>
      <c r="P51" s="992">
        <f t="shared" si="16"/>
        <v>475.91946423589786</v>
      </c>
      <c r="Q51" s="992">
        <f t="shared" si="16"/>
        <v>481.29933798024615</v>
      </c>
      <c r="R51" s="992">
        <f t="shared" si="16"/>
        <v>486.77410644881832</v>
      </c>
      <c r="S51" s="992">
        <f t="shared" si="16"/>
        <v>492.34544347433103</v>
      </c>
    </row>
    <row r="52" spans="1:21">
      <c r="H52" s="1001"/>
      <c r="I52" s="1001"/>
      <c r="J52" s="1001"/>
      <c r="K52" s="1001"/>
      <c r="L52" s="1001"/>
      <c r="M52" s="1001"/>
      <c r="N52" s="1001"/>
      <c r="O52" s="106"/>
      <c r="P52" s="106"/>
      <c r="Q52" s="106"/>
      <c r="R52" s="106"/>
      <c r="S52" s="106"/>
    </row>
    <row r="53" spans="1:21" s="102" customFormat="1">
      <c r="B53" s="152"/>
      <c r="F53" s="157"/>
      <c r="G53" s="107"/>
      <c r="H53"/>
      <c r="I53"/>
      <c r="J53"/>
      <c r="K53"/>
      <c r="L53"/>
      <c r="M53"/>
      <c r="N53"/>
      <c r="O53"/>
      <c r="P53"/>
      <c r="Q53"/>
      <c r="R53"/>
      <c r="S53"/>
    </row>
    <row r="54" spans="1:21" s="102" customFormat="1">
      <c r="F54" s="157"/>
      <c r="G54" s="107"/>
      <c r="H54"/>
      <c r="I54"/>
      <c r="J54"/>
      <c r="K54"/>
      <c r="L54"/>
      <c r="M54"/>
      <c r="N54"/>
      <c r="O54"/>
      <c r="P54"/>
      <c r="Q54"/>
      <c r="R54"/>
      <c r="S54"/>
    </row>
    <row r="55" spans="1:21" s="102" customFormat="1">
      <c r="B55" s="152"/>
      <c r="F55" s="157"/>
      <c r="G55" s="107"/>
      <c r="H55"/>
      <c r="I55"/>
      <c r="J55"/>
      <c r="K55"/>
      <c r="L55"/>
      <c r="M55"/>
      <c r="N55"/>
      <c r="O55"/>
      <c r="P55"/>
      <c r="Q55"/>
      <c r="R55"/>
      <c r="S55"/>
      <c r="T55" s="246"/>
      <c r="U55" s="246"/>
    </row>
    <row r="56" spans="1:21" s="102" customFormat="1">
      <c r="B56" s="152"/>
      <c r="F56" s="157"/>
      <c r="G56" s="107"/>
      <c r="H56" s="1001"/>
      <c r="I56" s="1002"/>
      <c r="J56" s="1002"/>
      <c r="K56" s="1002"/>
      <c r="L56" s="1002"/>
      <c r="M56" s="1002"/>
      <c r="N56" s="255"/>
      <c r="O56" s="255"/>
      <c r="P56" s="255"/>
      <c r="Q56" s="255"/>
      <c r="R56" s="255"/>
      <c r="S56" s="255"/>
      <c r="T56" s="246"/>
      <c r="U56" s="246"/>
    </row>
    <row r="57" spans="1:21">
      <c r="B57" s="354" t="s">
        <v>229</v>
      </c>
      <c r="H57" s="979"/>
      <c r="I57" s="979"/>
      <c r="J57" s="979"/>
      <c r="K57" s="979"/>
      <c r="L57" s="979"/>
      <c r="M57" s="979"/>
      <c r="N57" s="979">
        <f>N51-N58</f>
        <v>293.9167126662424</v>
      </c>
      <c r="O57" s="979">
        <f t="shared" ref="O57:S57" si="17">O51-O58</f>
        <v>299.71496335919574</v>
      </c>
      <c r="P57" s="979">
        <f t="shared" si="17"/>
        <v>305.00158719932233</v>
      </c>
      <c r="Q57" s="979">
        <f t="shared" si="17"/>
        <v>310.38146094367062</v>
      </c>
      <c r="R57" s="979">
        <f t="shared" si="17"/>
        <v>315.85622941224278</v>
      </c>
      <c r="S57" s="979">
        <f t="shared" si="17"/>
        <v>321.4275664377555</v>
      </c>
    </row>
    <row r="58" spans="1:21">
      <c r="B58" s="354" t="s">
        <v>43</v>
      </c>
      <c r="H58" s="979"/>
      <c r="I58" s="979"/>
      <c r="J58" s="979"/>
      <c r="K58" s="979"/>
      <c r="L58" s="979"/>
      <c r="M58" s="979"/>
      <c r="N58" s="979">
        <f>N49</f>
        <v>170.91787703657553</v>
      </c>
      <c r="O58" s="979">
        <f t="shared" ref="O58:S58" si="18">O49</f>
        <v>170.91787703657553</v>
      </c>
      <c r="P58" s="979">
        <f t="shared" si="18"/>
        <v>170.91787703657553</v>
      </c>
      <c r="Q58" s="979">
        <f t="shared" si="18"/>
        <v>170.91787703657553</v>
      </c>
      <c r="R58" s="979">
        <f t="shared" si="18"/>
        <v>170.91787703657553</v>
      </c>
      <c r="S58" s="979">
        <f t="shared" si="18"/>
        <v>170.91787703657553</v>
      </c>
    </row>
    <row r="59" spans="1:21">
      <c r="B59" s="354" t="s">
        <v>232</v>
      </c>
      <c r="H59" s="979"/>
      <c r="I59" s="979"/>
      <c r="J59" s="979"/>
      <c r="K59" s="979"/>
      <c r="L59" s="979"/>
      <c r="M59" s="979"/>
      <c r="N59" s="980"/>
      <c r="O59" s="980"/>
      <c r="P59" s="980"/>
      <c r="Q59" s="980"/>
      <c r="R59" s="980"/>
      <c r="S59" s="980"/>
    </row>
    <row r="60" spans="1:21">
      <c r="B60" s="354" t="s">
        <v>238</v>
      </c>
      <c r="H60" s="979"/>
      <c r="I60" s="979"/>
      <c r="J60" s="979"/>
      <c r="K60" s="979"/>
      <c r="L60" s="979"/>
      <c r="M60" s="979"/>
      <c r="N60" s="979">
        <f>SUM(N61,N57:N59)*(Inputs!$M$27)</f>
        <v>61.307034035904657</v>
      </c>
      <c r="O60" s="979">
        <f>SUM(O61,O57:O59)*(Inputs!$M$27)</f>
        <v>62.071765319798274</v>
      </c>
      <c r="P60" s="979">
        <f>SUM(P61,P57:P59)*(Inputs!$M$27)</f>
        <v>62.76901813807256</v>
      </c>
      <c r="Q60" s="979">
        <f>SUM(Q61,Q57:Q59)*(Inputs!$M$27)</f>
        <v>63.478569686214655</v>
      </c>
      <c r="R60" s="979">
        <f>SUM(R61,R57:R59)*(Inputs!$M$27)</f>
        <v>64.200636899534643</v>
      </c>
      <c r="S60" s="979">
        <f>SUM(S61,S57:S59)*(Inputs!$M$27)</f>
        <v>64.935440539829514</v>
      </c>
    </row>
    <row r="61" spans="1:21">
      <c r="B61" s="354" t="s">
        <v>237</v>
      </c>
      <c r="H61" s="979"/>
      <c r="I61" s="979"/>
      <c r="J61" s="979"/>
      <c r="K61" s="979"/>
      <c r="L61" s="979"/>
      <c r="M61" s="979"/>
      <c r="N61" s="979">
        <f>SUM(N57:N59)*(Inputs!$M$26)</f>
        <v>41.835113073253616</v>
      </c>
      <c r="O61" s="979">
        <f>SUM(O57:O59)*(Inputs!$M$26)</f>
        <v>42.356955635619414</v>
      </c>
      <c r="P61" s="979">
        <f>SUM(P57:P59)*(Inputs!$M$26)</f>
        <v>42.832751781230805</v>
      </c>
      <c r="Q61" s="979">
        <f>SUM(Q57:Q59)*(Inputs!$M$26)</f>
        <v>43.316940418222153</v>
      </c>
      <c r="R61" s="979">
        <f>SUM(R57:R59)*(Inputs!$M$26)</f>
        <v>43.809669580393646</v>
      </c>
      <c r="S61" s="979">
        <f>SUM(S57:S59)*(Inputs!$M$26)</f>
        <v>44.311089912689795</v>
      </c>
    </row>
    <row r="62" spans="1:21">
      <c r="B62" s="989" t="s">
        <v>85</v>
      </c>
      <c r="H62" s="396"/>
      <c r="I62" s="396"/>
      <c r="J62" s="396"/>
      <c r="K62" s="396"/>
      <c r="L62" s="396"/>
      <c r="M62" s="396"/>
      <c r="N62" s="979">
        <f>SUM(N57:N61)*Inputs!$M$28</f>
        <v>39.758371576838343</v>
      </c>
      <c r="O62" s="979">
        <f>SUM(O57:O61)*Inputs!$M$28</f>
        <v>40.25430929458323</v>
      </c>
      <c r="P62" s="979">
        <f>SUM(P57:P61)*Inputs!$M$28</f>
        <v>40.706486390864093</v>
      </c>
      <c r="Q62" s="979">
        <f>SUM(Q57:Q61)*Inputs!$M$28</f>
        <v>41.166639365927814</v>
      </c>
      <c r="R62" s="979">
        <f>SUM(R57:R61)*Inputs!$M$28</f>
        <v>41.634908905012267</v>
      </c>
      <c r="S62" s="979">
        <f>SUM(S57:S61)*Inputs!$M$28</f>
        <v>42.111438174879524</v>
      </c>
      <c r="T62" s="100"/>
      <c r="U62" s="100"/>
    </row>
    <row r="63" spans="1:21">
      <c r="B63" s="989"/>
      <c r="H63" s="396"/>
      <c r="I63" s="396"/>
      <c r="J63" s="396"/>
      <c r="K63" s="396"/>
      <c r="L63" s="396"/>
      <c r="M63" s="396"/>
      <c r="N63" s="606"/>
      <c r="O63" s="606"/>
      <c r="P63" s="606"/>
      <c r="Q63" s="606"/>
      <c r="R63" s="606"/>
      <c r="S63" s="606"/>
      <c r="T63" s="100"/>
      <c r="U63" s="100"/>
    </row>
    <row r="64" spans="1:21">
      <c r="B64" s="988" t="s">
        <v>527</v>
      </c>
      <c r="H64" s="396"/>
      <c r="I64" s="396"/>
      <c r="J64" s="396"/>
      <c r="K64" s="396"/>
      <c r="L64" s="396"/>
      <c r="M64" s="396"/>
      <c r="N64" s="448">
        <f>SUM(N57:N63)</f>
        <v>607.73510838881464</v>
      </c>
      <c r="O64" s="448">
        <f t="shared" ref="O64:S64" si="19">SUM(O57:O63)</f>
        <v>615.31587064577218</v>
      </c>
      <c r="P64" s="448">
        <f t="shared" si="19"/>
        <v>622.22772054606537</v>
      </c>
      <c r="Q64" s="448">
        <f t="shared" si="19"/>
        <v>629.26148745061084</v>
      </c>
      <c r="R64" s="448">
        <f t="shared" si="19"/>
        <v>636.41932183375889</v>
      </c>
      <c r="S64" s="448">
        <f t="shared" si="19"/>
        <v>643.70341210172978</v>
      </c>
      <c r="T64" s="100"/>
      <c r="U64" s="100"/>
    </row>
    <row r="65" spans="2:21">
      <c r="B65" s="990" t="s">
        <v>39</v>
      </c>
      <c r="F65" s="88"/>
      <c r="G65" s="88"/>
      <c r="H65" s="979"/>
      <c r="I65" s="980"/>
      <c r="J65" s="980"/>
      <c r="K65" s="980"/>
      <c r="L65" s="980"/>
      <c r="M65" s="980"/>
      <c r="N65" s="981">
        <f>(N51*(1+Inputs!$M$29))-N64</f>
        <v>0</v>
      </c>
      <c r="O65" s="981">
        <f>(O51*(1+Inputs!$M$29))-O64</f>
        <v>0</v>
      </c>
      <c r="P65" s="981">
        <f>(P51*(1+Inputs!$M$29))-P64</f>
        <v>0</v>
      </c>
      <c r="Q65" s="981">
        <f>(Q51*(1+Inputs!$M$29))-Q64</f>
        <v>0</v>
      </c>
      <c r="R65" s="981">
        <f>(R51*(1+Inputs!$M$29))-R64</f>
        <v>0</v>
      </c>
      <c r="S65" s="981">
        <f>(S51*(1+Inputs!$M$29))-S64</f>
        <v>0</v>
      </c>
      <c r="T65" s="100"/>
      <c r="U65" s="100"/>
    </row>
  </sheetData>
  <mergeCells count="3">
    <mergeCell ref="A1:S1"/>
    <mergeCell ref="H3:M3"/>
    <mergeCell ref="N3:S3"/>
  </mergeCells>
  <pageMargins left="0.39370078740157483" right="0.39370078740157483" top="0.39370078740157483" bottom="0.98425196850393704" header="0.51181102362204722" footer="0.51181102362204722"/>
  <pageSetup paperSize="9" scale="60" orientation="landscape" r:id="rId1"/>
  <headerFooter alignWithMargins="0">
    <oddFooter>&amp;C&amp;P</oddFooter>
  </headerFooter>
  <rowBreaks count="1" manualBreakCount="1">
    <brk id="13"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1"/>
    <pageSetUpPr fitToPage="1"/>
  </sheetPr>
  <dimension ref="A1:S86"/>
  <sheetViews>
    <sheetView showGridLines="0" zoomScale="70" zoomScaleNormal="70" workbookViewId="0">
      <pane xSplit="2" ySplit="5" topLeftCell="C6" activePane="bottomRight" state="frozen"/>
      <selection activeCell="B146" sqref="B146"/>
      <selection pane="topRight" activeCell="B146" sqref="B146"/>
      <selection pane="bottomLeft" activeCell="B146" sqref="B146"/>
      <selection pane="bottomRight" activeCell="C6" sqref="C6"/>
    </sheetView>
  </sheetViews>
  <sheetFormatPr defaultRowHeight="12.75" outlineLevelCol="1"/>
  <cols>
    <col min="1" max="1" width="9" style="88" bestFit="1" customWidth="1"/>
    <col min="2" max="2" width="61.7109375" style="102" customWidth="1"/>
    <col min="3" max="3" width="9.7109375" style="88" bestFit="1" customWidth="1"/>
    <col min="4" max="4" width="25.42578125" style="88" bestFit="1" customWidth="1"/>
    <col min="5" max="5" width="8.5703125" style="88" bestFit="1" customWidth="1"/>
    <col min="6" max="6" width="8.5703125" style="158" bestFit="1" customWidth="1"/>
    <col min="7" max="7" width="1" style="158" customWidth="1"/>
    <col min="8" max="8" width="10.42578125" style="108" customWidth="1" outlineLevel="1"/>
    <col min="9" max="9" width="9.5703125" style="158" bestFit="1" customWidth="1" outlineLevel="1"/>
    <col min="10" max="13" width="9.42578125" style="158" customWidth="1" outlineLevel="1"/>
    <col min="14" max="14" width="12.140625" style="158" customWidth="1"/>
    <col min="15" max="15" width="12.140625" style="88" customWidth="1"/>
    <col min="16" max="16" width="11.7109375" style="88" customWidth="1"/>
    <col min="17" max="17" width="11" style="88" customWidth="1"/>
    <col min="18" max="18" width="10.85546875" style="88" customWidth="1"/>
    <col min="19" max="19" width="11.42578125" style="88" customWidth="1"/>
    <col min="20" max="256" width="9.140625" style="88"/>
    <col min="257" max="257" width="9" style="88" bestFit="1" customWidth="1"/>
    <col min="258" max="258" width="61.7109375" style="88" customWidth="1"/>
    <col min="259" max="259" width="9.7109375" style="88" bestFit="1" customWidth="1"/>
    <col min="260" max="260" width="11.5703125" style="88" bestFit="1" customWidth="1"/>
    <col min="261" max="262" width="8.5703125" style="88" bestFit="1" customWidth="1"/>
    <col min="263" max="263" width="1" style="88" customWidth="1"/>
    <col min="264" max="264" width="10.42578125" style="88" customWidth="1"/>
    <col min="265" max="265" width="9.5703125" style="88" bestFit="1" customWidth="1"/>
    <col min="266" max="269" width="9.42578125" style="88" customWidth="1"/>
    <col min="270" max="271" width="12.140625" style="88" customWidth="1"/>
    <col min="272" max="272" width="11.7109375" style="88" customWidth="1"/>
    <col min="273" max="273" width="11" style="88" customWidth="1"/>
    <col min="274" max="274" width="10.85546875" style="88" customWidth="1"/>
    <col min="275" max="275" width="11.42578125" style="88" customWidth="1"/>
    <col min="276" max="512" width="9.140625" style="88"/>
    <col min="513" max="513" width="9" style="88" bestFit="1" customWidth="1"/>
    <col min="514" max="514" width="61.7109375" style="88" customWidth="1"/>
    <col min="515" max="515" width="9.7109375" style="88" bestFit="1" customWidth="1"/>
    <col min="516" max="516" width="11.5703125" style="88" bestFit="1" customWidth="1"/>
    <col min="517" max="518" width="8.5703125" style="88" bestFit="1" customWidth="1"/>
    <col min="519" max="519" width="1" style="88" customWidth="1"/>
    <col min="520" max="520" width="10.42578125" style="88" customWidth="1"/>
    <col min="521" max="521" width="9.5703125" style="88" bestFit="1" customWidth="1"/>
    <col min="522" max="525" width="9.42578125" style="88" customWidth="1"/>
    <col min="526" max="527" width="12.140625" style="88" customWidth="1"/>
    <col min="528" max="528" width="11.7109375" style="88" customWidth="1"/>
    <col min="529" max="529" width="11" style="88" customWidth="1"/>
    <col min="530" max="530" width="10.85546875" style="88" customWidth="1"/>
    <col min="531" max="531" width="11.42578125" style="88" customWidth="1"/>
    <col min="532" max="768" width="9.140625" style="88"/>
    <col min="769" max="769" width="9" style="88" bestFit="1" customWidth="1"/>
    <col min="770" max="770" width="61.7109375" style="88" customWidth="1"/>
    <col min="771" max="771" width="9.7109375" style="88" bestFit="1" customWidth="1"/>
    <col min="772" max="772" width="11.5703125" style="88" bestFit="1" customWidth="1"/>
    <col min="773" max="774" width="8.5703125" style="88" bestFit="1" customWidth="1"/>
    <col min="775" max="775" width="1" style="88" customWidth="1"/>
    <col min="776" max="776" width="10.42578125" style="88" customWidth="1"/>
    <col min="777" max="777" width="9.5703125" style="88" bestFit="1" customWidth="1"/>
    <col min="778" max="781" width="9.42578125" style="88" customWidth="1"/>
    <col min="782" max="783" width="12.140625" style="88" customWidth="1"/>
    <col min="784" max="784" width="11.7109375" style="88" customWidth="1"/>
    <col min="785" max="785" width="11" style="88" customWidth="1"/>
    <col min="786" max="786" width="10.85546875" style="88" customWidth="1"/>
    <col min="787" max="787" width="11.42578125" style="88" customWidth="1"/>
    <col min="788" max="1024" width="9.140625" style="88"/>
    <col min="1025" max="1025" width="9" style="88" bestFit="1" customWidth="1"/>
    <col min="1026" max="1026" width="61.7109375" style="88" customWidth="1"/>
    <col min="1027" max="1027" width="9.7109375" style="88" bestFit="1" customWidth="1"/>
    <col min="1028" max="1028" width="11.5703125" style="88" bestFit="1" customWidth="1"/>
    <col min="1029" max="1030" width="8.5703125" style="88" bestFit="1" customWidth="1"/>
    <col min="1031" max="1031" width="1" style="88" customWidth="1"/>
    <col min="1032" max="1032" width="10.42578125" style="88" customWidth="1"/>
    <col min="1033" max="1033" width="9.5703125" style="88" bestFit="1" customWidth="1"/>
    <col min="1034" max="1037" width="9.42578125" style="88" customWidth="1"/>
    <col min="1038" max="1039" width="12.140625" style="88" customWidth="1"/>
    <col min="1040" max="1040" width="11.7109375" style="88" customWidth="1"/>
    <col min="1041" max="1041" width="11" style="88" customWidth="1"/>
    <col min="1042" max="1042" width="10.85546875" style="88" customWidth="1"/>
    <col min="1043" max="1043" width="11.42578125" style="88" customWidth="1"/>
    <col min="1044" max="1280" width="9.140625" style="88"/>
    <col min="1281" max="1281" width="9" style="88" bestFit="1" customWidth="1"/>
    <col min="1282" max="1282" width="61.7109375" style="88" customWidth="1"/>
    <col min="1283" max="1283" width="9.7109375" style="88" bestFit="1" customWidth="1"/>
    <col min="1284" max="1284" width="11.5703125" style="88" bestFit="1" customWidth="1"/>
    <col min="1285" max="1286" width="8.5703125" style="88" bestFit="1" customWidth="1"/>
    <col min="1287" max="1287" width="1" style="88" customWidth="1"/>
    <col min="1288" max="1288" width="10.42578125" style="88" customWidth="1"/>
    <col min="1289" max="1289" width="9.5703125" style="88" bestFit="1" customWidth="1"/>
    <col min="1290" max="1293" width="9.42578125" style="88" customWidth="1"/>
    <col min="1294" max="1295" width="12.140625" style="88" customWidth="1"/>
    <col min="1296" max="1296" width="11.7109375" style="88" customWidth="1"/>
    <col min="1297" max="1297" width="11" style="88" customWidth="1"/>
    <col min="1298" max="1298" width="10.85546875" style="88" customWidth="1"/>
    <col min="1299" max="1299" width="11.42578125" style="88" customWidth="1"/>
    <col min="1300" max="1536" width="9.140625" style="88"/>
    <col min="1537" max="1537" width="9" style="88" bestFit="1" customWidth="1"/>
    <col min="1538" max="1538" width="61.7109375" style="88" customWidth="1"/>
    <col min="1539" max="1539" width="9.7109375" style="88" bestFit="1" customWidth="1"/>
    <col min="1540" max="1540" width="11.5703125" style="88" bestFit="1" customWidth="1"/>
    <col min="1541" max="1542" width="8.5703125" style="88" bestFit="1" customWidth="1"/>
    <col min="1543" max="1543" width="1" style="88" customWidth="1"/>
    <col min="1544" max="1544" width="10.42578125" style="88" customWidth="1"/>
    <col min="1545" max="1545" width="9.5703125" style="88" bestFit="1" customWidth="1"/>
    <col min="1546" max="1549" width="9.42578125" style="88" customWidth="1"/>
    <col min="1550" max="1551" width="12.140625" style="88" customWidth="1"/>
    <col min="1552" max="1552" width="11.7109375" style="88" customWidth="1"/>
    <col min="1553" max="1553" width="11" style="88" customWidth="1"/>
    <col min="1554" max="1554" width="10.85546875" style="88" customWidth="1"/>
    <col min="1555" max="1555" width="11.42578125" style="88" customWidth="1"/>
    <col min="1556" max="1792" width="9.140625" style="88"/>
    <col min="1793" max="1793" width="9" style="88" bestFit="1" customWidth="1"/>
    <col min="1794" max="1794" width="61.7109375" style="88" customWidth="1"/>
    <col min="1795" max="1795" width="9.7109375" style="88" bestFit="1" customWidth="1"/>
    <col min="1796" max="1796" width="11.5703125" style="88" bestFit="1" customWidth="1"/>
    <col min="1797" max="1798" width="8.5703125" style="88" bestFit="1" customWidth="1"/>
    <col min="1799" max="1799" width="1" style="88" customWidth="1"/>
    <col min="1800" max="1800" width="10.42578125" style="88" customWidth="1"/>
    <col min="1801" max="1801" width="9.5703125" style="88" bestFit="1" customWidth="1"/>
    <col min="1802" max="1805" width="9.42578125" style="88" customWidth="1"/>
    <col min="1806" max="1807" width="12.140625" style="88" customWidth="1"/>
    <col min="1808" max="1808" width="11.7109375" style="88" customWidth="1"/>
    <col min="1809" max="1809" width="11" style="88" customWidth="1"/>
    <col min="1810" max="1810" width="10.85546875" style="88" customWidth="1"/>
    <col min="1811" max="1811" width="11.42578125" style="88" customWidth="1"/>
    <col min="1812" max="2048" width="9.140625" style="88"/>
    <col min="2049" max="2049" width="9" style="88" bestFit="1" customWidth="1"/>
    <col min="2050" max="2050" width="61.7109375" style="88" customWidth="1"/>
    <col min="2051" max="2051" width="9.7109375" style="88" bestFit="1" customWidth="1"/>
    <col min="2052" max="2052" width="11.5703125" style="88" bestFit="1" customWidth="1"/>
    <col min="2053" max="2054" width="8.5703125" style="88" bestFit="1" customWidth="1"/>
    <col min="2055" max="2055" width="1" style="88" customWidth="1"/>
    <col min="2056" max="2056" width="10.42578125" style="88" customWidth="1"/>
    <col min="2057" max="2057" width="9.5703125" style="88" bestFit="1" customWidth="1"/>
    <col min="2058" max="2061" width="9.42578125" style="88" customWidth="1"/>
    <col min="2062" max="2063" width="12.140625" style="88" customWidth="1"/>
    <col min="2064" max="2064" width="11.7109375" style="88" customWidth="1"/>
    <col min="2065" max="2065" width="11" style="88" customWidth="1"/>
    <col min="2066" max="2066" width="10.85546875" style="88" customWidth="1"/>
    <col min="2067" max="2067" width="11.42578125" style="88" customWidth="1"/>
    <col min="2068" max="2304" width="9.140625" style="88"/>
    <col min="2305" max="2305" width="9" style="88" bestFit="1" customWidth="1"/>
    <col min="2306" max="2306" width="61.7109375" style="88" customWidth="1"/>
    <col min="2307" max="2307" width="9.7109375" style="88" bestFit="1" customWidth="1"/>
    <col min="2308" max="2308" width="11.5703125" style="88" bestFit="1" customWidth="1"/>
    <col min="2309" max="2310" width="8.5703125" style="88" bestFit="1" customWidth="1"/>
    <col min="2311" max="2311" width="1" style="88" customWidth="1"/>
    <col min="2312" max="2312" width="10.42578125" style="88" customWidth="1"/>
    <col min="2313" max="2313" width="9.5703125" style="88" bestFit="1" customWidth="1"/>
    <col min="2314" max="2317" width="9.42578125" style="88" customWidth="1"/>
    <col min="2318" max="2319" width="12.140625" style="88" customWidth="1"/>
    <col min="2320" max="2320" width="11.7109375" style="88" customWidth="1"/>
    <col min="2321" max="2321" width="11" style="88" customWidth="1"/>
    <col min="2322" max="2322" width="10.85546875" style="88" customWidth="1"/>
    <col min="2323" max="2323" width="11.42578125" style="88" customWidth="1"/>
    <col min="2324" max="2560" width="9.140625" style="88"/>
    <col min="2561" max="2561" width="9" style="88" bestFit="1" customWidth="1"/>
    <col min="2562" max="2562" width="61.7109375" style="88" customWidth="1"/>
    <col min="2563" max="2563" width="9.7109375" style="88" bestFit="1" customWidth="1"/>
    <col min="2564" max="2564" width="11.5703125" style="88" bestFit="1" customWidth="1"/>
    <col min="2565" max="2566" width="8.5703125" style="88" bestFit="1" customWidth="1"/>
    <col min="2567" max="2567" width="1" style="88" customWidth="1"/>
    <col min="2568" max="2568" width="10.42578125" style="88" customWidth="1"/>
    <col min="2569" max="2569" width="9.5703125" style="88" bestFit="1" customWidth="1"/>
    <col min="2570" max="2573" width="9.42578125" style="88" customWidth="1"/>
    <col min="2574" max="2575" width="12.140625" style="88" customWidth="1"/>
    <col min="2576" max="2576" width="11.7109375" style="88" customWidth="1"/>
    <col min="2577" max="2577" width="11" style="88" customWidth="1"/>
    <col min="2578" max="2578" width="10.85546875" style="88" customWidth="1"/>
    <col min="2579" max="2579" width="11.42578125" style="88" customWidth="1"/>
    <col min="2580" max="2816" width="9.140625" style="88"/>
    <col min="2817" max="2817" width="9" style="88" bestFit="1" customWidth="1"/>
    <col min="2818" max="2818" width="61.7109375" style="88" customWidth="1"/>
    <col min="2819" max="2819" width="9.7109375" style="88" bestFit="1" customWidth="1"/>
    <col min="2820" max="2820" width="11.5703125" style="88" bestFit="1" customWidth="1"/>
    <col min="2821" max="2822" width="8.5703125" style="88" bestFit="1" customWidth="1"/>
    <col min="2823" max="2823" width="1" style="88" customWidth="1"/>
    <col min="2824" max="2824" width="10.42578125" style="88" customWidth="1"/>
    <col min="2825" max="2825" width="9.5703125" style="88" bestFit="1" customWidth="1"/>
    <col min="2826" max="2829" width="9.42578125" style="88" customWidth="1"/>
    <col min="2830" max="2831" width="12.140625" style="88" customWidth="1"/>
    <col min="2832" max="2832" width="11.7109375" style="88" customWidth="1"/>
    <col min="2833" max="2833" width="11" style="88" customWidth="1"/>
    <col min="2834" max="2834" width="10.85546875" style="88" customWidth="1"/>
    <col min="2835" max="2835" width="11.42578125" style="88" customWidth="1"/>
    <col min="2836" max="3072" width="9.140625" style="88"/>
    <col min="3073" max="3073" width="9" style="88" bestFit="1" customWidth="1"/>
    <col min="3074" max="3074" width="61.7109375" style="88" customWidth="1"/>
    <col min="3075" max="3075" width="9.7109375" style="88" bestFit="1" customWidth="1"/>
    <col min="3076" max="3076" width="11.5703125" style="88" bestFit="1" customWidth="1"/>
    <col min="3077" max="3078" width="8.5703125" style="88" bestFit="1" customWidth="1"/>
    <col min="3079" max="3079" width="1" style="88" customWidth="1"/>
    <col min="3080" max="3080" width="10.42578125" style="88" customWidth="1"/>
    <col min="3081" max="3081" width="9.5703125" style="88" bestFit="1" customWidth="1"/>
    <col min="3082" max="3085" width="9.42578125" style="88" customWidth="1"/>
    <col min="3086" max="3087" width="12.140625" style="88" customWidth="1"/>
    <col min="3088" max="3088" width="11.7109375" style="88" customWidth="1"/>
    <col min="3089" max="3089" width="11" style="88" customWidth="1"/>
    <col min="3090" max="3090" width="10.85546875" style="88" customWidth="1"/>
    <col min="3091" max="3091" width="11.42578125" style="88" customWidth="1"/>
    <col min="3092" max="3328" width="9.140625" style="88"/>
    <col min="3329" max="3329" width="9" style="88" bestFit="1" customWidth="1"/>
    <col min="3330" max="3330" width="61.7109375" style="88" customWidth="1"/>
    <col min="3331" max="3331" width="9.7109375" style="88" bestFit="1" customWidth="1"/>
    <col min="3332" max="3332" width="11.5703125" style="88" bestFit="1" customWidth="1"/>
    <col min="3333" max="3334" width="8.5703125" style="88" bestFit="1" customWidth="1"/>
    <col min="3335" max="3335" width="1" style="88" customWidth="1"/>
    <col min="3336" max="3336" width="10.42578125" style="88" customWidth="1"/>
    <col min="3337" max="3337" width="9.5703125" style="88" bestFit="1" customWidth="1"/>
    <col min="3338" max="3341" width="9.42578125" style="88" customWidth="1"/>
    <col min="3342" max="3343" width="12.140625" style="88" customWidth="1"/>
    <col min="3344" max="3344" width="11.7109375" style="88" customWidth="1"/>
    <col min="3345" max="3345" width="11" style="88" customWidth="1"/>
    <col min="3346" max="3346" width="10.85546875" style="88" customWidth="1"/>
    <col min="3347" max="3347" width="11.42578125" style="88" customWidth="1"/>
    <col min="3348" max="3584" width="9.140625" style="88"/>
    <col min="3585" max="3585" width="9" style="88" bestFit="1" customWidth="1"/>
    <col min="3586" max="3586" width="61.7109375" style="88" customWidth="1"/>
    <col min="3587" max="3587" width="9.7109375" style="88" bestFit="1" customWidth="1"/>
    <col min="3588" max="3588" width="11.5703125" style="88" bestFit="1" customWidth="1"/>
    <col min="3589" max="3590" width="8.5703125" style="88" bestFit="1" customWidth="1"/>
    <col min="3591" max="3591" width="1" style="88" customWidth="1"/>
    <col min="3592" max="3592" width="10.42578125" style="88" customWidth="1"/>
    <col min="3593" max="3593" width="9.5703125" style="88" bestFit="1" customWidth="1"/>
    <col min="3594" max="3597" width="9.42578125" style="88" customWidth="1"/>
    <col min="3598" max="3599" width="12.140625" style="88" customWidth="1"/>
    <col min="3600" max="3600" width="11.7109375" style="88" customWidth="1"/>
    <col min="3601" max="3601" width="11" style="88" customWidth="1"/>
    <col min="3602" max="3602" width="10.85546875" style="88" customWidth="1"/>
    <col min="3603" max="3603" width="11.42578125" style="88" customWidth="1"/>
    <col min="3604" max="3840" width="9.140625" style="88"/>
    <col min="3841" max="3841" width="9" style="88" bestFit="1" customWidth="1"/>
    <col min="3842" max="3842" width="61.7109375" style="88" customWidth="1"/>
    <col min="3843" max="3843" width="9.7109375" style="88" bestFit="1" customWidth="1"/>
    <col min="3844" max="3844" width="11.5703125" style="88" bestFit="1" customWidth="1"/>
    <col min="3845" max="3846" width="8.5703125" style="88" bestFit="1" customWidth="1"/>
    <col min="3847" max="3847" width="1" style="88" customWidth="1"/>
    <col min="3848" max="3848" width="10.42578125" style="88" customWidth="1"/>
    <col min="3849" max="3849" width="9.5703125" style="88" bestFit="1" customWidth="1"/>
    <col min="3850" max="3853" width="9.42578125" style="88" customWidth="1"/>
    <col min="3854" max="3855" width="12.140625" style="88" customWidth="1"/>
    <col min="3856" max="3856" width="11.7109375" style="88" customWidth="1"/>
    <col min="3857" max="3857" width="11" style="88" customWidth="1"/>
    <col min="3858" max="3858" width="10.85546875" style="88" customWidth="1"/>
    <col min="3859" max="3859" width="11.42578125" style="88" customWidth="1"/>
    <col min="3860" max="4096" width="9.140625" style="88"/>
    <col min="4097" max="4097" width="9" style="88" bestFit="1" customWidth="1"/>
    <col min="4098" max="4098" width="61.7109375" style="88" customWidth="1"/>
    <col min="4099" max="4099" width="9.7109375" style="88" bestFit="1" customWidth="1"/>
    <col min="4100" max="4100" width="11.5703125" style="88" bestFit="1" customWidth="1"/>
    <col min="4101" max="4102" width="8.5703125" style="88" bestFit="1" customWidth="1"/>
    <col min="4103" max="4103" width="1" style="88" customWidth="1"/>
    <col min="4104" max="4104" width="10.42578125" style="88" customWidth="1"/>
    <col min="4105" max="4105" width="9.5703125" style="88" bestFit="1" customWidth="1"/>
    <col min="4106" max="4109" width="9.42578125" style="88" customWidth="1"/>
    <col min="4110" max="4111" width="12.140625" style="88" customWidth="1"/>
    <col min="4112" max="4112" width="11.7109375" style="88" customWidth="1"/>
    <col min="4113" max="4113" width="11" style="88" customWidth="1"/>
    <col min="4114" max="4114" width="10.85546875" style="88" customWidth="1"/>
    <col min="4115" max="4115" width="11.42578125" style="88" customWidth="1"/>
    <col min="4116" max="4352" width="9.140625" style="88"/>
    <col min="4353" max="4353" width="9" style="88" bestFit="1" customWidth="1"/>
    <col min="4354" max="4354" width="61.7109375" style="88" customWidth="1"/>
    <col min="4355" max="4355" width="9.7109375" style="88" bestFit="1" customWidth="1"/>
    <col min="4356" max="4356" width="11.5703125" style="88" bestFit="1" customWidth="1"/>
    <col min="4357" max="4358" width="8.5703125" style="88" bestFit="1" customWidth="1"/>
    <col min="4359" max="4359" width="1" style="88" customWidth="1"/>
    <col min="4360" max="4360" width="10.42578125" style="88" customWidth="1"/>
    <col min="4361" max="4361" width="9.5703125" style="88" bestFit="1" customWidth="1"/>
    <col min="4362" max="4365" width="9.42578125" style="88" customWidth="1"/>
    <col min="4366" max="4367" width="12.140625" style="88" customWidth="1"/>
    <col min="4368" max="4368" width="11.7109375" style="88" customWidth="1"/>
    <col min="4369" max="4369" width="11" style="88" customWidth="1"/>
    <col min="4370" max="4370" width="10.85546875" style="88" customWidth="1"/>
    <col min="4371" max="4371" width="11.42578125" style="88" customWidth="1"/>
    <col min="4372" max="4608" width="9.140625" style="88"/>
    <col min="4609" max="4609" width="9" style="88" bestFit="1" customWidth="1"/>
    <col min="4610" max="4610" width="61.7109375" style="88" customWidth="1"/>
    <col min="4611" max="4611" width="9.7109375" style="88" bestFit="1" customWidth="1"/>
    <col min="4612" max="4612" width="11.5703125" style="88" bestFit="1" customWidth="1"/>
    <col min="4613" max="4614" width="8.5703125" style="88" bestFit="1" customWidth="1"/>
    <col min="4615" max="4615" width="1" style="88" customWidth="1"/>
    <col min="4616" max="4616" width="10.42578125" style="88" customWidth="1"/>
    <col min="4617" max="4617" width="9.5703125" style="88" bestFit="1" customWidth="1"/>
    <col min="4618" max="4621" width="9.42578125" style="88" customWidth="1"/>
    <col min="4622" max="4623" width="12.140625" style="88" customWidth="1"/>
    <col min="4624" max="4624" width="11.7109375" style="88" customWidth="1"/>
    <col min="4625" max="4625" width="11" style="88" customWidth="1"/>
    <col min="4626" max="4626" width="10.85546875" style="88" customWidth="1"/>
    <col min="4627" max="4627" width="11.42578125" style="88" customWidth="1"/>
    <col min="4628" max="4864" width="9.140625" style="88"/>
    <col min="4865" max="4865" width="9" style="88" bestFit="1" customWidth="1"/>
    <col min="4866" max="4866" width="61.7109375" style="88" customWidth="1"/>
    <col min="4867" max="4867" width="9.7109375" style="88" bestFit="1" customWidth="1"/>
    <col min="4868" max="4868" width="11.5703125" style="88" bestFit="1" customWidth="1"/>
    <col min="4869" max="4870" width="8.5703125" style="88" bestFit="1" customWidth="1"/>
    <col min="4871" max="4871" width="1" style="88" customWidth="1"/>
    <col min="4872" max="4872" width="10.42578125" style="88" customWidth="1"/>
    <col min="4873" max="4873" width="9.5703125" style="88" bestFit="1" customWidth="1"/>
    <col min="4874" max="4877" width="9.42578125" style="88" customWidth="1"/>
    <col min="4878" max="4879" width="12.140625" style="88" customWidth="1"/>
    <col min="4880" max="4880" width="11.7109375" style="88" customWidth="1"/>
    <col min="4881" max="4881" width="11" style="88" customWidth="1"/>
    <col min="4882" max="4882" width="10.85546875" style="88" customWidth="1"/>
    <col min="4883" max="4883" width="11.42578125" style="88" customWidth="1"/>
    <col min="4884" max="5120" width="9.140625" style="88"/>
    <col min="5121" max="5121" width="9" style="88" bestFit="1" customWidth="1"/>
    <col min="5122" max="5122" width="61.7109375" style="88" customWidth="1"/>
    <col min="5123" max="5123" width="9.7109375" style="88" bestFit="1" customWidth="1"/>
    <col min="5124" max="5124" width="11.5703125" style="88" bestFit="1" customWidth="1"/>
    <col min="5125" max="5126" width="8.5703125" style="88" bestFit="1" customWidth="1"/>
    <col min="5127" max="5127" width="1" style="88" customWidth="1"/>
    <col min="5128" max="5128" width="10.42578125" style="88" customWidth="1"/>
    <col min="5129" max="5129" width="9.5703125" style="88" bestFit="1" customWidth="1"/>
    <col min="5130" max="5133" width="9.42578125" style="88" customWidth="1"/>
    <col min="5134" max="5135" width="12.140625" style="88" customWidth="1"/>
    <col min="5136" max="5136" width="11.7109375" style="88" customWidth="1"/>
    <col min="5137" max="5137" width="11" style="88" customWidth="1"/>
    <col min="5138" max="5138" width="10.85546875" style="88" customWidth="1"/>
    <col min="5139" max="5139" width="11.42578125" style="88" customWidth="1"/>
    <col min="5140" max="5376" width="9.140625" style="88"/>
    <col min="5377" max="5377" width="9" style="88" bestFit="1" customWidth="1"/>
    <col min="5378" max="5378" width="61.7109375" style="88" customWidth="1"/>
    <col min="5379" max="5379" width="9.7109375" style="88" bestFit="1" customWidth="1"/>
    <col min="5380" max="5380" width="11.5703125" style="88" bestFit="1" customWidth="1"/>
    <col min="5381" max="5382" width="8.5703125" style="88" bestFit="1" customWidth="1"/>
    <col min="5383" max="5383" width="1" style="88" customWidth="1"/>
    <col min="5384" max="5384" width="10.42578125" style="88" customWidth="1"/>
    <col min="5385" max="5385" width="9.5703125" style="88" bestFit="1" customWidth="1"/>
    <col min="5386" max="5389" width="9.42578125" style="88" customWidth="1"/>
    <col min="5390" max="5391" width="12.140625" style="88" customWidth="1"/>
    <col min="5392" max="5392" width="11.7109375" style="88" customWidth="1"/>
    <col min="5393" max="5393" width="11" style="88" customWidth="1"/>
    <col min="5394" max="5394" width="10.85546875" style="88" customWidth="1"/>
    <col min="5395" max="5395" width="11.42578125" style="88" customWidth="1"/>
    <col min="5396" max="5632" width="9.140625" style="88"/>
    <col min="5633" max="5633" width="9" style="88" bestFit="1" customWidth="1"/>
    <col min="5634" max="5634" width="61.7109375" style="88" customWidth="1"/>
    <col min="5635" max="5635" width="9.7109375" style="88" bestFit="1" customWidth="1"/>
    <col min="5636" max="5636" width="11.5703125" style="88" bestFit="1" customWidth="1"/>
    <col min="5637" max="5638" width="8.5703125" style="88" bestFit="1" customWidth="1"/>
    <col min="5639" max="5639" width="1" style="88" customWidth="1"/>
    <col min="5640" max="5640" width="10.42578125" style="88" customWidth="1"/>
    <col min="5641" max="5641" width="9.5703125" style="88" bestFit="1" customWidth="1"/>
    <col min="5642" max="5645" width="9.42578125" style="88" customWidth="1"/>
    <col min="5646" max="5647" width="12.140625" style="88" customWidth="1"/>
    <col min="5648" max="5648" width="11.7109375" style="88" customWidth="1"/>
    <col min="5649" max="5649" width="11" style="88" customWidth="1"/>
    <col min="5650" max="5650" width="10.85546875" style="88" customWidth="1"/>
    <col min="5651" max="5651" width="11.42578125" style="88" customWidth="1"/>
    <col min="5652" max="5888" width="9.140625" style="88"/>
    <col min="5889" max="5889" width="9" style="88" bestFit="1" customWidth="1"/>
    <col min="5890" max="5890" width="61.7109375" style="88" customWidth="1"/>
    <col min="5891" max="5891" width="9.7109375" style="88" bestFit="1" customWidth="1"/>
    <col min="5892" max="5892" width="11.5703125" style="88" bestFit="1" customWidth="1"/>
    <col min="5893" max="5894" width="8.5703125" style="88" bestFit="1" customWidth="1"/>
    <col min="5895" max="5895" width="1" style="88" customWidth="1"/>
    <col min="5896" max="5896" width="10.42578125" style="88" customWidth="1"/>
    <col min="5897" max="5897" width="9.5703125" style="88" bestFit="1" customWidth="1"/>
    <col min="5898" max="5901" width="9.42578125" style="88" customWidth="1"/>
    <col min="5902" max="5903" width="12.140625" style="88" customWidth="1"/>
    <col min="5904" max="5904" width="11.7109375" style="88" customWidth="1"/>
    <col min="5905" max="5905" width="11" style="88" customWidth="1"/>
    <col min="5906" max="5906" width="10.85546875" style="88" customWidth="1"/>
    <col min="5907" max="5907" width="11.42578125" style="88" customWidth="1"/>
    <col min="5908" max="6144" width="9.140625" style="88"/>
    <col min="6145" max="6145" width="9" style="88" bestFit="1" customWidth="1"/>
    <col min="6146" max="6146" width="61.7109375" style="88" customWidth="1"/>
    <col min="6147" max="6147" width="9.7109375" style="88" bestFit="1" customWidth="1"/>
    <col min="6148" max="6148" width="11.5703125" style="88" bestFit="1" customWidth="1"/>
    <col min="6149" max="6150" width="8.5703125" style="88" bestFit="1" customWidth="1"/>
    <col min="6151" max="6151" width="1" style="88" customWidth="1"/>
    <col min="6152" max="6152" width="10.42578125" style="88" customWidth="1"/>
    <col min="6153" max="6153" width="9.5703125" style="88" bestFit="1" customWidth="1"/>
    <col min="6154" max="6157" width="9.42578125" style="88" customWidth="1"/>
    <col min="6158" max="6159" width="12.140625" style="88" customWidth="1"/>
    <col min="6160" max="6160" width="11.7109375" style="88" customWidth="1"/>
    <col min="6161" max="6161" width="11" style="88" customWidth="1"/>
    <col min="6162" max="6162" width="10.85546875" style="88" customWidth="1"/>
    <col min="6163" max="6163" width="11.42578125" style="88" customWidth="1"/>
    <col min="6164" max="6400" width="9.140625" style="88"/>
    <col min="6401" max="6401" width="9" style="88" bestFit="1" customWidth="1"/>
    <col min="6402" max="6402" width="61.7109375" style="88" customWidth="1"/>
    <col min="6403" max="6403" width="9.7109375" style="88" bestFit="1" customWidth="1"/>
    <col min="6404" max="6404" width="11.5703125" style="88" bestFit="1" customWidth="1"/>
    <col min="6405" max="6406" width="8.5703125" style="88" bestFit="1" customWidth="1"/>
    <col min="6407" max="6407" width="1" style="88" customWidth="1"/>
    <col min="6408" max="6408" width="10.42578125" style="88" customWidth="1"/>
    <col min="6409" max="6409" width="9.5703125" style="88" bestFit="1" customWidth="1"/>
    <col min="6410" max="6413" width="9.42578125" style="88" customWidth="1"/>
    <col min="6414" max="6415" width="12.140625" style="88" customWidth="1"/>
    <col min="6416" max="6416" width="11.7109375" style="88" customWidth="1"/>
    <col min="6417" max="6417" width="11" style="88" customWidth="1"/>
    <col min="6418" max="6418" width="10.85546875" style="88" customWidth="1"/>
    <col min="6419" max="6419" width="11.42578125" style="88" customWidth="1"/>
    <col min="6420" max="6656" width="9.140625" style="88"/>
    <col min="6657" max="6657" width="9" style="88" bestFit="1" customWidth="1"/>
    <col min="6658" max="6658" width="61.7109375" style="88" customWidth="1"/>
    <col min="6659" max="6659" width="9.7109375" style="88" bestFit="1" customWidth="1"/>
    <col min="6660" max="6660" width="11.5703125" style="88" bestFit="1" customWidth="1"/>
    <col min="6661" max="6662" width="8.5703125" style="88" bestFit="1" customWidth="1"/>
    <col min="6663" max="6663" width="1" style="88" customWidth="1"/>
    <col min="6664" max="6664" width="10.42578125" style="88" customWidth="1"/>
    <col min="6665" max="6665" width="9.5703125" style="88" bestFit="1" customWidth="1"/>
    <col min="6666" max="6669" width="9.42578125" style="88" customWidth="1"/>
    <col min="6670" max="6671" width="12.140625" style="88" customWidth="1"/>
    <col min="6672" max="6672" width="11.7109375" style="88" customWidth="1"/>
    <col min="6673" max="6673" width="11" style="88" customWidth="1"/>
    <col min="6674" max="6674" width="10.85546875" style="88" customWidth="1"/>
    <col min="6675" max="6675" width="11.42578125" style="88" customWidth="1"/>
    <col min="6676" max="6912" width="9.140625" style="88"/>
    <col min="6913" max="6913" width="9" style="88" bestFit="1" customWidth="1"/>
    <col min="6914" max="6914" width="61.7109375" style="88" customWidth="1"/>
    <col min="6915" max="6915" width="9.7109375" style="88" bestFit="1" customWidth="1"/>
    <col min="6916" max="6916" width="11.5703125" style="88" bestFit="1" customWidth="1"/>
    <col min="6917" max="6918" width="8.5703125" style="88" bestFit="1" customWidth="1"/>
    <col min="6919" max="6919" width="1" style="88" customWidth="1"/>
    <col min="6920" max="6920" width="10.42578125" style="88" customWidth="1"/>
    <col min="6921" max="6921" width="9.5703125" style="88" bestFit="1" customWidth="1"/>
    <col min="6922" max="6925" width="9.42578125" style="88" customWidth="1"/>
    <col min="6926" max="6927" width="12.140625" style="88" customWidth="1"/>
    <col min="6928" max="6928" width="11.7109375" style="88" customWidth="1"/>
    <col min="6929" max="6929" width="11" style="88" customWidth="1"/>
    <col min="6930" max="6930" width="10.85546875" style="88" customWidth="1"/>
    <col min="6931" max="6931" width="11.42578125" style="88" customWidth="1"/>
    <col min="6932" max="7168" width="9.140625" style="88"/>
    <col min="7169" max="7169" width="9" style="88" bestFit="1" customWidth="1"/>
    <col min="7170" max="7170" width="61.7109375" style="88" customWidth="1"/>
    <col min="7171" max="7171" width="9.7109375" style="88" bestFit="1" customWidth="1"/>
    <col min="7172" max="7172" width="11.5703125" style="88" bestFit="1" customWidth="1"/>
    <col min="7173" max="7174" width="8.5703125" style="88" bestFit="1" customWidth="1"/>
    <col min="7175" max="7175" width="1" style="88" customWidth="1"/>
    <col min="7176" max="7176" width="10.42578125" style="88" customWidth="1"/>
    <col min="7177" max="7177" width="9.5703125" style="88" bestFit="1" customWidth="1"/>
    <col min="7178" max="7181" width="9.42578125" style="88" customWidth="1"/>
    <col min="7182" max="7183" width="12.140625" style="88" customWidth="1"/>
    <col min="7184" max="7184" width="11.7109375" style="88" customWidth="1"/>
    <col min="7185" max="7185" width="11" style="88" customWidth="1"/>
    <col min="7186" max="7186" width="10.85546875" style="88" customWidth="1"/>
    <col min="7187" max="7187" width="11.42578125" style="88" customWidth="1"/>
    <col min="7188" max="7424" width="9.140625" style="88"/>
    <col min="7425" max="7425" width="9" style="88" bestFit="1" customWidth="1"/>
    <col min="7426" max="7426" width="61.7109375" style="88" customWidth="1"/>
    <col min="7427" max="7427" width="9.7109375" style="88" bestFit="1" customWidth="1"/>
    <col min="7428" max="7428" width="11.5703125" style="88" bestFit="1" customWidth="1"/>
    <col min="7429" max="7430" width="8.5703125" style="88" bestFit="1" customWidth="1"/>
    <col min="7431" max="7431" width="1" style="88" customWidth="1"/>
    <col min="7432" max="7432" width="10.42578125" style="88" customWidth="1"/>
    <col min="7433" max="7433" width="9.5703125" style="88" bestFit="1" customWidth="1"/>
    <col min="7434" max="7437" width="9.42578125" style="88" customWidth="1"/>
    <col min="7438" max="7439" width="12.140625" style="88" customWidth="1"/>
    <col min="7440" max="7440" width="11.7109375" style="88" customWidth="1"/>
    <col min="7441" max="7441" width="11" style="88" customWidth="1"/>
    <col min="7442" max="7442" width="10.85546875" style="88" customWidth="1"/>
    <col min="7443" max="7443" width="11.42578125" style="88" customWidth="1"/>
    <col min="7444" max="7680" width="9.140625" style="88"/>
    <col min="7681" max="7681" width="9" style="88" bestFit="1" customWidth="1"/>
    <col min="7682" max="7682" width="61.7109375" style="88" customWidth="1"/>
    <col min="7683" max="7683" width="9.7109375" style="88" bestFit="1" customWidth="1"/>
    <col min="7684" max="7684" width="11.5703125" style="88" bestFit="1" customWidth="1"/>
    <col min="7685" max="7686" width="8.5703125" style="88" bestFit="1" customWidth="1"/>
    <col min="7687" max="7687" width="1" style="88" customWidth="1"/>
    <col min="7688" max="7688" width="10.42578125" style="88" customWidth="1"/>
    <col min="7689" max="7689" width="9.5703125" style="88" bestFit="1" customWidth="1"/>
    <col min="7690" max="7693" width="9.42578125" style="88" customWidth="1"/>
    <col min="7694" max="7695" width="12.140625" style="88" customWidth="1"/>
    <col min="7696" max="7696" width="11.7109375" style="88" customWidth="1"/>
    <col min="7697" max="7697" width="11" style="88" customWidth="1"/>
    <col min="7698" max="7698" width="10.85546875" style="88" customWidth="1"/>
    <col min="7699" max="7699" width="11.42578125" style="88" customWidth="1"/>
    <col min="7700" max="7936" width="9.140625" style="88"/>
    <col min="7937" max="7937" width="9" style="88" bestFit="1" customWidth="1"/>
    <col min="7938" max="7938" width="61.7109375" style="88" customWidth="1"/>
    <col min="7939" max="7939" width="9.7109375" style="88" bestFit="1" customWidth="1"/>
    <col min="7940" max="7940" width="11.5703125" style="88" bestFit="1" customWidth="1"/>
    <col min="7941" max="7942" width="8.5703125" style="88" bestFit="1" customWidth="1"/>
    <col min="7943" max="7943" width="1" style="88" customWidth="1"/>
    <col min="7944" max="7944" width="10.42578125" style="88" customWidth="1"/>
    <col min="7945" max="7945" width="9.5703125" style="88" bestFit="1" customWidth="1"/>
    <col min="7946" max="7949" width="9.42578125" style="88" customWidth="1"/>
    <col min="7950" max="7951" width="12.140625" style="88" customWidth="1"/>
    <col min="7952" max="7952" width="11.7109375" style="88" customWidth="1"/>
    <col min="7953" max="7953" width="11" style="88" customWidth="1"/>
    <col min="7954" max="7954" width="10.85546875" style="88" customWidth="1"/>
    <col min="7955" max="7955" width="11.42578125" style="88" customWidth="1"/>
    <col min="7956" max="8192" width="9.140625" style="88"/>
    <col min="8193" max="8193" width="9" style="88" bestFit="1" customWidth="1"/>
    <col min="8194" max="8194" width="61.7109375" style="88" customWidth="1"/>
    <col min="8195" max="8195" width="9.7109375" style="88" bestFit="1" customWidth="1"/>
    <col min="8196" max="8196" width="11.5703125" style="88" bestFit="1" customWidth="1"/>
    <col min="8197" max="8198" width="8.5703125" style="88" bestFit="1" customWidth="1"/>
    <col min="8199" max="8199" width="1" style="88" customWidth="1"/>
    <col min="8200" max="8200" width="10.42578125" style="88" customWidth="1"/>
    <col min="8201" max="8201" width="9.5703125" style="88" bestFit="1" customWidth="1"/>
    <col min="8202" max="8205" width="9.42578125" style="88" customWidth="1"/>
    <col min="8206" max="8207" width="12.140625" style="88" customWidth="1"/>
    <col min="8208" max="8208" width="11.7109375" style="88" customWidth="1"/>
    <col min="8209" max="8209" width="11" style="88" customWidth="1"/>
    <col min="8210" max="8210" width="10.85546875" style="88" customWidth="1"/>
    <col min="8211" max="8211" width="11.42578125" style="88" customWidth="1"/>
    <col min="8212" max="8448" width="9.140625" style="88"/>
    <col min="8449" max="8449" width="9" style="88" bestFit="1" customWidth="1"/>
    <col min="8450" max="8450" width="61.7109375" style="88" customWidth="1"/>
    <col min="8451" max="8451" width="9.7109375" style="88" bestFit="1" customWidth="1"/>
    <col min="8452" max="8452" width="11.5703125" style="88" bestFit="1" customWidth="1"/>
    <col min="8453" max="8454" width="8.5703125" style="88" bestFit="1" customWidth="1"/>
    <col min="8455" max="8455" width="1" style="88" customWidth="1"/>
    <col min="8456" max="8456" width="10.42578125" style="88" customWidth="1"/>
    <col min="8457" max="8457" width="9.5703125" style="88" bestFit="1" customWidth="1"/>
    <col min="8458" max="8461" width="9.42578125" style="88" customWidth="1"/>
    <col min="8462" max="8463" width="12.140625" style="88" customWidth="1"/>
    <col min="8464" max="8464" width="11.7109375" style="88" customWidth="1"/>
    <col min="8465" max="8465" width="11" style="88" customWidth="1"/>
    <col min="8466" max="8466" width="10.85546875" style="88" customWidth="1"/>
    <col min="8467" max="8467" width="11.42578125" style="88" customWidth="1"/>
    <col min="8468" max="8704" width="9.140625" style="88"/>
    <col min="8705" max="8705" width="9" style="88" bestFit="1" customWidth="1"/>
    <col min="8706" max="8706" width="61.7109375" style="88" customWidth="1"/>
    <col min="8707" max="8707" width="9.7109375" style="88" bestFit="1" customWidth="1"/>
    <col min="8708" max="8708" width="11.5703125" style="88" bestFit="1" customWidth="1"/>
    <col min="8709" max="8710" width="8.5703125" style="88" bestFit="1" customWidth="1"/>
    <col min="8711" max="8711" width="1" style="88" customWidth="1"/>
    <col min="8712" max="8712" width="10.42578125" style="88" customWidth="1"/>
    <col min="8713" max="8713" width="9.5703125" style="88" bestFit="1" customWidth="1"/>
    <col min="8714" max="8717" width="9.42578125" style="88" customWidth="1"/>
    <col min="8718" max="8719" width="12.140625" style="88" customWidth="1"/>
    <col min="8720" max="8720" width="11.7109375" style="88" customWidth="1"/>
    <col min="8721" max="8721" width="11" style="88" customWidth="1"/>
    <col min="8722" max="8722" width="10.85546875" style="88" customWidth="1"/>
    <col min="8723" max="8723" width="11.42578125" style="88" customWidth="1"/>
    <col min="8724" max="8960" width="9.140625" style="88"/>
    <col min="8961" max="8961" width="9" style="88" bestFit="1" customWidth="1"/>
    <col min="8962" max="8962" width="61.7109375" style="88" customWidth="1"/>
    <col min="8963" max="8963" width="9.7109375" style="88" bestFit="1" customWidth="1"/>
    <col min="8964" max="8964" width="11.5703125" style="88" bestFit="1" customWidth="1"/>
    <col min="8965" max="8966" width="8.5703125" style="88" bestFit="1" customWidth="1"/>
    <col min="8967" max="8967" width="1" style="88" customWidth="1"/>
    <col min="8968" max="8968" width="10.42578125" style="88" customWidth="1"/>
    <col min="8969" max="8969" width="9.5703125" style="88" bestFit="1" customWidth="1"/>
    <col min="8970" max="8973" width="9.42578125" style="88" customWidth="1"/>
    <col min="8974" max="8975" width="12.140625" style="88" customWidth="1"/>
    <col min="8976" max="8976" width="11.7109375" style="88" customWidth="1"/>
    <col min="8977" max="8977" width="11" style="88" customWidth="1"/>
    <col min="8978" max="8978" width="10.85546875" style="88" customWidth="1"/>
    <col min="8979" max="8979" width="11.42578125" style="88" customWidth="1"/>
    <col min="8980" max="9216" width="9.140625" style="88"/>
    <col min="9217" max="9217" width="9" style="88" bestFit="1" customWidth="1"/>
    <col min="9218" max="9218" width="61.7109375" style="88" customWidth="1"/>
    <col min="9219" max="9219" width="9.7109375" style="88" bestFit="1" customWidth="1"/>
    <col min="9220" max="9220" width="11.5703125" style="88" bestFit="1" customWidth="1"/>
    <col min="9221" max="9222" width="8.5703125" style="88" bestFit="1" customWidth="1"/>
    <col min="9223" max="9223" width="1" style="88" customWidth="1"/>
    <col min="9224" max="9224" width="10.42578125" style="88" customWidth="1"/>
    <col min="9225" max="9225" width="9.5703125" style="88" bestFit="1" customWidth="1"/>
    <col min="9226" max="9229" width="9.42578125" style="88" customWidth="1"/>
    <col min="9230" max="9231" width="12.140625" style="88" customWidth="1"/>
    <col min="9232" max="9232" width="11.7109375" style="88" customWidth="1"/>
    <col min="9233" max="9233" width="11" style="88" customWidth="1"/>
    <col min="9234" max="9234" width="10.85546875" style="88" customWidth="1"/>
    <col min="9235" max="9235" width="11.42578125" style="88" customWidth="1"/>
    <col min="9236" max="9472" width="9.140625" style="88"/>
    <col min="9473" max="9473" width="9" style="88" bestFit="1" customWidth="1"/>
    <col min="9474" max="9474" width="61.7109375" style="88" customWidth="1"/>
    <col min="9475" max="9475" width="9.7109375" style="88" bestFit="1" customWidth="1"/>
    <col min="9476" max="9476" width="11.5703125" style="88" bestFit="1" customWidth="1"/>
    <col min="9477" max="9478" width="8.5703125" style="88" bestFit="1" customWidth="1"/>
    <col min="9479" max="9479" width="1" style="88" customWidth="1"/>
    <col min="9480" max="9480" width="10.42578125" style="88" customWidth="1"/>
    <col min="9481" max="9481" width="9.5703125" style="88" bestFit="1" customWidth="1"/>
    <col min="9482" max="9485" width="9.42578125" style="88" customWidth="1"/>
    <col min="9486" max="9487" width="12.140625" style="88" customWidth="1"/>
    <col min="9488" max="9488" width="11.7109375" style="88" customWidth="1"/>
    <col min="9489" max="9489" width="11" style="88" customWidth="1"/>
    <col min="9490" max="9490" width="10.85546875" style="88" customWidth="1"/>
    <col min="9491" max="9491" width="11.42578125" style="88" customWidth="1"/>
    <col min="9492" max="9728" width="9.140625" style="88"/>
    <col min="9729" max="9729" width="9" style="88" bestFit="1" customWidth="1"/>
    <col min="9730" max="9730" width="61.7109375" style="88" customWidth="1"/>
    <col min="9731" max="9731" width="9.7109375" style="88" bestFit="1" customWidth="1"/>
    <col min="9732" max="9732" width="11.5703125" style="88" bestFit="1" customWidth="1"/>
    <col min="9733" max="9734" width="8.5703125" style="88" bestFit="1" customWidth="1"/>
    <col min="9735" max="9735" width="1" style="88" customWidth="1"/>
    <col min="9736" max="9736" width="10.42578125" style="88" customWidth="1"/>
    <col min="9737" max="9737" width="9.5703125" style="88" bestFit="1" customWidth="1"/>
    <col min="9738" max="9741" width="9.42578125" style="88" customWidth="1"/>
    <col min="9742" max="9743" width="12.140625" style="88" customWidth="1"/>
    <col min="9744" max="9744" width="11.7109375" style="88" customWidth="1"/>
    <col min="9745" max="9745" width="11" style="88" customWidth="1"/>
    <col min="9746" max="9746" width="10.85546875" style="88" customWidth="1"/>
    <col min="9747" max="9747" width="11.42578125" style="88" customWidth="1"/>
    <col min="9748" max="9984" width="9.140625" style="88"/>
    <col min="9985" max="9985" width="9" style="88" bestFit="1" customWidth="1"/>
    <col min="9986" max="9986" width="61.7109375" style="88" customWidth="1"/>
    <col min="9987" max="9987" width="9.7109375" style="88" bestFit="1" customWidth="1"/>
    <col min="9988" max="9988" width="11.5703125" style="88" bestFit="1" customWidth="1"/>
    <col min="9989" max="9990" width="8.5703125" style="88" bestFit="1" customWidth="1"/>
    <col min="9991" max="9991" width="1" style="88" customWidth="1"/>
    <col min="9992" max="9992" width="10.42578125" style="88" customWidth="1"/>
    <col min="9993" max="9993" width="9.5703125" style="88" bestFit="1" customWidth="1"/>
    <col min="9994" max="9997" width="9.42578125" style="88" customWidth="1"/>
    <col min="9998" max="9999" width="12.140625" style="88" customWidth="1"/>
    <col min="10000" max="10000" width="11.7109375" style="88" customWidth="1"/>
    <col min="10001" max="10001" width="11" style="88" customWidth="1"/>
    <col min="10002" max="10002" width="10.85546875" style="88" customWidth="1"/>
    <col min="10003" max="10003" width="11.42578125" style="88" customWidth="1"/>
    <col min="10004" max="10240" width="9.140625" style="88"/>
    <col min="10241" max="10241" width="9" style="88" bestFit="1" customWidth="1"/>
    <col min="10242" max="10242" width="61.7109375" style="88" customWidth="1"/>
    <col min="10243" max="10243" width="9.7109375" style="88" bestFit="1" customWidth="1"/>
    <col min="10244" max="10244" width="11.5703125" style="88" bestFit="1" customWidth="1"/>
    <col min="10245" max="10246" width="8.5703125" style="88" bestFit="1" customWidth="1"/>
    <col min="10247" max="10247" width="1" style="88" customWidth="1"/>
    <col min="10248" max="10248" width="10.42578125" style="88" customWidth="1"/>
    <col min="10249" max="10249" width="9.5703125" style="88" bestFit="1" customWidth="1"/>
    <col min="10250" max="10253" width="9.42578125" style="88" customWidth="1"/>
    <col min="10254" max="10255" width="12.140625" style="88" customWidth="1"/>
    <col min="10256" max="10256" width="11.7109375" style="88" customWidth="1"/>
    <col min="10257" max="10257" width="11" style="88" customWidth="1"/>
    <col min="10258" max="10258" width="10.85546875" style="88" customWidth="1"/>
    <col min="10259" max="10259" width="11.42578125" style="88" customWidth="1"/>
    <col min="10260" max="10496" width="9.140625" style="88"/>
    <col min="10497" max="10497" width="9" style="88" bestFit="1" customWidth="1"/>
    <col min="10498" max="10498" width="61.7109375" style="88" customWidth="1"/>
    <col min="10499" max="10499" width="9.7109375" style="88" bestFit="1" customWidth="1"/>
    <col min="10500" max="10500" width="11.5703125" style="88" bestFit="1" customWidth="1"/>
    <col min="10501" max="10502" width="8.5703125" style="88" bestFit="1" customWidth="1"/>
    <col min="10503" max="10503" width="1" style="88" customWidth="1"/>
    <col min="10504" max="10504" width="10.42578125" style="88" customWidth="1"/>
    <col min="10505" max="10505" width="9.5703125" style="88" bestFit="1" customWidth="1"/>
    <col min="10506" max="10509" width="9.42578125" style="88" customWidth="1"/>
    <col min="10510" max="10511" width="12.140625" style="88" customWidth="1"/>
    <col min="10512" max="10512" width="11.7109375" style="88" customWidth="1"/>
    <col min="10513" max="10513" width="11" style="88" customWidth="1"/>
    <col min="10514" max="10514" width="10.85546875" style="88" customWidth="1"/>
    <col min="10515" max="10515" width="11.42578125" style="88" customWidth="1"/>
    <col min="10516" max="10752" width="9.140625" style="88"/>
    <col min="10753" max="10753" width="9" style="88" bestFit="1" customWidth="1"/>
    <col min="10754" max="10754" width="61.7109375" style="88" customWidth="1"/>
    <col min="10755" max="10755" width="9.7109375" style="88" bestFit="1" customWidth="1"/>
    <col min="10756" max="10756" width="11.5703125" style="88" bestFit="1" customWidth="1"/>
    <col min="10757" max="10758" width="8.5703125" style="88" bestFit="1" customWidth="1"/>
    <col min="10759" max="10759" width="1" style="88" customWidth="1"/>
    <col min="10760" max="10760" width="10.42578125" style="88" customWidth="1"/>
    <col min="10761" max="10761" width="9.5703125" style="88" bestFit="1" customWidth="1"/>
    <col min="10762" max="10765" width="9.42578125" style="88" customWidth="1"/>
    <col min="10766" max="10767" width="12.140625" style="88" customWidth="1"/>
    <col min="10768" max="10768" width="11.7109375" style="88" customWidth="1"/>
    <col min="10769" max="10769" width="11" style="88" customWidth="1"/>
    <col min="10770" max="10770" width="10.85546875" style="88" customWidth="1"/>
    <col min="10771" max="10771" width="11.42578125" style="88" customWidth="1"/>
    <col min="10772" max="11008" width="9.140625" style="88"/>
    <col min="11009" max="11009" width="9" style="88" bestFit="1" customWidth="1"/>
    <col min="11010" max="11010" width="61.7109375" style="88" customWidth="1"/>
    <col min="11011" max="11011" width="9.7109375" style="88" bestFit="1" customWidth="1"/>
    <col min="11012" max="11012" width="11.5703125" style="88" bestFit="1" customWidth="1"/>
    <col min="11013" max="11014" width="8.5703125" style="88" bestFit="1" customWidth="1"/>
    <col min="11015" max="11015" width="1" style="88" customWidth="1"/>
    <col min="11016" max="11016" width="10.42578125" style="88" customWidth="1"/>
    <col min="11017" max="11017" width="9.5703125" style="88" bestFit="1" customWidth="1"/>
    <col min="11018" max="11021" width="9.42578125" style="88" customWidth="1"/>
    <col min="11022" max="11023" width="12.140625" style="88" customWidth="1"/>
    <col min="11024" max="11024" width="11.7109375" style="88" customWidth="1"/>
    <col min="11025" max="11025" width="11" style="88" customWidth="1"/>
    <col min="11026" max="11026" width="10.85546875" style="88" customWidth="1"/>
    <col min="11027" max="11027" width="11.42578125" style="88" customWidth="1"/>
    <col min="11028" max="11264" width="9.140625" style="88"/>
    <col min="11265" max="11265" width="9" style="88" bestFit="1" customWidth="1"/>
    <col min="11266" max="11266" width="61.7109375" style="88" customWidth="1"/>
    <col min="11267" max="11267" width="9.7109375" style="88" bestFit="1" customWidth="1"/>
    <col min="11268" max="11268" width="11.5703125" style="88" bestFit="1" customWidth="1"/>
    <col min="11269" max="11270" width="8.5703125" style="88" bestFit="1" customWidth="1"/>
    <col min="11271" max="11271" width="1" style="88" customWidth="1"/>
    <col min="11272" max="11272" width="10.42578125" style="88" customWidth="1"/>
    <col min="11273" max="11273" width="9.5703125" style="88" bestFit="1" customWidth="1"/>
    <col min="11274" max="11277" width="9.42578125" style="88" customWidth="1"/>
    <col min="11278" max="11279" width="12.140625" style="88" customWidth="1"/>
    <col min="11280" max="11280" width="11.7109375" style="88" customWidth="1"/>
    <col min="11281" max="11281" width="11" style="88" customWidth="1"/>
    <col min="11282" max="11282" width="10.85546875" style="88" customWidth="1"/>
    <col min="11283" max="11283" width="11.42578125" style="88" customWidth="1"/>
    <col min="11284" max="11520" width="9.140625" style="88"/>
    <col min="11521" max="11521" width="9" style="88" bestFit="1" customWidth="1"/>
    <col min="11522" max="11522" width="61.7109375" style="88" customWidth="1"/>
    <col min="11523" max="11523" width="9.7109375" style="88" bestFit="1" customWidth="1"/>
    <col min="11524" max="11524" width="11.5703125" style="88" bestFit="1" customWidth="1"/>
    <col min="11525" max="11526" width="8.5703125" style="88" bestFit="1" customWidth="1"/>
    <col min="11527" max="11527" width="1" style="88" customWidth="1"/>
    <col min="11528" max="11528" width="10.42578125" style="88" customWidth="1"/>
    <col min="11529" max="11529" width="9.5703125" style="88" bestFit="1" customWidth="1"/>
    <col min="11530" max="11533" width="9.42578125" style="88" customWidth="1"/>
    <col min="11534" max="11535" width="12.140625" style="88" customWidth="1"/>
    <col min="11536" max="11536" width="11.7109375" style="88" customWidth="1"/>
    <col min="11537" max="11537" width="11" style="88" customWidth="1"/>
    <col min="11538" max="11538" width="10.85546875" style="88" customWidth="1"/>
    <col min="11539" max="11539" width="11.42578125" style="88" customWidth="1"/>
    <col min="11540" max="11776" width="9.140625" style="88"/>
    <col min="11777" max="11777" width="9" style="88" bestFit="1" customWidth="1"/>
    <col min="11778" max="11778" width="61.7109375" style="88" customWidth="1"/>
    <col min="11779" max="11779" width="9.7109375" style="88" bestFit="1" customWidth="1"/>
    <col min="11780" max="11780" width="11.5703125" style="88" bestFit="1" customWidth="1"/>
    <col min="11781" max="11782" width="8.5703125" style="88" bestFit="1" customWidth="1"/>
    <col min="11783" max="11783" width="1" style="88" customWidth="1"/>
    <col min="11784" max="11784" width="10.42578125" style="88" customWidth="1"/>
    <col min="11785" max="11785" width="9.5703125" style="88" bestFit="1" customWidth="1"/>
    <col min="11786" max="11789" width="9.42578125" style="88" customWidth="1"/>
    <col min="11790" max="11791" width="12.140625" style="88" customWidth="1"/>
    <col min="11792" max="11792" width="11.7109375" style="88" customWidth="1"/>
    <col min="11793" max="11793" width="11" style="88" customWidth="1"/>
    <col min="11794" max="11794" width="10.85546875" style="88" customWidth="1"/>
    <col min="11795" max="11795" width="11.42578125" style="88" customWidth="1"/>
    <col min="11796" max="12032" width="9.140625" style="88"/>
    <col min="12033" max="12033" width="9" style="88" bestFit="1" customWidth="1"/>
    <col min="12034" max="12034" width="61.7109375" style="88" customWidth="1"/>
    <col min="12035" max="12035" width="9.7109375" style="88" bestFit="1" customWidth="1"/>
    <col min="12036" max="12036" width="11.5703125" style="88" bestFit="1" customWidth="1"/>
    <col min="12037" max="12038" width="8.5703125" style="88" bestFit="1" customWidth="1"/>
    <col min="12039" max="12039" width="1" style="88" customWidth="1"/>
    <col min="12040" max="12040" width="10.42578125" style="88" customWidth="1"/>
    <col min="12041" max="12041" width="9.5703125" style="88" bestFit="1" customWidth="1"/>
    <col min="12042" max="12045" width="9.42578125" style="88" customWidth="1"/>
    <col min="12046" max="12047" width="12.140625" style="88" customWidth="1"/>
    <col min="12048" max="12048" width="11.7109375" style="88" customWidth="1"/>
    <col min="12049" max="12049" width="11" style="88" customWidth="1"/>
    <col min="12050" max="12050" width="10.85546875" style="88" customWidth="1"/>
    <col min="12051" max="12051" width="11.42578125" style="88" customWidth="1"/>
    <col min="12052" max="12288" width="9.140625" style="88"/>
    <col min="12289" max="12289" width="9" style="88" bestFit="1" customWidth="1"/>
    <col min="12290" max="12290" width="61.7109375" style="88" customWidth="1"/>
    <col min="12291" max="12291" width="9.7109375" style="88" bestFit="1" customWidth="1"/>
    <col min="12292" max="12292" width="11.5703125" style="88" bestFit="1" customWidth="1"/>
    <col min="12293" max="12294" width="8.5703125" style="88" bestFit="1" customWidth="1"/>
    <col min="12295" max="12295" width="1" style="88" customWidth="1"/>
    <col min="12296" max="12296" width="10.42578125" style="88" customWidth="1"/>
    <col min="12297" max="12297" width="9.5703125" style="88" bestFit="1" customWidth="1"/>
    <col min="12298" max="12301" width="9.42578125" style="88" customWidth="1"/>
    <col min="12302" max="12303" width="12.140625" style="88" customWidth="1"/>
    <col min="12304" max="12304" width="11.7109375" style="88" customWidth="1"/>
    <col min="12305" max="12305" width="11" style="88" customWidth="1"/>
    <col min="12306" max="12306" width="10.85546875" style="88" customWidth="1"/>
    <col min="12307" max="12307" width="11.42578125" style="88" customWidth="1"/>
    <col min="12308" max="12544" width="9.140625" style="88"/>
    <col min="12545" max="12545" width="9" style="88" bestFit="1" customWidth="1"/>
    <col min="12546" max="12546" width="61.7109375" style="88" customWidth="1"/>
    <col min="12547" max="12547" width="9.7109375" style="88" bestFit="1" customWidth="1"/>
    <col min="12548" max="12548" width="11.5703125" style="88" bestFit="1" customWidth="1"/>
    <col min="12549" max="12550" width="8.5703125" style="88" bestFit="1" customWidth="1"/>
    <col min="12551" max="12551" width="1" style="88" customWidth="1"/>
    <col min="12552" max="12552" width="10.42578125" style="88" customWidth="1"/>
    <col min="12553" max="12553" width="9.5703125" style="88" bestFit="1" customWidth="1"/>
    <col min="12554" max="12557" width="9.42578125" style="88" customWidth="1"/>
    <col min="12558" max="12559" width="12.140625" style="88" customWidth="1"/>
    <col min="12560" max="12560" width="11.7109375" style="88" customWidth="1"/>
    <col min="12561" max="12561" width="11" style="88" customWidth="1"/>
    <col min="12562" max="12562" width="10.85546875" style="88" customWidth="1"/>
    <col min="12563" max="12563" width="11.42578125" style="88" customWidth="1"/>
    <col min="12564" max="12800" width="9.140625" style="88"/>
    <col min="12801" max="12801" width="9" style="88" bestFit="1" customWidth="1"/>
    <col min="12802" max="12802" width="61.7109375" style="88" customWidth="1"/>
    <col min="12803" max="12803" width="9.7109375" style="88" bestFit="1" customWidth="1"/>
    <col min="12804" max="12804" width="11.5703125" style="88" bestFit="1" customWidth="1"/>
    <col min="12805" max="12806" width="8.5703125" style="88" bestFit="1" customWidth="1"/>
    <col min="12807" max="12807" width="1" style="88" customWidth="1"/>
    <col min="12808" max="12808" width="10.42578125" style="88" customWidth="1"/>
    <col min="12809" max="12809" width="9.5703125" style="88" bestFit="1" customWidth="1"/>
    <col min="12810" max="12813" width="9.42578125" style="88" customWidth="1"/>
    <col min="12814" max="12815" width="12.140625" style="88" customWidth="1"/>
    <col min="12816" max="12816" width="11.7109375" style="88" customWidth="1"/>
    <col min="12817" max="12817" width="11" style="88" customWidth="1"/>
    <col min="12818" max="12818" width="10.85546875" style="88" customWidth="1"/>
    <col min="12819" max="12819" width="11.42578125" style="88" customWidth="1"/>
    <col min="12820" max="13056" width="9.140625" style="88"/>
    <col min="13057" max="13057" width="9" style="88" bestFit="1" customWidth="1"/>
    <col min="13058" max="13058" width="61.7109375" style="88" customWidth="1"/>
    <col min="13059" max="13059" width="9.7109375" style="88" bestFit="1" customWidth="1"/>
    <col min="13060" max="13060" width="11.5703125" style="88" bestFit="1" customWidth="1"/>
    <col min="13061" max="13062" width="8.5703125" style="88" bestFit="1" customWidth="1"/>
    <col min="13063" max="13063" width="1" style="88" customWidth="1"/>
    <col min="13064" max="13064" width="10.42578125" style="88" customWidth="1"/>
    <col min="13065" max="13065" width="9.5703125" style="88" bestFit="1" customWidth="1"/>
    <col min="13066" max="13069" width="9.42578125" style="88" customWidth="1"/>
    <col min="13070" max="13071" width="12.140625" style="88" customWidth="1"/>
    <col min="13072" max="13072" width="11.7109375" style="88" customWidth="1"/>
    <col min="13073" max="13073" width="11" style="88" customWidth="1"/>
    <col min="13074" max="13074" width="10.85546875" style="88" customWidth="1"/>
    <col min="13075" max="13075" width="11.42578125" style="88" customWidth="1"/>
    <col min="13076" max="13312" width="9.140625" style="88"/>
    <col min="13313" max="13313" width="9" style="88" bestFit="1" customWidth="1"/>
    <col min="13314" max="13314" width="61.7109375" style="88" customWidth="1"/>
    <col min="13315" max="13315" width="9.7109375" style="88" bestFit="1" customWidth="1"/>
    <col min="13316" max="13316" width="11.5703125" style="88" bestFit="1" customWidth="1"/>
    <col min="13317" max="13318" width="8.5703125" style="88" bestFit="1" customWidth="1"/>
    <col min="13319" max="13319" width="1" style="88" customWidth="1"/>
    <col min="13320" max="13320" width="10.42578125" style="88" customWidth="1"/>
    <col min="13321" max="13321" width="9.5703125" style="88" bestFit="1" customWidth="1"/>
    <col min="13322" max="13325" width="9.42578125" style="88" customWidth="1"/>
    <col min="13326" max="13327" width="12.140625" style="88" customWidth="1"/>
    <col min="13328" max="13328" width="11.7109375" style="88" customWidth="1"/>
    <col min="13329" max="13329" width="11" style="88" customWidth="1"/>
    <col min="13330" max="13330" width="10.85546875" style="88" customWidth="1"/>
    <col min="13331" max="13331" width="11.42578125" style="88" customWidth="1"/>
    <col min="13332" max="13568" width="9.140625" style="88"/>
    <col min="13569" max="13569" width="9" style="88" bestFit="1" customWidth="1"/>
    <col min="13570" max="13570" width="61.7109375" style="88" customWidth="1"/>
    <col min="13571" max="13571" width="9.7109375" style="88" bestFit="1" customWidth="1"/>
    <col min="13572" max="13572" width="11.5703125" style="88" bestFit="1" customWidth="1"/>
    <col min="13573" max="13574" width="8.5703125" style="88" bestFit="1" customWidth="1"/>
    <col min="13575" max="13575" width="1" style="88" customWidth="1"/>
    <col min="13576" max="13576" width="10.42578125" style="88" customWidth="1"/>
    <col min="13577" max="13577" width="9.5703125" style="88" bestFit="1" customWidth="1"/>
    <col min="13578" max="13581" width="9.42578125" style="88" customWidth="1"/>
    <col min="13582" max="13583" width="12.140625" style="88" customWidth="1"/>
    <col min="13584" max="13584" width="11.7109375" style="88" customWidth="1"/>
    <col min="13585" max="13585" width="11" style="88" customWidth="1"/>
    <col min="13586" max="13586" width="10.85546875" style="88" customWidth="1"/>
    <col min="13587" max="13587" width="11.42578125" style="88" customWidth="1"/>
    <col min="13588" max="13824" width="9.140625" style="88"/>
    <col min="13825" max="13825" width="9" style="88" bestFit="1" customWidth="1"/>
    <col min="13826" max="13826" width="61.7109375" style="88" customWidth="1"/>
    <col min="13827" max="13827" width="9.7109375" style="88" bestFit="1" customWidth="1"/>
    <col min="13828" max="13828" width="11.5703125" style="88" bestFit="1" customWidth="1"/>
    <col min="13829" max="13830" width="8.5703125" style="88" bestFit="1" customWidth="1"/>
    <col min="13831" max="13831" width="1" style="88" customWidth="1"/>
    <col min="13832" max="13832" width="10.42578125" style="88" customWidth="1"/>
    <col min="13833" max="13833" width="9.5703125" style="88" bestFit="1" customWidth="1"/>
    <col min="13834" max="13837" width="9.42578125" style="88" customWidth="1"/>
    <col min="13838" max="13839" width="12.140625" style="88" customWidth="1"/>
    <col min="13840" max="13840" width="11.7109375" style="88" customWidth="1"/>
    <col min="13841" max="13841" width="11" style="88" customWidth="1"/>
    <col min="13842" max="13842" width="10.85546875" style="88" customWidth="1"/>
    <col min="13843" max="13843" width="11.42578125" style="88" customWidth="1"/>
    <col min="13844" max="14080" width="9.140625" style="88"/>
    <col min="14081" max="14081" width="9" style="88" bestFit="1" customWidth="1"/>
    <col min="14082" max="14082" width="61.7109375" style="88" customWidth="1"/>
    <col min="14083" max="14083" width="9.7109375" style="88" bestFit="1" customWidth="1"/>
    <col min="14084" max="14084" width="11.5703125" style="88" bestFit="1" customWidth="1"/>
    <col min="14085" max="14086" width="8.5703125" style="88" bestFit="1" customWidth="1"/>
    <col min="14087" max="14087" width="1" style="88" customWidth="1"/>
    <col min="14088" max="14088" width="10.42578125" style="88" customWidth="1"/>
    <col min="14089" max="14089" width="9.5703125" style="88" bestFit="1" customWidth="1"/>
    <col min="14090" max="14093" width="9.42578125" style="88" customWidth="1"/>
    <col min="14094" max="14095" width="12.140625" style="88" customWidth="1"/>
    <col min="14096" max="14096" width="11.7109375" style="88" customWidth="1"/>
    <col min="14097" max="14097" width="11" style="88" customWidth="1"/>
    <col min="14098" max="14098" width="10.85546875" style="88" customWidth="1"/>
    <col min="14099" max="14099" width="11.42578125" style="88" customWidth="1"/>
    <col min="14100" max="14336" width="9.140625" style="88"/>
    <col min="14337" max="14337" width="9" style="88" bestFit="1" customWidth="1"/>
    <col min="14338" max="14338" width="61.7109375" style="88" customWidth="1"/>
    <col min="14339" max="14339" width="9.7109375" style="88" bestFit="1" customWidth="1"/>
    <col min="14340" max="14340" width="11.5703125" style="88" bestFit="1" customWidth="1"/>
    <col min="14341" max="14342" width="8.5703125" style="88" bestFit="1" customWidth="1"/>
    <col min="14343" max="14343" width="1" style="88" customWidth="1"/>
    <col min="14344" max="14344" width="10.42578125" style="88" customWidth="1"/>
    <col min="14345" max="14345" width="9.5703125" style="88" bestFit="1" customWidth="1"/>
    <col min="14346" max="14349" width="9.42578125" style="88" customWidth="1"/>
    <col min="14350" max="14351" width="12.140625" style="88" customWidth="1"/>
    <col min="14352" max="14352" width="11.7109375" style="88" customWidth="1"/>
    <col min="14353" max="14353" width="11" style="88" customWidth="1"/>
    <col min="14354" max="14354" width="10.85546875" style="88" customWidth="1"/>
    <col min="14355" max="14355" width="11.42578125" style="88" customWidth="1"/>
    <col min="14356" max="14592" width="9.140625" style="88"/>
    <col min="14593" max="14593" width="9" style="88" bestFit="1" customWidth="1"/>
    <col min="14594" max="14594" width="61.7109375" style="88" customWidth="1"/>
    <col min="14595" max="14595" width="9.7109375" style="88" bestFit="1" customWidth="1"/>
    <col min="14596" max="14596" width="11.5703125" style="88" bestFit="1" customWidth="1"/>
    <col min="14597" max="14598" width="8.5703125" style="88" bestFit="1" customWidth="1"/>
    <col min="14599" max="14599" width="1" style="88" customWidth="1"/>
    <col min="14600" max="14600" width="10.42578125" style="88" customWidth="1"/>
    <col min="14601" max="14601" width="9.5703125" style="88" bestFit="1" customWidth="1"/>
    <col min="14602" max="14605" width="9.42578125" style="88" customWidth="1"/>
    <col min="14606" max="14607" width="12.140625" style="88" customWidth="1"/>
    <col min="14608" max="14608" width="11.7109375" style="88" customWidth="1"/>
    <col min="14609" max="14609" width="11" style="88" customWidth="1"/>
    <col min="14610" max="14610" width="10.85546875" style="88" customWidth="1"/>
    <col min="14611" max="14611" width="11.42578125" style="88" customWidth="1"/>
    <col min="14612" max="14848" width="9.140625" style="88"/>
    <col min="14849" max="14849" width="9" style="88" bestFit="1" customWidth="1"/>
    <col min="14850" max="14850" width="61.7109375" style="88" customWidth="1"/>
    <col min="14851" max="14851" width="9.7109375" style="88" bestFit="1" customWidth="1"/>
    <col min="14852" max="14852" width="11.5703125" style="88" bestFit="1" customWidth="1"/>
    <col min="14853" max="14854" width="8.5703125" style="88" bestFit="1" customWidth="1"/>
    <col min="14855" max="14855" width="1" style="88" customWidth="1"/>
    <col min="14856" max="14856" width="10.42578125" style="88" customWidth="1"/>
    <col min="14857" max="14857" width="9.5703125" style="88" bestFit="1" customWidth="1"/>
    <col min="14858" max="14861" width="9.42578125" style="88" customWidth="1"/>
    <col min="14862" max="14863" width="12.140625" style="88" customWidth="1"/>
    <col min="14864" max="14864" width="11.7109375" style="88" customWidth="1"/>
    <col min="14865" max="14865" width="11" style="88" customWidth="1"/>
    <col min="14866" max="14866" width="10.85546875" style="88" customWidth="1"/>
    <col min="14867" max="14867" width="11.42578125" style="88" customWidth="1"/>
    <col min="14868" max="15104" width="9.140625" style="88"/>
    <col min="15105" max="15105" width="9" style="88" bestFit="1" customWidth="1"/>
    <col min="15106" max="15106" width="61.7109375" style="88" customWidth="1"/>
    <col min="15107" max="15107" width="9.7109375" style="88" bestFit="1" customWidth="1"/>
    <col min="15108" max="15108" width="11.5703125" style="88" bestFit="1" customWidth="1"/>
    <col min="15109" max="15110" width="8.5703125" style="88" bestFit="1" customWidth="1"/>
    <col min="15111" max="15111" width="1" style="88" customWidth="1"/>
    <col min="15112" max="15112" width="10.42578125" style="88" customWidth="1"/>
    <col min="15113" max="15113" width="9.5703125" style="88" bestFit="1" customWidth="1"/>
    <col min="15114" max="15117" width="9.42578125" style="88" customWidth="1"/>
    <col min="15118" max="15119" width="12.140625" style="88" customWidth="1"/>
    <col min="15120" max="15120" width="11.7109375" style="88" customWidth="1"/>
    <col min="15121" max="15121" width="11" style="88" customWidth="1"/>
    <col min="15122" max="15122" width="10.85546875" style="88" customWidth="1"/>
    <col min="15123" max="15123" width="11.42578125" style="88" customWidth="1"/>
    <col min="15124" max="15360" width="9.140625" style="88"/>
    <col min="15361" max="15361" width="9" style="88" bestFit="1" customWidth="1"/>
    <col min="15362" max="15362" width="61.7109375" style="88" customWidth="1"/>
    <col min="15363" max="15363" width="9.7109375" style="88" bestFit="1" customWidth="1"/>
    <col min="15364" max="15364" width="11.5703125" style="88" bestFit="1" customWidth="1"/>
    <col min="15365" max="15366" width="8.5703125" style="88" bestFit="1" customWidth="1"/>
    <col min="15367" max="15367" width="1" style="88" customWidth="1"/>
    <col min="15368" max="15368" width="10.42578125" style="88" customWidth="1"/>
    <col min="15369" max="15369" width="9.5703125" style="88" bestFit="1" customWidth="1"/>
    <col min="15370" max="15373" width="9.42578125" style="88" customWidth="1"/>
    <col min="15374" max="15375" width="12.140625" style="88" customWidth="1"/>
    <col min="15376" max="15376" width="11.7109375" style="88" customWidth="1"/>
    <col min="15377" max="15377" width="11" style="88" customWidth="1"/>
    <col min="15378" max="15378" width="10.85546875" style="88" customWidth="1"/>
    <col min="15379" max="15379" width="11.42578125" style="88" customWidth="1"/>
    <col min="15380" max="15616" width="9.140625" style="88"/>
    <col min="15617" max="15617" width="9" style="88" bestFit="1" customWidth="1"/>
    <col min="15618" max="15618" width="61.7109375" style="88" customWidth="1"/>
    <col min="15619" max="15619" width="9.7109375" style="88" bestFit="1" customWidth="1"/>
    <col min="15620" max="15620" width="11.5703125" style="88" bestFit="1" customWidth="1"/>
    <col min="15621" max="15622" width="8.5703125" style="88" bestFit="1" customWidth="1"/>
    <col min="15623" max="15623" width="1" style="88" customWidth="1"/>
    <col min="15624" max="15624" width="10.42578125" style="88" customWidth="1"/>
    <col min="15625" max="15625" width="9.5703125" style="88" bestFit="1" customWidth="1"/>
    <col min="15626" max="15629" width="9.42578125" style="88" customWidth="1"/>
    <col min="15630" max="15631" width="12.140625" style="88" customWidth="1"/>
    <col min="15632" max="15632" width="11.7109375" style="88" customWidth="1"/>
    <col min="15633" max="15633" width="11" style="88" customWidth="1"/>
    <col min="15634" max="15634" width="10.85546875" style="88" customWidth="1"/>
    <col min="15635" max="15635" width="11.42578125" style="88" customWidth="1"/>
    <col min="15636" max="15872" width="9.140625" style="88"/>
    <col min="15873" max="15873" width="9" style="88" bestFit="1" customWidth="1"/>
    <col min="15874" max="15874" width="61.7109375" style="88" customWidth="1"/>
    <col min="15875" max="15875" width="9.7109375" style="88" bestFit="1" customWidth="1"/>
    <col min="15876" max="15876" width="11.5703125" style="88" bestFit="1" customWidth="1"/>
    <col min="15877" max="15878" width="8.5703125" style="88" bestFit="1" customWidth="1"/>
    <col min="15879" max="15879" width="1" style="88" customWidth="1"/>
    <col min="15880" max="15880" width="10.42578125" style="88" customWidth="1"/>
    <col min="15881" max="15881" width="9.5703125" style="88" bestFit="1" customWidth="1"/>
    <col min="15882" max="15885" width="9.42578125" style="88" customWidth="1"/>
    <col min="15886" max="15887" width="12.140625" style="88" customWidth="1"/>
    <col min="15888" max="15888" width="11.7109375" style="88" customWidth="1"/>
    <col min="15889" max="15889" width="11" style="88" customWidth="1"/>
    <col min="15890" max="15890" width="10.85546875" style="88" customWidth="1"/>
    <col min="15891" max="15891" width="11.42578125" style="88" customWidth="1"/>
    <col min="15892" max="16128" width="9.140625" style="88"/>
    <col min="16129" max="16129" width="9" style="88" bestFit="1" customWidth="1"/>
    <col min="16130" max="16130" width="61.7109375" style="88" customWidth="1"/>
    <col min="16131" max="16131" width="9.7109375" style="88" bestFit="1" customWidth="1"/>
    <col min="16132" max="16132" width="11.5703125" style="88" bestFit="1" customWidth="1"/>
    <col min="16133" max="16134" width="8.5703125" style="88" bestFit="1" customWidth="1"/>
    <col min="16135" max="16135" width="1" style="88" customWidth="1"/>
    <col min="16136" max="16136" width="10.42578125" style="88" customWidth="1"/>
    <col min="16137" max="16137" width="9.5703125" style="88" bestFit="1" customWidth="1"/>
    <col min="16138" max="16141" width="9.42578125" style="88" customWidth="1"/>
    <col min="16142" max="16143" width="12.140625" style="88" customWidth="1"/>
    <col min="16144" max="16144" width="11.7109375" style="88" customWidth="1"/>
    <col min="16145" max="16145" width="11" style="88" customWidth="1"/>
    <col min="16146" max="16146" width="10.85546875" style="88" customWidth="1"/>
    <col min="16147" max="16147" width="11.42578125" style="88" customWidth="1"/>
    <col min="16148" max="16384" width="9.140625" style="88"/>
  </cols>
  <sheetData>
    <row r="1" spans="1:19" ht="15.75">
      <c r="A1" s="1398" t="s">
        <v>466</v>
      </c>
      <c r="B1" s="1396"/>
      <c r="C1" s="1396"/>
      <c r="D1" s="1396"/>
      <c r="E1" s="1396"/>
      <c r="F1" s="1396"/>
      <c r="G1" s="1396"/>
      <c r="H1" s="1396"/>
      <c r="I1" s="1396"/>
      <c r="J1" s="1396"/>
      <c r="K1" s="1396"/>
      <c r="L1" s="1396"/>
      <c r="M1" s="1396"/>
      <c r="N1" s="1396"/>
      <c r="O1" s="1396"/>
      <c r="P1" s="1396"/>
      <c r="Q1" s="1396"/>
      <c r="R1" s="1396"/>
      <c r="S1" s="1397"/>
    </row>
    <row r="2" spans="1:19">
      <c r="A2" s="69"/>
      <c r="B2" s="106"/>
      <c r="C2" s="95"/>
      <c r="D2" s="95"/>
      <c r="E2" s="95"/>
      <c r="F2" s="108"/>
      <c r="G2" s="108"/>
      <c r="I2" s="108"/>
      <c r="J2" s="108"/>
      <c r="K2" s="108"/>
      <c r="L2" s="108"/>
      <c r="M2" s="108"/>
      <c r="N2" s="108"/>
    </row>
    <row r="3" spans="1:19">
      <c r="A3" s="91"/>
      <c r="B3" s="110"/>
      <c r="C3" s="220" t="s">
        <v>87</v>
      </c>
      <c r="D3" s="169"/>
      <c r="E3" s="169"/>
      <c r="F3" s="170"/>
      <c r="G3" s="114"/>
      <c r="H3" s="1390" t="s">
        <v>225</v>
      </c>
      <c r="I3" s="1390"/>
      <c r="J3" s="1390"/>
      <c r="K3" s="1390"/>
      <c r="L3" s="1390"/>
      <c r="M3" s="1390"/>
      <c r="N3" s="1391" t="s">
        <v>226</v>
      </c>
      <c r="O3" s="1391"/>
      <c r="P3" s="1391"/>
      <c r="Q3" s="1391"/>
      <c r="R3" s="1391"/>
      <c r="S3" s="1391"/>
    </row>
    <row r="4" spans="1:19">
      <c r="A4" s="171" t="s">
        <v>88</v>
      </c>
      <c r="B4" s="116" t="s">
        <v>89</v>
      </c>
      <c r="C4" s="172" t="s">
        <v>90</v>
      </c>
      <c r="D4" s="172" t="s">
        <v>91</v>
      </c>
      <c r="E4" s="172" t="s">
        <v>92</v>
      </c>
      <c r="F4" s="173" t="s">
        <v>0</v>
      </c>
      <c r="G4" s="119"/>
      <c r="H4" s="120">
        <v>2015</v>
      </c>
      <c r="I4" s="120">
        <v>2016</v>
      </c>
      <c r="J4" s="120">
        <v>2017</v>
      </c>
      <c r="K4" s="120">
        <v>2018</v>
      </c>
      <c r="L4" s="120">
        <v>2019</v>
      </c>
      <c r="M4" s="120">
        <v>2020</v>
      </c>
      <c r="N4" s="120">
        <v>2015</v>
      </c>
      <c r="O4" s="120">
        <v>2016</v>
      </c>
      <c r="P4" s="120">
        <v>2017</v>
      </c>
      <c r="Q4" s="120">
        <v>2018</v>
      </c>
      <c r="R4" s="120">
        <v>2019</v>
      </c>
      <c r="S4" s="120">
        <v>2020</v>
      </c>
    </row>
    <row r="5" spans="1:19">
      <c r="A5" s="128" t="s">
        <v>93</v>
      </c>
      <c r="B5" s="122" t="s">
        <v>94</v>
      </c>
      <c r="C5" s="124" t="s">
        <v>95</v>
      </c>
      <c r="D5" s="124" t="s">
        <v>96</v>
      </c>
      <c r="E5" s="124" t="s">
        <v>86</v>
      </c>
      <c r="F5" s="174" t="s">
        <v>98</v>
      </c>
      <c r="G5" s="126"/>
      <c r="H5" s="127"/>
      <c r="I5" s="127"/>
      <c r="J5" s="127"/>
      <c r="K5" s="127"/>
      <c r="L5" s="127"/>
      <c r="M5" s="127"/>
      <c r="N5" s="127"/>
      <c r="O5" s="127"/>
      <c r="P5" s="128"/>
      <c r="Q5" s="128"/>
      <c r="R5" s="128"/>
      <c r="S5" s="128"/>
    </row>
    <row r="6" spans="1:19">
      <c r="A6" s="171"/>
      <c r="B6" s="129" t="s">
        <v>99</v>
      </c>
      <c r="C6" s="176"/>
      <c r="D6" s="177"/>
      <c r="E6" s="177"/>
      <c r="F6" s="178"/>
      <c r="G6" s="132"/>
      <c r="H6" s="133"/>
      <c r="I6" s="133"/>
      <c r="J6" s="133"/>
      <c r="K6" s="133"/>
      <c r="L6" s="133"/>
      <c r="M6" s="133"/>
      <c r="N6" s="91"/>
      <c r="O6" s="91"/>
      <c r="P6" s="91"/>
      <c r="Q6" s="91"/>
      <c r="R6" s="91"/>
      <c r="S6" s="91"/>
    </row>
    <row r="7" spans="1:19">
      <c r="A7" s="92"/>
      <c r="B7" s="134"/>
      <c r="C7" s="176"/>
      <c r="D7" s="180"/>
      <c r="E7" s="180"/>
      <c r="F7" s="176"/>
      <c r="G7" s="135"/>
      <c r="H7" s="136"/>
      <c r="I7" s="136"/>
      <c r="J7" s="136"/>
      <c r="K7" s="136"/>
      <c r="L7" s="136"/>
      <c r="M7" s="136"/>
      <c r="N7" s="92"/>
      <c r="O7" s="92"/>
      <c r="P7" s="92"/>
      <c r="Q7" s="92"/>
      <c r="R7" s="92"/>
      <c r="S7" s="92"/>
    </row>
    <row r="8" spans="1:19">
      <c r="A8" s="181">
        <v>1.1000000000000001</v>
      </c>
      <c r="B8" s="134" t="s">
        <v>162</v>
      </c>
      <c r="C8" s="512">
        <v>6.0693641618497121E-2</v>
      </c>
      <c r="D8" s="134" t="str">
        <f>Inputs!$D$82</f>
        <v>Support staff</v>
      </c>
      <c r="E8" s="222">
        <v>1</v>
      </c>
      <c r="F8" s="130">
        <f>C8*E8</f>
        <v>6.0693641618497121E-2</v>
      </c>
      <c r="G8" s="135"/>
      <c r="H8" s="971">
        <f>Inputs!L$82</f>
        <v>68.441017362959727</v>
      </c>
      <c r="I8" s="971">
        <f>Inputs!M$82</f>
        <v>69.791189569063036</v>
      </c>
      <c r="J8" s="971">
        <f>Inputs!N$82</f>
        <v>71.02222509185215</v>
      </c>
      <c r="K8" s="971">
        <f>Inputs!O$82</f>
        <v>72.274974651437702</v>
      </c>
      <c r="L8" s="971">
        <f>Inputs!P$82</f>
        <v>73.549821258208297</v>
      </c>
      <c r="M8" s="971">
        <f>Inputs!Q$82</f>
        <v>74.847154678410959</v>
      </c>
      <c r="N8" s="971">
        <f t="shared" ref="N8:S8" si="0">H8*$F8</f>
        <v>4.1539345798328169</v>
      </c>
      <c r="O8" s="971">
        <f t="shared" si="0"/>
        <v>4.2358814478333064</v>
      </c>
      <c r="P8" s="971">
        <f t="shared" si="0"/>
        <v>4.3105974766731086</v>
      </c>
      <c r="Q8" s="971">
        <f t="shared" si="0"/>
        <v>4.3866314094803238</v>
      </c>
      <c r="R8" s="971">
        <f t="shared" si="0"/>
        <v>4.4640064925502152</v>
      </c>
      <c r="S8" s="971">
        <f t="shared" si="0"/>
        <v>4.5427463822156948</v>
      </c>
    </row>
    <row r="9" spans="1:19">
      <c r="A9" s="181"/>
      <c r="B9" s="242" t="s">
        <v>163</v>
      </c>
      <c r="C9" s="512"/>
      <c r="D9" s="134"/>
      <c r="E9" s="222"/>
      <c r="F9" s="130"/>
      <c r="G9" s="135"/>
      <c r="H9" s="982"/>
      <c r="I9" s="982"/>
      <c r="J9" s="982"/>
      <c r="K9" s="982"/>
      <c r="L9" s="982"/>
      <c r="M9" s="982"/>
      <c r="N9" s="971"/>
      <c r="O9" s="971"/>
      <c r="P9" s="971"/>
      <c r="Q9" s="971"/>
      <c r="R9" s="971"/>
      <c r="S9" s="971"/>
    </row>
    <row r="10" spans="1:19">
      <c r="A10" s="181"/>
      <c r="B10" s="134" t="s">
        <v>164</v>
      </c>
      <c r="C10" s="512"/>
      <c r="D10" s="134"/>
      <c r="E10" s="222"/>
      <c r="F10" s="130"/>
      <c r="G10" s="135"/>
      <c r="H10" s="982"/>
      <c r="I10" s="982"/>
      <c r="J10" s="982"/>
      <c r="K10" s="982"/>
      <c r="L10" s="982"/>
      <c r="M10" s="982"/>
      <c r="N10" s="971"/>
      <c r="O10" s="971"/>
      <c r="P10" s="971"/>
      <c r="Q10" s="971"/>
      <c r="R10" s="971"/>
      <c r="S10" s="971"/>
    </row>
    <row r="11" spans="1:19">
      <c r="A11" s="181"/>
      <c r="B11" s="242" t="s">
        <v>165</v>
      </c>
      <c r="C11" s="512"/>
      <c r="D11" s="134"/>
      <c r="E11" s="222"/>
      <c r="F11" s="130"/>
      <c r="G11" s="135"/>
      <c r="H11" s="982"/>
      <c r="I11" s="982"/>
      <c r="J11" s="982"/>
      <c r="K11" s="982"/>
      <c r="L11" s="982"/>
      <c r="M11" s="982"/>
      <c r="N11" s="971"/>
      <c r="O11" s="971"/>
      <c r="P11" s="971"/>
      <c r="Q11" s="971"/>
      <c r="R11" s="971"/>
      <c r="S11" s="971"/>
    </row>
    <row r="12" spans="1:19">
      <c r="A12" s="181"/>
      <c r="B12" s="134"/>
      <c r="C12" s="512"/>
      <c r="D12" s="134"/>
      <c r="E12" s="222"/>
      <c r="F12" s="130"/>
      <c r="G12" s="135"/>
      <c r="H12" s="971"/>
      <c r="I12" s="971"/>
      <c r="J12" s="971"/>
      <c r="K12" s="971"/>
      <c r="L12" s="971"/>
      <c r="M12" s="971"/>
      <c r="N12" s="971"/>
      <c r="O12" s="971"/>
      <c r="P12" s="971"/>
      <c r="Q12" s="971"/>
      <c r="R12" s="971"/>
      <c r="S12" s="971"/>
    </row>
    <row r="13" spans="1:19">
      <c r="A13" s="181">
        <v>1.2</v>
      </c>
      <c r="B13" s="134" t="s">
        <v>166</v>
      </c>
      <c r="C13" s="512">
        <v>0.17341040462427745</v>
      </c>
      <c r="D13" s="134" t="str">
        <f>Inputs!$D$82</f>
        <v>Support staff</v>
      </c>
      <c r="E13" s="222">
        <v>1</v>
      </c>
      <c r="F13" s="130">
        <f>C13*E13</f>
        <v>0.17341040462427745</v>
      </c>
      <c r="G13" s="135"/>
      <c r="H13" s="971">
        <f>Inputs!L$82</f>
        <v>68.441017362959727</v>
      </c>
      <c r="I13" s="971">
        <f>Inputs!M$82</f>
        <v>69.791189569063036</v>
      </c>
      <c r="J13" s="971">
        <f>Inputs!N$82</f>
        <v>71.02222509185215</v>
      </c>
      <c r="K13" s="971">
        <f>Inputs!O$82</f>
        <v>72.274974651437702</v>
      </c>
      <c r="L13" s="971">
        <f>Inputs!P$82</f>
        <v>73.549821258208297</v>
      </c>
      <c r="M13" s="971">
        <f>Inputs!Q$82</f>
        <v>74.847154678410959</v>
      </c>
      <c r="N13" s="971">
        <f t="shared" ref="N13:S13" si="1">H13*$F13</f>
        <v>11.868384513808046</v>
      </c>
      <c r="O13" s="971">
        <f t="shared" si="1"/>
        <v>12.102518422380873</v>
      </c>
      <c r="P13" s="971">
        <f t="shared" si="1"/>
        <v>12.315992790494592</v>
      </c>
      <c r="Q13" s="971">
        <f t="shared" si="1"/>
        <v>12.533232598515209</v>
      </c>
      <c r="R13" s="971">
        <f t="shared" si="1"/>
        <v>12.754304264429184</v>
      </c>
      <c r="S13" s="971">
        <f t="shared" si="1"/>
        <v>12.979275377759125</v>
      </c>
    </row>
    <row r="14" spans="1:19">
      <c r="A14" s="181"/>
      <c r="B14" s="134"/>
      <c r="C14" s="512"/>
      <c r="D14" s="134"/>
      <c r="E14" s="222"/>
      <c r="F14" s="130"/>
      <c r="G14" s="135"/>
      <c r="H14" s="971"/>
      <c r="I14" s="971"/>
      <c r="J14" s="971"/>
      <c r="K14" s="971"/>
      <c r="L14" s="971"/>
      <c r="M14" s="971"/>
      <c r="N14" s="971"/>
      <c r="O14" s="971"/>
      <c r="P14" s="971"/>
      <c r="Q14" s="971"/>
      <c r="R14" s="971"/>
      <c r="S14" s="971"/>
    </row>
    <row r="15" spans="1:19">
      <c r="A15" s="181">
        <v>1.3</v>
      </c>
      <c r="B15" s="180" t="s">
        <v>167</v>
      </c>
      <c r="C15" s="512">
        <v>6.936416184971099E-2</v>
      </c>
      <c r="D15" s="134" t="str">
        <f>Inputs!$D$82</f>
        <v>Support staff</v>
      </c>
      <c r="E15" s="222">
        <v>1</v>
      </c>
      <c r="F15" s="130">
        <f>C15*E15</f>
        <v>6.936416184971099E-2</v>
      </c>
      <c r="G15" s="135"/>
      <c r="H15" s="971">
        <f>Inputs!L$82</f>
        <v>68.441017362959727</v>
      </c>
      <c r="I15" s="971">
        <f>Inputs!M$82</f>
        <v>69.791189569063036</v>
      </c>
      <c r="J15" s="971">
        <f>Inputs!N$82</f>
        <v>71.02222509185215</v>
      </c>
      <c r="K15" s="971">
        <f>Inputs!O$82</f>
        <v>72.274974651437702</v>
      </c>
      <c r="L15" s="971">
        <f>Inputs!P$82</f>
        <v>73.549821258208297</v>
      </c>
      <c r="M15" s="971">
        <f>Inputs!Q$82</f>
        <v>74.847154678410959</v>
      </c>
      <c r="N15" s="971">
        <f t="shared" ref="N15:S15" si="2">H15*$F15</f>
        <v>4.7473538055232183</v>
      </c>
      <c r="O15" s="971">
        <f t="shared" si="2"/>
        <v>4.8410073689523498</v>
      </c>
      <c r="P15" s="971">
        <f t="shared" si="2"/>
        <v>4.9263971161978377</v>
      </c>
      <c r="Q15" s="971">
        <f t="shared" si="2"/>
        <v>5.0132930394060837</v>
      </c>
      <c r="R15" s="971">
        <f t="shared" si="2"/>
        <v>5.1017217057716744</v>
      </c>
      <c r="S15" s="971">
        <f t="shared" si="2"/>
        <v>5.191710151103651</v>
      </c>
    </row>
    <row r="16" spans="1:19">
      <c r="A16" s="181"/>
      <c r="B16" s="180"/>
      <c r="C16" s="512"/>
      <c r="D16" s="134"/>
      <c r="E16" s="222"/>
      <c r="F16" s="130"/>
      <c r="G16" s="135"/>
      <c r="H16" s="971"/>
      <c r="I16" s="971"/>
      <c r="J16" s="971"/>
      <c r="K16" s="971"/>
      <c r="L16" s="971"/>
      <c r="M16" s="971"/>
      <c r="N16" s="971"/>
      <c r="O16" s="971"/>
      <c r="P16" s="971"/>
      <c r="Q16" s="971"/>
      <c r="R16" s="971"/>
      <c r="S16" s="971"/>
    </row>
    <row r="17" spans="1:19">
      <c r="A17" s="181"/>
      <c r="B17" s="134"/>
      <c r="C17" s="512"/>
      <c r="D17" s="134"/>
      <c r="E17" s="222"/>
      <c r="F17" s="130"/>
      <c r="G17" s="135"/>
      <c r="H17" s="971"/>
      <c r="I17" s="971"/>
      <c r="J17" s="971"/>
      <c r="K17" s="971"/>
      <c r="L17" s="971"/>
      <c r="M17" s="971"/>
      <c r="N17" s="971"/>
      <c r="O17" s="971"/>
      <c r="P17" s="971"/>
      <c r="Q17" s="971"/>
      <c r="R17" s="971"/>
      <c r="S17" s="971"/>
    </row>
    <row r="18" spans="1:19">
      <c r="A18" s="181">
        <v>1.4</v>
      </c>
      <c r="B18" s="134" t="s">
        <v>186</v>
      </c>
      <c r="C18" s="512">
        <v>6.936416184971099E-2</v>
      </c>
      <c r="D18" s="134" t="str">
        <f>Inputs!$D$82</f>
        <v>Support staff</v>
      </c>
      <c r="E18" s="222">
        <v>1</v>
      </c>
      <c r="F18" s="130">
        <f>C18*E18</f>
        <v>6.936416184971099E-2</v>
      </c>
      <c r="G18" s="135"/>
      <c r="H18" s="971">
        <f>Inputs!L$82</f>
        <v>68.441017362959727</v>
      </c>
      <c r="I18" s="971">
        <f>Inputs!M$82</f>
        <v>69.791189569063036</v>
      </c>
      <c r="J18" s="971">
        <f>Inputs!N$82</f>
        <v>71.02222509185215</v>
      </c>
      <c r="K18" s="971">
        <f>Inputs!O$82</f>
        <v>72.274974651437702</v>
      </c>
      <c r="L18" s="971">
        <f>Inputs!P$82</f>
        <v>73.549821258208297</v>
      </c>
      <c r="M18" s="971">
        <f>Inputs!Q$82</f>
        <v>74.847154678410959</v>
      </c>
      <c r="N18" s="971">
        <f t="shared" ref="N18:S18" si="3">H18*$F18</f>
        <v>4.7473538055232183</v>
      </c>
      <c r="O18" s="971">
        <f t="shared" si="3"/>
        <v>4.8410073689523498</v>
      </c>
      <c r="P18" s="971">
        <f t="shared" si="3"/>
        <v>4.9263971161978377</v>
      </c>
      <c r="Q18" s="971">
        <f t="shared" si="3"/>
        <v>5.0132930394060837</v>
      </c>
      <c r="R18" s="971">
        <f t="shared" si="3"/>
        <v>5.1017217057716744</v>
      </c>
      <c r="S18" s="971">
        <f t="shared" si="3"/>
        <v>5.191710151103651</v>
      </c>
    </row>
    <row r="19" spans="1:19">
      <c r="A19" s="181"/>
      <c r="B19" s="134" t="s">
        <v>187</v>
      </c>
      <c r="C19" s="512"/>
      <c r="D19" s="134"/>
      <c r="E19" s="222"/>
      <c r="F19" s="130"/>
      <c r="G19" s="135"/>
      <c r="H19" s="971"/>
      <c r="I19" s="971"/>
      <c r="J19" s="971"/>
      <c r="K19" s="971"/>
      <c r="L19" s="971"/>
      <c r="M19" s="971"/>
      <c r="N19" s="971"/>
      <c r="O19" s="971"/>
      <c r="P19" s="971"/>
      <c r="Q19" s="971"/>
      <c r="R19" s="971"/>
      <c r="S19" s="971"/>
    </row>
    <row r="20" spans="1:19">
      <c r="A20" s="181"/>
      <c r="B20" s="134"/>
      <c r="C20" s="512"/>
      <c r="D20" s="134"/>
      <c r="E20" s="222"/>
      <c r="F20" s="130"/>
      <c r="G20" s="135"/>
      <c r="H20" s="982"/>
      <c r="I20" s="982"/>
      <c r="J20" s="982"/>
      <c r="K20" s="982"/>
      <c r="L20" s="982"/>
      <c r="M20" s="982"/>
      <c r="N20" s="971"/>
      <c r="O20" s="971"/>
      <c r="P20" s="971"/>
      <c r="Q20" s="971"/>
      <c r="R20" s="971"/>
      <c r="S20" s="971"/>
    </row>
    <row r="21" spans="1:19">
      <c r="A21" s="181">
        <v>1.5</v>
      </c>
      <c r="B21" s="134" t="s">
        <v>170</v>
      </c>
      <c r="C21" s="512">
        <v>6.0693641618497121E-2</v>
      </c>
      <c r="D21" s="134" t="str">
        <f>Inputs!$D$82</f>
        <v>Support staff</v>
      </c>
      <c r="E21" s="222">
        <v>1</v>
      </c>
      <c r="F21" s="130">
        <f>C21*E21</f>
        <v>6.0693641618497121E-2</v>
      </c>
      <c r="G21" s="135"/>
      <c r="H21" s="971">
        <f>Inputs!L$82</f>
        <v>68.441017362959727</v>
      </c>
      <c r="I21" s="971">
        <f>Inputs!M$82</f>
        <v>69.791189569063036</v>
      </c>
      <c r="J21" s="971">
        <f>Inputs!N$82</f>
        <v>71.02222509185215</v>
      </c>
      <c r="K21" s="971">
        <f>Inputs!O$82</f>
        <v>72.274974651437702</v>
      </c>
      <c r="L21" s="971">
        <f>Inputs!P$82</f>
        <v>73.549821258208297</v>
      </c>
      <c r="M21" s="971">
        <f>Inputs!Q$82</f>
        <v>74.847154678410959</v>
      </c>
      <c r="N21" s="971">
        <f t="shared" ref="N21:S21" si="4">H21*$F21</f>
        <v>4.1539345798328169</v>
      </c>
      <c r="O21" s="971">
        <f t="shared" si="4"/>
        <v>4.2358814478333064</v>
      </c>
      <c r="P21" s="971">
        <f t="shared" si="4"/>
        <v>4.3105974766731086</v>
      </c>
      <c r="Q21" s="971">
        <f t="shared" si="4"/>
        <v>4.3866314094803238</v>
      </c>
      <c r="R21" s="971">
        <f t="shared" si="4"/>
        <v>4.4640064925502152</v>
      </c>
      <c r="S21" s="971">
        <f t="shared" si="4"/>
        <v>4.5427463822156948</v>
      </c>
    </row>
    <row r="22" spans="1:19">
      <c r="A22" s="92"/>
      <c r="B22" s="134" t="s">
        <v>138</v>
      </c>
      <c r="C22" s="512"/>
      <c r="D22" s="134"/>
      <c r="E22" s="222"/>
      <c r="F22" s="130"/>
      <c r="G22" s="135"/>
      <c r="H22" s="982"/>
      <c r="I22" s="982"/>
      <c r="J22" s="982"/>
      <c r="K22" s="982"/>
      <c r="L22" s="982"/>
      <c r="M22" s="982"/>
      <c r="N22" s="971"/>
      <c r="O22" s="971"/>
      <c r="P22" s="971"/>
      <c r="Q22" s="971"/>
      <c r="R22" s="971"/>
      <c r="S22" s="971"/>
    </row>
    <row r="23" spans="1:19">
      <c r="A23" s="92"/>
      <c r="B23" s="134"/>
      <c r="C23" s="512"/>
      <c r="D23" s="134"/>
      <c r="E23" s="222"/>
      <c r="F23" s="130"/>
      <c r="G23" s="135"/>
      <c r="H23" s="971"/>
      <c r="I23" s="971"/>
      <c r="J23" s="971"/>
      <c r="K23" s="971"/>
      <c r="L23" s="971"/>
      <c r="M23" s="971"/>
      <c r="N23" s="971"/>
      <c r="O23" s="971"/>
      <c r="P23" s="971"/>
      <c r="Q23" s="971"/>
      <c r="R23" s="971"/>
      <c r="S23" s="971"/>
    </row>
    <row r="24" spans="1:19">
      <c r="A24" s="181">
        <v>1.6</v>
      </c>
      <c r="B24" s="180" t="s">
        <v>171</v>
      </c>
      <c r="C24" s="512">
        <v>0</v>
      </c>
      <c r="D24" s="134" t="str">
        <f>Inputs!$D$82</f>
        <v>Support staff</v>
      </c>
      <c r="E24" s="222">
        <v>1</v>
      </c>
      <c r="F24" s="130">
        <f>C24*E24</f>
        <v>0</v>
      </c>
      <c r="G24" s="135"/>
      <c r="H24" s="971">
        <f>Inputs!L$82</f>
        <v>68.441017362959727</v>
      </c>
      <c r="I24" s="971">
        <f>Inputs!M$82</f>
        <v>69.791189569063036</v>
      </c>
      <c r="J24" s="971">
        <f>Inputs!N$82</f>
        <v>71.02222509185215</v>
      </c>
      <c r="K24" s="971">
        <f>Inputs!O$82</f>
        <v>72.274974651437702</v>
      </c>
      <c r="L24" s="971">
        <f>Inputs!P$82</f>
        <v>73.549821258208297</v>
      </c>
      <c r="M24" s="971">
        <f>Inputs!Q$82</f>
        <v>74.847154678410959</v>
      </c>
      <c r="N24" s="971">
        <f t="shared" ref="N24:S24" si="5">H24*$F24</f>
        <v>0</v>
      </c>
      <c r="O24" s="971">
        <f t="shared" si="5"/>
        <v>0</v>
      </c>
      <c r="P24" s="971">
        <f t="shared" si="5"/>
        <v>0</v>
      </c>
      <c r="Q24" s="971">
        <f t="shared" si="5"/>
        <v>0</v>
      </c>
      <c r="R24" s="971">
        <f t="shared" si="5"/>
        <v>0</v>
      </c>
      <c r="S24" s="971">
        <f t="shared" si="5"/>
        <v>0</v>
      </c>
    </row>
    <row r="25" spans="1:19">
      <c r="A25" s="181"/>
      <c r="B25" s="134"/>
      <c r="C25" s="130"/>
      <c r="D25" s="134"/>
      <c r="E25" s="222"/>
      <c r="F25" s="176"/>
      <c r="G25" s="135"/>
      <c r="H25" s="971"/>
      <c r="I25" s="971"/>
      <c r="J25" s="971"/>
      <c r="K25" s="971"/>
      <c r="L25" s="971"/>
      <c r="M25" s="971"/>
      <c r="N25" s="971"/>
      <c r="O25" s="971"/>
      <c r="P25" s="971"/>
      <c r="Q25" s="971"/>
      <c r="R25" s="971"/>
      <c r="S25" s="971"/>
    </row>
    <row r="26" spans="1:19">
      <c r="A26" s="94"/>
      <c r="B26" s="141" t="s">
        <v>44</v>
      </c>
      <c r="C26" s="183">
        <f>SUM(C6:C25)</f>
        <v>0.4335260115606937</v>
      </c>
      <c r="D26" s="143"/>
      <c r="E26" s="223"/>
      <c r="F26" s="183">
        <f>SUM(F6:F25)</f>
        <v>0.4335260115606937</v>
      </c>
      <c r="G26" s="144"/>
      <c r="H26" s="995"/>
      <c r="I26" s="995"/>
      <c r="J26" s="995"/>
      <c r="K26" s="995"/>
      <c r="L26" s="995"/>
      <c r="M26" s="995"/>
      <c r="N26" s="996">
        <f t="shared" ref="N26:S26" si="6">SUM(N8:N25)</f>
        <v>29.670961284520118</v>
      </c>
      <c r="O26" s="996">
        <f t="shared" si="6"/>
        <v>30.256296055952188</v>
      </c>
      <c r="P26" s="996">
        <f t="shared" si="6"/>
        <v>30.789981976236483</v>
      </c>
      <c r="Q26" s="996">
        <f t="shared" si="6"/>
        <v>31.33308149628802</v>
      </c>
      <c r="R26" s="996">
        <f t="shared" si="6"/>
        <v>31.885760661072961</v>
      </c>
      <c r="S26" s="996">
        <f t="shared" si="6"/>
        <v>32.448188444397815</v>
      </c>
    </row>
    <row r="27" spans="1:19" s="102" customFormat="1">
      <c r="A27" s="99"/>
      <c r="B27" s="146" t="s">
        <v>103</v>
      </c>
      <c r="C27" s="130"/>
      <c r="D27" s="134"/>
      <c r="E27" s="134"/>
      <c r="F27" s="130"/>
      <c r="G27" s="149"/>
      <c r="H27" s="984"/>
      <c r="I27" s="984"/>
      <c r="J27" s="984"/>
      <c r="K27" s="984"/>
      <c r="L27" s="984"/>
      <c r="M27" s="984"/>
      <c r="N27" s="985"/>
      <c r="O27" s="985"/>
      <c r="P27" s="985"/>
      <c r="Q27" s="985"/>
      <c r="R27" s="985"/>
      <c r="S27" s="985"/>
    </row>
    <row r="28" spans="1:19" s="102" customFormat="1">
      <c r="A28" s="99"/>
      <c r="B28" s="134"/>
      <c r="C28" s="130"/>
      <c r="D28" s="134"/>
      <c r="E28" s="134"/>
      <c r="F28" s="130"/>
      <c r="G28" s="149"/>
      <c r="H28" s="971"/>
      <c r="I28" s="971"/>
      <c r="J28" s="971"/>
      <c r="K28" s="971"/>
      <c r="L28" s="971"/>
      <c r="M28" s="971"/>
      <c r="N28" s="971"/>
      <c r="O28" s="971"/>
      <c r="P28" s="971"/>
      <c r="Q28" s="971"/>
      <c r="R28" s="971"/>
      <c r="S28" s="971"/>
    </row>
    <row r="29" spans="1:19" s="102" customFormat="1">
      <c r="A29" s="137">
        <v>2.1</v>
      </c>
      <c r="B29" s="134" t="s">
        <v>140</v>
      </c>
      <c r="C29" s="512">
        <v>1.4666666666666666</v>
      </c>
      <c r="D29" s="1005" t="str">
        <f>Inputs!$D$80</f>
        <v>Skilled Electrical Worker BH</v>
      </c>
      <c r="E29" s="134">
        <v>2</v>
      </c>
      <c r="F29" s="130">
        <f>E29*C29</f>
        <v>2.9333333333333331</v>
      </c>
      <c r="G29" s="149"/>
      <c r="H29" s="971">
        <f>Inputs!L$80</f>
        <v>122.54295007007411</v>
      </c>
      <c r="I29" s="971">
        <f>Inputs!M$80</f>
        <v>124.96041976315415</v>
      </c>
      <c r="J29" s="971">
        <f>Inputs!N$80</f>
        <v>127.16457642850023</v>
      </c>
      <c r="K29" s="971">
        <f>Inputs!O$80</f>
        <v>129.40761185733479</v>
      </c>
      <c r="L29" s="971">
        <f>Inputs!P$80</f>
        <v>131.69021182588875</v>
      </c>
      <c r="M29" s="971">
        <f>Inputs!Q$80</f>
        <v>134.01307420668928</v>
      </c>
      <c r="N29" s="971">
        <f t="shared" ref="N29:S29" si="7">H29*$F29</f>
        <v>359.45932020555068</v>
      </c>
      <c r="O29" s="971">
        <f t="shared" si="7"/>
        <v>366.55056463858546</v>
      </c>
      <c r="P29" s="971">
        <f t="shared" si="7"/>
        <v>373.01609085693394</v>
      </c>
      <c r="Q29" s="971">
        <f t="shared" si="7"/>
        <v>379.595661448182</v>
      </c>
      <c r="R29" s="971">
        <f t="shared" si="7"/>
        <v>386.29128802260698</v>
      </c>
      <c r="S29" s="971">
        <f t="shared" si="7"/>
        <v>393.10501767295523</v>
      </c>
    </row>
    <row r="30" spans="1:19" s="102" customFormat="1">
      <c r="A30" s="137"/>
      <c r="B30" s="134"/>
      <c r="C30" s="130"/>
      <c r="D30" s="239"/>
      <c r="E30" s="134"/>
      <c r="F30" s="130"/>
      <c r="G30" s="149"/>
      <c r="H30" s="971"/>
      <c r="I30" s="971"/>
      <c r="J30" s="971"/>
      <c r="K30" s="971"/>
      <c r="L30" s="971"/>
      <c r="M30" s="971"/>
      <c r="N30" s="971"/>
      <c r="O30" s="971"/>
      <c r="P30" s="971"/>
      <c r="Q30" s="971"/>
      <c r="R30" s="971"/>
      <c r="S30" s="971"/>
    </row>
    <row r="31" spans="1:19" s="102" customFormat="1">
      <c r="A31" s="137">
        <v>2.2000000000000002</v>
      </c>
      <c r="B31" s="134"/>
      <c r="C31" s="130"/>
      <c r="D31" s="239"/>
      <c r="E31" s="140"/>
      <c r="F31" s="247"/>
      <c r="G31" s="241"/>
      <c r="H31" s="971"/>
      <c r="I31" s="971"/>
      <c r="J31" s="971"/>
      <c r="K31" s="971"/>
      <c r="L31" s="971"/>
      <c r="M31" s="971"/>
      <c r="N31" s="971"/>
      <c r="O31" s="971"/>
      <c r="P31" s="971"/>
      <c r="Q31" s="971"/>
      <c r="R31" s="971"/>
      <c r="S31" s="971"/>
    </row>
    <row r="32" spans="1:19" s="102" customFormat="1">
      <c r="A32" s="148"/>
      <c r="B32" s="141" t="s">
        <v>44</v>
      </c>
      <c r="C32" s="142">
        <f>SUM(C29:C31)</f>
        <v>1.4666666666666666</v>
      </c>
      <c r="D32" s="143"/>
      <c r="E32" s="143"/>
      <c r="F32" s="142">
        <f>SUM(F29:F31)</f>
        <v>2.9333333333333331</v>
      </c>
      <c r="G32" s="144"/>
      <c r="H32" s="992"/>
      <c r="I32" s="992"/>
      <c r="J32" s="992"/>
      <c r="K32" s="992"/>
      <c r="L32" s="992"/>
      <c r="M32" s="992"/>
      <c r="N32" s="992">
        <f t="shared" ref="N32:S32" si="8">SUM(N29:N31)</f>
        <v>359.45932020555068</v>
      </c>
      <c r="O32" s="992">
        <f t="shared" si="8"/>
        <v>366.55056463858546</v>
      </c>
      <c r="P32" s="992">
        <f t="shared" si="8"/>
        <v>373.01609085693394</v>
      </c>
      <c r="Q32" s="992">
        <f t="shared" si="8"/>
        <v>379.595661448182</v>
      </c>
      <c r="R32" s="992">
        <f t="shared" si="8"/>
        <v>386.29128802260698</v>
      </c>
      <c r="S32" s="992">
        <f t="shared" si="8"/>
        <v>393.10501767295523</v>
      </c>
    </row>
    <row r="33" spans="1:19" s="102" customFormat="1">
      <c r="A33" s="137"/>
      <c r="B33" s="129" t="s">
        <v>104</v>
      </c>
      <c r="C33" s="130"/>
      <c r="D33" s="134"/>
      <c r="E33" s="134"/>
      <c r="F33" s="130"/>
      <c r="G33" s="149"/>
      <c r="H33" s="971"/>
      <c r="I33" s="971"/>
      <c r="J33" s="971"/>
      <c r="K33" s="971"/>
      <c r="L33" s="971"/>
      <c r="M33" s="971"/>
      <c r="N33" s="971"/>
      <c r="O33" s="971"/>
      <c r="P33" s="971"/>
      <c r="Q33" s="971"/>
      <c r="R33" s="971"/>
      <c r="S33" s="971"/>
    </row>
    <row r="34" spans="1:19" s="102" customFormat="1">
      <c r="A34" s="99"/>
      <c r="B34" s="134"/>
      <c r="C34" s="130"/>
      <c r="D34" s="134"/>
      <c r="E34" s="134"/>
      <c r="F34" s="130"/>
      <c r="G34" s="149"/>
      <c r="H34" s="971"/>
      <c r="I34" s="971"/>
      <c r="J34" s="971"/>
      <c r="K34" s="971"/>
      <c r="L34" s="971"/>
      <c r="M34" s="971"/>
      <c r="N34" s="971"/>
      <c r="O34" s="971"/>
      <c r="P34" s="971"/>
      <c r="Q34" s="971"/>
      <c r="R34" s="971"/>
      <c r="S34" s="971"/>
    </row>
    <row r="35" spans="1:19" s="102" customFormat="1">
      <c r="A35" s="137">
        <v>3.1</v>
      </c>
      <c r="B35" s="134" t="s">
        <v>188</v>
      </c>
      <c r="C35" s="1006">
        <v>2</v>
      </c>
      <c r="D35" s="1005" t="str">
        <f>Inputs!$D$80</f>
        <v>Skilled Electrical Worker BH</v>
      </c>
      <c r="E35" s="134">
        <v>1</v>
      </c>
      <c r="F35" s="130">
        <f>E35*C35</f>
        <v>2</v>
      </c>
      <c r="G35" s="149"/>
      <c r="H35" s="971">
        <f>Inputs!L$80</f>
        <v>122.54295007007411</v>
      </c>
      <c r="I35" s="971">
        <f>Inputs!M$80</f>
        <v>124.96041976315415</v>
      </c>
      <c r="J35" s="971">
        <f>Inputs!N$80</f>
        <v>127.16457642850023</v>
      </c>
      <c r="K35" s="971">
        <f>Inputs!O$80</f>
        <v>129.40761185733479</v>
      </c>
      <c r="L35" s="971">
        <f>Inputs!P$80</f>
        <v>131.69021182588875</v>
      </c>
      <c r="M35" s="971">
        <f>Inputs!Q$80</f>
        <v>134.01307420668928</v>
      </c>
      <c r="N35" s="971">
        <f t="shared" ref="N35:S35" si="9">H35*$F35</f>
        <v>245.08590014014823</v>
      </c>
      <c r="O35" s="971">
        <f t="shared" si="9"/>
        <v>249.9208395263083</v>
      </c>
      <c r="P35" s="971">
        <f t="shared" si="9"/>
        <v>254.32915285700045</v>
      </c>
      <c r="Q35" s="971">
        <f t="shared" si="9"/>
        <v>258.81522371466957</v>
      </c>
      <c r="R35" s="971">
        <f t="shared" si="9"/>
        <v>263.38042365177751</v>
      </c>
      <c r="S35" s="971">
        <f t="shared" si="9"/>
        <v>268.02614841337856</v>
      </c>
    </row>
    <row r="36" spans="1:19" s="102" customFormat="1">
      <c r="A36" s="99"/>
      <c r="B36" s="134"/>
      <c r="C36" s="1007"/>
      <c r="D36" s="134"/>
      <c r="E36" s="134"/>
      <c r="F36" s="130"/>
      <c r="G36" s="149"/>
      <c r="H36" s="984"/>
      <c r="I36" s="984"/>
      <c r="J36" s="984"/>
      <c r="K36" s="984"/>
      <c r="L36" s="984"/>
      <c r="M36" s="984"/>
      <c r="N36" s="998"/>
      <c r="O36" s="998"/>
      <c r="P36" s="998"/>
      <c r="Q36" s="998"/>
      <c r="R36" s="998"/>
      <c r="S36" s="998"/>
    </row>
    <row r="37" spans="1:19" s="102" customFormat="1">
      <c r="A37" s="137">
        <v>3.2</v>
      </c>
      <c r="B37" s="134" t="s">
        <v>189</v>
      </c>
      <c r="C37" s="1006">
        <v>0.5</v>
      </c>
      <c r="D37" s="1005" t="str">
        <f>Inputs!$D$80</f>
        <v>Skilled Electrical Worker BH</v>
      </c>
      <c r="E37" s="134">
        <v>1</v>
      </c>
      <c r="F37" s="130">
        <f>E37*C37</f>
        <v>0.5</v>
      </c>
      <c r="G37" s="149"/>
      <c r="H37" s="971">
        <f>Inputs!L$80</f>
        <v>122.54295007007411</v>
      </c>
      <c r="I37" s="971">
        <f>Inputs!M$80</f>
        <v>124.96041976315415</v>
      </c>
      <c r="J37" s="971">
        <f>Inputs!N$80</f>
        <v>127.16457642850023</v>
      </c>
      <c r="K37" s="971">
        <f>Inputs!O$80</f>
        <v>129.40761185733479</v>
      </c>
      <c r="L37" s="971">
        <f>Inputs!P$80</f>
        <v>131.69021182588875</v>
      </c>
      <c r="M37" s="971">
        <f>Inputs!Q$80</f>
        <v>134.01307420668928</v>
      </c>
      <c r="N37" s="971">
        <f t="shared" ref="N37:S37" si="10">H37*$F37</f>
        <v>61.271475035037057</v>
      </c>
      <c r="O37" s="971">
        <f t="shared" si="10"/>
        <v>62.480209881577075</v>
      </c>
      <c r="P37" s="971">
        <f t="shared" si="10"/>
        <v>63.582288214250113</v>
      </c>
      <c r="Q37" s="971">
        <f t="shared" si="10"/>
        <v>64.703805928667393</v>
      </c>
      <c r="R37" s="971">
        <f t="shared" si="10"/>
        <v>65.845105912944376</v>
      </c>
      <c r="S37" s="971">
        <f t="shared" si="10"/>
        <v>67.006537103344641</v>
      </c>
    </row>
    <row r="38" spans="1:19" s="102" customFormat="1">
      <c r="A38" s="99"/>
      <c r="B38" s="134"/>
      <c r="C38" s="512"/>
      <c r="D38" s="134"/>
      <c r="E38" s="134"/>
      <c r="F38" s="130"/>
      <c r="G38" s="149"/>
      <c r="H38" s="971"/>
      <c r="I38" s="971"/>
      <c r="J38" s="971"/>
      <c r="K38" s="971"/>
      <c r="L38" s="971"/>
      <c r="M38" s="971"/>
      <c r="N38" s="971"/>
      <c r="O38" s="971"/>
      <c r="P38" s="971"/>
      <c r="Q38" s="971"/>
      <c r="R38" s="971"/>
      <c r="S38" s="971"/>
    </row>
    <row r="39" spans="1:19" s="102" customFormat="1">
      <c r="A39" s="137">
        <v>3.3</v>
      </c>
      <c r="B39" s="138" t="s">
        <v>190</v>
      </c>
      <c r="C39" s="607"/>
      <c r="D39" s="1005" t="str">
        <f>Inputs!$D$80</f>
        <v>Skilled Electrical Worker BH</v>
      </c>
      <c r="E39" s="134">
        <v>1</v>
      </c>
      <c r="F39" s="130">
        <f>E39*C39</f>
        <v>0</v>
      </c>
      <c r="G39" s="149"/>
      <c r="H39" s="971">
        <f>Inputs!L$80</f>
        <v>122.54295007007411</v>
      </c>
      <c r="I39" s="971">
        <f>Inputs!M$80</f>
        <v>124.96041976315415</v>
      </c>
      <c r="J39" s="971">
        <f>Inputs!N$80</f>
        <v>127.16457642850023</v>
      </c>
      <c r="K39" s="971">
        <f>Inputs!O$80</f>
        <v>129.40761185733479</v>
      </c>
      <c r="L39" s="971">
        <f>Inputs!P$80</f>
        <v>131.69021182588875</v>
      </c>
      <c r="M39" s="971">
        <f>Inputs!Q$80</f>
        <v>134.01307420668928</v>
      </c>
      <c r="N39" s="971">
        <f t="shared" ref="N39:S39" si="11">H39*$F39</f>
        <v>0</v>
      </c>
      <c r="O39" s="971">
        <f t="shared" si="11"/>
        <v>0</v>
      </c>
      <c r="P39" s="971">
        <f t="shared" si="11"/>
        <v>0</v>
      </c>
      <c r="Q39" s="971">
        <f t="shared" si="11"/>
        <v>0</v>
      </c>
      <c r="R39" s="971">
        <f t="shared" si="11"/>
        <v>0</v>
      </c>
      <c r="S39" s="971">
        <f t="shared" si="11"/>
        <v>0</v>
      </c>
    </row>
    <row r="40" spans="1:19" s="102" customFormat="1">
      <c r="A40" s="137"/>
      <c r="B40" s="138"/>
      <c r="C40" s="512"/>
      <c r="D40" s="134"/>
      <c r="E40" s="134"/>
      <c r="F40" s="130"/>
      <c r="G40" s="149"/>
      <c r="H40" s="984"/>
      <c r="I40" s="984"/>
      <c r="J40" s="984"/>
      <c r="K40" s="984"/>
      <c r="L40" s="984"/>
      <c r="M40" s="984"/>
      <c r="N40" s="998"/>
      <c r="O40" s="998"/>
      <c r="P40" s="998"/>
      <c r="Q40" s="998"/>
      <c r="R40" s="998"/>
      <c r="S40" s="998"/>
    </row>
    <row r="41" spans="1:19" s="102" customFormat="1">
      <c r="A41" s="224">
        <v>3.4</v>
      </c>
      <c r="B41" s="134" t="s">
        <v>176</v>
      </c>
      <c r="C41" s="512">
        <v>1.23</v>
      </c>
      <c r="D41" s="1005" t="str">
        <f>Inputs!$D$80</f>
        <v>Skilled Electrical Worker BH</v>
      </c>
      <c r="E41" s="134">
        <v>1</v>
      </c>
      <c r="F41" s="130">
        <f>E41*C41</f>
        <v>1.23</v>
      </c>
      <c r="G41" s="149"/>
      <c r="H41" s="971">
        <f>Inputs!L$80</f>
        <v>122.54295007007411</v>
      </c>
      <c r="I41" s="971">
        <f>Inputs!M$80</f>
        <v>124.96041976315415</v>
      </c>
      <c r="J41" s="971">
        <f>Inputs!N$80</f>
        <v>127.16457642850023</v>
      </c>
      <c r="K41" s="971">
        <f>Inputs!O$80</f>
        <v>129.40761185733479</v>
      </c>
      <c r="L41" s="971">
        <f>Inputs!P$80</f>
        <v>131.69021182588875</v>
      </c>
      <c r="M41" s="971">
        <f>Inputs!Q$80</f>
        <v>134.01307420668928</v>
      </c>
      <c r="N41" s="971">
        <f t="shared" ref="N41:S41" si="12">H41*$F41</f>
        <v>150.72782858619115</v>
      </c>
      <c r="O41" s="971">
        <f t="shared" si="12"/>
        <v>153.70131630867959</v>
      </c>
      <c r="P41" s="971">
        <f t="shared" si="12"/>
        <v>156.41242900705527</v>
      </c>
      <c r="Q41" s="971">
        <f t="shared" si="12"/>
        <v>159.17136258452177</v>
      </c>
      <c r="R41" s="971">
        <f t="shared" si="12"/>
        <v>161.97896054584317</v>
      </c>
      <c r="S41" s="971">
        <f t="shared" si="12"/>
        <v>164.83608127422781</v>
      </c>
    </row>
    <row r="42" spans="1:19" s="102" customFormat="1">
      <c r="A42" s="99"/>
      <c r="B42" s="134"/>
      <c r="C42" s="512"/>
      <c r="D42" s="134"/>
      <c r="E42" s="134"/>
      <c r="F42" s="130"/>
      <c r="G42" s="149"/>
      <c r="H42" s="984"/>
      <c r="I42" s="984"/>
      <c r="J42" s="984"/>
      <c r="K42" s="984"/>
      <c r="L42" s="984"/>
      <c r="M42" s="984"/>
      <c r="N42" s="998"/>
      <c r="O42" s="998"/>
      <c r="P42" s="998"/>
      <c r="Q42" s="998"/>
      <c r="R42" s="998"/>
      <c r="S42" s="998"/>
    </row>
    <row r="43" spans="1:19" s="102" customFormat="1">
      <c r="A43" s="137">
        <v>3.5</v>
      </c>
      <c r="B43" s="134" t="s">
        <v>191</v>
      </c>
      <c r="C43" s="607"/>
      <c r="D43" s="1005" t="str">
        <f>Inputs!$D$80</f>
        <v>Skilled Electrical Worker BH</v>
      </c>
      <c r="E43" s="134">
        <v>2</v>
      </c>
      <c r="F43" s="130">
        <f>E43*C43</f>
        <v>0</v>
      </c>
      <c r="G43" s="149"/>
      <c r="H43" s="971">
        <f>Inputs!L$80</f>
        <v>122.54295007007411</v>
      </c>
      <c r="I43" s="971">
        <f>Inputs!M$80</f>
        <v>124.96041976315415</v>
      </c>
      <c r="J43" s="971">
        <f>Inputs!N$80</f>
        <v>127.16457642850023</v>
      </c>
      <c r="K43" s="971">
        <f>Inputs!O$80</f>
        <v>129.40761185733479</v>
      </c>
      <c r="L43" s="971">
        <f>Inputs!P$80</f>
        <v>131.69021182588875</v>
      </c>
      <c r="M43" s="971">
        <f>Inputs!Q$80</f>
        <v>134.01307420668928</v>
      </c>
      <c r="N43" s="971">
        <f t="shared" ref="N43:S43" si="13">H43*$F43</f>
        <v>0</v>
      </c>
      <c r="O43" s="971">
        <f t="shared" si="13"/>
        <v>0</v>
      </c>
      <c r="P43" s="971">
        <f t="shared" si="13"/>
        <v>0</v>
      </c>
      <c r="Q43" s="971">
        <f t="shared" si="13"/>
        <v>0</v>
      </c>
      <c r="R43" s="971">
        <f t="shared" si="13"/>
        <v>0</v>
      </c>
      <c r="S43" s="971">
        <f t="shared" si="13"/>
        <v>0</v>
      </c>
    </row>
    <row r="44" spans="1:19" s="102" customFormat="1">
      <c r="A44" s="99"/>
      <c r="B44" s="134"/>
      <c r="C44" s="512"/>
      <c r="D44" s="134"/>
      <c r="E44" s="134"/>
      <c r="F44" s="130"/>
      <c r="G44" s="167"/>
      <c r="H44" s="971"/>
      <c r="I44" s="971"/>
      <c r="J44" s="971"/>
      <c r="K44" s="971"/>
      <c r="L44" s="971"/>
      <c r="M44" s="971"/>
      <c r="N44" s="971"/>
      <c r="O44" s="971"/>
      <c r="P44" s="971"/>
      <c r="Q44" s="971"/>
      <c r="R44" s="971"/>
      <c r="S44" s="971"/>
    </row>
    <row r="45" spans="1:19" s="102" customFormat="1">
      <c r="A45" s="137">
        <v>3.6</v>
      </c>
      <c r="B45" s="134" t="s">
        <v>192</v>
      </c>
      <c r="C45" s="512">
        <v>0.17</v>
      </c>
      <c r="D45" s="1005" t="str">
        <f>Inputs!$D$80</f>
        <v>Skilled Electrical Worker BH</v>
      </c>
      <c r="E45" s="134">
        <v>1</v>
      </c>
      <c r="F45" s="130">
        <f>E45*C45</f>
        <v>0.17</v>
      </c>
      <c r="G45" s="149"/>
      <c r="H45" s="971">
        <f>Inputs!L$80</f>
        <v>122.54295007007411</v>
      </c>
      <c r="I45" s="971">
        <f>Inputs!M$80</f>
        <v>124.96041976315415</v>
      </c>
      <c r="J45" s="971">
        <f>Inputs!N$80</f>
        <v>127.16457642850023</v>
      </c>
      <c r="K45" s="971">
        <f>Inputs!O$80</f>
        <v>129.40761185733479</v>
      </c>
      <c r="L45" s="971">
        <f>Inputs!P$80</f>
        <v>131.69021182588875</v>
      </c>
      <c r="M45" s="971">
        <f>Inputs!Q$80</f>
        <v>134.01307420668928</v>
      </c>
      <c r="N45" s="971">
        <f t="shared" ref="N45:S45" si="14">H45*$F45</f>
        <v>20.8323015119126</v>
      </c>
      <c r="O45" s="971">
        <f t="shared" si="14"/>
        <v>21.243271359736205</v>
      </c>
      <c r="P45" s="971">
        <f t="shared" si="14"/>
        <v>21.617977992845042</v>
      </c>
      <c r="Q45" s="971">
        <f t="shared" si="14"/>
        <v>21.999294015746916</v>
      </c>
      <c r="R45" s="971">
        <f t="shared" si="14"/>
        <v>22.387336010401089</v>
      </c>
      <c r="S45" s="971">
        <f t="shared" si="14"/>
        <v>22.782222615137179</v>
      </c>
    </row>
    <row r="46" spans="1:19" s="102" customFormat="1">
      <c r="A46" s="137"/>
      <c r="B46" s="134"/>
      <c r="C46" s="512"/>
      <c r="D46" s="134"/>
      <c r="E46" s="134"/>
      <c r="F46" s="130"/>
      <c r="G46" s="149"/>
      <c r="H46" s="984"/>
      <c r="I46" s="984"/>
      <c r="J46" s="984"/>
      <c r="K46" s="984"/>
      <c r="L46" s="984"/>
      <c r="M46" s="984"/>
      <c r="N46" s="999"/>
      <c r="O46" s="999"/>
      <c r="P46" s="999"/>
      <c r="Q46" s="999"/>
      <c r="R46" s="999"/>
      <c r="S46" s="999"/>
    </row>
    <row r="47" spans="1:19" s="102" customFormat="1">
      <c r="A47" s="137">
        <v>3.7</v>
      </c>
      <c r="B47" s="134" t="s">
        <v>193</v>
      </c>
      <c r="C47" s="512">
        <v>2.0699999999999998</v>
      </c>
      <c r="D47" s="1005" t="str">
        <f>Inputs!$D$80</f>
        <v>Skilled Electrical Worker BH</v>
      </c>
      <c r="E47" s="134">
        <v>1</v>
      </c>
      <c r="F47" s="130">
        <f>E47*C47</f>
        <v>2.0699999999999998</v>
      </c>
      <c r="G47" s="149"/>
      <c r="H47" s="971">
        <f>Inputs!L$80</f>
        <v>122.54295007007411</v>
      </c>
      <c r="I47" s="971">
        <f>Inputs!M$80</f>
        <v>124.96041976315415</v>
      </c>
      <c r="J47" s="971">
        <f>Inputs!N$80</f>
        <v>127.16457642850023</v>
      </c>
      <c r="K47" s="971">
        <f>Inputs!O$80</f>
        <v>129.40761185733479</v>
      </c>
      <c r="L47" s="971">
        <f>Inputs!P$80</f>
        <v>131.69021182588875</v>
      </c>
      <c r="M47" s="971">
        <f>Inputs!Q$80</f>
        <v>134.01307420668928</v>
      </c>
      <c r="N47" s="971">
        <f t="shared" ref="N47:S47" si="15">H47*$F47</f>
        <v>253.6639066450534</v>
      </c>
      <c r="O47" s="971">
        <f t="shared" si="15"/>
        <v>258.66806890972907</v>
      </c>
      <c r="P47" s="971">
        <f t="shared" si="15"/>
        <v>263.23067320699545</v>
      </c>
      <c r="Q47" s="971">
        <f t="shared" si="15"/>
        <v>267.87375654468298</v>
      </c>
      <c r="R47" s="971">
        <f t="shared" si="15"/>
        <v>272.59873847958971</v>
      </c>
      <c r="S47" s="971">
        <f t="shared" si="15"/>
        <v>277.40706360784679</v>
      </c>
    </row>
    <row r="48" spans="1:19" s="102" customFormat="1">
      <c r="A48" s="137"/>
      <c r="B48" s="134"/>
      <c r="C48" s="512"/>
      <c r="D48" s="134"/>
      <c r="E48" s="134"/>
      <c r="F48" s="130"/>
      <c r="G48" s="135"/>
      <c r="H48" s="982"/>
      <c r="I48" s="982"/>
      <c r="J48" s="982"/>
      <c r="K48" s="982"/>
      <c r="L48" s="982"/>
      <c r="M48" s="982"/>
      <c r="N48" s="971"/>
      <c r="O48" s="971"/>
      <c r="P48" s="971"/>
      <c r="Q48" s="971"/>
      <c r="R48" s="971"/>
      <c r="S48" s="971"/>
    </row>
    <row r="49" spans="1:19" s="102" customFormat="1">
      <c r="A49" s="137">
        <v>3.8</v>
      </c>
      <c r="B49" s="134" t="s">
        <v>194</v>
      </c>
      <c r="C49" s="512">
        <v>0.59</v>
      </c>
      <c r="D49" s="1005" t="str">
        <f>Inputs!$D$80</f>
        <v>Skilled Electrical Worker BH</v>
      </c>
      <c r="E49" s="134">
        <v>2</v>
      </c>
      <c r="F49" s="130">
        <f>E49*C49</f>
        <v>1.18</v>
      </c>
      <c r="G49" s="135"/>
      <c r="H49" s="971">
        <f>Inputs!L$80</f>
        <v>122.54295007007411</v>
      </c>
      <c r="I49" s="971">
        <f>Inputs!M$80</f>
        <v>124.96041976315415</v>
      </c>
      <c r="J49" s="971">
        <f>Inputs!N$80</f>
        <v>127.16457642850023</v>
      </c>
      <c r="K49" s="971">
        <f>Inputs!O$80</f>
        <v>129.40761185733479</v>
      </c>
      <c r="L49" s="971">
        <f>Inputs!P$80</f>
        <v>131.69021182588875</v>
      </c>
      <c r="M49" s="971">
        <f>Inputs!Q$80</f>
        <v>134.01307420668928</v>
      </c>
      <c r="N49" s="971">
        <f t="shared" ref="N49:S49" si="16">H49*$F49</f>
        <v>144.60068108268746</v>
      </c>
      <c r="O49" s="971">
        <f t="shared" si="16"/>
        <v>147.45329532052187</v>
      </c>
      <c r="P49" s="971">
        <f t="shared" si="16"/>
        <v>150.05420018563026</v>
      </c>
      <c r="Q49" s="971">
        <f t="shared" si="16"/>
        <v>152.70098199165503</v>
      </c>
      <c r="R49" s="971">
        <f t="shared" si="16"/>
        <v>155.39444995454872</v>
      </c>
      <c r="S49" s="971">
        <f t="shared" si="16"/>
        <v>158.13542756389336</v>
      </c>
    </row>
    <row r="50" spans="1:19" s="102" customFormat="1">
      <c r="A50" s="148"/>
      <c r="B50" s="141" t="s">
        <v>44</v>
      </c>
      <c r="C50" s="142">
        <f>SUM(C35:C49)</f>
        <v>6.56</v>
      </c>
      <c r="D50" s="143" t="s">
        <v>105</v>
      </c>
      <c r="E50" s="143"/>
      <c r="F50" s="142">
        <f>SUM(F35:F49)</f>
        <v>7.1499999999999995</v>
      </c>
      <c r="G50" s="144"/>
      <c r="H50" s="995"/>
      <c r="I50" s="995"/>
      <c r="J50" s="995"/>
      <c r="K50" s="995"/>
      <c r="L50" s="995"/>
      <c r="M50" s="995"/>
      <c r="N50" s="996">
        <f t="shared" ref="N50:S50" si="17">SUM(N35:N49)</f>
        <v>876.1820930010299</v>
      </c>
      <c r="O50" s="996">
        <f t="shared" si="17"/>
        <v>893.46700130655199</v>
      </c>
      <c r="P50" s="996">
        <f t="shared" si="17"/>
        <v>909.2267214637767</v>
      </c>
      <c r="Q50" s="996">
        <f t="shared" si="17"/>
        <v>925.26442477994362</v>
      </c>
      <c r="R50" s="996">
        <f t="shared" si="17"/>
        <v>941.58501455510464</v>
      </c>
      <c r="S50" s="996">
        <f t="shared" si="17"/>
        <v>958.19348057782827</v>
      </c>
    </row>
    <row r="51" spans="1:19" s="102" customFormat="1">
      <c r="A51" s="99"/>
      <c r="B51" s="129"/>
      <c r="C51" s="130"/>
      <c r="D51" s="134"/>
      <c r="E51" s="134"/>
      <c r="F51" s="130"/>
      <c r="G51" s="135"/>
      <c r="H51" s="984"/>
      <c r="I51" s="984"/>
      <c r="J51" s="984"/>
      <c r="K51" s="984"/>
      <c r="L51" s="984"/>
      <c r="M51" s="984"/>
      <c r="N51" s="984"/>
      <c r="O51" s="998"/>
      <c r="P51" s="998"/>
      <c r="Q51" s="998"/>
      <c r="R51" s="998"/>
      <c r="S51" s="998"/>
    </row>
    <row r="52" spans="1:19" s="102" customFormat="1">
      <c r="A52" s="99"/>
      <c r="B52" s="134"/>
      <c r="C52" s="130"/>
      <c r="D52" s="134"/>
      <c r="E52" s="134"/>
      <c r="F52" s="130"/>
      <c r="G52" s="135"/>
      <c r="H52" s="982"/>
      <c r="I52" s="982"/>
      <c r="J52" s="982"/>
      <c r="K52" s="982"/>
      <c r="L52" s="982"/>
      <c r="M52" s="982"/>
      <c r="N52" s="982"/>
      <c r="O52" s="1000"/>
      <c r="P52" s="1000"/>
      <c r="Q52" s="1000"/>
      <c r="R52" s="1000"/>
      <c r="S52" s="1000"/>
    </row>
    <row r="53" spans="1:19" s="102" customFormat="1">
      <c r="A53" s="137">
        <v>4.0999999999999996</v>
      </c>
      <c r="B53" s="134" t="s">
        <v>221</v>
      </c>
      <c r="C53" s="512">
        <v>0</v>
      </c>
      <c r="D53" s="1005" t="str">
        <f>Inputs!$D$80</f>
        <v>Skilled Electrical Worker BH</v>
      </c>
      <c r="E53" s="134">
        <v>1</v>
      </c>
      <c r="F53" s="130">
        <f>C53*E53</f>
        <v>0</v>
      </c>
      <c r="G53" s="225"/>
      <c r="H53" s="971">
        <f>Inputs!L$80</f>
        <v>122.54295007007411</v>
      </c>
      <c r="I53" s="971">
        <f>Inputs!M$80</f>
        <v>124.96041976315415</v>
      </c>
      <c r="J53" s="971">
        <f>Inputs!N$80</f>
        <v>127.16457642850023</v>
      </c>
      <c r="K53" s="971">
        <f>Inputs!O$80</f>
        <v>129.40761185733479</v>
      </c>
      <c r="L53" s="971">
        <f>Inputs!P$80</f>
        <v>131.69021182588875</v>
      </c>
      <c r="M53" s="971">
        <f>Inputs!Q$80</f>
        <v>134.01307420668928</v>
      </c>
      <c r="N53" s="971">
        <f t="shared" ref="N53:S53" si="18">H53*$F53</f>
        <v>0</v>
      </c>
      <c r="O53" s="971">
        <f t="shared" si="18"/>
        <v>0</v>
      </c>
      <c r="P53" s="971">
        <f t="shared" si="18"/>
        <v>0</v>
      </c>
      <c r="Q53" s="971">
        <f t="shared" si="18"/>
        <v>0</v>
      </c>
      <c r="R53" s="971">
        <f t="shared" si="18"/>
        <v>0</v>
      </c>
      <c r="S53" s="971">
        <f t="shared" si="18"/>
        <v>0</v>
      </c>
    </row>
    <row r="54" spans="1:19">
      <c r="A54" s="181"/>
      <c r="B54" s="134"/>
      <c r="C54" s="512"/>
      <c r="D54" s="134"/>
      <c r="E54" s="134"/>
      <c r="F54" s="130"/>
      <c r="G54" s="135"/>
      <c r="H54" s="982"/>
      <c r="I54" s="982"/>
      <c r="J54" s="982"/>
      <c r="K54" s="982"/>
      <c r="L54" s="982"/>
      <c r="M54" s="982"/>
      <c r="N54" s="982"/>
      <c r="O54" s="1000"/>
      <c r="P54" s="1000"/>
      <c r="Q54" s="1000"/>
      <c r="R54" s="1000"/>
      <c r="S54" s="1000"/>
    </row>
    <row r="55" spans="1:19">
      <c r="A55" s="181">
        <v>4.2</v>
      </c>
      <c r="B55" s="134" t="s">
        <v>177</v>
      </c>
      <c r="C55" s="512">
        <v>0</v>
      </c>
      <c r="D55" s="134" t="str">
        <f>Inputs!$D$82</f>
        <v>Support staff</v>
      </c>
      <c r="E55" s="134">
        <v>1</v>
      </c>
      <c r="F55" s="130">
        <f>C55*E55</f>
        <v>0</v>
      </c>
      <c r="G55" s="167"/>
      <c r="H55" s="971">
        <f>Inputs!L$82</f>
        <v>68.441017362959727</v>
      </c>
      <c r="I55" s="971">
        <f>Inputs!M$82</f>
        <v>69.791189569063036</v>
      </c>
      <c r="J55" s="971">
        <f>Inputs!N$82</f>
        <v>71.02222509185215</v>
      </c>
      <c r="K55" s="971">
        <f>Inputs!O$82</f>
        <v>72.274974651437702</v>
      </c>
      <c r="L55" s="971">
        <f>Inputs!P$82</f>
        <v>73.549821258208297</v>
      </c>
      <c r="M55" s="971">
        <f>Inputs!Q$82</f>
        <v>74.847154678410959</v>
      </c>
      <c r="N55" s="971">
        <f t="shared" ref="N55:S55" si="19">H55*$F55</f>
        <v>0</v>
      </c>
      <c r="O55" s="971">
        <f t="shared" si="19"/>
        <v>0</v>
      </c>
      <c r="P55" s="971">
        <f t="shared" si="19"/>
        <v>0</v>
      </c>
      <c r="Q55" s="971">
        <f t="shared" si="19"/>
        <v>0</v>
      </c>
      <c r="R55" s="971">
        <f t="shared" si="19"/>
        <v>0</v>
      </c>
      <c r="S55" s="971">
        <f t="shared" si="19"/>
        <v>0</v>
      </c>
    </row>
    <row r="56" spans="1:19">
      <c r="A56" s="181"/>
      <c r="B56" s="134" t="s">
        <v>196</v>
      </c>
      <c r="C56" s="512"/>
      <c r="D56" s="134"/>
      <c r="E56" s="134"/>
      <c r="F56" s="130"/>
      <c r="G56" s="135"/>
      <c r="H56" s="982"/>
      <c r="I56" s="982"/>
      <c r="J56" s="982"/>
      <c r="K56" s="982"/>
      <c r="L56" s="982"/>
      <c r="M56" s="982"/>
      <c r="N56" s="982"/>
      <c r="O56" s="1000"/>
      <c r="P56" s="1000"/>
      <c r="Q56" s="1000"/>
      <c r="R56" s="1000"/>
      <c r="S56" s="1000"/>
    </row>
    <row r="57" spans="1:19">
      <c r="A57" s="181"/>
      <c r="B57" s="134"/>
      <c r="C57" s="512"/>
      <c r="D57" s="134"/>
      <c r="E57" s="134"/>
      <c r="F57" s="130"/>
      <c r="G57" s="135"/>
      <c r="H57" s="982"/>
      <c r="I57" s="982"/>
      <c r="J57" s="982"/>
      <c r="K57" s="982"/>
      <c r="L57" s="982"/>
      <c r="M57" s="982"/>
      <c r="N57" s="982"/>
      <c r="O57" s="1000"/>
      <c r="P57" s="1000"/>
      <c r="Q57" s="1000"/>
      <c r="R57" s="1000"/>
      <c r="S57" s="1000"/>
    </row>
    <row r="58" spans="1:19">
      <c r="A58" s="181">
        <v>4.3</v>
      </c>
      <c r="B58" s="134" t="s">
        <v>178</v>
      </c>
      <c r="C58" s="512">
        <v>6.936416184971099E-2</v>
      </c>
      <c r="D58" s="134" t="str">
        <f>Inputs!$D$82</f>
        <v>Support staff</v>
      </c>
      <c r="E58" s="134">
        <v>1</v>
      </c>
      <c r="F58" s="130">
        <f>C58*E58</f>
        <v>6.936416184971099E-2</v>
      </c>
      <c r="G58" s="167"/>
      <c r="H58" s="971">
        <f>Inputs!L$82</f>
        <v>68.441017362959727</v>
      </c>
      <c r="I58" s="971">
        <f>Inputs!M$82</f>
        <v>69.791189569063036</v>
      </c>
      <c r="J58" s="971">
        <f>Inputs!N$82</f>
        <v>71.02222509185215</v>
      </c>
      <c r="K58" s="971">
        <f>Inputs!O$82</f>
        <v>72.274974651437702</v>
      </c>
      <c r="L58" s="971">
        <f>Inputs!P$82</f>
        <v>73.549821258208297</v>
      </c>
      <c r="M58" s="971">
        <f>Inputs!Q$82</f>
        <v>74.847154678410959</v>
      </c>
      <c r="N58" s="971">
        <f t="shared" ref="N58:S58" si="20">H58*$F58</f>
        <v>4.7473538055232183</v>
      </c>
      <c r="O58" s="971">
        <f t="shared" si="20"/>
        <v>4.8410073689523498</v>
      </c>
      <c r="P58" s="971">
        <f t="shared" si="20"/>
        <v>4.9263971161978377</v>
      </c>
      <c r="Q58" s="971">
        <f t="shared" si="20"/>
        <v>5.0132930394060837</v>
      </c>
      <c r="R58" s="971">
        <f t="shared" si="20"/>
        <v>5.1017217057716744</v>
      </c>
      <c r="S58" s="971">
        <f t="shared" si="20"/>
        <v>5.191710151103651</v>
      </c>
    </row>
    <row r="59" spans="1:19">
      <c r="A59" s="181"/>
      <c r="B59" s="134" t="s">
        <v>179</v>
      </c>
      <c r="C59" s="512"/>
      <c r="D59" s="134"/>
      <c r="E59" s="134"/>
      <c r="F59" s="130"/>
      <c r="G59" s="135"/>
      <c r="H59" s="982"/>
      <c r="I59" s="982"/>
      <c r="J59" s="982"/>
      <c r="K59" s="982"/>
      <c r="L59" s="982"/>
      <c r="M59" s="982"/>
      <c r="N59" s="982"/>
      <c r="O59" s="1000"/>
      <c r="P59" s="1000"/>
      <c r="Q59" s="1000"/>
      <c r="R59" s="1000"/>
      <c r="S59" s="1000"/>
    </row>
    <row r="60" spans="1:19">
      <c r="A60" s="181"/>
      <c r="B60" s="134"/>
      <c r="C60" s="512"/>
      <c r="D60" s="134"/>
      <c r="E60" s="134"/>
      <c r="F60" s="130"/>
      <c r="G60" s="135"/>
      <c r="H60" s="982"/>
      <c r="I60" s="982"/>
      <c r="J60" s="982"/>
      <c r="K60" s="982"/>
      <c r="L60" s="982"/>
      <c r="M60" s="982"/>
      <c r="N60" s="982"/>
      <c r="O60" s="1000"/>
      <c r="P60" s="1000"/>
      <c r="Q60" s="1000"/>
      <c r="R60" s="1000"/>
      <c r="S60" s="1000"/>
    </row>
    <row r="61" spans="1:19">
      <c r="A61" s="181">
        <v>4.4000000000000004</v>
      </c>
      <c r="B61" s="134" t="s">
        <v>180</v>
      </c>
      <c r="C61" s="607"/>
      <c r="D61" s="134" t="str">
        <f>Inputs!$D$82</f>
        <v>Support staff</v>
      </c>
      <c r="E61" s="134">
        <v>1</v>
      </c>
      <c r="F61" s="130">
        <f>C61*E61</f>
        <v>0</v>
      </c>
      <c r="G61" s="167"/>
      <c r="H61" s="971">
        <f>Inputs!L$82</f>
        <v>68.441017362959727</v>
      </c>
      <c r="I61" s="971">
        <f>Inputs!M$82</f>
        <v>69.791189569063036</v>
      </c>
      <c r="J61" s="971">
        <f>Inputs!N$82</f>
        <v>71.02222509185215</v>
      </c>
      <c r="K61" s="971">
        <f>Inputs!O$82</f>
        <v>72.274974651437702</v>
      </c>
      <c r="L61" s="971">
        <f>Inputs!P$82</f>
        <v>73.549821258208297</v>
      </c>
      <c r="M61" s="971">
        <f>Inputs!Q$82</f>
        <v>74.847154678410959</v>
      </c>
      <c r="N61" s="971">
        <f t="shared" ref="N61:S61" si="21">H61*$F61</f>
        <v>0</v>
      </c>
      <c r="O61" s="971">
        <f t="shared" si="21"/>
        <v>0</v>
      </c>
      <c r="P61" s="971">
        <f t="shared" si="21"/>
        <v>0</v>
      </c>
      <c r="Q61" s="971">
        <f t="shared" si="21"/>
        <v>0</v>
      </c>
      <c r="R61" s="971">
        <f t="shared" si="21"/>
        <v>0</v>
      </c>
      <c r="S61" s="971">
        <f t="shared" si="21"/>
        <v>0</v>
      </c>
    </row>
    <row r="62" spans="1:19">
      <c r="A62" s="181"/>
      <c r="B62" s="134"/>
      <c r="C62" s="512"/>
      <c r="D62" s="134"/>
      <c r="E62" s="134"/>
      <c r="F62" s="130"/>
      <c r="G62" s="135"/>
      <c r="H62" s="982"/>
      <c r="I62" s="982"/>
      <c r="J62" s="982"/>
      <c r="K62" s="982"/>
      <c r="L62" s="982"/>
      <c r="M62" s="982"/>
      <c r="N62" s="982"/>
      <c r="O62" s="1000"/>
      <c r="P62" s="1000"/>
      <c r="Q62" s="1000"/>
      <c r="R62" s="1000"/>
      <c r="S62" s="1000"/>
    </row>
    <row r="63" spans="1:19">
      <c r="A63" s="181">
        <v>4.5</v>
      </c>
      <c r="B63" s="134" t="s">
        <v>181</v>
      </c>
      <c r="C63" s="607"/>
      <c r="D63" s="134" t="str">
        <f>Inputs!$D$82</f>
        <v>Support staff</v>
      </c>
      <c r="E63" s="134">
        <v>1</v>
      </c>
      <c r="F63" s="130">
        <f>C63*E63</f>
        <v>0</v>
      </c>
      <c r="G63" s="167"/>
      <c r="H63" s="971">
        <f>Inputs!L$82</f>
        <v>68.441017362959727</v>
      </c>
      <c r="I63" s="971">
        <f>Inputs!M$82</f>
        <v>69.791189569063036</v>
      </c>
      <c r="J63" s="971">
        <f>Inputs!N$82</f>
        <v>71.02222509185215</v>
      </c>
      <c r="K63" s="971">
        <f>Inputs!O$82</f>
        <v>72.274974651437702</v>
      </c>
      <c r="L63" s="971">
        <f>Inputs!P$82</f>
        <v>73.549821258208297</v>
      </c>
      <c r="M63" s="971">
        <f>Inputs!Q$82</f>
        <v>74.847154678410959</v>
      </c>
      <c r="N63" s="971">
        <f t="shared" ref="N63:S63" si="22">H63*$F63</f>
        <v>0</v>
      </c>
      <c r="O63" s="971">
        <f t="shared" si="22"/>
        <v>0</v>
      </c>
      <c r="P63" s="971">
        <f t="shared" si="22"/>
        <v>0</v>
      </c>
      <c r="Q63" s="971">
        <f t="shared" si="22"/>
        <v>0</v>
      </c>
      <c r="R63" s="971">
        <f t="shared" si="22"/>
        <v>0</v>
      </c>
      <c r="S63" s="971">
        <f t="shared" si="22"/>
        <v>0</v>
      </c>
    </row>
    <row r="64" spans="1:19">
      <c r="A64" s="181"/>
      <c r="B64" s="134"/>
      <c r="C64" s="512"/>
      <c r="D64" s="134"/>
      <c r="E64" s="134"/>
      <c r="F64" s="130"/>
      <c r="G64" s="135"/>
      <c r="H64" s="982"/>
      <c r="I64" s="982"/>
      <c r="J64" s="982"/>
      <c r="K64" s="982"/>
      <c r="L64" s="982"/>
      <c r="M64" s="982"/>
      <c r="N64" s="982"/>
      <c r="O64" s="1000"/>
      <c r="P64" s="1000"/>
      <c r="Q64" s="1000"/>
      <c r="R64" s="1000"/>
      <c r="S64" s="1000"/>
    </row>
    <row r="65" spans="1:19">
      <c r="A65" s="181">
        <v>4.5999999999999996</v>
      </c>
      <c r="B65" s="134" t="s">
        <v>146</v>
      </c>
      <c r="C65" s="512">
        <v>2.6011560693641616E-2</v>
      </c>
      <c r="D65" s="134" t="str">
        <f>Inputs!$D$82</f>
        <v>Support staff</v>
      </c>
      <c r="E65" s="134">
        <v>1</v>
      </c>
      <c r="F65" s="130">
        <f>C65*E65</f>
        <v>2.6011560693641616E-2</v>
      </c>
      <c r="G65" s="167"/>
      <c r="H65" s="971">
        <f>Inputs!L$82</f>
        <v>68.441017362959727</v>
      </c>
      <c r="I65" s="971">
        <f>Inputs!M$82</f>
        <v>69.791189569063036</v>
      </c>
      <c r="J65" s="971">
        <f>Inputs!N$82</f>
        <v>71.02222509185215</v>
      </c>
      <c r="K65" s="971">
        <f>Inputs!O$82</f>
        <v>72.274974651437702</v>
      </c>
      <c r="L65" s="971">
        <f>Inputs!P$82</f>
        <v>73.549821258208297</v>
      </c>
      <c r="M65" s="971">
        <f>Inputs!Q$82</f>
        <v>74.847154678410959</v>
      </c>
      <c r="N65" s="971">
        <f t="shared" ref="N65:S65" si="23">H65*$F65</f>
        <v>1.7802576770712066</v>
      </c>
      <c r="O65" s="971">
        <f t="shared" si="23"/>
        <v>1.8153777633571309</v>
      </c>
      <c r="P65" s="971">
        <f t="shared" si="23"/>
        <v>1.8473989185741886</v>
      </c>
      <c r="Q65" s="971">
        <f t="shared" si="23"/>
        <v>1.8799848897772811</v>
      </c>
      <c r="R65" s="971">
        <f t="shared" si="23"/>
        <v>1.9131456396643776</v>
      </c>
      <c r="S65" s="971">
        <f t="shared" si="23"/>
        <v>1.9468913066638687</v>
      </c>
    </row>
    <row r="66" spans="1:19">
      <c r="A66" s="187"/>
      <c r="B66" s="141" t="s">
        <v>44</v>
      </c>
      <c r="C66" s="183">
        <f>SUM(C51:C65)</f>
        <v>9.5375722543352609E-2</v>
      </c>
      <c r="D66" s="232"/>
      <c r="E66" s="232"/>
      <c r="F66" s="183">
        <f>SUM(F51:F65)</f>
        <v>9.5375722543352609E-2</v>
      </c>
      <c r="G66" s="144"/>
      <c r="H66" s="991"/>
      <c r="I66" s="991"/>
      <c r="J66" s="991"/>
      <c r="K66" s="991"/>
      <c r="L66" s="991"/>
      <c r="M66" s="991"/>
      <c r="N66" s="992">
        <f t="shared" ref="N66:S66" si="24">SUM(N53:N65)</f>
        <v>6.5276114825944251</v>
      </c>
      <c r="O66" s="992">
        <f t="shared" si="24"/>
        <v>6.6563851323094809</v>
      </c>
      <c r="P66" s="992">
        <f t="shared" si="24"/>
        <v>6.7737960347720261</v>
      </c>
      <c r="Q66" s="992">
        <f t="shared" si="24"/>
        <v>6.8932779291833643</v>
      </c>
      <c r="R66" s="992">
        <f t="shared" si="24"/>
        <v>7.0148673454360519</v>
      </c>
      <c r="S66" s="992">
        <f t="shared" si="24"/>
        <v>7.1386014577675194</v>
      </c>
    </row>
    <row r="67" spans="1:19">
      <c r="A67" s="120"/>
      <c r="B67" s="226" t="s">
        <v>182</v>
      </c>
      <c r="C67" s="192"/>
      <c r="D67" s="191"/>
      <c r="E67" s="191"/>
      <c r="F67" s="192"/>
      <c r="G67" s="167"/>
      <c r="H67" s="971"/>
      <c r="I67" s="971"/>
      <c r="J67" s="971"/>
      <c r="K67" s="971"/>
      <c r="L67" s="971"/>
      <c r="M67" s="971"/>
      <c r="N67" s="971"/>
      <c r="O67" s="971"/>
      <c r="P67" s="971"/>
      <c r="Q67" s="971"/>
      <c r="R67" s="971"/>
      <c r="S67" s="971"/>
    </row>
    <row r="68" spans="1:19">
      <c r="A68" s="181">
        <v>5.0999999999999996</v>
      </c>
      <c r="B68" s="227" t="s">
        <v>183</v>
      </c>
      <c r="C68" s="176"/>
      <c r="D68" s="180"/>
      <c r="E68" s="180"/>
      <c r="F68" s="176"/>
      <c r="G68" s="167"/>
      <c r="H68" s="971"/>
      <c r="I68" s="971"/>
      <c r="J68" s="971"/>
      <c r="K68" s="971"/>
      <c r="L68" s="971"/>
      <c r="M68" s="971"/>
      <c r="N68" s="971">
        <f>Inputs!L92</f>
        <v>311.36701430444259</v>
      </c>
      <c r="O68" s="971">
        <f>Inputs!M92</f>
        <v>311.36701430444259</v>
      </c>
      <c r="P68" s="971">
        <f>Inputs!N92</f>
        <v>311.36701430444259</v>
      </c>
      <c r="Q68" s="971">
        <f>Inputs!O92</f>
        <v>311.36701430444259</v>
      </c>
      <c r="R68" s="971">
        <f>Inputs!P92</f>
        <v>311.36701430444259</v>
      </c>
      <c r="S68" s="971">
        <f>Inputs!Q92</f>
        <v>311.36701430444259</v>
      </c>
    </row>
    <row r="69" spans="1:19">
      <c r="A69" s="187"/>
      <c r="B69" s="182"/>
      <c r="C69" s="192"/>
      <c r="D69" s="191"/>
      <c r="E69" s="191"/>
      <c r="F69" s="192"/>
      <c r="G69" s="167"/>
      <c r="H69" s="992"/>
      <c r="I69" s="992"/>
      <c r="J69" s="992"/>
      <c r="K69" s="992"/>
      <c r="L69" s="992"/>
      <c r="M69" s="992"/>
      <c r="N69" s="992">
        <f t="shared" ref="N69:S69" si="25">SUM(N68)</f>
        <v>311.36701430444259</v>
      </c>
      <c r="O69" s="992">
        <f t="shared" si="25"/>
        <v>311.36701430444259</v>
      </c>
      <c r="P69" s="992">
        <f t="shared" si="25"/>
        <v>311.36701430444259</v>
      </c>
      <c r="Q69" s="992">
        <f t="shared" si="25"/>
        <v>311.36701430444259</v>
      </c>
      <c r="R69" s="992">
        <f t="shared" si="25"/>
        <v>311.36701430444259</v>
      </c>
      <c r="S69" s="992">
        <f t="shared" si="25"/>
        <v>311.36701430444259</v>
      </c>
    </row>
    <row r="70" spans="1:19">
      <c r="A70" s="254"/>
      <c r="B70" s="152"/>
      <c r="C70" s="189"/>
      <c r="D70" s="191"/>
      <c r="E70" s="191"/>
      <c r="F70" s="192"/>
      <c r="G70" s="135"/>
      <c r="H70" s="982"/>
      <c r="I70" s="982"/>
      <c r="J70" s="982"/>
      <c r="K70" s="982"/>
      <c r="L70" s="982"/>
      <c r="M70" s="982"/>
      <c r="N70" s="982"/>
      <c r="O70" s="1000"/>
      <c r="P70" s="1000"/>
      <c r="Q70" s="1000"/>
      <c r="R70" s="1000"/>
      <c r="S70" s="1000"/>
    </row>
    <row r="71" spans="1:19">
      <c r="A71" s="254"/>
      <c r="B71" s="152" t="s">
        <v>184</v>
      </c>
      <c r="C71" s="193">
        <f>C26+C32+C50+C66</f>
        <v>8.5555684007707118</v>
      </c>
      <c r="D71" s="90"/>
      <c r="E71" s="228"/>
      <c r="F71" s="193">
        <f>F26+F32+F50+F66</f>
        <v>10.612235067437378</v>
      </c>
      <c r="G71" s="156"/>
      <c r="H71" s="991"/>
      <c r="I71" s="991"/>
      <c r="J71" s="991"/>
      <c r="K71" s="991"/>
      <c r="L71" s="991"/>
      <c r="M71" s="991"/>
      <c r="N71" s="992">
        <f t="shared" ref="N71:S71" si="26">N26+N32+N50+N66+N69</f>
        <v>1583.2070002781377</v>
      </c>
      <c r="O71" s="992">
        <f t="shared" si="26"/>
        <v>1608.2972614378416</v>
      </c>
      <c r="P71" s="992">
        <f t="shared" si="26"/>
        <v>1631.1736046361616</v>
      </c>
      <c r="Q71" s="992">
        <f t="shared" si="26"/>
        <v>1654.4534599580395</v>
      </c>
      <c r="R71" s="992">
        <f t="shared" si="26"/>
        <v>1678.1439448886631</v>
      </c>
      <c r="S71" s="992">
        <f t="shared" si="26"/>
        <v>1702.2523024573914</v>
      </c>
    </row>
    <row r="72" spans="1:19">
      <c r="H72" s="979"/>
      <c r="I72" s="980"/>
      <c r="J72" s="980"/>
      <c r="K72" s="980"/>
      <c r="L72" s="980"/>
      <c r="M72" s="980"/>
      <c r="N72" s="980"/>
    </row>
    <row r="73" spans="1:19" s="102" customFormat="1">
      <c r="B73"/>
      <c r="F73" s="157"/>
      <c r="G73" s="107"/>
      <c r="H73"/>
      <c r="I73"/>
      <c r="J73"/>
      <c r="K73"/>
      <c r="L73"/>
      <c r="M73"/>
      <c r="N73"/>
      <c r="O73"/>
      <c r="P73"/>
      <c r="Q73"/>
      <c r="R73"/>
      <c r="S73"/>
    </row>
    <row r="74" spans="1:19" s="102" customFormat="1">
      <c r="B74"/>
      <c r="F74" s="157"/>
      <c r="G74" s="107"/>
      <c r="H74"/>
      <c r="I74"/>
      <c r="J74"/>
      <c r="K74"/>
      <c r="L74"/>
      <c r="M74"/>
      <c r="N74"/>
      <c r="O74"/>
      <c r="P74"/>
      <c r="Q74"/>
      <c r="R74"/>
      <c r="S74"/>
    </row>
    <row r="75" spans="1:19" s="102" customFormat="1">
      <c r="B75"/>
      <c r="F75" s="157"/>
      <c r="G75" s="107"/>
      <c r="H75"/>
      <c r="I75"/>
      <c r="J75"/>
      <c r="K75"/>
      <c r="L75"/>
      <c r="M75"/>
      <c r="N75"/>
      <c r="O75"/>
      <c r="P75"/>
      <c r="Q75"/>
      <c r="R75"/>
      <c r="S75"/>
    </row>
    <row r="76" spans="1:19" s="102" customFormat="1">
      <c r="B76" s="152"/>
      <c r="F76" s="157"/>
      <c r="G76" s="107"/>
      <c r="H76" s="1001"/>
      <c r="I76" s="1002"/>
      <c r="J76" s="1002"/>
      <c r="K76" s="1002"/>
      <c r="L76" s="1002"/>
      <c r="M76" s="1002"/>
      <c r="N76" s="255"/>
      <c r="O76" s="255"/>
      <c r="P76" s="255"/>
      <c r="Q76" s="255"/>
      <c r="R76" s="255"/>
      <c r="S76" s="255"/>
    </row>
    <row r="77" spans="1:19">
      <c r="B77" s="354" t="s">
        <v>229</v>
      </c>
      <c r="H77" s="979"/>
      <c r="I77" s="979"/>
      <c r="J77" s="979"/>
      <c r="K77" s="979"/>
      <c r="L77" s="979"/>
      <c r="M77" s="979"/>
      <c r="N77" s="979">
        <f>N71-N78</f>
        <v>1271.8399859736951</v>
      </c>
      <c r="O77" s="979">
        <f t="shared" ref="O77:S77" si="27">O71-O78</f>
        <v>1296.930247133399</v>
      </c>
      <c r="P77" s="979">
        <f t="shared" si="27"/>
        <v>1319.806590331719</v>
      </c>
      <c r="Q77" s="979">
        <f t="shared" si="27"/>
        <v>1343.0864456535969</v>
      </c>
      <c r="R77" s="979">
        <f t="shared" si="27"/>
        <v>1366.7769305842205</v>
      </c>
      <c r="S77" s="979">
        <f t="shared" si="27"/>
        <v>1390.8852881529488</v>
      </c>
    </row>
    <row r="78" spans="1:19">
      <c r="B78" s="354" t="s">
        <v>43</v>
      </c>
      <c r="H78" s="979"/>
      <c r="I78" s="979"/>
      <c r="J78" s="979"/>
      <c r="K78" s="979"/>
      <c r="L78" s="979"/>
      <c r="M78" s="979"/>
      <c r="N78" s="979">
        <f>N69</f>
        <v>311.36701430444259</v>
      </c>
      <c r="O78" s="979">
        <f t="shared" ref="O78:S78" si="28">O69</f>
        <v>311.36701430444259</v>
      </c>
      <c r="P78" s="979">
        <f t="shared" si="28"/>
        <v>311.36701430444259</v>
      </c>
      <c r="Q78" s="979">
        <f t="shared" si="28"/>
        <v>311.36701430444259</v>
      </c>
      <c r="R78" s="979">
        <f t="shared" si="28"/>
        <v>311.36701430444259</v>
      </c>
      <c r="S78" s="979">
        <f t="shared" si="28"/>
        <v>311.36701430444259</v>
      </c>
    </row>
    <row r="79" spans="1:19">
      <c r="B79" s="354" t="s">
        <v>232</v>
      </c>
      <c r="H79" s="979"/>
      <c r="I79" s="979"/>
      <c r="J79" s="979"/>
      <c r="K79" s="979"/>
      <c r="L79" s="979"/>
      <c r="M79" s="979"/>
      <c r="N79" s="980"/>
      <c r="O79" s="980"/>
      <c r="P79" s="980"/>
      <c r="Q79" s="980"/>
      <c r="R79" s="980"/>
      <c r="S79" s="980"/>
    </row>
    <row r="80" spans="1:19">
      <c r="B80" s="354" t="s">
        <v>238</v>
      </c>
      <c r="H80" s="979"/>
      <c r="I80" s="979"/>
      <c r="J80" s="979"/>
      <c r="K80" s="979"/>
      <c r="L80" s="979"/>
      <c r="M80" s="979"/>
      <c r="N80" s="979">
        <f>SUM(N81,N77:N79)*(Inputs!$M$27)</f>
        <v>208.80917126668356</v>
      </c>
      <c r="O80" s="979">
        <f>SUM(O81,O77:O79)*(Inputs!$M$27)</f>
        <v>212.11832581103693</v>
      </c>
      <c r="P80" s="979">
        <f>SUM(P81,P77:P79)*(Inputs!$M$27)</f>
        <v>215.13548671546337</v>
      </c>
      <c r="Q80" s="979">
        <f>SUM(Q81,Q77:Q79)*(Inputs!$M$27)</f>
        <v>218.20586683386583</v>
      </c>
      <c r="R80" s="979">
        <f>SUM(R81,R77:R79)*(Inputs!$M$27)</f>
        <v>221.33040489136576</v>
      </c>
      <c r="S80" s="979">
        <f>SUM(S81,S77:S79)*(Inputs!$M$27)</f>
        <v>224.51005617110533</v>
      </c>
    </row>
    <row r="81" spans="2:19">
      <c r="B81" s="354" t="s">
        <v>237</v>
      </c>
      <c r="H81" s="979"/>
      <c r="I81" s="979"/>
      <c r="J81" s="979"/>
      <c r="K81" s="979"/>
      <c r="L81" s="979"/>
      <c r="M81" s="979"/>
      <c r="N81" s="979">
        <f>SUM(N77:N79)*(Inputs!$M$26)</f>
        <v>142.48863002503239</v>
      </c>
      <c r="O81" s="979">
        <f>SUM(O77:O79)*(Inputs!$M$26)</f>
        <v>144.74675352940574</v>
      </c>
      <c r="P81" s="979">
        <f>SUM(P77:P79)*(Inputs!$M$26)</f>
        <v>146.80562441725453</v>
      </c>
      <c r="Q81" s="979">
        <f>SUM(Q77:Q79)*(Inputs!$M$26)</f>
        <v>148.90081139622356</v>
      </c>
      <c r="R81" s="979">
        <f>SUM(R77:R79)*(Inputs!$M$26)</f>
        <v>151.03295503997967</v>
      </c>
      <c r="S81" s="979">
        <f>SUM(S77:S79)*(Inputs!$M$26)</f>
        <v>153.20270722116521</v>
      </c>
    </row>
    <row r="82" spans="2:19">
      <c r="B82" s="989" t="s">
        <v>85</v>
      </c>
      <c r="H82" s="396"/>
      <c r="I82" s="396"/>
      <c r="J82" s="396"/>
      <c r="K82" s="396"/>
      <c r="L82" s="396"/>
      <c r="M82" s="396"/>
      <c r="N82" s="979">
        <f>SUM(N77:N81)*Inputs!$M$28</f>
        <v>135.41533610988975</v>
      </c>
      <c r="O82" s="979">
        <f>SUM(O77:O81)*Inputs!$M$28</f>
        <v>137.56136385447994</v>
      </c>
      <c r="P82" s="979">
        <f>SUM(P77:P81)*Inputs!$M$28</f>
        <v>139.51803010382159</v>
      </c>
      <c r="Q82" s="979">
        <f>SUM(Q77:Q81)*Inputs!$M$28</f>
        <v>141.50920967316904</v>
      </c>
      <c r="R82" s="979">
        <f>SUM(R77:R81)*Inputs!$M$28</f>
        <v>143.53551133740061</v>
      </c>
      <c r="S82" s="979">
        <f>SUM(S77:S81)*Inputs!$M$28</f>
        <v>145.59755460947636</v>
      </c>
    </row>
    <row r="83" spans="2:19">
      <c r="B83" s="989"/>
      <c r="H83" s="396"/>
      <c r="I83" s="396"/>
      <c r="J83" s="396"/>
      <c r="K83" s="396"/>
      <c r="L83" s="396"/>
      <c r="M83" s="396"/>
      <c r="N83" s="606"/>
      <c r="O83" s="606"/>
      <c r="P83" s="606"/>
      <c r="Q83" s="606"/>
      <c r="R83" s="606"/>
      <c r="S83" s="606"/>
    </row>
    <row r="84" spans="2:19">
      <c r="B84" s="988" t="s">
        <v>527</v>
      </c>
      <c r="H84" s="396"/>
      <c r="I84" s="396"/>
      <c r="J84" s="396"/>
      <c r="K84" s="396"/>
      <c r="L84" s="396"/>
      <c r="M84" s="396"/>
      <c r="N84" s="448">
        <f>SUM(N77:N83)</f>
        <v>2069.9201376797432</v>
      </c>
      <c r="O84" s="448">
        <f t="shared" ref="O84:S84" si="29">SUM(O77:O83)</f>
        <v>2102.7237046327646</v>
      </c>
      <c r="P84" s="448">
        <f t="shared" si="29"/>
        <v>2132.6327458727014</v>
      </c>
      <c r="Q84" s="448">
        <f t="shared" si="29"/>
        <v>2163.069347861298</v>
      </c>
      <c r="R84" s="448">
        <f t="shared" si="29"/>
        <v>2194.0428161574091</v>
      </c>
      <c r="S84" s="448">
        <f t="shared" si="29"/>
        <v>2225.5626204591385</v>
      </c>
    </row>
    <row r="85" spans="2:19">
      <c r="B85" s="990" t="s">
        <v>39</v>
      </c>
      <c r="H85" s="979"/>
      <c r="I85" s="980"/>
      <c r="J85" s="980"/>
      <c r="K85" s="980"/>
      <c r="L85" s="980"/>
      <c r="M85" s="980"/>
      <c r="N85" s="981">
        <f>(N71*(1+Inputs!$M$29))-N84</f>
        <v>0</v>
      </c>
      <c r="O85" s="981">
        <f>(O71*(1+Inputs!$M$29))-O84</f>
        <v>0</v>
      </c>
      <c r="P85" s="981">
        <f>(P71*(1+Inputs!$M$29))-P84</f>
        <v>0</v>
      </c>
      <c r="Q85" s="981">
        <f>(Q71*(1+Inputs!$M$29))-Q84</f>
        <v>0</v>
      </c>
      <c r="R85" s="981">
        <f>(R71*(1+Inputs!$M$29))-R84</f>
        <v>0</v>
      </c>
      <c r="S85" s="981">
        <f>(S71*(1+Inputs!$M$29))-S84</f>
        <v>0</v>
      </c>
    </row>
    <row r="86" spans="2:19">
      <c r="B86" s="354"/>
    </row>
  </sheetData>
  <mergeCells count="3">
    <mergeCell ref="A1:S1"/>
    <mergeCell ref="H3:M3"/>
    <mergeCell ref="N3:S3"/>
  </mergeCells>
  <pageMargins left="0.39370078740157483" right="0.39370078740157483" top="0.39370078740157483" bottom="0.98425196850393704" header="0.51181102362204722" footer="0.51181102362204722"/>
  <pageSetup paperSize="9" scale="49" orientation="landscape" r:id="rId1"/>
  <headerFooter alignWithMargins="0">
    <oddFooter>&amp;C&amp;P</oddFooter>
  </headerFooter>
  <rowBreaks count="1" manualBreakCount="1">
    <brk id="13"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1"/>
    <pageSetUpPr fitToPage="1"/>
  </sheetPr>
  <dimension ref="A1:S85"/>
  <sheetViews>
    <sheetView showGridLines="0" zoomScale="70" zoomScaleNormal="70" workbookViewId="0">
      <pane xSplit="2" ySplit="5" topLeftCell="C6" activePane="bottomRight" state="frozen"/>
      <selection activeCell="B146" sqref="B146"/>
      <selection pane="topRight" activeCell="B146" sqref="B146"/>
      <selection pane="bottomLeft" activeCell="B146" sqref="B146"/>
      <selection pane="bottomRight" activeCell="C6" sqref="C6"/>
    </sheetView>
  </sheetViews>
  <sheetFormatPr defaultRowHeight="12.75" outlineLevelCol="1"/>
  <cols>
    <col min="1" max="1" width="9" style="88" bestFit="1" customWidth="1"/>
    <col min="2" max="2" width="61.7109375" style="102" customWidth="1"/>
    <col min="3" max="3" width="9.7109375" style="88" bestFit="1" customWidth="1"/>
    <col min="4" max="4" width="26.85546875" style="88" bestFit="1" customWidth="1"/>
    <col min="5" max="5" width="8.5703125" style="88" bestFit="1" customWidth="1"/>
    <col min="6" max="6" width="8.5703125" style="158" bestFit="1" customWidth="1"/>
    <col min="7" max="7" width="1" style="158" customWidth="1"/>
    <col min="8" max="8" width="10.42578125" style="108" customWidth="1" outlineLevel="1"/>
    <col min="9" max="9" width="9.5703125" style="158" bestFit="1" customWidth="1" outlineLevel="1"/>
    <col min="10" max="13" width="9.42578125" style="158" customWidth="1" outlineLevel="1"/>
    <col min="14" max="14" width="12.140625" style="158" customWidth="1"/>
    <col min="15" max="15" width="12.140625" style="88" customWidth="1"/>
    <col min="16" max="16" width="11.7109375" style="88" customWidth="1"/>
    <col min="17" max="17" width="11" style="88" customWidth="1"/>
    <col min="18" max="18" width="10.85546875" style="88" customWidth="1"/>
    <col min="19" max="19" width="11.42578125" style="88" customWidth="1"/>
    <col min="20" max="256" width="9.140625" style="88"/>
    <col min="257" max="257" width="9" style="88" bestFit="1" customWidth="1"/>
    <col min="258" max="258" width="61.7109375" style="88" customWidth="1"/>
    <col min="259" max="259" width="9.7109375" style="88" bestFit="1" customWidth="1"/>
    <col min="260" max="260" width="11.5703125" style="88" bestFit="1" customWidth="1"/>
    <col min="261" max="262" width="8.5703125" style="88" bestFit="1" customWidth="1"/>
    <col min="263" max="263" width="1" style="88" customWidth="1"/>
    <col min="264" max="264" width="10.42578125" style="88" customWidth="1"/>
    <col min="265" max="265" width="9.5703125" style="88" bestFit="1" customWidth="1"/>
    <col min="266" max="269" width="9.42578125" style="88" customWidth="1"/>
    <col min="270" max="271" width="12.140625" style="88" customWidth="1"/>
    <col min="272" max="272" width="11.7109375" style="88" customWidth="1"/>
    <col min="273" max="273" width="11" style="88" customWidth="1"/>
    <col min="274" max="274" width="10.85546875" style="88" customWidth="1"/>
    <col min="275" max="275" width="11.42578125" style="88" customWidth="1"/>
    <col min="276" max="512" width="9.140625" style="88"/>
    <col min="513" max="513" width="9" style="88" bestFit="1" customWidth="1"/>
    <col min="514" max="514" width="61.7109375" style="88" customWidth="1"/>
    <col min="515" max="515" width="9.7109375" style="88" bestFit="1" customWidth="1"/>
    <col min="516" max="516" width="11.5703125" style="88" bestFit="1" customWidth="1"/>
    <col min="517" max="518" width="8.5703125" style="88" bestFit="1" customWidth="1"/>
    <col min="519" max="519" width="1" style="88" customWidth="1"/>
    <col min="520" max="520" width="10.42578125" style="88" customWidth="1"/>
    <col min="521" max="521" width="9.5703125" style="88" bestFit="1" customWidth="1"/>
    <col min="522" max="525" width="9.42578125" style="88" customWidth="1"/>
    <col min="526" max="527" width="12.140625" style="88" customWidth="1"/>
    <col min="528" max="528" width="11.7109375" style="88" customWidth="1"/>
    <col min="529" max="529" width="11" style="88" customWidth="1"/>
    <col min="530" max="530" width="10.85546875" style="88" customWidth="1"/>
    <col min="531" max="531" width="11.42578125" style="88" customWidth="1"/>
    <col min="532" max="768" width="9.140625" style="88"/>
    <col min="769" max="769" width="9" style="88" bestFit="1" customWidth="1"/>
    <col min="770" max="770" width="61.7109375" style="88" customWidth="1"/>
    <col min="771" max="771" width="9.7109375" style="88" bestFit="1" customWidth="1"/>
    <col min="772" max="772" width="11.5703125" style="88" bestFit="1" customWidth="1"/>
    <col min="773" max="774" width="8.5703125" style="88" bestFit="1" customWidth="1"/>
    <col min="775" max="775" width="1" style="88" customWidth="1"/>
    <col min="776" max="776" width="10.42578125" style="88" customWidth="1"/>
    <col min="777" max="777" width="9.5703125" style="88" bestFit="1" customWidth="1"/>
    <col min="778" max="781" width="9.42578125" style="88" customWidth="1"/>
    <col min="782" max="783" width="12.140625" style="88" customWidth="1"/>
    <col min="784" max="784" width="11.7109375" style="88" customWidth="1"/>
    <col min="785" max="785" width="11" style="88" customWidth="1"/>
    <col min="786" max="786" width="10.85546875" style="88" customWidth="1"/>
    <col min="787" max="787" width="11.42578125" style="88" customWidth="1"/>
    <col min="788" max="1024" width="9.140625" style="88"/>
    <col min="1025" max="1025" width="9" style="88" bestFit="1" customWidth="1"/>
    <col min="1026" max="1026" width="61.7109375" style="88" customWidth="1"/>
    <col min="1027" max="1027" width="9.7109375" style="88" bestFit="1" customWidth="1"/>
    <col min="1028" max="1028" width="11.5703125" style="88" bestFit="1" customWidth="1"/>
    <col min="1029" max="1030" width="8.5703125" style="88" bestFit="1" customWidth="1"/>
    <col min="1031" max="1031" width="1" style="88" customWidth="1"/>
    <col min="1032" max="1032" width="10.42578125" style="88" customWidth="1"/>
    <col min="1033" max="1033" width="9.5703125" style="88" bestFit="1" customWidth="1"/>
    <col min="1034" max="1037" width="9.42578125" style="88" customWidth="1"/>
    <col min="1038" max="1039" width="12.140625" style="88" customWidth="1"/>
    <col min="1040" max="1040" width="11.7109375" style="88" customWidth="1"/>
    <col min="1041" max="1041" width="11" style="88" customWidth="1"/>
    <col min="1042" max="1042" width="10.85546875" style="88" customWidth="1"/>
    <col min="1043" max="1043" width="11.42578125" style="88" customWidth="1"/>
    <col min="1044" max="1280" width="9.140625" style="88"/>
    <col min="1281" max="1281" width="9" style="88" bestFit="1" customWidth="1"/>
    <col min="1282" max="1282" width="61.7109375" style="88" customWidth="1"/>
    <col min="1283" max="1283" width="9.7109375" style="88" bestFit="1" customWidth="1"/>
    <col min="1284" max="1284" width="11.5703125" style="88" bestFit="1" customWidth="1"/>
    <col min="1285" max="1286" width="8.5703125" style="88" bestFit="1" customWidth="1"/>
    <col min="1287" max="1287" width="1" style="88" customWidth="1"/>
    <col min="1288" max="1288" width="10.42578125" style="88" customWidth="1"/>
    <col min="1289" max="1289" width="9.5703125" style="88" bestFit="1" customWidth="1"/>
    <col min="1290" max="1293" width="9.42578125" style="88" customWidth="1"/>
    <col min="1294" max="1295" width="12.140625" style="88" customWidth="1"/>
    <col min="1296" max="1296" width="11.7109375" style="88" customWidth="1"/>
    <col min="1297" max="1297" width="11" style="88" customWidth="1"/>
    <col min="1298" max="1298" width="10.85546875" style="88" customWidth="1"/>
    <col min="1299" max="1299" width="11.42578125" style="88" customWidth="1"/>
    <col min="1300" max="1536" width="9.140625" style="88"/>
    <col min="1537" max="1537" width="9" style="88" bestFit="1" customWidth="1"/>
    <col min="1538" max="1538" width="61.7109375" style="88" customWidth="1"/>
    <col min="1539" max="1539" width="9.7109375" style="88" bestFit="1" customWidth="1"/>
    <col min="1540" max="1540" width="11.5703125" style="88" bestFit="1" customWidth="1"/>
    <col min="1541" max="1542" width="8.5703125" style="88" bestFit="1" customWidth="1"/>
    <col min="1543" max="1543" width="1" style="88" customWidth="1"/>
    <col min="1544" max="1544" width="10.42578125" style="88" customWidth="1"/>
    <col min="1545" max="1545" width="9.5703125" style="88" bestFit="1" customWidth="1"/>
    <col min="1546" max="1549" width="9.42578125" style="88" customWidth="1"/>
    <col min="1550" max="1551" width="12.140625" style="88" customWidth="1"/>
    <col min="1552" max="1552" width="11.7109375" style="88" customWidth="1"/>
    <col min="1553" max="1553" width="11" style="88" customWidth="1"/>
    <col min="1554" max="1554" width="10.85546875" style="88" customWidth="1"/>
    <col min="1555" max="1555" width="11.42578125" style="88" customWidth="1"/>
    <col min="1556" max="1792" width="9.140625" style="88"/>
    <col min="1793" max="1793" width="9" style="88" bestFit="1" customWidth="1"/>
    <col min="1794" max="1794" width="61.7109375" style="88" customWidth="1"/>
    <col min="1795" max="1795" width="9.7109375" style="88" bestFit="1" customWidth="1"/>
    <col min="1796" max="1796" width="11.5703125" style="88" bestFit="1" customWidth="1"/>
    <col min="1797" max="1798" width="8.5703125" style="88" bestFit="1" customWidth="1"/>
    <col min="1799" max="1799" width="1" style="88" customWidth="1"/>
    <col min="1800" max="1800" width="10.42578125" style="88" customWidth="1"/>
    <col min="1801" max="1801" width="9.5703125" style="88" bestFit="1" customWidth="1"/>
    <col min="1802" max="1805" width="9.42578125" style="88" customWidth="1"/>
    <col min="1806" max="1807" width="12.140625" style="88" customWidth="1"/>
    <col min="1808" max="1808" width="11.7109375" style="88" customWidth="1"/>
    <col min="1809" max="1809" width="11" style="88" customWidth="1"/>
    <col min="1810" max="1810" width="10.85546875" style="88" customWidth="1"/>
    <col min="1811" max="1811" width="11.42578125" style="88" customWidth="1"/>
    <col min="1812" max="2048" width="9.140625" style="88"/>
    <col min="2049" max="2049" width="9" style="88" bestFit="1" customWidth="1"/>
    <col min="2050" max="2050" width="61.7109375" style="88" customWidth="1"/>
    <col min="2051" max="2051" width="9.7109375" style="88" bestFit="1" customWidth="1"/>
    <col min="2052" max="2052" width="11.5703125" style="88" bestFit="1" customWidth="1"/>
    <col min="2053" max="2054" width="8.5703125" style="88" bestFit="1" customWidth="1"/>
    <col min="2055" max="2055" width="1" style="88" customWidth="1"/>
    <col min="2056" max="2056" width="10.42578125" style="88" customWidth="1"/>
    <col min="2057" max="2057" width="9.5703125" style="88" bestFit="1" customWidth="1"/>
    <col min="2058" max="2061" width="9.42578125" style="88" customWidth="1"/>
    <col min="2062" max="2063" width="12.140625" style="88" customWidth="1"/>
    <col min="2064" max="2064" width="11.7109375" style="88" customWidth="1"/>
    <col min="2065" max="2065" width="11" style="88" customWidth="1"/>
    <col min="2066" max="2066" width="10.85546875" style="88" customWidth="1"/>
    <col min="2067" max="2067" width="11.42578125" style="88" customWidth="1"/>
    <col min="2068" max="2304" width="9.140625" style="88"/>
    <col min="2305" max="2305" width="9" style="88" bestFit="1" customWidth="1"/>
    <col min="2306" max="2306" width="61.7109375" style="88" customWidth="1"/>
    <col min="2307" max="2307" width="9.7109375" style="88" bestFit="1" customWidth="1"/>
    <col min="2308" max="2308" width="11.5703125" style="88" bestFit="1" customWidth="1"/>
    <col min="2309" max="2310" width="8.5703125" style="88" bestFit="1" customWidth="1"/>
    <col min="2311" max="2311" width="1" style="88" customWidth="1"/>
    <col min="2312" max="2312" width="10.42578125" style="88" customWidth="1"/>
    <col min="2313" max="2313" width="9.5703125" style="88" bestFit="1" customWidth="1"/>
    <col min="2314" max="2317" width="9.42578125" style="88" customWidth="1"/>
    <col min="2318" max="2319" width="12.140625" style="88" customWidth="1"/>
    <col min="2320" max="2320" width="11.7109375" style="88" customWidth="1"/>
    <col min="2321" max="2321" width="11" style="88" customWidth="1"/>
    <col min="2322" max="2322" width="10.85546875" style="88" customWidth="1"/>
    <col min="2323" max="2323" width="11.42578125" style="88" customWidth="1"/>
    <col min="2324" max="2560" width="9.140625" style="88"/>
    <col min="2561" max="2561" width="9" style="88" bestFit="1" customWidth="1"/>
    <col min="2562" max="2562" width="61.7109375" style="88" customWidth="1"/>
    <col min="2563" max="2563" width="9.7109375" style="88" bestFit="1" customWidth="1"/>
    <col min="2564" max="2564" width="11.5703125" style="88" bestFit="1" customWidth="1"/>
    <col min="2565" max="2566" width="8.5703125" style="88" bestFit="1" customWidth="1"/>
    <col min="2567" max="2567" width="1" style="88" customWidth="1"/>
    <col min="2568" max="2568" width="10.42578125" style="88" customWidth="1"/>
    <col min="2569" max="2569" width="9.5703125" style="88" bestFit="1" customWidth="1"/>
    <col min="2570" max="2573" width="9.42578125" style="88" customWidth="1"/>
    <col min="2574" max="2575" width="12.140625" style="88" customWidth="1"/>
    <col min="2576" max="2576" width="11.7109375" style="88" customWidth="1"/>
    <col min="2577" max="2577" width="11" style="88" customWidth="1"/>
    <col min="2578" max="2578" width="10.85546875" style="88" customWidth="1"/>
    <col min="2579" max="2579" width="11.42578125" style="88" customWidth="1"/>
    <col min="2580" max="2816" width="9.140625" style="88"/>
    <col min="2817" max="2817" width="9" style="88" bestFit="1" customWidth="1"/>
    <col min="2818" max="2818" width="61.7109375" style="88" customWidth="1"/>
    <col min="2819" max="2819" width="9.7109375" style="88" bestFit="1" customWidth="1"/>
    <col min="2820" max="2820" width="11.5703125" style="88" bestFit="1" customWidth="1"/>
    <col min="2821" max="2822" width="8.5703125" style="88" bestFit="1" customWidth="1"/>
    <col min="2823" max="2823" width="1" style="88" customWidth="1"/>
    <col min="2824" max="2824" width="10.42578125" style="88" customWidth="1"/>
    <col min="2825" max="2825" width="9.5703125" style="88" bestFit="1" customWidth="1"/>
    <col min="2826" max="2829" width="9.42578125" style="88" customWidth="1"/>
    <col min="2830" max="2831" width="12.140625" style="88" customWidth="1"/>
    <col min="2832" max="2832" width="11.7109375" style="88" customWidth="1"/>
    <col min="2833" max="2833" width="11" style="88" customWidth="1"/>
    <col min="2834" max="2834" width="10.85546875" style="88" customWidth="1"/>
    <col min="2835" max="2835" width="11.42578125" style="88" customWidth="1"/>
    <col min="2836" max="3072" width="9.140625" style="88"/>
    <col min="3073" max="3073" width="9" style="88" bestFit="1" customWidth="1"/>
    <col min="3074" max="3074" width="61.7109375" style="88" customWidth="1"/>
    <col min="3075" max="3075" width="9.7109375" style="88" bestFit="1" customWidth="1"/>
    <col min="3076" max="3076" width="11.5703125" style="88" bestFit="1" customWidth="1"/>
    <col min="3077" max="3078" width="8.5703125" style="88" bestFit="1" customWidth="1"/>
    <col min="3079" max="3079" width="1" style="88" customWidth="1"/>
    <col min="3080" max="3080" width="10.42578125" style="88" customWidth="1"/>
    <col min="3081" max="3081" width="9.5703125" style="88" bestFit="1" customWidth="1"/>
    <col min="3082" max="3085" width="9.42578125" style="88" customWidth="1"/>
    <col min="3086" max="3087" width="12.140625" style="88" customWidth="1"/>
    <col min="3088" max="3088" width="11.7109375" style="88" customWidth="1"/>
    <col min="3089" max="3089" width="11" style="88" customWidth="1"/>
    <col min="3090" max="3090" width="10.85546875" style="88" customWidth="1"/>
    <col min="3091" max="3091" width="11.42578125" style="88" customWidth="1"/>
    <col min="3092" max="3328" width="9.140625" style="88"/>
    <col min="3329" max="3329" width="9" style="88" bestFit="1" customWidth="1"/>
    <col min="3330" max="3330" width="61.7109375" style="88" customWidth="1"/>
    <col min="3331" max="3331" width="9.7109375" style="88" bestFit="1" customWidth="1"/>
    <col min="3332" max="3332" width="11.5703125" style="88" bestFit="1" customWidth="1"/>
    <col min="3333" max="3334" width="8.5703125" style="88" bestFit="1" customWidth="1"/>
    <col min="3335" max="3335" width="1" style="88" customWidth="1"/>
    <col min="3336" max="3336" width="10.42578125" style="88" customWidth="1"/>
    <col min="3337" max="3337" width="9.5703125" style="88" bestFit="1" customWidth="1"/>
    <col min="3338" max="3341" width="9.42578125" style="88" customWidth="1"/>
    <col min="3342" max="3343" width="12.140625" style="88" customWidth="1"/>
    <col min="3344" max="3344" width="11.7109375" style="88" customWidth="1"/>
    <col min="3345" max="3345" width="11" style="88" customWidth="1"/>
    <col min="3346" max="3346" width="10.85546875" style="88" customWidth="1"/>
    <col min="3347" max="3347" width="11.42578125" style="88" customWidth="1"/>
    <col min="3348" max="3584" width="9.140625" style="88"/>
    <col min="3585" max="3585" width="9" style="88" bestFit="1" customWidth="1"/>
    <col min="3586" max="3586" width="61.7109375" style="88" customWidth="1"/>
    <col min="3587" max="3587" width="9.7109375" style="88" bestFit="1" customWidth="1"/>
    <col min="3588" max="3588" width="11.5703125" style="88" bestFit="1" customWidth="1"/>
    <col min="3589" max="3590" width="8.5703125" style="88" bestFit="1" customWidth="1"/>
    <col min="3591" max="3591" width="1" style="88" customWidth="1"/>
    <col min="3592" max="3592" width="10.42578125" style="88" customWidth="1"/>
    <col min="3593" max="3593" width="9.5703125" style="88" bestFit="1" customWidth="1"/>
    <col min="3594" max="3597" width="9.42578125" style="88" customWidth="1"/>
    <col min="3598" max="3599" width="12.140625" style="88" customWidth="1"/>
    <col min="3600" max="3600" width="11.7109375" style="88" customWidth="1"/>
    <col min="3601" max="3601" width="11" style="88" customWidth="1"/>
    <col min="3602" max="3602" width="10.85546875" style="88" customWidth="1"/>
    <col min="3603" max="3603" width="11.42578125" style="88" customWidth="1"/>
    <col min="3604" max="3840" width="9.140625" style="88"/>
    <col min="3841" max="3841" width="9" style="88" bestFit="1" customWidth="1"/>
    <col min="3842" max="3842" width="61.7109375" style="88" customWidth="1"/>
    <col min="3843" max="3843" width="9.7109375" style="88" bestFit="1" customWidth="1"/>
    <col min="3844" max="3844" width="11.5703125" style="88" bestFit="1" customWidth="1"/>
    <col min="3845" max="3846" width="8.5703125" style="88" bestFit="1" customWidth="1"/>
    <col min="3847" max="3847" width="1" style="88" customWidth="1"/>
    <col min="3848" max="3848" width="10.42578125" style="88" customWidth="1"/>
    <col min="3849" max="3849" width="9.5703125" style="88" bestFit="1" customWidth="1"/>
    <col min="3850" max="3853" width="9.42578125" style="88" customWidth="1"/>
    <col min="3854" max="3855" width="12.140625" style="88" customWidth="1"/>
    <col min="3856" max="3856" width="11.7109375" style="88" customWidth="1"/>
    <col min="3857" max="3857" width="11" style="88" customWidth="1"/>
    <col min="3858" max="3858" width="10.85546875" style="88" customWidth="1"/>
    <col min="3859" max="3859" width="11.42578125" style="88" customWidth="1"/>
    <col min="3860" max="4096" width="9.140625" style="88"/>
    <col min="4097" max="4097" width="9" style="88" bestFit="1" customWidth="1"/>
    <col min="4098" max="4098" width="61.7109375" style="88" customWidth="1"/>
    <col min="4099" max="4099" width="9.7109375" style="88" bestFit="1" customWidth="1"/>
    <col min="4100" max="4100" width="11.5703125" style="88" bestFit="1" customWidth="1"/>
    <col min="4101" max="4102" width="8.5703125" style="88" bestFit="1" customWidth="1"/>
    <col min="4103" max="4103" width="1" style="88" customWidth="1"/>
    <col min="4104" max="4104" width="10.42578125" style="88" customWidth="1"/>
    <col min="4105" max="4105" width="9.5703125" style="88" bestFit="1" customWidth="1"/>
    <col min="4106" max="4109" width="9.42578125" style="88" customWidth="1"/>
    <col min="4110" max="4111" width="12.140625" style="88" customWidth="1"/>
    <col min="4112" max="4112" width="11.7109375" style="88" customWidth="1"/>
    <col min="4113" max="4113" width="11" style="88" customWidth="1"/>
    <col min="4114" max="4114" width="10.85546875" style="88" customWidth="1"/>
    <col min="4115" max="4115" width="11.42578125" style="88" customWidth="1"/>
    <col min="4116" max="4352" width="9.140625" style="88"/>
    <col min="4353" max="4353" width="9" style="88" bestFit="1" customWidth="1"/>
    <col min="4354" max="4354" width="61.7109375" style="88" customWidth="1"/>
    <col min="4355" max="4355" width="9.7109375" style="88" bestFit="1" customWidth="1"/>
    <col min="4356" max="4356" width="11.5703125" style="88" bestFit="1" customWidth="1"/>
    <col min="4357" max="4358" width="8.5703125" style="88" bestFit="1" customWidth="1"/>
    <col min="4359" max="4359" width="1" style="88" customWidth="1"/>
    <col min="4360" max="4360" width="10.42578125" style="88" customWidth="1"/>
    <col min="4361" max="4361" width="9.5703125" style="88" bestFit="1" customWidth="1"/>
    <col min="4362" max="4365" width="9.42578125" style="88" customWidth="1"/>
    <col min="4366" max="4367" width="12.140625" style="88" customWidth="1"/>
    <col min="4368" max="4368" width="11.7109375" style="88" customWidth="1"/>
    <col min="4369" max="4369" width="11" style="88" customWidth="1"/>
    <col min="4370" max="4370" width="10.85546875" style="88" customWidth="1"/>
    <col min="4371" max="4371" width="11.42578125" style="88" customWidth="1"/>
    <col min="4372" max="4608" width="9.140625" style="88"/>
    <col min="4609" max="4609" width="9" style="88" bestFit="1" customWidth="1"/>
    <col min="4610" max="4610" width="61.7109375" style="88" customWidth="1"/>
    <col min="4611" max="4611" width="9.7109375" style="88" bestFit="1" customWidth="1"/>
    <col min="4612" max="4612" width="11.5703125" style="88" bestFit="1" customWidth="1"/>
    <col min="4613" max="4614" width="8.5703125" style="88" bestFit="1" customWidth="1"/>
    <col min="4615" max="4615" width="1" style="88" customWidth="1"/>
    <col min="4616" max="4616" width="10.42578125" style="88" customWidth="1"/>
    <col min="4617" max="4617" width="9.5703125" style="88" bestFit="1" customWidth="1"/>
    <col min="4618" max="4621" width="9.42578125" style="88" customWidth="1"/>
    <col min="4622" max="4623" width="12.140625" style="88" customWidth="1"/>
    <col min="4624" max="4624" width="11.7109375" style="88" customWidth="1"/>
    <col min="4625" max="4625" width="11" style="88" customWidth="1"/>
    <col min="4626" max="4626" width="10.85546875" style="88" customWidth="1"/>
    <col min="4627" max="4627" width="11.42578125" style="88" customWidth="1"/>
    <col min="4628" max="4864" width="9.140625" style="88"/>
    <col min="4865" max="4865" width="9" style="88" bestFit="1" customWidth="1"/>
    <col min="4866" max="4866" width="61.7109375" style="88" customWidth="1"/>
    <col min="4867" max="4867" width="9.7109375" style="88" bestFit="1" customWidth="1"/>
    <col min="4868" max="4868" width="11.5703125" style="88" bestFit="1" customWidth="1"/>
    <col min="4869" max="4870" width="8.5703125" style="88" bestFit="1" customWidth="1"/>
    <col min="4871" max="4871" width="1" style="88" customWidth="1"/>
    <col min="4872" max="4872" width="10.42578125" style="88" customWidth="1"/>
    <col min="4873" max="4873" width="9.5703125" style="88" bestFit="1" customWidth="1"/>
    <col min="4874" max="4877" width="9.42578125" style="88" customWidth="1"/>
    <col min="4878" max="4879" width="12.140625" style="88" customWidth="1"/>
    <col min="4880" max="4880" width="11.7109375" style="88" customWidth="1"/>
    <col min="4881" max="4881" width="11" style="88" customWidth="1"/>
    <col min="4882" max="4882" width="10.85546875" style="88" customWidth="1"/>
    <col min="4883" max="4883" width="11.42578125" style="88" customWidth="1"/>
    <col min="4884" max="5120" width="9.140625" style="88"/>
    <col min="5121" max="5121" width="9" style="88" bestFit="1" customWidth="1"/>
    <col min="5122" max="5122" width="61.7109375" style="88" customWidth="1"/>
    <col min="5123" max="5123" width="9.7109375" style="88" bestFit="1" customWidth="1"/>
    <col min="5124" max="5124" width="11.5703125" style="88" bestFit="1" customWidth="1"/>
    <col min="5125" max="5126" width="8.5703125" style="88" bestFit="1" customWidth="1"/>
    <col min="5127" max="5127" width="1" style="88" customWidth="1"/>
    <col min="5128" max="5128" width="10.42578125" style="88" customWidth="1"/>
    <col min="5129" max="5129" width="9.5703125" style="88" bestFit="1" customWidth="1"/>
    <col min="5130" max="5133" width="9.42578125" style="88" customWidth="1"/>
    <col min="5134" max="5135" width="12.140625" style="88" customWidth="1"/>
    <col min="5136" max="5136" width="11.7109375" style="88" customWidth="1"/>
    <col min="5137" max="5137" width="11" style="88" customWidth="1"/>
    <col min="5138" max="5138" width="10.85546875" style="88" customWidth="1"/>
    <col min="5139" max="5139" width="11.42578125" style="88" customWidth="1"/>
    <col min="5140" max="5376" width="9.140625" style="88"/>
    <col min="5377" max="5377" width="9" style="88" bestFit="1" customWidth="1"/>
    <col min="5378" max="5378" width="61.7109375" style="88" customWidth="1"/>
    <col min="5379" max="5379" width="9.7109375" style="88" bestFit="1" customWidth="1"/>
    <col min="5380" max="5380" width="11.5703125" style="88" bestFit="1" customWidth="1"/>
    <col min="5381" max="5382" width="8.5703125" style="88" bestFit="1" customWidth="1"/>
    <col min="5383" max="5383" width="1" style="88" customWidth="1"/>
    <col min="5384" max="5384" width="10.42578125" style="88" customWidth="1"/>
    <col min="5385" max="5385" width="9.5703125" style="88" bestFit="1" customWidth="1"/>
    <col min="5386" max="5389" width="9.42578125" style="88" customWidth="1"/>
    <col min="5390" max="5391" width="12.140625" style="88" customWidth="1"/>
    <col min="5392" max="5392" width="11.7109375" style="88" customWidth="1"/>
    <col min="5393" max="5393" width="11" style="88" customWidth="1"/>
    <col min="5394" max="5394" width="10.85546875" style="88" customWidth="1"/>
    <col min="5395" max="5395" width="11.42578125" style="88" customWidth="1"/>
    <col min="5396" max="5632" width="9.140625" style="88"/>
    <col min="5633" max="5633" width="9" style="88" bestFit="1" customWidth="1"/>
    <col min="5634" max="5634" width="61.7109375" style="88" customWidth="1"/>
    <col min="5635" max="5635" width="9.7109375" style="88" bestFit="1" customWidth="1"/>
    <col min="5636" max="5636" width="11.5703125" style="88" bestFit="1" customWidth="1"/>
    <col min="5637" max="5638" width="8.5703125" style="88" bestFit="1" customWidth="1"/>
    <col min="5639" max="5639" width="1" style="88" customWidth="1"/>
    <col min="5640" max="5640" width="10.42578125" style="88" customWidth="1"/>
    <col min="5641" max="5641" width="9.5703125" style="88" bestFit="1" customWidth="1"/>
    <col min="5642" max="5645" width="9.42578125" style="88" customWidth="1"/>
    <col min="5646" max="5647" width="12.140625" style="88" customWidth="1"/>
    <col min="5648" max="5648" width="11.7109375" style="88" customWidth="1"/>
    <col min="5649" max="5649" width="11" style="88" customWidth="1"/>
    <col min="5650" max="5650" width="10.85546875" style="88" customWidth="1"/>
    <col min="5651" max="5651" width="11.42578125" style="88" customWidth="1"/>
    <col min="5652" max="5888" width="9.140625" style="88"/>
    <col min="5889" max="5889" width="9" style="88" bestFit="1" customWidth="1"/>
    <col min="5890" max="5890" width="61.7109375" style="88" customWidth="1"/>
    <col min="5891" max="5891" width="9.7109375" style="88" bestFit="1" customWidth="1"/>
    <col min="5892" max="5892" width="11.5703125" style="88" bestFit="1" customWidth="1"/>
    <col min="5893" max="5894" width="8.5703125" style="88" bestFit="1" customWidth="1"/>
    <col min="5895" max="5895" width="1" style="88" customWidth="1"/>
    <col min="5896" max="5896" width="10.42578125" style="88" customWidth="1"/>
    <col min="5897" max="5897" width="9.5703125" style="88" bestFit="1" customWidth="1"/>
    <col min="5898" max="5901" width="9.42578125" style="88" customWidth="1"/>
    <col min="5902" max="5903" width="12.140625" style="88" customWidth="1"/>
    <col min="5904" max="5904" width="11.7109375" style="88" customWidth="1"/>
    <col min="5905" max="5905" width="11" style="88" customWidth="1"/>
    <col min="5906" max="5906" width="10.85546875" style="88" customWidth="1"/>
    <col min="5907" max="5907" width="11.42578125" style="88" customWidth="1"/>
    <col min="5908" max="6144" width="9.140625" style="88"/>
    <col min="6145" max="6145" width="9" style="88" bestFit="1" customWidth="1"/>
    <col min="6146" max="6146" width="61.7109375" style="88" customWidth="1"/>
    <col min="6147" max="6147" width="9.7109375" style="88" bestFit="1" customWidth="1"/>
    <col min="6148" max="6148" width="11.5703125" style="88" bestFit="1" customWidth="1"/>
    <col min="6149" max="6150" width="8.5703125" style="88" bestFit="1" customWidth="1"/>
    <col min="6151" max="6151" width="1" style="88" customWidth="1"/>
    <col min="6152" max="6152" width="10.42578125" style="88" customWidth="1"/>
    <col min="6153" max="6153" width="9.5703125" style="88" bestFit="1" customWidth="1"/>
    <col min="6154" max="6157" width="9.42578125" style="88" customWidth="1"/>
    <col min="6158" max="6159" width="12.140625" style="88" customWidth="1"/>
    <col min="6160" max="6160" width="11.7109375" style="88" customWidth="1"/>
    <col min="6161" max="6161" width="11" style="88" customWidth="1"/>
    <col min="6162" max="6162" width="10.85546875" style="88" customWidth="1"/>
    <col min="6163" max="6163" width="11.42578125" style="88" customWidth="1"/>
    <col min="6164" max="6400" width="9.140625" style="88"/>
    <col min="6401" max="6401" width="9" style="88" bestFit="1" customWidth="1"/>
    <col min="6402" max="6402" width="61.7109375" style="88" customWidth="1"/>
    <col min="6403" max="6403" width="9.7109375" style="88" bestFit="1" customWidth="1"/>
    <col min="6404" max="6404" width="11.5703125" style="88" bestFit="1" customWidth="1"/>
    <col min="6405" max="6406" width="8.5703125" style="88" bestFit="1" customWidth="1"/>
    <col min="6407" max="6407" width="1" style="88" customWidth="1"/>
    <col min="6408" max="6408" width="10.42578125" style="88" customWidth="1"/>
    <col min="6409" max="6409" width="9.5703125" style="88" bestFit="1" customWidth="1"/>
    <col min="6410" max="6413" width="9.42578125" style="88" customWidth="1"/>
    <col min="6414" max="6415" width="12.140625" style="88" customWidth="1"/>
    <col min="6416" max="6416" width="11.7109375" style="88" customWidth="1"/>
    <col min="6417" max="6417" width="11" style="88" customWidth="1"/>
    <col min="6418" max="6418" width="10.85546875" style="88" customWidth="1"/>
    <col min="6419" max="6419" width="11.42578125" style="88" customWidth="1"/>
    <col min="6420" max="6656" width="9.140625" style="88"/>
    <col min="6657" max="6657" width="9" style="88" bestFit="1" customWidth="1"/>
    <col min="6658" max="6658" width="61.7109375" style="88" customWidth="1"/>
    <col min="6659" max="6659" width="9.7109375" style="88" bestFit="1" customWidth="1"/>
    <col min="6660" max="6660" width="11.5703125" style="88" bestFit="1" customWidth="1"/>
    <col min="6661" max="6662" width="8.5703125" style="88" bestFit="1" customWidth="1"/>
    <col min="6663" max="6663" width="1" style="88" customWidth="1"/>
    <col min="6664" max="6664" width="10.42578125" style="88" customWidth="1"/>
    <col min="6665" max="6665" width="9.5703125" style="88" bestFit="1" customWidth="1"/>
    <col min="6666" max="6669" width="9.42578125" style="88" customWidth="1"/>
    <col min="6670" max="6671" width="12.140625" style="88" customWidth="1"/>
    <col min="6672" max="6672" width="11.7109375" style="88" customWidth="1"/>
    <col min="6673" max="6673" width="11" style="88" customWidth="1"/>
    <col min="6674" max="6674" width="10.85546875" style="88" customWidth="1"/>
    <col min="6675" max="6675" width="11.42578125" style="88" customWidth="1"/>
    <col min="6676" max="6912" width="9.140625" style="88"/>
    <col min="6913" max="6913" width="9" style="88" bestFit="1" customWidth="1"/>
    <col min="6914" max="6914" width="61.7109375" style="88" customWidth="1"/>
    <col min="6915" max="6915" width="9.7109375" style="88" bestFit="1" customWidth="1"/>
    <col min="6916" max="6916" width="11.5703125" style="88" bestFit="1" customWidth="1"/>
    <col min="6917" max="6918" width="8.5703125" style="88" bestFit="1" customWidth="1"/>
    <col min="6919" max="6919" width="1" style="88" customWidth="1"/>
    <col min="6920" max="6920" width="10.42578125" style="88" customWidth="1"/>
    <col min="6921" max="6921" width="9.5703125" style="88" bestFit="1" customWidth="1"/>
    <col min="6922" max="6925" width="9.42578125" style="88" customWidth="1"/>
    <col min="6926" max="6927" width="12.140625" style="88" customWidth="1"/>
    <col min="6928" max="6928" width="11.7109375" style="88" customWidth="1"/>
    <col min="6929" max="6929" width="11" style="88" customWidth="1"/>
    <col min="6930" max="6930" width="10.85546875" style="88" customWidth="1"/>
    <col min="6931" max="6931" width="11.42578125" style="88" customWidth="1"/>
    <col min="6932" max="7168" width="9.140625" style="88"/>
    <col min="7169" max="7169" width="9" style="88" bestFit="1" customWidth="1"/>
    <col min="7170" max="7170" width="61.7109375" style="88" customWidth="1"/>
    <col min="7171" max="7171" width="9.7109375" style="88" bestFit="1" customWidth="1"/>
    <col min="7172" max="7172" width="11.5703125" style="88" bestFit="1" customWidth="1"/>
    <col min="7173" max="7174" width="8.5703125" style="88" bestFit="1" customWidth="1"/>
    <col min="7175" max="7175" width="1" style="88" customWidth="1"/>
    <col min="7176" max="7176" width="10.42578125" style="88" customWidth="1"/>
    <col min="7177" max="7177" width="9.5703125" style="88" bestFit="1" customWidth="1"/>
    <col min="7178" max="7181" width="9.42578125" style="88" customWidth="1"/>
    <col min="7182" max="7183" width="12.140625" style="88" customWidth="1"/>
    <col min="7184" max="7184" width="11.7109375" style="88" customWidth="1"/>
    <col min="7185" max="7185" width="11" style="88" customWidth="1"/>
    <col min="7186" max="7186" width="10.85546875" style="88" customWidth="1"/>
    <col min="7187" max="7187" width="11.42578125" style="88" customWidth="1"/>
    <col min="7188" max="7424" width="9.140625" style="88"/>
    <col min="7425" max="7425" width="9" style="88" bestFit="1" customWidth="1"/>
    <col min="7426" max="7426" width="61.7109375" style="88" customWidth="1"/>
    <col min="7427" max="7427" width="9.7109375" style="88" bestFit="1" customWidth="1"/>
    <col min="7428" max="7428" width="11.5703125" style="88" bestFit="1" customWidth="1"/>
    <col min="7429" max="7430" width="8.5703125" style="88" bestFit="1" customWidth="1"/>
    <col min="7431" max="7431" width="1" style="88" customWidth="1"/>
    <col min="7432" max="7432" width="10.42578125" style="88" customWidth="1"/>
    <col min="7433" max="7433" width="9.5703125" style="88" bestFit="1" customWidth="1"/>
    <col min="7434" max="7437" width="9.42578125" style="88" customWidth="1"/>
    <col min="7438" max="7439" width="12.140625" style="88" customWidth="1"/>
    <col min="7440" max="7440" width="11.7109375" style="88" customWidth="1"/>
    <col min="7441" max="7441" width="11" style="88" customWidth="1"/>
    <col min="7442" max="7442" width="10.85546875" style="88" customWidth="1"/>
    <col min="7443" max="7443" width="11.42578125" style="88" customWidth="1"/>
    <col min="7444" max="7680" width="9.140625" style="88"/>
    <col min="7681" max="7681" width="9" style="88" bestFit="1" customWidth="1"/>
    <col min="7682" max="7682" width="61.7109375" style="88" customWidth="1"/>
    <col min="7683" max="7683" width="9.7109375" style="88" bestFit="1" customWidth="1"/>
    <col min="7684" max="7684" width="11.5703125" style="88" bestFit="1" customWidth="1"/>
    <col min="7685" max="7686" width="8.5703125" style="88" bestFit="1" customWidth="1"/>
    <col min="7687" max="7687" width="1" style="88" customWidth="1"/>
    <col min="7688" max="7688" width="10.42578125" style="88" customWidth="1"/>
    <col min="7689" max="7689" width="9.5703125" style="88" bestFit="1" customWidth="1"/>
    <col min="7690" max="7693" width="9.42578125" style="88" customWidth="1"/>
    <col min="7694" max="7695" width="12.140625" style="88" customWidth="1"/>
    <col min="7696" max="7696" width="11.7109375" style="88" customWidth="1"/>
    <col min="7697" max="7697" width="11" style="88" customWidth="1"/>
    <col min="7698" max="7698" width="10.85546875" style="88" customWidth="1"/>
    <col min="7699" max="7699" width="11.42578125" style="88" customWidth="1"/>
    <col min="7700" max="7936" width="9.140625" style="88"/>
    <col min="7937" max="7937" width="9" style="88" bestFit="1" customWidth="1"/>
    <col min="7938" max="7938" width="61.7109375" style="88" customWidth="1"/>
    <col min="7939" max="7939" width="9.7109375" style="88" bestFit="1" customWidth="1"/>
    <col min="7940" max="7940" width="11.5703125" style="88" bestFit="1" customWidth="1"/>
    <col min="7941" max="7942" width="8.5703125" style="88" bestFit="1" customWidth="1"/>
    <col min="7943" max="7943" width="1" style="88" customWidth="1"/>
    <col min="7944" max="7944" width="10.42578125" style="88" customWidth="1"/>
    <col min="7945" max="7945" width="9.5703125" style="88" bestFit="1" customWidth="1"/>
    <col min="7946" max="7949" width="9.42578125" style="88" customWidth="1"/>
    <col min="7950" max="7951" width="12.140625" style="88" customWidth="1"/>
    <col min="7952" max="7952" width="11.7109375" style="88" customWidth="1"/>
    <col min="7953" max="7953" width="11" style="88" customWidth="1"/>
    <col min="7954" max="7954" width="10.85546875" style="88" customWidth="1"/>
    <col min="7955" max="7955" width="11.42578125" style="88" customWidth="1"/>
    <col min="7956" max="8192" width="9.140625" style="88"/>
    <col min="8193" max="8193" width="9" style="88" bestFit="1" customWidth="1"/>
    <col min="8194" max="8194" width="61.7109375" style="88" customWidth="1"/>
    <col min="8195" max="8195" width="9.7109375" style="88" bestFit="1" customWidth="1"/>
    <col min="8196" max="8196" width="11.5703125" style="88" bestFit="1" customWidth="1"/>
    <col min="8197" max="8198" width="8.5703125" style="88" bestFit="1" customWidth="1"/>
    <col min="8199" max="8199" width="1" style="88" customWidth="1"/>
    <col min="8200" max="8200" width="10.42578125" style="88" customWidth="1"/>
    <col min="8201" max="8201" width="9.5703125" style="88" bestFit="1" customWidth="1"/>
    <col min="8202" max="8205" width="9.42578125" style="88" customWidth="1"/>
    <col min="8206" max="8207" width="12.140625" style="88" customWidth="1"/>
    <col min="8208" max="8208" width="11.7109375" style="88" customWidth="1"/>
    <col min="8209" max="8209" width="11" style="88" customWidth="1"/>
    <col min="8210" max="8210" width="10.85546875" style="88" customWidth="1"/>
    <col min="8211" max="8211" width="11.42578125" style="88" customWidth="1"/>
    <col min="8212" max="8448" width="9.140625" style="88"/>
    <col min="8449" max="8449" width="9" style="88" bestFit="1" customWidth="1"/>
    <col min="8450" max="8450" width="61.7109375" style="88" customWidth="1"/>
    <col min="8451" max="8451" width="9.7109375" style="88" bestFit="1" customWidth="1"/>
    <col min="8452" max="8452" width="11.5703125" style="88" bestFit="1" customWidth="1"/>
    <col min="8453" max="8454" width="8.5703125" style="88" bestFit="1" customWidth="1"/>
    <col min="8455" max="8455" width="1" style="88" customWidth="1"/>
    <col min="8456" max="8456" width="10.42578125" style="88" customWidth="1"/>
    <col min="8457" max="8457" width="9.5703125" style="88" bestFit="1" customWidth="1"/>
    <col min="8458" max="8461" width="9.42578125" style="88" customWidth="1"/>
    <col min="8462" max="8463" width="12.140625" style="88" customWidth="1"/>
    <col min="8464" max="8464" width="11.7109375" style="88" customWidth="1"/>
    <col min="8465" max="8465" width="11" style="88" customWidth="1"/>
    <col min="8466" max="8466" width="10.85546875" style="88" customWidth="1"/>
    <col min="8467" max="8467" width="11.42578125" style="88" customWidth="1"/>
    <col min="8468" max="8704" width="9.140625" style="88"/>
    <col min="8705" max="8705" width="9" style="88" bestFit="1" customWidth="1"/>
    <col min="8706" max="8706" width="61.7109375" style="88" customWidth="1"/>
    <col min="8707" max="8707" width="9.7109375" style="88" bestFit="1" customWidth="1"/>
    <col min="8708" max="8708" width="11.5703125" style="88" bestFit="1" customWidth="1"/>
    <col min="8709" max="8710" width="8.5703125" style="88" bestFit="1" customWidth="1"/>
    <col min="8711" max="8711" width="1" style="88" customWidth="1"/>
    <col min="8712" max="8712" width="10.42578125" style="88" customWidth="1"/>
    <col min="8713" max="8713" width="9.5703125" style="88" bestFit="1" customWidth="1"/>
    <col min="8714" max="8717" width="9.42578125" style="88" customWidth="1"/>
    <col min="8718" max="8719" width="12.140625" style="88" customWidth="1"/>
    <col min="8720" max="8720" width="11.7109375" style="88" customWidth="1"/>
    <col min="8721" max="8721" width="11" style="88" customWidth="1"/>
    <col min="8722" max="8722" width="10.85546875" style="88" customWidth="1"/>
    <col min="8723" max="8723" width="11.42578125" style="88" customWidth="1"/>
    <col min="8724" max="8960" width="9.140625" style="88"/>
    <col min="8961" max="8961" width="9" style="88" bestFit="1" customWidth="1"/>
    <col min="8962" max="8962" width="61.7109375" style="88" customWidth="1"/>
    <col min="8963" max="8963" width="9.7109375" style="88" bestFit="1" customWidth="1"/>
    <col min="8964" max="8964" width="11.5703125" style="88" bestFit="1" customWidth="1"/>
    <col min="8965" max="8966" width="8.5703125" style="88" bestFit="1" customWidth="1"/>
    <col min="8967" max="8967" width="1" style="88" customWidth="1"/>
    <col min="8968" max="8968" width="10.42578125" style="88" customWidth="1"/>
    <col min="8969" max="8969" width="9.5703125" style="88" bestFit="1" customWidth="1"/>
    <col min="8970" max="8973" width="9.42578125" style="88" customWidth="1"/>
    <col min="8974" max="8975" width="12.140625" style="88" customWidth="1"/>
    <col min="8976" max="8976" width="11.7109375" style="88" customWidth="1"/>
    <col min="8977" max="8977" width="11" style="88" customWidth="1"/>
    <col min="8978" max="8978" width="10.85546875" style="88" customWidth="1"/>
    <col min="8979" max="8979" width="11.42578125" style="88" customWidth="1"/>
    <col min="8980" max="9216" width="9.140625" style="88"/>
    <col min="9217" max="9217" width="9" style="88" bestFit="1" customWidth="1"/>
    <col min="9218" max="9218" width="61.7109375" style="88" customWidth="1"/>
    <col min="9219" max="9219" width="9.7109375" style="88" bestFit="1" customWidth="1"/>
    <col min="9220" max="9220" width="11.5703125" style="88" bestFit="1" customWidth="1"/>
    <col min="9221" max="9222" width="8.5703125" style="88" bestFit="1" customWidth="1"/>
    <col min="9223" max="9223" width="1" style="88" customWidth="1"/>
    <col min="9224" max="9224" width="10.42578125" style="88" customWidth="1"/>
    <col min="9225" max="9225" width="9.5703125" style="88" bestFit="1" customWidth="1"/>
    <col min="9226" max="9229" width="9.42578125" style="88" customWidth="1"/>
    <col min="9230" max="9231" width="12.140625" style="88" customWidth="1"/>
    <col min="9232" max="9232" width="11.7109375" style="88" customWidth="1"/>
    <col min="9233" max="9233" width="11" style="88" customWidth="1"/>
    <col min="9234" max="9234" width="10.85546875" style="88" customWidth="1"/>
    <col min="9235" max="9235" width="11.42578125" style="88" customWidth="1"/>
    <col min="9236" max="9472" width="9.140625" style="88"/>
    <col min="9473" max="9473" width="9" style="88" bestFit="1" customWidth="1"/>
    <col min="9474" max="9474" width="61.7109375" style="88" customWidth="1"/>
    <col min="9475" max="9475" width="9.7109375" style="88" bestFit="1" customWidth="1"/>
    <col min="9476" max="9476" width="11.5703125" style="88" bestFit="1" customWidth="1"/>
    <col min="9477" max="9478" width="8.5703125" style="88" bestFit="1" customWidth="1"/>
    <col min="9479" max="9479" width="1" style="88" customWidth="1"/>
    <col min="9480" max="9480" width="10.42578125" style="88" customWidth="1"/>
    <col min="9481" max="9481" width="9.5703125" style="88" bestFit="1" customWidth="1"/>
    <col min="9482" max="9485" width="9.42578125" style="88" customWidth="1"/>
    <col min="9486" max="9487" width="12.140625" style="88" customWidth="1"/>
    <col min="9488" max="9488" width="11.7109375" style="88" customWidth="1"/>
    <col min="9489" max="9489" width="11" style="88" customWidth="1"/>
    <col min="9490" max="9490" width="10.85546875" style="88" customWidth="1"/>
    <col min="9491" max="9491" width="11.42578125" style="88" customWidth="1"/>
    <col min="9492" max="9728" width="9.140625" style="88"/>
    <col min="9729" max="9729" width="9" style="88" bestFit="1" customWidth="1"/>
    <col min="9730" max="9730" width="61.7109375" style="88" customWidth="1"/>
    <col min="9731" max="9731" width="9.7109375" style="88" bestFit="1" customWidth="1"/>
    <col min="9732" max="9732" width="11.5703125" style="88" bestFit="1" customWidth="1"/>
    <col min="9733" max="9734" width="8.5703125" style="88" bestFit="1" customWidth="1"/>
    <col min="9735" max="9735" width="1" style="88" customWidth="1"/>
    <col min="9736" max="9736" width="10.42578125" style="88" customWidth="1"/>
    <col min="9737" max="9737" width="9.5703125" style="88" bestFit="1" customWidth="1"/>
    <col min="9738" max="9741" width="9.42578125" style="88" customWidth="1"/>
    <col min="9742" max="9743" width="12.140625" style="88" customWidth="1"/>
    <col min="9744" max="9744" width="11.7109375" style="88" customWidth="1"/>
    <col min="9745" max="9745" width="11" style="88" customWidth="1"/>
    <col min="9746" max="9746" width="10.85546875" style="88" customWidth="1"/>
    <col min="9747" max="9747" width="11.42578125" style="88" customWidth="1"/>
    <col min="9748" max="9984" width="9.140625" style="88"/>
    <col min="9985" max="9985" width="9" style="88" bestFit="1" customWidth="1"/>
    <col min="9986" max="9986" width="61.7109375" style="88" customWidth="1"/>
    <col min="9987" max="9987" width="9.7109375" style="88" bestFit="1" customWidth="1"/>
    <col min="9988" max="9988" width="11.5703125" style="88" bestFit="1" customWidth="1"/>
    <col min="9989" max="9990" width="8.5703125" style="88" bestFit="1" customWidth="1"/>
    <col min="9991" max="9991" width="1" style="88" customWidth="1"/>
    <col min="9992" max="9992" width="10.42578125" style="88" customWidth="1"/>
    <col min="9993" max="9993" width="9.5703125" style="88" bestFit="1" customWidth="1"/>
    <col min="9994" max="9997" width="9.42578125" style="88" customWidth="1"/>
    <col min="9998" max="9999" width="12.140625" style="88" customWidth="1"/>
    <col min="10000" max="10000" width="11.7109375" style="88" customWidth="1"/>
    <col min="10001" max="10001" width="11" style="88" customWidth="1"/>
    <col min="10002" max="10002" width="10.85546875" style="88" customWidth="1"/>
    <col min="10003" max="10003" width="11.42578125" style="88" customWidth="1"/>
    <col min="10004" max="10240" width="9.140625" style="88"/>
    <col min="10241" max="10241" width="9" style="88" bestFit="1" customWidth="1"/>
    <col min="10242" max="10242" width="61.7109375" style="88" customWidth="1"/>
    <col min="10243" max="10243" width="9.7109375" style="88" bestFit="1" customWidth="1"/>
    <col min="10244" max="10244" width="11.5703125" style="88" bestFit="1" customWidth="1"/>
    <col min="10245" max="10246" width="8.5703125" style="88" bestFit="1" customWidth="1"/>
    <col min="10247" max="10247" width="1" style="88" customWidth="1"/>
    <col min="10248" max="10248" width="10.42578125" style="88" customWidth="1"/>
    <col min="10249" max="10249" width="9.5703125" style="88" bestFit="1" customWidth="1"/>
    <col min="10250" max="10253" width="9.42578125" style="88" customWidth="1"/>
    <col min="10254" max="10255" width="12.140625" style="88" customWidth="1"/>
    <col min="10256" max="10256" width="11.7109375" style="88" customWidth="1"/>
    <col min="10257" max="10257" width="11" style="88" customWidth="1"/>
    <col min="10258" max="10258" width="10.85546875" style="88" customWidth="1"/>
    <col min="10259" max="10259" width="11.42578125" style="88" customWidth="1"/>
    <col min="10260" max="10496" width="9.140625" style="88"/>
    <col min="10497" max="10497" width="9" style="88" bestFit="1" customWidth="1"/>
    <col min="10498" max="10498" width="61.7109375" style="88" customWidth="1"/>
    <col min="10499" max="10499" width="9.7109375" style="88" bestFit="1" customWidth="1"/>
    <col min="10500" max="10500" width="11.5703125" style="88" bestFit="1" customWidth="1"/>
    <col min="10501" max="10502" width="8.5703125" style="88" bestFit="1" customWidth="1"/>
    <col min="10503" max="10503" width="1" style="88" customWidth="1"/>
    <col min="10504" max="10504" width="10.42578125" style="88" customWidth="1"/>
    <col min="10505" max="10505" width="9.5703125" style="88" bestFit="1" customWidth="1"/>
    <col min="10506" max="10509" width="9.42578125" style="88" customWidth="1"/>
    <col min="10510" max="10511" width="12.140625" style="88" customWidth="1"/>
    <col min="10512" max="10512" width="11.7109375" style="88" customWidth="1"/>
    <col min="10513" max="10513" width="11" style="88" customWidth="1"/>
    <col min="10514" max="10514" width="10.85546875" style="88" customWidth="1"/>
    <col min="10515" max="10515" width="11.42578125" style="88" customWidth="1"/>
    <col min="10516" max="10752" width="9.140625" style="88"/>
    <col min="10753" max="10753" width="9" style="88" bestFit="1" customWidth="1"/>
    <col min="10754" max="10754" width="61.7109375" style="88" customWidth="1"/>
    <col min="10755" max="10755" width="9.7109375" style="88" bestFit="1" customWidth="1"/>
    <col min="10756" max="10756" width="11.5703125" style="88" bestFit="1" customWidth="1"/>
    <col min="10757" max="10758" width="8.5703125" style="88" bestFit="1" customWidth="1"/>
    <col min="10759" max="10759" width="1" style="88" customWidth="1"/>
    <col min="10760" max="10760" width="10.42578125" style="88" customWidth="1"/>
    <col min="10761" max="10761" width="9.5703125" style="88" bestFit="1" customWidth="1"/>
    <col min="10762" max="10765" width="9.42578125" style="88" customWidth="1"/>
    <col min="10766" max="10767" width="12.140625" style="88" customWidth="1"/>
    <col min="10768" max="10768" width="11.7109375" style="88" customWidth="1"/>
    <col min="10769" max="10769" width="11" style="88" customWidth="1"/>
    <col min="10770" max="10770" width="10.85546875" style="88" customWidth="1"/>
    <col min="10771" max="10771" width="11.42578125" style="88" customWidth="1"/>
    <col min="10772" max="11008" width="9.140625" style="88"/>
    <col min="11009" max="11009" width="9" style="88" bestFit="1" customWidth="1"/>
    <col min="11010" max="11010" width="61.7109375" style="88" customWidth="1"/>
    <col min="11011" max="11011" width="9.7109375" style="88" bestFit="1" customWidth="1"/>
    <col min="11012" max="11012" width="11.5703125" style="88" bestFit="1" customWidth="1"/>
    <col min="11013" max="11014" width="8.5703125" style="88" bestFit="1" customWidth="1"/>
    <col min="11015" max="11015" width="1" style="88" customWidth="1"/>
    <col min="11016" max="11016" width="10.42578125" style="88" customWidth="1"/>
    <col min="11017" max="11017" width="9.5703125" style="88" bestFit="1" customWidth="1"/>
    <col min="11018" max="11021" width="9.42578125" style="88" customWidth="1"/>
    <col min="11022" max="11023" width="12.140625" style="88" customWidth="1"/>
    <col min="11024" max="11024" width="11.7109375" style="88" customWidth="1"/>
    <col min="11025" max="11025" width="11" style="88" customWidth="1"/>
    <col min="11026" max="11026" width="10.85546875" style="88" customWidth="1"/>
    <col min="11027" max="11027" width="11.42578125" style="88" customWidth="1"/>
    <col min="11028" max="11264" width="9.140625" style="88"/>
    <col min="11265" max="11265" width="9" style="88" bestFit="1" customWidth="1"/>
    <col min="11266" max="11266" width="61.7109375" style="88" customWidth="1"/>
    <col min="11267" max="11267" width="9.7109375" style="88" bestFit="1" customWidth="1"/>
    <col min="11268" max="11268" width="11.5703125" style="88" bestFit="1" customWidth="1"/>
    <col min="11269" max="11270" width="8.5703125" style="88" bestFit="1" customWidth="1"/>
    <col min="11271" max="11271" width="1" style="88" customWidth="1"/>
    <col min="11272" max="11272" width="10.42578125" style="88" customWidth="1"/>
    <col min="11273" max="11273" width="9.5703125" style="88" bestFit="1" customWidth="1"/>
    <col min="11274" max="11277" width="9.42578125" style="88" customWidth="1"/>
    <col min="11278" max="11279" width="12.140625" style="88" customWidth="1"/>
    <col min="11280" max="11280" width="11.7109375" style="88" customWidth="1"/>
    <col min="11281" max="11281" width="11" style="88" customWidth="1"/>
    <col min="11282" max="11282" width="10.85546875" style="88" customWidth="1"/>
    <col min="11283" max="11283" width="11.42578125" style="88" customWidth="1"/>
    <col min="11284" max="11520" width="9.140625" style="88"/>
    <col min="11521" max="11521" width="9" style="88" bestFit="1" customWidth="1"/>
    <col min="11522" max="11522" width="61.7109375" style="88" customWidth="1"/>
    <col min="11523" max="11523" width="9.7109375" style="88" bestFit="1" customWidth="1"/>
    <col min="11524" max="11524" width="11.5703125" style="88" bestFit="1" customWidth="1"/>
    <col min="11525" max="11526" width="8.5703125" style="88" bestFit="1" customWidth="1"/>
    <col min="11527" max="11527" width="1" style="88" customWidth="1"/>
    <col min="11528" max="11528" width="10.42578125" style="88" customWidth="1"/>
    <col min="11529" max="11529" width="9.5703125" style="88" bestFit="1" customWidth="1"/>
    <col min="11530" max="11533" width="9.42578125" style="88" customWidth="1"/>
    <col min="11534" max="11535" width="12.140625" style="88" customWidth="1"/>
    <col min="11536" max="11536" width="11.7109375" style="88" customWidth="1"/>
    <col min="11537" max="11537" width="11" style="88" customWidth="1"/>
    <col min="11538" max="11538" width="10.85546875" style="88" customWidth="1"/>
    <col min="11539" max="11539" width="11.42578125" style="88" customWidth="1"/>
    <col min="11540" max="11776" width="9.140625" style="88"/>
    <col min="11777" max="11777" width="9" style="88" bestFit="1" customWidth="1"/>
    <col min="11778" max="11778" width="61.7109375" style="88" customWidth="1"/>
    <col min="11779" max="11779" width="9.7109375" style="88" bestFit="1" customWidth="1"/>
    <col min="11780" max="11780" width="11.5703125" style="88" bestFit="1" customWidth="1"/>
    <col min="11781" max="11782" width="8.5703125" style="88" bestFit="1" customWidth="1"/>
    <col min="11783" max="11783" width="1" style="88" customWidth="1"/>
    <col min="11784" max="11784" width="10.42578125" style="88" customWidth="1"/>
    <col min="11785" max="11785" width="9.5703125" style="88" bestFit="1" customWidth="1"/>
    <col min="11786" max="11789" width="9.42578125" style="88" customWidth="1"/>
    <col min="11790" max="11791" width="12.140625" style="88" customWidth="1"/>
    <col min="11792" max="11792" width="11.7109375" style="88" customWidth="1"/>
    <col min="11793" max="11793" width="11" style="88" customWidth="1"/>
    <col min="11794" max="11794" width="10.85546875" style="88" customWidth="1"/>
    <col min="11795" max="11795" width="11.42578125" style="88" customWidth="1"/>
    <col min="11796" max="12032" width="9.140625" style="88"/>
    <col min="12033" max="12033" width="9" style="88" bestFit="1" customWidth="1"/>
    <col min="12034" max="12034" width="61.7109375" style="88" customWidth="1"/>
    <col min="12035" max="12035" width="9.7109375" style="88" bestFit="1" customWidth="1"/>
    <col min="12036" max="12036" width="11.5703125" style="88" bestFit="1" customWidth="1"/>
    <col min="12037" max="12038" width="8.5703125" style="88" bestFit="1" customWidth="1"/>
    <col min="12039" max="12039" width="1" style="88" customWidth="1"/>
    <col min="12040" max="12040" width="10.42578125" style="88" customWidth="1"/>
    <col min="12041" max="12041" width="9.5703125" style="88" bestFit="1" customWidth="1"/>
    <col min="12042" max="12045" width="9.42578125" style="88" customWidth="1"/>
    <col min="12046" max="12047" width="12.140625" style="88" customWidth="1"/>
    <col min="12048" max="12048" width="11.7109375" style="88" customWidth="1"/>
    <col min="12049" max="12049" width="11" style="88" customWidth="1"/>
    <col min="12050" max="12050" width="10.85546875" style="88" customWidth="1"/>
    <col min="12051" max="12051" width="11.42578125" style="88" customWidth="1"/>
    <col min="12052" max="12288" width="9.140625" style="88"/>
    <col min="12289" max="12289" width="9" style="88" bestFit="1" customWidth="1"/>
    <col min="12290" max="12290" width="61.7109375" style="88" customWidth="1"/>
    <col min="12291" max="12291" width="9.7109375" style="88" bestFit="1" customWidth="1"/>
    <col min="12292" max="12292" width="11.5703125" style="88" bestFit="1" customWidth="1"/>
    <col min="12293" max="12294" width="8.5703125" style="88" bestFit="1" customWidth="1"/>
    <col min="12295" max="12295" width="1" style="88" customWidth="1"/>
    <col min="12296" max="12296" width="10.42578125" style="88" customWidth="1"/>
    <col min="12297" max="12297" width="9.5703125" style="88" bestFit="1" customWidth="1"/>
    <col min="12298" max="12301" width="9.42578125" style="88" customWidth="1"/>
    <col min="12302" max="12303" width="12.140625" style="88" customWidth="1"/>
    <col min="12304" max="12304" width="11.7109375" style="88" customWidth="1"/>
    <col min="12305" max="12305" width="11" style="88" customWidth="1"/>
    <col min="12306" max="12306" width="10.85546875" style="88" customWidth="1"/>
    <col min="12307" max="12307" width="11.42578125" style="88" customWidth="1"/>
    <col min="12308" max="12544" width="9.140625" style="88"/>
    <col min="12545" max="12545" width="9" style="88" bestFit="1" customWidth="1"/>
    <col min="12546" max="12546" width="61.7109375" style="88" customWidth="1"/>
    <col min="12547" max="12547" width="9.7109375" style="88" bestFit="1" customWidth="1"/>
    <col min="12548" max="12548" width="11.5703125" style="88" bestFit="1" customWidth="1"/>
    <col min="12549" max="12550" width="8.5703125" style="88" bestFit="1" customWidth="1"/>
    <col min="12551" max="12551" width="1" style="88" customWidth="1"/>
    <col min="12552" max="12552" width="10.42578125" style="88" customWidth="1"/>
    <col min="12553" max="12553" width="9.5703125" style="88" bestFit="1" customWidth="1"/>
    <col min="12554" max="12557" width="9.42578125" style="88" customWidth="1"/>
    <col min="12558" max="12559" width="12.140625" style="88" customWidth="1"/>
    <col min="12560" max="12560" width="11.7109375" style="88" customWidth="1"/>
    <col min="12561" max="12561" width="11" style="88" customWidth="1"/>
    <col min="12562" max="12562" width="10.85546875" style="88" customWidth="1"/>
    <col min="12563" max="12563" width="11.42578125" style="88" customWidth="1"/>
    <col min="12564" max="12800" width="9.140625" style="88"/>
    <col min="12801" max="12801" width="9" style="88" bestFit="1" customWidth="1"/>
    <col min="12802" max="12802" width="61.7109375" style="88" customWidth="1"/>
    <col min="12803" max="12803" width="9.7109375" style="88" bestFit="1" customWidth="1"/>
    <col min="12804" max="12804" width="11.5703125" style="88" bestFit="1" customWidth="1"/>
    <col min="12805" max="12806" width="8.5703125" style="88" bestFit="1" customWidth="1"/>
    <col min="12807" max="12807" width="1" style="88" customWidth="1"/>
    <col min="12808" max="12808" width="10.42578125" style="88" customWidth="1"/>
    <col min="12809" max="12809" width="9.5703125" style="88" bestFit="1" customWidth="1"/>
    <col min="12810" max="12813" width="9.42578125" style="88" customWidth="1"/>
    <col min="12814" max="12815" width="12.140625" style="88" customWidth="1"/>
    <col min="12816" max="12816" width="11.7109375" style="88" customWidth="1"/>
    <col min="12817" max="12817" width="11" style="88" customWidth="1"/>
    <col min="12818" max="12818" width="10.85546875" style="88" customWidth="1"/>
    <col min="12819" max="12819" width="11.42578125" style="88" customWidth="1"/>
    <col min="12820" max="13056" width="9.140625" style="88"/>
    <col min="13057" max="13057" width="9" style="88" bestFit="1" customWidth="1"/>
    <col min="13058" max="13058" width="61.7109375" style="88" customWidth="1"/>
    <col min="13059" max="13059" width="9.7109375" style="88" bestFit="1" customWidth="1"/>
    <col min="13060" max="13060" width="11.5703125" style="88" bestFit="1" customWidth="1"/>
    <col min="13061" max="13062" width="8.5703125" style="88" bestFit="1" customWidth="1"/>
    <col min="13063" max="13063" width="1" style="88" customWidth="1"/>
    <col min="13064" max="13064" width="10.42578125" style="88" customWidth="1"/>
    <col min="13065" max="13065" width="9.5703125" style="88" bestFit="1" customWidth="1"/>
    <col min="13066" max="13069" width="9.42578125" style="88" customWidth="1"/>
    <col min="13070" max="13071" width="12.140625" style="88" customWidth="1"/>
    <col min="13072" max="13072" width="11.7109375" style="88" customWidth="1"/>
    <col min="13073" max="13073" width="11" style="88" customWidth="1"/>
    <col min="13074" max="13074" width="10.85546875" style="88" customWidth="1"/>
    <col min="13075" max="13075" width="11.42578125" style="88" customWidth="1"/>
    <col min="13076" max="13312" width="9.140625" style="88"/>
    <col min="13313" max="13313" width="9" style="88" bestFit="1" customWidth="1"/>
    <col min="13314" max="13314" width="61.7109375" style="88" customWidth="1"/>
    <col min="13315" max="13315" width="9.7109375" style="88" bestFit="1" customWidth="1"/>
    <col min="13316" max="13316" width="11.5703125" style="88" bestFit="1" customWidth="1"/>
    <col min="13317" max="13318" width="8.5703125" style="88" bestFit="1" customWidth="1"/>
    <col min="13319" max="13319" width="1" style="88" customWidth="1"/>
    <col min="13320" max="13320" width="10.42578125" style="88" customWidth="1"/>
    <col min="13321" max="13321" width="9.5703125" style="88" bestFit="1" customWidth="1"/>
    <col min="13322" max="13325" width="9.42578125" style="88" customWidth="1"/>
    <col min="13326" max="13327" width="12.140625" style="88" customWidth="1"/>
    <col min="13328" max="13328" width="11.7109375" style="88" customWidth="1"/>
    <col min="13329" max="13329" width="11" style="88" customWidth="1"/>
    <col min="13330" max="13330" width="10.85546875" style="88" customWidth="1"/>
    <col min="13331" max="13331" width="11.42578125" style="88" customWidth="1"/>
    <col min="13332" max="13568" width="9.140625" style="88"/>
    <col min="13569" max="13569" width="9" style="88" bestFit="1" customWidth="1"/>
    <col min="13570" max="13570" width="61.7109375" style="88" customWidth="1"/>
    <col min="13571" max="13571" width="9.7109375" style="88" bestFit="1" customWidth="1"/>
    <col min="13572" max="13572" width="11.5703125" style="88" bestFit="1" customWidth="1"/>
    <col min="13573" max="13574" width="8.5703125" style="88" bestFit="1" customWidth="1"/>
    <col min="13575" max="13575" width="1" style="88" customWidth="1"/>
    <col min="13576" max="13576" width="10.42578125" style="88" customWidth="1"/>
    <col min="13577" max="13577" width="9.5703125" style="88" bestFit="1" customWidth="1"/>
    <col min="13578" max="13581" width="9.42578125" style="88" customWidth="1"/>
    <col min="13582" max="13583" width="12.140625" style="88" customWidth="1"/>
    <col min="13584" max="13584" width="11.7109375" style="88" customWidth="1"/>
    <col min="13585" max="13585" width="11" style="88" customWidth="1"/>
    <col min="13586" max="13586" width="10.85546875" style="88" customWidth="1"/>
    <col min="13587" max="13587" width="11.42578125" style="88" customWidth="1"/>
    <col min="13588" max="13824" width="9.140625" style="88"/>
    <col min="13825" max="13825" width="9" style="88" bestFit="1" customWidth="1"/>
    <col min="13826" max="13826" width="61.7109375" style="88" customWidth="1"/>
    <col min="13827" max="13827" width="9.7109375" style="88" bestFit="1" customWidth="1"/>
    <col min="13828" max="13828" width="11.5703125" style="88" bestFit="1" customWidth="1"/>
    <col min="13829" max="13830" width="8.5703125" style="88" bestFit="1" customWidth="1"/>
    <col min="13831" max="13831" width="1" style="88" customWidth="1"/>
    <col min="13832" max="13832" width="10.42578125" style="88" customWidth="1"/>
    <col min="13833" max="13833" width="9.5703125" style="88" bestFit="1" customWidth="1"/>
    <col min="13834" max="13837" width="9.42578125" style="88" customWidth="1"/>
    <col min="13838" max="13839" width="12.140625" style="88" customWidth="1"/>
    <col min="13840" max="13840" width="11.7109375" style="88" customWidth="1"/>
    <col min="13841" max="13841" width="11" style="88" customWidth="1"/>
    <col min="13842" max="13842" width="10.85546875" style="88" customWidth="1"/>
    <col min="13843" max="13843" width="11.42578125" style="88" customWidth="1"/>
    <col min="13844" max="14080" width="9.140625" style="88"/>
    <col min="14081" max="14081" width="9" style="88" bestFit="1" customWidth="1"/>
    <col min="14082" max="14082" width="61.7109375" style="88" customWidth="1"/>
    <col min="14083" max="14083" width="9.7109375" style="88" bestFit="1" customWidth="1"/>
    <col min="14084" max="14084" width="11.5703125" style="88" bestFit="1" customWidth="1"/>
    <col min="14085" max="14086" width="8.5703125" style="88" bestFit="1" customWidth="1"/>
    <col min="14087" max="14087" width="1" style="88" customWidth="1"/>
    <col min="14088" max="14088" width="10.42578125" style="88" customWidth="1"/>
    <col min="14089" max="14089" width="9.5703125" style="88" bestFit="1" customWidth="1"/>
    <col min="14090" max="14093" width="9.42578125" style="88" customWidth="1"/>
    <col min="14094" max="14095" width="12.140625" style="88" customWidth="1"/>
    <col min="14096" max="14096" width="11.7109375" style="88" customWidth="1"/>
    <col min="14097" max="14097" width="11" style="88" customWidth="1"/>
    <col min="14098" max="14098" width="10.85546875" style="88" customWidth="1"/>
    <col min="14099" max="14099" width="11.42578125" style="88" customWidth="1"/>
    <col min="14100" max="14336" width="9.140625" style="88"/>
    <col min="14337" max="14337" width="9" style="88" bestFit="1" customWidth="1"/>
    <col min="14338" max="14338" width="61.7109375" style="88" customWidth="1"/>
    <col min="14339" max="14339" width="9.7109375" style="88" bestFit="1" customWidth="1"/>
    <col min="14340" max="14340" width="11.5703125" style="88" bestFit="1" customWidth="1"/>
    <col min="14341" max="14342" width="8.5703125" style="88" bestFit="1" customWidth="1"/>
    <col min="14343" max="14343" width="1" style="88" customWidth="1"/>
    <col min="14344" max="14344" width="10.42578125" style="88" customWidth="1"/>
    <col min="14345" max="14345" width="9.5703125" style="88" bestFit="1" customWidth="1"/>
    <col min="14346" max="14349" width="9.42578125" style="88" customWidth="1"/>
    <col min="14350" max="14351" width="12.140625" style="88" customWidth="1"/>
    <col min="14352" max="14352" width="11.7109375" style="88" customWidth="1"/>
    <col min="14353" max="14353" width="11" style="88" customWidth="1"/>
    <col min="14354" max="14354" width="10.85546875" style="88" customWidth="1"/>
    <col min="14355" max="14355" width="11.42578125" style="88" customWidth="1"/>
    <col min="14356" max="14592" width="9.140625" style="88"/>
    <col min="14593" max="14593" width="9" style="88" bestFit="1" customWidth="1"/>
    <col min="14594" max="14594" width="61.7109375" style="88" customWidth="1"/>
    <col min="14595" max="14595" width="9.7109375" style="88" bestFit="1" customWidth="1"/>
    <col min="14596" max="14596" width="11.5703125" style="88" bestFit="1" customWidth="1"/>
    <col min="14597" max="14598" width="8.5703125" style="88" bestFit="1" customWidth="1"/>
    <col min="14599" max="14599" width="1" style="88" customWidth="1"/>
    <col min="14600" max="14600" width="10.42578125" style="88" customWidth="1"/>
    <col min="14601" max="14601" width="9.5703125" style="88" bestFit="1" customWidth="1"/>
    <col min="14602" max="14605" width="9.42578125" style="88" customWidth="1"/>
    <col min="14606" max="14607" width="12.140625" style="88" customWidth="1"/>
    <col min="14608" max="14608" width="11.7109375" style="88" customWidth="1"/>
    <col min="14609" max="14609" width="11" style="88" customWidth="1"/>
    <col min="14610" max="14610" width="10.85546875" style="88" customWidth="1"/>
    <col min="14611" max="14611" width="11.42578125" style="88" customWidth="1"/>
    <col min="14612" max="14848" width="9.140625" style="88"/>
    <col min="14849" max="14849" width="9" style="88" bestFit="1" customWidth="1"/>
    <col min="14850" max="14850" width="61.7109375" style="88" customWidth="1"/>
    <col min="14851" max="14851" width="9.7109375" style="88" bestFit="1" customWidth="1"/>
    <col min="14852" max="14852" width="11.5703125" style="88" bestFit="1" customWidth="1"/>
    <col min="14853" max="14854" width="8.5703125" style="88" bestFit="1" customWidth="1"/>
    <col min="14855" max="14855" width="1" style="88" customWidth="1"/>
    <col min="14856" max="14856" width="10.42578125" style="88" customWidth="1"/>
    <col min="14857" max="14857" width="9.5703125" style="88" bestFit="1" customWidth="1"/>
    <col min="14858" max="14861" width="9.42578125" style="88" customWidth="1"/>
    <col min="14862" max="14863" width="12.140625" style="88" customWidth="1"/>
    <col min="14864" max="14864" width="11.7109375" style="88" customWidth="1"/>
    <col min="14865" max="14865" width="11" style="88" customWidth="1"/>
    <col min="14866" max="14866" width="10.85546875" style="88" customWidth="1"/>
    <col min="14867" max="14867" width="11.42578125" style="88" customWidth="1"/>
    <col min="14868" max="15104" width="9.140625" style="88"/>
    <col min="15105" max="15105" width="9" style="88" bestFit="1" customWidth="1"/>
    <col min="15106" max="15106" width="61.7109375" style="88" customWidth="1"/>
    <col min="15107" max="15107" width="9.7109375" style="88" bestFit="1" customWidth="1"/>
    <col min="15108" max="15108" width="11.5703125" style="88" bestFit="1" customWidth="1"/>
    <col min="15109" max="15110" width="8.5703125" style="88" bestFit="1" customWidth="1"/>
    <col min="15111" max="15111" width="1" style="88" customWidth="1"/>
    <col min="15112" max="15112" width="10.42578125" style="88" customWidth="1"/>
    <col min="15113" max="15113" width="9.5703125" style="88" bestFit="1" customWidth="1"/>
    <col min="15114" max="15117" width="9.42578125" style="88" customWidth="1"/>
    <col min="15118" max="15119" width="12.140625" style="88" customWidth="1"/>
    <col min="15120" max="15120" width="11.7109375" style="88" customWidth="1"/>
    <col min="15121" max="15121" width="11" style="88" customWidth="1"/>
    <col min="15122" max="15122" width="10.85546875" style="88" customWidth="1"/>
    <col min="15123" max="15123" width="11.42578125" style="88" customWidth="1"/>
    <col min="15124" max="15360" width="9.140625" style="88"/>
    <col min="15361" max="15361" width="9" style="88" bestFit="1" customWidth="1"/>
    <col min="15362" max="15362" width="61.7109375" style="88" customWidth="1"/>
    <col min="15363" max="15363" width="9.7109375" style="88" bestFit="1" customWidth="1"/>
    <col min="15364" max="15364" width="11.5703125" style="88" bestFit="1" customWidth="1"/>
    <col min="15365" max="15366" width="8.5703125" style="88" bestFit="1" customWidth="1"/>
    <col min="15367" max="15367" width="1" style="88" customWidth="1"/>
    <col min="15368" max="15368" width="10.42578125" style="88" customWidth="1"/>
    <col min="15369" max="15369" width="9.5703125" style="88" bestFit="1" customWidth="1"/>
    <col min="15370" max="15373" width="9.42578125" style="88" customWidth="1"/>
    <col min="15374" max="15375" width="12.140625" style="88" customWidth="1"/>
    <col min="15376" max="15376" width="11.7109375" style="88" customWidth="1"/>
    <col min="15377" max="15377" width="11" style="88" customWidth="1"/>
    <col min="15378" max="15378" width="10.85546875" style="88" customWidth="1"/>
    <col min="15379" max="15379" width="11.42578125" style="88" customWidth="1"/>
    <col min="15380" max="15616" width="9.140625" style="88"/>
    <col min="15617" max="15617" width="9" style="88" bestFit="1" customWidth="1"/>
    <col min="15618" max="15618" width="61.7109375" style="88" customWidth="1"/>
    <col min="15619" max="15619" width="9.7109375" style="88" bestFit="1" customWidth="1"/>
    <col min="15620" max="15620" width="11.5703125" style="88" bestFit="1" customWidth="1"/>
    <col min="15621" max="15622" width="8.5703125" style="88" bestFit="1" customWidth="1"/>
    <col min="15623" max="15623" width="1" style="88" customWidth="1"/>
    <col min="15624" max="15624" width="10.42578125" style="88" customWidth="1"/>
    <col min="15625" max="15625" width="9.5703125" style="88" bestFit="1" customWidth="1"/>
    <col min="15626" max="15629" width="9.42578125" style="88" customWidth="1"/>
    <col min="15630" max="15631" width="12.140625" style="88" customWidth="1"/>
    <col min="15632" max="15632" width="11.7109375" style="88" customWidth="1"/>
    <col min="15633" max="15633" width="11" style="88" customWidth="1"/>
    <col min="15634" max="15634" width="10.85546875" style="88" customWidth="1"/>
    <col min="15635" max="15635" width="11.42578125" style="88" customWidth="1"/>
    <col min="15636" max="15872" width="9.140625" style="88"/>
    <col min="15873" max="15873" width="9" style="88" bestFit="1" customWidth="1"/>
    <col min="15874" max="15874" width="61.7109375" style="88" customWidth="1"/>
    <col min="15875" max="15875" width="9.7109375" style="88" bestFit="1" customWidth="1"/>
    <col min="15876" max="15876" width="11.5703125" style="88" bestFit="1" customWidth="1"/>
    <col min="15877" max="15878" width="8.5703125" style="88" bestFit="1" customWidth="1"/>
    <col min="15879" max="15879" width="1" style="88" customWidth="1"/>
    <col min="15880" max="15880" width="10.42578125" style="88" customWidth="1"/>
    <col min="15881" max="15881" width="9.5703125" style="88" bestFit="1" customWidth="1"/>
    <col min="15882" max="15885" width="9.42578125" style="88" customWidth="1"/>
    <col min="15886" max="15887" width="12.140625" style="88" customWidth="1"/>
    <col min="15888" max="15888" width="11.7109375" style="88" customWidth="1"/>
    <col min="15889" max="15889" width="11" style="88" customWidth="1"/>
    <col min="15890" max="15890" width="10.85546875" style="88" customWidth="1"/>
    <col min="15891" max="15891" width="11.42578125" style="88" customWidth="1"/>
    <col min="15892" max="16128" width="9.140625" style="88"/>
    <col min="16129" max="16129" width="9" style="88" bestFit="1" customWidth="1"/>
    <col min="16130" max="16130" width="61.7109375" style="88" customWidth="1"/>
    <col min="16131" max="16131" width="9.7109375" style="88" bestFit="1" customWidth="1"/>
    <col min="16132" max="16132" width="11.5703125" style="88" bestFit="1" customWidth="1"/>
    <col min="16133" max="16134" width="8.5703125" style="88" bestFit="1" customWidth="1"/>
    <col min="16135" max="16135" width="1" style="88" customWidth="1"/>
    <col min="16136" max="16136" width="10.42578125" style="88" customWidth="1"/>
    <col min="16137" max="16137" width="9.5703125" style="88" bestFit="1" customWidth="1"/>
    <col min="16138" max="16141" width="9.42578125" style="88" customWidth="1"/>
    <col min="16142" max="16143" width="12.140625" style="88" customWidth="1"/>
    <col min="16144" max="16144" width="11.7109375" style="88" customWidth="1"/>
    <col min="16145" max="16145" width="11" style="88" customWidth="1"/>
    <col min="16146" max="16146" width="10.85546875" style="88" customWidth="1"/>
    <col min="16147" max="16147" width="11.42578125" style="88" customWidth="1"/>
    <col min="16148" max="16384" width="9.140625" style="88"/>
  </cols>
  <sheetData>
    <row r="1" spans="1:19" ht="15.75">
      <c r="A1" s="1398" t="s">
        <v>462</v>
      </c>
      <c r="B1" s="1396"/>
      <c r="C1" s="1396"/>
      <c r="D1" s="1396"/>
      <c r="E1" s="1396"/>
      <c r="F1" s="1396"/>
      <c r="G1" s="1396"/>
      <c r="H1" s="1396"/>
      <c r="I1" s="1396"/>
      <c r="J1" s="1396"/>
      <c r="K1" s="1396"/>
      <c r="L1" s="1396"/>
      <c r="M1" s="1396"/>
      <c r="N1" s="1396"/>
      <c r="O1" s="1396"/>
      <c r="P1" s="1396"/>
      <c r="Q1" s="1396"/>
      <c r="R1" s="1396"/>
      <c r="S1" s="1397"/>
    </row>
    <row r="2" spans="1:19">
      <c r="A2"/>
      <c r="B2" s="106"/>
      <c r="C2" s="95"/>
      <c r="D2" s="95"/>
      <c r="E2" s="95"/>
      <c r="F2" s="108"/>
      <c r="G2" s="108"/>
      <c r="I2" s="108"/>
      <c r="J2" s="108"/>
      <c r="K2" s="108"/>
      <c r="L2" s="108"/>
      <c r="M2" s="108"/>
      <c r="N2" s="108"/>
    </row>
    <row r="3" spans="1:19">
      <c r="A3" s="91"/>
      <c r="B3" s="110"/>
      <c r="C3" s="220" t="s">
        <v>87</v>
      </c>
      <c r="D3" s="169"/>
      <c r="E3" s="169"/>
      <c r="F3" s="170"/>
      <c r="G3" s="114"/>
      <c r="H3" s="1390" t="s">
        <v>225</v>
      </c>
      <c r="I3" s="1390"/>
      <c r="J3" s="1390"/>
      <c r="K3" s="1390"/>
      <c r="L3" s="1390"/>
      <c r="M3" s="1390"/>
      <c r="N3" s="1391" t="s">
        <v>226</v>
      </c>
      <c r="O3" s="1391"/>
      <c r="P3" s="1391"/>
      <c r="Q3" s="1391"/>
      <c r="R3" s="1391"/>
      <c r="S3" s="1391"/>
    </row>
    <row r="4" spans="1:19">
      <c r="A4" s="171" t="s">
        <v>88</v>
      </c>
      <c r="B4" s="116" t="s">
        <v>89</v>
      </c>
      <c r="C4" s="172" t="s">
        <v>90</v>
      </c>
      <c r="D4" s="172" t="s">
        <v>91</v>
      </c>
      <c r="E4" s="172" t="s">
        <v>92</v>
      </c>
      <c r="F4" s="173" t="s">
        <v>0</v>
      </c>
      <c r="G4" s="119"/>
      <c r="H4" s="120">
        <v>2015</v>
      </c>
      <c r="I4" s="120">
        <v>2016</v>
      </c>
      <c r="J4" s="120">
        <v>2017</v>
      </c>
      <c r="K4" s="120">
        <v>2018</v>
      </c>
      <c r="L4" s="120">
        <v>2019</v>
      </c>
      <c r="M4" s="120">
        <v>2020</v>
      </c>
      <c r="N4" s="120">
        <v>2015</v>
      </c>
      <c r="O4" s="120">
        <v>2016</v>
      </c>
      <c r="P4" s="120">
        <v>2017</v>
      </c>
      <c r="Q4" s="120">
        <v>2018</v>
      </c>
      <c r="R4" s="120">
        <v>2019</v>
      </c>
      <c r="S4" s="120">
        <v>2020</v>
      </c>
    </row>
    <row r="5" spans="1:19">
      <c r="A5" s="128" t="s">
        <v>93</v>
      </c>
      <c r="B5" s="122" t="s">
        <v>94</v>
      </c>
      <c r="C5" s="124" t="s">
        <v>95</v>
      </c>
      <c r="D5" s="124" t="s">
        <v>96</v>
      </c>
      <c r="E5" s="124" t="s">
        <v>86</v>
      </c>
      <c r="F5" s="174" t="s">
        <v>98</v>
      </c>
      <c r="G5" s="126"/>
      <c r="H5" s="127"/>
      <c r="I5" s="127"/>
      <c r="J5" s="127"/>
      <c r="K5" s="127"/>
      <c r="L5" s="127"/>
      <c r="M5" s="127"/>
      <c r="N5" s="127"/>
      <c r="O5" s="127"/>
      <c r="P5" s="128"/>
      <c r="Q5" s="128"/>
      <c r="R5" s="128"/>
      <c r="S5" s="128"/>
    </row>
    <row r="6" spans="1:19">
      <c r="A6" s="171"/>
      <c r="B6" s="129" t="s">
        <v>99</v>
      </c>
      <c r="C6" s="176"/>
      <c r="D6" s="177"/>
      <c r="E6" s="177"/>
      <c r="F6" s="178"/>
      <c r="G6" s="132"/>
      <c r="H6" s="133"/>
      <c r="I6" s="133"/>
      <c r="J6" s="133"/>
      <c r="K6" s="133"/>
      <c r="L6" s="133"/>
      <c r="M6" s="133"/>
      <c r="N6" s="91"/>
      <c r="O6" s="91"/>
      <c r="P6" s="91"/>
      <c r="Q6" s="91"/>
      <c r="R6" s="91"/>
      <c r="S6" s="91"/>
    </row>
    <row r="7" spans="1:19">
      <c r="A7" s="92"/>
      <c r="B7" s="134"/>
      <c r="C7" s="176"/>
      <c r="D7" s="180"/>
      <c r="E7" s="180"/>
      <c r="F7" s="176"/>
      <c r="G7" s="135"/>
      <c r="H7" s="136"/>
      <c r="I7" s="136"/>
      <c r="J7" s="136"/>
      <c r="K7" s="136"/>
      <c r="L7" s="136"/>
      <c r="M7" s="136"/>
      <c r="N7" s="92"/>
      <c r="O7" s="92"/>
      <c r="P7" s="92"/>
      <c r="Q7" s="92"/>
      <c r="R7" s="92"/>
      <c r="S7" s="92"/>
    </row>
    <row r="8" spans="1:19">
      <c r="A8" s="181">
        <v>1.1000000000000001</v>
      </c>
      <c r="B8" s="134" t="s">
        <v>162</v>
      </c>
      <c r="C8" s="512">
        <v>6.0693641618497121E-2</v>
      </c>
      <c r="D8" s="134" t="str">
        <f>Inputs!$D$82</f>
        <v>Support staff</v>
      </c>
      <c r="E8" s="222">
        <v>1</v>
      </c>
      <c r="F8" s="130">
        <f>C8*E8</f>
        <v>6.0693641618497121E-2</v>
      </c>
      <c r="G8" s="135"/>
      <c r="H8" s="971">
        <f>Inputs!L$82</f>
        <v>68.441017362959727</v>
      </c>
      <c r="I8" s="971">
        <f>Inputs!M$82</f>
        <v>69.791189569063036</v>
      </c>
      <c r="J8" s="971">
        <f>Inputs!N$82</f>
        <v>71.02222509185215</v>
      </c>
      <c r="K8" s="971">
        <f>Inputs!O$82</f>
        <v>72.274974651437702</v>
      </c>
      <c r="L8" s="971">
        <f>Inputs!P$82</f>
        <v>73.549821258208297</v>
      </c>
      <c r="M8" s="971">
        <f>Inputs!Q$82</f>
        <v>74.847154678410959</v>
      </c>
      <c r="N8" s="971">
        <f t="shared" ref="N8:S8" si="0">H8*$F8</f>
        <v>4.1539345798328169</v>
      </c>
      <c r="O8" s="971">
        <f t="shared" si="0"/>
        <v>4.2358814478333064</v>
      </c>
      <c r="P8" s="971">
        <f t="shared" si="0"/>
        <v>4.3105974766731086</v>
      </c>
      <c r="Q8" s="971">
        <f t="shared" si="0"/>
        <v>4.3866314094803238</v>
      </c>
      <c r="R8" s="971">
        <f t="shared" si="0"/>
        <v>4.4640064925502152</v>
      </c>
      <c r="S8" s="971">
        <f t="shared" si="0"/>
        <v>4.5427463822156948</v>
      </c>
    </row>
    <row r="9" spans="1:19">
      <c r="A9" s="181"/>
      <c r="B9" s="242" t="s">
        <v>163</v>
      </c>
      <c r="C9" s="512"/>
      <c r="D9" s="134"/>
      <c r="E9" s="222"/>
      <c r="F9" s="130"/>
      <c r="G9" s="135"/>
      <c r="H9" s="982"/>
      <c r="I9" s="982"/>
      <c r="J9" s="982"/>
      <c r="K9" s="982"/>
      <c r="L9" s="982"/>
      <c r="M9" s="982"/>
      <c r="N9" s="971"/>
      <c r="O9" s="971"/>
      <c r="P9" s="971"/>
      <c r="Q9" s="971"/>
      <c r="R9" s="971"/>
      <c r="S9" s="971"/>
    </row>
    <row r="10" spans="1:19">
      <c r="A10" s="181"/>
      <c r="B10" s="134" t="s">
        <v>164</v>
      </c>
      <c r="C10" s="512"/>
      <c r="D10" s="134"/>
      <c r="E10" s="222"/>
      <c r="F10" s="130"/>
      <c r="G10" s="135"/>
      <c r="H10" s="982"/>
      <c r="I10" s="982"/>
      <c r="J10" s="982"/>
      <c r="K10" s="982"/>
      <c r="L10" s="982"/>
      <c r="M10" s="982"/>
      <c r="N10" s="971"/>
      <c r="O10" s="971"/>
      <c r="P10" s="971"/>
      <c r="Q10" s="971"/>
      <c r="R10" s="971"/>
      <c r="S10" s="971"/>
    </row>
    <row r="11" spans="1:19">
      <c r="A11" s="181"/>
      <c r="B11" s="242" t="s">
        <v>165</v>
      </c>
      <c r="C11" s="512"/>
      <c r="D11" s="134"/>
      <c r="E11" s="222"/>
      <c r="F11" s="130"/>
      <c r="G11" s="135"/>
      <c r="H11" s="982"/>
      <c r="I11" s="982"/>
      <c r="J11" s="982"/>
      <c r="K11" s="982"/>
      <c r="L11" s="982"/>
      <c r="M11" s="982"/>
      <c r="N11" s="971"/>
      <c r="O11" s="971"/>
      <c r="P11" s="971"/>
      <c r="Q11" s="971"/>
      <c r="R11" s="971"/>
      <c r="S11" s="971"/>
    </row>
    <row r="12" spans="1:19">
      <c r="A12" s="181"/>
      <c r="B12" s="134"/>
      <c r="C12" s="512"/>
      <c r="D12" s="134"/>
      <c r="E12" s="222"/>
      <c r="F12" s="130"/>
      <c r="G12" s="135"/>
      <c r="H12" s="971"/>
      <c r="I12" s="971"/>
      <c r="J12" s="971"/>
      <c r="K12" s="971"/>
      <c r="L12" s="971"/>
      <c r="M12" s="971"/>
      <c r="N12" s="971"/>
      <c r="O12" s="971"/>
      <c r="P12" s="971"/>
      <c r="Q12" s="971"/>
      <c r="R12" s="971"/>
      <c r="S12" s="971"/>
    </row>
    <row r="13" spans="1:19">
      <c r="A13" s="181">
        <v>1.2</v>
      </c>
      <c r="B13" s="134" t="s">
        <v>166</v>
      </c>
      <c r="C13" s="512">
        <v>0.17341040462427745</v>
      </c>
      <c r="D13" s="134" t="str">
        <f>Inputs!$D$82</f>
        <v>Support staff</v>
      </c>
      <c r="E13" s="222">
        <v>1</v>
      </c>
      <c r="F13" s="130">
        <f>C13*E13</f>
        <v>0.17341040462427745</v>
      </c>
      <c r="G13" s="135"/>
      <c r="H13" s="971">
        <f>Inputs!L$82</f>
        <v>68.441017362959727</v>
      </c>
      <c r="I13" s="971">
        <f>Inputs!M$82</f>
        <v>69.791189569063036</v>
      </c>
      <c r="J13" s="971">
        <f>Inputs!N$82</f>
        <v>71.02222509185215</v>
      </c>
      <c r="K13" s="971">
        <f>Inputs!O$82</f>
        <v>72.274974651437702</v>
      </c>
      <c r="L13" s="971">
        <f>Inputs!P$82</f>
        <v>73.549821258208297</v>
      </c>
      <c r="M13" s="971">
        <f>Inputs!Q$82</f>
        <v>74.847154678410959</v>
      </c>
      <c r="N13" s="971">
        <f t="shared" ref="N13:S13" si="1">H13*$F13</f>
        <v>11.868384513808046</v>
      </c>
      <c r="O13" s="971">
        <f t="shared" si="1"/>
        <v>12.102518422380873</v>
      </c>
      <c r="P13" s="971">
        <f t="shared" si="1"/>
        <v>12.315992790494592</v>
      </c>
      <c r="Q13" s="971">
        <f t="shared" si="1"/>
        <v>12.533232598515209</v>
      </c>
      <c r="R13" s="971">
        <f t="shared" si="1"/>
        <v>12.754304264429184</v>
      </c>
      <c r="S13" s="971">
        <f t="shared" si="1"/>
        <v>12.979275377759125</v>
      </c>
    </row>
    <row r="14" spans="1:19">
      <c r="A14" s="181"/>
      <c r="B14" s="134"/>
      <c r="C14" s="512"/>
      <c r="D14" s="134"/>
      <c r="E14" s="222"/>
      <c r="F14" s="130"/>
      <c r="G14" s="135"/>
      <c r="H14" s="971"/>
      <c r="I14" s="971"/>
      <c r="J14" s="971"/>
      <c r="K14" s="971"/>
      <c r="L14" s="971"/>
      <c r="M14" s="971"/>
      <c r="N14" s="971"/>
      <c r="O14" s="971"/>
      <c r="P14" s="971"/>
      <c r="Q14" s="971"/>
      <c r="R14" s="971"/>
      <c r="S14" s="971"/>
    </row>
    <row r="15" spans="1:19">
      <c r="A15" s="181">
        <v>1.3</v>
      </c>
      <c r="B15" s="180" t="s">
        <v>167</v>
      </c>
      <c r="C15" s="512">
        <v>6.936416184971099E-2</v>
      </c>
      <c r="D15" s="134" t="str">
        <f>Inputs!$D$82</f>
        <v>Support staff</v>
      </c>
      <c r="E15" s="222">
        <v>1</v>
      </c>
      <c r="F15" s="130">
        <f>C15*E15</f>
        <v>6.936416184971099E-2</v>
      </c>
      <c r="G15" s="135"/>
      <c r="H15" s="971">
        <f>Inputs!L$82</f>
        <v>68.441017362959727</v>
      </c>
      <c r="I15" s="971">
        <f>Inputs!M$82</f>
        <v>69.791189569063036</v>
      </c>
      <c r="J15" s="971">
        <f>Inputs!N$82</f>
        <v>71.02222509185215</v>
      </c>
      <c r="K15" s="971">
        <f>Inputs!O$82</f>
        <v>72.274974651437702</v>
      </c>
      <c r="L15" s="971">
        <f>Inputs!P$82</f>
        <v>73.549821258208297</v>
      </c>
      <c r="M15" s="971">
        <f>Inputs!Q$82</f>
        <v>74.847154678410959</v>
      </c>
      <c r="N15" s="971">
        <f t="shared" ref="N15:S15" si="2">H15*$F15</f>
        <v>4.7473538055232183</v>
      </c>
      <c r="O15" s="971">
        <f t="shared" si="2"/>
        <v>4.8410073689523498</v>
      </c>
      <c r="P15" s="971">
        <f t="shared" si="2"/>
        <v>4.9263971161978377</v>
      </c>
      <c r="Q15" s="971">
        <f t="shared" si="2"/>
        <v>5.0132930394060837</v>
      </c>
      <c r="R15" s="971">
        <f t="shared" si="2"/>
        <v>5.1017217057716744</v>
      </c>
      <c r="S15" s="971">
        <f t="shared" si="2"/>
        <v>5.191710151103651</v>
      </c>
    </row>
    <row r="16" spans="1:19">
      <c r="A16" s="181"/>
      <c r="B16" s="180"/>
      <c r="C16" s="512"/>
      <c r="D16" s="134"/>
      <c r="E16" s="222"/>
      <c r="F16" s="130"/>
      <c r="G16" s="135"/>
      <c r="H16" s="971"/>
      <c r="I16" s="971"/>
      <c r="J16" s="971"/>
      <c r="K16" s="971"/>
      <c r="L16" s="971"/>
      <c r="M16" s="971"/>
      <c r="N16" s="971"/>
      <c r="O16" s="971"/>
      <c r="P16" s="971"/>
      <c r="Q16" s="971"/>
      <c r="R16" s="971"/>
      <c r="S16" s="971"/>
    </row>
    <row r="17" spans="1:19">
      <c r="A17" s="181"/>
      <c r="B17" s="134"/>
      <c r="C17" s="512"/>
      <c r="D17" s="134"/>
      <c r="E17" s="222"/>
      <c r="F17" s="130"/>
      <c r="G17" s="135"/>
      <c r="H17" s="971"/>
      <c r="I17" s="971"/>
      <c r="J17" s="971"/>
      <c r="K17" s="971"/>
      <c r="L17" s="971"/>
      <c r="M17" s="971"/>
      <c r="N17" s="971"/>
      <c r="O17" s="971"/>
      <c r="P17" s="971"/>
      <c r="Q17" s="971"/>
      <c r="R17" s="971"/>
      <c r="S17" s="971"/>
    </row>
    <row r="18" spans="1:19">
      <c r="A18" s="181">
        <v>1.4</v>
      </c>
      <c r="B18" s="134" t="s">
        <v>186</v>
      </c>
      <c r="C18" s="512">
        <v>6.936416184971099E-2</v>
      </c>
      <c r="D18" s="134" t="str">
        <f>Inputs!$D$82</f>
        <v>Support staff</v>
      </c>
      <c r="E18" s="222">
        <v>1</v>
      </c>
      <c r="F18" s="130">
        <f>C18*E18</f>
        <v>6.936416184971099E-2</v>
      </c>
      <c r="G18" s="135"/>
      <c r="H18" s="971">
        <f>Inputs!L$82</f>
        <v>68.441017362959727</v>
      </c>
      <c r="I18" s="971">
        <f>Inputs!M$82</f>
        <v>69.791189569063036</v>
      </c>
      <c r="J18" s="971">
        <f>Inputs!N$82</f>
        <v>71.02222509185215</v>
      </c>
      <c r="K18" s="971">
        <f>Inputs!O$82</f>
        <v>72.274974651437702</v>
      </c>
      <c r="L18" s="971">
        <f>Inputs!P$82</f>
        <v>73.549821258208297</v>
      </c>
      <c r="M18" s="971">
        <f>Inputs!Q$82</f>
        <v>74.847154678410959</v>
      </c>
      <c r="N18" s="971">
        <f t="shared" ref="N18:S18" si="3">H18*$F18</f>
        <v>4.7473538055232183</v>
      </c>
      <c r="O18" s="971">
        <f t="shared" si="3"/>
        <v>4.8410073689523498</v>
      </c>
      <c r="P18" s="971">
        <f t="shared" si="3"/>
        <v>4.9263971161978377</v>
      </c>
      <c r="Q18" s="971">
        <f t="shared" si="3"/>
        <v>5.0132930394060837</v>
      </c>
      <c r="R18" s="971">
        <f t="shared" si="3"/>
        <v>5.1017217057716744</v>
      </c>
      <c r="S18" s="971">
        <f t="shared" si="3"/>
        <v>5.191710151103651</v>
      </c>
    </row>
    <row r="19" spans="1:19">
      <c r="A19" s="181"/>
      <c r="B19" s="134" t="s">
        <v>187</v>
      </c>
      <c r="C19" s="512"/>
      <c r="D19" s="134"/>
      <c r="E19" s="222"/>
      <c r="F19" s="130"/>
      <c r="G19" s="135"/>
      <c r="H19" s="971"/>
      <c r="I19" s="971"/>
      <c r="J19" s="971"/>
      <c r="K19" s="971"/>
      <c r="L19" s="971"/>
      <c r="M19" s="971"/>
      <c r="N19" s="971"/>
      <c r="O19" s="971"/>
      <c r="P19" s="971"/>
      <c r="Q19" s="971"/>
      <c r="R19" s="971"/>
      <c r="S19" s="971"/>
    </row>
    <row r="20" spans="1:19">
      <c r="A20" s="181"/>
      <c r="B20" s="134"/>
      <c r="C20" s="512"/>
      <c r="D20" s="134"/>
      <c r="E20" s="222"/>
      <c r="F20" s="130"/>
      <c r="G20" s="135"/>
      <c r="H20" s="982"/>
      <c r="I20" s="982"/>
      <c r="J20" s="982"/>
      <c r="K20" s="982"/>
      <c r="L20" s="982"/>
      <c r="M20" s="982"/>
      <c r="N20" s="971"/>
      <c r="O20" s="971"/>
      <c r="P20" s="971"/>
      <c r="Q20" s="971"/>
      <c r="R20" s="971"/>
      <c r="S20" s="971"/>
    </row>
    <row r="21" spans="1:19">
      <c r="A21" s="181">
        <v>1.5</v>
      </c>
      <c r="B21" s="134" t="s">
        <v>170</v>
      </c>
      <c r="C21" s="512">
        <v>6.0693641618497121E-2</v>
      </c>
      <c r="D21" s="134" t="str">
        <f>Inputs!$D$82</f>
        <v>Support staff</v>
      </c>
      <c r="E21" s="222">
        <v>1</v>
      </c>
      <c r="F21" s="130">
        <f>C21*E21</f>
        <v>6.0693641618497121E-2</v>
      </c>
      <c r="G21" s="135"/>
      <c r="H21" s="971">
        <f>Inputs!L$82</f>
        <v>68.441017362959727</v>
      </c>
      <c r="I21" s="971">
        <f>Inputs!M$82</f>
        <v>69.791189569063036</v>
      </c>
      <c r="J21" s="971">
        <f>Inputs!N$82</f>
        <v>71.02222509185215</v>
      </c>
      <c r="K21" s="971">
        <f>Inputs!O$82</f>
        <v>72.274974651437702</v>
      </c>
      <c r="L21" s="971">
        <f>Inputs!P$82</f>
        <v>73.549821258208297</v>
      </c>
      <c r="M21" s="971">
        <f>Inputs!Q$82</f>
        <v>74.847154678410959</v>
      </c>
      <c r="N21" s="971">
        <f t="shared" ref="N21:S21" si="4">H21*$F21</f>
        <v>4.1539345798328169</v>
      </c>
      <c r="O21" s="971">
        <f t="shared" si="4"/>
        <v>4.2358814478333064</v>
      </c>
      <c r="P21" s="971">
        <f t="shared" si="4"/>
        <v>4.3105974766731086</v>
      </c>
      <c r="Q21" s="971">
        <f t="shared" si="4"/>
        <v>4.3866314094803238</v>
      </c>
      <c r="R21" s="971">
        <f t="shared" si="4"/>
        <v>4.4640064925502152</v>
      </c>
      <c r="S21" s="971">
        <f t="shared" si="4"/>
        <v>4.5427463822156948</v>
      </c>
    </row>
    <row r="22" spans="1:19">
      <c r="A22" s="92"/>
      <c r="B22" s="134" t="s">
        <v>138</v>
      </c>
      <c r="C22" s="512"/>
      <c r="D22" s="134"/>
      <c r="E22" s="222"/>
      <c r="F22" s="130"/>
      <c r="G22" s="135"/>
      <c r="H22" s="982"/>
      <c r="I22" s="982"/>
      <c r="J22" s="982"/>
      <c r="K22" s="982"/>
      <c r="L22" s="982"/>
      <c r="M22" s="982"/>
      <c r="N22" s="971"/>
      <c r="O22" s="971"/>
      <c r="P22" s="971"/>
      <c r="Q22" s="971"/>
      <c r="R22" s="971"/>
      <c r="S22" s="971"/>
    </row>
    <row r="23" spans="1:19">
      <c r="A23" s="92"/>
      <c r="B23" s="134"/>
      <c r="C23" s="512"/>
      <c r="D23" s="134"/>
      <c r="E23" s="222"/>
      <c r="F23" s="130"/>
      <c r="G23" s="135"/>
      <c r="H23" s="971"/>
      <c r="I23" s="971"/>
      <c r="J23" s="971"/>
      <c r="K23" s="971"/>
      <c r="L23" s="971"/>
      <c r="M23" s="971"/>
      <c r="N23" s="971"/>
      <c r="O23" s="971"/>
      <c r="P23" s="971"/>
      <c r="Q23" s="971"/>
      <c r="R23" s="971"/>
      <c r="S23" s="971"/>
    </row>
    <row r="24" spans="1:19">
      <c r="A24" s="181">
        <v>1.6</v>
      </c>
      <c r="B24" s="180" t="s">
        <v>171</v>
      </c>
      <c r="C24" s="512">
        <v>0</v>
      </c>
      <c r="D24" s="134" t="str">
        <f>Inputs!$D$82</f>
        <v>Support staff</v>
      </c>
      <c r="E24" s="222">
        <v>1</v>
      </c>
      <c r="F24" s="130">
        <f>C24*E24</f>
        <v>0</v>
      </c>
      <c r="G24" s="135"/>
      <c r="H24" s="971">
        <f>Inputs!L$82</f>
        <v>68.441017362959727</v>
      </c>
      <c r="I24" s="971">
        <f>Inputs!M$82</f>
        <v>69.791189569063036</v>
      </c>
      <c r="J24" s="971">
        <f>Inputs!N$82</f>
        <v>71.02222509185215</v>
      </c>
      <c r="K24" s="971">
        <f>Inputs!O$82</f>
        <v>72.274974651437702</v>
      </c>
      <c r="L24" s="971">
        <f>Inputs!P$82</f>
        <v>73.549821258208297</v>
      </c>
      <c r="M24" s="971">
        <f>Inputs!Q$82</f>
        <v>74.847154678410959</v>
      </c>
      <c r="N24" s="971">
        <f t="shared" ref="N24:S24" si="5">H24*$F24</f>
        <v>0</v>
      </c>
      <c r="O24" s="971">
        <f t="shared" si="5"/>
        <v>0</v>
      </c>
      <c r="P24" s="971">
        <f t="shared" si="5"/>
        <v>0</v>
      </c>
      <c r="Q24" s="971">
        <f t="shared" si="5"/>
        <v>0</v>
      </c>
      <c r="R24" s="971">
        <f t="shared" si="5"/>
        <v>0</v>
      </c>
      <c r="S24" s="971">
        <f t="shared" si="5"/>
        <v>0</v>
      </c>
    </row>
    <row r="25" spans="1:19">
      <c r="A25" s="181"/>
      <c r="B25" s="134"/>
      <c r="C25" s="130"/>
      <c r="D25" s="134"/>
      <c r="E25" s="222"/>
      <c r="F25" s="176"/>
      <c r="G25" s="135"/>
      <c r="H25" s="971"/>
      <c r="I25" s="971"/>
      <c r="J25" s="971"/>
      <c r="K25" s="971"/>
      <c r="L25" s="971"/>
      <c r="M25" s="971"/>
      <c r="N25" s="971"/>
      <c r="O25" s="971"/>
      <c r="P25" s="971"/>
      <c r="Q25" s="971"/>
      <c r="R25" s="971"/>
      <c r="S25" s="971"/>
    </row>
    <row r="26" spans="1:19">
      <c r="A26" s="94"/>
      <c r="B26" s="141" t="s">
        <v>44</v>
      </c>
      <c r="C26" s="183">
        <f>SUM(C6:C25)</f>
        <v>0.4335260115606937</v>
      </c>
      <c r="D26" s="143"/>
      <c r="E26" s="223"/>
      <c r="F26" s="183">
        <f>SUM(F6:F25)</f>
        <v>0.4335260115606937</v>
      </c>
      <c r="G26" s="144"/>
      <c r="H26" s="995"/>
      <c r="I26" s="995"/>
      <c r="J26" s="995"/>
      <c r="K26" s="995"/>
      <c r="L26" s="995"/>
      <c r="M26" s="995"/>
      <c r="N26" s="996">
        <f t="shared" ref="N26:S26" si="6">SUM(N8:N25)</f>
        <v>29.670961284520118</v>
      </c>
      <c r="O26" s="996">
        <f t="shared" si="6"/>
        <v>30.256296055952188</v>
      </c>
      <c r="P26" s="996">
        <f t="shared" si="6"/>
        <v>30.789981976236483</v>
      </c>
      <c r="Q26" s="996">
        <f t="shared" si="6"/>
        <v>31.33308149628802</v>
      </c>
      <c r="R26" s="996">
        <f t="shared" si="6"/>
        <v>31.885760661072961</v>
      </c>
      <c r="S26" s="996">
        <f t="shared" si="6"/>
        <v>32.448188444397815</v>
      </c>
    </row>
    <row r="27" spans="1:19" s="102" customFormat="1">
      <c r="A27" s="99"/>
      <c r="B27" s="146" t="s">
        <v>103</v>
      </c>
      <c r="C27" s="130"/>
      <c r="D27" s="134"/>
      <c r="E27" s="134"/>
      <c r="F27" s="130"/>
      <c r="G27" s="149"/>
      <c r="H27" s="984"/>
      <c r="I27" s="984"/>
      <c r="J27" s="984"/>
      <c r="K27" s="984"/>
      <c r="L27" s="984"/>
      <c r="M27" s="984"/>
      <c r="N27" s="985"/>
      <c r="O27" s="985"/>
      <c r="P27" s="985"/>
      <c r="Q27" s="985"/>
      <c r="R27" s="985"/>
      <c r="S27" s="985"/>
    </row>
    <row r="28" spans="1:19" s="102" customFormat="1">
      <c r="A28" s="99"/>
      <c r="B28" s="134"/>
      <c r="C28" s="130"/>
      <c r="D28" s="134"/>
      <c r="E28" s="134"/>
      <c r="F28" s="130"/>
      <c r="G28" s="149"/>
      <c r="H28" s="971"/>
      <c r="I28" s="971"/>
      <c r="J28" s="971"/>
      <c r="K28" s="971"/>
      <c r="L28" s="971"/>
      <c r="M28" s="971"/>
      <c r="N28" s="971"/>
      <c r="O28" s="971"/>
      <c r="P28" s="971"/>
      <c r="Q28" s="971"/>
      <c r="R28" s="971"/>
      <c r="S28" s="971"/>
    </row>
    <row r="29" spans="1:19" s="102" customFormat="1">
      <c r="A29" s="137">
        <v>2.1</v>
      </c>
      <c r="B29" s="134" t="s">
        <v>140</v>
      </c>
      <c r="C29" s="512">
        <v>1.4666666666666666</v>
      </c>
      <c r="D29" s="1004" t="str">
        <f>Inputs!$D$81</f>
        <v>Skilled Electrical Worker AH</v>
      </c>
      <c r="E29" s="134">
        <v>2</v>
      </c>
      <c r="F29" s="130">
        <f>E29*C29</f>
        <v>2.9333333333333331</v>
      </c>
      <c r="G29" s="149"/>
      <c r="H29" s="997">
        <f>Inputs!L$81</f>
        <v>143.91156341859428</v>
      </c>
      <c r="I29" s="997">
        <f>Inputs!M$81</f>
        <v>146.75058306720953</v>
      </c>
      <c r="J29" s="997">
        <f>Inputs!N$81</f>
        <v>149.33909290435707</v>
      </c>
      <c r="K29" s="997">
        <f>Inputs!O$81</f>
        <v>151.97326104852442</v>
      </c>
      <c r="L29" s="997">
        <f>Inputs!P$81</f>
        <v>154.65389285921603</v>
      </c>
      <c r="M29" s="997">
        <f>Inputs!Q$81</f>
        <v>157.38180790154269</v>
      </c>
      <c r="N29" s="971">
        <f t="shared" ref="N29:S29" si="7">H29*$F29</f>
        <v>422.14058602787651</v>
      </c>
      <c r="O29" s="971">
        <f t="shared" si="7"/>
        <v>430.46837699714791</v>
      </c>
      <c r="P29" s="971">
        <f t="shared" si="7"/>
        <v>438.06133918611403</v>
      </c>
      <c r="Q29" s="971">
        <f t="shared" si="7"/>
        <v>445.78823240900493</v>
      </c>
      <c r="R29" s="971">
        <f t="shared" si="7"/>
        <v>453.65141905370029</v>
      </c>
      <c r="S29" s="971">
        <f t="shared" si="7"/>
        <v>461.6533031778585</v>
      </c>
    </row>
    <row r="30" spans="1:19" s="102" customFormat="1">
      <c r="A30" s="137"/>
      <c r="B30" s="134"/>
      <c r="C30" s="130"/>
      <c r="D30" s="239"/>
      <c r="E30" s="134"/>
      <c r="F30" s="130"/>
      <c r="G30" s="149"/>
      <c r="H30" s="971"/>
      <c r="I30" s="971"/>
      <c r="J30" s="971"/>
      <c r="K30" s="971"/>
      <c r="L30" s="971"/>
      <c r="M30" s="971"/>
      <c r="N30" s="971"/>
      <c r="O30" s="971"/>
      <c r="P30" s="971"/>
      <c r="Q30" s="971"/>
      <c r="R30" s="971"/>
      <c r="S30" s="971"/>
    </row>
    <row r="31" spans="1:19" s="102" customFormat="1">
      <c r="A31" s="137">
        <v>2.2000000000000002</v>
      </c>
      <c r="B31" s="134"/>
      <c r="C31" s="130"/>
      <c r="D31" s="239"/>
      <c r="E31" s="140"/>
      <c r="F31" s="247"/>
      <c r="G31" s="241"/>
      <c r="H31" s="971"/>
      <c r="I31" s="971"/>
      <c r="J31" s="971"/>
      <c r="K31" s="971"/>
      <c r="L31" s="971"/>
      <c r="M31" s="971"/>
      <c r="N31" s="971"/>
      <c r="O31" s="971"/>
      <c r="P31" s="971"/>
      <c r="Q31" s="971"/>
      <c r="R31" s="971"/>
      <c r="S31" s="971"/>
    </row>
    <row r="32" spans="1:19" s="102" customFormat="1">
      <c r="A32" s="148"/>
      <c r="B32" s="141" t="s">
        <v>44</v>
      </c>
      <c r="C32" s="142">
        <f>SUM(C29:C31)</f>
        <v>1.4666666666666666</v>
      </c>
      <c r="D32" s="143"/>
      <c r="E32" s="143"/>
      <c r="F32" s="142">
        <f>SUM(F29:F31)</f>
        <v>2.9333333333333331</v>
      </c>
      <c r="G32" s="144"/>
      <c r="H32" s="992"/>
      <c r="I32" s="992"/>
      <c r="J32" s="992"/>
      <c r="K32" s="992"/>
      <c r="L32" s="992"/>
      <c r="M32" s="992"/>
      <c r="N32" s="992">
        <f t="shared" ref="N32:S32" si="8">SUM(N29:N31)</f>
        <v>422.14058602787651</v>
      </c>
      <c r="O32" s="992">
        <f t="shared" si="8"/>
        <v>430.46837699714791</v>
      </c>
      <c r="P32" s="992">
        <f t="shared" si="8"/>
        <v>438.06133918611403</v>
      </c>
      <c r="Q32" s="992">
        <f t="shared" si="8"/>
        <v>445.78823240900493</v>
      </c>
      <c r="R32" s="992">
        <f t="shared" si="8"/>
        <v>453.65141905370029</v>
      </c>
      <c r="S32" s="992">
        <f t="shared" si="8"/>
        <v>461.6533031778585</v>
      </c>
    </row>
    <row r="33" spans="1:19" s="102" customFormat="1">
      <c r="A33" s="137"/>
      <c r="B33" s="129" t="s">
        <v>104</v>
      </c>
      <c r="C33" s="130"/>
      <c r="D33" s="134"/>
      <c r="E33" s="134"/>
      <c r="F33" s="130"/>
      <c r="G33" s="149"/>
      <c r="H33" s="971"/>
      <c r="I33" s="971"/>
      <c r="J33" s="971"/>
      <c r="K33" s="971"/>
      <c r="L33" s="971"/>
      <c r="M33" s="971"/>
      <c r="N33" s="971"/>
      <c r="O33" s="971"/>
      <c r="P33" s="971"/>
      <c r="Q33" s="971"/>
      <c r="R33" s="971"/>
      <c r="S33" s="971"/>
    </row>
    <row r="34" spans="1:19" s="102" customFormat="1">
      <c r="A34" s="99"/>
      <c r="B34" s="134"/>
      <c r="C34" s="130"/>
      <c r="D34" s="134"/>
      <c r="E34" s="134"/>
      <c r="F34" s="130"/>
      <c r="G34" s="149"/>
      <c r="H34" s="971"/>
      <c r="I34" s="971"/>
      <c r="J34" s="971"/>
      <c r="K34" s="971"/>
      <c r="L34" s="971"/>
      <c r="M34" s="971"/>
      <c r="N34" s="971"/>
      <c r="O34" s="971"/>
      <c r="P34" s="971"/>
      <c r="Q34" s="971"/>
      <c r="R34" s="971"/>
      <c r="S34" s="971"/>
    </row>
    <row r="35" spans="1:19" s="102" customFormat="1">
      <c r="A35" s="137">
        <v>3.1</v>
      </c>
      <c r="B35" s="134" t="s">
        <v>188</v>
      </c>
      <c r="C35" s="1006">
        <v>2</v>
      </c>
      <c r="D35" s="1004" t="str">
        <f>Inputs!$D$81</f>
        <v>Skilled Electrical Worker AH</v>
      </c>
      <c r="E35" s="134">
        <v>1</v>
      </c>
      <c r="F35" s="130">
        <f>E35*C35</f>
        <v>2</v>
      </c>
      <c r="G35" s="149"/>
      <c r="H35" s="997">
        <f>Inputs!L$81</f>
        <v>143.91156341859428</v>
      </c>
      <c r="I35" s="997">
        <f>Inputs!M$81</f>
        <v>146.75058306720953</v>
      </c>
      <c r="J35" s="997">
        <f>Inputs!N$81</f>
        <v>149.33909290435707</v>
      </c>
      <c r="K35" s="997">
        <f>Inputs!O$81</f>
        <v>151.97326104852442</v>
      </c>
      <c r="L35" s="997">
        <f>Inputs!P$81</f>
        <v>154.65389285921603</v>
      </c>
      <c r="M35" s="997">
        <f>Inputs!Q$81</f>
        <v>157.38180790154269</v>
      </c>
      <c r="N35" s="971">
        <f t="shared" ref="N35:S35" si="9">H35*$F35</f>
        <v>287.82312683718857</v>
      </c>
      <c r="O35" s="971">
        <f t="shared" si="9"/>
        <v>293.50116613441907</v>
      </c>
      <c r="P35" s="971">
        <f t="shared" si="9"/>
        <v>298.67818580871415</v>
      </c>
      <c r="Q35" s="971">
        <f t="shared" si="9"/>
        <v>303.94652209704884</v>
      </c>
      <c r="R35" s="971">
        <f t="shared" si="9"/>
        <v>309.30778571843206</v>
      </c>
      <c r="S35" s="971">
        <f t="shared" si="9"/>
        <v>314.76361580308537</v>
      </c>
    </row>
    <row r="36" spans="1:19" s="102" customFormat="1">
      <c r="A36" s="99"/>
      <c r="B36" s="134"/>
      <c r="C36" s="1007"/>
      <c r="D36" s="134"/>
      <c r="E36" s="134"/>
      <c r="F36" s="130"/>
      <c r="G36" s="149"/>
      <c r="H36" s="984"/>
      <c r="I36" s="984"/>
      <c r="J36" s="984"/>
      <c r="K36" s="984"/>
      <c r="L36" s="984"/>
      <c r="M36" s="984"/>
      <c r="N36" s="998"/>
      <c r="O36" s="998"/>
      <c r="P36" s="998"/>
      <c r="Q36" s="998"/>
      <c r="R36" s="998"/>
      <c r="S36" s="998"/>
    </row>
    <row r="37" spans="1:19" s="102" customFormat="1">
      <c r="A37" s="137">
        <v>3.2</v>
      </c>
      <c r="B37" s="134" t="s">
        <v>189</v>
      </c>
      <c r="C37" s="1006">
        <v>0.5</v>
      </c>
      <c r="D37" s="1004" t="str">
        <f>Inputs!$D$81</f>
        <v>Skilled Electrical Worker AH</v>
      </c>
      <c r="E37" s="134">
        <v>1</v>
      </c>
      <c r="F37" s="130">
        <f>E37*C37</f>
        <v>0.5</v>
      </c>
      <c r="G37" s="149"/>
      <c r="H37" s="997">
        <f>Inputs!L$81</f>
        <v>143.91156341859428</v>
      </c>
      <c r="I37" s="997">
        <f>Inputs!M$81</f>
        <v>146.75058306720953</v>
      </c>
      <c r="J37" s="997">
        <f>Inputs!N$81</f>
        <v>149.33909290435707</v>
      </c>
      <c r="K37" s="997">
        <f>Inputs!O$81</f>
        <v>151.97326104852442</v>
      </c>
      <c r="L37" s="997">
        <f>Inputs!P$81</f>
        <v>154.65389285921603</v>
      </c>
      <c r="M37" s="997">
        <f>Inputs!Q$81</f>
        <v>157.38180790154269</v>
      </c>
      <c r="N37" s="971">
        <f t="shared" ref="N37:S37" si="10">H37*$F37</f>
        <v>71.955781709297142</v>
      </c>
      <c r="O37" s="971">
        <f t="shared" si="10"/>
        <v>73.375291533604766</v>
      </c>
      <c r="P37" s="971">
        <f t="shared" si="10"/>
        <v>74.669546452178537</v>
      </c>
      <c r="Q37" s="971">
        <f t="shared" si="10"/>
        <v>75.98663052426221</v>
      </c>
      <c r="R37" s="971">
        <f t="shared" si="10"/>
        <v>77.326946429608014</v>
      </c>
      <c r="S37" s="971">
        <f t="shared" si="10"/>
        <v>78.690903950771343</v>
      </c>
    </row>
    <row r="38" spans="1:19" s="102" customFormat="1">
      <c r="A38" s="99"/>
      <c r="B38" s="134"/>
      <c r="C38" s="512"/>
      <c r="D38" s="134"/>
      <c r="E38" s="134"/>
      <c r="F38" s="130"/>
      <c r="G38" s="149"/>
      <c r="H38" s="971"/>
      <c r="I38" s="971"/>
      <c r="J38" s="971"/>
      <c r="K38" s="971"/>
      <c r="L38" s="971"/>
      <c r="M38" s="971"/>
      <c r="N38" s="971"/>
      <c r="O38" s="971"/>
      <c r="P38" s="971"/>
      <c r="Q38" s="971"/>
      <c r="R38" s="971"/>
      <c r="S38" s="971"/>
    </row>
    <row r="39" spans="1:19" s="102" customFormat="1">
      <c r="A39" s="137">
        <v>3.3</v>
      </c>
      <c r="B39" s="138" t="s">
        <v>190</v>
      </c>
      <c r="C39" s="607"/>
      <c r="D39" s="1004" t="str">
        <f>Inputs!$D$81</f>
        <v>Skilled Electrical Worker AH</v>
      </c>
      <c r="E39" s="134">
        <v>1</v>
      </c>
      <c r="F39" s="130">
        <f>E39*C39</f>
        <v>0</v>
      </c>
      <c r="G39" s="149"/>
      <c r="H39" s="997">
        <f>Inputs!L$81</f>
        <v>143.91156341859428</v>
      </c>
      <c r="I39" s="997">
        <f>Inputs!M$81</f>
        <v>146.75058306720953</v>
      </c>
      <c r="J39" s="997">
        <f>Inputs!N$81</f>
        <v>149.33909290435707</v>
      </c>
      <c r="K39" s="997">
        <f>Inputs!O$81</f>
        <v>151.97326104852442</v>
      </c>
      <c r="L39" s="997">
        <f>Inputs!P$81</f>
        <v>154.65389285921603</v>
      </c>
      <c r="M39" s="997">
        <f>Inputs!Q$81</f>
        <v>157.38180790154269</v>
      </c>
      <c r="N39" s="971">
        <f t="shared" ref="N39:S39" si="11">H39*$F39</f>
        <v>0</v>
      </c>
      <c r="O39" s="971">
        <f t="shared" si="11"/>
        <v>0</v>
      </c>
      <c r="P39" s="971">
        <f t="shared" si="11"/>
        <v>0</v>
      </c>
      <c r="Q39" s="971">
        <f t="shared" si="11"/>
        <v>0</v>
      </c>
      <c r="R39" s="971">
        <f t="shared" si="11"/>
        <v>0</v>
      </c>
      <c r="S39" s="971">
        <f t="shared" si="11"/>
        <v>0</v>
      </c>
    </row>
    <row r="40" spans="1:19" s="102" customFormat="1">
      <c r="A40" s="137"/>
      <c r="B40" s="138"/>
      <c r="C40" s="512"/>
      <c r="D40" s="134"/>
      <c r="E40" s="134"/>
      <c r="F40" s="130"/>
      <c r="G40" s="149"/>
      <c r="H40" s="984"/>
      <c r="I40" s="984"/>
      <c r="J40" s="984"/>
      <c r="K40" s="984"/>
      <c r="L40" s="984"/>
      <c r="M40" s="984"/>
      <c r="N40" s="998"/>
      <c r="O40" s="998"/>
      <c r="P40" s="998"/>
      <c r="Q40" s="998"/>
      <c r="R40" s="998"/>
      <c r="S40" s="998"/>
    </row>
    <row r="41" spans="1:19" s="102" customFormat="1">
      <c r="A41" s="224">
        <v>3.4</v>
      </c>
      <c r="B41" s="134" t="s">
        <v>176</v>
      </c>
      <c r="C41" s="512">
        <v>1.23</v>
      </c>
      <c r="D41" s="1004" t="str">
        <f>Inputs!$D$81</f>
        <v>Skilled Electrical Worker AH</v>
      </c>
      <c r="E41" s="134">
        <v>1</v>
      </c>
      <c r="F41" s="130">
        <f>E41*C41</f>
        <v>1.23</v>
      </c>
      <c r="G41" s="149"/>
      <c r="H41" s="997">
        <f>Inputs!L$81</f>
        <v>143.91156341859428</v>
      </c>
      <c r="I41" s="997">
        <f>Inputs!M$81</f>
        <v>146.75058306720953</v>
      </c>
      <c r="J41" s="997">
        <f>Inputs!N$81</f>
        <v>149.33909290435707</v>
      </c>
      <c r="K41" s="997">
        <f>Inputs!O$81</f>
        <v>151.97326104852442</v>
      </c>
      <c r="L41" s="997">
        <f>Inputs!P$81</f>
        <v>154.65389285921603</v>
      </c>
      <c r="M41" s="997">
        <f>Inputs!Q$81</f>
        <v>157.38180790154269</v>
      </c>
      <c r="N41" s="971">
        <f t="shared" ref="N41:S41" si="12">H41*$F41</f>
        <v>177.01122300487097</v>
      </c>
      <c r="O41" s="971">
        <f t="shared" si="12"/>
        <v>180.50321717266772</v>
      </c>
      <c r="P41" s="971">
        <f t="shared" si="12"/>
        <v>183.68708427235919</v>
      </c>
      <c r="Q41" s="971">
        <f t="shared" si="12"/>
        <v>186.92711108968504</v>
      </c>
      <c r="R41" s="971">
        <f t="shared" si="12"/>
        <v>190.2242882168357</v>
      </c>
      <c r="S41" s="971">
        <f t="shared" si="12"/>
        <v>193.57962371889749</v>
      </c>
    </row>
    <row r="42" spans="1:19" s="102" customFormat="1">
      <c r="A42" s="99"/>
      <c r="B42" s="134"/>
      <c r="C42" s="512"/>
      <c r="D42" s="134"/>
      <c r="E42" s="134"/>
      <c r="F42" s="130"/>
      <c r="G42" s="149"/>
      <c r="H42" s="984"/>
      <c r="I42" s="984"/>
      <c r="J42" s="984"/>
      <c r="K42" s="984"/>
      <c r="L42" s="984"/>
      <c r="M42" s="984"/>
      <c r="N42" s="998"/>
      <c r="O42" s="998"/>
      <c r="P42" s="998"/>
      <c r="Q42" s="998"/>
      <c r="R42" s="998"/>
      <c r="S42" s="998"/>
    </row>
    <row r="43" spans="1:19" s="102" customFormat="1">
      <c r="A43" s="137">
        <v>3.5</v>
      </c>
      <c r="B43" s="134" t="s">
        <v>191</v>
      </c>
      <c r="C43" s="607"/>
      <c r="D43" s="1004" t="str">
        <f>Inputs!$D$81</f>
        <v>Skilled Electrical Worker AH</v>
      </c>
      <c r="E43" s="134">
        <v>2</v>
      </c>
      <c r="F43" s="130">
        <f>E43*C43</f>
        <v>0</v>
      </c>
      <c r="G43" s="149"/>
      <c r="H43" s="997">
        <f>Inputs!L$81</f>
        <v>143.91156341859428</v>
      </c>
      <c r="I43" s="997">
        <f>Inputs!M$81</f>
        <v>146.75058306720953</v>
      </c>
      <c r="J43" s="997">
        <f>Inputs!N$81</f>
        <v>149.33909290435707</v>
      </c>
      <c r="K43" s="997">
        <f>Inputs!O$81</f>
        <v>151.97326104852442</v>
      </c>
      <c r="L43" s="997">
        <f>Inputs!P$81</f>
        <v>154.65389285921603</v>
      </c>
      <c r="M43" s="997">
        <f>Inputs!Q$81</f>
        <v>157.38180790154269</v>
      </c>
      <c r="N43" s="971">
        <f t="shared" ref="N43:S43" si="13">H43*$F43</f>
        <v>0</v>
      </c>
      <c r="O43" s="971">
        <f t="shared" si="13"/>
        <v>0</v>
      </c>
      <c r="P43" s="971">
        <f t="shared" si="13"/>
        <v>0</v>
      </c>
      <c r="Q43" s="971">
        <f t="shared" si="13"/>
        <v>0</v>
      </c>
      <c r="R43" s="971">
        <f t="shared" si="13"/>
        <v>0</v>
      </c>
      <c r="S43" s="971">
        <f t="shared" si="13"/>
        <v>0</v>
      </c>
    </row>
    <row r="44" spans="1:19" s="102" customFormat="1">
      <c r="A44" s="99"/>
      <c r="B44" s="134"/>
      <c r="C44" s="512"/>
      <c r="D44" s="134"/>
      <c r="E44" s="134"/>
      <c r="F44" s="130"/>
      <c r="G44" s="167"/>
      <c r="H44" s="971"/>
      <c r="I44" s="971"/>
      <c r="J44" s="971"/>
      <c r="K44" s="971"/>
      <c r="L44" s="971"/>
      <c r="M44" s="971"/>
      <c r="N44" s="971"/>
      <c r="O44" s="971"/>
      <c r="P44" s="971"/>
      <c r="Q44" s="971"/>
      <c r="R44" s="971"/>
      <c r="S44" s="971"/>
    </row>
    <row r="45" spans="1:19" s="102" customFormat="1">
      <c r="A45" s="137">
        <v>3.6</v>
      </c>
      <c r="B45" s="134" t="s">
        <v>192</v>
      </c>
      <c r="C45" s="512">
        <v>0.17</v>
      </c>
      <c r="D45" s="1004" t="str">
        <f>Inputs!$D$81</f>
        <v>Skilled Electrical Worker AH</v>
      </c>
      <c r="E45" s="134">
        <v>1</v>
      </c>
      <c r="F45" s="130">
        <f>E45*C45</f>
        <v>0.17</v>
      </c>
      <c r="G45" s="149"/>
      <c r="H45" s="997">
        <f>Inputs!L$81</f>
        <v>143.91156341859428</v>
      </c>
      <c r="I45" s="997">
        <f>Inputs!M$81</f>
        <v>146.75058306720953</v>
      </c>
      <c r="J45" s="997">
        <f>Inputs!N$81</f>
        <v>149.33909290435707</v>
      </c>
      <c r="K45" s="997">
        <f>Inputs!O$81</f>
        <v>151.97326104852442</v>
      </c>
      <c r="L45" s="997">
        <f>Inputs!P$81</f>
        <v>154.65389285921603</v>
      </c>
      <c r="M45" s="997">
        <f>Inputs!Q$81</f>
        <v>157.38180790154269</v>
      </c>
      <c r="N45" s="971">
        <f t="shared" ref="N45:S45" si="14">H45*$F45</f>
        <v>24.46496578116103</v>
      </c>
      <c r="O45" s="971">
        <f t="shared" si="14"/>
        <v>24.947599121425622</v>
      </c>
      <c r="P45" s="971">
        <f t="shared" si="14"/>
        <v>25.387645793740706</v>
      </c>
      <c r="Q45" s="971">
        <f t="shared" si="14"/>
        <v>25.835454378249153</v>
      </c>
      <c r="R45" s="971">
        <f t="shared" si="14"/>
        <v>26.291161786066727</v>
      </c>
      <c r="S45" s="971">
        <f t="shared" si="14"/>
        <v>26.754907343262257</v>
      </c>
    </row>
    <row r="46" spans="1:19" s="102" customFormat="1">
      <c r="A46" s="137"/>
      <c r="B46" s="134"/>
      <c r="C46" s="512"/>
      <c r="D46" s="134"/>
      <c r="E46" s="134"/>
      <c r="F46" s="130"/>
      <c r="G46" s="149"/>
      <c r="H46" s="984"/>
      <c r="I46" s="984"/>
      <c r="J46" s="984"/>
      <c r="K46" s="984"/>
      <c r="L46" s="984"/>
      <c r="M46" s="984"/>
      <c r="N46" s="999"/>
      <c r="O46" s="999"/>
      <c r="P46" s="999"/>
      <c r="Q46" s="999"/>
      <c r="R46" s="999"/>
      <c r="S46" s="999"/>
    </row>
    <row r="47" spans="1:19" s="102" customFormat="1">
      <c r="A47" s="137">
        <v>3.7</v>
      </c>
      <c r="B47" s="134" t="s">
        <v>193</v>
      </c>
      <c r="C47" s="512">
        <v>2.0699999999999998</v>
      </c>
      <c r="D47" s="1004" t="str">
        <f>Inputs!$D$81</f>
        <v>Skilled Electrical Worker AH</v>
      </c>
      <c r="E47" s="134">
        <v>1</v>
      </c>
      <c r="F47" s="130">
        <f>E47*C47</f>
        <v>2.0699999999999998</v>
      </c>
      <c r="G47" s="149"/>
      <c r="H47" s="997">
        <f>Inputs!L$81</f>
        <v>143.91156341859428</v>
      </c>
      <c r="I47" s="997">
        <f>Inputs!M$81</f>
        <v>146.75058306720953</v>
      </c>
      <c r="J47" s="997">
        <f>Inputs!N$81</f>
        <v>149.33909290435707</v>
      </c>
      <c r="K47" s="997">
        <f>Inputs!O$81</f>
        <v>151.97326104852442</v>
      </c>
      <c r="L47" s="997">
        <f>Inputs!P$81</f>
        <v>154.65389285921603</v>
      </c>
      <c r="M47" s="997">
        <f>Inputs!Q$81</f>
        <v>157.38180790154269</v>
      </c>
      <c r="N47" s="971">
        <f t="shared" ref="N47:S47" si="15">H47*$F47</f>
        <v>297.89693627649012</v>
      </c>
      <c r="O47" s="971">
        <f t="shared" si="15"/>
        <v>303.77370694912372</v>
      </c>
      <c r="P47" s="971">
        <f t="shared" si="15"/>
        <v>309.13192231201913</v>
      </c>
      <c r="Q47" s="971">
        <f t="shared" si="15"/>
        <v>314.5846503704455</v>
      </c>
      <c r="R47" s="971">
        <f t="shared" si="15"/>
        <v>320.13355821857715</v>
      </c>
      <c r="S47" s="971">
        <f t="shared" si="15"/>
        <v>325.78034235619333</v>
      </c>
    </row>
    <row r="48" spans="1:19" s="102" customFormat="1">
      <c r="A48" s="137"/>
      <c r="B48" s="134"/>
      <c r="C48" s="512"/>
      <c r="D48" s="134"/>
      <c r="E48" s="134"/>
      <c r="F48" s="130"/>
      <c r="G48" s="135"/>
      <c r="H48" s="982"/>
      <c r="I48" s="982"/>
      <c r="J48" s="982"/>
      <c r="K48" s="982"/>
      <c r="L48" s="982"/>
      <c r="M48" s="982"/>
      <c r="N48" s="971"/>
      <c r="O48" s="971"/>
      <c r="P48" s="971"/>
      <c r="Q48" s="971"/>
      <c r="R48" s="971"/>
      <c r="S48" s="971"/>
    </row>
    <row r="49" spans="1:19" s="102" customFormat="1">
      <c r="A49" s="137">
        <v>3.8</v>
      </c>
      <c r="B49" s="134" t="s">
        <v>194</v>
      </c>
      <c r="C49" s="512">
        <v>0.59</v>
      </c>
      <c r="D49" s="1004" t="str">
        <f>Inputs!$D$81</f>
        <v>Skilled Electrical Worker AH</v>
      </c>
      <c r="E49" s="134">
        <v>2</v>
      </c>
      <c r="F49" s="130">
        <f>E49*C49</f>
        <v>1.18</v>
      </c>
      <c r="G49" s="135"/>
      <c r="H49" s="997">
        <f>Inputs!L$81</f>
        <v>143.91156341859428</v>
      </c>
      <c r="I49" s="997">
        <f>Inputs!M$81</f>
        <v>146.75058306720953</v>
      </c>
      <c r="J49" s="997">
        <f>Inputs!N$81</f>
        <v>149.33909290435707</v>
      </c>
      <c r="K49" s="997">
        <f>Inputs!O$81</f>
        <v>151.97326104852442</v>
      </c>
      <c r="L49" s="997">
        <f>Inputs!P$81</f>
        <v>154.65389285921603</v>
      </c>
      <c r="M49" s="997">
        <f>Inputs!Q$81</f>
        <v>157.38180790154269</v>
      </c>
      <c r="N49" s="971">
        <f t="shared" ref="N49:S49" si="16">H49*$F49</f>
        <v>169.81564483394123</v>
      </c>
      <c r="O49" s="971">
        <f t="shared" si="16"/>
        <v>173.16568801930723</v>
      </c>
      <c r="P49" s="971">
        <f t="shared" si="16"/>
        <v>176.22012962714135</v>
      </c>
      <c r="Q49" s="971">
        <f t="shared" si="16"/>
        <v>179.3284480372588</v>
      </c>
      <c r="R49" s="971">
        <f t="shared" si="16"/>
        <v>182.49159357387489</v>
      </c>
      <c r="S49" s="971">
        <f t="shared" si="16"/>
        <v>185.71053332382036</v>
      </c>
    </row>
    <row r="50" spans="1:19" s="102" customFormat="1">
      <c r="A50" s="148"/>
      <c r="B50" s="141" t="s">
        <v>44</v>
      </c>
      <c r="C50" s="142">
        <f>SUM(C35:C49)</f>
        <v>6.56</v>
      </c>
      <c r="D50" s="143" t="s">
        <v>105</v>
      </c>
      <c r="E50" s="143"/>
      <c r="F50" s="142">
        <f>SUM(F35:F49)</f>
        <v>7.1499999999999995</v>
      </c>
      <c r="G50" s="144"/>
      <c r="H50" s="995"/>
      <c r="I50" s="995"/>
      <c r="J50" s="995"/>
      <c r="K50" s="995"/>
      <c r="L50" s="995"/>
      <c r="M50" s="995"/>
      <c r="N50" s="996">
        <f t="shared" ref="N50:S50" si="17">SUM(N35:N49)</f>
        <v>1028.9676784429491</v>
      </c>
      <c r="O50" s="996">
        <f t="shared" si="17"/>
        <v>1049.2666689305481</v>
      </c>
      <c r="P50" s="996">
        <f t="shared" si="17"/>
        <v>1067.7745142661531</v>
      </c>
      <c r="Q50" s="996">
        <f t="shared" si="17"/>
        <v>1086.6088164969497</v>
      </c>
      <c r="R50" s="996">
        <f t="shared" si="17"/>
        <v>1105.7753339433946</v>
      </c>
      <c r="S50" s="996">
        <f t="shared" si="17"/>
        <v>1125.2799264960302</v>
      </c>
    </row>
    <row r="51" spans="1:19" s="102" customFormat="1">
      <c r="A51" s="99"/>
      <c r="B51" s="129"/>
      <c r="C51" s="130"/>
      <c r="D51" s="134"/>
      <c r="E51" s="134"/>
      <c r="F51" s="130"/>
      <c r="G51" s="135"/>
      <c r="H51" s="984"/>
      <c r="I51" s="984"/>
      <c r="J51" s="984"/>
      <c r="K51" s="984"/>
      <c r="L51" s="984"/>
      <c r="M51" s="984"/>
      <c r="N51" s="984"/>
      <c r="O51" s="998"/>
      <c r="P51" s="998"/>
      <c r="Q51" s="998"/>
      <c r="R51" s="998"/>
      <c r="S51" s="998"/>
    </row>
    <row r="52" spans="1:19" s="102" customFormat="1">
      <c r="A52" s="99"/>
      <c r="B52" s="134"/>
      <c r="C52" s="130"/>
      <c r="D52" s="134"/>
      <c r="E52" s="134"/>
      <c r="F52" s="130"/>
      <c r="G52" s="135"/>
      <c r="H52" s="982"/>
      <c r="I52" s="982"/>
      <c r="J52" s="982"/>
      <c r="K52" s="982"/>
      <c r="L52" s="982"/>
      <c r="M52" s="982"/>
      <c r="N52" s="982"/>
      <c r="O52" s="1000"/>
      <c r="P52" s="1000"/>
      <c r="Q52" s="1000"/>
      <c r="R52" s="1000"/>
      <c r="S52" s="1000"/>
    </row>
    <row r="53" spans="1:19" s="102" customFormat="1">
      <c r="A53" s="137">
        <v>4.0999999999999996</v>
      </c>
      <c r="B53" s="134" t="s">
        <v>221</v>
      </c>
      <c r="C53" s="512">
        <v>0</v>
      </c>
      <c r="D53" s="1004" t="str">
        <f>Inputs!$D$81</f>
        <v>Skilled Electrical Worker AH</v>
      </c>
      <c r="E53" s="134">
        <v>1</v>
      </c>
      <c r="F53" s="130">
        <f>C53*E53</f>
        <v>0</v>
      </c>
      <c r="G53" s="225"/>
      <c r="H53" s="997">
        <f>Inputs!L$81</f>
        <v>143.91156341859428</v>
      </c>
      <c r="I53" s="997">
        <f>Inputs!M$81</f>
        <v>146.75058306720953</v>
      </c>
      <c r="J53" s="997">
        <f>Inputs!N$81</f>
        <v>149.33909290435707</v>
      </c>
      <c r="K53" s="997">
        <f>Inputs!O$81</f>
        <v>151.97326104852442</v>
      </c>
      <c r="L53" s="997">
        <f>Inputs!P$81</f>
        <v>154.65389285921603</v>
      </c>
      <c r="M53" s="997">
        <f>Inputs!Q$81</f>
        <v>157.38180790154269</v>
      </c>
      <c r="N53" s="971">
        <f t="shared" ref="N53:S53" si="18">H53*$F53</f>
        <v>0</v>
      </c>
      <c r="O53" s="971">
        <f t="shared" si="18"/>
        <v>0</v>
      </c>
      <c r="P53" s="971">
        <f t="shared" si="18"/>
        <v>0</v>
      </c>
      <c r="Q53" s="971">
        <f t="shared" si="18"/>
        <v>0</v>
      </c>
      <c r="R53" s="971">
        <f t="shared" si="18"/>
        <v>0</v>
      </c>
      <c r="S53" s="971">
        <f t="shared" si="18"/>
        <v>0</v>
      </c>
    </row>
    <row r="54" spans="1:19">
      <c r="A54" s="181"/>
      <c r="B54" s="134"/>
      <c r="C54" s="512"/>
      <c r="D54" s="134"/>
      <c r="E54" s="134"/>
      <c r="F54" s="130"/>
      <c r="G54" s="135"/>
      <c r="H54" s="982"/>
      <c r="I54" s="982"/>
      <c r="J54" s="982"/>
      <c r="K54" s="982"/>
      <c r="L54" s="982"/>
      <c r="M54" s="982"/>
      <c r="N54" s="982"/>
      <c r="O54" s="1000"/>
      <c r="P54" s="1000"/>
      <c r="Q54" s="1000"/>
      <c r="R54" s="1000"/>
      <c r="S54" s="1000"/>
    </row>
    <row r="55" spans="1:19">
      <c r="A55" s="181">
        <v>4.2</v>
      </c>
      <c r="B55" s="134" t="s">
        <v>177</v>
      </c>
      <c r="C55" s="512">
        <v>0</v>
      </c>
      <c r="D55" s="134" t="str">
        <f>Inputs!$D$82</f>
        <v>Support staff</v>
      </c>
      <c r="E55" s="134">
        <v>1</v>
      </c>
      <c r="F55" s="130">
        <f>C55*E55</f>
        <v>0</v>
      </c>
      <c r="G55" s="167"/>
      <c r="H55" s="971">
        <f>Inputs!L$82</f>
        <v>68.441017362959727</v>
      </c>
      <c r="I55" s="971">
        <f>Inputs!M$82</f>
        <v>69.791189569063036</v>
      </c>
      <c r="J55" s="971">
        <f>Inputs!N$82</f>
        <v>71.02222509185215</v>
      </c>
      <c r="K55" s="971">
        <f>Inputs!O$82</f>
        <v>72.274974651437702</v>
      </c>
      <c r="L55" s="971">
        <f>Inputs!P$82</f>
        <v>73.549821258208297</v>
      </c>
      <c r="M55" s="971">
        <f>Inputs!Q$82</f>
        <v>74.847154678410959</v>
      </c>
      <c r="N55" s="971">
        <f t="shared" ref="N55:S55" si="19">H55*$F55</f>
        <v>0</v>
      </c>
      <c r="O55" s="971">
        <f t="shared" si="19"/>
        <v>0</v>
      </c>
      <c r="P55" s="971">
        <f t="shared" si="19"/>
        <v>0</v>
      </c>
      <c r="Q55" s="971">
        <f t="shared" si="19"/>
        <v>0</v>
      </c>
      <c r="R55" s="971">
        <f t="shared" si="19"/>
        <v>0</v>
      </c>
      <c r="S55" s="971">
        <f t="shared" si="19"/>
        <v>0</v>
      </c>
    </row>
    <row r="56" spans="1:19">
      <c r="A56" s="181"/>
      <c r="B56" s="134" t="s">
        <v>196</v>
      </c>
      <c r="C56" s="512"/>
      <c r="D56" s="134"/>
      <c r="E56" s="134"/>
      <c r="F56" s="130"/>
      <c r="G56" s="135"/>
      <c r="H56" s="982"/>
      <c r="I56" s="982"/>
      <c r="J56" s="982"/>
      <c r="K56" s="982"/>
      <c r="L56" s="982"/>
      <c r="M56" s="982"/>
      <c r="N56" s="982"/>
      <c r="O56" s="1000"/>
      <c r="P56" s="1000"/>
      <c r="Q56" s="1000"/>
      <c r="R56" s="1000"/>
      <c r="S56" s="1000"/>
    </row>
    <row r="57" spans="1:19">
      <c r="A57" s="181"/>
      <c r="B57" s="134"/>
      <c r="C57" s="512"/>
      <c r="D57" s="134"/>
      <c r="E57" s="134"/>
      <c r="F57" s="130"/>
      <c r="G57" s="135"/>
      <c r="H57" s="982"/>
      <c r="I57" s="982"/>
      <c r="J57" s="982"/>
      <c r="K57" s="982"/>
      <c r="L57" s="982"/>
      <c r="M57" s="982"/>
      <c r="N57" s="982"/>
      <c r="O57" s="1000"/>
      <c r="P57" s="1000"/>
      <c r="Q57" s="1000"/>
      <c r="R57" s="1000"/>
      <c r="S57" s="1000"/>
    </row>
    <row r="58" spans="1:19">
      <c r="A58" s="181">
        <v>4.3</v>
      </c>
      <c r="B58" s="134" t="s">
        <v>178</v>
      </c>
      <c r="C58" s="512">
        <v>6.936416184971099E-2</v>
      </c>
      <c r="D58" s="134" t="str">
        <f>Inputs!$D$82</f>
        <v>Support staff</v>
      </c>
      <c r="E58" s="134">
        <v>1</v>
      </c>
      <c r="F58" s="130">
        <f>C58*E58</f>
        <v>6.936416184971099E-2</v>
      </c>
      <c r="G58" s="167"/>
      <c r="H58" s="971">
        <f>Inputs!L$82</f>
        <v>68.441017362959727</v>
      </c>
      <c r="I58" s="971">
        <f>Inputs!M$82</f>
        <v>69.791189569063036</v>
      </c>
      <c r="J58" s="971">
        <f>Inputs!N$82</f>
        <v>71.02222509185215</v>
      </c>
      <c r="K58" s="971">
        <f>Inputs!O$82</f>
        <v>72.274974651437702</v>
      </c>
      <c r="L58" s="971">
        <f>Inputs!P$82</f>
        <v>73.549821258208297</v>
      </c>
      <c r="M58" s="971">
        <f>Inputs!Q$82</f>
        <v>74.847154678410959</v>
      </c>
      <c r="N58" s="971">
        <f t="shared" ref="N58:S58" si="20">H58*$F58</f>
        <v>4.7473538055232183</v>
      </c>
      <c r="O58" s="971">
        <f t="shared" si="20"/>
        <v>4.8410073689523498</v>
      </c>
      <c r="P58" s="971">
        <f t="shared" si="20"/>
        <v>4.9263971161978377</v>
      </c>
      <c r="Q58" s="971">
        <f t="shared" si="20"/>
        <v>5.0132930394060837</v>
      </c>
      <c r="R58" s="971">
        <f t="shared" si="20"/>
        <v>5.1017217057716744</v>
      </c>
      <c r="S58" s="971">
        <f t="shared" si="20"/>
        <v>5.191710151103651</v>
      </c>
    </row>
    <row r="59" spans="1:19">
      <c r="A59" s="181"/>
      <c r="B59" s="134" t="s">
        <v>179</v>
      </c>
      <c r="C59" s="512"/>
      <c r="D59" s="134"/>
      <c r="E59" s="134"/>
      <c r="F59" s="130"/>
      <c r="G59" s="135"/>
      <c r="H59" s="982"/>
      <c r="I59" s="982"/>
      <c r="J59" s="982"/>
      <c r="K59" s="982"/>
      <c r="L59" s="982"/>
      <c r="M59" s="982"/>
      <c r="N59" s="982"/>
      <c r="O59" s="1000"/>
      <c r="P59" s="1000"/>
      <c r="Q59" s="1000"/>
      <c r="R59" s="1000"/>
      <c r="S59" s="1000"/>
    </row>
    <row r="60" spans="1:19">
      <c r="A60" s="181"/>
      <c r="B60" s="134"/>
      <c r="C60" s="512"/>
      <c r="D60" s="134"/>
      <c r="E60" s="134"/>
      <c r="F60" s="130"/>
      <c r="G60" s="135"/>
      <c r="H60" s="982"/>
      <c r="I60" s="982"/>
      <c r="J60" s="982"/>
      <c r="K60" s="982"/>
      <c r="L60" s="982"/>
      <c r="M60" s="982"/>
      <c r="N60" s="982"/>
      <c r="O60" s="1000"/>
      <c r="P60" s="1000"/>
      <c r="Q60" s="1000"/>
      <c r="R60" s="1000"/>
      <c r="S60" s="1000"/>
    </row>
    <row r="61" spans="1:19">
      <c r="A61" s="181">
        <v>4.4000000000000004</v>
      </c>
      <c r="B61" s="134" t="s">
        <v>180</v>
      </c>
      <c r="C61" s="607"/>
      <c r="D61" s="134" t="str">
        <f>Inputs!$D$82</f>
        <v>Support staff</v>
      </c>
      <c r="E61" s="134">
        <v>1</v>
      </c>
      <c r="F61" s="130">
        <f>C61*E61</f>
        <v>0</v>
      </c>
      <c r="G61" s="167"/>
      <c r="H61" s="971">
        <f>Inputs!L$82</f>
        <v>68.441017362959727</v>
      </c>
      <c r="I61" s="971">
        <f>Inputs!M$82</f>
        <v>69.791189569063036</v>
      </c>
      <c r="J61" s="971">
        <f>Inputs!N$82</f>
        <v>71.02222509185215</v>
      </c>
      <c r="K61" s="971">
        <f>Inputs!O$82</f>
        <v>72.274974651437702</v>
      </c>
      <c r="L61" s="971">
        <f>Inputs!P$82</f>
        <v>73.549821258208297</v>
      </c>
      <c r="M61" s="971">
        <f>Inputs!Q$82</f>
        <v>74.847154678410959</v>
      </c>
      <c r="N61" s="971">
        <f t="shared" ref="N61:S61" si="21">H61*$F61</f>
        <v>0</v>
      </c>
      <c r="O61" s="971">
        <f t="shared" si="21"/>
        <v>0</v>
      </c>
      <c r="P61" s="971">
        <f t="shared" si="21"/>
        <v>0</v>
      </c>
      <c r="Q61" s="971">
        <f t="shared" si="21"/>
        <v>0</v>
      </c>
      <c r="R61" s="971">
        <f t="shared" si="21"/>
        <v>0</v>
      </c>
      <c r="S61" s="971">
        <f t="shared" si="21"/>
        <v>0</v>
      </c>
    </row>
    <row r="62" spans="1:19">
      <c r="A62" s="181"/>
      <c r="B62" s="134"/>
      <c r="C62" s="512"/>
      <c r="D62" s="134"/>
      <c r="E62" s="134"/>
      <c r="F62" s="130"/>
      <c r="G62" s="135"/>
      <c r="H62" s="982"/>
      <c r="I62" s="982"/>
      <c r="J62" s="982"/>
      <c r="K62" s="982"/>
      <c r="L62" s="982"/>
      <c r="M62" s="982"/>
      <c r="N62" s="982"/>
      <c r="O62" s="1000"/>
      <c r="P62" s="1000"/>
      <c r="Q62" s="1000"/>
      <c r="R62" s="1000"/>
      <c r="S62" s="1000"/>
    </row>
    <row r="63" spans="1:19">
      <c r="A63" s="181">
        <v>4.5</v>
      </c>
      <c r="B63" s="134" t="s">
        <v>181</v>
      </c>
      <c r="C63" s="607"/>
      <c r="D63" s="134" t="str">
        <f>Inputs!$D$82</f>
        <v>Support staff</v>
      </c>
      <c r="E63" s="134">
        <v>1</v>
      </c>
      <c r="F63" s="130">
        <f>C63*E63</f>
        <v>0</v>
      </c>
      <c r="G63" s="167"/>
      <c r="H63" s="971">
        <f>Inputs!L$82</f>
        <v>68.441017362959727</v>
      </c>
      <c r="I63" s="971">
        <f>Inputs!M$82</f>
        <v>69.791189569063036</v>
      </c>
      <c r="J63" s="971">
        <f>Inputs!N$82</f>
        <v>71.02222509185215</v>
      </c>
      <c r="K63" s="971">
        <f>Inputs!O$82</f>
        <v>72.274974651437702</v>
      </c>
      <c r="L63" s="971">
        <f>Inputs!P$82</f>
        <v>73.549821258208297</v>
      </c>
      <c r="M63" s="971">
        <f>Inputs!Q$82</f>
        <v>74.847154678410959</v>
      </c>
      <c r="N63" s="971">
        <f t="shared" ref="N63:S63" si="22">H63*$F63</f>
        <v>0</v>
      </c>
      <c r="O63" s="971">
        <f t="shared" si="22"/>
        <v>0</v>
      </c>
      <c r="P63" s="971">
        <f t="shared" si="22"/>
        <v>0</v>
      </c>
      <c r="Q63" s="971">
        <f t="shared" si="22"/>
        <v>0</v>
      </c>
      <c r="R63" s="971">
        <f t="shared" si="22"/>
        <v>0</v>
      </c>
      <c r="S63" s="971">
        <f t="shared" si="22"/>
        <v>0</v>
      </c>
    </row>
    <row r="64" spans="1:19">
      <c r="A64" s="181"/>
      <c r="B64" s="134"/>
      <c r="C64" s="512"/>
      <c r="D64" s="134"/>
      <c r="E64" s="134"/>
      <c r="F64" s="130"/>
      <c r="G64" s="135"/>
      <c r="H64" s="982"/>
      <c r="I64" s="982"/>
      <c r="J64" s="982"/>
      <c r="K64" s="982"/>
      <c r="L64" s="982"/>
      <c r="M64" s="982"/>
      <c r="N64" s="982"/>
      <c r="O64" s="1000"/>
      <c r="P64" s="1000"/>
      <c r="Q64" s="1000"/>
      <c r="R64" s="1000"/>
      <c r="S64" s="1000"/>
    </row>
    <row r="65" spans="1:19">
      <c r="A65" s="181">
        <v>4.5999999999999996</v>
      </c>
      <c r="B65" s="134" t="s">
        <v>146</v>
      </c>
      <c r="C65" s="512">
        <v>2.6011560693641616E-2</v>
      </c>
      <c r="D65" s="134" t="str">
        <f>Inputs!$D$82</f>
        <v>Support staff</v>
      </c>
      <c r="E65" s="134">
        <v>1</v>
      </c>
      <c r="F65" s="130">
        <f>C65*E65</f>
        <v>2.6011560693641616E-2</v>
      </c>
      <c r="G65" s="167"/>
      <c r="H65" s="971">
        <f>Inputs!L$82</f>
        <v>68.441017362959727</v>
      </c>
      <c r="I65" s="971">
        <f>Inputs!M$82</f>
        <v>69.791189569063036</v>
      </c>
      <c r="J65" s="971">
        <f>Inputs!N$82</f>
        <v>71.02222509185215</v>
      </c>
      <c r="K65" s="971">
        <f>Inputs!O$82</f>
        <v>72.274974651437702</v>
      </c>
      <c r="L65" s="971">
        <f>Inputs!P$82</f>
        <v>73.549821258208297</v>
      </c>
      <c r="M65" s="971">
        <f>Inputs!Q$82</f>
        <v>74.847154678410959</v>
      </c>
      <c r="N65" s="971">
        <f t="shared" ref="N65:S65" si="23">H65*$F65</f>
        <v>1.7802576770712066</v>
      </c>
      <c r="O65" s="971">
        <f t="shared" si="23"/>
        <v>1.8153777633571309</v>
      </c>
      <c r="P65" s="971">
        <f t="shared" si="23"/>
        <v>1.8473989185741886</v>
      </c>
      <c r="Q65" s="971">
        <f t="shared" si="23"/>
        <v>1.8799848897772811</v>
      </c>
      <c r="R65" s="971">
        <f t="shared" si="23"/>
        <v>1.9131456396643776</v>
      </c>
      <c r="S65" s="971">
        <f t="shared" si="23"/>
        <v>1.9468913066638687</v>
      </c>
    </row>
    <row r="66" spans="1:19">
      <c r="A66" s="187"/>
      <c r="B66" s="141" t="s">
        <v>44</v>
      </c>
      <c r="C66" s="183">
        <f>SUM(C51:C65)</f>
        <v>9.5375722543352609E-2</v>
      </c>
      <c r="D66" s="232"/>
      <c r="E66" s="232"/>
      <c r="F66" s="183">
        <f>SUM(F51:F65)</f>
        <v>9.5375722543352609E-2</v>
      </c>
      <c r="G66" s="144"/>
      <c r="H66" s="991"/>
      <c r="I66" s="991"/>
      <c r="J66" s="991"/>
      <c r="K66" s="991"/>
      <c r="L66" s="991"/>
      <c r="M66" s="991"/>
      <c r="N66" s="992">
        <f t="shared" ref="N66:S66" si="24">SUM(N53:N65)</f>
        <v>6.5276114825944251</v>
      </c>
      <c r="O66" s="992">
        <f t="shared" si="24"/>
        <v>6.6563851323094809</v>
      </c>
      <c r="P66" s="992">
        <f t="shared" si="24"/>
        <v>6.7737960347720261</v>
      </c>
      <c r="Q66" s="992">
        <f t="shared" si="24"/>
        <v>6.8932779291833643</v>
      </c>
      <c r="R66" s="992">
        <f t="shared" si="24"/>
        <v>7.0148673454360519</v>
      </c>
      <c r="S66" s="992">
        <f t="shared" si="24"/>
        <v>7.1386014577675194</v>
      </c>
    </row>
    <row r="67" spans="1:19">
      <c r="A67" s="120"/>
      <c r="B67" s="226" t="s">
        <v>182</v>
      </c>
      <c r="C67" s="192"/>
      <c r="D67" s="191"/>
      <c r="E67" s="191"/>
      <c r="F67" s="192"/>
      <c r="G67" s="167"/>
      <c r="H67" s="971"/>
      <c r="I67" s="971"/>
      <c r="J67" s="971"/>
      <c r="K67" s="971"/>
      <c r="L67" s="971"/>
      <c r="M67" s="971"/>
      <c r="N67" s="971"/>
      <c r="O67" s="971"/>
      <c r="P67" s="971"/>
      <c r="Q67" s="971"/>
      <c r="R67" s="971"/>
      <c r="S67" s="971"/>
    </row>
    <row r="68" spans="1:19">
      <c r="A68" s="181">
        <v>5.0999999999999996</v>
      </c>
      <c r="B68" s="227" t="s">
        <v>183</v>
      </c>
      <c r="C68" s="176"/>
      <c r="D68" s="180"/>
      <c r="E68" s="180"/>
      <c r="F68" s="176"/>
      <c r="G68" s="167"/>
      <c r="H68" s="971"/>
      <c r="I68" s="971"/>
      <c r="J68" s="971"/>
      <c r="K68" s="971"/>
      <c r="L68" s="971"/>
      <c r="M68" s="971"/>
      <c r="N68" s="971">
        <f>Inputs!L92</f>
        <v>311.36701430444259</v>
      </c>
      <c r="O68" s="971">
        <f>Inputs!M92</f>
        <v>311.36701430444259</v>
      </c>
      <c r="P68" s="971">
        <f>Inputs!N92</f>
        <v>311.36701430444259</v>
      </c>
      <c r="Q68" s="971">
        <f>Inputs!O92</f>
        <v>311.36701430444259</v>
      </c>
      <c r="R68" s="971">
        <f>Inputs!P92</f>
        <v>311.36701430444259</v>
      </c>
      <c r="S68" s="971">
        <f>Inputs!Q92</f>
        <v>311.36701430444259</v>
      </c>
    </row>
    <row r="69" spans="1:19">
      <c r="A69" s="187"/>
      <c r="B69" s="182"/>
      <c r="C69" s="192"/>
      <c r="D69" s="191"/>
      <c r="E69" s="191"/>
      <c r="F69" s="192"/>
      <c r="G69" s="167"/>
      <c r="H69" s="992"/>
      <c r="I69" s="992"/>
      <c r="J69" s="992"/>
      <c r="K69" s="992"/>
      <c r="L69" s="992"/>
      <c r="M69" s="992"/>
      <c r="N69" s="992">
        <f t="shared" ref="N69:S69" si="25">SUM(N68)</f>
        <v>311.36701430444259</v>
      </c>
      <c r="O69" s="992">
        <f t="shared" si="25"/>
        <v>311.36701430444259</v>
      </c>
      <c r="P69" s="992">
        <f t="shared" si="25"/>
        <v>311.36701430444259</v>
      </c>
      <c r="Q69" s="992">
        <f t="shared" si="25"/>
        <v>311.36701430444259</v>
      </c>
      <c r="R69" s="992">
        <f t="shared" si="25"/>
        <v>311.36701430444259</v>
      </c>
      <c r="S69" s="992">
        <f t="shared" si="25"/>
        <v>311.36701430444259</v>
      </c>
    </row>
    <row r="70" spans="1:19">
      <c r="A70" s="254"/>
      <c r="B70" s="152"/>
      <c r="C70" s="189"/>
      <c r="D70" s="191"/>
      <c r="E70" s="191"/>
      <c r="F70" s="192"/>
      <c r="G70" s="135"/>
      <c r="H70" s="982"/>
      <c r="I70" s="982"/>
      <c r="J70" s="982"/>
      <c r="K70" s="982"/>
      <c r="L70" s="982"/>
      <c r="M70" s="982"/>
      <c r="N70" s="982"/>
      <c r="O70" s="1000"/>
      <c r="P70" s="1000"/>
      <c r="Q70" s="1000"/>
      <c r="R70" s="1000"/>
      <c r="S70" s="1000"/>
    </row>
    <row r="71" spans="1:19">
      <c r="A71" s="254"/>
      <c r="B71" s="152" t="s">
        <v>184</v>
      </c>
      <c r="C71" s="193">
        <f>C26+C32+C50+C66</f>
        <v>8.5555684007707118</v>
      </c>
      <c r="D71" s="90"/>
      <c r="E71" s="228"/>
      <c r="F71" s="193">
        <f>F26+F32+F50+F66</f>
        <v>10.612235067437378</v>
      </c>
      <c r="G71" s="156"/>
      <c r="H71" s="991"/>
      <c r="I71" s="991"/>
      <c r="J71" s="991"/>
      <c r="K71" s="991"/>
      <c r="L71" s="991"/>
      <c r="M71" s="991"/>
      <c r="N71" s="992">
        <f t="shared" ref="N71:S71" si="26">N26+N32+N50+N66+N69</f>
        <v>1798.6738515423829</v>
      </c>
      <c r="O71" s="992">
        <f t="shared" si="26"/>
        <v>1828.0147414204002</v>
      </c>
      <c r="P71" s="992">
        <f t="shared" si="26"/>
        <v>1854.7666457677183</v>
      </c>
      <c r="Q71" s="992">
        <f t="shared" si="26"/>
        <v>1881.9904226358685</v>
      </c>
      <c r="R71" s="992">
        <f t="shared" si="26"/>
        <v>1909.6943953080463</v>
      </c>
      <c r="S71" s="992">
        <f t="shared" si="26"/>
        <v>1937.8870338804966</v>
      </c>
    </row>
    <row r="72" spans="1:19">
      <c r="H72" s="979"/>
      <c r="I72" s="980"/>
      <c r="J72" s="980"/>
      <c r="K72" s="980"/>
      <c r="L72" s="980"/>
      <c r="M72" s="980"/>
      <c r="N72" s="980"/>
    </row>
    <row r="73" spans="1:19" s="102" customFormat="1">
      <c r="F73" s="157"/>
      <c r="G73" s="107"/>
      <c r="H73" s="979"/>
      <c r="I73" s="980"/>
      <c r="J73" s="980"/>
      <c r="K73" s="980"/>
      <c r="L73" s="980"/>
      <c r="M73" s="980"/>
      <c r="N73" s="980"/>
      <c r="O73" s="980"/>
      <c r="P73" s="980"/>
      <c r="Q73" s="980"/>
      <c r="R73" s="980"/>
      <c r="S73" s="980"/>
    </row>
    <row r="74" spans="1:19" s="102" customFormat="1">
      <c r="F74" s="157"/>
      <c r="G74" s="107"/>
      <c r="H74" s="979"/>
      <c r="I74" s="980"/>
      <c r="J74" s="980"/>
      <c r="K74" s="980"/>
      <c r="L74" s="980"/>
      <c r="M74" s="980"/>
      <c r="N74" s="980"/>
      <c r="O74" s="980"/>
      <c r="P74" s="980"/>
      <c r="Q74" s="980"/>
      <c r="R74" s="980"/>
      <c r="S74" s="980"/>
    </row>
    <row r="75" spans="1:19" s="102" customFormat="1">
      <c r="F75" s="157"/>
      <c r="G75" s="107"/>
      <c r="H75" s="979"/>
      <c r="I75" s="980"/>
      <c r="J75" s="980"/>
      <c r="K75" s="980"/>
      <c r="L75" s="980"/>
      <c r="M75" s="980"/>
      <c r="N75" s="980"/>
      <c r="O75" s="980"/>
      <c r="P75" s="980"/>
      <c r="Q75" s="980"/>
      <c r="R75" s="980"/>
      <c r="S75" s="980"/>
    </row>
    <row r="76" spans="1:19" s="102" customFormat="1">
      <c r="B76" s="152"/>
      <c r="F76" s="157"/>
      <c r="G76" s="107"/>
      <c r="H76" s="1001"/>
      <c r="I76" s="1002"/>
      <c r="J76" s="1002"/>
      <c r="K76" s="1002"/>
      <c r="L76" s="1002"/>
      <c r="M76" s="1002"/>
      <c r="N76" s="255"/>
      <c r="O76" s="255"/>
      <c r="P76" s="255"/>
      <c r="Q76" s="255"/>
      <c r="R76" s="255"/>
      <c r="S76" s="255"/>
    </row>
    <row r="77" spans="1:19">
      <c r="B77" s="354" t="s">
        <v>229</v>
      </c>
      <c r="H77" s="979"/>
      <c r="I77" s="979"/>
      <c r="J77" s="979"/>
      <c r="K77" s="979"/>
      <c r="L77" s="979"/>
      <c r="M77" s="979"/>
      <c r="N77" s="979">
        <f>N71-N78</f>
        <v>1487.3068372379403</v>
      </c>
      <c r="O77" s="979">
        <f t="shared" ref="O77:S77" si="27">O71-O78</f>
        <v>1516.6477271159577</v>
      </c>
      <c r="P77" s="979">
        <f t="shared" si="27"/>
        <v>1543.3996314632757</v>
      </c>
      <c r="Q77" s="979">
        <f t="shared" si="27"/>
        <v>1570.6234083314259</v>
      </c>
      <c r="R77" s="979">
        <f t="shared" si="27"/>
        <v>1598.3273810036037</v>
      </c>
      <c r="S77" s="979">
        <f t="shared" si="27"/>
        <v>1626.520019576054</v>
      </c>
    </row>
    <row r="78" spans="1:19">
      <c r="B78" s="354" t="s">
        <v>43</v>
      </c>
      <c r="H78" s="979"/>
      <c r="I78" s="979"/>
      <c r="J78" s="979"/>
      <c r="K78" s="979"/>
      <c r="L78" s="979"/>
      <c r="M78" s="979"/>
      <c r="N78" s="979">
        <f>N69</f>
        <v>311.36701430444259</v>
      </c>
      <c r="O78" s="979">
        <f t="shared" ref="O78:S78" si="28">O69</f>
        <v>311.36701430444259</v>
      </c>
      <c r="P78" s="979">
        <f t="shared" si="28"/>
        <v>311.36701430444259</v>
      </c>
      <c r="Q78" s="979">
        <f t="shared" si="28"/>
        <v>311.36701430444259</v>
      </c>
      <c r="R78" s="979">
        <f t="shared" si="28"/>
        <v>311.36701430444259</v>
      </c>
      <c r="S78" s="979">
        <f t="shared" si="28"/>
        <v>311.36701430444259</v>
      </c>
    </row>
    <row r="79" spans="1:19">
      <c r="B79" s="354" t="s">
        <v>232</v>
      </c>
      <c r="H79" s="979"/>
      <c r="I79" s="979"/>
      <c r="J79" s="979"/>
      <c r="K79" s="979"/>
      <c r="L79" s="979"/>
      <c r="M79" s="979"/>
      <c r="N79" s="980"/>
      <c r="O79" s="980"/>
      <c r="P79" s="980"/>
      <c r="Q79" s="980"/>
      <c r="R79" s="980"/>
      <c r="S79" s="980"/>
    </row>
    <row r="80" spans="1:19">
      <c r="B80" s="354" t="s">
        <v>238</v>
      </c>
      <c r="H80" s="979"/>
      <c r="I80" s="979"/>
      <c r="J80" s="979"/>
      <c r="K80" s="979"/>
      <c r="L80" s="979"/>
      <c r="M80" s="979"/>
      <c r="N80" s="979">
        <f>SUM(N81,N77:N79)*(Inputs!$M$27)</f>
        <v>237.22709427992487</v>
      </c>
      <c r="O80" s="979">
        <f>SUM(O81,O77:O79)*(Inputs!$M$27)</f>
        <v>241.09686424593659</v>
      </c>
      <c r="P80" s="979">
        <f>SUM(P81,P77:P79)*(Inputs!$M$27)</f>
        <v>244.62517291030434</v>
      </c>
      <c r="Q80" s="979">
        <f>SUM(Q81,Q77:Q79)*(Inputs!$M$27)</f>
        <v>248.21571684144467</v>
      </c>
      <c r="R80" s="979">
        <f>SUM(R81,R77:R79)*(Inputs!$M$27)</f>
        <v>251.86959379717823</v>
      </c>
      <c r="S80" s="979">
        <f>SUM(S81,S77:S79)*(Inputs!$M$27)</f>
        <v>255.58792089849871</v>
      </c>
    </row>
    <row r="81" spans="2:19">
      <c r="B81" s="354" t="s">
        <v>237</v>
      </c>
      <c r="H81" s="979"/>
      <c r="I81" s="979"/>
      <c r="J81" s="979"/>
      <c r="K81" s="979"/>
      <c r="L81" s="979"/>
      <c r="M81" s="979"/>
      <c r="N81" s="979">
        <f>SUM(N77:N79)*(Inputs!$M$26)</f>
        <v>161.88064663881445</v>
      </c>
      <c r="O81" s="979">
        <f>SUM(O77:O79)*(Inputs!$M$26)</f>
        <v>164.52132672783603</v>
      </c>
      <c r="P81" s="979">
        <f>SUM(P77:P79)*(Inputs!$M$26)</f>
        <v>166.92899811909464</v>
      </c>
      <c r="Q81" s="979">
        <f>SUM(Q77:Q79)*(Inputs!$M$26)</f>
        <v>169.37913803722816</v>
      </c>
      <c r="R81" s="979">
        <f>SUM(R77:R79)*(Inputs!$M$26)</f>
        <v>171.87249557772415</v>
      </c>
      <c r="S81" s="979">
        <f>SUM(S77:S79)*(Inputs!$M$26)</f>
        <v>174.4098330492447</v>
      </c>
    </row>
    <row r="82" spans="2:19">
      <c r="B82" s="989" t="s">
        <v>85</v>
      </c>
      <c r="H82" s="396"/>
      <c r="I82" s="396"/>
      <c r="J82" s="396"/>
      <c r="K82" s="396"/>
      <c r="L82" s="396"/>
      <c r="M82" s="396"/>
      <c r="N82" s="979">
        <f>SUM(N77:N81)*Inputs!$M$28</f>
        <v>153.84471147227856</v>
      </c>
      <c r="O82" s="979">
        <f>SUM(O77:O81)*Inputs!$M$28</f>
        <v>156.35430526759211</v>
      </c>
      <c r="P82" s="979">
        <f>SUM(P77:P81)*Inputs!$M$28</f>
        <v>158.6424571757982</v>
      </c>
      <c r="Q82" s="979">
        <f>SUM(Q77:Q81)*Inputs!$M$28</f>
        <v>160.97096942601792</v>
      </c>
      <c r="R82" s="979">
        <f>SUM(R77:R81)*Inputs!$M$28</f>
        <v>163.34055392780644</v>
      </c>
      <c r="S82" s="979">
        <f>SUM(S77:S81)*Inputs!$M$28</f>
        <v>165.75193514797681</v>
      </c>
    </row>
    <row r="83" spans="2:19">
      <c r="B83" s="989"/>
      <c r="H83" s="396"/>
      <c r="I83" s="396"/>
      <c r="J83" s="396"/>
      <c r="K83" s="396"/>
      <c r="L83" s="396"/>
      <c r="M83" s="396"/>
      <c r="N83" s="606"/>
      <c r="O83" s="606"/>
      <c r="P83" s="606"/>
      <c r="Q83" s="606"/>
      <c r="R83" s="606"/>
      <c r="S83" s="606"/>
    </row>
    <row r="84" spans="2:19">
      <c r="B84" s="988" t="s">
        <v>527</v>
      </c>
      <c r="H84" s="396"/>
      <c r="I84" s="396"/>
      <c r="J84" s="396"/>
      <c r="K84" s="396"/>
      <c r="L84" s="396"/>
      <c r="M84" s="396"/>
      <c r="N84" s="448">
        <f>SUM(N77:N83)</f>
        <v>2351.6263039334008</v>
      </c>
      <c r="O84" s="448">
        <f t="shared" ref="O84:S84" si="29">SUM(O77:O83)</f>
        <v>2389.987237661765</v>
      </c>
      <c r="P84" s="448">
        <f t="shared" si="29"/>
        <v>2424.963273972915</v>
      </c>
      <c r="Q84" s="448">
        <f t="shared" si="29"/>
        <v>2460.556246940559</v>
      </c>
      <c r="R84" s="448">
        <f t="shared" si="29"/>
        <v>2496.7770386107554</v>
      </c>
      <c r="S84" s="448">
        <f t="shared" si="29"/>
        <v>2533.6367229762168</v>
      </c>
    </row>
    <row r="85" spans="2:19">
      <c r="B85" s="990" t="s">
        <v>39</v>
      </c>
      <c r="H85" s="979"/>
      <c r="I85" s="980"/>
      <c r="J85" s="980"/>
      <c r="K85" s="980"/>
      <c r="L85" s="980"/>
      <c r="M85" s="980"/>
      <c r="N85" s="981">
        <f>(N71*(1+Inputs!$M$29))-N84</f>
        <v>0</v>
      </c>
      <c r="O85" s="981">
        <f>(O71*(1+Inputs!$M$29))-O84</f>
        <v>0</v>
      </c>
      <c r="P85" s="981">
        <f>(P71*(1+Inputs!$M$29))-P84</f>
        <v>0</v>
      </c>
      <c r="Q85" s="981">
        <f>(Q71*(1+Inputs!$M$29))-Q84</f>
        <v>0</v>
      </c>
      <c r="R85" s="981">
        <f>(R71*(1+Inputs!$M$29))-R84</f>
        <v>0</v>
      </c>
      <c r="S85" s="981">
        <f>(S71*(1+Inputs!$M$29))-S84</f>
        <v>0</v>
      </c>
    </row>
  </sheetData>
  <mergeCells count="3">
    <mergeCell ref="A1:S1"/>
    <mergeCell ref="H3:M3"/>
    <mergeCell ref="N3:S3"/>
  </mergeCells>
  <pageMargins left="0.39370078740157483" right="0.39370078740157483" top="0.39370078740157483" bottom="0.98425196850393704" header="0.51181102362204722" footer="0.51181102362204722"/>
  <pageSetup paperSize="9" scale="49" orientation="landscape" r:id="rId1"/>
  <headerFooter alignWithMargins="0">
    <oddFooter>&amp;C&amp;P</oddFooter>
  </headerFooter>
  <rowBreaks count="1" manualBreakCount="1">
    <brk id="13"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1"/>
    <pageSetUpPr fitToPage="1"/>
  </sheetPr>
  <dimension ref="A1:S48"/>
  <sheetViews>
    <sheetView showGridLines="0" zoomScale="80" zoomScaleNormal="80" workbookViewId="0">
      <pane xSplit="1" ySplit="5" topLeftCell="B6" activePane="bottomRight" state="frozen"/>
      <selection activeCell="B146" sqref="B146"/>
      <selection pane="topRight" activeCell="B146" sqref="B146"/>
      <selection pane="bottomLeft" activeCell="B146" sqref="B146"/>
      <selection pane="bottomRight" activeCell="B6" sqref="B6"/>
    </sheetView>
  </sheetViews>
  <sheetFormatPr defaultRowHeight="12.75"/>
  <cols>
    <col min="2" max="2" width="59.7109375" style="2" customWidth="1"/>
    <col min="3" max="3" width="8.42578125" style="2" bestFit="1" customWidth="1"/>
    <col min="4" max="4" width="12.7109375" bestFit="1" customWidth="1"/>
    <col min="5" max="5" width="6.85546875" bestFit="1" customWidth="1"/>
    <col min="6" max="6" width="6.85546875" style="439" bestFit="1" customWidth="1"/>
    <col min="7" max="7" width="2" style="439" customWidth="1"/>
    <col min="8" max="13" width="9.7109375" style="396" customWidth="1"/>
    <col min="14" max="18" width="9.7109375" style="439" customWidth="1"/>
    <col min="19" max="19" width="9.7109375" customWidth="1"/>
    <col min="267" max="267" width="61.85546875" customWidth="1"/>
    <col min="268" max="268" width="8.42578125" bestFit="1" customWidth="1"/>
    <col min="269" max="269" width="12.140625" bestFit="1" customWidth="1"/>
    <col min="270" max="271" width="6.85546875" bestFit="1" customWidth="1"/>
    <col min="272" max="272" width="2" customWidth="1"/>
    <col min="273" max="274" width="14.7109375" customWidth="1"/>
    <col min="523" max="523" width="61.85546875" customWidth="1"/>
    <col min="524" max="524" width="8.42578125" bestFit="1" customWidth="1"/>
    <col min="525" max="525" width="12.140625" bestFit="1" customWidth="1"/>
    <col min="526" max="527" width="6.85546875" bestFit="1" customWidth="1"/>
    <col min="528" max="528" width="2" customWidth="1"/>
    <col min="529" max="530" width="14.7109375" customWidth="1"/>
    <col min="779" max="779" width="61.85546875" customWidth="1"/>
    <col min="780" max="780" width="8.42578125" bestFit="1" customWidth="1"/>
    <col min="781" max="781" width="12.140625" bestFit="1" customWidth="1"/>
    <col min="782" max="783" width="6.85546875" bestFit="1" customWidth="1"/>
    <col min="784" max="784" width="2" customWidth="1"/>
    <col min="785" max="786" width="14.7109375" customWidth="1"/>
    <col min="1035" max="1035" width="61.85546875" customWidth="1"/>
    <col min="1036" max="1036" width="8.42578125" bestFit="1" customWidth="1"/>
    <col min="1037" max="1037" width="12.140625" bestFit="1" customWidth="1"/>
    <col min="1038" max="1039" width="6.85546875" bestFit="1" customWidth="1"/>
    <col min="1040" max="1040" width="2" customWidth="1"/>
    <col min="1041" max="1042" width="14.7109375" customWidth="1"/>
    <col min="1291" max="1291" width="61.85546875" customWidth="1"/>
    <col min="1292" max="1292" width="8.42578125" bestFit="1" customWidth="1"/>
    <col min="1293" max="1293" width="12.140625" bestFit="1" customWidth="1"/>
    <col min="1294" max="1295" width="6.85546875" bestFit="1" customWidth="1"/>
    <col min="1296" max="1296" width="2" customWidth="1"/>
    <col min="1297" max="1298" width="14.7109375" customWidth="1"/>
    <col min="1547" max="1547" width="61.85546875" customWidth="1"/>
    <col min="1548" max="1548" width="8.42578125" bestFit="1" customWidth="1"/>
    <col min="1549" max="1549" width="12.140625" bestFit="1" customWidth="1"/>
    <col min="1550" max="1551" width="6.85546875" bestFit="1" customWidth="1"/>
    <col min="1552" max="1552" width="2" customWidth="1"/>
    <col min="1553" max="1554" width="14.7109375" customWidth="1"/>
    <col min="1803" max="1803" width="61.85546875" customWidth="1"/>
    <col min="1804" max="1804" width="8.42578125" bestFit="1" customWidth="1"/>
    <col min="1805" max="1805" width="12.140625" bestFit="1" customWidth="1"/>
    <col min="1806" max="1807" width="6.85546875" bestFit="1" customWidth="1"/>
    <col min="1808" max="1808" width="2" customWidth="1"/>
    <col min="1809" max="1810" width="14.7109375" customWidth="1"/>
    <col min="2059" max="2059" width="61.85546875" customWidth="1"/>
    <col min="2060" max="2060" width="8.42578125" bestFit="1" customWidth="1"/>
    <col min="2061" max="2061" width="12.140625" bestFit="1" customWidth="1"/>
    <col min="2062" max="2063" width="6.85546875" bestFit="1" customWidth="1"/>
    <col min="2064" max="2064" width="2" customWidth="1"/>
    <col min="2065" max="2066" width="14.7109375" customWidth="1"/>
    <col min="2315" max="2315" width="61.85546875" customWidth="1"/>
    <col min="2316" max="2316" width="8.42578125" bestFit="1" customWidth="1"/>
    <col min="2317" max="2317" width="12.140625" bestFit="1" customWidth="1"/>
    <col min="2318" max="2319" width="6.85546875" bestFit="1" customWidth="1"/>
    <col min="2320" max="2320" width="2" customWidth="1"/>
    <col min="2321" max="2322" width="14.7109375" customWidth="1"/>
    <col min="2571" max="2571" width="61.85546875" customWidth="1"/>
    <col min="2572" max="2572" width="8.42578125" bestFit="1" customWidth="1"/>
    <col min="2573" max="2573" width="12.140625" bestFit="1" customWidth="1"/>
    <col min="2574" max="2575" width="6.85546875" bestFit="1" customWidth="1"/>
    <col min="2576" max="2576" width="2" customWidth="1"/>
    <col min="2577" max="2578" width="14.7109375" customWidth="1"/>
    <col min="2827" max="2827" width="61.85546875" customWidth="1"/>
    <col min="2828" max="2828" width="8.42578125" bestFit="1" customWidth="1"/>
    <col min="2829" max="2829" width="12.140625" bestFit="1" customWidth="1"/>
    <col min="2830" max="2831" width="6.85546875" bestFit="1" customWidth="1"/>
    <col min="2832" max="2832" width="2" customWidth="1"/>
    <col min="2833" max="2834" width="14.7109375" customWidth="1"/>
    <col min="3083" max="3083" width="61.85546875" customWidth="1"/>
    <col min="3084" max="3084" width="8.42578125" bestFit="1" customWidth="1"/>
    <col min="3085" max="3085" width="12.140625" bestFit="1" customWidth="1"/>
    <col min="3086" max="3087" width="6.85546875" bestFit="1" customWidth="1"/>
    <col min="3088" max="3088" width="2" customWidth="1"/>
    <col min="3089" max="3090" width="14.7109375" customWidth="1"/>
    <col min="3339" max="3339" width="61.85546875" customWidth="1"/>
    <col min="3340" max="3340" width="8.42578125" bestFit="1" customWidth="1"/>
    <col min="3341" max="3341" width="12.140625" bestFit="1" customWidth="1"/>
    <col min="3342" max="3343" width="6.85546875" bestFit="1" customWidth="1"/>
    <col min="3344" max="3344" width="2" customWidth="1"/>
    <col min="3345" max="3346" width="14.7109375" customWidth="1"/>
    <col min="3595" max="3595" width="61.85546875" customWidth="1"/>
    <col min="3596" max="3596" width="8.42578125" bestFit="1" customWidth="1"/>
    <col min="3597" max="3597" width="12.140625" bestFit="1" customWidth="1"/>
    <col min="3598" max="3599" width="6.85546875" bestFit="1" customWidth="1"/>
    <col min="3600" max="3600" width="2" customWidth="1"/>
    <col min="3601" max="3602" width="14.7109375" customWidth="1"/>
    <col min="3851" max="3851" width="61.85546875" customWidth="1"/>
    <col min="3852" max="3852" width="8.42578125" bestFit="1" customWidth="1"/>
    <col min="3853" max="3853" width="12.140625" bestFit="1" customWidth="1"/>
    <col min="3854" max="3855" width="6.85546875" bestFit="1" customWidth="1"/>
    <col min="3856" max="3856" width="2" customWidth="1"/>
    <col min="3857" max="3858" width="14.7109375" customWidth="1"/>
    <col min="4107" max="4107" width="61.85546875" customWidth="1"/>
    <col min="4108" max="4108" width="8.42578125" bestFit="1" customWidth="1"/>
    <col min="4109" max="4109" width="12.140625" bestFit="1" customWidth="1"/>
    <col min="4110" max="4111" width="6.85546875" bestFit="1" customWidth="1"/>
    <col min="4112" max="4112" width="2" customWidth="1"/>
    <col min="4113" max="4114" width="14.7109375" customWidth="1"/>
    <col min="4363" max="4363" width="61.85546875" customWidth="1"/>
    <col min="4364" max="4364" width="8.42578125" bestFit="1" customWidth="1"/>
    <col min="4365" max="4365" width="12.140625" bestFit="1" customWidth="1"/>
    <col min="4366" max="4367" width="6.85546875" bestFit="1" customWidth="1"/>
    <col min="4368" max="4368" width="2" customWidth="1"/>
    <col min="4369" max="4370" width="14.7109375" customWidth="1"/>
    <col min="4619" max="4619" width="61.85546875" customWidth="1"/>
    <col min="4620" max="4620" width="8.42578125" bestFit="1" customWidth="1"/>
    <col min="4621" max="4621" width="12.140625" bestFit="1" customWidth="1"/>
    <col min="4622" max="4623" width="6.85546875" bestFit="1" customWidth="1"/>
    <col min="4624" max="4624" width="2" customWidth="1"/>
    <col min="4625" max="4626" width="14.7109375" customWidth="1"/>
    <col min="4875" max="4875" width="61.85546875" customWidth="1"/>
    <col min="4876" max="4876" width="8.42578125" bestFit="1" customWidth="1"/>
    <col min="4877" max="4877" width="12.140625" bestFit="1" customWidth="1"/>
    <col min="4878" max="4879" width="6.85546875" bestFit="1" customWidth="1"/>
    <col min="4880" max="4880" width="2" customWidth="1"/>
    <col min="4881" max="4882" width="14.7109375" customWidth="1"/>
    <col min="5131" max="5131" width="61.85546875" customWidth="1"/>
    <col min="5132" max="5132" width="8.42578125" bestFit="1" customWidth="1"/>
    <col min="5133" max="5133" width="12.140625" bestFit="1" customWidth="1"/>
    <col min="5134" max="5135" width="6.85546875" bestFit="1" customWidth="1"/>
    <col min="5136" max="5136" width="2" customWidth="1"/>
    <col min="5137" max="5138" width="14.7109375" customWidth="1"/>
    <col min="5387" max="5387" width="61.85546875" customWidth="1"/>
    <col min="5388" max="5388" width="8.42578125" bestFit="1" customWidth="1"/>
    <col min="5389" max="5389" width="12.140625" bestFit="1" customWidth="1"/>
    <col min="5390" max="5391" width="6.85546875" bestFit="1" customWidth="1"/>
    <col min="5392" max="5392" width="2" customWidth="1"/>
    <col min="5393" max="5394" width="14.7109375" customWidth="1"/>
    <col min="5643" max="5643" width="61.85546875" customWidth="1"/>
    <col min="5644" max="5644" width="8.42578125" bestFit="1" customWidth="1"/>
    <col min="5645" max="5645" width="12.140625" bestFit="1" customWidth="1"/>
    <col min="5646" max="5647" width="6.85546875" bestFit="1" customWidth="1"/>
    <col min="5648" max="5648" width="2" customWidth="1"/>
    <col min="5649" max="5650" width="14.7109375" customWidth="1"/>
    <col min="5899" max="5899" width="61.85546875" customWidth="1"/>
    <col min="5900" max="5900" width="8.42578125" bestFit="1" customWidth="1"/>
    <col min="5901" max="5901" width="12.140625" bestFit="1" customWidth="1"/>
    <col min="5902" max="5903" width="6.85546875" bestFit="1" customWidth="1"/>
    <col min="5904" max="5904" width="2" customWidth="1"/>
    <col min="5905" max="5906" width="14.7109375" customWidth="1"/>
    <col min="6155" max="6155" width="61.85546875" customWidth="1"/>
    <col min="6156" max="6156" width="8.42578125" bestFit="1" customWidth="1"/>
    <col min="6157" max="6157" width="12.140625" bestFit="1" customWidth="1"/>
    <col min="6158" max="6159" width="6.85546875" bestFit="1" customWidth="1"/>
    <col min="6160" max="6160" width="2" customWidth="1"/>
    <col min="6161" max="6162" width="14.7109375" customWidth="1"/>
    <col min="6411" max="6411" width="61.85546875" customWidth="1"/>
    <col min="6412" max="6412" width="8.42578125" bestFit="1" customWidth="1"/>
    <col min="6413" max="6413" width="12.140625" bestFit="1" customWidth="1"/>
    <col min="6414" max="6415" width="6.85546875" bestFit="1" customWidth="1"/>
    <col min="6416" max="6416" width="2" customWidth="1"/>
    <col min="6417" max="6418" width="14.7109375" customWidth="1"/>
    <col min="6667" max="6667" width="61.85546875" customWidth="1"/>
    <col min="6668" max="6668" width="8.42578125" bestFit="1" customWidth="1"/>
    <col min="6669" max="6669" width="12.140625" bestFit="1" customWidth="1"/>
    <col min="6670" max="6671" width="6.85546875" bestFit="1" customWidth="1"/>
    <col min="6672" max="6672" width="2" customWidth="1"/>
    <col min="6673" max="6674" width="14.7109375" customWidth="1"/>
    <col min="6923" max="6923" width="61.85546875" customWidth="1"/>
    <col min="6924" max="6924" width="8.42578125" bestFit="1" customWidth="1"/>
    <col min="6925" max="6925" width="12.140625" bestFit="1" customWidth="1"/>
    <col min="6926" max="6927" width="6.85546875" bestFit="1" customWidth="1"/>
    <col min="6928" max="6928" width="2" customWidth="1"/>
    <col min="6929" max="6930" width="14.7109375" customWidth="1"/>
    <col min="7179" max="7179" width="61.85546875" customWidth="1"/>
    <col min="7180" max="7180" width="8.42578125" bestFit="1" customWidth="1"/>
    <col min="7181" max="7181" width="12.140625" bestFit="1" customWidth="1"/>
    <col min="7182" max="7183" width="6.85546875" bestFit="1" customWidth="1"/>
    <col min="7184" max="7184" width="2" customWidth="1"/>
    <col min="7185" max="7186" width="14.7109375" customWidth="1"/>
    <col min="7435" max="7435" width="61.85546875" customWidth="1"/>
    <col min="7436" max="7436" width="8.42578125" bestFit="1" customWidth="1"/>
    <col min="7437" max="7437" width="12.140625" bestFit="1" customWidth="1"/>
    <col min="7438" max="7439" width="6.85546875" bestFit="1" customWidth="1"/>
    <col min="7440" max="7440" width="2" customWidth="1"/>
    <col min="7441" max="7442" width="14.7109375" customWidth="1"/>
    <col min="7691" max="7691" width="61.85546875" customWidth="1"/>
    <col min="7692" max="7692" width="8.42578125" bestFit="1" customWidth="1"/>
    <col min="7693" max="7693" width="12.140625" bestFit="1" customWidth="1"/>
    <col min="7694" max="7695" width="6.85546875" bestFit="1" customWidth="1"/>
    <col min="7696" max="7696" width="2" customWidth="1"/>
    <col min="7697" max="7698" width="14.7109375" customWidth="1"/>
    <col min="7947" max="7947" width="61.85546875" customWidth="1"/>
    <col min="7948" max="7948" width="8.42578125" bestFit="1" customWidth="1"/>
    <col min="7949" max="7949" width="12.140625" bestFit="1" customWidth="1"/>
    <col min="7950" max="7951" width="6.85546875" bestFit="1" customWidth="1"/>
    <col min="7952" max="7952" width="2" customWidth="1"/>
    <col min="7953" max="7954" width="14.7109375" customWidth="1"/>
    <col min="8203" max="8203" width="61.85546875" customWidth="1"/>
    <col min="8204" max="8204" width="8.42578125" bestFit="1" customWidth="1"/>
    <col min="8205" max="8205" width="12.140625" bestFit="1" customWidth="1"/>
    <col min="8206" max="8207" width="6.85546875" bestFit="1" customWidth="1"/>
    <col min="8208" max="8208" width="2" customWidth="1"/>
    <col min="8209" max="8210" width="14.7109375" customWidth="1"/>
    <col min="8459" max="8459" width="61.85546875" customWidth="1"/>
    <col min="8460" max="8460" width="8.42578125" bestFit="1" customWidth="1"/>
    <col min="8461" max="8461" width="12.140625" bestFit="1" customWidth="1"/>
    <col min="8462" max="8463" width="6.85546875" bestFit="1" customWidth="1"/>
    <col min="8464" max="8464" width="2" customWidth="1"/>
    <col min="8465" max="8466" width="14.7109375" customWidth="1"/>
    <col min="8715" max="8715" width="61.85546875" customWidth="1"/>
    <col min="8716" max="8716" width="8.42578125" bestFit="1" customWidth="1"/>
    <col min="8717" max="8717" width="12.140625" bestFit="1" customWidth="1"/>
    <col min="8718" max="8719" width="6.85546875" bestFit="1" customWidth="1"/>
    <col min="8720" max="8720" width="2" customWidth="1"/>
    <col min="8721" max="8722" width="14.7109375" customWidth="1"/>
    <col min="8971" max="8971" width="61.85546875" customWidth="1"/>
    <col min="8972" max="8972" width="8.42578125" bestFit="1" customWidth="1"/>
    <col min="8973" max="8973" width="12.140625" bestFit="1" customWidth="1"/>
    <col min="8974" max="8975" width="6.85546875" bestFit="1" customWidth="1"/>
    <col min="8976" max="8976" width="2" customWidth="1"/>
    <col min="8977" max="8978" width="14.7109375" customWidth="1"/>
    <col min="9227" max="9227" width="61.85546875" customWidth="1"/>
    <col min="9228" max="9228" width="8.42578125" bestFit="1" customWidth="1"/>
    <col min="9229" max="9229" width="12.140625" bestFit="1" customWidth="1"/>
    <col min="9230" max="9231" width="6.85546875" bestFit="1" customWidth="1"/>
    <col min="9232" max="9232" width="2" customWidth="1"/>
    <col min="9233" max="9234" width="14.7109375" customWidth="1"/>
    <col min="9483" max="9483" width="61.85546875" customWidth="1"/>
    <col min="9484" max="9484" width="8.42578125" bestFit="1" customWidth="1"/>
    <col min="9485" max="9485" width="12.140625" bestFit="1" customWidth="1"/>
    <col min="9486" max="9487" width="6.85546875" bestFit="1" customWidth="1"/>
    <col min="9488" max="9488" width="2" customWidth="1"/>
    <col min="9489" max="9490" width="14.7109375" customWidth="1"/>
    <col min="9739" max="9739" width="61.85546875" customWidth="1"/>
    <col min="9740" max="9740" width="8.42578125" bestFit="1" customWidth="1"/>
    <col min="9741" max="9741" width="12.140625" bestFit="1" customWidth="1"/>
    <col min="9742" max="9743" width="6.85546875" bestFit="1" customWidth="1"/>
    <col min="9744" max="9744" width="2" customWidth="1"/>
    <col min="9745" max="9746" width="14.7109375" customWidth="1"/>
    <col min="9995" max="9995" width="61.85546875" customWidth="1"/>
    <col min="9996" max="9996" width="8.42578125" bestFit="1" customWidth="1"/>
    <col min="9997" max="9997" width="12.140625" bestFit="1" customWidth="1"/>
    <col min="9998" max="9999" width="6.85546875" bestFit="1" customWidth="1"/>
    <col min="10000" max="10000" width="2" customWidth="1"/>
    <col min="10001" max="10002" width="14.7109375" customWidth="1"/>
    <col min="10251" max="10251" width="61.85546875" customWidth="1"/>
    <col min="10252" max="10252" width="8.42578125" bestFit="1" customWidth="1"/>
    <col min="10253" max="10253" width="12.140625" bestFit="1" customWidth="1"/>
    <col min="10254" max="10255" width="6.85546875" bestFit="1" customWidth="1"/>
    <col min="10256" max="10256" width="2" customWidth="1"/>
    <col min="10257" max="10258" width="14.7109375" customWidth="1"/>
    <col min="10507" max="10507" width="61.85546875" customWidth="1"/>
    <col min="10508" max="10508" width="8.42578125" bestFit="1" customWidth="1"/>
    <col min="10509" max="10509" width="12.140625" bestFit="1" customWidth="1"/>
    <col min="10510" max="10511" width="6.85546875" bestFit="1" customWidth="1"/>
    <col min="10512" max="10512" width="2" customWidth="1"/>
    <col min="10513" max="10514" width="14.7109375" customWidth="1"/>
    <col min="10763" max="10763" width="61.85546875" customWidth="1"/>
    <col min="10764" max="10764" width="8.42578125" bestFit="1" customWidth="1"/>
    <col min="10765" max="10765" width="12.140625" bestFit="1" customWidth="1"/>
    <col min="10766" max="10767" width="6.85546875" bestFit="1" customWidth="1"/>
    <col min="10768" max="10768" width="2" customWidth="1"/>
    <col min="10769" max="10770" width="14.7109375" customWidth="1"/>
    <col min="11019" max="11019" width="61.85546875" customWidth="1"/>
    <col min="11020" max="11020" width="8.42578125" bestFit="1" customWidth="1"/>
    <col min="11021" max="11021" width="12.140625" bestFit="1" customWidth="1"/>
    <col min="11022" max="11023" width="6.85546875" bestFit="1" customWidth="1"/>
    <col min="11024" max="11024" width="2" customWidth="1"/>
    <col min="11025" max="11026" width="14.7109375" customWidth="1"/>
    <col min="11275" max="11275" width="61.85546875" customWidth="1"/>
    <col min="11276" max="11276" width="8.42578125" bestFit="1" customWidth="1"/>
    <col min="11277" max="11277" width="12.140625" bestFit="1" customWidth="1"/>
    <col min="11278" max="11279" width="6.85546875" bestFit="1" customWidth="1"/>
    <col min="11280" max="11280" width="2" customWidth="1"/>
    <col min="11281" max="11282" width="14.7109375" customWidth="1"/>
    <col min="11531" max="11531" width="61.85546875" customWidth="1"/>
    <col min="11532" max="11532" width="8.42578125" bestFit="1" customWidth="1"/>
    <col min="11533" max="11533" width="12.140625" bestFit="1" customWidth="1"/>
    <col min="11534" max="11535" width="6.85546875" bestFit="1" customWidth="1"/>
    <col min="11536" max="11536" width="2" customWidth="1"/>
    <col min="11537" max="11538" width="14.7109375" customWidth="1"/>
    <col min="11787" max="11787" width="61.85546875" customWidth="1"/>
    <col min="11788" max="11788" width="8.42578125" bestFit="1" customWidth="1"/>
    <col min="11789" max="11789" width="12.140625" bestFit="1" customWidth="1"/>
    <col min="11790" max="11791" width="6.85546875" bestFit="1" customWidth="1"/>
    <col min="11792" max="11792" width="2" customWidth="1"/>
    <col min="11793" max="11794" width="14.7109375" customWidth="1"/>
    <col min="12043" max="12043" width="61.85546875" customWidth="1"/>
    <col min="12044" max="12044" width="8.42578125" bestFit="1" customWidth="1"/>
    <col min="12045" max="12045" width="12.140625" bestFit="1" customWidth="1"/>
    <col min="12046" max="12047" width="6.85546875" bestFit="1" customWidth="1"/>
    <col min="12048" max="12048" width="2" customWidth="1"/>
    <col min="12049" max="12050" width="14.7109375" customWidth="1"/>
    <col min="12299" max="12299" width="61.85546875" customWidth="1"/>
    <col min="12300" max="12300" width="8.42578125" bestFit="1" customWidth="1"/>
    <col min="12301" max="12301" width="12.140625" bestFit="1" customWidth="1"/>
    <col min="12302" max="12303" width="6.85546875" bestFit="1" customWidth="1"/>
    <col min="12304" max="12304" width="2" customWidth="1"/>
    <col min="12305" max="12306" width="14.7109375" customWidth="1"/>
    <col min="12555" max="12555" width="61.85546875" customWidth="1"/>
    <col min="12556" max="12556" width="8.42578125" bestFit="1" customWidth="1"/>
    <col min="12557" max="12557" width="12.140625" bestFit="1" customWidth="1"/>
    <col min="12558" max="12559" width="6.85546875" bestFit="1" customWidth="1"/>
    <col min="12560" max="12560" width="2" customWidth="1"/>
    <col min="12561" max="12562" width="14.7109375" customWidth="1"/>
    <col min="12811" max="12811" width="61.85546875" customWidth="1"/>
    <col min="12812" max="12812" width="8.42578125" bestFit="1" customWidth="1"/>
    <col min="12813" max="12813" width="12.140625" bestFit="1" customWidth="1"/>
    <col min="12814" max="12815" width="6.85546875" bestFit="1" customWidth="1"/>
    <col min="12816" max="12816" width="2" customWidth="1"/>
    <col min="12817" max="12818" width="14.7109375" customWidth="1"/>
    <col min="13067" max="13067" width="61.85546875" customWidth="1"/>
    <col min="13068" max="13068" width="8.42578125" bestFit="1" customWidth="1"/>
    <col min="13069" max="13069" width="12.140625" bestFit="1" customWidth="1"/>
    <col min="13070" max="13071" width="6.85546875" bestFit="1" customWidth="1"/>
    <col min="13072" max="13072" width="2" customWidth="1"/>
    <col min="13073" max="13074" width="14.7109375" customWidth="1"/>
    <col min="13323" max="13323" width="61.85546875" customWidth="1"/>
    <col min="13324" max="13324" width="8.42578125" bestFit="1" customWidth="1"/>
    <col min="13325" max="13325" width="12.140625" bestFit="1" customWidth="1"/>
    <col min="13326" max="13327" width="6.85546875" bestFit="1" customWidth="1"/>
    <col min="13328" max="13328" width="2" customWidth="1"/>
    <col min="13329" max="13330" width="14.7109375" customWidth="1"/>
    <col min="13579" max="13579" width="61.85546875" customWidth="1"/>
    <col min="13580" max="13580" width="8.42578125" bestFit="1" customWidth="1"/>
    <col min="13581" max="13581" width="12.140625" bestFit="1" customWidth="1"/>
    <col min="13582" max="13583" width="6.85546875" bestFit="1" customWidth="1"/>
    <col min="13584" max="13584" width="2" customWidth="1"/>
    <col min="13585" max="13586" width="14.7109375" customWidth="1"/>
    <col min="13835" max="13835" width="61.85546875" customWidth="1"/>
    <col min="13836" max="13836" width="8.42578125" bestFit="1" customWidth="1"/>
    <col min="13837" max="13837" width="12.140625" bestFit="1" customWidth="1"/>
    <col min="13838" max="13839" width="6.85546875" bestFit="1" customWidth="1"/>
    <col min="13840" max="13840" width="2" customWidth="1"/>
    <col min="13841" max="13842" width="14.7109375" customWidth="1"/>
    <col min="14091" max="14091" width="61.85546875" customWidth="1"/>
    <col min="14092" max="14092" width="8.42578125" bestFit="1" customWidth="1"/>
    <col min="14093" max="14093" width="12.140625" bestFit="1" customWidth="1"/>
    <col min="14094" max="14095" width="6.85546875" bestFit="1" customWidth="1"/>
    <col min="14096" max="14096" width="2" customWidth="1"/>
    <col min="14097" max="14098" width="14.7109375" customWidth="1"/>
    <col min="14347" max="14347" width="61.85546875" customWidth="1"/>
    <col min="14348" max="14348" width="8.42578125" bestFit="1" customWidth="1"/>
    <col min="14349" max="14349" width="12.140625" bestFit="1" customWidth="1"/>
    <col min="14350" max="14351" width="6.85546875" bestFit="1" customWidth="1"/>
    <col min="14352" max="14352" width="2" customWidth="1"/>
    <col min="14353" max="14354" width="14.7109375" customWidth="1"/>
    <col min="14603" max="14603" width="61.85546875" customWidth="1"/>
    <col min="14604" max="14604" width="8.42578125" bestFit="1" customWidth="1"/>
    <col min="14605" max="14605" width="12.140625" bestFit="1" customWidth="1"/>
    <col min="14606" max="14607" width="6.85546875" bestFit="1" customWidth="1"/>
    <col min="14608" max="14608" width="2" customWidth="1"/>
    <col min="14609" max="14610" width="14.7109375" customWidth="1"/>
    <col min="14859" max="14859" width="61.85546875" customWidth="1"/>
    <col min="14860" max="14860" width="8.42578125" bestFit="1" customWidth="1"/>
    <col min="14861" max="14861" width="12.140625" bestFit="1" customWidth="1"/>
    <col min="14862" max="14863" width="6.85546875" bestFit="1" customWidth="1"/>
    <col min="14864" max="14864" width="2" customWidth="1"/>
    <col min="14865" max="14866" width="14.7109375" customWidth="1"/>
    <col min="15115" max="15115" width="61.85546875" customWidth="1"/>
    <col min="15116" max="15116" width="8.42578125" bestFit="1" customWidth="1"/>
    <col min="15117" max="15117" width="12.140625" bestFit="1" customWidth="1"/>
    <col min="15118" max="15119" width="6.85546875" bestFit="1" customWidth="1"/>
    <col min="15120" max="15120" width="2" customWidth="1"/>
    <col min="15121" max="15122" width="14.7109375" customWidth="1"/>
    <col min="15371" max="15371" width="61.85546875" customWidth="1"/>
    <col min="15372" max="15372" width="8.42578125" bestFit="1" customWidth="1"/>
    <col min="15373" max="15373" width="12.140625" bestFit="1" customWidth="1"/>
    <col min="15374" max="15375" width="6.85546875" bestFit="1" customWidth="1"/>
    <col min="15376" max="15376" width="2" customWidth="1"/>
    <col min="15377" max="15378" width="14.7109375" customWidth="1"/>
    <col min="15627" max="15627" width="61.85546875" customWidth="1"/>
    <col min="15628" max="15628" width="8.42578125" bestFit="1" customWidth="1"/>
    <col min="15629" max="15629" width="12.140625" bestFit="1" customWidth="1"/>
    <col min="15630" max="15631" width="6.85546875" bestFit="1" customWidth="1"/>
    <col min="15632" max="15632" width="2" customWidth="1"/>
    <col min="15633" max="15634" width="14.7109375" customWidth="1"/>
    <col min="15883" max="15883" width="61.85546875" customWidth="1"/>
    <col min="15884" max="15884" width="8.42578125" bestFit="1" customWidth="1"/>
    <col min="15885" max="15885" width="12.140625" bestFit="1" customWidth="1"/>
    <col min="15886" max="15887" width="6.85546875" bestFit="1" customWidth="1"/>
    <col min="15888" max="15888" width="2" customWidth="1"/>
    <col min="15889" max="15890" width="14.7109375" customWidth="1"/>
    <col min="16139" max="16139" width="61.85546875" customWidth="1"/>
    <col min="16140" max="16140" width="8.42578125" bestFit="1" customWidth="1"/>
    <col min="16141" max="16141" width="12.140625" bestFit="1" customWidth="1"/>
    <col min="16142" max="16143" width="6.85546875" bestFit="1" customWidth="1"/>
    <col min="16144" max="16144" width="2" customWidth="1"/>
    <col min="16145" max="16146" width="14.7109375" customWidth="1"/>
  </cols>
  <sheetData>
    <row r="1" spans="1:19" ht="15.75">
      <c r="A1" s="1399" t="s">
        <v>465</v>
      </c>
      <c r="B1" s="1400"/>
      <c r="C1" s="1400"/>
      <c r="D1" s="1400"/>
      <c r="E1" s="1400"/>
      <c r="F1" s="1400"/>
      <c r="G1" s="1400"/>
      <c r="H1" s="1400"/>
      <c r="I1" s="1400"/>
      <c r="J1" s="1400"/>
      <c r="K1" s="1400"/>
      <c r="L1" s="1400"/>
      <c r="M1" s="1400"/>
      <c r="N1" s="1401"/>
      <c r="O1" s="475"/>
      <c r="P1" s="475"/>
      <c r="Q1" s="475"/>
      <c r="R1" s="475"/>
    </row>
    <row r="2" spans="1:19">
      <c r="B2" s="33"/>
      <c r="C2" s="33"/>
      <c r="D2" s="35"/>
      <c r="E2" s="35"/>
      <c r="F2" s="396"/>
      <c r="G2" s="396"/>
      <c r="N2" s="476"/>
      <c r="O2" s="476"/>
      <c r="P2" s="476"/>
      <c r="Q2" s="476"/>
      <c r="R2" s="476"/>
      <c r="S2" s="428"/>
    </row>
    <row r="3" spans="1:19">
      <c r="A3" s="397"/>
      <c r="B3" s="398"/>
      <c r="C3" s="399" t="s">
        <v>87</v>
      </c>
      <c r="D3" s="400"/>
      <c r="E3" s="400"/>
      <c r="F3" s="401"/>
      <c r="G3" s="402"/>
      <c r="H3" s="1390" t="s">
        <v>225</v>
      </c>
      <c r="I3" s="1390"/>
      <c r="J3" s="1390"/>
      <c r="K3" s="1390"/>
      <c r="L3" s="1390"/>
      <c r="M3" s="1390"/>
      <c r="N3" s="1391" t="s">
        <v>226</v>
      </c>
      <c r="O3" s="1391"/>
      <c r="P3" s="1391"/>
      <c r="Q3" s="1391"/>
      <c r="R3" s="1391"/>
      <c r="S3" s="1391"/>
    </row>
    <row r="4" spans="1:19">
      <c r="A4" s="403" t="s">
        <v>88</v>
      </c>
      <c r="B4" s="404" t="s">
        <v>89</v>
      </c>
      <c r="C4" s="405" t="s">
        <v>90</v>
      </c>
      <c r="D4" s="406" t="s">
        <v>91</v>
      </c>
      <c r="E4" s="406" t="s">
        <v>92</v>
      </c>
      <c r="F4" s="407" t="s">
        <v>0</v>
      </c>
      <c r="G4" s="34"/>
      <c r="H4" s="120">
        <v>2015</v>
      </c>
      <c r="I4" s="120">
        <v>2016</v>
      </c>
      <c r="J4" s="120">
        <v>2017</v>
      </c>
      <c r="K4" s="120">
        <v>2018</v>
      </c>
      <c r="L4" s="120">
        <v>2019</v>
      </c>
      <c r="M4" s="120">
        <v>2020</v>
      </c>
      <c r="N4" s="120">
        <v>2015</v>
      </c>
      <c r="O4" s="120">
        <v>2016</v>
      </c>
      <c r="P4" s="120">
        <v>2017</v>
      </c>
      <c r="Q4" s="120">
        <v>2018</v>
      </c>
      <c r="R4" s="120">
        <v>2019</v>
      </c>
      <c r="S4" s="120">
        <v>2020</v>
      </c>
    </row>
    <row r="5" spans="1:19">
      <c r="A5" s="409" t="s">
        <v>93</v>
      </c>
      <c r="B5" s="410" t="s">
        <v>94</v>
      </c>
      <c r="C5" s="411" t="s">
        <v>95</v>
      </c>
      <c r="D5" s="412" t="s">
        <v>96</v>
      </c>
      <c r="E5" s="412" t="s">
        <v>111</v>
      </c>
      <c r="F5" s="413" t="s">
        <v>98</v>
      </c>
      <c r="G5" s="348"/>
      <c r="H5" s="127"/>
      <c r="I5" s="127"/>
      <c r="J5" s="127"/>
      <c r="K5" s="127"/>
      <c r="L5" s="127"/>
      <c r="M5" s="127"/>
      <c r="N5" s="127"/>
      <c r="O5" s="127"/>
      <c r="P5" s="128"/>
      <c r="Q5" s="128"/>
      <c r="R5" s="128"/>
      <c r="S5" s="128"/>
    </row>
    <row r="6" spans="1:19">
      <c r="A6" s="403"/>
      <c r="B6" s="415" t="s">
        <v>99</v>
      </c>
      <c r="C6" s="416"/>
      <c r="D6" s="417"/>
      <c r="E6" s="417"/>
      <c r="F6" s="418"/>
      <c r="G6" s="419"/>
      <c r="H6" s="133"/>
      <c r="I6" s="133"/>
      <c r="J6" s="133"/>
      <c r="K6" s="133"/>
      <c r="L6" s="133"/>
      <c r="M6" s="133"/>
      <c r="N6" s="91"/>
      <c r="O6" s="91"/>
      <c r="P6" s="91"/>
      <c r="Q6" s="91"/>
      <c r="R6" s="91"/>
      <c r="S6" s="91"/>
    </row>
    <row r="7" spans="1:19">
      <c r="A7" s="375"/>
      <c r="B7" s="420"/>
      <c r="C7" s="416"/>
      <c r="D7" s="337"/>
      <c r="E7" s="337"/>
      <c r="F7" s="421"/>
      <c r="G7" s="422"/>
      <c r="H7" s="136"/>
      <c r="I7" s="136"/>
      <c r="J7" s="136"/>
      <c r="K7" s="136"/>
      <c r="L7" s="136"/>
      <c r="M7" s="136"/>
      <c r="N7" s="92"/>
      <c r="O7" s="92"/>
      <c r="P7" s="92"/>
      <c r="Q7" s="92"/>
      <c r="R7" s="92"/>
      <c r="S7" s="92"/>
    </row>
    <row r="8" spans="1:19">
      <c r="A8" s="424">
        <v>1.1000000000000001</v>
      </c>
      <c r="B8" s="420" t="s">
        <v>214</v>
      </c>
      <c r="C8" s="614">
        <v>0.1</v>
      </c>
      <c r="D8" s="134" t="str">
        <f>Inputs!$D$82</f>
        <v>Support staff</v>
      </c>
      <c r="E8" s="337">
        <v>1</v>
      </c>
      <c r="F8" s="421">
        <f>E8*C8</f>
        <v>0.1</v>
      </c>
      <c r="G8" s="422"/>
      <c r="H8" s="971">
        <f>Inputs!L$82</f>
        <v>68.441017362959727</v>
      </c>
      <c r="I8" s="971">
        <f>Inputs!M$82</f>
        <v>69.791189569063036</v>
      </c>
      <c r="J8" s="971">
        <f>Inputs!N$82</f>
        <v>71.02222509185215</v>
      </c>
      <c r="K8" s="971">
        <f>Inputs!O$82</f>
        <v>72.274974651437702</v>
      </c>
      <c r="L8" s="971">
        <f>Inputs!P$82</f>
        <v>73.549821258208297</v>
      </c>
      <c r="M8" s="971">
        <f>Inputs!Q$82</f>
        <v>74.847154678410959</v>
      </c>
      <c r="N8" s="971">
        <f t="shared" ref="N8:S8" si="0">H8*$F8</f>
        <v>6.8441017362959728</v>
      </c>
      <c r="O8" s="971">
        <f t="shared" si="0"/>
        <v>6.9791189569063041</v>
      </c>
      <c r="P8" s="971">
        <f t="shared" si="0"/>
        <v>7.1022225091852151</v>
      </c>
      <c r="Q8" s="971">
        <f t="shared" si="0"/>
        <v>7.2274974651437702</v>
      </c>
      <c r="R8" s="971">
        <f t="shared" si="0"/>
        <v>7.3549821258208299</v>
      </c>
      <c r="S8" s="971">
        <f t="shared" si="0"/>
        <v>7.4847154678410961</v>
      </c>
    </row>
    <row r="9" spans="1:19">
      <c r="A9" s="424"/>
      <c r="B9" s="425"/>
      <c r="C9" s="612"/>
      <c r="D9" s="337"/>
      <c r="E9" s="337"/>
      <c r="F9" s="421"/>
      <c r="G9" s="422"/>
      <c r="H9" s="982"/>
      <c r="I9" s="982"/>
      <c r="J9" s="982"/>
      <c r="K9" s="982"/>
      <c r="L9" s="982"/>
      <c r="M9" s="982"/>
      <c r="N9" s="971"/>
      <c r="O9" s="971"/>
      <c r="P9" s="971"/>
      <c r="Q9" s="971"/>
      <c r="R9" s="971"/>
      <c r="S9" s="971"/>
    </row>
    <row r="10" spans="1:19">
      <c r="A10" s="424">
        <v>1.2</v>
      </c>
      <c r="B10" s="420" t="s">
        <v>137</v>
      </c>
      <c r="C10" s="614">
        <v>0.08</v>
      </c>
      <c r="D10" s="134" t="str">
        <f>Inputs!$D$82</f>
        <v>Support staff</v>
      </c>
      <c r="E10" s="337">
        <v>1</v>
      </c>
      <c r="F10" s="421">
        <f>E10*C10</f>
        <v>0.08</v>
      </c>
      <c r="G10" s="422"/>
      <c r="H10" s="971">
        <f>Inputs!L$82</f>
        <v>68.441017362959727</v>
      </c>
      <c r="I10" s="971">
        <f>Inputs!M$82</f>
        <v>69.791189569063036</v>
      </c>
      <c r="J10" s="971">
        <f>Inputs!N$82</f>
        <v>71.02222509185215</v>
      </c>
      <c r="K10" s="971">
        <f>Inputs!O$82</f>
        <v>72.274974651437702</v>
      </c>
      <c r="L10" s="971">
        <f>Inputs!P$82</f>
        <v>73.549821258208297</v>
      </c>
      <c r="M10" s="971">
        <f>Inputs!Q$82</f>
        <v>74.847154678410959</v>
      </c>
      <c r="N10" s="971">
        <f t="shared" ref="N10:S10" si="1">H10*$F10</f>
        <v>5.4752813890367786</v>
      </c>
      <c r="O10" s="971">
        <f t="shared" si="1"/>
        <v>5.5832951655250431</v>
      </c>
      <c r="P10" s="971">
        <f t="shared" si="1"/>
        <v>5.6817780073481723</v>
      </c>
      <c r="Q10" s="971">
        <f t="shared" si="1"/>
        <v>5.7819979721150165</v>
      </c>
      <c r="R10" s="971">
        <f t="shared" si="1"/>
        <v>5.8839857006566643</v>
      </c>
      <c r="S10" s="971">
        <f t="shared" si="1"/>
        <v>5.9877723742728772</v>
      </c>
    </row>
    <row r="11" spans="1:19">
      <c r="A11" s="424"/>
      <c r="B11" s="420"/>
      <c r="C11" s="612"/>
      <c r="D11" s="337"/>
      <c r="E11" s="337"/>
      <c r="F11" s="421"/>
      <c r="G11" s="422"/>
      <c r="H11" s="982"/>
      <c r="I11" s="982"/>
      <c r="J11" s="982"/>
      <c r="K11" s="982"/>
      <c r="L11" s="982"/>
      <c r="M11" s="982"/>
      <c r="N11" s="971"/>
      <c r="O11" s="971"/>
      <c r="P11" s="971"/>
      <c r="Q11" s="971"/>
      <c r="R11" s="971"/>
      <c r="S11" s="971"/>
    </row>
    <row r="12" spans="1:19">
      <c r="A12" s="424">
        <v>1.3</v>
      </c>
      <c r="B12" s="420" t="s">
        <v>268</v>
      </c>
      <c r="C12" s="614">
        <v>5.333333333333333E-2</v>
      </c>
      <c r="D12" s="134" t="str">
        <f>Inputs!$D$82</f>
        <v>Support staff</v>
      </c>
      <c r="E12" s="337">
        <v>1</v>
      </c>
      <c r="F12" s="421">
        <f>E12*C12</f>
        <v>5.333333333333333E-2</v>
      </c>
      <c r="G12" s="422"/>
      <c r="H12" s="971">
        <f>Inputs!L$82</f>
        <v>68.441017362959727</v>
      </c>
      <c r="I12" s="971">
        <f>Inputs!M$82</f>
        <v>69.791189569063036</v>
      </c>
      <c r="J12" s="971">
        <f>Inputs!N$82</f>
        <v>71.02222509185215</v>
      </c>
      <c r="K12" s="971">
        <f>Inputs!O$82</f>
        <v>72.274974651437702</v>
      </c>
      <c r="L12" s="971">
        <f>Inputs!P$82</f>
        <v>73.549821258208297</v>
      </c>
      <c r="M12" s="971">
        <f>Inputs!Q$82</f>
        <v>74.847154678410959</v>
      </c>
      <c r="N12" s="971">
        <f t="shared" ref="N12:S12" si="2">H12*$F12</f>
        <v>3.6501875926911853</v>
      </c>
      <c r="O12" s="971">
        <f t="shared" si="2"/>
        <v>3.7221967770166948</v>
      </c>
      <c r="P12" s="971">
        <f t="shared" si="2"/>
        <v>3.7878520048987809</v>
      </c>
      <c r="Q12" s="971">
        <f t="shared" si="2"/>
        <v>3.8546653147433441</v>
      </c>
      <c r="R12" s="971">
        <f t="shared" si="2"/>
        <v>3.9226571337711089</v>
      </c>
      <c r="S12" s="971">
        <f t="shared" si="2"/>
        <v>3.9918482495152507</v>
      </c>
    </row>
    <row r="13" spans="1:19">
      <c r="A13" s="424"/>
      <c r="B13" s="420"/>
      <c r="C13" s="612"/>
      <c r="D13" s="337"/>
      <c r="E13" s="337"/>
      <c r="F13" s="421"/>
      <c r="G13" s="422"/>
      <c r="H13" s="971"/>
      <c r="I13" s="971"/>
      <c r="J13" s="971"/>
      <c r="K13" s="971"/>
      <c r="L13" s="971"/>
      <c r="M13" s="971"/>
      <c r="N13" s="971"/>
      <c r="O13" s="971"/>
      <c r="P13" s="971"/>
      <c r="Q13" s="971"/>
      <c r="R13" s="971"/>
      <c r="S13" s="971"/>
    </row>
    <row r="14" spans="1:19">
      <c r="A14" s="424">
        <v>1.4</v>
      </c>
      <c r="B14" s="420" t="s">
        <v>269</v>
      </c>
      <c r="C14" s="614">
        <v>0.25</v>
      </c>
      <c r="D14" s="134" t="str">
        <f>Inputs!$D$82</f>
        <v>Support staff</v>
      </c>
      <c r="E14" s="337">
        <v>1</v>
      </c>
      <c r="F14" s="421">
        <f>E14*C14</f>
        <v>0.25</v>
      </c>
      <c r="G14" s="422"/>
      <c r="H14" s="971">
        <f>Inputs!L$82</f>
        <v>68.441017362959727</v>
      </c>
      <c r="I14" s="971">
        <f>Inputs!M$82</f>
        <v>69.791189569063036</v>
      </c>
      <c r="J14" s="971">
        <f>Inputs!N$82</f>
        <v>71.02222509185215</v>
      </c>
      <c r="K14" s="971">
        <f>Inputs!O$82</f>
        <v>72.274974651437702</v>
      </c>
      <c r="L14" s="971">
        <f>Inputs!P$82</f>
        <v>73.549821258208297</v>
      </c>
      <c r="M14" s="971">
        <f>Inputs!Q$82</f>
        <v>74.847154678410959</v>
      </c>
      <c r="N14" s="971">
        <f t="shared" ref="N14:S14" si="3">H14*$F14</f>
        <v>17.110254340739932</v>
      </c>
      <c r="O14" s="971">
        <f t="shared" si="3"/>
        <v>17.447797392265759</v>
      </c>
      <c r="P14" s="971">
        <f t="shared" si="3"/>
        <v>17.755556272963037</v>
      </c>
      <c r="Q14" s="971">
        <f t="shared" si="3"/>
        <v>18.068743662859426</v>
      </c>
      <c r="R14" s="971">
        <f t="shared" si="3"/>
        <v>18.387455314552074</v>
      </c>
      <c r="S14" s="971">
        <f t="shared" si="3"/>
        <v>18.71178866960274</v>
      </c>
    </row>
    <row r="15" spans="1:19">
      <c r="A15" s="424"/>
      <c r="B15" s="420"/>
      <c r="C15" s="416"/>
      <c r="D15" s="337"/>
      <c r="E15" s="337"/>
      <c r="F15" s="421"/>
      <c r="G15" s="422"/>
      <c r="H15" s="971"/>
      <c r="I15" s="971"/>
      <c r="J15" s="971"/>
      <c r="K15" s="971"/>
      <c r="L15" s="971"/>
      <c r="M15" s="971"/>
      <c r="N15" s="971"/>
      <c r="O15" s="971"/>
      <c r="P15" s="971"/>
      <c r="Q15" s="971"/>
      <c r="R15" s="971"/>
      <c r="S15" s="971"/>
    </row>
    <row r="16" spans="1:19">
      <c r="A16" s="426"/>
      <c r="B16" s="427" t="s">
        <v>44</v>
      </c>
      <c r="C16" s="429">
        <f>SUM(C6:C15)</f>
        <v>0.48333333333333334</v>
      </c>
      <c r="D16" s="428"/>
      <c r="E16" s="428"/>
      <c r="F16" s="429">
        <f>SUM(F6:F15)</f>
        <v>0.48333333333333334</v>
      </c>
      <c r="G16" s="430"/>
      <c r="H16" s="991"/>
      <c r="I16" s="991"/>
      <c r="J16" s="991"/>
      <c r="K16" s="991"/>
      <c r="L16" s="991"/>
      <c r="M16" s="991"/>
      <c r="N16" s="992">
        <f t="shared" ref="N16:S16" si="4">SUM(N8:N15)</f>
        <v>33.079825058763873</v>
      </c>
      <c r="O16" s="992">
        <f t="shared" si="4"/>
        <v>33.732408291713796</v>
      </c>
      <c r="P16" s="992">
        <f t="shared" si="4"/>
        <v>34.327408794395211</v>
      </c>
      <c r="Q16" s="992">
        <f t="shared" si="4"/>
        <v>34.932904414861554</v>
      </c>
      <c r="R16" s="992">
        <f t="shared" si="4"/>
        <v>35.549080274800673</v>
      </c>
      <c r="S16" s="992">
        <f t="shared" si="4"/>
        <v>36.176124761231961</v>
      </c>
    </row>
    <row r="17" spans="1:19">
      <c r="A17" s="375"/>
      <c r="B17" s="431" t="s">
        <v>270</v>
      </c>
      <c r="C17" s="416"/>
      <c r="D17" s="397"/>
      <c r="E17" s="337"/>
      <c r="F17" s="421"/>
      <c r="G17" s="422"/>
      <c r="H17" s="971"/>
      <c r="I17" s="971"/>
      <c r="J17" s="971"/>
      <c r="K17" s="971"/>
      <c r="L17" s="971"/>
      <c r="M17" s="971"/>
      <c r="N17" s="971"/>
      <c r="O17" s="971"/>
      <c r="P17" s="971"/>
      <c r="Q17" s="971"/>
      <c r="R17" s="971"/>
      <c r="S17" s="971"/>
    </row>
    <row r="18" spans="1:19">
      <c r="A18" s="375"/>
      <c r="B18" s="431"/>
      <c r="C18" s="416"/>
      <c r="D18" s="375"/>
      <c r="E18" s="337"/>
      <c r="F18" s="421"/>
      <c r="G18" s="422"/>
      <c r="H18" s="971"/>
      <c r="I18" s="971"/>
      <c r="J18" s="971"/>
      <c r="K18" s="971"/>
      <c r="L18" s="971"/>
      <c r="M18" s="971"/>
      <c r="N18" s="971"/>
      <c r="O18" s="971"/>
      <c r="P18" s="971"/>
      <c r="Q18" s="971"/>
      <c r="R18" s="971"/>
      <c r="S18" s="971"/>
    </row>
    <row r="19" spans="1:19">
      <c r="A19" s="375"/>
      <c r="B19" s="420"/>
      <c r="C19" s="434"/>
      <c r="D19" s="426"/>
      <c r="E19" s="339"/>
      <c r="F19" s="432"/>
      <c r="G19" s="433"/>
      <c r="H19" s="971"/>
      <c r="I19" s="971"/>
      <c r="J19" s="971"/>
      <c r="K19" s="971"/>
      <c r="L19" s="971"/>
      <c r="M19" s="971"/>
      <c r="N19" s="971"/>
      <c r="O19" s="971"/>
      <c r="P19" s="971"/>
      <c r="Q19" s="971"/>
      <c r="R19" s="971"/>
      <c r="S19" s="971"/>
    </row>
    <row r="20" spans="1:19">
      <c r="A20" s="397"/>
      <c r="B20" s="435" t="s">
        <v>106</v>
      </c>
      <c r="C20" s="416"/>
      <c r="D20" s="337"/>
      <c r="E20" s="337"/>
      <c r="F20" s="421"/>
      <c r="G20" s="422"/>
      <c r="H20" s="993"/>
      <c r="I20" s="993"/>
      <c r="J20" s="993"/>
      <c r="K20" s="993"/>
      <c r="L20" s="993"/>
      <c r="M20" s="993"/>
      <c r="N20" s="166"/>
      <c r="O20" s="166"/>
      <c r="P20" s="166"/>
      <c r="Q20" s="166"/>
      <c r="R20" s="166"/>
      <c r="S20" s="166"/>
    </row>
    <row r="21" spans="1:19">
      <c r="A21" s="375"/>
      <c r="B21" s="420"/>
      <c r="C21" s="416"/>
      <c r="D21" s="337"/>
      <c r="E21" s="337"/>
      <c r="F21" s="421"/>
      <c r="G21" s="422"/>
      <c r="H21" s="971"/>
      <c r="I21" s="971"/>
      <c r="J21" s="971"/>
      <c r="K21" s="971"/>
      <c r="L21" s="971"/>
      <c r="M21" s="971"/>
      <c r="N21" s="971"/>
      <c r="O21" s="971"/>
      <c r="P21" s="971"/>
      <c r="Q21" s="971"/>
      <c r="R21" s="971"/>
      <c r="S21" s="971"/>
    </row>
    <row r="22" spans="1:19">
      <c r="A22" s="424">
        <v>4.0999999999999996</v>
      </c>
      <c r="B22" s="420" t="s">
        <v>271</v>
      </c>
      <c r="C22" s="614">
        <v>2.6666666666666665E-2</v>
      </c>
      <c r="D22" s="134" t="str">
        <f>Inputs!$D$82</f>
        <v>Support staff</v>
      </c>
      <c r="E22" s="337">
        <v>1</v>
      </c>
      <c r="F22" s="436">
        <f>E22*C22</f>
        <v>2.6666666666666665E-2</v>
      </c>
      <c r="G22" s="422"/>
      <c r="H22" s="971">
        <f>Inputs!L$82</f>
        <v>68.441017362959727</v>
      </c>
      <c r="I22" s="971">
        <f>Inputs!M$82</f>
        <v>69.791189569063036</v>
      </c>
      <c r="J22" s="971">
        <f>Inputs!N$82</f>
        <v>71.02222509185215</v>
      </c>
      <c r="K22" s="971">
        <f>Inputs!O$82</f>
        <v>72.274974651437702</v>
      </c>
      <c r="L22" s="971">
        <f>Inputs!P$82</f>
        <v>73.549821258208297</v>
      </c>
      <c r="M22" s="971">
        <f>Inputs!Q$82</f>
        <v>74.847154678410959</v>
      </c>
      <c r="N22" s="971">
        <f t="shared" ref="N22:S22" si="5">H22*$F22</f>
        <v>1.8250937963455927</v>
      </c>
      <c r="O22" s="971">
        <f t="shared" si="5"/>
        <v>1.8610983885083474</v>
      </c>
      <c r="P22" s="971">
        <f t="shared" si="5"/>
        <v>1.8939260024493905</v>
      </c>
      <c r="Q22" s="971">
        <f t="shared" si="5"/>
        <v>1.927332657371672</v>
      </c>
      <c r="R22" s="971">
        <f t="shared" si="5"/>
        <v>1.9613285668855545</v>
      </c>
      <c r="S22" s="971">
        <f t="shared" si="5"/>
        <v>1.9959241247576254</v>
      </c>
    </row>
    <row r="23" spans="1:19">
      <c r="A23" s="424"/>
      <c r="B23" s="420" t="s">
        <v>215</v>
      </c>
      <c r="C23" s="612"/>
      <c r="D23" s="337"/>
      <c r="E23" s="337"/>
      <c r="F23" s="436"/>
      <c r="G23" s="437"/>
      <c r="H23" s="971"/>
      <c r="I23" s="971"/>
      <c r="J23" s="971"/>
      <c r="K23" s="971"/>
      <c r="L23" s="971"/>
      <c r="M23" s="971"/>
      <c r="N23" s="971"/>
      <c r="O23" s="971"/>
      <c r="P23" s="971"/>
      <c r="Q23" s="971"/>
      <c r="R23" s="971"/>
      <c r="S23" s="971"/>
    </row>
    <row r="24" spans="1:19">
      <c r="A24" s="424"/>
      <c r="B24" s="420"/>
      <c r="C24" s="613"/>
      <c r="D24" s="337"/>
      <c r="E24" s="337"/>
      <c r="F24" s="436"/>
      <c r="G24" s="437"/>
      <c r="H24" s="971"/>
      <c r="I24" s="971"/>
      <c r="J24" s="971"/>
      <c r="K24" s="971"/>
      <c r="L24" s="971"/>
      <c r="M24" s="971"/>
      <c r="N24" s="971"/>
      <c r="O24" s="971"/>
      <c r="P24" s="971"/>
      <c r="Q24" s="971"/>
      <c r="R24" s="971"/>
      <c r="S24" s="971"/>
    </row>
    <row r="25" spans="1:19">
      <c r="A25" s="424">
        <v>4.2</v>
      </c>
      <c r="B25" s="420" t="s">
        <v>145</v>
      </c>
      <c r="C25" s="614">
        <v>5.333333333333333E-2</v>
      </c>
      <c r="D25" s="134" t="str">
        <f>Inputs!$D$82</f>
        <v>Support staff</v>
      </c>
      <c r="E25" s="337">
        <v>1</v>
      </c>
      <c r="F25" s="436">
        <f>E25*C25</f>
        <v>5.333333333333333E-2</v>
      </c>
      <c r="G25" s="437"/>
      <c r="H25" s="971">
        <f>Inputs!L$82</f>
        <v>68.441017362959727</v>
      </c>
      <c r="I25" s="971">
        <f>Inputs!M$82</f>
        <v>69.791189569063036</v>
      </c>
      <c r="J25" s="971">
        <f>Inputs!N$82</f>
        <v>71.02222509185215</v>
      </c>
      <c r="K25" s="971">
        <f>Inputs!O$82</f>
        <v>72.274974651437702</v>
      </c>
      <c r="L25" s="971">
        <f>Inputs!P$82</f>
        <v>73.549821258208297</v>
      </c>
      <c r="M25" s="971">
        <f>Inputs!Q$82</f>
        <v>74.847154678410959</v>
      </c>
      <c r="N25" s="971">
        <f t="shared" ref="N25:S25" si="6">H25*$F25</f>
        <v>3.6501875926911853</v>
      </c>
      <c r="O25" s="971">
        <f t="shared" si="6"/>
        <v>3.7221967770166948</v>
      </c>
      <c r="P25" s="971">
        <f t="shared" si="6"/>
        <v>3.7878520048987809</v>
      </c>
      <c r="Q25" s="971">
        <f t="shared" si="6"/>
        <v>3.8546653147433441</v>
      </c>
      <c r="R25" s="971">
        <f t="shared" si="6"/>
        <v>3.9226571337711089</v>
      </c>
      <c r="S25" s="971">
        <f t="shared" si="6"/>
        <v>3.9918482495152507</v>
      </c>
    </row>
    <row r="26" spans="1:19">
      <c r="A26" s="424"/>
      <c r="B26" s="420"/>
      <c r="C26" s="612"/>
      <c r="D26" s="337"/>
      <c r="E26" s="337"/>
      <c r="F26" s="436"/>
      <c r="G26" s="437"/>
      <c r="H26" s="984"/>
      <c r="I26" s="984"/>
      <c r="J26" s="984"/>
      <c r="K26" s="984"/>
      <c r="L26" s="984"/>
      <c r="M26" s="984"/>
      <c r="N26" s="985"/>
      <c r="O26" s="985"/>
      <c r="P26" s="985"/>
      <c r="Q26" s="985"/>
      <c r="R26" s="985"/>
      <c r="S26" s="985"/>
    </row>
    <row r="27" spans="1:19">
      <c r="A27" s="424">
        <v>4.3</v>
      </c>
      <c r="B27" s="420" t="s">
        <v>146</v>
      </c>
      <c r="C27" s="614">
        <v>0.02</v>
      </c>
      <c r="D27" s="134" t="str">
        <f>Inputs!$D$82</f>
        <v>Support staff</v>
      </c>
      <c r="E27" s="337">
        <v>1</v>
      </c>
      <c r="F27" s="436">
        <f>E27*C27</f>
        <v>0.02</v>
      </c>
      <c r="G27" s="437"/>
      <c r="H27" s="971">
        <f>Inputs!L$82</f>
        <v>68.441017362959727</v>
      </c>
      <c r="I27" s="971">
        <f>Inputs!M$82</f>
        <v>69.791189569063036</v>
      </c>
      <c r="J27" s="971">
        <f>Inputs!N$82</f>
        <v>71.02222509185215</v>
      </c>
      <c r="K27" s="971">
        <f>Inputs!O$82</f>
        <v>72.274974651437702</v>
      </c>
      <c r="L27" s="971">
        <f>Inputs!P$82</f>
        <v>73.549821258208297</v>
      </c>
      <c r="M27" s="971">
        <f>Inputs!Q$82</f>
        <v>74.847154678410959</v>
      </c>
      <c r="N27" s="985">
        <f t="shared" ref="N27:S27" si="7">H27*$F27</f>
        <v>1.3688203472591947</v>
      </c>
      <c r="O27" s="985">
        <f t="shared" si="7"/>
        <v>1.3958237913812608</v>
      </c>
      <c r="P27" s="985">
        <f t="shared" si="7"/>
        <v>1.4204445018370431</v>
      </c>
      <c r="Q27" s="985">
        <f t="shared" si="7"/>
        <v>1.4454994930287541</v>
      </c>
      <c r="R27" s="985">
        <f t="shared" si="7"/>
        <v>1.4709964251641661</v>
      </c>
      <c r="S27" s="985">
        <f t="shared" si="7"/>
        <v>1.4969430935682193</v>
      </c>
    </row>
    <row r="28" spans="1:19">
      <c r="A28" s="424"/>
      <c r="B28" s="420"/>
      <c r="C28" s="416"/>
      <c r="D28" s="337"/>
      <c r="E28" s="337"/>
      <c r="F28" s="421"/>
      <c r="G28" s="437"/>
      <c r="H28" s="971"/>
      <c r="I28" s="971"/>
      <c r="J28" s="971"/>
      <c r="K28" s="971"/>
      <c r="L28" s="971"/>
      <c r="M28" s="971"/>
      <c r="N28" s="971"/>
      <c r="O28" s="971"/>
      <c r="P28" s="971"/>
      <c r="Q28" s="971"/>
      <c r="R28" s="971"/>
      <c r="S28" s="971"/>
    </row>
    <row r="29" spans="1:19">
      <c r="A29" s="424"/>
      <c r="B29" s="420"/>
      <c r="C29" s="438"/>
      <c r="D29" s="337"/>
      <c r="E29" s="337"/>
      <c r="F29" s="421"/>
      <c r="H29" s="985"/>
      <c r="I29" s="985"/>
      <c r="J29" s="985"/>
      <c r="K29" s="985"/>
      <c r="L29" s="985"/>
      <c r="M29" s="985"/>
      <c r="N29" s="971"/>
      <c r="O29" s="971"/>
      <c r="P29" s="971"/>
      <c r="Q29" s="971"/>
      <c r="R29" s="971"/>
      <c r="S29" s="971"/>
    </row>
    <row r="30" spans="1:19">
      <c r="A30" s="440"/>
      <c r="B30" s="427" t="s">
        <v>44</v>
      </c>
      <c r="C30" s="429">
        <f>SUM(C20:C29)</f>
        <v>9.9999999999999992E-2</v>
      </c>
      <c r="D30" s="428"/>
      <c r="E30" s="428"/>
      <c r="F30" s="429">
        <f>SUM(F20:F29)</f>
        <v>9.9999999999999992E-2</v>
      </c>
      <c r="G30" s="430"/>
      <c r="H30" s="991"/>
      <c r="I30" s="991"/>
      <c r="J30" s="991"/>
      <c r="K30" s="991"/>
      <c r="L30" s="991"/>
      <c r="M30" s="991"/>
      <c r="N30" s="992">
        <f t="shared" ref="N30:S30" si="8">SUM(N22:N29)</f>
        <v>6.844101736295972</v>
      </c>
      <c r="O30" s="992">
        <f t="shared" si="8"/>
        <v>6.9791189569063032</v>
      </c>
      <c r="P30" s="992">
        <f t="shared" si="8"/>
        <v>7.1022225091852142</v>
      </c>
      <c r="Q30" s="992">
        <f t="shared" si="8"/>
        <v>7.2274974651437702</v>
      </c>
      <c r="R30" s="992">
        <f t="shared" si="8"/>
        <v>7.354982125820829</v>
      </c>
      <c r="S30" s="992">
        <f t="shared" si="8"/>
        <v>7.4847154678410952</v>
      </c>
    </row>
    <row r="31" spans="1:19">
      <c r="A31" s="441"/>
      <c r="B31" s="442"/>
      <c r="C31" s="443"/>
      <c r="D31" s="340"/>
      <c r="E31" s="340"/>
      <c r="F31" s="444"/>
      <c r="G31" s="422"/>
      <c r="H31" s="971"/>
      <c r="I31" s="971"/>
      <c r="J31" s="971"/>
      <c r="K31" s="971"/>
      <c r="L31" s="971"/>
      <c r="M31" s="971"/>
      <c r="N31" s="971"/>
      <c r="O31" s="971"/>
      <c r="P31" s="971"/>
      <c r="Q31" s="971"/>
      <c r="R31" s="971"/>
      <c r="S31" s="971"/>
    </row>
    <row r="32" spans="1:19">
      <c r="A32" s="441"/>
      <c r="B32" s="988" t="s">
        <v>130</v>
      </c>
      <c r="C32" s="445">
        <f>C16+C30</f>
        <v>0.58333333333333337</v>
      </c>
      <c r="D32" s="339"/>
      <c r="E32" s="339"/>
      <c r="F32" s="445">
        <f>F16+F30</f>
        <v>0.58333333333333337</v>
      </c>
      <c r="G32" s="446"/>
      <c r="H32" s="992"/>
      <c r="I32" s="992"/>
      <c r="J32" s="992"/>
      <c r="K32" s="992"/>
      <c r="L32" s="992"/>
      <c r="M32" s="992"/>
      <c r="N32" s="992">
        <f t="shared" ref="N32:S32" si="9">N16+N30</f>
        <v>39.923926795059842</v>
      </c>
      <c r="O32" s="992">
        <f t="shared" si="9"/>
        <v>40.711527248620101</v>
      </c>
      <c r="P32" s="992">
        <f t="shared" si="9"/>
        <v>41.429631303580422</v>
      </c>
      <c r="Q32" s="992">
        <f t="shared" si="9"/>
        <v>42.160401880005324</v>
      </c>
      <c r="R32" s="992">
        <f t="shared" si="9"/>
        <v>42.904062400621498</v>
      </c>
      <c r="S32" s="992">
        <f t="shared" si="9"/>
        <v>43.66084022907306</v>
      </c>
    </row>
    <row r="33" spans="2:19">
      <c r="H33" s="249"/>
      <c r="I33" s="249"/>
      <c r="J33" s="249"/>
      <c r="K33" s="249"/>
      <c r="L33" s="249"/>
      <c r="M33" s="249"/>
      <c r="N33" s="249"/>
      <c r="O33" s="249"/>
      <c r="P33" s="249"/>
      <c r="Q33" s="249"/>
      <c r="R33" s="249"/>
      <c r="S33" s="249"/>
    </row>
    <row r="34" spans="2:19" s="2" customFormat="1">
      <c r="F34" s="447"/>
      <c r="G34" s="437"/>
    </row>
    <row r="35" spans="2:19" s="2" customFormat="1">
      <c r="F35" s="447"/>
      <c r="G35" s="437"/>
    </row>
    <row r="36" spans="2:19" s="2" customFormat="1">
      <c r="F36" s="447"/>
      <c r="G36" s="437"/>
    </row>
    <row r="37" spans="2:19">
      <c r="B37" s="994"/>
      <c r="H37" s="979"/>
      <c r="I37" s="979"/>
      <c r="J37" s="979"/>
      <c r="K37" s="979"/>
      <c r="L37" s="979"/>
      <c r="M37" s="979"/>
      <c r="N37" s="160"/>
      <c r="O37" s="160"/>
      <c r="P37" s="160"/>
      <c r="Q37" s="160"/>
      <c r="R37" s="160"/>
      <c r="S37" s="160"/>
    </row>
    <row r="38" spans="2:19">
      <c r="B38" s="354" t="s">
        <v>229</v>
      </c>
      <c r="C38" s="88"/>
      <c r="D38" s="88"/>
      <c r="E38" s="88"/>
      <c r="F38" s="158"/>
      <c r="G38" s="158"/>
      <c r="H38" s="979"/>
      <c r="I38" s="979"/>
      <c r="J38" s="979"/>
      <c r="K38" s="979"/>
      <c r="L38" s="979"/>
      <c r="M38" s="979"/>
      <c r="N38" s="979">
        <f>N32-N39</f>
        <v>39.923926795059842</v>
      </c>
      <c r="O38" s="979">
        <f t="shared" ref="O38:S38" si="10">O32-O39</f>
        <v>40.711527248620101</v>
      </c>
      <c r="P38" s="979">
        <f t="shared" si="10"/>
        <v>41.429631303580422</v>
      </c>
      <c r="Q38" s="979">
        <f t="shared" si="10"/>
        <v>42.160401880005324</v>
      </c>
      <c r="R38" s="979">
        <f t="shared" si="10"/>
        <v>42.904062400621498</v>
      </c>
      <c r="S38" s="979">
        <f t="shared" si="10"/>
        <v>43.66084022907306</v>
      </c>
    </row>
    <row r="39" spans="2:19">
      <c r="B39" s="354" t="s">
        <v>43</v>
      </c>
      <c r="C39" s="88"/>
      <c r="D39" s="88"/>
      <c r="E39" s="88"/>
      <c r="F39" s="158"/>
      <c r="G39" s="158"/>
      <c r="H39" s="979"/>
      <c r="I39" s="979"/>
      <c r="J39" s="979"/>
      <c r="K39" s="979"/>
      <c r="L39" s="979"/>
      <c r="M39" s="979"/>
      <c r="N39" s="979"/>
      <c r="O39" s="979"/>
      <c r="P39" s="979"/>
      <c r="Q39" s="979"/>
      <c r="R39" s="979"/>
      <c r="S39" s="979"/>
    </row>
    <row r="40" spans="2:19">
      <c r="B40" s="354" t="s">
        <v>232</v>
      </c>
      <c r="C40" s="88"/>
      <c r="D40" s="88"/>
      <c r="E40" s="88"/>
      <c r="F40" s="158"/>
      <c r="G40" s="158"/>
      <c r="H40" s="979"/>
      <c r="I40" s="979"/>
      <c r="J40" s="979"/>
      <c r="K40" s="979"/>
      <c r="L40" s="979"/>
      <c r="M40" s="979"/>
      <c r="N40" s="980"/>
      <c r="O40" s="980"/>
      <c r="P40" s="980"/>
      <c r="Q40" s="980"/>
      <c r="R40" s="980"/>
      <c r="S40" s="980"/>
    </row>
    <row r="41" spans="2:19">
      <c r="B41" s="354" t="s">
        <v>238</v>
      </c>
      <c r="C41" s="88"/>
      <c r="D41" s="88"/>
      <c r="E41" s="88"/>
      <c r="F41" s="158"/>
      <c r="G41" s="158"/>
      <c r="H41" s="979"/>
      <c r="I41" s="979"/>
      <c r="J41" s="979"/>
      <c r="K41" s="979"/>
      <c r="L41" s="979"/>
      <c r="M41" s="979"/>
      <c r="N41" s="979">
        <f>SUM(N42,N38:N40)*(Inputs!$M$27)</f>
        <v>5.2655667050004427</v>
      </c>
      <c r="O41" s="979">
        <f>SUM(O42,O38:O40)*(Inputs!$M$27)</f>
        <v>5.3694433288205046</v>
      </c>
      <c r="P41" s="979">
        <f>SUM(P42,P38:P40)*(Inputs!$M$27)</f>
        <v>5.4641540726292215</v>
      </c>
      <c r="Q41" s="979">
        <f>SUM(Q42,Q38:Q40)*(Inputs!$M$27)</f>
        <v>5.5605354039539021</v>
      </c>
      <c r="R41" s="979">
        <f>SUM(R42,R38:R40)*(Inputs!$M$27)</f>
        <v>5.6586167900179696</v>
      </c>
      <c r="S41" s="979">
        <f>SUM(S42,S38:S40)*(Inputs!$M$27)</f>
        <v>5.7584282178124448</v>
      </c>
    </row>
    <row r="42" spans="2:19">
      <c r="B42" s="354" t="s">
        <v>237</v>
      </c>
      <c r="C42" s="88"/>
      <c r="D42" s="88"/>
      <c r="E42" s="88"/>
      <c r="F42" s="158"/>
      <c r="G42" s="158"/>
      <c r="H42" s="979"/>
      <c r="I42" s="979"/>
      <c r="J42" s="979"/>
      <c r="K42" s="979"/>
      <c r="L42" s="979"/>
      <c r="M42" s="979"/>
      <c r="N42" s="979">
        <f>SUM(N38:N40)*(Inputs!$M$26)</f>
        <v>3.5931534115553858</v>
      </c>
      <c r="O42" s="979">
        <f>SUM(O38:O40)*(Inputs!$M$26)</f>
        <v>3.6640374523758088</v>
      </c>
      <c r="P42" s="979">
        <f>SUM(P38:P40)*(Inputs!$M$26)</f>
        <v>3.7286668173222379</v>
      </c>
      <c r="Q42" s="979">
        <f>SUM(Q38:Q40)*(Inputs!$M$26)</f>
        <v>3.7944361692004791</v>
      </c>
      <c r="R42" s="979">
        <f>SUM(R38:R40)*(Inputs!$M$26)</f>
        <v>3.8613656160559349</v>
      </c>
      <c r="S42" s="979">
        <f>SUM(S38:S40)*(Inputs!$M$26)</f>
        <v>3.9294756206165751</v>
      </c>
    </row>
    <row r="43" spans="2:19">
      <c r="B43" s="989" t="s">
        <v>85</v>
      </c>
      <c r="C43" s="88"/>
      <c r="D43" s="88"/>
      <c r="E43" s="88"/>
      <c r="F43" s="158"/>
      <c r="G43" s="158"/>
      <c r="N43" s="979">
        <f>SUM(N38:N42)*Inputs!$M$28</f>
        <v>3.4147852838130972</v>
      </c>
      <c r="O43" s="979">
        <f>SUM(O38:O42)*Inputs!$M$28</f>
        <v>3.4821505620871491</v>
      </c>
      <c r="P43" s="979">
        <f>SUM(P38:P42)*Inputs!$M$28</f>
        <v>3.5435716535472319</v>
      </c>
      <c r="Q43" s="979">
        <f>SUM(Q38:Q42)*Inputs!$M$28</f>
        <v>3.6060761417211795</v>
      </c>
      <c r="R43" s="979">
        <f>SUM(R38:R42)*Inputs!$M$28</f>
        <v>3.6696831364686786</v>
      </c>
      <c r="S43" s="979">
        <f>SUM(S38:S42)*Inputs!$M$28</f>
        <v>3.7344120847251463</v>
      </c>
    </row>
    <row r="44" spans="2:19">
      <c r="B44" s="989"/>
      <c r="N44" s="606"/>
      <c r="O44" s="606"/>
      <c r="P44" s="606"/>
      <c r="Q44" s="606"/>
      <c r="R44" s="606"/>
      <c r="S44" s="606"/>
    </row>
    <row r="45" spans="2:19">
      <c r="B45" s="988" t="s">
        <v>527</v>
      </c>
      <c r="N45" s="448">
        <f>SUM(N38:N44)</f>
        <v>52.197432195428767</v>
      </c>
      <c r="O45" s="448">
        <f t="shared" ref="O45:S45" si="11">SUM(O38:O44)</f>
        <v>53.22715859190356</v>
      </c>
      <c r="P45" s="448">
        <f t="shared" si="11"/>
        <v>54.16602384707911</v>
      </c>
      <c r="Q45" s="448">
        <f t="shared" si="11"/>
        <v>55.121449594880886</v>
      </c>
      <c r="R45" s="448">
        <f t="shared" si="11"/>
        <v>56.093727943164083</v>
      </c>
      <c r="S45" s="448">
        <f t="shared" si="11"/>
        <v>57.083156152227225</v>
      </c>
    </row>
    <row r="46" spans="2:19">
      <c r="B46" s="990" t="s">
        <v>39</v>
      </c>
      <c r="H46" s="979"/>
      <c r="I46" s="980"/>
      <c r="J46" s="980"/>
      <c r="K46" s="980"/>
      <c r="L46" s="980"/>
      <c r="M46" s="980"/>
      <c r="N46" s="981">
        <f>(N32*(1+Inputs!$M$29))-N45</f>
        <v>0</v>
      </c>
      <c r="O46" s="981">
        <f>(O32*(1+Inputs!$M$29))-O45</f>
        <v>0</v>
      </c>
      <c r="P46" s="981">
        <f>(P32*(1+Inputs!$M$29))-P45</f>
        <v>0</v>
      </c>
      <c r="Q46" s="981">
        <f>(Q32*(1+Inputs!$M$29))-Q45</f>
        <v>0</v>
      </c>
      <c r="R46" s="981">
        <f>(R32*(1+Inputs!$M$29))-R45</f>
        <v>0</v>
      </c>
      <c r="S46" s="981">
        <f>(S32*(1+Inputs!$M$29))-S45</f>
        <v>0</v>
      </c>
    </row>
    <row r="47" spans="2:19">
      <c r="H47" s="108"/>
      <c r="I47" s="158"/>
      <c r="J47" s="158"/>
      <c r="K47" s="158"/>
      <c r="L47" s="158"/>
      <c r="M47" s="158"/>
      <c r="N47" s="107"/>
      <c r="O47" s="107"/>
      <c r="P47" s="107"/>
      <c r="Q47" s="107"/>
      <c r="R47" s="107"/>
      <c r="S47" s="107"/>
    </row>
    <row r="48" spans="2:19">
      <c r="H48" s="108"/>
      <c r="I48" s="158"/>
      <c r="J48" s="158"/>
      <c r="K48" s="158"/>
      <c r="L48" s="158"/>
      <c r="M48" s="158"/>
      <c r="N48" s="251"/>
      <c r="O48" s="251"/>
      <c r="P48" s="251"/>
      <c r="Q48" s="251"/>
      <c r="R48" s="251"/>
      <c r="S48" s="251"/>
    </row>
  </sheetData>
  <mergeCells count="3">
    <mergeCell ref="A1:N1"/>
    <mergeCell ref="N3:S3"/>
    <mergeCell ref="H3:M3"/>
  </mergeCells>
  <pageMargins left="0.39370078740157483" right="0.39370078740157483" top="0.39370078740157483" bottom="0.98425196850393704" header="0.51181102362204722" footer="0.51181102362204722"/>
  <pageSetup paperSize="9" scale="64" orientation="landscape" r:id="rId1"/>
  <headerFooter alignWithMargins="0">
    <oddFooter>&amp;C&amp;P</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tabColor rgb="FFFFFF99"/>
  </sheetPr>
  <dimension ref="A1:W181"/>
  <sheetViews>
    <sheetView showGridLines="0" zoomScale="70" zoomScaleNormal="70" workbookViewId="0">
      <pane ySplit="3" topLeftCell="A110" activePane="bottomLeft" state="frozen"/>
      <selection pane="bottomLeft" activeCell="M136" sqref="M136"/>
    </sheetView>
  </sheetViews>
  <sheetFormatPr defaultRowHeight="12.75"/>
  <cols>
    <col min="1" max="1" width="8.28515625" customWidth="1"/>
    <col min="2" max="3" width="4.28515625" customWidth="1"/>
    <col min="4" max="4" width="55.28515625" customWidth="1"/>
    <col min="5" max="5" width="10" customWidth="1"/>
    <col min="6" max="6" width="2.42578125" customWidth="1"/>
    <col min="7" max="7" width="9.85546875" bestFit="1" customWidth="1"/>
    <col min="8" max="8" width="10.7109375" customWidth="1"/>
    <col min="9" max="10" width="11.5703125" customWidth="1"/>
    <col min="11" max="11" width="13.42578125" bestFit="1" customWidth="1"/>
    <col min="12" max="12" width="10.28515625" bestFit="1" customWidth="1"/>
    <col min="13" max="17" width="10" customWidth="1"/>
    <col min="18" max="18" width="5.28515625" customWidth="1"/>
    <col min="19" max="19" width="50.140625" customWidth="1"/>
  </cols>
  <sheetData>
    <row r="1" spans="1:23" s="40" customFormat="1" ht="18">
      <c r="A1" s="41" t="str">
        <f>Check!A1</f>
        <v>CP 2016-20 Revised Proposal - ACS Model</v>
      </c>
      <c r="B1" s="347"/>
      <c r="C1" s="347"/>
      <c r="D1" s="347"/>
      <c r="E1" s="347"/>
      <c r="F1" s="347"/>
      <c r="G1" s="36"/>
      <c r="H1" s="36"/>
      <c r="I1" s="36"/>
      <c r="J1" s="36"/>
      <c r="K1" s="36"/>
      <c r="L1" s="36"/>
      <c r="M1" s="36"/>
      <c r="N1" s="36"/>
      <c r="O1" s="36"/>
      <c r="P1" s="36"/>
      <c r="Q1" s="36"/>
      <c r="R1" s="36"/>
      <c r="S1" s="36"/>
      <c r="T1" s="36"/>
      <c r="U1" s="36"/>
      <c r="V1" s="36"/>
      <c r="W1" s="36"/>
    </row>
    <row r="2" spans="1:23" s="40" customFormat="1" ht="15.75">
      <c r="A2" s="573" t="str">
        <f ca="1">MID(CELL("Filename",D1),FIND("]",CELL("Filename",D1))+1,255)</f>
        <v>Inputs</v>
      </c>
      <c r="B2" s="7"/>
      <c r="C2" s="7"/>
      <c r="D2" s="7"/>
      <c r="E2" s="7"/>
      <c r="F2" s="7"/>
      <c r="G2" s="7"/>
      <c r="H2" s="7"/>
      <c r="I2" s="7"/>
      <c r="J2" s="660" t="str">
        <f ca="1">Check!D2</f>
        <v>OK</v>
      </c>
      <c r="K2" s="7"/>
      <c r="L2" s="7"/>
      <c r="M2" s="7"/>
      <c r="N2" s="7"/>
      <c r="O2" s="7"/>
      <c r="P2" s="7"/>
      <c r="Q2" s="7"/>
      <c r="R2" s="7"/>
      <c r="S2" s="7"/>
      <c r="T2" s="7"/>
      <c r="U2" s="7"/>
      <c r="V2" s="7"/>
      <c r="W2" s="7"/>
    </row>
    <row r="3" spans="1:23">
      <c r="A3" s="554" t="s">
        <v>2</v>
      </c>
      <c r="B3" s="554"/>
      <c r="C3" s="554"/>
      <c r="D3" s="554"/>
      <c r="E3" s="554"/>
      <c r="F3" s="554"/>
    </row>
    <row r="4" spans="1:23">
      <c r="A4" s="13"/>
      <c r="B4" s="13"/>
      <c r="C4" s="13"/>
      <c r="D4" s="13"/>
      <c r="E4" s="13"/>
      <c r="F4" s="13"/>
    </row>
    <row r="5" spans="1:23">
      <c r="A5" s="13"/>
      <c r="B5" s="13"/>
      <c r="C5" s="13"/>
      <c r="D5" s="13"/>
      <c r="E5" s="13"/>
      <c r="F5" s="13"/>
    </row>
    <row r="6" spans="1:23">
      <c r="A6" s="13"/>
      <c r="B6" s="349"/>
      <c r="C6" s="351"/>
      <c r="D6" s="351"/>
      <c r="E6" s="351"/>
      <c r="F6" s="351"/>
      <c r="G6" s="344"/>
      <c r="H6" s="344"/>
      <c r="I6" s="344"/>
      <c r="J6" s="344"/>
      <c r="K6" s="344"/>
      <c r="L6" s="344"/>
      <c r="M6" s="344"/>
      <c r="N6" s="344"/>
      <c r="O6" s="344"/>
      <c r="P6" s="344"/>
      <c r="Q6" s="344"/>
      <c r="R6" s="344"/>
      <c r="S6" s="340"/>
    </row>
    <row r="7" spans="1:23" ht="15.75">
      <c r="A7" s="13"/>
      <c r="B7" s="558" t="s">
        <v>322</v>
      </c>
      <c r="C7" s="76"/>
      <c r="D7" s="76"/>
      <c r="E7" s="76"/>
      <c r="F7" s="76"/>
      <c r="G7" s="1289" t="s">
        <v>320</v>
      </c>
      <c r="H7" s="1290"/>
      <c r="I7" s="1290"/>
      <c r="J7" s="1290"/>
      <c r="K7" s="1290"/>
      <c r="L7" s="1291"/>
      <c r="M7" s="1289" t="s">
        <v>324</v>
      </c>
      <c r="N7" s="1290"/>
      <c r="O7" s="1290"/>
      <c r="P7" s="1290"/>
      <c r="Q7" s="1291"/>
      <c r="R7" s="35"/>
      <c r="S7" s="337"/>
    </row>
    <row r="8" spans="1:23" ht="15.75">
      <c r="A8" s="13"/>
      <c r="B8" s="558"/>
      <c r="C8" s="76"/>
      <c r="D8" s="76"/>
      <c r="E8" s="76"/>
      <c r="F8" s="76"/>
      <c r="G8" s="553">
        <v>2010</v>
      </c>
      <c r="H8" s="553">
        <v>2011</v>
      </c>
      <c r="I8" s="553">
        <v>2012</v>
      </c>
      <c r="J8" s="553">
        <v>2013</v>
      </c>
      <c r="K8" s="553">
        <v>2014</v>
      </c>
      <c r="L8" s="553">
        <v>2015</v>
      </c>
      <c r="M8" s="553">
        <v>2016</v>
      </c>
      <c r="N8" s="553">
        <v>2017</v>
      </c>
      <c r="O8" s="553">
        <v>2018</v>
      </c>
      <c r="P8" s="553">
        <v>2019</v>
      </c>
      <c r="Q8" s="553">
        <v>2020</v>
      </c>
      <c r="R8" s="35"/>
      <c r="S8" s="337"/>
    </row>
    <row r="9" spans="1:23" ht="15.75">
      <c r="A9" s="13"/>
      <c r="B9" s="558"/>
      <c r="C9" s="76"/>
      <c r="D9" s="76"/>
      <c r="E9" s="76"/>
      <c r="F9" s="76"/>
      <c r="G9" s="1292" t="s">
        <v>319</v>
      </c>
      <c r="H9" s="1293"/>
      <c r="I9" s="1293"/>
      <c r="J9" s="1293"/>
      <c r="K9" s="1293"/>
      <c r="L9" s="1294"/>
      <c r="M9" s="1292" t="s">
        <v>311</v>
      </c>
      <c r="N9" s="1293"/>
      <c r="O9" s="1293"/>
      <c r="P9" s="1293"/>
      <c r="Q9" s="1294"/>
      <c r="R9" s="35"/>
      <c r="S9" s="337"/>
    </row>
    <row r="10" spans="1:23" ht="15.75">
      <c r="A10" s="13"/>
      <c r="B10" s="558"/>
      <c r="C10" s="76" t="s">
        <v>279</v>
      </c>
      <c r="D10" s="76"/>
      <c r="E10" s="76"/>
      <c r="F10" s="76"/>
      <c r="G10" s="35"/>
      <c r="H10" s="35"/>
      <c r="I10" s="35"/>
      <c r="J10" s="35"/>
      <c r="K10" s="35"/>
      <c r="L10" s="35"/>
      <c r="M10" s="35"/>
      <c r="N10" s="35"/>
      <c r="O10" s="35"/>
      <c r="P10" s="35"/>
      <c r="Q10" s="35"/>
      <c r="R10" s="35"/>
      <c r="S10" s="337"/>
    </row>
    <row r="11" spans="1:23">
      <c r="A11" s="13"/>
      <c r="B11" s="494"/>
      <c r="C11" s="35"/>
      <c r="D11" s="555" t="s">
        <v>241</v>
      </c>
      <c r="E11" s="555"/>
      <c r="F11" s="555"/>
      <c r="G11" s="562">
        <v>168.6</v>
      </c>
      <c r="H11" s="562">
        <v>173.3</v>
      </c>
      <c r="I11" s="562">
        <v>179.4</v>
      </c>
      <c r="J11" s="562">
        <v>182.99519038076153</v>
      </c>
      <c r="K11" s="562">
        <v>186.94989979959919</v>
      </c>
      <c r="L11" s="562">
        <v>193.6401712627495</v>
      </c>
      <c r="M11" s="1264"/>
      <c r="N11" s="1264"/>
      <c r="O11" s="1264"/>
      <c r="P11" s="1264"/>
      <c r="Q11" s="1264"/>
      <c r="R11" s="486"/>
      <c r="S11" s="337"/>
    </row>
    <row r="12" spans="1:23">
      <c r="A12" s="13"/>
      <c r="B12" s="494"/>
      <c r="C12" s="35"/>
      <c r="D12" s="555" t="s">
        <v>242</v>
      </c>
      <c r="E12" s="555"/>
      <c r="F12" s="555"/>
      <c r="G12" s="562">
        <v>0</v>
      </c>
      <c r="H12" s="562">
        <v>0</v>
      </c>
      <c r="I12" s="562">
        <v>99.8</v>
      </c>
      <c r="J12" s="562">
        <v>101.8</v>
      </c>
      <c r="K12" s="562">
        <v>104</v>
      </c>
      <c r="L12" s="562">
        <v>107.72178981060425</v>
      </c>
      <c r="M12" s="1264"/>
      <c r="N12" s="1264"/>
      <c r="O12" s="1264"/>
      <c r="P12" s="1264"/>
      <c r="Q12" s="1264"/>
      <c r="R12" s="486"/>
      <c r="S12" s="337"/>
    </row>
    <row r="13" spans="1:23">
      <c r="A13" s="13"/>
      <c r="B13" s="494"/>
      <c r="C13" s="35"/>
      <c r="D13" s="35" t="s">
        <v>279</v>
      </c>
      <c r="E13" s="35"/>
      <c r="F13" s="35"/>
      <c r="G13" s="563">
        <v>1.2612612612612484E-2</v>
      </c>
      <c r="H13" s="563">
        <v>2.7876631079478242E-2</v>
      </c>
      <c r="I13" s="563">
        <v>3.5199076745527913E-2</v>
      </c>
      <c r="J13" s="563">
        <v>2.0040080160320661E-2</v>
      </c>
      <c r="K13" s="563">
        <v>2.16110019646365E-2</v>
      </c>
      <c r="L13" s="563">
        <v>2.30769230769232E-2</v>
      </c>
      <c r="M13" s="1265"/>
      <c r="N13" s="1265"/>
      <c r="O13" s="1265"/>
      <c r="P13" s="1265"/>
      <c r="Q13" s="1265"/>
      <c r="R13" s="487"/>
      <c r="S13" s="337"/>
    </row>
    <row r="14" spans="1:23">
      <c r="A14" s="13"/>
      <c r="B14" s="494"/>
      <c r="C14" s="35"/>
      <c r="D14" s="35" t="s">
        <v>243</v>
      </c>
      <c r="E14" s="35"/>
      <c r="F14" s="35"/>
      <c r="G14" s="562">
        <v>1.1485182162677907</v>
      </c>
      <c r="H14" s="562">
        <v>1.1173697129991316</v>
      </c>
      <c r="I14" s="562">
        <v>1.0793766514088601</v>
      </c>
      <c r="J14" s="562">
        <v>1.0581708232868785</v>
      </c>
      <c r="K14" s="562">
        <v>1.0357864404865793</v>
      </c>
      <c r="L14" s="562">
        <v>1</v>
      </c>
      <c r="M14" s="1264"/>
      <c r="N14" s="1264"/>
      <c r="O14" s="1264"/>
      <c r="P14" s="1264"/>
      <c r="Q14" s="1264"/>
      <c r="R14" s="486"/>
      <c r="S14" s="337"/>
    </row>
    <row r="15" spans="1:23">
      <c r="A15" s="13"/>
      <c r="B15" s="559"/>
      <c r="C15" s="35"/>
      <c r="D15" s="35" t="s">
        <v>317</v>
      </c>
      <c r="E15" s="35"/>
      <c r="F15" s="35"/>
      <c r="G15" s="564">
        <v>1.1568758344459278</v>
      </c>
      <c r="H15" s="587"/>
      <c r="I15" s="587"/>
      <c r="J15" s="587"/>
      <c r="K15" s="587"/>
      <c r="L15" s="587"/>
      <c r="M15" s="587"/>
      <c r="N15" s="587"/>
      <c r="O15" s="587"/>
      <c r="P15" s="587"/>
      <c r="Q15" s="587"/>
      <c r="R15" s="35"/>
      <c r="S15" s="337"/>
    </row>
    <row r="16" spans="1:23">
      <c r="A16" s="13"/>
      <c r="B16" s="559"/>
      <c r="C16" s="35"/>
      <c r="D16" s="76"/>
      <c r="E16" s="76"/>
      <c r="F16" s="76"/>
      <c r="G16" s="35"/>
      <c r="H16" s="35"/>
      <c r="I16" s="35"/>
      <c r="J16" s="35"/>
      <c r="K16" s="35"/>
      <c r="M16" s="35"/>
      <c r="N16" s="35"/>
      <c r="O16" s="35"/>
      <c r="P16" s="35"/>
      <c r="Q16" s="35"/>
      <c r="R16" s="35"/>
      <c r="S16" s="337"/>
    </row>
    <row r="17" spans="1:19">
      <c r="A17" s="13"/>
      <c r="B17" s="559"/>
      <c r="C17" s="76" t="s">
        <v>318</v>
      </c>
      <c r="D17" s="76"/>
      <c r="E17" s="76"/>
      <c r="F17" s="76"/>
      <c r="G17" s="35"/>
      <c r="H17" s="35"/>
      <c r="I17" s="35"/>
      <c r="J17" s="35"/>
      <c r="K17" s="35"/>
      <c r="L17" s="35"/>
      <c r="M17" s="35"/>
      <c r="N17" s="35"/>
      <c r="O17" s="35"/>
      <c r="P17" s="35"/>
      <c r="Q17" s="35"/>
      <c r="R17" s="35"/>
      <c r="S17" s="337"/>
    </row>
    <row r="18" spans="1:19">
      <c r="A18" s="13"/>
      <c r="B18" s="559"/>
      <c r="C18" s="35"/>
      <c r="D18" s="341" t="s">
        <v>244</v>
      </c>
      <c r="E18" s="341"/>
      <c r="F18" s="341"/>
      <c r="G18" s="587"/>
      <c r="H18" s="587"/>
      <c r="I18" s="587"/>
      <c r="J18" s="587"/>
      <c r="K18" s="587"/>
      <c r="L18" s="1276">
        <v>2.164431082030327E-2</v>
      </c>
      <c r="M18" s="1276">
        <v>1.9727529749346218E-2</v>
      </c>
      <c r="N18" s="1276">
        <v>1.7638838518018396E-2</v>
      </c>
      <c r="O18" s="1276">
        <v>1.7638838518018618E-2</v>
      </c>
      <c r="P18" s="1276">
        <v>1.7638838518018618E-2</v>
      </c>
      <c r="Q18" s="1276">
        <v>1.7638838518018618E-2</v>
      </c>
      <c r="R18" s="487"/>
      <c r="S18" s="337"/>
    </row>
    <row r="19" spans="1:19">
      <c r="A19" s="13"/>
      <c r="B19" s="559"/>
      <c r="C19" s="35"/>
      <c r="D19" s="341" t="s">
        <v>245</v>
      </c>
      <c r="E19" s="341"/>
      <c r="F19" s="341"/>
      <c r="G19" s="587"/>
      <c r="H19" s="587"/>
      <c r="I19" s="587"/>
      <c r="J19" s="587"/>
      <c r="K19" s="587"/>
      <c r="L19" s="563">
        <v>0</v>
      </c>
      <c r="M19" s="563">
        <v>0</v>
      </c>
      <c r="N19" s="563">
        <v>0</v>
      </c>
      <c r="O19" s="563">
        <v>0</v>
      </c>
      <c r="P19" s="563">
        <v>0</v>
      </c>
      <c r="Q19" s="563">
        <v>0</v>
      </c>
      <c r="R19" s="487"/>
      <c r="S19" s="337"/>
    </row>
    <row r="20" spans="1:19">
      <c r="A20" s="13"/>
      <c r="B20" s="559"/>
      <c r="C20" s="35"/>
      <c r="D20" s="341" t="s">
        <v>246</v>
      </c>
      <c r="E20" s="341"/>
      <c r="F20" s="341"/>
      <c r="G20" s="587"/>
      <c r="H20" s="587"/>
      <c r="I20" s="587"/>
      <c r="J20" s="587"/>
      <c r="K20" s="587"/>
      <c r="L20" s="1276">
        <v>1.2240601503759274E-2</v>
      </c>
      <c r="M20" s="1276">
        <v>8.7804878048780566E-3</v>
      </c>
      <c r="N20" s="1276">
        <v>1.2682926829268304E-2</v>
      </c>
      <c r="O20" s="1276">
        <v>1.2390243902439257E-2</v>
      </c>
      <c r="P20" s="1276">
        <v>1.1317073170731717E-2</v>
      </c>
      <c r="Q20" s="1276">
        <v>1.1024390243902449E-2</v>
      </c>
      <c r="R20" s="487"/>
      <c r="S20" s="337"/>
    </row>
    <row r="21" spans="1:19">
      <c r="A21" s="13"/>
      <c r="B21" s="560"/>
      <c r="C21" s="561"/>
      <c r="D21" s="561"/>
      <c r="E21" s="561"/>
      <c r="F21" s="561"/>
      <c r="G21" s="495"/>
      <c r="H21" s="495"/>
      <c r="I21" s="495"/>
      <c r="J21" s="495"/>
      <c r="K21" s="495"/>
      <c r="L21" s="495"/>
      <c r="M21" s="495"/>
      <c r="N21" s="495"/>
      <c r="O21" s="495"/>
      <c r="P21" s="495"/>
      <c r="Q21" s="495"/>
      <c r="R21" s="495"/>
      <c r="S21" s="497"/>
    </row>
    <row r="22" spans="1:19">
      <c r="A22" s="13"/>
      <c r="B22" s="13"/>
      <c r="C22" s="13"/>
      <c r="D22" s="13"/>
      <c r="E22" s="13"/>
      <c r="F22" s="13"/>
    </row>
    <row r="23" spans="1:19">
      <c r="A23" s="13"/>
      <c r="B23" s="349"/>
      <c r="C23" s="351"/>
      <c r="D23" s="351"/>
      <c r="E23" s="351"/>
      <c r="F23" s="351"/>
      <c r="G23" s="344"/>
      <c r="H23" s="344"/>
      <c r="I23" s="344"/>
      <c r="J23" s="344"/>
      <c r="K23" s="344"/>
      <c r="L23" s="344"/>
      <c r="M23" s="344"/>
      <c r="N23" s="344"/>
      <c r="O23" s="344"/>
      <c r="P23" s="344"/>
      <c r="Q23" s="344"/>
      <c r="R23" s="344"/>
      <c r="S23" s="340"/>
    </row>
    <row r="24" spans="1:19" ht="15.75">
      <c r="A24" s="13"/>
      <c r="B24" s="558" t="s">
        <v>325</v>
      </c>
      <c r="C24" s="76"/>
      <c r="D24" s="76"/>
      <c r="E24" s="76"/>
      <c r="F24" s="76"/>
      <c r="M24" s="1289" t="s">
        <v>324</v>
      </c>
      <c r="N24" s="1290"/>
      <c r="O24" s="1290"/>
      <c r="P24" s="1290"/>
      <c r="Q24" s="1291"/>
      <c r="R24" s="35"/>
      <c r="S24" s="337"/>
    </row>
    <row r="25" spans="1:19" ht="15.75">
      <c r="A25" s="13"/>
      <c r="B25" s="558"/>
      <c r="C25" s="76"/>
      <c r="D25" s="76"/>
      <c r="E25" s="76"/>
      <c r="F25" s="76"/>
      <c r="M25" s="553" t="s">
        <v>321</v>
      </c>
      <c r="N25" s="35"/>
      <c r="O25" s="35"/>
      <c r="P25" s="35"/>
      <c r="Q25" s="35"/>
      <c r="R25" s="35"/>
      <c r="S25" s="337"/>
    </row>
    <row r="26" spans="1:19">
      <c r="A26" s="13"/>
      <c r="B26" s="559"/>
      <c r="D26" s="342" t="s">
        <v>237</v>
      </c>
      <c r="E26" s="342"/>
      <c r="F26" s="342"/>
      <c r="G26" s="342"/>
      <c r="H26" s="342"/>
      <c r="I26" s="35"/>
      <c r="J26" s="35"/>
      <c r="K26" s="35"/>
      <c r="M26" s="616">
        <v>0.09</v>
      </c>
      <c r="N26" s="35"/>
      <c r="O26" s="35"/>
      <c r="P26" s="35"/>
      <c r="Q26" s="35"/>
      <c r="R26" s="530"/>
      <c r="S26" s="337" t="s">
        <v>593</v>
      </c>
    </row>
    <row r="27" spans="1:19">
      <c r="A27" s="13"/>
      <c r="B27" s="559"/>
      <c r="D27" s="342" t="s">
        <v>238</v>
      </c>
      <c r="E27" s="342"/>
      <c r="F27" s="342"/>
      <c r="G27" s="342"/>
      <c r="H27" s="342"/>
      <c r="I27" s="35"/>
      <c r="J27" s="35"/>
      <c r="K27" s="35"/>
      <c r="M27" s="616">
        <v>0.121</v>
      </c>
      <c r="O27" s="35"/>
      <c r="P27" s="35"/>
      <c r="Q27" s="35"/>
      <c r="R27" s="530"/>
      <c r="S27" s="337" t="s">
        <v>593</v>
      </c>
    </row>
    <row r="28" spans="1:19">
      <c r="A28" s="13"/>
      <c r="B28" s="559"/>
      <c r="D28" s="341" t="s">
        <v>85</v>
      </c>
      <c r="I28" s="35"/>
      <c r="J28" s="35"/>
      <c r="K28" s="35"/>
      <c r="M28" s="616">
        <v>7.0000000000000007E-2</v>
      </c>
      <c r="N28" s="35"/>
      <c r="O28" s="35"/>
      <c r="P28" s="35"/>
      <c r="Q28" s="35"/>
      <c r="R28" s="356"/>
      <c r="S28" s="337" t="s">
        <v>350</v>
      </c>
    </row>
    <row r="29" spans="1:19">
      <c r="A29" s="13"/>
      <c r="B29" s="559"/>
      <c r="D29" s="76" t="s">
        <v>513</v>
      </c>
      <c r="I29" s="35"/>
      <c r="J29" s="35"/>
      <c r="K29" s="35"/>
      <c r="M29" s="570">
        <f>(1+M26)*(1+M27)/1*(1+M28)/1-1</f>
        <v>0.30742230000000026</v>
      </c>
      <c r="N29" s="35"/>
      <c r="O29" s="35"/>
      <c r="P29" s="35"/>
      <c r="Q29" s="35"/>
      <c r="R29" s="356"/>
      <c r="S29" s="337" t="s">
        <v>514</v>
      </c>
    </row>
    <row r="30" spans="1:19">
      <c r="A30" s="13"/>
      <c r="B30" s="560"/>
      <c r="C30" s="561"/>
      <c r="D30" s="566"/>
      <c r="E30" s="566"/>
      <c r="F30" s="566"/>
      <c r="G30" s="567"/>
      <c r="H30" s="568"/>
      <c r="I30" s="495"/>
      <c r="J30" s="495"/>
      <c r="K30" s="495"/>
      <c r="L30" s="495"/>
      <c r="M30" s="615"/>
      <c r="N30" s="495"/>
      <c r="O30" s="495"/>
      <c r="P30" s="495"/>
      <c r="Q30" s="495"/>
      <c r="R30" s="569"/>
      <c r="S30" s="497"/>
    </row>
    <row r="31" spans="1:19">
      <c r="A31" s="13"/>
      <c r="B31" s="76"/>
      <c r="C31" s="76"/>
      <c r="I31" s="35"/>
      <c r="J31" s="35"/>
      <c r="K31" s="35"/>
      <c r="L31" s="35"/>
      <c r="M31" s="35"/>
      <c r="N31" s="35"/>
      <c r="O31" s="35"/>
      <c r="P31" s="35"/>
      <c r="Q31" s="35"/>
      <c r="R31" s="350"/>
      <c r="S31" s="35"/>
    </row>
    <row r="32" spans="1:19">
      <c r="A32" s="13"/>
      <c r="B32" s="349"/>
      <c r="C32" s="351"/>
      <c r="D32" s="351"/>
      <c r="E32" s="351"/>
      <c r="F32" s="351"/>
      <c r="G32" s="344"/>
      <c r="H32" s="344"/>
      <c r="I32" s="344"/>
      <c r="J32" s="344"/>
      <c r="K32" s="344"/>
      <c r="L32" s="344"/>
      <c r="M32" s="344"/>
      <c r="N32" s="344"/>
      <c r="O32" s="344"/>
      <c r="P32" s="344"/>
      <c r="Q32" s="344"/>
      <c r="R32" s="344"/>
      <c r="S32" s="340"/>
    </row>
    <row r="33" spans="1:19" ht="15.75">
      <c r="A33" s="13"/>
      <c r="B33" s="558" t="s">
        <v>323</v>
      </c>
      <c r="C33" s="76"/>
      <c r="D33" s="76"/>
      <c r="E33" s="76"/>
      <c r="F33" s="76"/>
      <c r="G33" s="1289" t="s">
        <v>320</v>
      </c>
      <c r="H33" s="1290"/>
      <c r="I33" s="1290"/>
      <c r="J33" s="1290"/>
      <c r="K33" s="1290"/>
      <c r="L33" s="1291"/>
      <c r="M33" s="35"/>
      <c r="N33" s="35"/>
      <c r="O33" s="35"/>
      <c r="P33" s="35"/>
      <c r="Q33" s="35"/>
      <c r="R33" s="35"/>
      <c r="S33" s="337"/>
    </row>
    <row r="34" spans="1:19">
      <c r="A34" s="13"/>
      <c r="B34" s="559"/>
      <c r="C34" s="76"/>
      <c r="D34" s="76"/>
      <c r="E34" s="76"/>
      <c r="F34" s="76"/>
      <c r="G34" s="553">
        <v>2010</v>
      </c>
      <c r="H34" s="553">
        <v>2011</v>
      </c>
      <c r="I34" s="553">
        <v>2012</v>
      </c>
      <c r="J34" s="553">
        <v>2013</v>
      </c>
      <c r="K34" s="553">
        <v>2014</v>
      </c>
      <c r="L34" s="553">
        <v>2015</v>
      </c>
      <c r="M34" s="35"/>
      <c r="N34" s="35"/>
      <c r="O34" s="35"/>
      <c r="P34" s="35"/>
      <c r="Q34" s="35"/>
      <c r="R34" s="35"/>
      <c r="S34" s="337"/>
    </row>
    <row r="35" spans="1:19">
      <c r="A35" s="13"/>
      <c r="B35" s="559"/>
      <c r="C35" s="76"/>
      <c r="D35" s="35" t="s">
        <v>253</v>
      </c>
      <c r="E35" s="35"/>
      <c r="F35" s="35"/>
      <c r="G35" s="571"/>
      <c r="H35" s="571"/>
      <c r="I35" s="499">
        <v>-0.37380000000000002</v>
      </c>
      <c r="J35" s="499">
        <v>-0.27189999999999998</v>
      </c>
      <c r="K35" s="499">
        <v>-2.8999999999999998E-3</v>
      </c>
      <c r="L35" s="499">
        <v>-2.2000000000000001E-3</v>
      </c>
      <c r="M35" s="35"/>
      <c r="N35" s="35"/>
      <c r="O35" s="35"/>
      <c r="P35" s="35"/>
      <c r="Q35" s="35"/>
      <c r="R35" s="35"/>
      <c r="S35" s="337" t="s">
        <v>276</v>
      </c>
    </row>
    <row r="36" spans="1:19">
      <c r="A36" s="13"/>
      <c r="B36" s="559"/>
      <c r="C36" s="76"/>
      <c r="D36" s="35" t="s">
        <v>254</v>
      </c>
      <c r="E36" s="35"/>
      <c r="F36" s="35"/>
      <c r="G36" s="571"/>
      <c r="H36" s="571"/>
      <c r="I36" s="499">
        <v>-5.4000000000000003E-3</v>
      </c>
      <c r="J36" s="499">
        <v>-1.7899999999999999E-2</v>
      </c>
      <c r="K36" s="499">
        <v>-3.3099999999999997E-2</v>
      </c>
      <c r="L36" s="499">
        <v>-1.8100000000000002E-2</v>
      </c>
      <c r="M36" s="35"/>
      <c r="N36" s="35"/>
      <c r="O36" s="35"/>
      <c r="P36" s="35"/>
      <c r="Q36" s="35"/>
      <c r="R36" s="35"/>
      <c r="S36" s="337" t="s">
        <v>276</v>
      </c>
    </row>
    <row r="37" spans="1:19">
      <c r="A37" s="13"/>
      <c r="B37" s="559"/>
      <c r="C37" s="76"/>
      <c r="D37" s="35" t="s">
        <v>277</v>
      </c>
      <c r="E37" s="35"/>
      <c r="F37" s="35"/>
      <c r="G37" s="571"/>
      <c r="H37" s="571"/>
      <c r="I37" s="499">
        <v>-3.0200000000000001E-2</v>
      </c>
      <c r="J37" s="499">
        <v>-2.2200000000000001E-2</v>
      </c>
      <c r="K37" s="499">
        <v>-6.7000000000000002E-3</v>
      </c>
      <c r="L37" s="499">
        <v>-1.4E-2</v>
      </c>
      <c r="M37" s="35"/>
      <c r="N37" s="35"/>
      <c r="O37" s="35"/>
      <c r="P37" s="35"/>
      <c r="Q37" s="35"/>
      <c r="R37" s="35"/>
      <c r="S37" s="337" t="s">
        <v>276</v>
      </c>
    </row>
    <row r="38" spans="1:19">
      <c r="A38" s="13"/>
      <c r="B38" s="560"/>
      <c r="C38" s="561"/>
      <c r="D38" s="561"/>
      <c r="E38" s="561"/>
      <c r="F38" s="561"/>
      <c r="G38" s="495"/>
      <c r="H38" s="495"/>
      <c r="I38" s="495"/>
      <c r="J38" s="495"/>
      <c r="K38" s="495"/>
      <c r="L38" s="495"/>
      <c r="M38" s="495"/>
      <c r="N38" s="495"/>
      <c r="O38" s="495"/>
      <c r="P38" s="495"/>
      <c r="Q38" s="495"/>
      <c r="R38" s="495"/>
      <c r="S38" s="497"/>
    </row>
    <row r="39" spans="1:19">
      <c r="A39" s="13"/>
      <c r="B39" s="13"/>
      <c r="C39" s="13"/>
      <c r="D39" s="13"/>
      <c r="E39" s="13"/>
      <c r="F39" s="13"/>
    </row>
    <row r="40" spans="1:19">
      <c r="A40" s="13"/>
      <c r="B40" s="343"/>
      <c r="C40" s="351"/>
      <c r="D40" s="351"/>
      <c r="E40" s="351"/>
      <c r="F40" s="351"/>
      <c r="G40" s="344"/>
      <c r="H40" s="344"/>
      <c r="I40" s="344"/>
      <c r="J40" s="344"/>
      <c r="K40" s="344"/>
      <c r="L40" s="344"/>
      <c r="M40" s="344"/>
      <c r="N40" s="344"/>
      <c r="O40" s="344"/>
      <c r="P40" s="344"/>
      <c r="Q40" s="344"/>
      <c r="R40" s="344"/>
      <c r="S40" s="340"/>
    </row>
    <row r="41" spans="1:19" ht="15.75">
      <c r="A41" s="13"/>
      <c r="B41" s="558" t="s">
        <v>347</v>
      </c>
      <c r="C41" s="76"/>
      <c r="D41" s="76"/>
      <c r="E41" s="76"/>
      <c r="F41" s="76"/>
      <c r="G41" s="1289" t="s">
        <v>320</v>
      </c>
      <c r="H41" s="1290"/>
      <c r="I41" s="1290"/>
      <c r="J41" s="1290"/>
      <c r="K41" s="1290"/>
      <c r="L41" s="1291"/>
      <c r="M41" s="1289" t="s">
        <v>324</v>
      </c>
      <c r="N41" s="1290"/>
      <c r="O41" s="1290"/>
      <c r="P41" s="1290"/>
      <c r="Q41" s="1291"/>
      <c r="R41" s="35"/>
      <c r="S41" s="337"/>
    </row>
    <row r="42" spans="1:19">
      <c r="A42" s="13"/>
      <c r="B42" s="494"/>
      <c r="C42" s="76"/>
      <c r="D42" s="76"/>
      <c r="E42" s="76"/>
      <c r="F42" s="76"/>
      <c r="G42" s="553">
        <v>2010</v>
      </c>
      <c r="H42" s="553">
        <v>2011</v>
      </c>
      <c r="I42" s="553">
        <v>2012</v>
      </c>
      <c r="J42" s="553">
        <v>2013</v>
      </c>
      <c r="K42" s="553">
        <v>2014</v>
      </c>
      <c r="L42" s="553">
        <v>2015</v>
      </c>
      <c r="M42" s="553">
        <v>2016</v>
      </c>
      <c r="N42" s="553">
        <v>2017</v>
      </c>
      <c r="O42" s="553">
        <v>2018</v>
      </c>
      <c r="P42" s="553">
        <v>2019</v>
      </c>
      <c r="Q42" s="553">
        <v>2020</v>
      </c>
      <c r="R42" s="35"/>
      <c r="S42" s="337"/>
    </row>
    <row r="43" spans="1:19">
      <c r="A43" s="13"/>
      <c r="B43" s="559"/>
      <c r="C43" s="76"/>
      <c r="D43" s="76"/>
      <c r="E43" s="76"/>
      <c r="F43" s="76"/>
      <c r="G43" s="1286" t="s">
        <v>250</v>
      </c>
      <c r="H43" s="1287"/>
      <c r="I43" s="1287"/>
      <c r="J43" s="1287"/>
      <c r="K43" s="1287"/>
      <c r="L43" s="1286" t="s">
        <v>84</v>
      </c>
      <c r="M43" s="1287"/>
      <c r="N43" s="1287"/>
      <c r="O43" s="1287"/>
      <c r="P43" s="1287"/>
      <c r="Q43" s="1288"/>
      <c r="R43" s="35"/>
      <c r="S43" s="337"/>
    </row>
    <row r="44" spans="1:19">
      <c r="A44" s="13"/>
      <c r="B44" s="559"/>
      <c r="C44" s="76" t="s">
        <v>247</v>
      </c>
      <c r="D44" s="76"/>
      <c r="E44" s="76"/>
      <c r="F44" s="76"/>
      <c r="G44" s="35"/>
      <c r="H44" s="35"/>
      <c r="I44" s="35"/>
      <c r="J44" s="35"/>
      <c r="K44" s="35"/>
      <c r="L44" s="35"/>
      <c r="M44" s="35"/>
      <c r="N44" s="35"/>
      <c r="O44" s="35"/>
      <c r="P44" s="35"/>
      <c r="Q44" s="35"/>
      <c r="R44" s="35"/>
      <c r="S44" s="337"/>
    </row>
    <row r="45" spans="1:19">
      <c r="A45" s="13"/>
      <c r="B45" s="559"/>
      <c r="C45" s="35"/>
      <c r="D45" s="342" t="s">
        <v>248</v>
      </c>
      <c r="E45" s="342"/>
      <c r="F45" s="342"/>
      <c r="G45" s="587"/>
      <c r="H45" s="574">
        <v>41.67</v>
      </c>
      <c r="I45" s="575">
        <f t="shared" ref="I45:K46" si="0">ROUNDDOWN(H45*(1-I$37),2)</f>
        <v>42.92</v>
      </c>
      <c r="J45" s="575">
        <f t="shared" si="0"/>
        <v>43.87</v>
      </c>
      <c r="K45" s="575">
        <f t="shared" si="0"/>
        <v>44.16</v>
      </c>
      <c r="L45" s="576">
        <f>ROUNDDOWN(K45*(1-L$37)*$G$14,2)</f>
        <v>51.42</v>
      </c>
      <c r="M45" s="601"/>
      <c r="N45" s="601"/>
      <c r="O45" s="601"/>
      <c r="P45" s="601"/>
      <c r="Q45" s="601"/>
      <c r="R45" s="35"/>
      <c r="S45" s="337" t="s">
        <v>309</v>
      </c>
    </row>
    <row r="46" spans="1:19">
      <c r="A46" s="13"/>
      <c r="B46" s="559"/>
      <c r="C46" s="35"/>
      <c r="D46" s="342" t="s">
        <v>249</v>
      </c>
      <c r="E46" s="342"/>
      <c r="F46" s="342"/>
      <c r="G46" s="587"/>
      <c r="H46" s="574">
        <v>47.84</v>
      </c>
      <c r="I46" s="575">
        <f t="shared" si="0"/>
        <v>49.28</v>
      </c>
      <c r="J46" s="575">
        <f t="shared" si="0"/>
        <v>50.37</v>
      </c>
      <c r="K46" s="575">
        <f t="shared" si="0"/>
        <v>50.7</v>
      </c>
      <c r="L46" s="576">
        <f>'2011-15 rates summary'!P74</f>
        <v>58.32</v>
      </c>
      <c r="M46" s="601"/>
      <c r="N46" s="601"/>
      <c r="O46" s="601"/>
      <c r="P46" s="601"/>
      <c r="Q46" s="601"/>
      <c r="R46" s="35"/>
      <c r="S46" s="337" t="s">
        <v>309</v>
      </c>
    </row>
    <row r="47" spans="1:19">
      <c r="A47" s="13"/>
      <c r="B47" s="559"/>
      <c r="C47" s="342"/>
      <c r="D47" s="76"/>
      <c r="E47" s="76"/>
      <c r="F47" s="76"/>
      <c r="G47" s="35"/>
      <c r="H47" s="345"/>
      <c r="I47" s="345"/>
      <c r="J47" s="345"/>
      <c r="K47" s="345"/>
      <c r="L47" s="501"/>
      <c r="M47" s="355"/>
      <c r="N47" s="355"/>
      <c r="O47" s="355"/>
      <c r="P47" s="355"/>
      <c r="Q47" s="355"/>
      <c r="R47" s="35"/>
      <c r="S47" s="337"/>
    </row>
    <row r="48" spans="1:19">
      <c r="A48" s="13"/>
      <c r="B48" s="559"/>
      <c r="C48" s="76" t="s">
        <v>327</v>
      </c>
      <c r="D48" s="76"/>
      <c r="E48" s="76"/>
      <c r="F48" s="76"/>
      <c r="G48" s="35"/>
      <c r="H48" s="35"/>
      <c r="I48" s="35"/>
      <c r="J48" s="35"/>
      <c r="K48" s="35"/>
      <c r="L48" s="502"/>
      <c r="M48" s="35"/>
      <c r="N48" s="35"/>
      <c r="O48" s="35"/>
      <c r="P48" s="35"/>
      <c r="Q48" s="35"/>
      <c r="R48" s="35"/>
      <c r="S48" s="337"/>
    </row>
    <row r="49" spans="1:19">
      <c r="A49" s="13"/>
      <c r="B49" s="559"/>
      <c r="C49" s="35"/>
      <c r="D49" s="35" t="s">
        <v>154</v>
      </c>
      <c r="E49" s="35"/>
      <c r="F49" s="35"/>
      <c r="G49" s="587"/>
      <c r="H49" s="1217">
        <v>101.09645584347138</v>
      </c>
      <c r="I49" s="575">
        <f>H49*(1-I$37)</f>
        <v>104.14956880994421</v>
      </c>
      <c r="J49" s="575">
        <f t="shared" ref="I49:K52" si="1">I49*(1-J$37)</f>
        <v>106.46168923752498</v>
      </c>
      <c r="K49" s="575">
        <f t="shared" si="1"/>
        <v>107.17498255541639</v>
      </c>
      <c r="L49" s="576">
        <f>K49*(1-L$37)*$G$14</f>
        <v>124.81571367018152</v>
      </c>
      <c r="M49" s="601"/>
      <c r="N49" s="601"/>
      <c r="O49" s="601"/>
      <c r="P49" s="601"/>
      <c r="Q49" s="601"/>
      <c r="R49" s="35"/>
      <c r="S49" s="337" t="s">
        <v>309</v>
      </c>
    </row>
    <row r="50" spans="1:19">
      <c r="A50" s="13"/>
      <c r="B50" s="559"/>
      <c r="C50" s="35"/>
      <c r="D50" s="35" t="s">
        <v>251</v>
      </c>
      <c r="E50" s="35"/>
      <c r="F50" s="35"/>
      <c r="G50" s="587"/>
      <c r="H50" s="1217">
        <v>96.161530876206712</v>
      </c>
      <c r="I50" s="575">
        <f t="shared" si="1"/>
        <v>99.065609108668156</v>
      </c>
      <c r="J50" s="575">
        <f t="shared" si="1"/>
        <v>101.26486563088059</v>
      </c>
      <c r="K50" s="575">
        <f t="shared" si="1"/>
        <v>101.94334023060749</v>
      </c>
      <c r="L50" s="576">
        <f>K50*(1-L$37)*$G$14</f>
        <v>118.72295624798636</v>
      </c>
      <c r="M50" s="601"/>
      <c r="N50" s="601"/>
      <c r="O50" s="601"/>
      <c r="P50" s="601"/>
      <c r="Q50" s="601"/>
      <c r="R50" s="35"/>
      <c r="S50" s="337" t="s">
        <v>309</v>
      </c>
    </row>
    <row r="51" spans="1:19">
      <c r="A51" s="13"/>
      <c r="B51" s="559"/>
      <c r="C51" s="35"/>
      <c r="D51" s="35" t="s">
        <v>155</v>
      </c>
      <c r="E51" s="35"/>
      <c r="F51" s="35"/>
      <c r="G51" s="587"/>
      <c r="H51" s="1217">
        <v>112.00020731163539</v>
      </c>
      <c r="I51" s="575">
        <f t="shared" si="1"/>
        <v>115.38261357244679</v>
      </c>
      <c r="J51" s="575">
        <f t="shared" si="1"/>
        <v>117.94410759375511</v>
      </c>
      <c r="K51" s="575">
        <f t="shared" si="1"/>
        <v>118.73433311463326</v>
      </c>
      <c r="L51" s="576">
        <f>K51*(1-L$37)*$G$14</f>
        <v>138.27770410126416</v>
      </c>
      <c r="M51" s="601"/>
      <c r="N51" s="601"/>
      <c r="O51" s="601"/>
      <c r="P51" s="601"/>
      <c r="Q51" s="601"/>
      <c r="R51" s="35"/>
      <c r="S51" s="337" t="s">
        <v>309</v>
      </c>
    </row>
    <row r="52" spans="1:19">
      <c r="A52" s="13"/>
      <c r="B52" s="559"/>
      <c r="C52" s="35"/>
      <c r="D52" s="35" t="s">
        <v>252</v>
      </c>
      <c r="E52" s="35"/>
      <c r="F52" s="35"/>
      <c r="G52" s="587"/>
      <c r="H52" s="1217">
        <v>113.25131504981518</v>
      </c>
      <c r="I52" s="575">
        <f t="shared" si="1"/>
        <v>116.67150476431959</v>
      </c>
      <c r="J52" s="575">
        <f t="shared" si="1"/>
        <v>119.26161217008749</v>
      </c>
      <c r="K52" s="575">
        <f t="shared" si="1"/>
        <v>120.06066497162706</v>
      </c>
      <c r="L52" s="576">
        <f>K52*(1-L$37)*$G$14</f>
        <v>139.82234682801786</v>
      </c>
      <c r="M52" s="601"/>
      <c r="N52" s="601"/>
      <c r="O52" s="601"/>
      <c r="P52" s="601"/>
      <c r="Q52" s="601"/>
      <c r="R52" s="35"/>
      <c r="S52" s="337" t="s">
        <v>309</v>
      </c>
    </row>
    <row r="53" spans="1:19">
      <c r="A53" s="13"/>
      <c r="B53" s="559"/>
      <c r="C53" s="35"/>
      <c r="D53" s="76"/>
      <c r="E53" s="76"/>
      <c r="F53" s="76"/>
      <c r="G53" s="35"/>
      <c r="H53" s="345"/>
      <c r="I53" s="345"/>
      <c r="J53" s="345"/>
      <c r="K53" s="345"/>
      <c r="L53" s="501"/>
      <c r="M53" s="345"/>
      <c r="N53" s="345"/>
      <c r="O53" s="345"/>
      <c r="P53" s="345"/>
      <c r="Q53" s="345"/>
      <c r="R53" s="35"/>
      <c r="S53" s="337"/>
    </row>
    <row r="54" spans="1:19">
      <c r="A54" s="13"/>
      <c r="B54" s="559"/>
      <c r="C54" s="76" t="s">
        <v>326</v>
      </c>
      <c r="D54" s="572"/>
      <c r="E54" s="572"/>
      <c r="F54" s="572"/>
      <c r="G54" s="35"/>
      <c r="H54" s="345"/>
      <c r="I54" s="345"/>
      <c r="J54" s="345"/>
      <c r="K54" s="345"/>
      <c r="L54" s="503"/>
      <c r="M54" s="345"/>
      <c r="N54" s="345"/>
      <c r="O54" s="345"/>
      <c r="P54" s="345"/>
      <c r="Q54" s="345"/>
      <c r="R54" s="35"/>
      <c r="S54" s="337"/>
    </row>
    <row r="55" spans="1:19">
      <c r="A55" s="13"/>
      <c r="B55" s="559"/>
      <c r="C55" s="35"/>
      <c r="D55" s="35" t="s">
        <v>154</v>
      </c>
      <c r="E55" s="35"/>
      <c r="F55" s="35"/>
      <c r="G55" s="587"/>
      <c r="H55" s="578">
        <v>116.36</v>
      </c>
      <c r="I55" s="575">
        <f t="shared" ref="I55:K58" si="2">ROUNDDOWN(H55*(1-I$37),2)</f>
        <v>119.87</v>
      </c>
      <c r="J55" s="575">
        <f t="shared" si="2"/>
        <v>122.53</v>
      </c>
      <c r="K55" s="575">
        <f t="shared" si="2"/>
        <v>123.35</v>
      </c>
      <c r="L55" s="576">
        <f>'2011-15 rates summary'!P70</f>
        <v>141.87</v>
      </c>
      <c r="M55" s="601"/>
      <c r="N55" s="601"/>
      <c r="O55" s="601"/>
      <c r="P55" s="601"/>
      <c r="Q55" s="601"/>
      <c r="R55" s="35"/>
      <c r="S55" s="337" t="s">
        <v>309</v>
      </c>
    </row>
    <row r="56" spans="1:19">
      <c r="A56" s="13"/>
      <c r="B56" s="559"/>
      <c r="C56" s="35"/>
      <c r="D56" s="35" t="s">
        <v>251</v>
      </c>
      <c r="E56" s="35"/>
      <c r="F56" s="35"/>
      <c r="G56" s="587"/>
      <c r="H56" s="578">
        <v>110.68</v>
      </c>
      <c r="I56" s="575">
        <f t="shared" si="2"/>
        <v>114.02</v>
      </c>
      <c r="J56" s="575">
        <f t="shared" si="2"/>
        <v>116.55</v>
      </c>
      <c r="K56" s="575">
        <f t="shared" si="2"/>
        <v>117.33</v>
      </c>
      <c r="L56" s="576">
        <f>'2011-15 rates summary'!P72</f>
        <v>134.94999999999999</v>
      </c>
      <c r="M56" s="601"/>
      <c r="N56" s="601"/>
      <c r="O56" s="601"/>
      <c r="P56" s="601"/>
      <c r="Q56" s="601"/>
      <c r="R56" s="35"/>
      <c r="S56" s="337" t="s">
        <v>309</v>
      </c>
    </row>
    <row r="57" spans="1:19">
      <c r="A57" s="13"/>
      <c r="B57" s="559"/>
      <c r="C57" s="35"/>
      <c r="D57" s="35" t="s">
        <v>155</v>
      </c>
      <c r="E57" s="35"/>
      <c r="F57" s="35"/>
      <c r="G57" s="587"/>
      <c r="H57" s="578">
        <v>128.91</v>
      </c>
      <c r="I57" s="575">
        <f t="shared" si="2"/>
        <v>132.80000000000001</v>
      </c>
      <c r="J57" s="575">
        <f t="shared" si="2"/>
        <v>135.74</v>
      </c>
      <c r="K57" s="575">
        <f t="shared" si="2"/>
        <v>136.63999999999999</v>
      </c>
      <c r="L57" s="576">
        <f>'2011-15 rates summary'!P71</f>
        <v>157.18</v>
      </c>
      <c r="M57" s="601"/>
      <c r="N57" s="601"/>
      <c r="O57" s="601"/>
      <c r="P57" s="601"/>
      <c r="Q57" s="601"/>
      <c r="R57" s="35"/>
      <c r="S57" s="337" t="s">
        <v>309</v>
      </c>
    </row>
    <row r="58" spans="1:19">
      <c r="A58" s="13"/>
      <c r="B58" s="559"/>
      <c r="C58" s="35"/>
      <c r="D58" s="35" t="s">
        <v>252</v>
      </c>
      <c r="E58" s="35"/>
      <c r="F58" s="35"/>
      <c r="G58" s="587"/>
      <c r="H58" s="578">
        <v>130.35</v>
      </c>
      <c r="I58" s="575">
        <f t="shared" si="2"/>
        <v>134.28</v>
      </c>
      <c r="J58" s="575">
        <f t="shared" si="2"/>
        <v>137.26</v>
      </c>
      <c r="K58" s="575">
        <f t="shared" si="2"/>
        <v>138.16999999999999</v>
      </c>
      <c r="L58" s="576">
        <f>'2011-15 rates summary'!P73</f>
        <v>158.94</v>
      </c>
      <c r="M58" s="601"/>
      <c r="N58" s="601"/>
      <c r="O58" s="601"/>
      <c r="P58" s="601"/>
      <c r="Q58" s="601"/>
      <c r="R58" s="35"/>
      <c r="S58" s="337" t="s">
        <v>309</v>
      </c>
    </row>
    <row r="59" spans="1:19">
      <c r="A59" s="13"/>
      <c r="B59" s="559"/>
      <c r="C59" s="35"/>
      <c r="D59" s="76"/>
      <c r="E59" s="76"/>
      <c r="F59" s="76"/>
      <c r="G59" s="35"/>
      <c r="H59" s="345"/>
      <c r="I59" s="345"/>
      <c r="J59" s="345"/>
      <c r="K59" s="345"/>
      <c r="L59" s="501"/>
      <c r="M59" s="345"/>
      <c r="N59" s="345"/>
      <c r="O59" s="345"/>
      <c r="P59" s="345"/>
      <c r="Q59" s="345"/>
      <c r="R59" s="35"/>
      <c r="S59" s="337"/>
    </row>
    <row r="60" spans="1:19">
      <c r="A60" s="13"/>
      <c r="B60" s="559"/>
      <c r="C60" s="35"/>
      <c r="D60" s="35" t="s">
        <v>200</v>
      </c>
      <c r="E60" s="35"/>
      <c r="F60" s="35"/>
      <c r="G60" s="587"/>
      <c r="H60" s="574">
        <v>112.785</v>
      </c>
      <c r="I60" s="575">
        <f t="shared" ref="I60:K61" si="3">H60*(1-I$37)</f>
        <v>116.191107</v>
      </c>
      <c r="J60" s="575">
        <f t="shared" si="3"/>
        <v>118.7705495754</v>
      </c>
      <c r="K60" s="575">
        <f t="shared" si="3"/>
        <v>119.56631225755517</v>
      </c>
      <c r="L60" s="576">
        <f>K60*(1-L$37)*$G$14</f>
        <v>139.24662490728164</v>
      </c>
      <c r="M60" s="601"/>
      <c r="N60" s="601"/>
      <c r="O60" s="601"/>
      <c r="P60" s="601"/>
      <c r="Q60" s="601"/>
      <c r="R60" s="35"/>
      <c r="S60" s="337" t="s">
        <v>309</v>
      </c>
    </row>
    <row r="61" spans="1:19">
      <c r="A61" s="13"/>
      <c r="B61" s="559"/>
      <c r="C61" s="35"/>
      <c r="D61" s="35" t="s">
        <v>201</v>
      </c>
      <c r="E61" s="35"/>
      <c r="F61" s="35"/>
      <c r="G61" s="587"/>
      <c r="H61" s="574">
        <v>125.33574074074072</v>
      </c>
      <c r="I61" s="575">
        <f t="shared" si="3"/>
        <v>129.12088011111109</v>
      </c>
      <c r="J61" s="575">
        <f t="shared" si="3"/>
        <v>131.98736364957776</v>
      </c>
      <c r="K61" s="575">
        <f t="shared" si="3"/>
        <v>132.87167898602993</v>
      </c>
      <c r="L61" s="576">
        <f>K61*(1-L$37)*$G$14</f>
        <v>154.74202135392315</v>
      </c>
      <c r="M61" s="601"/>
      <c r="N61" s="601"/>
      <c r="O61" s="601"/>
      <c r="P61" s="601"/>
      <c r="Q61" s="601"/>
      <c r="R61" s="35"/>
      <c r="S61" s="337" t="s">
        <v>309</v>
      </c>
    </row>
    <row r="62" spans="1:19">
      <c r="A62" s="13"/>
      <c r="B62" s="559"/>
      <c r="C62" s="35"/>
      <c r="D62" s="35"/>
      <c r="E62" s="35"/>
      <c r="F62" s="35"/>
      <c r="G62" s="35"/>
      <c r="H62" s="498"/>
      <c r="I62" s="345"/>
      <c r="J62" s="345"/>
      <c r="K62" s="345"/>
      <c r="L62" s="500"/>
      <c r="M62" s="500"/>
      <c r="N62" s="500"/>
      <c r="O62" s="500"/>
      <c r="P62" s="500"/>
      <c r="Q62" s="500"/>
      <c r="R62" s="35"/>
      <c r="S62" s="337"/>
    </row>
    <row r="63" spans="1:19">
      <c r="A63" s="13"/>
      <c r="B63" s="559"/>
      <c r="C63" s="35"/>
      <c r="D63" s="35"/>
      <c r="E63" s="553">
        <v>2006</v>
      </c>
      <c r="F63" s="35"/>
      <c r="G63" s="35"/>
      <c r="H63" s="498"/>
      <c r="I63" s="345"/>
      <c r="J63" s="345"/>
      <c r="K63" s="345"/>
      <c r="L63" s="500"/>
      <c r="M63" s="346"/>
      <c r="N63" s="346"/>
      <c r="O63" s="346"/>
      <c r="P63" s="346"/>
      <c r="Q63" s="346"/>
      <c r="R63" s="35"/>
      <c r="S63" s="337"/>
    </row>
    <row r="64" spans="1:19">
      <c r="A64" s="13"/>
      <c r="B64" s="559"/>
      <c r="C64" s="35"/>
      <c r="D64" s="35"/>
      <c r="E64" s="557" t="s">
        <v>329</v>
      </c>
      <c r="F64" s="35"/>
      <c r="G64" s="35"/>
      <c r="H64" s="498"/>
      <c r="I64" s="345"/>
      <c r="J64" s="345"/>
      <c r="K64" s="345"/>
      <c r="L64" s="500"/>
      <c r="M64" s="346"/>
      <c r="N64" s="346"/>
      <c r="O64" s="346"/>
      <c r="P64" s="346"/>
      <c r="Q64" s="346"/>
      <c r="R64" s="35"/>
      <c r="S64" s="337"/>
    </row>
    <row r="65" spans="1:19">
      <c r="A65" s="13"/>
      <c r="B65" s="559"/>
      <c r="C65" s="556" t="s">
        <v>510</v>
      </c>
      <c r="D65" s="35"/>
      <c r="E65" s="588">
        <v>50</v>
      </c>
      <c r="F65" s="35"/>
      <c r="G65" s="580">
        <f>E65*G15</f>
        <v>57.843791722296388</v>
      </c>
      <c r="H65" s="581">
        <f>G65*(1+H13)</f>
        <v>59.456281764377025</v>
      </c>
      <c r="I65" s="575">
        <f>H65*(1-I$37)</f>
        <v>61.251861473661208</v>
      </c>
      <c r="J65" s="575">
        <f>I65*(1-J$37)</f>
        <v>62.61165279837649</v>
      </c>
      <c r="K65" s="575">
        <f>J65*(1-K$37)</f>
        <v>63.031150872125608</v>
      </c>
      <c r="L65" s="576">
        <f>K65*(1-L$37)*$G$14</f>
        <v>73.405918918525146</v>
      </c>
      <c r="M65" s="602"/>
      <c r="N65" s="602"/>
      <c r="O65" s="602"/>
      <c r="P65" s="602"/>
      <c r="Q65" s="602"/>
      <c r="R65" s="35"/>
      <c r="S65" s="582" t="s">
        <v>328</v>
      </c>
    </row>
    <row r="66" spans="1:19">
      <c r="A66" s="13"/>
      <c r="B66" s="559"/>
      <c r="C66" s="35"/>
      <c r="D66" s="35"/>
      <c r="E66" s="35"/>
      <c r="F66" s="35"/>
      <c r="G66" s="35"/>
      <c r="H66" s="498"/>
      <c r="I66" s="345"/>
      <c r="J66" s="345"/>
      <c r="K66" s="345"/>
      <c r="L66" s="500"/>
      <c r="M66" s="500"/>
      <c r="N66" s="500"/>
      <c r="O66" s="500"/>
      <c r="P66" s="500"/>
      <c r="Q66" s="500"/>
      <c r="R66" s="35"/>
      <c r="S66" s="337"/>
    </row>
    <row r="67" spans="1:19">
      <c r="A67" s="13"/>
      <c r="B67" s="559"/>
      <c r="C67" s="35"/>
      <c r="D67" s="35"/>
      <c r="E67" s="35"/>
      <c r="F67" s="35"/>
      <c r="G67" s="35"/>
      <c r="H67" s="498"/>
      <c r="I67" s="345"/>
      <c r="J67" s="345"/>
      <c r="K67" s="345"/>
      <c r="L67" s="500"/>
      <c r="M67" s="500"/>
      <c r="N67" s="500"/>
      <c r="O67" s="500"/>
      <c r="P67" s="500"/>
      <c r="Q67" s="500"/>
      <c r="R67" s="35"/>
      <c r="S67" s="337"/>
    </row>
    <row r="68" spans="1:19" ht="15.75">
      <c r="A68" s="13"/>
      <c r="B68" s="558" t="s">
        <v>348</v>
      </c>
      <c r="C68" s="35"/>
      <c r="D68" s="35"/>
      <c r="E68" s="35"/>
      <c r="F68" s="35"/>
      <c r="G68" s="35"/>
      <c r="H68" s="498"/>
      <c r="I68" s="345"/>
      <c r="J68" s="345"/>
      <c r="K68" s="345"/>
      <c r="L68" s="500"/>
      <c r="M68" s="346"/>
      <c r="N68" s="346"/>
      <c r="O68" s="346"/>
      <c r="P68" s="346"/>
      <c r="Q68" s="346"/>
      <c r="R68" s="35"/>
      <c r="S68" s="337"/>
    </row>
    <row r="69" spans="1:19">
      <c r="A69" s="13"/>
      <c r="B69" s="559"/>
      <c r="C69" s="35"/>
      <c r="D69" s="341"/>
      <c r="E69" s="341"/>
      <c r="F69" s="35"/>
      <c r="G69" s="553" t="s">
        <v>315</v>
      </c>
      <c r="H69" s="553" t="s">
        <v>339</v>
      </c>
      <c r="I69" s="553" t="s">
        <v>342</v>
      </c>
      <c r="J69" s="553" t="s">
        <v>342</v>
      </c>
      <c r="K69" s="345"/>
      <c r="L69" s="500"/>
      <c r="M69" s="346"/>
      <c r="N69" s="346"/>
      <c r="O69" s="346"/>
      <c r="P69" s="346"/>
      <c r="Q69" s="346"/>
      <c r="R69" s="35"/>
      <c r="S69" s="337"/>
    </row>
    <row r="70" spans="1:19">
      <c r="A70" s="13"/>
      <c r="B70" s="559"/>
      <c r="C70" s="35"/>
      <c r="D70" s="341"/>
      <c r="E70" s="341"/>
      <c r="F70" s="35"/>
      <c r="G70" s="553" t="s">
        <v>345</v>
      </c>
      <c r="H70" s="553" t="s">
        <v>340</v>
      </c>
      <c r="I70" s="553" t="s">
        <v>343</v>
      </c>
      <c r="J70" s="553" t="s">
        <v>343</v>
      </c>
      <c r="K70" s="345"/>
      <c r="L70" s="500"/>
      <c r="M70" s="346"/>
      <c r="N70" s="346"/>
      <c r="O70" s="346"/>
      <c r="P70" s="346"/>
      <c r="Q70" s="346"/>
      <c r="R70" s="35"/>
      <c r="S70" s="337"/>
    </row>
    <row r="71" spans="1:19">
      <c r="A71" s="13"/>
      <c r="B71" s="559"/>
      <c r="C71" s="35"/>
      <c r="D71" s="341"/>
      <c r="E71" s="341"/>
      <c r="F71" s="35"/>
      <c r="G71" s="553" t="s">
        <v>346</v>
      </c>
      <c r="H71" s="553" t="s">
        <v>314</v>
      </c>
      <c r="I71" s="553" t="s">
        <v>344</v>
      </c>
      <c r="J71" s="553" t="s">
        <v>344</v>
      </c>
      <c r="K71" s="345"/>
      <c r="L71" s="500"/>
      <c r="M71" s="346"/>
      <c r="N71" s="346"/>
      <c r="O71" s="346"/>
      <c r="P71" s="346"/>
      <c r="Q71" s="346"/>
      <c r="R71" s="35"/>
      <c r="S71" s="337"/>
    </row>
    <row r="72" spans="1:19">
      <c r="A72" s="13"/>
      <c r="B72" s="559"/>
      <c r="C72" s="76" t="s">
        <v>516</v>
      </c>
      <c r="D72" s="341"/>
      <c r="E72" s="341"/>
      <c r="F72" s="341"/>
      <c r="G72" s="594"/>
      <c r="H72" s="595"/>
      <c r="I72" s="595" t="s">
        <v>341</v>
      </c>
      <c r="J72" s="596" t="s">
        <v>341</v>
      </c>
      <c r="K72" s="345"/>
      <c r="L72" s="500"/>
      <c r="M72" s="346"/>
      <c r="N72" s="346"/>
      <c r="O72" s="346"/>
      <c r="P72" s="346"/>
      <c r="Q72" s="346"/>
      <c r="R72" s="35"/>
      <c r="S72" s="337"/>
    </row>
    <row r="73" spans="1:19">
      <c r="A73" s="13"/>
      <c r="B73" s="559"/>
      <c r="C73" s="35"/>
      <c r="D73" s="35" t="s">
        <v>312</v>
      </c>
      <c r="F73" s="35"/>
      <c r="G73" s="592">
        <v>1</v>
      </c>
      <c r="H73" s="916">
        <v>0.80263157894736836</v>
      </c>
      <c r="I73" s="1295">
        <v>121.27624085958368</v>
      </c>
      <c r="J73" s="593">
        <f>I73/(H73+G74*H74)</f>
        <v>117.24121801313689</v>
      </c>
      <c r="L73" s="500"/>
      <c r="M73" s="346"/>
      <c r="N73" s="346"/>
      <c r="O73" s="346"/>
      <c r="P73" s="346"/>
      <c r="Q73" s="346"/>
      <c r="R73" s="35"/>
      <c r="S73" s="337" t="s">
        <v>590</v>
      </c>
    </row>
    <row r="74" spans="1:19">
      <c r="A74" s="13"/>
      <c r="B74" s="559"/>
      <c r="C74" s="35"/>
      <c r="D74" s="35" t="s">
        <v>313</v>
      </c>
      <c r="F74" s="35"/>
      <c r="G74" s="915">
        <v>1.1743765213445643</v>
      </c>
      <c r="H74" s="915">
        <v>0.19736842105263158</v>
      </c>
      <c r="I74" s="1296"/>
      <c r="J74" s="575">
        <f>J73*G74</f>
        <v>137.68533376846736</v>
      </c>
      <c r="L74" s="500"/>
      <c r="M74" s="346"/>
      <c r="N74" s="346"/>
      <c r="O74" s="346"/>
      <c r="P74" s="346"/>
      <c r="Q74" s="346"/>
      <c r="R74" s="35"/>
      <c r="S74" s="337" t="s">
        <v>591</v>
      </c>
    </row>
    <row r="75" spans="1:19">
      <c r="A75" s="13"/>
      <c r="B75" s="559"/>
      <c r="C75" s="35"/>
      <c r="D75" t="s">
        <v>316</v>
      </c>
      <c r="G75" s="589">
        <v>1</v>
      </c>
      <c r="H75" s="589">
        <v>1</v>
      </c>
      <c r="I75" s="917">
        <v>65.479966273891705</v>
      </c>
      <c r="J75" s="575">
        <f>G75*H75*I75</f>
        <v>65.479966273891705</v>
      </c>
      <c r="L75" s="500"/>
      <c r="M75" s="346"/>
      <c r="N75" s="346"/>
      <c r="O75" s="346"/>
      <c r="P75" s="346"/>
      <c r="Q75" s="346"/>
      <c r="R75" s="35"/>
      <c r="S75" s="337" t="s">
        <v>592</v>
      </c>
    </row>
    <row r="76" spans="1:19">
      <c r="A76" s="13"/>
      <c r="B76" s="559"/>
      <c r="C76" s="35"/>
      <c r="E76" s="341"/>
      <c r="F76" s="35"/>
      <c r="G76" s="35"/>
      <c r="H76" s="498"/>
      <c r="J76" s="345"/>
      <c r="K76" s="345"/>
      <c r="L76" s="500"/>
      <c r="M76" s="346"/>
      <c r="N76" s="346"/>
      <c r="O76" s="346"/>
      <c r="P76" s="346"/>
      <c r="Q76" s="346"/>
      <c r="R76" s="35"/>
      <c r="S76" s="337"/>
    </row>
    <row r="77" spans="1:19">
      <c r="A77" s="13"/>
      <c r="B77" s="559"/>
      <c r="C77" s="35"/>
      <c r="E77" s="341"/>
      <c r="F77" s="35"/>
      <c r="G77" s="1289" t="s">
        <v>320</v>
      </c>
      <c r="H77" s="1290"/>
      <c r="I77" s="1290"/>
      <c r="J77" s="1290"/>
      <c r="K77" s="1290"/>
      <c r="L77" s="1291"/>
      <c r="M77" s="1289" t="s">
        <v>324</v>
      </c>
      <c r="N77" s="1290"/>
      <c r="O77" s="1290"/>
      <c r="P77" s="1290"/>
      <c r="Q77" s="1291"/>
      <c r="R77" s="35"/>
      <c r="S77" s="337"/>
    </row>
    <row r="78" spans="1:19">
      <c r="A78" s="13"/>
      <c r="B78" s="559"/>
      <c r="C78" s="35"/>
      <c r="E78" s="341"/>
      <c r="F78" s="35"/>
      <c r="G78" s="553">
        <v>2010</v>
      </c>
      <c r="H78" s="553">
        <v>2011</v>
      </c>
      <c r="I78" s="553">
        <v>2012</v>
      </c>
      <c r="J78" s="553">
        <v>2013</v>
      </c>
      <c r="K78" s="553">
        <v>2014</v>
      </c>
      <c r="L78" s="553">
        <v>2015</v>
      </c>
      <c r="M78" s="553">
        <v>2016</v>
      </c>
      <c r="N78" s="553">
        <v>2017</v>
      </c>
      <c r="O78" s="553">
        <v>2018</v>
      </c>
      <c r="P78" s="553">
        <v>2019</v>
      </c>
      <c r="Q78" s="553">
        <v>2020</v>
      </c>
      <c r="R78" s="35"/>
      <c r="S78" s="337"/>
    </row>
    <row r="79" spans="1:19">
      <c r="A79" s="13"/>
      <c r="B79" s="559"/>
      <c r="C79" s="76" t="s">
        <v>515</v>
      </c>
      <c r="E79" s="341"/>
      <c r="F79" s="35"/>
      <c r="G79" s="1286" t="s">
        <v>250</v>
      </c>
      <c r="H79" s="1287"/>
      <c r="I79" s="1287"/>
      <c r="J79" s="1287"/>
      <c r="K79" s="1287"/>
      <c r="L79" s="1286" t="s">
        <v>84</v>
      </c>
      <c r="M79" s="1287"/>
      <c r="N79" s="1287"/>
      <c r="O79" s="1287"/>
      <c r="P79" s="1287"/>
      <c r="Q79" s="1288"/>
      <c r="R79" s="35"/>
      <c r="S79" s="337"/>
    </row>
    <row r="80" spans="1:19">
      <c r="A80" s="13"/>
      <c r="B80" s="559"/>
      <c r="C80" s="35"/>
      <c r="D80" s="35" t="s">
        <v>312</v>
      </c>
      <c r="F80" s="35"/>
      <c r="G80" s="597"/>
      <c r="H80" s="598"/>
      <c r="I80" s="599"/>
      <c r="J80" s="599"/>
      <c r="K80" s="599"/>
      <c r="L80" s="1277">
        <f>J73*(1+L13)*(1+L$18)</f>
        <v>122.54295007007411</v>
      </c>
      <c r="M80" s="600">
        <f>L80*(1+M$18)</f>
        <v>124.96041976315415</v>
      </c>
      <c r="N80" s="600">
        <f t="shared" ref="M80:Q82" si="4">M80*(1+N$18)</f>
        <v>127.16457642850023</v>
      </c>
      <c r="O80" s="600">
        <f t="shared" si="4"/>
        <v>129.40761185733479</v>
      </c>
      <c r="P80" s="600">
        <f t="shared" si="4"/>
        <v>131.69021182588875</v>
      </c>
      <c r="Q80" s="600">
        <f t="shared" si="4"/>
        <v>134.01307420668928</v>
      </c>
      <c r="R80" s="35"/>
      <c r="S80" s="337"/>
    </row>
    <row r="81" spans="1:19">
      <c r="A81" s="13"/>
      <c r="B81" s="559"/>
      <c r="C81" s="35"/>
      <c r="D81" s="35" t="s">
        <v>313</v>
      </c>
      <c r="F81" s="35"/>
      <c r="G81" s="587"/>
      <c r="H81" s="590"/>
      <c r="I81" s="591"/>
      <c r="J81" s="591"/>
      <c r="K81" s="591"/>
      <c r="L81" s="1278">
        <f>J74*(1+L13)*(1+L$18)</f>
        <v>143.91156341859428</v>
      </c>
      <c r="M81" s="577">
        <f t="shared" si="4"/>
        <v>146.75058306720953</v>
      </c>
      <c r="N81" s="577">
        <f t="shared" si="4"/>
        <v>149.33909290435707</v>
      </c>
      <c r="O81" s="577">
        <f>N81*(1+O$18)</f>
        <v>151.97326104852442</v>
      </c>
      <c r="P81" s="577">
        <f t="shared" si="4"/>
        <v>154.65389285921603</v>
      </c>
      <c r="Q81" s="577">
        <f t="shared" si="4"/>
        <v>157.38180790154269</v>
      </c>
      <c r="R81" s="35"/>
      <c r="S81" s="337"/>
    </row>
    <row r="82" spans="1:19">
      <c r="A82" s="13"/>
      <c r="B82" s="559"/>
      <c r="C82" s="35"/>
      <c r="D82" t="s">
        <v>349</v>
      </c>
      <c r="E82" s="341"/>
      <c r="F82" s="35"/>
      <c r="G82" s="587"/>
      <c r="H82" s="590"/>
      <c r="I82" s="591"/>
      <c r="J82" s="591"/>
      <c r="K82" s="591"/>
      <c r="L82" s="576">
        <f>J75*(1+L13)*(1+L$18)</f>
        <v>68.441017362959727</v>
      </c>
      <c r="M82" s="577">
        <f t="shared" si="4"/>
        <v>69.791189569063036</v>
      </c>
      <c r="N82" s="577">
        <f t="shared" si="4"/>
        <v>71.02222509185215</v>
      </c>
      <c r="O82" s="577">
        <f t="shared" si="4"/>
        <v>72.274974651437702</v>
      </c>
      <c r="P82" s="577">
        <f t="shared" si="4"/>
        <v>73.549821258208297</v>
      </c>
      <c r="Q82" s="577">
        <f t="shared" si="4"/>
        <v>74.847154678410959</v>
      </c>
      <c r="R82" s="35"/>
      <c r="S82" s="337"/>
    </row>
    <row r="83" spans="1:19">
      <c r="A83" s="13"/>
      <c r="B83" s="560"/>
      <c r="C83" s="561"/>
      <c r="D83" s="495"/>
      <c r="E83" s="495"/>
      <c r="F83" s="495"/>
      <c r="G83" s="495"/>
      <c r="H83" s="495"/>
      <c r="I83" s="495"/>
      <c r="J83" s="495"/>
      <c r="K83" s="495"/>
      <c r="L83" s="495"/>
      <c r="M83" s="495"/>
      <c r="N83" s="495"/>
      <c r="O83" s="495"/>
      <c r="P83" s="495"/>
      <c r="Q83" s="495"/>
      <c r="R83" s="495"/>
      <c r="S83" s="497"/>
    </row>
    <row r="84" spans="1:19">
      <c r="A84" s="13"/>
      <c r="B84" s="13"/>
      <c r="C84" s="13"/>
    </row>
    <row r="85" spans="1:19">
      <c r="A85" s="13"/>
      <c r="B85" s="349"/>
      <c r="C85" s="351"/>
      <c r="D85" s="344"/>
      <c r="E85" s="344"/>
      <c r="F85" s="344"/>
      <c r="G85" s="344"/>
      <c r="H85" s="344"/>
      <c r="I85" s="344"/>
      <c r="J85" s="344"/>
      <c r="K85" s="344"/>
      <c r="L85" s="344"/>
      <c r="M85" s="344"/>
      <c r="N85" s="344"/>
      <c r="O85" s="344"/>
      <c r="P85" s="344"/>
      <c r="Q85" s="344"/>
      <c r="R85" s="344"/>
      <c r="S85" s="340"/>
    </row>
    <row r="86" spans="1:19" ht="15.75">
      <c r="A86" s="13"/>
      <c r="B86" s="558" t="s">
        <v>330</v>
      </c>
      <c r="C86" s="76"/>
      <c r="D86" s="35"/>
      <c r="E86" s="35"/>
      <c r="F86" s="35"/>
      <c r="G86" s="1289" t="s">
        <v>320</v>
      </c>
      <c r="H86" s="1290"/>
      <c r="I86" s="1290"/>
      <c r="J86" s="1290"/>
      <c r="K86" s="1290"/>
      <c r="L86" s="1291"/>
      <c r="M86" s="1289" t="s">
        <v>324</v>
      </c>
      <c r="N86" s="1290"/>
      <c r="O86" s="1290"/>
      <c r="P86" s="1290"/>
      <c r="Q86" s="1291"/>
      <c r="R86" s="35"/>
      <c r="S86" s="337"/>
    </row>
    <row r="87" spans="1:19">
      <c r="A87" s="13"/>
      <c r="B87" s="559"/>
      <c r="C87" s="76"/>
      <c r="D87" s="35"/>
      <c r="E87" s="35"/>
      <c r="F87" s="35"/>
      <c r="G87" s="553">
        <v>2010</v>
      </c>
      <c r="H87" s="553">
        <v>2011</v>
      </c>
      <c r="I87" s="553">
        <v>2012</v>
      </c>
      <c r="J87" s="553">
        <v>2013</v>
      </c>
      <c r="K87" s="553">
        <v>2014</v>
      </c>
      <c r="L87" s="553">
        <v>2015</v>
      </c>
      <c r="M87" s="553">
        <v>2016</v>
      </c>
      <c r="N87" s="553">
        <v>2017</v>
      </c>
      <c r="O87" s="553">
        <v>2018</v>
      </c>
      <c r="P87" s="553">
        <v>2019</v>
      </c>
      <c r="Q87" s="553">
        <v>2020</v>
      </c>
      <c r="R87" s="35"/>
      <c r="S87" s="337"/>
    </row>
    <row r="88" spans="1:19">
      <c r="A88" s="13"/>
      <c r="B88" s="559"/>
      <c r="C88" s="76"/>
      <c r="D88" s="76"/>
      <c r="E88" s="76"/>
      <c r="F88" s="76"/>
      <c r="G88" s="1286" t="s">
        <v>250</v>
      </c>
      <c r="H88" s="1287"/>
      <c r="I88" s="1287"/>
      <c r="J88" s="1287"/>
      <c r="K88" s="1287"/>
      <c r="L88" s="1286" t="s">
        <v>84</v>
      </c>
      <c r="M88" s="1287"/>
      <c r="N88" s="1287"/>
      <c r="O88" s="1287"/>
      <c r="P88" s="1287"/>
      <c r="Q88" s="1288"/>
      <c r="R88" s="35"/>
      <c r="S88" s="337"/>
    </row>
    <row r="89" spans="1:19">
      <c r="A89" s="13"/>
      <c r="B89" s="559"/>
      <c r="C89" s="76" t="s">
        <v>515</v>
      </c>
      <c r="D89" s="341"/>
      <c r="E89" s="76"/>
      <c r="F89" s="76"/>
      <c r="G89" s="35"/>
      <c r="H89" s="35"/>
      <c r="I89" s="35"/>
      <c r="J89" s="35"/>
      <c r="K89" s="35"/>
      <c r="L89" s="35"/>
      <c r="M89" s="35"/>
      <c r="N89" s="35"/>
      <c r="O89" s="35"/>
      <c r="P89" s="35"/>
      <c r="Q89" s="35"/>
      <c r="R89" s="35"/>
      <c r="S89" s="337"/>
    </row>
    <row r="90" spans="1:19">
      <c r="A90" s="13"/>
      <c r="B90" s="559"/>
      <c r="C90" s="76"/>
      <c r="D90" s="341" t="s">
        <v>197</v>
      </c>
      <c r="E90" s="76"/>
      <c r="F90" s="76"/>
      <c r="G90" s="587"/>
      <c r="H90" s="574">
        <v>90.135524188000005</v>
      </c>
      <c r="I90" s="574">
        <v>90.496066284752004</v>
      </c>
      <c r="J90" s="574">
        <v>89.77209775447399</v>
      </c>
      <c r="K90" s="574">
        <v>88.335744190402409</v>
      </c>
      <c r="L90" s="576">
        <v>99.527562334594109</v>
      </c>
      <c r="M90" s="577">
        <f>L90*(1+M$19)</f>
        <v>99.527562334594109</v>
      </c>
      <c r="N90" s="577">
        <f>M90*(1+N$19)</f>
        <v>99.527562334594109</v>
      </c>
      <c r="O90" s="577">
        <f>N90*(1+O$19)</f>
        <v>99.527562334594109</v>
      </c>
      <c r="P90" s="577">
        <f>O90*(1+P$19)</f>
        <v>99.527562334594109</v>
      </c>
      <c r="Q90" s="577">
        <f>P90*(1+Q$19)</f>
        <v>99.527562334594109</v>
      </c>
      <c r="R90" s="35"/>
      <c r="S90" s="337"/>
    </row>
    <row r="91" spans="1:19">
      <c r="A91" s="13"/>
      <c r="B91" s="559"/>
      <c r="C91" s="76"/>
      <c r="D91" s="341" t="s">
        <v>198</v>
      </c>
      <c r="E91" s="76"/>
      <c r="F91" s="76"/>
      <c r="G91" s="587"/>
      <c r="H91" s="574">
        <v>154.78900596399998</v>
      </c>
      <c r="I91" s="574">
        <v>155.40816198785598</v>
      </c>
      <c r="J91" s="574">
        <v>154.16489669195312</v>
      </c>
      <c r="K91" s="574">
        <v>151.69825834488188</v>
      </c>
      <c r="L91" s="576">
        <v>170.91787703657553</v>
      </c>
      <c r="M91" s="577">
        <f t="shared" ref="M91:Q92" si="5">L91*(1+M$19)</f>
        <v>170.91787703657553</v>
      </c>
      <c r="N91" s="577">
        <f t="shared" si="5"/>
        <v>170.91787703657553</v>
      </c>
      <c r="O91" s="577">
        <f t="shared" si="5"/>
        <v>170.91787703657553</v>
      </c>
      <c r="P91" s="577">
        <f t="shared" si="5"/>
        <v>170.91787703657553</v>
      </c>
      <c r="Q91" s="577">
        <f t="shared" si="5"/>
        <v>170.91787703657553</v>
      </c>
      <c r="R91" s="35"/>
      <c r="S91" s="337"/>
    </row>
    <row r="92" spans="1:19">
      <c r="A92" s="13"/>
      <c r="B92" s="559"/>
      <c r="C92" s="76"/>
      <c r="D92" s="341" t="s">
        <v>199</v>
      </c>
      <c r="E92" s="76"/>
      <c r="F92" s="76"/>
      <c r="G92" s="587"/>
      <c r="H92" s="574">
        <v>281.98449144000011</v>
      </c>
      <c r="I92" s="574">
        <v>283.11242940576011</v>
      </c>
      <c r="J92" s="574">
        <v>280.84752997051402</v>
      </c>
      <c r="K92" s="574">
        <v>276.35396949098578</v>
      </c>
      <c r="L92" s="576">
        <v>311.36701430444259</v>
      </c>
      <c r="M92" s="577">
        <f t="shared" si="5"/>
        <v>311.36701430444259</v>
      </c>
      <c r="N92" s="577">
        <f t="shared" si="5"/>
        <v>311.36701430444259</v>
      </c>
      <c r="O92" s="577">
        <f t="shared" si="5"/>
        <v>311.36701430444259</v>
      </c>
      <c r="P92" s="577">
        <f t="shared" si="5"/>
        <v>311.36701430444259</v>
      </c>
      <c r="Q92" s="577">
        <f t="shared" si="5"/>
        <v>311.36701430444259</v>
      </c>
      <c r="R92" s="35"/>
      <c r="S92" s="337"/>
    </row>
    <row r="93" spans="1:19">
      <c r="A93" s="13"/>
      <c r="B93" s="560"/>
      <c r="C93" s="561"/>
      <c r="D93" s="561"/>
      <c r="E93" s="561"/>
      <c r="F93" s="561"/>
      <c r="G93" s="495"/>
      <c r="H93" s="495"/>
      <c r="I93" s="495"/>
      <c r="J93" s="495"/>
      <c r="K93" s="495"/>
      <c r="L93" s="495"/>
      <c r="M93" s="495"/>
      <c r="N93" s="495"/>
      <c r="O93" s="495"/>
      <c r="P93" s="495"/>
      <c r="Q93" s="495"/>
      <c r="R93" s="495"/>
      <c r="S93" s="497"/>
    </row>
    <row r="94" spans="1:19">
      <c r="A94" s="13"/>
      <c r="B94" s="13"/>
      <c r="C94" s="13"/>
      <c r="D94" s="13"/>
      <c r="E94" s="13"/>
      <c r="F94" s="13"/>
    </row>
    <row r="95" spans="1:19">
      <c r="A95" s="13"/>
      <c r="B95" s="349"/>
      <c r="C95" s="351"/>
      <c r="D95" s="351"/>
      <c r="E95" s="351"/>
      <c r="F95" s="351"/>
      <c r="G95" s="344"/>
      <c r="H95" s="344"/>
      <c r="I95" s="344"/>
      <c r="J95" s="344"/>
      <c r="K95" s="344"/>
      <c r="L95" s="344"/>
      <c r="M95" s="344"/>
      <c r="N95" s="344"/>
      <c r="O95" s="344"/>
      <c r="P95" s="344"/>
      <c r="Q95" s="344"/>
      <c r="R95" s="344"/>
      <c r="S95" s="340"/>
    </row>
    <row r="96" spans="1:19" ht="15.75">
      <c r="A96" s="13"/>
      <c r="B96" s="558" t="s">
        <v>331</v>
      </c>
      <c r="C96" s="76"/>
      <c r="D96" s="76"/>
      <c r="G96" s="1289" t="s">
        <v>320</v>
      </c>
      <c r="H96" s="1290"/>
      <c r="I96" s="1290"/>
      <c r="J96" s="1290"/>
      <c r="K96" s="1290"/>
      <c r="L96" s="1291"/>
      <c r="M96" s="1289" t="s">
        <v>324</v>
      </c>
      <c r="N96" s="1290"/>
      <c r="O96" s="1290"/>
      <c r="P96" s="1290"/>
      <c r="Q96" s="1291"/>
      <c r="R96" s="35"/>
      <c r="S96" s="337"/>
    </row>
    <row r="97" spans="1:19">
      <c r="A97" s="13"/>
      <c r="B97" s="559"/>
      <c r="C97" s="76"/>
      <c r="D97" s="76"/>
      <c r="G97" s="553">
        <v>2010</v>
      </c>
      <c r="H97" s="553">
        <v>2011</v>
      </c>
      <c r="I97" s="553">
        <v>2012</v>
      </c>
      <c r="J97" s="553">
        <v>2013</v>
      </c>
      <c r="K97" s="553">
        <v>2014</v>
      </c>
      <c r="L97" s="553">
        <v>2015</v>
      </c>
      <c r="M97" s="553">
        <v>2016</v>
      </c>
      <c r="N97" s="553">
        <v>2017</v>
      </c>
      <c r="O97" s="553">
        <v>2018</v>
      </c>
      <c r="P97" s="553">
        <v>2019</v>
      </c>
      <c r="Q97" s="553">
        <v>2020</v>
      </c>
      <c r="R97" s="35"/>
      <c r="S97" s="337"/>
    </row>
    <row r="98" spans="1:19">
      <c r="A98" s="13"/>
      <c r="B98" s="559"/>
      <c r="D98" s="76"/>
      <c r="E98" s="76"/>
      <c r="F98" s="76"/>
      <c r="G98" s="1286" t="s">
        <v>250</v>
      </c>
      <c r="H98" s="1287"/>
      <c r="I98" s="1287"/>
      <c r="J98" s="1287"/>
      <c r="K98" s="1287"/>
      <c r="L98" s="1286" t="s">
        <v>84</v>
      </c>
      <c r="M98" s="1287"/>
      <c r="N98" s="1287"/>
      <c r="O98" s="1287"/>
      <c r="P98" s="1287"/>
      <c r="Q98" s="1288"/>
      <c r="R98" s="35"/>
      <c r="S98" s="337"/>
    </row>
    <row r="99" spans="1:19">
      <c r="A99" s="13"/>
      <c r="B99" s="559"/>
      <c r="C99" s="76" t="s">
        <v>334</v>
      </c>
      <c r="D99" s="76"/>
      <c r="E99" s="76"/>
      <c r="F99" s="76"/>
      <c r="G99" s="35"/>
      <c r="H99" s="35"/>
      <c r="I99" s="35"/>
      <c r="J99" s="35"/>
      <c r="K99" s="35"/>
      <c r="L99" s="35"/>
      <c r="M99" s="35"/>
      <c r="N99" s="35"/>
      <c r="O99" s="35"/>
      <c r="P99" s="35"/>
      <c r="Q99" s="35"/>
      <c r="R99" s="35"/>
      <c r="S99" s="337"/>
    </row>
    <row r="100" spans="1:19">
      <c r="A100" s="13"/>
      <c r="B100" s="559"/>
      <c r="D100" s="35" t="s">
        <v>262</v>
      </c>
      <c r="E100" s="76"/>
      <c r="F100" s="76"/>
      <c r="G100" s="587"/>
      <c r="H100" s="574">
        <v>7.97</v>
      </c>
      <c r="I100" s="574">
        <v>11.955</v>
      </c>
      <c r="J100" s="574">
        <v>15.94</v>
      </c>
      <c r="K100" s="574">
        <v>15.94</v>
      </c>
      <c r="L100" s="576">
        <v>18.307380367308582</v>
      </c>
      <c r="M100" s="577">
        <f t="shared" ref="M100:Q104" si="6">L100*(1+M$20)</f>
        <v>18.468128097363</v>
      </c>
      <c r="N100" s="577">
        <f t="shared" si="6"/>
        <v>18.70235801469541</v>
      </c>
      <c r="O100" s="577">
        <f t="shared" si="6"/>
        <v>18.934084792048225</v>
      </c>
      <c r="P100" s="577">
        <f t="shared" si="6"/>
        <v>19.148363215060673</v>
      </c>
      <c r="Q100" s="577">
        <f t="shared" si="6"/>
        <v>19.359462243675488</v>
      </c>
      <c r="R100" s="35"/>
      <c r="S100" s="337" t="s">
        <v>335</v>
      </c>
    </row>
    <row r="101" spans="1:19">
      <c r="A101" s="13"/>
      <c r="B101" s="559"/>
      <c r="D101" s="35" t="s">
        <v>263</v>
      </c>
      <c r="E101" s="76"/>
      <c r="F101" s="76"/>
      <c r="G101" s="587"/>
      <c r="H101" s="574">
        <v>48.986400000000003</v>
      </c>
      <c r="I101" s="574">
        <v>73.479600000000005</v>
      </c>
      <c r="J101" s="574">
        <v>97.972800000000007</v>
      </c>
      <c r="K101" s="574">
        <v>97.972800000000007</v>
      </c>
      <c r="L101" s="576">
        <v>112.52354549876101</v>
      </c>
      <c r="M101" s="577">
        <f t="shared" si="6"/>
        <v>113.51155711777452</v>
      </c>
      <c r="N101" s="577">
        <f t="shared" si="6"/>
        <v>114.95121589097556</v>
      </c>
      <c r="O101" s="577">
        <f t="shared" si="6"/>
        <v>116.37548949274669</v>
      </c>
      <c r="P101" s="577">
        <f t="shared" si="6"/>
        <v>117.69251942261583</v>
      </c>
      <c r="Q101" s="577">
        <f t="shared" si="6"/>
        <v>118.99000768551882</v>
      </c>
      <c r="R101" s="35"/>
      <c r="S101" s="337" t="s">
        <v>336</v>
      </c>
    </row>
    <row r="102" spans="1:19">
      <c r="A102" s="13"/>
      <c r="B102" s="559"/>
      <c r="D102" s="35" t="s">
        <v>264</v>
      </c>
      <c r="E102" s="76"/>
      <c r="F102" s="76"/>
      <c r="G102" s="587"/>
      <c r="H102" s="574">
        <v>11.15</v>
      </c>
      <c r="I102" s="574">
        <v>16.725000000000001</v>
      </c>
      <c r="J102" s="574">
        <v>22.3</v>
      </c>
      <c r="K102" s="574">
        <v>22.3</v>
      </c>
      <c r="L102" s="576">
        <v>25.611956222771735</v>
      </c>
      <c r="M102" s="577">
        <f t="shared" si="6"/>
        <v>25.836841692044853</v>
      </c>
      <c r="N102" s="577">
        <f t="shared" si="6"/>
        <v>26.164528464724448</v>
      </c>
      <c r="O102" s="577">
        <f t="shared" si="6"/>
        <v>26.488713353994697</v>
      </c>
      <c r="P102" s="577">
        <f t="shared" si="6"/>
        <v>26.788488061220395</v>
      </c>
      <c r="Q102" s="577">
        <f t="shared" si="6"/>
        <v>27.083814807651411</v>
      </c>
      <c r="R102" s="35"/>
      <c r="S102" s="337" t="s">
        <v>335</v>
      </c>
    </row>
    <row r="103" spans="1:19">
      <c r="A103" s="13"/>
      <c r="B103" s="559"/>
      <c r="D103" s="35" t="s">
        <v>333</v>
      </c>
      <c r="E103" s="76"/>
      <c r="F103" s="76"/>
      <c r="G103" s="587"/>
      <c r="H103" s="574">
        <v>8.14</v>
      </c>
      <c r="I103" s="574">
        <v>12.21</v>
      </c>
      <c r="J103" s="574">
        <v>16.28</v>
      </c>
      <c r="K103" s="574">
        <v>16.28</v>
      </c>
      <c r="L103" s="576">
        <v>18.697876560839635</v>
      </c>
      <c r="M103" s="577">
        <f t="shared" si="6"/>
        <v>18.862053037959203</v>
      </c>
      <c r="N103" s="577">
        <f t="shared" si="6"/>
        <v>19.101279076489419</v>
      </c>
      <c r="O103" s="577">
        <f t="shared" si="6"/>
        <v>19.337948583095681</v>
      </c>
      <c r="P103" s="577">
        <f t="shared" si="6"/>
        <v>19.556797562182421</v>
      </c>
      <c r="Q103" s="577">
        <f t="shared" si="6"/>
        <v>19.772399330428922</v>
      </c>
      <c r="R103" s="35"/>
      <c r="S103" s="337" t="s">
        <v>337</v>
      </c>
    </row>
    <row r="104" spans="1:19">
      <c r="A104" s="13"/>
      <c r="B104" s="559"/>
      <c r="D104" s="35" t="s">
        <v>265</v>
      </c>
      <c r="E104" s="76"/>
      <c r="F104" s="76"/>
      <c r="G104" s="587"/>
      <c r="H104" s="574">
        <v>7.97</v>
      </c>
      <c r="I104" s="574">
        <v>11.955</v>
      </c>
      <c r="J104" s="574">
        <v>15.94</v>
      </c>
      <c r="K104" s="574">
        <v>15.94</v>
      </c>
      <c r="L104" s="576">
        <v>18.307380367308582</v>
      </c>
      <c r="M104" s="577">
        <f t="shared" si="6"/>
        <v>18.468128097363</v>
      </c>
      <c r="N104" s="577">
        <f t="shared" si="6"/>
        <v>18.70235801469541</v>
      </c>
      <c r="O104" s="577">
        <f t="shared" si="6"/>
        <v>18.934084792048225</v>
      </c>
      <c r="P104" s="577">
        <f t="shared" si="6"/>
        <v>19.148363215060673</v>
      </c>
      <c r="Q104" s="577">
        <f t="shared" si="6"/>
        <v>19.359462243675488</v>
      </c>
      <c r="R104" s="35"/>
      <c r="S104" s="337" t="s">
        <v>338</v>
      </c>
    </row>
    <row r="105" spans="1:19">
      <c r="A105" s="13"/>
      <c r="B105" s="560"/>
      <c r="C105" s="561"/>
      <c r="D105" s="561"/>
      <c r="E105" s="561"/>
      <c r="F105" s="561"/>
      <c r="G105" s="495"/>
      <c r="H105" s="495"/>
      <c r="I105" s="495"/>
      <c r="J105" s="495"/>
      <c r="K105" s="495"/>
      <c r="L105" s="495"/>
      <c r="M105" s="495"/>
      <c r="N105" s="495"/>
      <c r="O105" s="495"/>
      <c r="P105" s="495"/>
      <c r="Q105" s="495"/>
      <c r="R105" s="495"/>
      <c r="S105" s="497"/>
    </row>
    <row r="106" spans="1:19">
      <c r="A106" s="13"/>
      <c r="B106" s="13"/>
      <c r="C106" s="13"/>
      <c r="D106" s="13"/>
      <c r="E106" s="13"/>
      <c r="F106" s="13"/>
    </row>
    <row r="107" spans="1:19">
      <c r="A107" s="13"/>
      <c r="B107" s="349"/>
      <c r="C107" s="351"/>
      <c r="D107" s="351"/>
      <c r="E107" s="351"/>
      <c r="F107" s="351"/>
      <c r="G107" s="344"/>
      <c r="H107" s="344"/>
      <c r="I107" s="344"/>
      <c r="J107" s="344"/>
      <c r="K107" s="344"/>
      <c r="L107" s="344"/>
      <c r="M107" s="344"/>
      <c r="N107" s="344"/>
      <c r="O107" s="344"/>
      <c r="P107" s="344"/>
      <c r="Q107" s="344"/>
      <c r="R107" s="344"/>
      <c r="S107" s="340"/>
    </row>
    <row r="108" spans="1:19" ht="15.75">
      <c r="A108" s="13"/>
      <c r="B108" s="558" t="s">
        <v>517</v>
      </c>
      <c r="C108" s="76"/>
      <c r="D108" s="76"/>
      <c r="E108" s="76"/>
      <c r="F108" s="76"/>
      <c r="G108" s="35"/>
      <c r="H108" s="35"/>
      <c r="I108" s="35"/>
      <c r="J108" s="35"/>
      <c r="K108" s="35"/>
      <c r="L108" s="35"/>
      <c r="M108" s="35"/>
      <c r="N108" s="35"/>
      <c r="O108" s="35"/>
      <c r="P108" s="35"/>
      <c r="Q108" s="35"/>
      <c r="R108" s="35"/>
      <c r="S108" s="337"/>
    </row>
    <row r="109" spans="1:19">
      <c r="A109" s="13"/>
      <c r="B109" s="559"/>
      <c r="C109" s="76"/>
      <c r="D109" s="76"/>
      <c r="E109" s="76"/>
      <c r="F109" s="76"/>
      <c r="G109" s="1289" t="s">
        <v>320</v>
      </c>
      <c r="H109" s="1290"/>
      <c r="I109" s="1290"/>
      <c r="J109" s="1290"/>
      <c r="K109" s="1290"/>
      <c r="L109" s="1291"/>
      <c r="M109" s="1289" t="s">
        <v>324</v>
      </c>
      <c r="N109" s="1290"/>
      <c r="O109" s="1290"/>
      <c r="P109" s="1290"/>
      <c r="Q109" s="1291"/>
      <c r="R109" s="35"/>
      <c r="S109" s="337"/>
    </row>
    <row r="110" spans="1:19">
      <c r="A110" s="13"/>
      <c r="B110" s="559"/>
      <c r="C110" s="76"/>
      <c r="D110" s="76"/>
      <c r="E110" s="76"/>
      <c r="F110" s="76"/>
      <c r="G110" s="553">
        <v>2010</v>
      </c>
      <c r="H110" s="553">
        <v>2011</v>
      </c>
      <c r="I110" s="553">
        <v>2012</v>
      </c>
      <c r="J110" s="553">
        <v>2013</v>
      </c>
      <c r="K110" s="553">
        <v>2014</v>
      </c>
      <c r="L110" s="553">
        <v>2015</v>
      </c>
      <c r="M110" s="553">
        <v>2016</v>
      </c>
      <c r="N110" s="553">
        <v>2017</v>
      </c>
      <c r="O110" s="553">
        <v>2018</v>
      </c>
      <c r="P110" s="553">
        <v>2019</v>
      </c>
      <c r="Q110" s="553">
        <v>2020</v>
      </c>
      <c r="R110" s="35"/>
      <c r="S110" s="337"/>
    </row>
    <row r="111" spans="1:19">
      <c r="A111" s="13"/>
      <c r="B111" s="559"/>
      <c r="C111" s="76"/>
      <c r="D111" s="76"/>
      <c r="E111" s="76"/>
      <c r="F111" s="76"/>
      <c r="G111" s="1286" t="s">
        <v>518</v>
      </c>
      <c r="H111" s="1287"/>
      <c r="I111" s="1287"/>
      <c r="J111" s="1287"/>
      <c r="K111" s="1287"/>
      <c r="L111" s="1286" t="s">
        <v>84</v>
      </c>
      <c r="M111" s="1287"/>
      <c r="N111" s="1287"/>
      <c r="O111" s="1287"/>
      <c r="P111" s="1287"/>
      <c r="Q111" s="1288"/>
      <c r="R111" s="35"/>
      <c r="S111" s="337"/>
    </row>
    <row r="112" spans="1:19">
      <c r="A112" s="13"/>
      <c r="B112" s="559"/>
      <c r="C112" s="76" t="s">
        <v>519</v>
      </c>
      <c r="E112" s="76"/>
      <c r="F112" s="76"/>
      <c r="G112" s="35"/>
      <c r="H112" s="35"/>
      <c r="I112" s="35"/>
      <c r="J112" s="35"/>
      <c r="K112" s="35"/>
      <c r="L112" s="35"/>
      <c r="M112" s="35"/>
      <c r="N112" s="35"/>
      <c r="O112" s="35"/>
      <c r="P112" s="35"/>
      <c r="Q112" s="35"/>
      <c r="R112" s="35"/>
      <c r="S112" s="337"/>
    </row>
    <row r="113" spans="1:19">
      <c r="A113" s="13"/>
      <c r="B113" s="559"/>
      <c r="C113" s="76"/>
      <c r="D113" s="341" t="s">
        <v>534</v>
      </c>
      <c r="E113" s="76"/>
      <c r="F113" s="76"/>
      <c r="G113" s="960"/>
      <c r="H113" s="635">
        <v>315952</v>
      </c>
      <c r="I113" s="635">
        <v>520456</v>
      </c>
      <c r="J113" s="635">
        <v>702528</v>
      </c>
      <c r="K113" s="635">
        <v>1483957</v>
      </c>
      <c r="L113" s="961">
        <f t="shared" ref="L113:L119" si="7">K113*$K$14*(1+L$18)</f>
        <v>1570331.1982065844</v>
      </c>
      <c r="M113" s="962">
        <f t="shared" ref="M113:Q120" si="8">L113*(1+M$18)</f>
        <v>1601309.9536355312</v>
      </c>
      <c r="N113" s="962">
        <f t="shared" si="8"/>
        <v>1629555.201325004</v>
      </c>
      <c r="O113" s="962">
        <f t="shared" si="8"/>
        <v>1658298.6623773731</v>
      </c>
      <c r="P113" s="962">
        <f>O113*(1+P$18)</f>
        <v>1687549.1246976939</v>
      </c>
      <c r="Q113" s="962">
        <f t="shared" si="8"/>
        <v>1717315.5311994602</v>
      </c>
      <c r="R113" s="35"/>
      <c r="S113" s="337"/>
    </row>
    <row r="114" spans="1:19">
      <c r="A114" s="13"/>
      <c r="B114" s="559"/>
      <c r="C114" s="76"/>
      <c r="D114" s="341" t="s">
        <v>520</v>
      </c>
      <c r="E114" s="76"/>
      <c r="F114" s="76"/>
      <c r="G114" s="960"/>
      <c r="H114" s="635">
        <v>79037</v>
      </c>
      <c r="I114" s="635">
        <v>28670</v>
      </c>
      <c r="J114" s="635">
        <v>58782</v>
      </c>
      <c r="K114" s="635">
        <v>46180</v>
      </c>
      <c r="L114" s="961">
        <f t="shared" si="7"/>
        <v>48867.921869151243</v>
      </c>
      <c r="M114" s="962">
        <f t="shared" si="8"/>
        <v>49831.965251613648</v>
      </c>
      <c r="N114" s="962">
        <f t="shared" si="8"/>
        <v>50710.943239722365</v>
      </c>
      <c r="O114" s="962">
        <f t="shared" si="8"/>
        <v>51605.425378624233</v>
      </c>
      <c r="P114" s="962">
        <f t="shared" si="8"/>
        <v>52515.685143531446</v>
      </c>
      <c r="Q114" s="962">
        <f t="shared" si="8"/>
        <v>53442.000833441307</v>
      </c>
      <c r="R114" s="35"/>
      <c r="S114" s="337"/>
    </row>
    <row r="115" spans="1:19">
      <c r="A115" s="13"/>
      <c r="B115" s="559"/>
      <c r="C115" s="76"/>
      <c r="D115" s="341" t="s">
        <v>521</v>
      </c>
      <c r="E115" s="76"/>
      <c r="F115" s="76"/>
      <c r="G115" s="960"/>
      <c r="H115" s="635">
        <v>886427</v>
      </c>
      <c r="I115" s="635">
        <v>578064</v>
      </c>
      <c r="J115" s="635">
        <v>613388</v>
      </c>
      <c r="K115" s="635">
        <v>756930</v>
      </c>
      <c r="L115" s="961">
        <f t="shared" si="7"/>
        <v>800987.35600728996</v>
      </c>
      <c r="M115" s="963"/>
      <c r="N115" s="963"/>
      <c r="O115" s="963"/>
      <c r="P115" s="963"/>
      <c r="Q115" s="963"/>
      <c r="R115" s="35"/>
      <c r="S115" s="337"/>
    </row>
    <row r="116" spans="1:19">
      <c r="A116" s="13"/>
      <c r="B116" s="559"/>
      <c r="C116" s="76"/>
      <c r="D116" s="341" t="s">
        <v>522</v>
      </c>
      <c r="E116" s="76"/>
      <c r="F116" s="76"/>
      <c r="G116" s="960"/>
      <c r="H116" s="635" t="s">
        <v>535</v>
      </c>
      <c r="I116" s="635" t="s">
        <v>535</v>
      </c>
      <c r="J116" s="635">
        <v>89683</v>
      </c>
      <c r="K116" s="635">
        <v>26406</v>
      </c>
      <c r="L116" s="961">
        <f t="shared" si="7"/>
        <v>27942.969789450144</v>
      </c>
      <c r="M116" s="962">
        <f t="shared" si="8"/>
        <v>28494.215557256604</v>
      </c>
      <c r="N116" s="962">
        <f t="shared" si="8"/>
        <v>28996.820424168662</v>
      </c>
      <c r="O116" s="962">
        <f t="shared" si="8"/>
        <v>29508.290657166555</v>
      </c>
      <c r="P116" s="962">
        <f t="shared" si="8"/>
        <v>30028.782631011072</v>
      </c>
      <c r="Q116" s="962">
        <f t="shared" si="8"/>
        <v>30558.455478732158</v>
      </c>
      <c r="R116" s="35"/>
      <c r="S116" s="337"/>
    </row>
    <row r="117" spans="1:19">
      <c r="A117" s="13"/>
      <c r="B117" s="559"/>
      <c r="C117" s="76"/>
      <c r="D117" s="341" t="s">
        <v>523</v>
      </c>
      <c r="E117" s="76"/>
      <c r="F117" s="76"/>
      <c r="G117" s="960"/>
      <c r="H117" s="635">
        <v>115955</v>
      </c>
      <c r="I117" s="635">
        <v>225593</v>
      </c>
      <c r="J117" s="635">
        <v>1289694</v>
      </c>
      <c r="K117" s="635">
        <v>1221786</v>
      </c>
      <c r="L117" s="961">
        <f t="shared" si="7"/>
        <v>1292900.4501693984</v>
      </c>
      <c r="M117" s="962">
        <f t="shared" si="8"/>
        <v>1318406.1822630584</v>
      </c>
      <c r="N117" s="962">
        <f>M117*(1+N$18)</f>
        <v>1341661.3360131537</v>
      </c>
      <c r="O117" s="962">
        <f t="shared" si="8"/>
        <v>1365326.6836649587</v>
      </c>
      <c r="P117" s="962">
        <f t="shared" si="8"/>
        <v>1389409.4605624669</v>
      </c>
      <c r="Q117" s="962">
        <f t="shared" si="8"/>
        <v>1413917.0296727356</v>
      </c>
      <c r="R117" s="35"/>
      <c r="S117" s="337"/>
    </row>
    <row r="118" spans="1:19">
      <c r="A118" s="13"/>
      <c r="B118" s="559"/>
      <c r="C118" s="76"/>
      <c r="D118" s="341" t="s">
        <v>524</v>
      </c>
      <c r="E118" s="76"/>
      <c r="F118" s="76"/>
      <c r="G118" s="960"/>
      <c r="H118" s="635" t="s">
        <v>535</v>
      </c>
      <c r="I118" s="635">
        <v>24989</v>
      </c>
      <c r="J118" s="635">
        <v>31699</v>
      </c>
      <c r="K118" s="635"/>
      <c r="L118" s="961">
        <f t="shared" si="7"/>
        <v>0</v>
      </c>
      <c r="M118" s="962">
        <f>L118*(1+M$18)</f>
        <v>0</v>
      </c>
      <c r="N118" s="962">
        <f t="shared" si="8"/>
        <v>0</v>
      </c>
      <c r="O118" s="962">
        <f t="shared" si="8"/>
        <v>0</v>
      </c>
      <c r="P118" s="962">
        <f t="shared" si="8"/>
        <v>0</v>
      </c>
      <c r="Q118" s="962">
        <f t="shared" si="8"/>
        <v>0</v>
      </c>
      <c r="R118" s="35"/>
      <c r="S118" s="337"/>
    </row>
    <row r="119" spans="1:19">
      <c r="A119" s="13"/>
      <c r="B119" s="559"/>
      <c r="C119" s="76"/>
      <c r="D119" s="341" t="s">
        <v>525</v>
      </c>
      <c r="E119" s="76"/>
      <c r="F119" s="76"/>
      <c r="G119" s="960"/>
      <c r="H119" s="635">
        <v>593166</v>
      </c>
      <c r="I119" s="635">
        <v>777687</v>
      </c>
      <c r="J119" s="635">
        <v>961798</v>
      </c>
      <c r="K119" s="635">
        <v>1143296</v>
      </c>
      <c r="L119" s="961">
        <f t="shared" si="7"/>
        <v>1209841.9142770276</v>
      </c>
      <c r="M119" s="962">
        <f t="shared" si="8"/>
        <v>1233709.1066329337</v>
      </c>
      <c r="N119" s="962">
        <f t="shared" si="8"/>
        <v>1255470.3023430407</v>
      </c>
      <c r="O119" s="962">
        <f t="shared" si="8"/>
        <v>1277615.3402702375</v>
      </c>
      <c r="P119" s="962">
        <f t="shared" si="8"/>
        <v>1300150.9909454077</v>
      </c>
      <c r="Q119" s="962">
        <f t="shared" si="8"/>
        <v>1323084.1443237355</v>
      </c>
      <c r="R119" s="35"/>
      <c r="S119" s="337"/>
    </row>
    <row r="120" spans="1:19">
      <c r="A120" s="13"/>
      <c r="B120" s="559"/>
      <c r="C120" s="76"/>
      <c r="D120" s="1279" t="s">
        <v>601</v>
      </c>
      <c r="E120" s="1280"/>
      <c r="F120" s="1280"/>
      <c r="G120" s="1281"/>
      <c r="H120" s="1282" t="s">
        <v>536</v>
      </c>
      <c r="I120" s="1282" t="s">
        <v>536</v>
      </c>
      <c r="J120" s="1282" t="s">
        <v>536</v>
      </c>
      <c r="K120" s="1282" t="s">
        <v>536</v>
      </c>
      <c r="L120" s="1282" t="s">
        <v>536</v>
      </c>
      <c r="M120" s="1283">
        <f>'CP Res Feeder'!H34</f>
        <v>209549.22316904788</v>
      </c>
      <c r="N120" s="1283">
        <f t="shared" si="8"/>
        <v>213245.42807810291</v>
      </c>
      <c r="O120" s="1283">
        <f t="shared" si="8"/>
        <v>217006.82974867831</v>
      </c>
      <c r="P120" s="1283">
        <f t="shared" si="8"/>
        <v>220834.57817592242</v>
      </c>
      <c r="Q120" s="1283">
        <f t="shared" si="8"/>
        <v>224729.84363956228</v>
      </c>
      <c r="R120" s="35"/>
      <c r="S120" s="337"/>
    </row>
    <row r="121" spans="1:19">
      <c r="A121" s="13"/>
      <c r="B121" s="559"/>
      <c r="C121" s="76"/>
      <c r="D121" s="76"/>
      <c r="E121" s="76"/>
      <c r="F121" s="76"/>
      <c r="G121" s="35"/>
      <c r="H121" s="35"/>
      <c r="I121" s="35"/>
      <c r="J121" s="35"/>
      <c r="K121" s="35"/>
      <c r="L121" s="35"/>
      <c r="M121" s="35"/>
      <c r="N121" s="35"/>
      <c r="O121" s="35"/>
      <c r="P121" s="35"/>
      <c r="Q121" s="35"/>
      <c r="R121" s="35"/>
      <c r="S121" s="337"/>
    </row>
    <row r="122" spans="1:19">
      <c r="A122" s="13"/>
      <c r="B122" s="559"/>
      <c r="C122" s="76" t="s">
        <v>526</v>
      </c>
      <c r="D122" s="76"/>
      <c r="E122" s="76"/>
      <c r="F122" s="76"/>
      <c r="G122" s="35"/>
      <c r="H122" s="35"/>
      <c r="I122" s="35"/>
      <c r="J122" s="35"/>
      <c r="K122" s="35"/>
      <c r="L122" s="35"/>
      <c r="M122" s="35"/>
      <c r="N122" s="35"/>
      <c r="O122" s="35"/>
      <c r="P122" s="35"/>
      <c r="Q122" s="35"/>
      <c r="R122" s="35"/>
      <c r="S122" s="337"/>
    </row>
    <row r="123" spans="1:19">
      <c r="A123" s="13"/>
      <c r="B123" s="559"/>
      <c r="C123" s="76"/>
      <c r="D123" s="341" t="s">
        <v>534</v>
      </c>
      <c r="E123" s="76"/>
      <c r="F123" s="76"/>
      <c r="G123" s="964"/>
      <c r="H123" s="965">
        <v>157</v>
      </c>
      <c r="I123" s="965">
        <v>89</v>
      </c>
      <c r="J123" s="965">
        <v>68</v>
      </c>
      <c r="K123" s="965">
        <v>65</v>
      </c>
      <c r="L123" s="966">
        <f t="shared" ref="L123:Q129" si="9">K123</f>
        <v>65</v>
      </c>
      <c r="M123" s="966">
        <f t="shared" si="9"/>
        <v>65</v>
      </c>
      <c r="N123" s="966">
        <f t="shared" si="9"/>
        <v>65</v>
      </c>
      <c r="O123" s="966">
        <f t="shared" si="9"/>
        <v>65</v>
      </c>
      <c r="P123" s="966">
        <f t="shared" si="9"/>
        <v>65</v>
      </c>
      <c r="Q123" s="966">
        <f t="shared" si="9"/>
        <v>65</v>
      </c>
      <c r="R123" s="35"/>
      <c r="S123" s="337"/>
    </row>
    <row r="124" spans="1:19">
      <c r="A124" s="13"/>
      <c r="B124" s="559"/>
      <c r="C124" s="76"/>
      <c r="D124" s="341" t="s">
        <v>520</v>
      </c>
      <c r="E124" s="76"/>
      <c r="F124" s="76"/>
      <c r="G124" s="964"/>
      <c r="H124" s="965">
        <v>416</v>
      </c>
      <c r="I124" s="965">
        <v>222</v>
      </c>
      <c r="J124" s="965">
        <v>211</v>
      </c>
      <c r="K124" s="965">
        <v>220</v>
      </c>
      <c r="L124" s="966">
        <f t="shared" si="9"/>
        <v>220</v>
      </c>
      <c r="M124" s="966">
        <f t="shared" si="9"/>
        <v>220</v>
      </c>
      <c r="N124" s="966">
        <f t="shared" si="9"/>
        <v>220</v>
      </c>
      <c r="O124" s="966">
        <f t="shared" si="9"/>
        <v>220</v>
      </c>
      <c r="P124" s="966">
        <f t="shared" si="9"/>
        <v>220</v>
      </c>
      <c r="Q124" s="966">
        <f t="shared" si="9"/>
        <v>220</v>
      </c>
      <c r="R124" s="35"/>
      <c r="S124" s="337"/>
    </row>
    <row r="125" spans="1:19">
      <c r="A125" s="13"/>
      <c r="B125" s="559"/>
      <c r="C125" s="76"/>
      <c r="D125" s="341" t="s">
        <v>521</v>
      </c>
      <c r="E125" s="76"/>
      <c r="F125" s="76"/>
      <c r="G125" s="964"/>
      <c r="H125" s="965">
        <v>2258</v>
      </c>
      <c r="I125" s="965">
        <v>1547</v>
      </c>
      <c r="J125" s="965">
        <v>1636</v>
      </c>
      <c r="K125" s="965">
        <v>1930</v>
      </c>
      <c r="L125" s="966">
        <f t="shared" si="9"/>
        <v>1930</v>
      </c>
      <c r="M125" s="967"/>
      <c r="N125" s="967"/>
      <c r="O125" s="967"/>
      <c r="P125" s="967"/>
      <c r="Q125" s="967"/>
      <c r="R125" s="35"/>
      <c r="S125" s="337"/>
    </row>
    <row r="126" spans="1:19">
      <c r="A126" s="13"/>
      <c r="B126" s="559"/>
      <c r="C126" s="76"/>
      <c r="D126" s="341" t="s">
        <v>522</v>
      </c>
      <c r="E126" s="76"/>
      <c r="F126" s="76"/>
      <c r="G126" s="964"/>
      <c r="H126" s="965" t="s">
        <v>536</v>
      </c>
      <c r="I126" s="965" t="s">
        <v>536</v>
      </c>
      <c r="J126" s="965">
        <v>5</v>
      </c>
      <c r="K126" s="965">
        <v>8</v>
      </c>
      <c r="L126" s="966">
        <f t="shared" si="9"/>
        <v>8</v>
      </c>
      <c r="M126" s="966">
        <f t="shared" si="9"/>
        <v>8</v>
      </c>
      <c r="N126" s="966">
        <f t="shared" si="9"/>
        <v>8</v>
      </c>
      <c r="O126" s="966">
        <f t="shared" si="9"/>
        <v>8</v>
      </c>
      <c r="P126" s="966">
        <f t="shared" si="9"/>
        <v>8</v>
      </c>
      <c r="Q126" s="966">
        <f t="shared" si="9"/>
        <v>8</v>
      </c>
      <c r="R126" s="35"/>
      <c r="S126" s="337"/>
    </row>
    <row r="127" spans="1:19">
      <c r="A127" s="13"/>
      <c r="B127" s="559"/>
      <c r="C127" s="76"/>
      <c r="D127" s="341" t="s">
        <v>523</v>
      </c>
      <c r="E127" s="76"/>
      <c r="F127" s="76"/>
      <c r="G127" s="964"/>
      <c r="H127" s="965">
        <v>6</v>
      </c>
      <c r="I127" s="965">
        <v>25</v>
      </c>
      <c r="J127" s="965">
        <v>73</v>
      </c>
      <c r="K127" s="965">
        <v>73</v>
      </c>
      <c r="L127" s="966">
        <f t="shared" si="9"/>
        <v>73</v>
      </c>
      <c r="M127" s="966">
        <f t="shared" si="9"/>
        <v>73</v>
      </c>
      <c r="N127" s="966">
        <f t="shared" si="9"/>
        <v>73</v>
      </c>
      <c r="O127" s="966">
        <f t="shared" si="9"/>
        <v>73</v>
      </c>
      <c r="P127" s="966">
        <f t="shared" si="9"/>
        <v>73</v>
      </c>
      <c r="Q127" s="966">
        <f t="shared" si="9"/>
        <v>73</v>
      </c>
      <c r="R127" s="35"/>
      <c r="S127" s="337"/>
    </row>
    <row r="128" spans="1:19">
      <c r="A128" s="13"/>
      <c r="B128" s="559"/>
      <c r="C128" s="76"/>
      <c r="D128" s="341" t="s">
        <v>524</v>
      </c>
      <c r="E128" s="76"/>
      <c r="F128" s="76"/>
      <c r="G128" s="964"/>
      <c r="H128" s="965" t="s">
        <v>536</v>
      </c>
      <c r="I128" s="965">
        <v>2</v>
      </c>
      <c r="J128" s="965">
        <v>8</v>
      </c>
      <c r="K128" s="965"/>
      <c r="L128" s="966">
        <f t="shared" si="9"/>
        <v>0</v>
      </c>
      <c r="M128" s="966">
        <f t="shared" si="9"/>
        <v>0</v>
      </c>
      <c r="N128" s="966">
        <f t="shared" si="9"/>
        <v>0</v>
      </c>
      <c r="O128" s="966">
        <f t="shared" si="9"/>
        <v>0</v>
      </c>
      <c r="P128" s="966">
        <f t="shared" si="9"/>
        <v>0</v>
      </c>
      <c r="Q128" s="966">
        <f t="shared" si="9"/>
        <v>0</v>
      </c>
      <c r="R128" s="35"/>
      <c r="S128" s="337"/>
    </row>
    <row r="129" spans="1:19">
      <c r="A129" s="13"/>
      <c r="B129" s="559"/>
      <c r="C129" s="76"/>
      <c r="D129" s="341" t="s">
        <v>525</v>
      </c>
      <c r="E129" s="76"/>
      <c r="F129" s="76"/>
      <c r="G129" s="964"/>
      <c r="H129" s="965">
        <v>586</v>
      </c>
      <c r="I129" s="965">
        <v>645</v>
      </c>
      <c r="J129" s="965">
        <v>708</v>
      </c>
      <c r="K129" s="965">
        <v>741</v>
      </c>
      <c r="L129" s="966">
        <f t="shared" si="9"/>
        <v>741</v>
      </c>
      <c r="M129" s="966">
        <f t="shared" si="9"/>
        <v>741</v>
      </c>
      <c r="N129" s="966">
        <f t="shared" si="9"/>
        <v>741</v>
      </c>
      <c r="O129" s="966">
        <f t="shared" si="9"/>
        <v>741</v>
      </c>
      <c r="P129" s="966">
        <f t="shared" si="9"/>
        <v>741</v>
      </c>
      <c r="Q129" s="966">
        <f t="shared" si="9"/>
        <v>741</v>
      </c>
      <c r="R129" s="35"/>
      <c r="S129" s="337"/>
    </row>
    <row r="130" spans="1:19">
      <c r="A130" s="13"/>
      <c r="B130" s="559"/>
      <c r="C130" s="76"/>
      <c r="D130" s="1279" t="s">
        <v>601</v>
      </c>
      <c r="E130" s="1280"/>
      <c r="F130" s="1280"/>
      <c r="G130" s="1282"/>
      <c r="H130" s="1282" t="s">
        <v>536</v>
      </c>
      <c r="I130" s="1282" t="s">
        <v>536</v>
      </c>
      <c r="J130" s="1282" t="s">
        <v>536</v>
      </c>
      <c r="K130" s="1282" t="s">
        <v>536</v>
      </c>
      <c r="L130" s="1282" t="s">
        <v>536</v>
      </c>
      <c r="M130" s="1282">
        <v>1</v>
      </c>
      <c r="N130" s="1282">
        <v>1</v>
      </c>
      <c r="O130" s="1282">
        <v>1</v>
      </c>
      <c r="P130" s="1282">
        <v>1</v>
      </c>
      <c r="Q130" s="1282">
        <v>1</v>
      </c>
      <c r="R130" s="35"/>
      <c r="S130" s="337"/>
    </row>
    <row r="131" spans="1:19">
      <c r="A131" s="13"/>
      <c r="B131" s="968"/>
      <c r="C131" s="969"/>
      <c r="D131" s="969"/>
      <c r="E131" s="969"/>
      <c r="F131" s="969"/>
      <c r="G131" s="970"/>
      <c r="H131" s="970"/>
      <c r="I131" s="970"/>
      <c r="J131" s="970"/>
      <c r="K131" s="970"/>
      <c r="L131" s="970"/>
      <c r="M131" s="970"/>
      <c r="N131" s="970"/>
      <c r="O131" s="970"/>
      <c r="P131" s="970"/>
      <c r="Q131" s="970"/>
      <c r="R131" s="970"/>
      <c r="S131" s="497"/>
    </row>
    <row r="132" spans="1:19">
      <c r="A132" s="13"/>
      <c r="B132" s="13"/>
      <c r="C132" s="13"/>
      <c r="D132" s="13"/>
      <c r="E132" s="13"/>
      <c r="F132" s="13"/>
    </row>
    <row r="133" spans="1:19">
      <c r="A133" s="13"/>
      <c r="B133" s="349"/>
      <c r="C133" s="351"/>
      <c r="D133" s="351"/>
      <c r="E133" s="351"/>
      <c r="F133" s="351"/>
      <c r="G133" s="344"/>
      <c r="H133" s="344"/>
      <c r="I133" s="344"/>
      <c r="J133" s="344"/>
      <c r="K133" s="344"/>
      <c r="L133" s="344"/>
      <c r="M133" s="344"/>
      <c r="N133" s="344"/>
      <c r="O133" s="344"/>
      <c r="P133" s="344"/>
      <c r="Q133" s="344"/>
      <c r="R133" s="344"/>
      <c r="S133" s="340"/>
    </row>
    <row r="134" spans="1:19" ht="15.75">
      <c r="A134" s="13"/>
      <c r="B134" s="558" t="s">
        <v>332</v>
      </c>
      <c r="C134" s="76"/>
      <c r="D134" s="76"/>
      <c r="E134" s="76"/>
      <c r="F134" s="76"/>
      <c r="G134" s="1289" t="s">
        <v>320</v>
      </c>
      <c r="H134" s="1290"/>
      <c r="I134" s="1290"/>
      <c r="J134" s="1290"/>
      <c r="K134" s="1290"/>
      <c r="L134" s="1291"/>
      <c r="M134" s="1289" t="s">
        <v>324</v>
      </c>
      <c r="N134" s="1290"/>
      <c r="O134" s="1290"/>
      <c r="P134" s="1290"/>
      <c r="Q134" s="1291"/>
      <c r="R134" s="35"/>
      <c r="S134" s="337"/>
    </row>
    <row r="135" spans="1:19">
      <c r="A135" s="13"/>
      <c r="B135" s="559"/>
      <c r="C135" s="76"/>
      <c r="D135" s="76"/>
      <c r="E135" s="76"/>
      <c r="F135" s="76"/>
      <c r="G135" s="553">
        <v>2010</v>
      </c>
      <c r="H135" s="553">
        <v>2011</v>
      </c>
      <c r="I135" s="553">
        <v>2012</v>
      </c>
      <c r="J135" s="553">
        <v>2013</v>
      </c>
      <c r="K135" s="553">
        <v>2014</v>
      </c>
      <c r="L135" s="553">
        <v>2015</v>
      </c>
      <c r="M135" s="553">
        <v>2016</v>
      </c>
      <c r="N135" s="553">
        <v>2017</v>
      </c>
      <c r="O135" s="553">
        <v>2018</v>
      </c>
      <c r="P135" s="553">
        <v>2019</v>
      </c>
      <c r="Q135" s="553">
        <v>2020</v>
      </c>
      <c r="R135" s="35"/>
      <c r="S135" s="337"/>
    </row>
    <row r="136" spans="1:19">
      <c r="A136" s="13"/>
      <c r="B136" s="559"/>
      <c r="D136" s="35" t="s">
        <v>255</v>
      </c>
      <c r="E136" s="76"/>
      <c r="F136" s="76"/>
      <c r="G136" s="587"/>
      <c r="H136" s="583">
        <v>1.3749192731081994E-2</v>
      </c>
      <c r="I136" s="583">
        <v>1.3368550609054397E-2</v>
      </c>
      <c r="J136" s="583">
        <v>1.284381878355112E-2</v>
      </c>
      <c r="K136" s="584">
        <v>1.4875660514387379E-2</v>
      </c>
      <c r="L136" s="584">
        <v>2.2579304299917169E-2</v>
      </c>
      <c r="M136" s="584">
        <v>2.2579304299917391E-2</v>
      </c>
      <c r="N136" s="584">
        <v>1.3979304299917228E-2</v>
      </c>
      <c r="O136" s="584">
        <v>1.397930429991745E-2</v>
      </c>
      <c r="P136" s="584">
        <v>1.3979304299917228E-2</v>
      </c>
      <c r="Q136" s="584">
        <v>1.397930429991745E-2</v>
      </c>
      <c r="R136" s="565"/>
      <c r="S136" s="337" t="s">
        <v>310</v>
      </c>
    </row>
    <row r="137" spans="1:19">
      <c r="A137" s="13"/>
      <c r="B137" s="559"/>
      <c r="D137" s="35" t="s">
        <v>256</v>
      </c>
      <c r="E137" s="76"/>
      <c r="F137" s="76"/>
      <c r="G137" s="587"/>
      <c r="H137" s="579"/>
      <c r="I137" s="579"/>
      <c r="J137" s="585"/>
      <c r="K137" s="585">
        <f>SUM(Volumes!AD23:AD27)/SUM(Volumes!W23:W27)-1</f>
        <v>-0.31362374130025117</v>
      </c>
      <c r="L137" s="586">
        <v>-0.20046364865735078</v>
      </c>
      <c r="M137" s="586">
        <v>-0.15689719231734534</v>
      </c>
      <c r="N137" s="586">
        <v>-0.14939653059728131</v>
      </c>
      <c r="O137" s="586">
        <v>-5.8192768160941766E-2</v>
      </c>
      <c r="P137" s="586">
        <v>-5.8192768160941988E-2</v>
      </c>
      <c r="Q137" s="586">
        <v>-5.8192768160941988E-2</v>
      </c>
      <c r="R137" s="552"/>
      <c r="S137" s="337" t="s">
        <v>310</v>
      </c>
    </row>
    <row r="138" spans="1:19">
      <c r="A138" s="13"/>
      <c r="B138" s="560"/>
      <c r="C138" s="561"/>
      <c r="D138" s="561"/>
      <c r="E138" s="561"/>
      <c r="F138" s="561"/>
      <c r="G138" s="495"/>
      <c r="H138" s="495"/>
      <c r="I138" s="495"/>
      <c r="J138" s="495"/>
      <c r="K138" s="495"/>
      <c r="L138" s="495"/>
      <c r="M138" s="495"/>
      <c r="N138" s="495"/>
      <c r="O138" s="495"/>
      <c r="P138" s="495"/>
      <c r="Q138" s="495"/>
      <c r="R138" s="495"/>
      <c r="S138" s="497"/>
    </row>
    <row r="139" spans="1:19">
      <c r="A139" s="13"/>
      <c r="B139" s="13"/>
      <c r="C139" s="13"/>
      <c r="D139" s="13"/>
      <c r="E139" s="13"/>
      <c r="F139" s="13"/>
    </row>
    <row r="140" spans="1:19">
      <c r="A140" s="13"/>
      <c r="B140" s="349"/>
      <c r="C140" s="351"/>
      <c r="D140" s="351"/>
      <c r="E140" s="351"/>
      <c r="F140" s="351"/>
      <c r="G140" s="344"/>
      <c r="H140" s="344"/>
      <c r="I140" s="344"/>
      <c r="J140" s="344"/>
      <c r="K140" s="344"/>
      <c r="L140" s="344"/>
      <c r="M140" s="344"/>
      <c r="N140" s="344"/>
      <c r="O140" s="344"/>
      <c r="P140" s="344"/>
      <c r="Q140" s="344"/>
      <c r="R140" s="344"/>
      <c r="S140" s="340"/>
    </row>
    <row r="141" spans="1:19" ht="15.75">
      <c r="A141" s="13"/>
      <c r="B141" s="558" t="s">
        <v>598</v>
      </c>
      <c r="C141" s="76"/>
      <c r="D141" s="76"/>
      <c r="E141" s="76"/>
      <c r="F141" s="76"/>
      <c r="G141" s="1289" t="s">
        <v>320</v>
      </c>
      <c r="H141" s="1290"/>
      <c r="I141" s="1290"/>
      <c r="J141" s="1290"/>
      <c r="K141" s="1290"/>
      <c r="L141" s="1291"/>
      <c r="M141" s="1289" t="s">
        <v>324</v>
      </c>
      <c r="N141" s="1290"/>
      <c r="O141" s="1290"/>
      <c r="P141" s="1290"/>
      <c r="Q141" s="1291"/>
      <c r="R141" s="35"/>
      <c r="S141" s="337"/>
    </row>
    <row r="142" spans="1:19">
      <c r="A142" s="13"/>
      <c r="B142" s="559"/>
      <c r="E142" s="76"/>
      <c r="F142" s="76"/>
      <c r="G142" s="553">
        <v>2010</v>
      </c>
      <c r="H142" s="553">
        <v>2011</v>
      </c>
      <c r="I142" s="553">
        <v>2012</v>
      </c>
      <c r="J142" s="553">
        <v>2013</v>
      </c>
      <c r="K142" s="553">
        <v>2014</v>
      </c>
      <c r="L142" s="553">
        <v>2015</v>
      </c>
      <c r="M142" s="553">
        <v>2016</v>
      </c>
      <c r="N142" s="553">
        <v>2017</v>
      </c>
      <c r="O142" s="553">
        <v>2018</v>
      </c>
      <c r="P142" s="553">
        <v>2019</v>
      </c>
      <c r="Q142" s="553">
        <v>2020</v>
      </c>
      <c r="R142" s="35"/>
      <c r="S142" s="337"/>
    </row>
    <row r="143" spans="1:19">
      <c r="A143" s="13"/>
      <c r="B143" s="559"/>
      <c r="E143" s="76"/>
      <c r="F143" s="76"/>
      <c r="G143" s="1286" t="s">
        <v>518</v>
      </c>
      <c r="H143" s="1287"/>
      <c r="I143" s="1287"/>
      <c r="J143" s="1287"/>
      <c r="K143" s="1287"/>
      <c r="L143" s="1286" t="s">
        <v>84</v>
      </c>
      <c r="M143" s="1287"/>
      <c r="N143" s="1287"/>
      <c r="O143" s="1287"/>
      <c r="P143" s="1287"/>
      <c r="Q143" s="1288"/>
      <c r="R143" s="35"/>
      <c r="S143" s="337"/>
    </row>
    <row r="144" spans="1:19">
      <c r="A144" s="13"/>
      <c r="B144" s="559"/>
      <c r="C144" s="1243" t="s">
        <v>599</v>
      </c>
      <c r="E144" s="76"/>
      <c r="F144" s="76"/>
      <c r="R144" s="76"/>
      <c r="S144" s="337"/>
    </row>
    <row r="145" spans="1:19">
      <c r="A145" s="13"/>
      <c r="B145" s="559"/>
      <c r="C145" s="76"/>
      <c r="D145" s="35" t="s">
        <v>526</v>
      </c>
      <c r="E145" s="76"/>
      <c r="F145" s="76"/>
      <c r="G145" s="587"/>
      <c r="H145" s="624">
        <v>63629</v>
      </c>
      <c r="I145" s="624">
        <v>63536</v>
      </c>
      <c r="J145" s="624">
        <v>63645</v>
      </c>
      <c r="K145" s="624">
        <v>64965</v>
      </c>
      <c r="L145" s="961">
        <f t="shared" ref="L145" si="10">K145</f>
        <v>64965</v>
      </c>
      <c r="M145" s="1266"/>
      <c r="N145" s="1266"/>
      <c r="O145" s="1266"/>
      <c r="P145" s="1266"/>
      <c r="Q145" s="1266"/>
      <c r="R145" s="35"/>
      <c r="S145" s="337"/>
    </row>
    <row r="146" spans="1:19">
      <c r="A146" s="13"/>
      <c r="B146" s="559"/>
      <c r="C146" s="76"/>
      <c r="D146" s="35" t="s">
        <v>597</v>
      </c>
      <c r="E146" s="76"/>
      <c r="F146" s="76"/>
      <c r="G146" s="587"/>
      <c r="H146" s="579">
        <v>1.1870000000000001</v>
      </c>
      <c r="I146" s="579">
        <v>1.228</v>
      </c>
      <c r="J146" s="579">
        <v>1.252</v>
      </c>
      <c r="K146" s="579">
        <v>1.2789999999999999</v>
      </c>
      <c r="L146" s="579">
        <v>1.3080000000000001</v>
      </c>
      <c r="M146" s="1267"/>
      <c r="N146" s="1268"/>
      <c r="O146" s="1268"/>
      <c r="P146" s="1268"/>
      <c r="Q146" s="1268"/>
      <c r="R146" s="35"/>
      <c r="S146" s="337"/>
    </row>
    <row r="147" spans="1:19">
      <c r="A147" s="13"/>
      <c r="B147" s="968"/>
      <c r="C147" s="1239"/>
      <c r="D147" s="1239"/>
      <c r="E147" s="1239"/>
      <c r="F147" s="1239"/>
      <c r="G147" s="1240"/>
      <c r="H147" s="1240"/>
      <c r="I147" s="1241"/>
      <c r="J147" s="1241"/>
      <c r="K147" s="1241"/>
      <c r="L147" s="1241"/>
      <c r="M147" s="1240"/>
      <c r="N147" s="1240"/>
      <c r="O147" s="1240"/>
      <c r="P147" s="1240"/>
      <c r="Q147" s="1240"/>
      <c r="R147" s="1240"/>
      <c r="S147" s="497"/>
    </row>
    <row r="148" spans="1:19">
      <c r="A148" s="13"/>
      <c r="B148" s="13"/>
      <c r="C148" s="13"/>
      <c r="D148" s="13"/>
      <c r="E148" s="13"/>
      <c r="F148" s="13"/>
      <c r="I148" s="1242"/>
      <c r="J148" s="1242"/>
      <c r="K148" s="1242"/>
      <c r="L148" s="1242"/>
    </row>
    <row r="149" spans="1:19">
      <c r="A149" s="13"/>
      <c r="B149" s="349"/>
      <c r="C149" s="351"/>
      <c r="D149" s="351"/>
      <c r="E149" s="351"/>
      <c r="F149" s="351"/>
      <c r="G149" s="344"/>
      <c r="H149" s="344"/>
      <c r="I149" s="344"/>
      <c r="J149" s="344"/>
      <c r="K149" s="344"/>
      <c r="L149" s="344"/>
      <c r="M149" s="344"/>
      <c r="N149" s="344"/>
      <c r="O149" s="344"/>
      <c r="P149" s="344"/>
      <c r="Q149" s="344"/>
      <c r="R149" s="344"/>
      <c r="S149" s="340"/>
    </row>
    <row r="150" spans="1:19" ht="15.75">
      <c r="A150" s="13"/>
      <c r="B150" s="558" t="s">
        <v>351</v>
      </c>
      <c r="C150" s="76"/>
      <c r="D150" s="76"/>
      <c r="E150" s="76"/>
      <c r="F150" s="76"/>
      <c r="G150" s="1289" t="s">
        <v>320</v>
      </c>
      <c r="H150" s="1290"/>
      <c r="I150" s="1290"/>
      <c r="J150" s="1290"/>
      <c r="K150" s="1290"/>
      <c r="L150" s="1291"/>
      <c r="M150" s="1289" t="s">
        <v>324</v>
      </c>
      <c r="N150" s="1290"/>
      <c r="O150" s="1290"/>
      <c r="P150" s="1290"/>
      <c r="Q150" s="1291"/>
      <c r="R150" s="35"/>
      <c r="S150" s="337"/>
    </row>
    <row r="151" spans="1:19">
      <c r="A151" s="13"/>
      <c r="B151" s="494"/>
      <c r="C151" s="76"/>
      <c r="D151" s="76"/>
      <c r="E151" s="76"/>
      <c r="F151" s="76"/>
      <c r="G151" s="553">
        <v>2010</v>
      </c>
      <c r="H151" s="553">
        <v>2011</v>
      </c>
      <c r="I151" s="553">
        <v>2012</v>
      </c>
      <c r="J151" s="553">
        <v>2013</v>
      </c>
      <c r="K151" s="553">
        <v>2014</v>
      </c>
      <c r="L151" s="553">
        <v>2015</v>
      </c>
      <c r="M151" s="553">
        <v>2016</v>
      </c>
      <c r="N151" s="553">
        <v>2017</v>
      </c>
      <c r="O151" s="553">
        <v>2018</v>
      </c>
      <c r="P151" s="553">
        <v>2019</v>
      </c>
      <c r="Q151" s="553">
        <v>2020</v>
      </c>
      <c r="R151" s="35"/>
      <c r="S151" s="337"/>
    </row>
    <row r="152" spans="1:19">
      <c r="A152" s="13"/>
      <c r="B152" s="559"/>
      <c r="D152" s="35" t="s">
        <v>42</v>
      </c>
      <c r="E152" s="76"/>
      <c r="F152" s="76"/>
      <c r="G152" s="579"/>
      <c r="H152" s="579"/>
      <c r="I152" s="579"/>
      <c r="J152" s="620">
        <f>'CP Res Feeder'!$E$7</f>
        <v>0</v>
      </c>
      <c r="K152" s="575">
        <f t="shared" ref="K152:L154" si="11">J152*(1-K$36)</f>
        <v>0</v>
      </c>
      <c r="L152" s="575">
        <f t="shared" si="11"/>
        <v>0</v>
      </c>
      <c r="M152" s="1284"/>
      <c r="N152" s="1284"/>
      <c r="O152" s="1284"/>
      <c r="P152" s="1284"/>
      <c r="Q152" s="1284"/>
      <c r="R152" s="35"/>
      <c r="S152" s="337"/>
    </row>
    <row r="153" spans="1:19">
      <c r="A153" s="13"/>
      <c r="B153" s="559"/>
      <c r="D153" s="35" t="s">
        <v>159</v>
      </c>
      <c r="E153" s="35"/>
      <c r="F153" s="35"/>
      <c r="G153" s="579"/>
      <c r="H153" s="579"/>
      <c r="I153" s="579"/>
      <c r="J153" s="620">
        <f>'CP Res Feeder'!$E$9</f>
        <v>5.2469798247889203</v>
      </c>
      <c r="K153" s="575">
        <f t="shared" si="11"/>
        <v>5.4206548569894331</v>
      </c>
      <c r="L153" s="575">
        <f t="shared" si="11"/>
        <v>5.5187687099009421</v>
      </c>
      <c r="M153" s="1284"/>
      <c r="N153" s="1284"/>
      <c r="O153" s="1284"/>
      <c r="P153" s="1284"/>
      <c r="Q153" s="1284"/>
      <c r="R153" s="35"/>
      <c r="S153" s="337"/>
    </row>
    <row r="154" spans="1:19">
      <c r="B154" s="494"/>
      <c r="D154" s="35" t="s">
        <v>160</v>
      </c>
      <c r="E154" s="35"/>
      <c r="F154" s="35"/>
      <c r="G154" s="579"/>
      <c r="H154" s="579"/>
      <c r="I154" s="579"/>
      <c r="J154" s="620">
        <f>'CP Res Feeder'!$E11</f>
        <v>12.291033313308722</v>
      </c>
      <c r="K154" s="575">
        <f t="shared" si="11"/>
        <v>12.697866515979239</v>
      </c>
      <c r="L154" s="575">
        <f t="shared" si="11"/>
        <v>12.927697899918464</v>
      </c>
      <c r="M154" s="1284"/>
      <c r="N154" s="1284"/>
      <c r="O154" s="1284"/>
      <c r="P154" s="1284"/>
      <c r="Q154" s="1284"/>
      <c r="R154" s="35"/>
      <c r="S154" s="337"/>
    </row>
    <row r="155" spans="1:19">
      <c r="B155" s="494"/>
      <c r="D155" s="35"/>
      <c r="E155" s="35"/>
      <c r="F155" s="35"/>
      <c r="R155" s="35"/>
      <c r="S155" s="337"/>
    </row>
    <row r="156" spans="1:19">
      <c r="B156" s="338"/>
      <c r="C156" s="495"/>
      <c r="D156" s="495"/>
      <c r="E156" s="495"/>
      <c r="F156" s="495"/>
      <c r="G156" s="495"/>
      <c r="H156" s="495"/>
      <c r="I156" s="495"/>
      <c r="J156" s="496"/>
      <c r="K156" s="495"/>
      <c r="L156" s="495"/>
      <c r="M156" s="495"/>
      <c r="N156" s="495"/>
      <c r="O156" s="495"/>
      <c r="P156" s="495"/>
      <c r="Q156" s="495"/>
      <c r="R156" s="495"/>
      <c r="S156" s="497"/>
    </row>
    <row r="157" spans="1:19">
      <c r="J157" s="619"/>
    </row>
    <row r="158" spans="1:19">
      <c r="B158" s="343"/>
      <c r="C158" s="344"/>
      <c r="D158" s="344"/>
      <c r="E158" s="344"/>
      <c r="F158" s="344"/>
      <c r="G158" s="344"/>
      <c r="H158" s="344"/>
      <c r="I158" s="344"/>
      <c r="J158" s="344"/>
      <c r="K158" s="344"/>
      <c r="L158" s="344"/>
      <c r="M158" s="344"/>
      <c r="N158" s="344"/>
      <c r="O158" s="344"/>
      <c r="P158" s="344"/>
      <c r="Q158" s="344"/>
      <c r="R158" s="344"/>
      <c r="S158" s="340"/>
    </row>
    <row r="159" spans="1:19">
      <c r="B159" s="494"/>
      <c r="C159" s="35"/>
      <c r="D159" s="35"/>
      <c r="E159" s="35"/>
      <c r="F159" s="35"/>
      <c r="G159" s="1289" t="s">
        <v>320</v>
      </c>
      <c r="H159" s="1290"/>
      <c r="I159" s="1290"/>
      <c r="J159" s="1290"/>
      <c r="K159" s="1290"/>
      <c r="L159" s="1291"/>
      <c r="M159" s="1289" t="s">
        <v>324</v>
      </c>
      <c r="N159" s="1290"/>
      <c r="O159" s="1290"/>
      <c r="P159" s="1290"/>
      <c r="Q159" s="1291"/>
      <c r="R159" s="35"/>
      <c r="S159" s="337"/>
    </row>
    <row r="160" spans="1:19" ht="15.75">
      <c r="B160" s="558" t="s">
        <v>356</v>
      </c>
      <c r="C160" s="76"/>
      <c r="D160" s="76"/>
      <c r="E160" s="35"/>
      <c r="F160" s="35"/>
      <c r="G160" s="553">
        <v>2010</v>
      </c>
      <c r="H160" s="553">
        <v>2011</v>
      </c>
      <c r="I160" s="553">
        <v>2012</v>
      </c>
      <c r="J160" s="553">
        <v>2013</v>
      </c>
      <c r="K160" s="553">
        <v>2014</v>
      </c>
      <c r="L160" s="553">
        <v>2015</v>
      </c>
      <c r="M160" s="553">
        <v>2016</v>
      </c>
      <c r="N160" s="553">
        <v>2017</v>
      </c>
      <c r="O160" s="553">
        <v>2018</v>
      </c>
      <c r="P160" s="553">
        <v>2019</v>
      </c>
      <c r="Q160" s="553">
        <v>2020</v>
      </c>
      <c r="R160" s="35"/>
      <c r="S160" s="337"/>
    </row>
    <row r="161" spans="2:19">
      <c r="B161" s="494"/>
      <c r="D161" s="625" t="s">
        <v>358</v>
      </c>
      <c r="E161" s="35"/>
      <c r="F161" s="35"/>
      <c r="G161" s="579"/>
      <c r="H161" s="579"/>
      <c r="I161" s="579"/>
      <c r="J161" s="620"/>
      <c r="K161" s="575"/>
      <c r="L161" s="624">
        <v>6183</v>
      </c>
      <c r="M161" s="624">
        <v>3564</v>
      </c>
      <c r="N161" s="624">
        <v>3564</v>
      </c>
      <c r="O161" s="624">
        <v>3564</v>
      </c>
      <c r="P161" s="624">
        <v>3564</v>
      </c>
      <c r="Q161" s="624">
        <v>3564</v>
      </c>
      <c r="R161" s="35"/>
      <c r="S161" s="337"/>
    </row>
    <row r="162" spans="2:19">
      <c r="B162" s="494"/>
      <c r="D162" s="625" t="s">
        <v>359</v>
      </c>
      <c r="E162" s="35"/>
      <c r="F162" s="35"/>
      <c r="G162" s="579"/>
      <c r="H162" s="579"/>
      <c r="I162" s="579"/>
      <c r="J162" s="620"/>
      <c r="K162" s="575"/>
      <c r="L162" s="624"/>
      <c r="M162" s="635">
        <v>191</v>
      </c>
      <c r="N162" s="635">
        <v>476</v>
      </c>
      <c r="O162" s="635">
        <v>1190</v>
      </c>
      <c r="P162" s="635">
        <v>2976</v>
      </c>
      <c r="Q162" s="635">
        <v>7441</v>
      </c>
      <c r="R162" s="35"/>
      <c r="S162" s="337"/>
    </row>
    <row r="163" spans="2:19">
      <c r="B163" s="338"/>
      <c r="C163" s="623"/>
      <c r="D163" s="623"/>
      <c r="E163" s="623"/>
      <c r="F163" s="623"/>
      <c r="G163" s="623"/>
      <c r="H163" s="623"/>
      <c r="I163" s="623"/>
      <c r="J163" s="623"/>
      <c r="K163" s="623"/>
      <c r="L163" s="623"/>
      <c r="M163" s="623"/>
      <c r="N163" s="623"/>
      <c r="O163" s="623"/>
      <c r="P163" s="623"/>
      <c r="Q163" s="623"/>
      <c r="R163" s="623"/>
      <c r="S163" s="339"/>
    </row>
    <row r="165" spans="2:19">
      <c r="B165" s="343"/>
      <c r="C165" s="344"/>
      <c r="D165" s="344"/>
      <c r="E165" s="344"/>
      <c r="F165" s="344"/>
      <c r="G165" s="344"/>
      <c r="H165" s="344"/>
      <c r="I165" s="344"/>
      <c r="J165" s="344"/>
      <c r="K165" s="344"/>
      <c r="L165" s="344"/>
      <c r="M165" s="344"/>
      <c r="N165" s="344"/>
      <c r="O165" s="344"/>
      <c r="P165" s="344"/>
      <c r="Q165" s="344"/>
      <c r="R165" s="344"/>
      <c r="S165" s="340"/>
    </row>
    <row r="166" spans="2:19" ht="15.75">
      <c r="B166" s="558" t="s">
        <v>439</v>
      </c>
      <c r="C166" s="35"/>
      <c r="D166" s="35"/>
      <c r="E166" s="35"/>
      <c r="F166" s="35"/>
      <c r="G166" s="35"/>
      <c r="H166" s="35"/>
      <c r="I166" s="35"/>
      <c r="J166" s="35"/>
      <c r="K166" s="35"/>
      <c r="L166" s="35"/>
      <c r="M166" s="928"/>
      <c r="N166" s="928"/>
      <c r="O166" s="928"/>
      <c r="P166" s="928"/>
      <c r="Q166" s="928"/>
      <c r="R166" s="35"/>
      <c r="S166" s="337"/>
    </row>
    <row r="167" spans="2:19">
      <c r="B167" s="494"/>
      <c r="C167" s="35"/>
      <c r="D167" s="35"/>
      <c r="E167" s="35"/>
      <c r="F167" s="35"/>
      <c r="G167" s="35"/>
      <c r="H167" s="35"/>
      <c r="I167" s="35"/>
      <c r="J167" s="35"/>
      <c r="K167" s="35"/>
      <c r="L167" s="35"/>
      <c r="M167" s="35"/>
      <c r="N167" s="35"/>
      <c r="O167" s="35"/>
      <c r="P167" s="35"/>
      <c r="Q167" s="35"/>
      <c r="R167" s="35"/>
      <c r="S167" s="337"/>
    </row>
    <row r="168" spans="2:19">
      <c r="B168" s="494"/>
      <c r="C168" s="76" t="s">
        <v>438</v>
      </c>
      <c r="D168" s="35"/>
      <c r="E168" s="35"/>
      <c r="F168" s="35"/>
      <c r="G168" s="35"/>
      <c r="H168" s="35"/>
      <c r="I168" s="35"/>
      <c r="J168" s="35"/>
      <c r="K168" s="553">
        <v>2014</v>
      </c>
      <c r="L168" s="35"/>
      <c r="M168" s="35"/>
      <c r="N168" s="35"/>
      <c r="O168" s="35"/>
      <c r="P168" s="35"/>
      <c r="Q168" s="35"/>
      <c r="R168" s="35"/>
      <c r="S168" s="337"/>
    </row>
    <row r="169" spans="2:19" ht="15">
      <c r="B169" s="494"/>
      <c r="C169" s="35"/>
      <c r="D169" s="341" t="s">
        <v>392</v>
      </c>
      <c r="E169" s="35" t="s">
        <v>380</v>
      </c>
      <c r="F169" s="35"/>
      <c r="G169" s="35"/>
      <c r="H169" s="35"/>
      <c r="I169" s="35"/>
      <c r="J169" s="35"/>
      <c r="K169" s="813">
        <v>0.96450552431024361</v>
      </c>
      <c r="L169" s="35"/>
      <c r="M169" s="35"/>
      <c r="N169" s="810"/>
      <c r="O169" s="35"/>
      <c r="P169" s="35"/>
      <c r="Q169" s="35"/>
      <c r="R169" s="35"/>
      <c r="S169" s="337"/>
    </row>
    <row r="170" spans="2:19" ht="15">
      <c r="B170" s="494"/>
      <c r="C170" s="35"/>
      <c r="D170" s="341" t="s">
        <v>392</v>
      </c>
      <c r="E170" s="35" t="s">
        <v>386</v>
      </c>
      <c r="F170" s="35"/>
      <c r="G170" s="35"/>
      <c r="H170" s="35"/>
      <c r="I170" s="35"/>
      <c r="J170" s="35"/>
      <c r="K170" s="813">
        <v>1.7733825707788278E-3</v>
      </c>
      <c r="L170" s="35"/>
      <c r="M170" s="35"/>
      <c r="N170" s="810"/>
      <c r="O170" s="35"/>
      <c r="P170" s="35"/>
      <c r="Q170" s="35"/>
      <c r="R170" s="35"/>
      <c r="S170" s="337"/>
    </row>
    <row r="171" spans="2:19" ht="15">
      <c r="B171" s="494"/>
      <c r="C171" s="35"/>
      <c r="D171" s="341" t="s">
        <v>392</v>
      </c>
      <c r="E171" s="35" t="s">
        <v>389</v>
      </c>
      <c r="F171" s="35"/>
      <c r="G171" s="35"/>
      <c r="H171" s="35"/>
      <c r="I171" s="35"/>
      <c r="J171" s="35"/>
      <c r="K171" s="813">
        <v>3.3721093118977578E-2</v>
      </c>
      <c r="L171" s="35"/>
      <c r="M171" s="35"/>
      <c r="N171" s="810"/>
      <c r="O171" s="35"/>
      <c r="P171" s="35"/>
      <c r="Q171" s="35"/>
      <c r="R171" s="35"/>
      <c r="S171" s="337"/>
    </row>
    <row r="172" spans="2:19" ht="15">
      <c r="B172" s="494"/>
      <c r="C172" s="35"/>
      <c r="D172" s="341" t="s">
        <v>396</v>
      </c>
      <c r="E172" s="35" t="s">
        <v>380</v>
      </c>
      <c r="F172" s="35"/>
      <c r="G172" s="35"/>
      <c r="H172" s="35"/>
      <c r="I172" s="35"/>
      <c r="J172" s="35"/>
      <c r="K172" s="813">
        <v>0.96450552431024361</v>
      </c>
      <c r="L172" s="35"/>
      <c r="M172" s="35"/>
      <c r="N172" s="810"/>
      <c r="O172" s="35"/>
      <c r="P172" s="35"/>
      <c r="Q172" s="35"/>
      <c r="R172" s="35"/>
      <c r="S172" s="337"/>
    </row>
    <row r="173" spans="2:19" ht="15">
      <c r="B173" s="494"/>
      <c r="C173" s="35"/>
      <c r="D173" s="341" t="s">
        <v>396</v>
      </c>
      <c r="E173" s="35" t="s">
        <v>386</v>
      </c>
      <c r="F173" s="35"/>
      <c r="G173" s="35"/>
      <c r="H173" s="35"/>
      <c r="I173" s="35"/>
      <c r="J173" s="35"/>
      <c r="K173" s="813">
        <v>1.7733825707788278E-3</v>
      </c>
      <c r="L173" s="35"/>
      <c r="M173" s="33"/>
      <c r="N173" s="810"/>
      <c r="O173" s="35"/>
      <c r="P173" s="35"/>
      <c r="Q173" s="35"/>
      <c r="R173" s="35"/>
      <c r="S173" s="337"/>
    </row>
    <row r="174" spans="2:19" ht="15">
      <c r="B174" s="494"/>
      <c r="C174" s="35"/>
      <c r="D174" s="341" t="s">
        <v>396</v>
      </c>
      <c r="E174" s="35" t="s">
        <v>389</v>
      </c>
      <c r="F174" s="35"/>
      <c r="G174" s="35"/>
      <c r="H174" s="35"/>
      <c r="I174" s="35"/>
      <c r="J174" s="35"/>
      <c r="K174" s="813">
        <v>3.3721093118977578E-2</v>
      </c>
      <c r="L174" s="35"/>
      <c r="M174" s="33"/>
      <c r="N174" s="810"/>
      <c r="O174" s="35"/>
      <c r="P174" s="35"/>
      <c r="Q174" s="35"/>
      <c r="R174" s="35"/>
      <c r="S174" s="337"/>
    </row>
    <row r="175" spans="2:19" ht="15">
      <c r="B175" s="494"/>
      <c r="C175" s="35"/>
      <c r="D175" s="341" t="s">
        <v>400</v>
      </c>
      <c r="E175" s="35" t="s">
        <v>386</v>
      </c>
      <c r="F175" s="35"/>
      <c r="G175" s="35"/>
      <c r="H175" s="35"/>
      <c r="I175" s="35"/>
      <c r="J175" s="35"/>
      <c r="K175" s="813">
        <v>0.16237958864878937</v>
      </c>
      <c r="L175" s="35"/>
      <c r="M175" s="33"/>
      <c r="N175" s="810"/>
      <c r="O175" s="35"/>
      <c r="P175" s="35"/>
      <c r="Q175" s="35"/>
      <c r="R175" s="35"/>
      <c r="S175" s="337"/>
    </row>
    <row r="176" spans="2:19" ht="15">
      <c r="B176" s="494"/>
      <c r="C176" s="35"/>
      <c r="D176" s="341" t="s">
        <v>400</v>
      </c>
      <c r="E176" s="35" t="s">
        <v>389</v>
      </c>
      <c r="F176" s="35"/>
      <c r="G176" s="35"/>
      <c r="H176" s="35"/>
      <c r="I176" s="35"/>
      <c r="J176" s="35"/>
      <c r="K176" s="813">
        <v>0.83762041135121057</v>
      </c>
      <c r="L176" s="35"/>
      <c r="M176" s="33"/>
      <c r="N176" s="810"/>
      <c r="O176" s="35"/>
      <c r="P176" s="35"/>
      <c r="Q176" s="35"/>
      <c r="R176" s="35"/>
      <c r="S176" s="337"/>
    </row>
    <row r="177" spans="2:19" ht="15">
      <c r="B177" s="494"/>
      <c r="C177" s="35"/>
      <c r="D177" s="341" t="s">
        <v>404</v>
      </c>
      <c r="E177" s="35" t="s">
        <v>380</v>
      </c>
      <c r="F177" s="35"/>
      <c r="G177" s="35"/>
      <c r="H177" s="35"/>
      <c r="I177" s="35"/>
      <c r="J177" s="35"/>
      <c r="K177" s="813">
        <v>0.96450552431024361</v>
      </c>
      <c r="L177" s="35"/>
      <c r="M177" s="33"/>
      <c r="N177" s="810"/>
      <c r="O177" s="35"/>
      <c r="P177" s="35"/>
      <c r="Q177" s="35"/>
      <c r="R177" s="35"/>
      <c r="S177" s="337"/>
    </row>
    <row r="178" spans="2:19">
      <c r="B178" s="494"/>
      <c r="C178" s="35"/>
      <c r="D178" s="341" t="s">
        <v>404</v>
      </c>
      <c r="E178" s="35" t="s">
        <v>386</v>
      </c>
      <c r="F178" s="35"/>
      <c r="G178" s="35"/>
      <c r="H178" s="35"/>
      <c r="I178" s="35"/>
      <c r="J178" s="35"/>
      <c r="K178" s="813">
        <v>1.7733825707788278E-3</v>
      </c>
      <c r="L178" s="35"/>
      <c r="M178" s="35"/>
      <c r="N178" s="35"/>
      <c r="O178" s="35"/>
      <c r="P178" s="35"/>
      <c r="Q178" s="35"/>
      <c r="R178" s="35"/>
      <c r="S178" s="337"/>
    </row>
    <row r="179" spans="2:19">
      <c r="B179" s="494"/>
      <c r="C179" s="35"/>
      <c r="D179" s="341" t="s">
        <v>404</v>
      </c>
      <c r="E179" s="35" t="s">
        <v>389</v>
      </c>
      <c r="F179" s="35"/>
      <c r="G179" s="35"/>
      <c r="H179" s="35"/>
      <c r="I179" s="35"/>
      <c r="J179" s="35"/>
      <c r="K179" s="813">
        <v>3.3721093118977578E-2</v>
      </c>
      <c r="L179" s="35"/>
      <c r="M179" s="35"/>
      <c r="N179" s="35"/>
      <c r="O179" s="35"/>
      <c r="P179" s="35"/>
      <c r="Q179" s="35"/>
      <c r="R179" s="35"/>
      <c r="S179" s="337"/>
    </row>
    <row r="180" spans="2:19">
      <c r="B180" s="338"/>
      <c r="C180" s="495"/>
      <c r="D180" s="495"/>
      <c r="E180" s="495"/>
      <c r="F180" s="495"/>
      <c r="G180" s="495"/>
      <c r="H180" s="495"/>
      <c r="I180" s="495"/>
      <c r="J180" s="495"/>
      <c r="K180" s="809"/>
      <c r="L180" s="495"/>
      <c r="M180" s="495"/>
      <c r="N180" s="495"/>
      <c r="O180" s="495"/>
      <c r="P180" s="495"/>
      <c r="Q180" s="495"/>
      <c r="R180" s="495"/>
      <c r="S180" s="339"/>
    </row>
    <row r="181" spans="2:19">
      <c r="K181" s="807"/>
    </row>
  </sheetData>
  <mergeCells count="37">
    <mergeCell ref="G159:L159"/>
    <mergeCell ref="M159:Q159"/>
    <mergeCell ref="I73:I74"/>
    <mergeCell ref="G77:L77"/>
    <mergeCell ref="M77:Q77"/>
    <mergeCell ref="G79:K79"/>
    <mergeCell ref="L79:Q79"/>
    <mergeCell ref="G109:L109"/>
    <mergeCell ref="M109:Q109"/>
    <mergeCell ref="G150:L150"/>
    <mergeCell ref="M150:Q150"/>
    <mergeCell ref="G134:L134"/>
    <mergeCell ref="G96:L96"/>
    <mergeCell ref="M96:Q96"/>
    <mergeCell ref="G86:L86"/>
    <mergeCell ref="M86:Q86"/>
    <mergeCell ref="G7:L7"/>
    <mergeCell ref="M7:Q7"/>
    <mergeCell ref="G43:K43"/>
    <mergeCell ref="L43:Q43"/>
    <mergeCell ref="G9:L9"/>
    <mergeCell ref="M9:Q9"/>
    <mergeCell ref="G33:L33"/>
    <mergeCell ref="M24:Q24"/>
    <mergeCell ref="G41:L41"/>
    <mergeCell ref="M41:Q41"/>
    <mergeCell ref="G143:K143"/>
    <mergeCell ref="L143:Q143"/>
    <mergeCell ref="G88:K88"/>
    <mergeCell ref="L88:Q88"/>
    <mergeCell ref="M134:Q134"/>
    <mergeCell ref="G111:K111"/>
    <mergeCell ref="L111:Q111"/>
    <mergeCell ref="G98:K98"/>
    <mergeCell ref="L98:Q98"/>
    <mergeCell ref="G141:L141"/>
    <mergeCell ref="M141:Q141"/>
  </mergeCells>
  <hyperlinks>
    <hyperlink ref="A3" location="Menu!A4" display="Menu"/>
  </hyperlinks>
  <pageMargins left="0.7" right="0.7" top="0.75" bottom="0.75" header="0.3" footer="0.3"/>
  <pageSetup paperSize="9" orientation="portrait" r:id="rId1"/>
  <legacy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theme="1"/>
    <pageSetUpPr fitToPage="1"/>
  </sheetPr>
  <dimension ref="A1:S43"/>
  <sheetViews>
    <sheetView showGridLines="0" zoomScale="70" zoomScaleNormal="70" workbookViewId="0">
      <selection sqref="A1:N1"/>
    </sheetView>
  </sheetViews>
  <sheetFormatPr defaultRowHeight="12.75"/>
  <cols>
    <col min="1" max="1" width="9.140625" style="2"/>
    <col min="2" max="2" width="61.7109375" style="2" bestFit="1" customWidth="1"/>
    <col min="3" max="3" width="9.140625" style="2"/>
    <col min="4" max="4" width="12.42578125" style="2" bestFit="1" customWidth="1"/>
    <col min="5" max="5" width="7.28515625" style="2" bestFit="1" customWidth="1"/>
    <col min="6" max="6" width="9.140625" style="447"/>
    <col min="7" max="7" width="2.42578125" style="439" customWidth="1"/>
    <col min="8" max="13" width="10" style="396" customWidth="1"/>
    <col min="14" max="14" width="10" style="439" customWidth="1"/>
    <col min="15" max="19" width="10" style="2" customWidth="1"/>
    <col min="20" max="261" width="9.140625" style="2"/>
    <col min="262" max="262" width="61.7109375" style="2" bestFit="1" customWidth="1"/>
    <col min="263" max="263" width="9.140625" style="2"/>
    <col min="264" max="264" width="19.42578125" style="2" bestFit="1" customWidth="1"/>
    <col min="265" max="265" width="7.28515625" style="2" bestFit="1" customWidth="1"/>
    <col min="266" max="266" width="9.140625" style="2"/>
    <col min="267" max="267" width="2.42578125" style="2" customWidth="1"/>
    <col min="268" max="269" width="14.7109375" style="2" customWidth="1"/>
    <col min="270" max="517" width="9.140625" style="2"/>
    <col min="518" max="518" width="61.7109375" style="2" bestFit="1" customWidth="1"/>
    <col min="519" max="519" width="9.140625" style="2"/>
    <col min="520" max="520" width="19.42578125" style="2" bestFit="1" customWidth="1"/>
    <col min="521" max="521" width="7.28515625" style="2" bestFit="1" customWidth="1"/>
    <col min="522" max="522" width="9.140625" style="2"/>
    <col min="523" max="523" width="2.42578125" style="2" customWidth="1"/>
    <col min="524" max="525" width="14.7109375" style="2" customWidth="1"/>
    <col min="526" max="773" width="9.140625" style="2"/>
    <col min="774" max="774" width="61.7109375" style="2" bestFit="1" customWidth="1"/>
    <col min="775" max="775" width="9.140625" style="2"/>
    <col min="776" max="776" width="19.42578125" style="2" bestFit="1" customWidth="1"/>
    <col min="777" max="777" width="7.28515625" style="2" bestFit="1" customWidth="1"/>
    <col min="778" max="778" width="9.140625" style="2"/>
    <col min="779" max="779" width="2.42578125" style="2" customWidth="1"/>
    <col min="780" max="781" width="14.7109375" style="2" customWidth="1"/>
    <col min="782" max="1029" width="9.140625" style="2"/>
    <col min="1030" max="1030" width="61.7109375" style="2" bestFit="1" customWidth="1"/>
    <col min="1031" max="1031" width="9.140625" style="2"/>
    <col min="1032" max="1032" width="19.42578125" style="2" bestFit="1" customWidth="1"/>
    <col min="1033" max="1033" width="7.28515625" style="2" bestFit="1" customWidth="1"/>
    <col min="1034" max="1034" width="9.140625" style="2"/>
    <col min="1035" max="1035" width="2.42578125" style="2" customWidth="1"/>
    <col min="1036" max="1037" width="14.7109375" style="2" customWidth="1"/>
    <col min="1038" max="1285" width="9.140625" style="2"/>
    <col min="1286" max="1286" width="61.7109375" style="2" bestFit="1" customWidth="1"/>
    <col min="1287" max="1287" width="9.140625" style="2"/>
    <col min="1288" max="1288" width="19.42578125" style="2" bestFit="1" customWidth="1"/>
    <col min="1289" max="1289" width="7.28515625" style="2" bestFit="1" customWidth="1"/>
    <col min="1290" max="1290" width="9.140625" style="2"/>
    <col min="1291" max="1291" width="2.42578125" style="2" customWidth="1"/>
    <col min="1292" max="1293" width="14.7109375" style="2" customWidth="1"/>
    <col min="1294" max="1541" width="9.140625" style="2"/>
    <col min="1542" max="1542" width="61.7109375" style="2" bestFit="1" customWidth="1"/>
    <col min="1543" max="1543" width="9.140625" style="2"/>
    <col min="1544" max="1544" width="19.42578125" style="2" bestFit="1" customWidth="1"/>
    <col min="1545" max="1545" width="7.28515625" style="2" bestFit="1" customWidth="1"/>
    <col min="1546" max="1546" width="9.140625" style="2"/>
    <col min="1547" max="1547" width="2.42578125" style="2" customWidth="1"/>
    <col min="1548" max="1549" width="14.7109375" style="2" customWidth="1"/>
    <col min="1550" max="1797" width="9.140625" style="2"/>
    <col min="1798" max="1798" width="61.7109375" style="2" bestFit="1" customWidth="1"/>
    <col min="1799" max="1799" width="9.140625" style="2"/>
    <col min="1800" max="1800" width="19.42578125" style="2" bestFit="1" customWidth="1"/>
    <col min="1801" max="1801" width="7.28515625" style="2" bestFit="1" customWidth="1"/>
    <col min="1802" max="1802" width="9.140625" style="2"/>
    <col min="1803" max="1803" width="2.42578125" style="2" customWidth="1"/>
    <col min="1804" max="1805" width="14.7109375" style="2" customWidth="1"/>
    <col min="1806" max="2053" width="9.140625" style="2"/>
    <col min="2054" max="2054" width="61.7109375" style="2" bestFit="1" customWidth="1"/>
    <col min="2055" max="2055" width="9.140625" style="2"/>
    <col min="2056" max="2056" width="19.42578125" style="2" bestFit="1" customWidth="1"/>
    <col min="2057" max="2057" width="7.28515625" style="2" bestFit="1" customWidth="1"/>
    <col min="2058" max="2058" width="9.140625" style="2"/>
    <col min="2059" max="2059" width="2.42578125" style="2" customWidth="1"/>
    <col min="2060" max="2061" width="14.7109375" style="2" customWidth="1"/>
    <col min="2062" max="2309" width="9.140625" style="2"/>
    <col min="2310" max="2310" width="61.7109375" style="2" bestFit="1" customWidth="1"/>
    <col min="2311" max="2311" width="9.140625" style="2"/>
    <col min="2312" max="2312" width="19.42578125" style="2" bestFit="1" customWidth="1"/>
    <col min="2313" max="2313" width="7.28515625" style="2" bestFit="1" customWidth="1"/>
    <col min="2314" max="2314" width="9.140625" style="2"/>
    <col min="2315" max="2315" width="2.42578125" style="2" customWidth="1"/>
    <col min="2316" max="2317" width="14.7109375" style="2" customWidth="1"/>
    <col min="2318" max="2565" width="9.140625" style="2"/>
    <col min="2566" max="2566" width="61.7109375" style="2" bestFit="1" customWidth="1"/>
    <col min="2567" max="2567" width="9.140625" style="2"/>
    <col min="2568" max="2568" width="19.42578125" style="2" bestFit="1" customWidth="1"/>
    <col min="2569" max="2569" width="7.28515625" style="2" bestFit="1" customWidth="1"/>
    <col min="2570" max="2570" width="9.140625" style="2"/>
    <col min="2571" max="2571" width="2.42578125" style="2" customWidth="1"/>
    <col min="2572" max="2573" width="14.7109375" style="2" customWidth="1"/>
    <col min="2574" max="2821" width="9.140625" style="2"/>
    <col min="2822" max="2822" width="61.7109375" style="2" bestFit="1" customWidth="1"/>
    <col min="2823" max="2823" width="9.140625" style="2"/>
    <col min="2824" max="2824" width="19.42578125" style="2" bestFit="1" customWidth="1"/>
    <col min="2825" max="2825" width="7.28515625" style="2" bestFit="1" customWidth="1"/>
    <col min="2826" max="2826" width="9.140625" style="2"/>
    <col min="2827" max="2827" width="2.42578125" style="2" customWidth="1"/>
    <col min="2828" max="2829" width="14.7109375" style="2" customWidth="1"/>
    <col min="2830" max="3077" width="9.140625" style="2"/>
    <col min="3078" max="3078" width="61.7109375" style="2" bestFit="1" customWidth="1"/>
    <col min="3079" max="3079" width="9.140625" style="2"/>
    <col min="3080" max="3080" width="19.42578125" style="2" bestFit="1" customWidth="1"/>
    <col min="3081" max="3081" width="7.28515625" style="2" bestFit="1" customWidth="1"/>
    <col min="3082" max="3082" width="9.140625" style="2"/>
    <col min="3083" max="3083" width="2.42578125" style="2" customWidth="1"/>
    <col min="3084" max="3085" width="14.7109375" style="2" customWidth="1"/>
    <col min="3086" max="3333" width="9.140625" style="2"/>
    <col min="3334" max="3334" width="61.7109375" style="2" bestFit="1" customWidth="1"/>
    <col min="3335" max="3335" width="9.140625" style="2"/>
    <col min="3336" max="3336" width="19.42578125" style="2" bestFit="1" customWidth="1"/>
    <col min="3337" max="3337" width="7.28515625" style="2" bestFit="1" customWidth="1"/>
    <col min="3338" max="3338" width="9.140625" style="2"/>
    <col min="3339" max="3339" width="2.42578125" style="2" customWidth="1"/>
    <col min="3340" max="3341" width="14.7109375" style="2" customWidth="1"/>
    <col min="3342" max="3589" width="9.140625" style="2"/>
    <col min="3590" max="3590" width="61.7109375" style="2" bestFit="1" customWidth="1"/>
    <col min="3591" max="3591" width="9.140625" style="2"/>
    <col min="3592" max="3592" width="19.42578125" style="2" bestFit="1" customWidth="1"/>
    <col min="3593" max="3593" width="7.28515625" style="2" bestFit="1" customWidth="1"/>
    <col min="3594" max="3594" width="9.140625" style="2"/>
    <col min="3595" max="3595" width="2.42578125" style="2" customWidth="1"/>
    <col min="3596" max="3597" width="14.7109375" style="2" customWidth="1"/>
    <col min="3598" max="3845" width="9.140625" style="2"/>
    <col min="3846" max="3846" width="61.7109375" style="2" bestFit="1" customWidth="1"/>
    <col min="3847" max="3847" width="9.140625" style="2"/>
    <col min="3848" max="3848" width="19.42578125" style="2" bestFit="1" customWidth="1"/>
    <col min="3849" max="3849" width="7.28515625" style="2" bestFit="1" customWidth="1"/>
    <col min="3850" max="3850" width="9.140625" style="2"/>
    <col min="3851" max="3851" width="2.42578125" style="2" customWidth="1"/>
    <col min="3852" max="3853" width="14.7109375" style="2" customWidth="1"/>
    <col min="3854" max="4101" width="9.140625" style="2"/>
    <col min="4102" max="4102" width="61.7109375" style="2" bestFit="1" customWidth="1"/>
    <col min="4103" max="4103" width="9.140625" style="2"/>
    <col min="4104" max="4104" width="19.42578125" style="2" bestFit="1" customWidth="1"/>
    <col min="4105" max="4105" width="7.28515625" style="2" bestFit="1" customWidth="1"/>
    <col min="4106" max="4106" width="9.140625" style="2"/>
    <col min="4107" max="4107" width="2.42578125" style="2" customWidth="1"/>
    <col min="4108" max="4109" width="14.7109375" style="2" customWidth="1"/>
    <col min="4110" max="4357" width="9.140625" style="2"/>
    <col min="4358" max="4358" width="61.7109375" style="2" bestFit="1" customWidth="1"/>
    <col min="4359" max="4359" width="9.140625" style="2"/>
    <col min="4360" max="4360" width="19.42578125" style="2" bestFit="1" customWidth="1"/>
    <col min="4361" max="4361" width="7.28515625" style="2" bestFit="1" customWidth="1"/>
    <col min="4362" max="4362" width="9.140625" style="2"/>
    <col min="4363" max="4363" width="2.42578125" style="2" customWidth="1"/>
    <col min="4364" max="4365" width="14.7109375" style="2" customWidth="1"/>
    <col min="4366" max="4613" width="9.140625" style="2"/>
    <col min="4614" max="4614" width="61.7109375" style="2" bestFit="1" customWidth="1"/>
    <col min="4615" max="4615" width="9.140625" style="2"/>
    <col min="4616" max="4616" width="19.42578125" style="2" bestFit="1" customWidth="1"/>
    <col min="4617" max="4617" width="7.28515625" style="2" bestFit="1" customWidth="1"/>
    <col min="4618" max="4618" width="9.140625" style="2"/>
    <col min="4619" max="4619" width="2.42578125" style="2" customWidth="1"/>
    <col min="4620" max="4621" width="14.7109375" style="2" customWidth="1"/>
    <col min="4622" max="4869" width="9.140625" style="2"/>
    <col min="4870" max="4870" width="61.7109375" style="2" bestFit="1" customWidth="1"/>
    <col min="4871" max="4871" width="9.140625" style="2"/>
    <col min="4872" max="4872" width="19.42578125" style="2" bestFit="1" customWidth="1"/>
    <col min="4873" max="4873" width="7.28515625" style="2" bestFit="1" customWidth="1"/>
    <col min="4874" max="4874" width="9.140625" style="2"/>
    <col min="4875" max="4875" width="2.42578125" style="2" customWidth="1"/>
    <col min="4876" max="4877" width="14.7109375" style="2" customWidth="1"/>
    <col min="4878" max="5125" width="9.140625" style="2"/>
    <col min="5126" max="5126" width="61.7109375" style="2" bestFit="1" customWidth="1"/>
    <col min="5127" max="5127" width="9.140625" style="2"/>
    <col min="5128" max="5128" width="19.42578125" style="2" bestFit="1" customWidth="1"/>
    <col min="5129" max="5129" width="7.28515625" style="2" bestFit="1" customWidth="1"/>
    <col min="5130" max="5130" width="9.140625" style="2"/>
    <col min="5131" max="5131" width="2.42578125" style="2" customWidth="1"/>
    <col min="5132" max="5133" width="14.7109375" style="2" customWidth="1"/>
    <col min="5134" max="5381" width="9.140625" style="2"/>
    <col min="5382" max="5382" width="61.7109375" style="2" bestFit="1" customWidth="1"/>
    <col min="5383" max="5383" width="9.140625" style="2"/>
    <col min="5384" max="5384" width="19.42578125" style="2" bestFit="1" customWidth="1"/>
    <col min="5385" max="5385" width="7.28515625" style="2" bestFit="1" customWidth="1"/>
    <col min="5386" max="5386" width="9.140625" style="2"/>
    <col min="5387" max="5387" width="2.42578125" style="2" customWidth="1"/>
    <col min="5388" max="5389" width="14.7109375" style="2" customWidth="1"/>
    <col min="5390" max="5637" width="9.140625" style="2"/>
    <col min="5638" max="5638" width="61.7109375" style="2" bestFit="1" customWidth="1"/>
    <col min="5639" max="5639" width="9.140625" style="2"/>
    <col min="5640" max="5640" width="19.42578125" style="2" bestFit="1" customWidth="1"/>
    <col min="5641" max="5641" width="7.28515625" style="2" bestFit="1" customWidth="1"/>
    <col min="5642" max="5642" width="9.140625" style="2"/>
    <col min="5643" max="5643" width="2.42578125" style="2" customWidth="1"/>
    <col min="5644" max="5645" width="14.7109375" style="2" customWidth="1"/>
    <col min="5646" max="5893" width="9.140625" style="2"/>
    <col min="5894" max="5894" width="61.7109375" style="2" bestFit="1" customWidth="1"/>
    <col min="5895" max="5895" width="9.140625" style="2"/>
    <col min="5896" max="5896" width="19.42578125" style="2" bestFit="1" customWidth="1"/>
    <col min="5897" max="5897" width="7.28515625" style="2" bestFit="1" customWidth="1"/>
    <col min="5898" max="5898" width="9.140625" style="2"/>
    <col min="5899" max="5899" width="2.42578125" style="2" customWidth="1"/>
    <col min="5900" max="5901" width="14.7109375" style="2" customWidth="1"/>
    <col min="5902" max="6149" width="9.140625" style="2"/>
    <col min="6150" max="6150" width="61.7109375" style="2" bestFit="1" customWidth="1"/>
    <col min="6151" max="6151" width="9.140625" style="2"/>
    <col min="6152" max="6152" width="19.42578125" style="2" bestFit="1" customWidth="1"/>
    <col min="6153" max="6153" width="7.28515625" style="2" bestFit="1" customWidth="1"/>
    <col min="6154" max="6154" width="9.140625" style="2"/>
    <col min="6155" max="6155" width="2.42578125" style="2" customWidth="1"/>
    <col min="6156" max="6157" width="14.7109375" style="2" customWidth="1"/>
    <col min="6158" max="6405" width="9.140625" style="2"/>
    <col min="6406" max="6406" width="61.7109375" style="2" bestFit="1" customWidth="1"/>
    <col min="6407" max="6407" width="9.140625" style="2"/>
    <col min="6408" max="6408" width="19.42578125" style="2" bestFit="1" customWidth="1"/>
    <col min="6409" max="6409" width="7.28515625" style="2" bestFit="1" customWidth="1"/>
    <col min="6410" max="6410" width="9.140625" style="2"/>
    <col min="6411" max="6411" width="2.42578125" style="2" customWidth="1"/>
    <col min="6412" max="6413" width="14.7109375" style="2" customWidth="1"/>
    <col min="6414" max="6661" width="9.140625" style="2"/>
    <col min="6662" max="6662" width="61.7109375" style="2" bestFit="1" customWidth="1"/>
    <col min="6663" max="6663" width="9.140625" style="2"/>
    <col min="6664" max="6664" width="19.42578125" style="2" bestFit="1" customWidth="1"/>
    <col min="6665" max="6665" width="7.28515625" style="2" bestFit="1" customWidth="1"/>
    <col min="6666" max="6666" width="9.140625" style="2"/>
    <col min="6667" max="6667" width="2.42578125" style="2" customWidth="1"/>
    <col min="6668" max="6669" width="14.7109375" style="2" customWidth="1"/>
    <col min="6670" max="6917" width="9.140625" style="2"/>
    <col min="6918" max="6918" width="61.7109375" style="2" bestFit="1" customWidth="1"/>
    <col min="6919" max="6919" width="9.140625" style="2"/>
    <col min="6920" max="6920" width="19.42578125" style="2" bestFit="1" customWidth="1"/>
    <col min="6921" max="6921" width="7.28515625" style="2" bestFit="1" customWidth="1"/>
    <col min="6922" max="6922" width="9.140625" style="2"/>
    <col min="6923" max="6923" width="2.42578125" style="2" customWidth="1"/>
    <col min="6924" max="6925" width="14.7109375" style="2" customWidth="1"/>
    <col min="6926" max="7173" width="9.140625" style="2"/>
    <col min="7174" max="7174" width="61.7109375" style="2" bestFit="1" customWidth="1"/>
    <col min="7175" max="7175" width="9.140625" style="2"/>
    <col min="7176" max="7176" width="19.42578125" style="2" bestFit="1" customWidth="1"/>
    <col min="7177" max="7177" width="7.28515625" style="2" bestFit="1" customWidth="1"/>
    <col min="7178" max="7178" width="9.140625" style="2"/>
    <col min="7179" max="7179" width="2.42578125" style="2" customWidth="1"/>
    <col min="7180" max="7181" width="14.7109375" style="2" customWidth="1"/>
    <col min="7182" max="7429" width="9.140625" style="2"/>
    <col min="7430" max="7430" width="61.7109375" style="2" bestFit="1" customWidth="1"/>
    <col min="7431" max="7431" width="9.140625" style="2"/>
    <col min="7432" max="7432" width="19.42578125" style="2" bestFit="1" customWidth="1"/>
    <col min="7433" max="7433" width="7.28515625" style="2" bestFit="1" customWidth="1"/>
    <col min="7434" max="7434" width="9.140625" style="2"/>
    <col min="7435" max="7435" width="2.42578125" style="2" customWidth="1"/>
    <col min="7436" max="7437" width="14.7109375" style="2" customWidth="1"/>
    <col min="7438" max="7685" width="9.140625" style="2"/>
    <col min="7686" max="7686" width="61.7109375" style="2" bestFit="1" customWidth="1"/>
    <col min="7687" max="7687" width="9.140625" style="2"/>
    <col min="7688" max="7688" width="19.42578125" style="2" bestFit="1" customWidth="1"/>
    <col min="7689" max="7689" width="7.28515625" style="2" bestFit="1" customWidth="1"/>
    <col min="7690" max="7690" width="9.140625" style="2"/>
    <col min="7691" max="7691" width="2.42578125" style="2" customWidth="1"/>
    <col min="7692" max="7693" width="14.7109375" style="2" customWidth="1"/>
    <col min="7694" max="7941" width="9.140625" style="2"/>
    <col min="7942" max="7942" width="61.7109375" style="2" bestFit="1" customWidth="1"/>
    <col min="7943" max="7943" width="9.140625" style="2"/>
    <col min="7944" max="7944" width="19.42578125" style="2" bestFit="1" customWidth="1"/>
    <col min="7945" max="7945" width="7.28515625" style="2" bestFit="1" customWidth="1"/>
    <col min="7946" max="7946" width="9.140625" style="2"/>
    <col min="7947" max="7947" width="2.42578125" style="2" customWidth="1"/>
    <col min="7948" max="7949" width="14.7109375" style="2" customWidth="1"/>
    <col min="7950" max="8197" width="9.140625" style="2"/>
    <col min="8198" max="8198" width="61.7109375" style="2" bestFit="1" customWidth="1"/>
    <col min="8199" max="8199" width="9.140625" style="2"/>
    <col min="8200" max="8200" width="19.42578125" style="2" bestFit="1" customWidth="1"/>
    <col min="8201" max="8201" width="7.28515625" style="2" bestFit="1" customWidth="1"/>
    <col min="8202" max="8202" width="9.140625" style="2"/>
    <col min="8203" max="8203" width="2.42578125" style="2" customWidth="1"/>
    <col min="8204" max="8205" width="14.7109375" style="2" customWidth="1"/>
    <col min="8206" max="8453" width="9.140625" style="2"/>
    <col min="8454" max="8454" width="61.7109375" style="2" bestFit="1" customWidth="1"/>
    <col min="8455" max="8455" width="9.140625" style="2"/>
    <col min="8456" max="8456" width="19.42578125" style="2" bestFit="1" customWidth="1"/>
    <col min="8457" max="8457" width="7.28515625" style="2" bestFit="1" customWidth="1"/>
    <col min="8458" max="8458" width="9.140625" style="2"/>
    <col min="8459" max="8459" width="2.42578125" style="2" customWidth="1"/>
    <col min="8460" max="8461" width="14.7109375" style="2" customWidth="1"/>
    <col min="8462" max="8709" width="9.140625" style="2"/>
    <col min="8710" max="8710" width="61.7109375" style="2" bestFit="1" customWidth="1"/>
    <col min="8711" max="8711" width="9.140625" style="2"/>
    <col min="8712" max="8712" width="19.42578125" style="2" bestFit="1" customWidth="1"/>
    <col min="8713" max="8713" width="7.28515625" style="2" bestFit="1" customWidth="1"/>
    <col min="8714" max="8714" width="9.140625" style="2"/>
    <col min="8715" max="8715" width="2.42578125" style="2" customWidth="1"/>
    <col min="8716" max="8717" width="14.7109375" style="2" customWidth="1"/>
    <col min="8718" max="8965" width="9.140625" style="2"/>
    <col min="8966" max="8966" width="61.7109375" style="2" bestFit="1" customWidth="1"/>
    <col min="8967" max="8967" width="9.140625" style="2"/>
    <col min="8968" max="8968" width="19.42578125" style="2" bestFit="1" customWidth="1"/>
    <col min="8969" max="8969" width="7.28515625" style="2" bestFit="1" customWidth="1"/>
    <col min="8970" max="8970" width="9.140625" style="2"/>
    <col min="8971" max="8971" width="2.42578125" style="2" customWidth="1"/>
    <col min="8972" max="8973" width="14.7109375" style="2" customWidth="1"/>
    <col min="8974" max="9221" width="9.140625" style="2"/>
    <col min="9222" max="9222" width="61.7109375" style="2" bestFit="1" customWidth="1"/>
    <col min="9223" max="9223" width="9.140625" style="2"/>
    <col min="9224" max="9224" width="19.42578125" style="2" bestFit="1" customWidth="1"/>
    <col min="9225" max="9225" width="7.28515625" style="2" bestFit="1" customWidth="1"/>
    <col min="9226" max="9226" width="9.140625" style="2"/>
    <col min="9227" max="9227" width="2.42578125" style="2" customWidth="1"/>
    <col min="9228" max="9229" width="14.7109375" style="2" customWidth="1"/>
    <col min="9230" max="9477" width="9.140625" style="2"/>
    <col min="9478" max="9478" width="61.7109375" style="2" bestFit="1" customWidth="1"/>
    <col min="9479" max="9479" width="9.140625" style="2"/>
    <col min="9480" max="9480" width="19.42578125" style="2" bestFit="1" customWidth="1"/>
    <col min="9481" max="9481" width="7.28515625" style="2" bestFit="1" customWidth="1"/>
    <col min="9482" max="9482" width="9.140625" style="2"/>
    <col min="9483" max="9483" width="2.42578125" style="2" customWidth="1"/>
    <col min="9484" max="9485" width="14.7109375" style="2" customWidth="1"/>
    <col min="9486" max="9733" width="9.140625" style="2"/>
    <col min="9734" max="9734" width="61.7109375" style="2" bestFit="1" customWidth="1"/>
    <col min="9735" max="9735" width="9.140625" style="2"/>
    <col min="9736" max="9736" width="19.42578125" style="2" bestFit="1" customWidth="1"/>
    <col min="9737" max="9737" width="7.28515625" style="2" bestFit="1" customWidth="1"/>
    <col min="9738" max="9738" width="9.140625" style="2"/>
    <col min="9739" max="9739" width="2.42578125" style="2" customWidth="1"/>
    <col min="9740" max="9741" width="14.7109375" style="2" customWidth="1"/>
    <col min="9742" max="9989" width="9.140625" style="2"/>
    <col min="9990" max="9990" width="61.7109375" style="2" bestFit="1" customWidth="1"/>
    <col min="9991" max="9991" width="9.140625" style="2"/>
    <col min="9992" max="9992" width="19.42578125" style="2" bestFit="1" customWidth="1"/>
    <col min="9993" max="9993" width="7.28515625" style="2" bestFit="1" customWidth="1"/>
    <col min="9994" max="9994" width="9.140625" style="2"/>
    <col min="9995" max="9995" width="2.42578125" style="2" customWidth="1"/>
    <col min="9996" max="9997" width="14.7109375" style="2" customWidth="1"/>
    <col min="9998" max="10245" width="9.140625" style="2"/>
    <col min="10246" max="10246" width="61.7109375" style="2" bestFit="1" customWidth="1"/>
    <col min="10247" max="10247" width="9.140625" style="2"/>
    <col min="10248" max="10248" width="19.42578125" style="2" bestFit="1" customWidth="1"/>
    <col min="10249" max="10249" width="7.28515625" style="2" bestFit="1" customWidth="1"/>
    <col min="10250" max="10250" width="9.140625" style="2"/>
    <col min="10251" max="10251" width="2.42578125" style="2" customWidth="1"/>
    <col min="10252" max="10253" width="14.7109375" style="2" customWidth="1"/>
    <col min="10254" max="10501" width="9.140625" style="2"/>
    <col min="10502" max="10502" width="61.7109375" style="2" bestFit="1" customWidth="1"/>
    <col min="10503" max="10503" width="9.140625" style="2"/>
    <col min="10504" max="10504" width="19.42578125" style="2" bestFit="1" customWidth="1"/>
    <col min="10505" max="10505" width="7.28515625" style="2" bestFit="1" customWidth="1"/>
    <col min="10506" max="10506" width="9.140625" style="2"/>
    <col min="10507" max="10507" width="2.42578125" style="2" customWidth="1"/>
    <col min="10508" max="10509" width="14.7109375" style="2" customWidth="1"/>
    <col min="10510" max="10757" width="9.140625" style="2"/>
    <col min="10758" max="10758" width="61.7109375" style="2" bestFit="1" customWidth="1"/>
    <col min="10759" max="10759" width="9.140625" style="2"/>
    <col min="10760" max="10760" width="19.42578125" style="2" bestFit="1" customWidth="1"/>
    <col min="10761" max="10761" width="7.28515625" style="2" bestFit="1" customWidth="1"/>
    <col min="10762" max="10762" width="9.140625" style="2"/>
    <col min="10763" max="10763" width="2.42578125" style="2" customWidth="1"/>
    <col min="10764" max="10765" width="14.7109375" style="2" customWidth="1"/>
    <col min="10766" max="11013" width="9.140625" style="2"/>
    <col min="11014" max="11014" width="61.7109375" style="2" bestFit="1" customWidth="1"/>
    <col min="11015" max="11015" width="9.140625" style="2"/>
    <col min="11016" max="11016" width="19.42578125" style="2" bestFit="1" customWidth="1"/>
    <col min="11017" max="11017" width="7.28515625" style="2" bestFit="1" customWidth="1"/>
    <col min="11018" max="11018" width="9.140625" style="2"/>
    <col min="11019" max="11019" width="2.42578125" style="2" customWidth="1"/>
    <col min="11020" max="11021" width="14.7109375" style="2" customWidth="1"/>
    <col min="11022" max="11269" width="9.140625" style="2"/>
    <col min="11270" max="11270" width="61.7109375" style="2" bestFit="1" customWidth="1"/>
    <col min="11271" max="11271" width="9.140625" style="2"/>
    <col min="11272" max="11272" width="19.42578125" style="2" bestFit="1" customWidth="1"/>
    <col min="11273" max="11273" width="7.28515625" style="2" bestFit="1" customWidth="1"/>
    <col min="11274" max="11274" width="9.140625" style="2"/>
    <col min="11275" max="11275" width="2.42578125" style="2" customWidth="1"/>
    <col min="11276" max="11277" width="14.7109375" style="2" customWidth="1"/>
    <col min="11278" max="11525" width="9.140625" style="2"/>
    <col min="11526" max="11526" width="61.7109375" style="2" bestFit="1" customWidth="1"/>
    <col min="11527" max="11527" width="9.140625" style="2"/>
    <col min="11528" max="11528" width="19.42578125" style="2" bestFit="1" customWidth="1"/>
    <col min="11529" max="11529" width="7.28515625" style="2" bestFit="1" customWidth="1"/>
    <col min="11530" max="11530" width="9.140625" style="2"/>
    <col min="11531" max="11531" width="2.42578125" style="2" customWidth="1"/>
    <col min="11532" max="11533" width="14.7109375" style="2" customWidth="1"/>
    <col min="11534" max="11781" width="9.140625" style="2"/>
    <col min="11782" max="11782" width="61.7109375" style="2" bestFit="1" customWidth="1"/>
    <col min="11783" max="11783" width="9.140625" style="2"/>
    <col min="11784" max="11784" width="19.42578125" style="2" bestFit="1" customWidth="1"/>
    <col min="11785" max="11785" width="7.28515625" style="2" bestFit="1" customWidth="1"/>
    <col min="11786" max="11786" width="9.140625" style="2"/>
    <col min="11787" max="11787" width="2.42578125" style="2" customWidth="1"/>
    <col min="11788" max="11789" width="14.7109375" style="2" customWidth="1"/>
    <col min="11790" max="12037" width="9.140625" style="2"/>
    <col min="12038" max="12038" width="61.7109375" style="2" bestFit="1" customWidth="1"/>
    <col min="12039" max="12039" width="9.140625" style="2"/>
    <col min="12040" max="12040" width="19.42578125" style="2" bestFit="1" customWidth="1"/>
    <col min="12041" max="12041" width="7.28515625" style="2" bestFit="1" customWidth="1"/>
    <col min="12042" max="12042" width="9.140625" style="2"/>
    <col min="12043" max="12043" width="2.42578125" style="2" customWidth="1"/>
    <col min="12044" max="12045" width="14.7109375" style="2" customWidth="1"/>
    <col min="12046" max="12293" width="9.140625" style="2"/>
    <col min="12294" max="12294" width="61.7109375" style="2" bestFit="1" customWidth="1"/>
    <col min="12295" max="12295" width="9.140625" style="2"/>
    <col min="12296" max="12296" width="19.42578125" style="2" bestFit="1" customWidth="1"/>
    <col min="12297" max="12297" width="7.28515625" style="2" bestFit="1" customWidth="1"/>
    <col min="12298" max="12298" width="9.140625" style="2"/>
    <col min="12299" max="12299" width="2.42578125" style="2" customWidth="1"/>
    <col min="12300" max="12301" width="14.7109375" style="2" customWidth="1"/>
    <col min="12302" max="12549" width="9.140625" style="2"/>
    <col min="12550" max="12550" width="61.7109375" style="2" bestFit="1" customWidth="1"/>
    <col min="12551" max="12551" width="9.140625" style="2"/>
    <col min="12552" max="12552" width="19.42578125" style="2" bestFit="1" customWidth="1"/>
    <col min="12553" max="12553" width="7.28515625" style="2" bestFit="1" customWidth="1"/>
    <col min="12554" max="12554" width="9.140625" style="2"/>
    <col min="12555" max="12555" width="2.42578125" style="2" customWidth="1"/>
    <col min="12556" max="12557" width="14.7109375" style="2" customWidth="1"/>
    <col min="12558" max="12805" width="9.140625" style="2"/>
    <col min="12806" max="12806" width="61.7109375" style="2" bestFit="1" customWidth="1"/>
    <col min="12807" max="12807" width="9.140625" style="2"/>
    <col min="12808" max="12808" width="19.42578125" style="2" bestFit="1" customWidth="1"/>
    <col min="12809" max="12809" width="7.28515625" style="2" bestFit="1" customWidth="1"/>
    <col min="12810" max="12810" width="9.140625" style="2"/>
    <col min="12811" max="12811" width="2.42578125" style="2" customWidth="1"/>
    <col min="12812" max="12813" width="14.7109375" style="2" customWidth="1"/>
    <col min="12814" max="13061" width="9.140625" style="2"/>
    <col min="13062" max="13062" width="61.7109375" style="2" bestFit="1" customWidth="1"/>
    <col min="13063" max="13063" width="9.140625" style="2"/>
    <col min="13064" max="13064" width="19.42578125" style="2" bestFit="1" customWidth="1"/>
    <col min="13065" max="13065" width="7.28515625" style="2" bestFit="1" customWidth="1"/>
    <col min="13066" max="13066" width="9.140625" style="2"/>
    <col min="13067" max="13067" width="2.42578125" style="2" customWidth="1"/>
    <col min="13068" max="13069" width="14.7109375" style="2" customWidth="1"/>
    <col min="13070" max="13317" width="9.140625" style="2"/>
    <col min="13318" max="13318" width="61.7109375" style="2" bestFit="1" customWidth="1"/>
    <col min="13319" max="13319" width="9.140625" style="2"/>
    <col min="13320" max="13320" width="19.42578125" style="2" bestFit="1" customWidth="1"/>
    <col min="13321" max="13321" width="7.28515625" style="2" bestFit="1" customWidth="1"/>
    <col min="13322" max="13322" width="9.140625" style="2"/>
    <col min="13323" max="13323" width="2.42578125" style="2" customWidth="1"/>
    <col min="13324" max="13325" width="14.7109375" style="2" customWidth="1"/>
    <col min="13326" max="13573" width="9.140625" style="2"/>
    <col min="13574" max="13574" width="61.7109375" style="2" bestFit="1" customWidth="1"/>
    <col min="13575" max="13575" width="9.140625" style="2"/>
    <col min="13576" max="13576" width="19.42578125" style="2" bestFit="1" customWidth="1"/>
    <col min="13577" max="13577" width="7.28515625" style="2" bestFit="1" customWidth="1"/>
    <col min="13578" max="13578" width="9.140625" style="2"/>
    <col min="13579" max="13579" width="2.42578125" style="2" customWidth="1"/>
    <col min="13580" max="13581" width="14.7109375" style="2" customWidth="1"/>
    <col min="13582" max="13829" width="9.140625" style="2"/>
    <col min="13830" max="13830" width="61.7109375" style="2" bestFit="1" customWidth="1"/>
    <col min="13831" max="13831" width="9.140625" style="2"/>
    <col min="13832" max="13832" width="19.42578125" style="2" bestFit="1" customWidth="1"/>
    <col min="13833" max="13833" width="7.28515625" style="2" bestFit="1" customWidth="1"/>
    <col min="13834" max="13834" width="9.140625" style="2"/>
    <col min="13835" max="13835" width="2.42578125" style="2" customWidth="1"/>
    <col min="13836" max="13837" width="14.7109375" style="2" customWidth="1"/>
    <col min="13838" max="14085" width="9.140625" style="2"/>
    <col min="14086" max="14086" width="61.7109375" style="2" bestFit="1" customWidth="1"/>
    <col min="14087" max="14087" width="9.140625" style="2"/>
    <col min="14088" max="14088" width="19.42578125" style="2" bestFit="1" customWidth="1"/>
    <col min="14089" max="14089" width="7.28515625" style="2" bestFit="1" customWidth="1"/>
    <col min="14090" max="14090" width="9.140625" style="2"/>
    <col min="14091" max="14091" width="2.42578125" style="2" customWidth="1"/>
    <col min="14092" max="14093" width="14.7109375" style="2" customWidth="1"/>
    <col min="14094" max="14341" width="9.140625" style="2"/>
    <col min="14342" max="14342" width="61.7109375" style="2" bestFit="1" customWidth="1"/>
    <col min="14343" max="14343" width="9.140625" style="2"/>
    <col min="14344" max="14344" width="19.42578125" style="2" bestFit="1" customWidth="1"/>
    <col min="14345" max="14345" width="7.28515625" style="2" bestFit="1" customWidth="1"/>
    <col min="14346" max="14346" width="9.140625" style="2"/>
    <col min="14347" max="14347" width="2.42578125" style="2" customWidth="1"/>
    <col min="14348" max="14349" width="14.7109375" style="2" customWidth="1"/>
    <col min="14350" max="14597" width="9.140625" style="2"/>
    <col min="14598" max="14598" width="61.7109375" style="2" bestFit="1" customWidth="1"/>
    <col min="14599" max="14599" width="9.140625" style="2"/>
    <col min="14600" max="14600" width="19.42578125" style="2" bestFit="1" customWidth="1"/>
    <col min="14601" max="14601" width="7.28515625" style="2" bestFit="1" customWidth="1"/>
    <col min="14602" max="14602" width="9.140625" style="2"/>
    <col min="14603" max="14603" width="2.42578125" style="2" customWidth="1"/>
    <col min="14604" max="14605" width="14.7109375" style="2" customWidth="1"/>
    <col min="14606" max="14853" width="9.140625" style="2"/>
    <col min="14854" max="14854" width="61.7109375" style="2" bestFit="1" customWidth="1"/>
    <col min="14855" max="14855" width="9.140625" style="2"/>
    <col min="14856" max="14856" width="19.42578125" style="2" bestFit="1" customWidth="1"/>
    <col min="14857" max="14857" width="7.28515625" style="2" bestFit="1" customWidth="1"/>
    <col min="14858" max="14858" width="9.140625" style="2"/>
    <col min="14859" max="14859" width="2.42578125" style="2" customWidth="1"/>
    <col min="14860" max="14861" width="14.7109375" style="2" customWidth="1"/>
    <col min="14862" max="15109" width="9.140625" style="2"/>
    <col min="15110" max="15110" width="61.7109375" style="2" bestFit="1" customWidth="1"/>
    <col min="15111" max="15111" width="9.140625" style="2"/>
    <col min="15112" max="15112" width="19.42578125" style="2" bestFit="1" customWidth="1"/>
    <col min="15113" max="15113" width="7.28515625" style="2" bestFit="1" customWidth="1"/>
    <col min="15114" max="15114" width="9.140625" style="2"/>
    <col min="15115" max="15115" width="2.42578125" style="2" customWidth="1"/>
    <col min="15116" max="15117" width="14.7109375" style="2" customWidth="1"/>
    <col min="15118" max="15365" width="9.140625" style="2"/>
    <col min="15366" max="15366" width="61.7109375" style="2" bestFit="1" customWidth="1"/>
    <col min="15367" max="15367" width="9.140625" style="2"/>
    <col min="15368" max="15368" width="19.42578125" style="2" bestFit="1" customWidth="1"/>
    <col min="15369" max="15369" width="7.28515625" style="2" bestFit="1" customWidth="1"/>
    <col min="15370" max="15370" width="9.140625" style="2"/>
    <col min="15371" max="15371" width="2.42578125" style="2" customWidth="1"/>
    <col min="15372" max="15373" width="14.7109375" style="2" customWidth="1"/>
    <col min="15374" max="15621" width="9.140625" style="2"/>
    <col min="15622" max="15622" width="61.7109375" style="2" bestFit="1" customWidth="1"/>
    <col min="15623" max="15623" width="9.140625" style="2"/>
    <col min="15624" max="15624" width="19.42578125" style="2" bestFit="1" customWidth="1"/>
    <col min="15625" max="15625" width="7.28515625" style="2" bestFit="1" customWidth="1"/>
    <col min="15626" max="15626" width="9.140625" style="2"/>
    <col min="15627" max="15627" width="2.42578125" style="2" customWidth="1"/>
    <col min="15628" max="15629" width="14.7109375" style="2" customWidth="1"/>
    <col min="15630" max="15877" width="9.140625" style="2"/>
    <col min="15878" max="15878" width="61.7109375" style="2" bestFit="1" customWidth="1"/>
    <col min="15879" max="15879" width="9.140625" style="2"/>
    <col min="15880" max="15880" width="19.42578125" style="2" bestFit="1" customWidth="1"/>
    <col min="15881" max="15881" width="7.28515625" style="2" bestFit="1" customWidth="1"/>
    <col min="15882" max="15882" width="9.140625" style="2"/>
    <col min="15883" max="15883" width="2.42578125" style="2" customWidth="1"/>
    <col min="15884" max="15885" width="14.7109375" style="2" customWidth="1"/>
    <col min="15886" max="16133" width="9.140625" style="2"/>
    <col min="16134" max="16134" width="61.7109375" style="2" bestFit="1" customWidth="1"/>
    <col min="16135" max="16135" width="9.140625" style="2"/>
    <col min="16136" max="16136" width="19.42578125" style="2" bestFit="1" customWidth="1"/>
    <col min="16137" max="16137" width="7.28515625" style="2" bestFit="1" customWidth="1"/>
    <col min="16138" max="16138" width="9.140625" style="2"/>
    <col min="16139" max="16139" width="2.42578125" style="2" customWidth="1"/>
    <col min="16140" max="16141" width="14.7109375" style="2" customWidth="1"/>
    <col min="16142" max="16384" width="9.140625" style="2"/>
  </cols>
  <sheetData>
    <row r="1" spans="1:19" ht="15.75">
      <c r="A1" s="1383" t="s">
        <v>464</v>
      </c>
      <c r="B1" s="1384"/>
      <c r="C1" s="1384"/>
      <c r="D1" s="1384"/>
      <c r="E1" s="1384"/>
      <c r="F1" s="1384"/>
      <c r="G1" s="1384"/>
      <c r="H1" s="1384"/>
      <c r="I1" s="1384"/>
      <c r="J1" s="1384"/>
      <c r="K1" s="1384"/>
      <c r="L1" s="1384"/>
      <c r="M1" s="1384"/>
      <c r="N1" s="1384"/>
    </row>
    <row r="2" spans="1:19">
      <c r="A2"/>
      <c r="B2" s="33"/>
      <c r="C2" s="33"/>
      <c r="D2" s="33"/>
      <c r="E2" s="33"/>
      <c r="F2" s="437"/>
      <c r="G2" s="396"/>
      <c r="N2" s="396"/>
      <c r="O2" s="477"/>
      <c r="P2" s="477"/>
      <c r="Q2" s="477"/>
      <c r="R2" s="477"/>
      <c r="S2" s="462"/>
    </row>
    <row r="3" spans="1:19">
      <c r="A3" s="449"/>
      <c r="B3" s="398"/>
      <c r="C3" s="399" t="s">
        <v>87</v>
      </c>
      <c r="D3" s="450"/>
      <c r="E3" s="450"/>
      <c r="F3" s="451"/>
      <c r="G3" s="402"/>
      <c r="H3" s="1390" t="s">
        <v>225</v>
      </c>
      <c r="I3" s="1390"/>
      <c r="J3" s="1390"/>
      <c r="K3" s="1390"/>
      <c r="L3" s="1390"/>
      <c r="M3" s="1390"/>
      <c r="N3" s="1391" t="s">
        <v>226</v>
      </c>
      <c r="O3" s="1391"/>
      <c r="P3" s="1391"/>
      <c r="Q3" s="1391"/>
      <c r="R3" s="1391"/>
      <c r="S3" s="1391"/>
    </row>
    <row r="4" spans="1:19">
      <c r="A4" s="452" t="s">
        <v>88</v>
      </c>
      <c r="B4" s="404" t="s">
        <v>89</v>
      </c>
      <c r="C4" s="405" t="s">
        <v>90</v>
      </c>
      <c r="D4" s="405" t="s">
        <v>91</v>
      </c>
      <c r="E4" s="405" t="s">
        <v>92</v>
      </c>
      <c r="F4" s="453" t="s">
        <v>0</v>
      </c>
      <c r="G4" s="34"/>
      <c r="H4" s="120">
        <v>2015</v>
      </c>
      <c r="I4" s="120">
        <v>2016</v>
      </c>
      <c r="J4" s="120">
        <v>2017</v>
      </c>
      <c r="K4" s="120">
        <v>2018</v>
      </c>
      <c r="L4" s="120">
        <v>2019</v>
      </c>
      <c r="M4" s="120">
        <v>2020</v>
      </c>
      <c r="N4" s="120">
        <v>2015</v>
      </c>
      <c r="O4" s="120">
        <v>2016</v>
      </c>
      <c r="P4" s="120">
        <v>2017</v>
      </c>
      <c r="Q4" s="120">
        <v>2018</v>
      </c>
      <c r="R4" s="120">
        <v>2019</v>
      </c>
      <c r="S4" s="120">
        <v>2020</v>
      </c>
    </row>
    <row r="5" spans="1:19">
      <c r="A5" s="454" t="s">
        <v>93</v>
      </c>
      <c r="B5" s="410" t="s">
        <v>94</v>
      </c>
      <c r="C5" s="411" t="s">
        <v>95</v>
      </c>
      <c r="D5" s="411" t="s">
        <v>96</v>
      </c>
      <c r="E5" s="411" t="s">
        <v>97</v>
      </c>
      <c r="F5" s="455" t="s">
        <v>98</v>
      </c>
      <c r="G5" s="348"/>
      <c r="H5" s="127"/>
      <c r="I5" s="127"/>
      <c r="J5" s="127"/>
      <c r="K5" s="127"/>
      <c r="L5" s="127"/>
      <c r="M5" s="127"/>
      <c r="N5" s="127"/>
      <c r="O5" s="127"/>
      <c r="P5" s="127"/>
      <c r="Q5" s="128"/>
      <c r="R5" s="128"/>
      <c r="S5" s="128"/>
    </row>
    <row r="6" spans="1:19">
      <c r="A6" s="452"/>
      <c r="B6" s="415" t="s">
        <v>99</v>
      </c>
      <c r="C6" s="416"/>
      <c r="D6" s="404"/>
      <c r="E6" s="404"/>
      <c r="F6" s="456"/>
      <c r="G6" s="419"/>
      <c r="H6" s="133"/>
      <c r="I6" s="133"/>
      <c r="J6" s="133"/>
      <c r="K6" s="133"/>
      <c r="L6" s="133"/>
      <c r="M6" s="133"/>
      <c r="N6" s="133"/>
      <c r="O6" s="91"/>
      <c r="P6" s="91"/>
      <c r="Q6" s="91"/>
      <c r="R6" s="91"/>
      <c r="S6" s="91"/>
    </row>
    <row r="7" spans="1:19">
      <c r="A7" s="458"/>
      <c r="B7" s="420"/>
      <c r="C7" s="416"/>
      <c r="D7" s="420"/>
      <c r="E7" s="420"/>
      <c r="F7" s="416"/>
      <c r="G7" s="422"/>
      <c r="H7" s="136"/>
      <c r="I7" s="136"/>
      <c r="J7" s="136"/>
      <c r="K7" s="136"/>
      <c r="L7" s="136"/>
      <c r="M7" s="136"/>
      <c r="N7" s="136"/>
      <c r="O7" s="92"/>
      <c r="P7" s="92"/>
      <c r="Q7" s="92"/>
      <c r="R7" s="92"/>
      <c r="S7" s="92"/>
    </row>
    <row r="8" spans="1:19">
      <c r="A8" s="459">
        <v>1.1000000000000001</v>
      </c>
      <c r="B8" s="460" t="s">
        <v>272</v>
      </c>
      <c r="C8" s="608">
        <v>0.05</v>
      </c>
      <c r="D8" s="134" t="str">
        <f>Inputs!$D$82</f>
        <v>Support staff</v>
      </c>
      <c r="E8" s="420">
        <v>1</v>
      </c>
      <c r="F8" s="416">
        <f>E8*C8</f>
        <v>0.05</v>
      </c>
      <c r="G8" s="422"/>
      <c r="H8" s="971">
        <f>Inputs!L$82</f>
        <v>68.441017362959727</v>
      </c>
      <c r="I8" s="971">
        <f>Inputs!M$82</f>
        <v>69.791189569063036</v>
      </c>
      <c r="J8" s="971">
        <f>Inputs!N$82</f>
        <v>71.02222509185215</v>
      </c>
      <c r="K8" s="971">
        <f>Inputs!O$82</f>
        <v>72.274974651437702</v>
      </c>
      <c r="L8" s="971">
        <f>Inputs!P$82</f>
        <v>73.549821258208297</v>
      </c>
      <c r="M8" s="971">
        <f>Inputs!Q$82</f>
        <v>74.847154678410959</v>
      </c>
      <c r="N8" s="971">
        <f t="shared" ref="N8:S8" si="0">H8*$F8</f>
        <v>3.4220508681479864</v>
      </c>
      <c r="O8" s="971">
        <f t="shared" si="0"/>
        <v>3.4895594784531521</v>
      </c>
      <c r="P8" s="971">
        <f t="shared" si="0"/>
        <v>3.5511112545926076</v>
      </c>
      <c r="Q8" s="971">
        <f t="shared" si="0"/>
        <v>3.6137487325718851</v>
      </c>
      <c r="R8" s="971">
        <f t="shared" si="0"/>
        <v>3.6774910629104149</v>
      </c>
      <c r="S8" s="971">
        <f t="shared" si="0"/>
        <v>3.742357733920548</v>
      </c>
    </row>
    <row r="9" spans="1:19">
      <c r="A9" s="459"/>
      <c r="B9" s="420" t="s">
        <v>273</v>
      </c>
      <c r="C9" s="416"/>
      <c r="D9" s="420"/>
      <c r="E9" s="420"/>
      <c r="F9" s="416"/>
      <c r="G9" s="422"/>
      <c r="H9" s="982"/>
      <c r="I9" s="982"/>
      <c r="J9" s="982"/>
      <c r="K9" s="982"/>
      <c r="L9" s="982"/>
      <c r="M9" s="982"/>
      <c r="N9" s="982"/>
      <c r="O9" s="982"/>
      <c r="P9" s="982"/>
      <c r="Q9" s="982"/>
      <c r="R9" s="982"/>
      <c r="S9" s="982"/>
    </row>
    <row r="10" spans="1:19">
      <c r="A10" s="459"/>
      <c r="B10" s="420"/>
      <c r="C10" s="416"/>
      <c r="D10" s="420"/>
      <c r="E10" s="420"/>
      <c r="F10" s="416"/>
      <c r="G10" s="422"/>
      <c r="H10" s="971"/>
      <c r="I10" s="971"/>
      <c r="J10" s="971"/>
      <c r="K10" s="971"/>
      <c r="L10" s="971"/>
      <c r="M10" s="971"/>
      <c r="N10" s="971"/>
      <c r="O10" s="971"/>
      <c r="P10" s="971"/>
      <c r="Q10" s="971"/>
      <c r="R10" s="971"/>
      <c r="S10" s="971"/>
    </row>
    <row r="11" spans="1:19">
      <c r="A11" s="459">
        <v>1.2</v>
      </c>
      <c r="B11" s="420" t="s">
        <v>102</v>
      </c>
      <c r="C11" s="608">
        <v>0.01</v>
      </c>
      <c r="D11" s="134" t="str">
        <f>Inputs!$D$82</f>
        <v>Support staff</v>
      </c>
      <c r="E11" s="420">
        <v>1</v>
      </c>
      <c r="F11" s="416">
        <f>E11*C11</f>
        <v>0.01</v>
      </c>
      <c r="G11" s="422"/>
      <c r="H11" s="971">
        <f>Inputs!L$82</f>
        <v>68.441017362959727</v>
      </c>
      <c r="I11" s="971">
        <f>Inputs!M$82</f>
        <v>69.791189569063036</v>
      </c>
      <c r="J11" s="971">
        <f>Inputs!N$82</f>
        <v>71.02222509185215</v>
      </c>
      <c r="K11" s="971">
        <f>Inputs!O$82</f>
        <v>72.274974651437702</v>
      </c>
      <c r="L11" s="971">
        <f>Inputs!P$82</f>
        <v>73.549821258208297</v>
      </c>
      <c r="M11" s="971">
        <f>Inputs!Q$82</f>
        <v>74.847154678410959</v>
      </c>
      <c r="N11" s="982">
        <f t="shared" ref="N11:S11" si="1">H11*$F11</f>
        <v>0.68441017362959733</v>
      </c>
      <c r="O11" s="982">
        <f t="shared" si="1"/>
        <v>0.69791189569063039</v>
      </c>
      <c r="P11" s="982">
        <f t="shared" si="1"/>
        <v>0.71022225091852154</v>
      </c>
      <c r="Q11" s="982">
        <f t="shared" si="1"/>
        <v>0.72274974651437707</v>
      </c>
      <c r="R11" s="982">
        <f t="shared" si="1"/>
        <v>0.73549821258208303</v>
      </c>
      <c r="S11" s="982">
        <f t="shared" si="1"/>
        <v>0.74847154678410965</v>
      </c>
    </row>
    <row r="12" spans="1:19">
      <c r="A12" s="459"/>
      <c r="B12" s="420"/>
      <c r="C12" s="416"/>
      <c r="D12" s="420"/>
      <c r="E12" s="420"/>
      <c r="F12" s="416"/>
      <c r="G12" s="422"/>
      <c r="H12" s="971"/>
      <c r="I12" s="971"/>
      <c r="J12" s="971"/>
      <c r="K12" s="971"/>
      <c r="L12" s="971"/>
      <c r="M12" s="971"/>
      <c r="N12" s="971"/>
      <c r="O12" s="971"/>
      <c r="P12" s="971"/>
      <c r="Q12" s="971"/>
      <c r="R12" s="971"/>
      <c r="S12" s="971"/>
    </row>
    <row r="13" spans="1:19">
      <c r="A13" s="459">
        <v>1.3</v>
      </c>
      <c r="B13" s="420" t="s">
        <v>274</v>
      </c>
      <c r="C13" s="608">
        <v>0.03</v>
      </c>
      <c r="D13" s="134" t="str">
        <f>Inputs!$D$82</f>
        <v>Support staff</v>
      </c>
      <c r="E13" s="420">
        <v>1</v>
      </c>
      <c r="F13" s="416">
        <f>E13*C13</f>
        <v>0.03</v>
      </c>
      <c r="G13" s="422"/>
      <c r="H13" s="971">
        <f>Inputs!L$82</f>
        <v>68.441017362959727</v>
      </c>
      <c r="I13" s="971">
        <f>Inputs!M$82</f>
        <v>69.791189569063036</v>
      </c>
      <c r="J13" s="971">
        <f>Inputs!N$82</f>
        <v>71.02222509185215</v>
      </c>
      <c r="K13" s="971">
        <f>Inputs!O$82</f>
        <v>72.274974651437702</v>
      </c>
      <c r="L13" s="971">
        <f>Inputs!P$82</f>
        <v>73.549821258208297</v>
      </c>
      <c r="M13" s="971">
        <f>Inputs!Q$82</f>
        <v>74.847154678410959</v>
      </c>
      <c r="N13" s="971">
        <f t="shared" ref="N13:S13" si="2">H13*$F13</f>
        <v>2.0532305208887918</v>
      </c>
      <c r="O13" s="971">
        <f t="shared" si="2"/>
        <v>2.0937356870718911</v>
      </c>
      <c r="P13" s="971">
        <f t="shared" si="2"/>
        <v>2.1306667527555643</v>
      </c>
      <c r="Q13" s="971">
        <f t="shared" si="2"/>
        <v>2.168249239543131</v>
      </c>
      <c r="R13" s="971">
        <f t="shared" si="2"/>
        <v>2.2064946377462489</v>
      </c>
      <c r="S13" s="971">
        <f t="shared" si="2"/>
        <v>2.2454146403523287</v>
      </c>
    </row>
    <row r="14" spans="1:19">
      <c r="A14" s="461"/>
      <c r="B14" s="427" t="s">
        <v>44</v>
      </c>
      <c r="C14" s="463">
        <f>SUM(C6:C13)</f>
        <v>0.09</v>
      </c>
      <c r="D14" s="462"/>
      <c r="E14" s="462"/>
      <c r="F14" s="463">
        <f>SUM(F6:F13)</f>
        <v>0.09</v>
      </c>
      <c r="G14" s="430"/>
      <c r="H14" s="977"/>
      <c r="I14" s="463"/>
      <c r="J14" s="463"/>
      <c r="K14" s="463"/>
      <c r="L14" s="463"/>
      <c r="M14" s="463"/>
      <c r="N14" s="463">
        <f t="shared" ref="N14:S14" si="3">SUM(N8:N13)</f>
        <v>6.1596915626663753</v>
      </c>
      <c r="O14" s="463">
        <f t="shared" si="3"/>
        <v>6.2812070612156727</v>
      </c>
      <c r="P14" s="463">
        <f t="shared" si="3"/>
        <v>6.3920002582666937</v>
      </c>
      <c r="Q14" s="463">
        <f t="shared" si="3"/>
        <v>6.5047477186293925</v>
      </c>
      <c r="R14" s="463">
        <f t="shared" si="3"/>
        <v>6.6194839132387466</v>
      </c>
      <c r="S14" s="977">
        <f t="shared" si="3"/>
        <v>6.7362439210569862</v>
      </c>
    </row>
    <row r="15" spans="1:19">
      <c r="A15" s="458"/>
      <c r="B15" s="431" t="s">
        <v>103</v>
      </c>
      <c r="C15" s="416"/>
      <c r="D15" s="449"/>
      <c r="E15" s="420"/>
      <c r="F15" s="416"/>
      <c r="G15" s="422"/>
      <c r="H15" s="166"/>
      <c r="I15" s="166"/>
      <c r="J15" s="166"/>
      <c r="K15" s="166"/>
      <c r="L15" s="166"/>
      <c r="M15" s="166"/>
      <c r="N15" s="166"/>
      <c r="O15" s="166"/>
      <c r="P15" s="166"/>
      <c r="Q15" s="166"/>
      <c r="R15" s="166"/>
      <c r="S15" s="166"/>
    </row>
    <row r="16" spans="1:19">
      <c r="A16" s="458"/>
      <c r="B16" s="420"/>
      <c r="C16" s="416"/>
      <c r="D16" s="458"/>
      <c r="E16" s="420"/>
      <c r="F16" s="416"/>
      <c r="G16" s="422"/>
      <c r="H16" s="982"/>
      <c r="I16" s="982"/>
      <c r="J16" s="982"/>
      <c r="K16" s="982"/>
      <c r="L16" s="982"/>
      <c r="M16" s="982"/>
      <c r="N16" s="982"/>
      <c r="O16" s="982"/>
      <c r="P16" s="982"/>
      <c r="Q16" s="982"/>
      <c r="R16" s="982"/>
      <c r="S16" s="982"/>
    </row>
    <row r="17" spans="1:19">
      <c r="A17" s="459">
        <v>2.1</v>
      </c>
      <c r="B17" s="420"/>
      <c r="C17" s="416"/>
      <c r="D17" s="464"/>
      <c r="E17" s="420"/>
      <c r="F17" s="416"/>
      <c r="G17" s="422"/>
      <c r="H17" s="983"/>
      <c r="I17" s="983"/>
      <c r="J17" s="983"/>
      <c r="K17" s="983"/>
      <c r="L17" s="983"/>
      <c r="M17" s="983"/>
      <c r="N17" s="983">
        <f t="shared" ref="N17:S17" si="4">H17*$F17</f>
        <v>0</v>
      </c>
      <c r="O17" s="983">
        <f t="shared" si="4"/>
        <v>0</v>
      </c>
      <c r="P17" s="983">
        <f t="shared" si="4"/>
        <v>0</v>
      </c>
      <c r="Q17" s="983">
        <f t="shared" si="4"/>
        <v>0</v>
      </c>
      <c r="R17" s="983">
        <f t="shared" si="4"/>
        <v>0</v>
      </c>
      <c r="S17" s="983">
        <f t="shared" si="4"/>
        <v>0</v>
      </c>
    </row>
    <row r="18" spans="1:19">
      <c r="A18" s="465"/>
      <c r="B18" s="427" t="s">
        <v>44</v>
      </c>
      <c r="C18" s="463"/>
      <c r="D18" s="462"/>
      <c r="E18" s="462"/>
      <c r="F18" s="463">
        <f>SUM(F15:F17)</f>
        <v>0</v>
      </c>
      <c r="G18" s="430"/>
      <c r="H18" s="430"/>
      <c r="I18" s="430"/>
      <c r="J18" s="430"/>
      <c r="K18" s="430"/>
      <c r="L18" s="430"/>
      <c r="M18" s="430"/>
      <c r="N18" s="430">
        <f t="shared" ref="N18:S18" si="5">SUM(N17)</f>
        <v>0</v>
      </c>
      <c r="O18" s="430">
        <f t="shared" si="5"/>
        <v>0</v>
      </c>
      <c r="P18" s="430">
        <f t="shared" si="5"/>
        <v>0</v>
      </c>
      <c r="Q18" s="430">
        <f t="shared" si="5"/>
        <v>0</v>
      </c>
      <c r="R18" s="430">
        <f t="shared" si="5"/>
        <v>0</v>
      </c>
      <c r="S18" s="974">
        <f t="shared" si="5"/>
        <v>0</v>
      </c>
    </row>
    <row r="19" spans="1:19">
      <c r="A19" s="459"/>
      <c r="B19" s="415" t="s">
        <v>104</v>
      </c>
      <c r="C19" s="416"/>
      <c r="D19" s="420"/>
      <c r="E19" s="420"/>
      <c r="F19" s="416"/>
      <c r="G19" s="422"/>
      <c r="H19" s="166"/>
      <c r="I19" s="166"/>
      <c r="J19" s="166"/>
      <c r="K19" s="166"/>
      <c r="L19" s="166"/>
      <c r="M19" s="166"/>
      <c r="N19" s="166"/>
      <c r="O19" s="166"/>
      <c r="P19" s="166"/>
      <c r="Q19" s="166"/>
      <c r="R19" s="166"/>
      <c r="S19" s="166"/>
    </row>
    <row r="20" spans="1:19">
      <c r="A20" s="458"/>
      <c r="B20" s="420"/>
      <c r="C20" s="416"/>
      <c r="D20" s="420"/>
      <c r="E20" s="420"/>
      <c r="F20" s="416"/>
      <c r="G20" s="422"/>
      <c r="H20" s="982"/>
      <c r="I20" s="982"/>
      <c r="J20" s="982"/>
      <c r="K20" s="982"/>
      <c r="L20" s="982"/>
      <c r="M20" s="982"/>
      <c r="N20" s="982"/>
      <c r="O20" s="982"/>
      <c r="P20" s="982"/>
      <c r="Q20" s="982"/>
      <c r="R20" s="982"/>
      <c r="S20" s="982"/>
    </row>
    <row r="21" spans="1:19">
      <c r="A21" s="459">
        <v>3.1</v>
      </c>
      <c r="B21" s="420" t="s">
        <v>275</v>
      </c>
      <c r="C21" s="416"/>
      <c r="D21" s="420"/>
      <c r="E21" s="420"/>
      <c r="F21" s="416"/>
      <c r="G21" s="466"/>
      <c r="H21" s="971"/>
      <c r="I21" s="971"/>
      <c r="J21" s="971"/>
      <c r="K21" s="971"/>
      <c r="L21" s="971"/>
      <c r="M21" s="971"/>
      <c r="N21" s="971"/>
      <c r="O21" s="971"/>
      <c r="P21" s="971"/>
      <c r="Q21" s="971"/>
      <c r="R21" s="971"/>
      <c r="S21" s="971"/>
    </row>
    <row r="22" spans="1:19">
      <c r="A22" s="465"/>
      <c r="B22" s="427" t="s">
        <v>44</v>
      </c>
      <c r="C22" s="463"/>
      <c r="D22" s="462" t="s">
        <v>105</v>
      </c>
      <c r="E22" s="462"/>
      <c r="F22" s="463">
        <f>SUM(F19:F21)</f>
        <v>0</v>
      </c>
      <c r="G22" s="430"/>
      <c r="H22" s="430"/>
      <c r="I22" s="430"/>
      <c r="J22" s="430"/>
      <c r="K22" s="430"/>
      <c r="L22" s="430"/>
      <c r="M22" s="430"/>
      <c r="N22" s="430">
        <f t="shared" ref="N22:S22" si="6">SUM(N21:N21)</f>
        <v>0</v>
      </c>
      <c r="O22" s="430">
        <f t="shared" si="6"/>
        <v>0</v>
      </c>
      <c r="P22" s="430">
        <f t="shared" si="6"/>
        <v>0</v>
      </c>
      <c r="Q22" s="430">
        <f t="shared" si="6"/>
        <v>0</v>
      </c>
      <c r="R22" s="430">
        <f t="shared" si="6"/>
        <v>0</v>
      </c>
      <c r="S22" s="974">
        <f t="shared" si="6"/>
        <v>0</v>
      </c>
    </row>
    <row r="23" spans="1:19">
      <c r="A23" s="458"/>
      <c r="B23" s="415" t="s">
        <v>106</v>
      </c>
      <c r="C23" s="416"/>
      <c r="D23" s="420"/>
      <c r="E23" s="420"/>
      <c r="F23" s="416"/>
      <c r="G23" s="467"/>
      <c r="H23" s="971"/>
      <c r="I23" s="971"/>
      <c r="J23" s="971"/>
      <c r="K23" s="971"/>
      <c r="L23" s="971"/>
      <c r="M23" s="971"/>
      <c r="N23" s="971"/>
      <c r="O23" s="971"/>
      <c r="P23" s="971"/>
      <c r="Q23" s="971"/>
      <c r="R23" s="971"/>
      <c r="S23" s="971"/>
    </row>
    <row r="24" spans="1:19">
      <c r="A24" s="458"/>
      <c r="B24" s="420"/>
      <c r="C24" s="416"/>
      <c r="D24" s="420"/>
      <c r="E24" s="420"/>
      <c r="F24" s="416"/>
      <c r="G24" s="467"/>
      <c r="H24" s="971"/>
      <c r="I24" s="971"/>
      <c r="J24" s="971"/>
      <c r="K24" s="971"/>
      <c r="L24" s="971"/>
      <c r="M24" s="971"/>
      <c r="N24" s="971"/>
      <c r="O24" s="971"/>
      <c r="P24" s="971"/>
      <c r="Q24" s="971"/>
      <c r="R24" s="971"/>
      <c r="S24" s="971"/>
    </row>
    <row r="25" spans="1:19">
      <c r="A25" s="459">
        <v>4.2</v>
      </c>
      <c r="B25" s="420" t="s">
        <v>108</v>
      </c>
      <c r="C25" s="608">
        <v>0.02</v>
      </c>
      <c r="D25" s="134" t="str">
        <f>Inputs!$D$82</f>
        <v>Support staff</v>
      </c>
      <c r="E25" s="420">
        <v>1</v>
      </c>
      <c r="F25" s="416">
        <f>E25*C25</f>
        <v>0.02</v>
      </c>
      <c r="G25" s="467"/>
      <c r="H25" s="971">
        <f>Inputs!L$82</f>
        <v>68.441017362959727</v>
      </c>
      <c r="I25" s="971">
        <f>Inputs!M$82</f>
        <v>69.791189569063036</v>
      </c>
      <c r="J25" s="971">
        <f>Inputs!N$82</f>
        <v>71.02222509185215</v>
      </c>
      <c r="K25" s="971">
        <f>Inputs!O$82</f>
        <v>72.274974651437702</v>
      </c>
      <c r="L25" s="971">
        <f>Inputs!P$82</f>
        <v>73.549821258208297</v>
      </c>
      <c r="M25" s="971">
        <f>Inputs!Q$82</f>
        <v>74.847154678410959</v>
      </c>
      <c r="N25" s="971">
        <f t="shared" ref="N25:S25" si="7">H25*$F25</f>
        <v>1.3688203472591947</v>
      </c>
      <c r="O25" s="971">
        <f t="shared" si="7"/>
        <v>1.3958237913812608</v>
      </c>
      <c r="P25" s="971">
        <f t="shared" si="7"/>
        <v>1.4204445018370431</v>
      </c>
      <c r="Q25" s="971">
        <f t="shared" si="7"/>
        <v>1.4454994930287541</v>
      </c>
      <c r="R25" s="971">
        <f t="shared" si="7"/>
        <v>1.4709964251641661</v>
      </c>
      <c r="S25" s="971">
        <f t="shared" si="7"/>
        <v>1.4969430935682193</v>
      </c>
    </row>
    <row r="26" spans="1:19">
      <c r="A26" s="459"/>
      <c r="B26" s="420"/>
      <c r="C26" s="416"/>
      <c r="D26" s="420"/>
      <c r="E26" s="420"/>
      <c r="F26" s="416"/>
      <c r="G26" s="469"/>
      <c r="H26" s="984"/>
      <c r="I26" s="984"/>
      <c r="J26" s="984"/>
      <c r="K26" s="984"/>
      <c r="L26" s="984"/>
      <c r="M26" s="984"/>
      <c r="N26" s="984"/>
      <c r="O26" s="985"/>
      <c r="P26" s="985"/>
      <c r="Q26" s="985"/>
      <c r="R26" s="985"/>
      <c r="S26" s="985"/>
    </row>
    <row r="27" spans="1:19">
      <c r="A27" s="465"/>
      <c r="B27" s="427" t="s">
        <v>44</v>
      </c>
      <c r="C27" s="463">
        <f>SUM(C23:C26)</f>
        <v>0.02</v>
      </c>
      <c r="D27" s="462"/>
      <c r="E27" s="462"/>
      <c r="F27" s="463">
        <f>SUM(F23:F26)</f>
        <v>0.02</v>
      </c>
      <c r="G27" s="430"/>
      <c r="H27" s="430"/>
      <c r="I27" s="430"/>
      <c r="J27" s="430"/>
      <c r="K27" s="430"/>
      <c r="L27" s="430"/>
      <c r="M27" s="430"/>
      <c r="N27" s="430">
        <f t="shared" ref="N27:S27" si="8">SUM(N25:N25)</f>
        <v>1.3688203472591947</v>
      </c>
      <c r="O27" s="430">
        <f t="shared" si="8"/>
        <v>1.3958237913812608</v>
      </c>
      <c r="P27" s="430">
        <f t="shared" si="8"/>
        <v>1.4204445018370431</v>
      </c>
      <c r="Q27" s="430">
        <f t="shared" si="8"/>
        <v>1.4454994930287541</v>
      </c>
      <c r="R27" s="430">
        <f t="shared" si="8"/>
        <v>1.4709964251641661</v>
      </c>
      <c r="S27" s="974">
        <f t="shared" si="8"/>
        <v>1.4969430935682193</v>
      </c>
    </row>
    <row r="28" spans="1:19">
      <c r="A28" s="470"/>
      <c r="B28" s="442"/>
      <c r="C28" s="443"/>
      <c r="D28" s="398"/>
      <c r="E28" s="398"/>
      <c r="F28" s="471"/>
      <c r="G28" s="467"/>
      <c r="H28" s="971"/>
      <c r="I28" s="971"/>
      <c r="J28" s="971"/>
      <c r="K28" s="971"/>
      <c r="L28" s="971"/>
      <c r="M28" s="971"/>
      <c r="N28" s="971"/>
      <c r="O28" s="971"/>
      <c r="P28" s="971"/>
      <c r="Q28" s="971"/>
      <c r="R28" s="971"/>
      <c r="S28" s="971"/>
    </row>
    <row r="29" spans="1:19">
      <c r="A29" s="470"/>
      <c r="B29" s="988" t="s">
        <v>184</v>
      </c>
      <c r="C29" s="434">
        <f>SUM(C6:C27)/2</f>
        <v>0.10999999999999999</v>
      </c>
      <c r="D29" s="472"/>
      <c r="E29" s="472"/>
      <c r="F29" s="434">
        <f>SUM(F6:F27)/2</f>
        <v>0.10999999999999999</v>
      </c>
      <c r="G29" s="473"/>
      <c r="H29" s="986"/>
      <c r="I29" s="986"/>
      <c r="J29" s="986"/>
      <c r="K29" s="986"/>
      <c r="L29" s="986"/>
      <c r="M29" s="986"/>
      <c r="N29" s="986">
        <f t="shared" ref="N29:S29" si="9">N14+N18+N22+N27</f>
        <v>7.5285119099255695</v>
      </c>
      <c r="O29" s="986">
        <f t="shared" si="9"/>
        <v>7.6770308525969337</v>
      </c>
      <c r="P29" s="986">
        <f t="shared" si="9"/>
        <v>7.8124447601037366</v>
      </c>
      <c r="Q29" s="986">
        <f t="shared" si="9"/>
        <v>7.9502472116581462</v>
      </c>
      <c r="R29" s="986">
        <f t="shared" si="9"/>
        <v>8.0904803384029123</v>
      </c>
      <c r="S29" s="987">
        <f t="shared" si="9"/>
        <v>8.2331870146252051</v>
      </c>
    </row>
    <row r="30" spans="1:19">
      <c r="G30" s="437"/>
      <c r="H30"/>
      <c r="I30"/>
      <c r="J30"/>
      <c r="K30"/>
      <c r="L30"/>
      <c r="M30"/>
      <c r="N30"/>
      <c r="O30"/>
      <c r="P30"/>
      <c r="Q30"/>
      <c r="R30"/>
      <c r="S30"/>
    </row>
    <row r="31" spans="1:19">
      <c r="B31" s="988"/>
      <c r="G31" s="437"/>
      <c r="H31"/>
      <c r="I31"/>
      <c r="J31"/>
      <c r="K31"/>
      <c r="L31"/>
      <c r="M31"/>
      <c r="N31" s="605"/>
      <c r="O31" s="605"/>
      <c r="P31" s="605"/>
      <c r="Q31" s="605"/>
      <c r="R31" s="605"/>
      <c r="S31" s="605"/>
    </row>
    <row r="32" spans="1:19">
      <c r="G32" s="437"/>
      <c r="H32"/>
      <c r="I32"/>
      <c r="J32"/>
      <c r="K32"/>
      <c r="L32"/>
      <c r="M32"/>
      <c r="N32"/>
      <c r="O32"/>
      <c r="P32"/>
      <c r="Q32"/>
      <c r="R32"/>
      <c r="S32"/>
    </row>
    <row r="33" spans="2:19">
      <c r="G33" s="437"/>
      <c r="H33" s="2"/>
      <c r="I33" s="2"/>
      <c r="J33" s="2"/>
      <c r="K33" s="2"/>
      <c r="L33" s="2"/>
      <c r="M33" s="2"/>
      <c r="N33" s="2"/>
    </row>
    <row r="34" spans="2:19">
      <c r="G34" s="474"/>
    </row>
    <row r="35" spans="2:19">
      <c r="B35" s="354" t="s">
        <v>229</v>
      </c>
      <c r="C35" s="88"/>
      <c r="D35" s="88"/>
      <c r="E35" s="88"/>
      <c r="F35" s="158"/>
      <c r="G35" s="158"/>
      <c r="H35" s="979"/>
      <c r="I35" s="979"/>
      <c r="J35" s="979"/>
      <c r="K35" s="979"/>
      <c r="L35" s="979"/>
      <c r="M35" s="979"/>
      <c r="N35" s="979">
        <f>N29-N36</f>
        <v>7.5285119099255695</v>
      </c>
      <c r="O35" s="979">
        <f t="shared" ref="O35:S35" si="10">O29-O36</f>
        <v>7.6770308525969337</v>
      </c>
      <c r="P35" s="979">
        <f t="shared" si="10"/>
        <v>7.8124447601037366</v>
      </c>
      <c r="Q35" s="979">
        <f t="shared" si="10"/>
        <v>7.9502472116581462</v>
      </c>
      <c r="R35" s="979">
        <f t="shared" si="10"/>
        <v>8.0904803384029123</v>
      </c>
      <c r="S35" s="979">
        <f t="shared" si="10"/>
        <v>8.2331870146252051</v>
      </c>
    </row>
    <row r="36" spans="2:19">
      <c r="B36" s="354" t="s">
        <v>43</v>
      </c>
      <c r="C36" s="88"/>
      <c r="D36" s="88"/>
      <c r="E36" s="88"/>
      <c r="F36" s="158"/>
      <c r="G36" s="158"/>
      <c r="H36" s="979"/>
      <c r="I36" s="979"/>
      <c r="J36" s="979"/>
      <c r="K36" s="979"/>
      <c r="L36" s="979"/>
      <c r="M36" s="979"/>
      <c r="N36" s="979"/>
      <c r="O36" s="979"/>
      <c r="P36" s="979"/>
      <c r="Q36" s="979"/>
      <c r="R36" s="979"/>
      <c r="S36" s="979"/>
    </row>
    <row r="37" spans="2:19">
      <c r="B37" s="354" t="s">
        <v>232</v>
      </c>
      <c r="C37" s="88"/>
      <c r="D37" s="88"/>
      <c r="E37" s="88"/>
      <c r="F37" s="158"/>
      <c r="G37" s="158"/>
      <c r="H37" s="979"/>
      <c r="I37" s="979"/>
      <c r="J37" s="979"/>
      <c r="K37" s="979"/>
      <c r="L37" s="979"/>
      <c r="M37" s="979"/>
      <c r="N37" s="980"/>
      <c r="O37" s="980"/>
      <c r="P37" s="980"/>
      <c r="Q37" s="980"/>
      <c r="R37" s="980"/>
      <c r="S37" s="980"/>
    </row>
    <row r="38" spans="2:19">
      <c r="B38" s="354" t="s">
        <v>238</v>
      </c>
      <c r="C38" s="88"/>
      <c r="D38" s="88"/>
      <c r="E38" s="88"/>
      <c r="F38" s="158"/>
      <c r="G38" s="158"/>
      <c r="H38" s="979"/>
      <c r="I38" s="979"/>
      <c r="J38" s="979"/>
      <c r="K38" s="979"/>
      <c r="L38" s="979"/>
      <c r="M38" s="979"/>
      <c r="N38" s="979">
        <f>SUM(N39,N35:N37)*(Inputs!$M$27)</f>
        <v>0.99293543580008325</v>
      </c>
      <c r="O38" s="979">
        <f>SUM(O39,O35:O37)*(Inputs!$M$27)</f>
        <v>1.0125235991490096</v>
      </c>
      <c r="P38" s="979">
        <f>SUM(P39,P35:P37)*(Inputs!$M$27)</f>
        <v>1.0303833394100819</v>
      </c>
      <c r="Q38" s="979">
        <f>SUM(Q39,Q35:Q37)*(Inputs!$M$27)</f>
        <v>1.0485581047455927</v>
      </c>
      <c r="R38" s="979">
        <f>SUM(R39,R35:R37)*(Inputs!$M$27)</f>
        <v>1.0670534518319599</v>
      </c>
      <c r="S38" s="979">
        <f>SUM(S39,S35:S37)*(Inputs!$M$27)</f>
        <v>1.0858750353589184</v>
      </c>
    </row>
    <row r="39" spans="2:19">
      <c r="B39" s="354" t="s">
        <v>237</v>
      </c>
      <c r="C39" s="88"/>
      <c r="D39" s="88"/>
      <c r="E39" s="88"/>
      <c r="F39" s="158"/>
      <c r="G39" s="158"/>
      <c r="H39" s="979"/>
      <c r="I39" s="979"/>
      <c r="J39" s="979"/>
      <c r="K39" s="979"/>
      <c r="L39" s="979"/>
      <c r="M39" s="979"/>
      <c r="N39" s="979">
        <f>SUM(N35:N37)*(Inputs!$M$26)</f>
        <v>0.6775660718933012</v>
      </c>
      <c r="O39" s="979">
        <f>SUM(O35:O37)*(Inputs!$M$26)</f>
        <v>0.690932776733724</v>
      </c>
      <c r="P39" s="979">
        <f>SUM(P35:P37)*(Inputs!$M$26)</f>
        <v>0.7031200284093363</v>
      </c>
      <c r="Q39" s="979">
        <f>SUM(Q35:Q37)*(Inputs!$M$26)</f>
        <v>0.71552224904923312</v>
      </c>
      <c r="R39" s="979">
        <f>SUM(R35:R37)*(Inputs!$M$26)</f>
        <v>0.72814323045626206</v>
      </c>
      <c r="S39" s="979">
        <f>SUM(S35:S37)*(Inputs!$M$26)</f>
        <v>0.74098683131626841</v>
      </c>
    </row>
    <row r="40" spans="2:19">
      <c r="B40" s="989" t="s">
        <v>85</v>
      </c>
      <c r="C40" s="88"/>
      <c r="D40" s="88"/>
      <c r="E40" s="88"/>
      <c r="F40" s="158"/>
      <c r="G40" s="158"/>
      <c r="N40" s="979">
        <f>SUM(N35:N39)*Inputs!$M$28</f>
        <v>0.64393093923332678</v>
      </c>
      <c r="O40" s="979">
        <f>SUM(O35:O39)*Inputs!$M$28</f>
        <v>0.65663410599357674</v>
      </c>
      <c r="P40" s="979">
        <f>SUM(P35:P39)*Inputs!$M$28</f>
        <v>0.66821636895462089</v>
      </c>
      <c r="Q40" s="979">
        <f>SUM(Q35:Q39)*Inputs!$M$28</f>
        <v>0.68000292958170816</v>
      </c>
      <c r="R40" s="979">
        <f>SUM(R35:R39)*Inputs!$M$28</f>
        <v>0.69199739144837946</v>
      </c>
      <c r="S40" s="979">
        <f>SUM(S35:S39)*Inputs!$M$28</f>
        <v>0.70420342169102756</v>
      </c>
    </row>
    <row r="41" spans="2:19">
      <c r="B41" s="989"/>
      <c r="N41" s="606"/>
      <c r="O41" s="606"/>
      <c r="P41" s="606"/>
      <c r="Q41" s="606"/>
      <c r="R41" s="606"/>
      <c r="S41" s="606"/>
    </row>
    <row r="42" spans="2:19">
      <c r="B42" s="988" t="s">
        <v>527</v>
      </c>
      <c r="N42" s="448">
        <f>SUM(N35:N41)</f>
        <v>9.8429443568522803</v>
      </c>
      <c r="O42" s="448">
        <f t="shared" ref="O42:S42" si="11">SUM(O35:O41)</f>
        <v>10.037121334473245</v>
      </c>
      <c r="P42" s="448">
        <f t="shared" si="11"/>
        <v>10.214164496877775</v>
      </c>
      <c r="Q42" s="448">
        <f t="shared" si="11"/>
        <v>10.39433049503468</v>
      </c>
      <c r="R42" s="448">
        <f t="shared" si="11"/>
        <v>10.577674412139514</v>
      </c>
      <c r="S42" s="448">
        <f t="shared" si="11"/>
        <v>10.764252302991419</v>
      </c>
    </row>
    <row r="43" spans="2:19">
      <c r="B43" s="990" t="s">
        <v>39</v>
      </c>
      <c r="H43" s="979"/>
      <c r="I43" s="980"/>
      <c r="J43" s="980"/>
      <c r="K43" s="980"/>
      <c r="L43" s="980"/>
      <c r="M43" s="980"/>
      <c r="N43" s="981">
        <f>(N29*(1+Inputs!$M$29))-N42</f>
        <v>0</v>
      </c>
      <c r="O43" s="981">
        <f>(O29*(1+Inputs!$M$29))-O42</f>
        <v>0</v>
      </c>
      <c r="P43" s="981">
        <f>(P29*(1+Inputs!$M$29))-P42</f>
        <v>0</v>
      </c>
      <c r="Q43" s="981">
        <f>(Q29*(1+Inputs!$M$29))-Q42</f>
        <v>0</v>
      </c>
      <c r="R43" s="981">
        <f>(R29*(1+Inputs!$M$29))-R42</f>
        <v>0</v>
      </c>
      <c r="S43" s="981">
        <f>(S29*(1+Inputs!$M$29))-S42</f>
        <v>0</v>
      </c>
    </row>
  </sheetData>
  <dataConsolidate/>
  <mergeCells count="3">
    <mergeCell ref="A1:N1"/>
    <mergeCell ref="N3:S3"/>
    <mergeCell ref="H3:M3"/>
  </mergeCells>
  <pageMargins left="0.39370078740157483" right="0.39370078740157483" top="0.39370078740157483" bottom="0.98425196850393704" header="0.51181102362204722" footer="0.51181102362204722"/>
  <pageSetup paperSize="9" scale="59" orientation="landscape" r:id="rId1"/>
  <headerFooter alignWithMargins="0">
    <oddFooter>&amp;C&amp;P</oddFooter>
  </headerFooter>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theme="1"/>
    <pageSetUpPr fitToPage="1"/>
  </sheetPr>
  <dimension ref="A1:S50"/>
  <sheetViews>
    <sheetView showGridLines="0" zoomScale="70" zoomScaleNormal="70" workbookViewId="0">
      <selection sqref="A1:N1"/>
    </sheetView>
  </sheetViews>
  <sheetFormatPr defaultRowHeight="12.75"/>
  <cols>
    <col min="1" max="1" width="9.140625" style="2"/>
    <col min="2" max="2" width="61.7109375" style="2" bestFit="1" customWidth="1"/>
    <col min="3" max="3" width="9.140625" style="2"/>
    <col min="4" max="4" width="12.42578125" style="2" bestFit="1" customWidth="1"/>
    <col min="5" max="5" width="7.28515625" style="2" bestFit="1" customWidth="1"/>
    <col min="6" max="6" width="9.140625" style="447"/>
    <col min="7" max="7" width="2.42578125" style="439" customWidth="1"/>
    <col min="8" max="13" width="10" style="396" customWidth="1"/>
    <col min="14" max="14" width="10" style="439" customWidth="1"/>
    <col min="15" max="19" width="10" style="2" customWidth="1"/>
    <col min="20" max="262" width="9.140625" style="2"/>
    <col min="263" max="263" width="61.7109375" style="2" bestFit="1" customWidth="1"/>
    <col min="264" max="264" width="9.140625" style="2"/>
    <col min="265" max="265" width="19.42578125" style="2" bestFit="1" customWidth="1"/>
    <col min="266" max="266" width="7.28515625" style="2" bestFit="1" customWidth="1"/>
    <col min="267" max="267" width="9.140625" style="2"/>
    <col min="268" max="268" width="2.42578125" style="2" customWidth="1"/>
    <col min="269" max="270" width="14.7109375" style="2" customWidth="1"/>
    <col min="271" max="518" width="9.140625" style="2"/>
    <col min="519" max="519" width="61.7109375" style="2" bestFit="1" customWidth="1"/>
    <col min="520" max="520" width="9.140625" style="2"/>
    <col min="521" max="521" width="19.42578125" style="2" bestFit="1" customWidth="1"/>
    <col min="522" max="522" width="7.28515625" style="2" bestFit="1" customWidth="1"/>
    <col min="523" max="523" width="9.140625" style="2"/>
    <col min="524" max="524" width="2.42578125" style="2" customWidth="1"/>
    <col min="525" max="526" width="14.7109375" style="2" customWidth="1"/>
    <col min="527" max="774" width="9.140625" style="2"/>
    <col min="775" max="775" width="61.7109375" style="2" bestFit="1" customWidth="1"/>
    <col min="776" max="776" width="9.140625" style="2"/>
    <col min="777" max="777" width="19.42578125" style="2" bestFit="1" customWidth="1"/>
    <col min="778" max="778" width="7.28515625" style="2" bestFit="1" customWidth="1"/>
    <col min="779" max="779" width="9.140625" style="2"/>
    <col min="780" max="780" width="2.42578125" style="2" customWidth="1"/>
    <col min="781" max="782" width="14.7109375" style="2" customWidth="1"/>
    <col min="783" max="1030" width="9.140625" style="2"/>
    <col min="1031" max="1031" width="61.7109375" style="2" bestFit="1" customWidth="1"/>
    <col min="1032" max="1032" width="9.140625" style="2"/>
    <col min="1033" max="1033" width="19.42578125" style="2" bestFit="1" customWidth="1"/>
    <col min="1034" max="1034" width="7.28515625" style="2" bestFit="1" customWidth="1"/>
    <col min="1035" max="1035" width="9.140625" style="2"/>
    <col min="1036" max="1036" width="2.42578125" style="2" customWidth="1"/>
    <col min="1037" max="1038" width="14.7109375" style="2" customWidth="1"/>
    <col min="1039" max="1286" width="9.140625" style="2"/>
    <col min="1287" max="1287" width="61.7109375" style="2" bestFit="1" customWidth="1"/>
    <col min="1288" max="1288" width="9.140625" style="2"/>
    <col min="1289" max="1289" width="19.42578125" style="2" bestFit="1" customWidth="1"/>
    <col min="1290" max="1290" width="7.28515625" style="2" bestFit="1" customWidth="1"/>
    <col min="1291" max="1291" width="9.140625" style="2"/>
    <col min="1292" max="1292" width="2.42578125" style="2" customWidth="1"/>
    <col min="1293" max="1294" width="14.7109375" style="2" customWidth="1"/>
    <col min="1295" max="1542" width="9.140625" style="2"/>
    <col min="1543" max="1543" width="61.7109375" style="2" bestFit="1" customWidth="1"/>
    <col min="1544" max="1544" width="9.140625" style="2"/>
    <col min="1545" max="1545" width="19.42578125" style="2" bestFit="1" customWidth="1"/>
    <col min="1546" max="1546" width="7.28515625" style="2" bestFit="1" customWidth="1"/>
    <col min="1547" max="1547" width="9.140625" style="2"/>
    <col min="1548" max="1548" width="2.42578125" style="2" customWidth="1"/>
    <col min="1549" max="1550" width="14.7109375" style="2" customWidth="1"/>
    <col min="1551" max="1798" width="9.140625" style="2"/>
    <col min="1799" max="1799" width="61.7109375" style="2" bestFit="1" customWidth="1"/>
    <col min="1800" max="1800" width="9.140625" style="2"/>
    <col min="1801" max="1801" width="19.42578125" style="2" bestFit="1" customWidth="1"/>
    <col min="1802" max="1802" width="7.28515625" style="2" bestFit="1" customWidth="1"/>
    <col min="1803" max="1803" width="9.140625" style="2"/>
    <col min="1804" max="1804" width="2.42578125" style="2" customWidth="1"/>
    <col min="1805" max="1806" width="14.7109375" style="2" customWidth="1"/>
    <col min="1807" max="2054" width="9.140625" style="2"/>
    <col min="2055" max="2055" width="61.7109375" style="2" bestFit="1" customWidth="1"/>
    <col min="2056" max="2056" width="9.140625" style="2"/>
    <col min="2057" max="2057" width="19.42578125" style="2" bestFit="1" customWidth="1"/>
    <col min="2058" max="2058" width="7.28515625" style="2" bestFit="1" customWidth="1"/>
    <col min="2059" max="2059" width="9.140625" style="2"/>
    <col min="2060" max="2060" width="2.42578125" style="2" customWidth="1"/>
    <col min="2061" max="2062" width="14.7109375" style="2" customWidth="1"/>
    <col min="2063" max="2310" width="9.140625" style="2"/>
    <col min="2311" max="2311" width="61.7109375" style="2" bestFit="1" customWidth="1"/>
    <col min="2312" max="2312" width="9.140625" style="2"/>
    <col min="2313" max="2313" width="19.42578125" style="2" bestFit="1" customWidth="1"/>
    <col min="2314" max="2314" width="7.28515625" style="2" bestFit="1" customWidth="1"/>
    <col min="2315" max="2315" width="9.140625" style="2"/>
    <col min="2316" max="2316" width="2.42578125" style="2" customWidth="1"/>
    <col min="2317" max="2318" width="14.7109375" style="2" customWidth="1"/>
    <col min="2319" max="2566" width="9.140625" style="2"/>
    <col min="2567" max="2567" width="61.7109375" style="2" bestFit="1" customWidth="1"/>
    <col min="2568" max="2568" width="9.140625" style="2"/>
    <col min="2569" max="2569" width="19.42578125" style="2" bestFit="1" customWidth="1"/>
    <col min="2570" max="2570" width="7.28515625" style="2" bestFit="1" customWidth="1"/>
    <col min="2571" max="2571" width="9.140625" style="2"/>
    <col min="2572" max="2572" width="2.42578125" style="2" customWidth="1"/>
    <col min="2573" max="2574" width="14.7109375" style="2" customWidth="1"/>
    <col min="2575" max="2822" width="9.140625" style="2"/>
    <col min="2823" max="2823" width="61.7109375" style="2" bestFit="1" customWidth="1"/>
    <col min="2824" max="2824" width="9.140625" style="2"/>
    <col min="2825" max="2825" width="19.42578125" style="2" bestFit="1" customWidth="1"/>
    <col min="2826" max="2826" width="7.28515625" style="2" bestFit="1" customWidth="1"/>
    <col min="2827" max="2827" width="9.140625" style="2"/>
    <col min="2828" max="2828" width="2.42578125" style="2" customWidth="1"/>
    <col min="2829" max="2830" width="14.7109375" style="2" customWidth="1"/>
    <col min="2831" max="3078" width="9.140625" style="2"/>
    <col min="3079" max="3079" width="61.7109375" style="2" bestFit="1" customWidth="1"/>
    <col min="3080" max="3080" width="9.140625" style="2"/>
    <col min="3081" max="3081" width="19.42578125" style="2" bestFit="1" customWidth="1"/>
    <col min="3082" max="3082" width="7.28515625" style="2" bestFit="1" customWidth="1"/>
    <col min="3083" max="3083" width="9.140625" style="2"/>
    <col min="3084" max="3084" width="2.42578125" style="2" customWidth="1"/>
    <col min="3085" max="3086" width="14.7109375" style="2" customWidth="1"/>
    <col min="3087" max="3334" width="9.140625" style="2"/>
    <col min="3335" max="3335" width="61.7109375" style="2" bestFit="1" customWidth="1"/>
    <col min="3336" max="3336" width="9.140625" style="2"/>
    <col min="3337" max="3337" width="19.42578125" style="2" bestFit="1" customWidth="1"/>
    <col min="3338" max="3338" width="7.28515625" style="2" bestFit="1" customWidth="1"/>
    <col min="3339" max="3339" width="9.140625" style="2"/>
    <col min="3340" max="3340" width="2.42578125" style="2" customWidth="1"/>
    <col min="3341" max="3342" width="14.7109375" style="2" customWidth="1"/>
    <col min="3343" max="3590" width="9.140625" style="2"/>
    <col min="3591" max="3591" width="61.7109375" style="2" bestFit="1" customWidth="1"/>
    <col min="3592" max="3592" width="9.140625" style="2"/>
    <col min="3593" max="3593" width="19.42578125" style="2" bestFit="1" customWidth="1"/>
    <col min="3594" max="3594" width="7.28515625" style="2" bestFit="1" customWidth="1"/>
    <col min="3595" max="3595" width="9.140625" style="2"/>
    <col min="3596" max="3596" width="2.42578125" style="2" customWidth="1"/>
    <col min="3597" max="3598" width="14.7109375" style="2" customWidth="1"/>
    <col min="3599" max="3846" width="9.140625" style="2"/>
    <col min="3847" max="3847" width="61.7109375" style="2" bestFit="1" customWidth="1"/>
    <col min="3848" max="3848" width="9.140625" style="2"/>
    <col min="3849" max="3849" width="19.42578125" style="2" bestFit="1" customWidth="1"/>
    <col min="3850" max="3850" width="7.28515625" style="2" bestFit="1" customWidth="1"/>
    <col min="3851" max="3851" width="9.140625" style="2"/>
    <col min="3852" max="3852" width="2.42578125" style="2" customWidth="1"/>
    <col min="3853" max="3854" width="14.7109375" style="2" customWidth="1"/>
    <col min="3855" max="4102" width="9.140625" style="2"/>
    <col min="4103" max="4103" width="61.7109375" style="2" bestFit="1" customWidth="1"/>
    <col min="4104" max="4104" width="9.140625" style="2"/>
    <col min="4105" max="4105" width="19.42578125" style="2" bestFit="1" customWidth="1"/>
    <col min="4106" max="4106" width="7.28515625" style="2" bestFit="1" customWidth="1"/>
    <col min="4107" max="4107" width="9.140625" style="2"/>
    <col min="4108" max="4108" width="2.42578125" style="2" customWidth="1"/>
    <col min="4109" max="4110" width="14.7109375" style="2" customWidth="1"/>
    <col min="4111" max="4358" width="9.140625" style="2"/>
    <col min="4359" max="4359" width="61.7109375" style="2" bestFit="1" customWidth="1"/>
    <col min="4360" max="4360" width="9.140625" style="2"/>
    <col min="4361" max="4361" width="19.42578125" style="2" bestFit="1" customWidth="1"/>
    <col min="4362" max="4362" width="7.28515625" style="2" bestFit="1" customWidth="1"/>
    <col min="4363" max="4363" width="9.140625" style="2"/>
    <col min="4364" max="4364" width="2.42578125" style="2" customWidth="1"/>
    <col min="4365" max="4366" width="14.7109375" style="2" customWidth="1"/>
    <col min="4367" max="4614" width="9.140625" style="2"/>
    <col min="4615" max="4615" width="61.7109375" style="2" bestFit="1" customWidth="1"/>
    <col min="4616" max="4616" width="9.140625" style="2"/>
    <col min="4617" max="4617" width="19.42578125" style="2" bestFit="1" customWidth="1"/>
    <col min="4618" max="4618" width="7.28515625" style="2" bestFit="1" customWidth="1"/>
    <col min="4619" max="4619" width="9.140625" style="2"/>
    <col min="4620" max="4620" width="2.42578125" style="2" customWidth="1"/>
    <col min="4621" max="4622" width="14.7109375" style="2" customWidth="1"/>
    <col min="4623" max="4870" width="9.140625" style="2"/>
    <col min="4871" max="4871" width="61.7109375" style="2" bestFit="1" customWidth="1"/>
    <col min="4872" max="4872" width="9.140625" style="2"/>
    <col min="4873" max="4873" width="19.42578125" style="2" bestFit="1" customWidth="1"/>
    <col min="4874" max="4874" width="7.28515625" style="2" bestFit="1" customWidth="1"/>
    <col min="4875" max="4875" width="9.140625" style="2"/>
    <col min="4876" max="4876" width="2.42578125" style="2" customWidth="1"/>
    <col min="4877" max="4878" width="14.7109375" style="2" customWidth="1"/>
    <col min="4879" max="5126" width="9.140625" style="2"/>
    <col min="5127" max="5127" width="61.7109375" style="2" bestFit="1" customWidth="1"/>
    <col min="5128" max="5128" width="9.140625" style="2"/>
    <col min="5129" max="5129" width="19.42578125" style="2" bestFit="1" customWidth="1"/>
    <col min="5130" max="5130" width="7.28515625" style="2" bestFit="1" customWidth="1"/>
    <col min="5131" max="5131" width="9.140625" style="2"/>
    <col min="5132" max="5132" width="2.42578125" style="2" customWidth="1"/>
    <col min="5133" max="5134" width="14.7109375" style="2" customWidth="1"/>
    <col min="5135" max="5382" width="9.140625" style="2"/>
    <col min="5383" max="5383" width="61.7109375" style="2" bestFit="1" customWidth="1"/>
    <col min="5384" max="5384" width="9.140625" style="2"/>
    <col min="5385" max="5385" width="19.42578125" style="2" bestFit="1" customWidth="1"/>
    <col min="5386" max="5386" width="7.28515625" style="2" bestFit="1" customWidth="1"/>
    <col min="5387" max="5387" width="9.140625" style="2"/>
    <col min="5388" max="5388" width="2.42578125" style="2" customWidth="1"/>
    <col min="5389" max="5390" width="14.7109375" style="2" customWidth="1"/>
    <col min="5391" max="5638" width="9.140625" style="2"/>
    <col min="5639" max="5639" width="61.7109375" style="2" bestFit="1" customWidth="1"/>
    <col min="5640" max="5640" width="9.140625" style="2"/>
    <col min="5641" max="5641" width="19.42578125" style="2" bestFit="1" customWidth="1"/>
    <col min="5642" max="5642" width="7.28515625" style="2" bestFit="1" customWidth="1"/>
    <col min="5643" max="5643" width="9.140625" style="2"/>
    <col min="5644" max="5644" width="2.42578125" style="2" customWidth="1"/>
    <col min="5645" max="5646" width="14.7109375" style="2" customWidth="1"/>
    <col min="5647" max="5894" width="9.140625" style="2"/>
    <col min="5895" max="5895" width="61.7109375" style="2" bestFit="1" customWidth="1"/>
    <col min="5896" max="5896" width="9.140625" style="2"/>
    <col min="5897" max="5897" width="19.42578125" style="2" bestFit="1" customWidth="1"/>
    <col min="5898" max="5898" width="7.28515625" style="2" bestFit="1" customWidth="1"/>
    <col min="5899" max="5899" width="9.140625" style="2"/>
    <col min="5900" max="5900" width="2.42578125" style="2" customWidth="1"/>
    <col min="5901" max="5902" width="14.7109375" style="2" customWidth="1"/>
    <col min="5903" max="6150" width="9.140625" style="2"/>
    <col min="6151" max="6151" width="61.7109375" style="2" bestFit="1" customWidth="1"/>
    <col min="6152" max="6152" width="9.140625" style="2"/>
    <col min="6153" max="6153" width="19.42578125" style="2" bestFit="1" customWidth="1"/>
    <col min="6154" max="6154" width="7.28515625" style="2" bestFit="1" customWidth="1"/>
    <col min="6155" max="6155" width="9.140625" style="2"/>
    <col min="6156" max="6156" width="2.42578125" style="2" customWidth="1"/>
    <col min="6157" max="6158" width="14.7109375" style="2" customWidth="1"/>
    <col min="6159" max="6406" width="9.140625" style="2"/>
    <col min="6407" max="6407" width="61.7109375" style="2" bestFit="1" customWidth="1"/>
    <col min="6408" max="6408" width="9.140625" style="2"/>
    <col min="6409" max="6409" width="19.42578125" style="2" bestFit="1" customWidth="1"/>
    <col min="6410" max="6410" width="7.28515625" style="2" bestFit="1" customWidth="1"/>
    <col min="6411" max="6411" width="9.140625" style="2"/>
    <col min="6412" max="6412" width="2.42578125" style="2" customWidth="1"/>
    <col min="6413" max="6414" width="14.7109375" style="2" customWidth="1"/>
    <col min="6415" max="6662" width="9.140625" style="2"/>
    <col min="6663" max="6663" width="61.7109375" style="2" bestFit="1" customWidth="1"/>
    <col min="6664" max="6664" width="9.140625" style="2"/>
    <col min="6665" max="6665" width="19.42578125" style="2" bestFit="1" customWidth="1"/>
    <col min="6666" max="6666" width="7.28515625" style="2" bestFit="1" customWidth="1"/>
    <col min="6667" max="6667" width="9.140625" style="2"/>
    <col min="6668" max="6668" width="2.42578125" style="2" customWidth="1"/>
    <col min="6669" max="6670" width="14.7109375" style="2" customWidth="1"/>
    <col min="6671" max="6918" width="9.140625" style="2"/>
    <col min="6919" max="6919" width="61.7109375" style="2" bestFit="1" customWidth="1"/>
    <col min="6920" max="6920" width="9.140625" style="2"/>
    <col min="6921" max="6921" width="19.42578125" style="2" bestFit="1" customWidth="1"/>
    <col min="6922" max="6922" width="7.28515625" style="2" bestFit="1" customWidth="1"/>
    <col min="6923" max="6923" width="9.140625" style="2"/>
    <col min="6924" max="6924" width="2.42578125" style="2" customWidth="1"/>
    <col min="6925" max="6926" width="14.7109375" style="2" customWidth="1"/>
    <col min="6927" max="7174" width="9.140625" style="2"/>
    <col min="7175" max="7175" width="61.7109375" style="2" bestFit="1" customWidth="1"/>
    <col min="7176" max="7176" width="9.140625" style="2"/>
    <col min="7177" max="7177" width="19.42578125" style="2" bestFit="1" customWidth="1"/>
    <col min="7178" max="7178" width="7.28515625" style="2" bestFit="1" customWidth="1"/>
    <col min="7179" max="7179" width="9.140625" style="2"/>
    <col min="7180" max="7180" width="2.42578125" style="2" customWidth="1"/>
    <col min="7181" max="7182" width="14.7109375" style="2" customWidth="1"/>
    <col min="7183" max="7430" width="9.140625" style="2"/>
    <col min="7431" max="7431" width="61.7109375" style="2" bestFit="1" customWidth="1"/>
    <col min="7432" max="7432" width="9.140625" style="2"/>
    <col min="7433" max="7433" width="19.42578125" style="2" bestFit="1" customWidth="1"/>
    <col min="7434" max="7434" width="7.28515625" style="2" bestFit="1" customWidth="1"/>
    <col min="7435" max="7435" width="9.140625" style="2"/>
    <col min="7436" max="7436" width="2.42578125" style="2" customWidth="1"/>
    <col min="7437" max="7438" width="14.7109375" style="2" customWidth="1"/>
    <col min="7439" max="7686" width="9.140625" style="2"/>
    <col min="7687" max="7687" width="61.7109375" style="2" bestFit="1" customWidth="1"/>
    <col min="7688" max="7688" width="9.140625" style="2"/>
    <col min="7689" max="7689" width="19.42578125" style="2" bestFit="1" customWidth="1"/>
    <col min="7690" max="7690" width="7.28515625" style="2" bestFit="1" customWidth="1"/>
    <col min="7691" max="7691" width="9.140625" style="2"/>
    <col min="7692" max="7692" width="2.42578125" style="2" customWidth="1"/>
    <col min="7693" max="7694" width="14.7109375" style="2" customWidth="1"/>
    <col min="7695" max="7942" width="9.140625" style="2"/>
    <col min="7943" max="7943" width="61.7109375" style="2" bestFit="1" customWidth="1"/>
    <col min="7944" max="7944" width="9.140625" style="2"/>
    <col min="7945" max="7945" width="19.42578125" style="2" bestFit="1" customWidth="1"/>
    <col min="7946" max="7946" width="7.28515625" style="2" bestFit="1" customWidth="1"/>
    <col min="7947" max="7947" width="9.140625" style="2"/>
    <col min="7948" max="7948" width="2.42578125" style="2" customWidth="1"/>
    <col min="7949" max="7950" width="14.7109375" style="2" customWidth="1"/>
    <col min="7951" max="8198" width="9.140625" style="2"/>
    <col min="8199" max="8199" width="61.7109375" style="2" bestFit="1" customWidth="1"/>
    <col min="8200" max="8200" width="9.140625" style="2"/>
    <col min="8201" max="8201" width="19.42578125" style="2" bestFit="1" customWidth="1"/>
    <col min="8202" max="8202" width="7.28515625" style="2" bestFit="1" customWidth="1"/>
    <col min="8203" max="8203" width="9.140625" style="2"/>
    <col min="8204" max="8204" width="2.42578125" style="2" customWidth="1"/>
    <col min="8205" max="8206" width="14.7109375" style="2" customWidth="1"/>
    <col min="8207" max="8454" width="9.140625" style="2"/>
    <col min="8455" max="8455" width="61.7109375" style="2" bestFit="1" customWidth="1"/>
    <col min="8456" max="8456" width="9.140625" style="2"/>
    <col min="8457" max="8457" width="19.42578125" style="2" bestFit="1" customWidth="1"/>
    <col min="8458" max="8458" width="7.28515625" style="2" bestFit="1" customWidth="1"/>
    <col min="8459" max="8459" width="9.140625" style="2"/>
    <col min="8460" max="8460" width="2.42578125" style="2" customWidth="1"/>
    <col min="8461" max="8462" width="14.7109375" style="2" customWidth="1"/>
    <col min="8463" max="8710" width="9.140625" style="2"/>
    <col min="8711" max="8711" width="61.7109375" style="2" bestFit="1" customWidth="1"/>
    <col min="8712" max="8712" width="9.140625" style="2"/>
    <col min="8713" max="8713" width="19.42578125" style="2" bestFit="1" customWidth="1"/>
    <col min="8714" max="8714" width="7.28515625" style="2" bestFit="1" customWidth="1"/>
    <col min="8715" max="8715" width="9.140625" style="2"/>
    <col min="8716" max="8716" width="2.42578125" style="2" customWidth="1"/>
    <col min="8717" max="8718" width="14.7109375" style="2" customWidth="1"/>
    <col min="8719" max="8966" width="9.140625" style="2"/>
    <col min="8967" max="8967" width="61.7109375" style="2" bestFit="1" customWidth="1"/>
    <col min="8968" max="8968" width="9.140625" style="2"/>
    <col min="8969" max="8969" width="19.42578125" style="2" bestFit="1" customWidth="1"/>
    <col min="8970" max="8970" width="7.28515625" style="2" bestFit="1" customWidth="1"/>
    <col min="8971" max="8971" width="9.140625" style="2"/>
    <col min="8972" max="8972" width="2.42578125" style="2" customWidth="1"/>
    <col min="8973" max="8974" width="14.7109375" style="2" customWidth="1"/>
    <col min="8975" max="9222" width="9.140625" style="2"/>
    <col min="9223" max="9223" width="61.7109375" style="2" bestFit="1" customWidth="1"/>
    <col min="9224" max="9224" width="9.140625" style="2"/>
    <col min="9225" max="9225" width="19.42578125" style="2" bestFit="1" customWidth="1"/>
    <col min="9226" max="9226" width="7.28515625" style="2" bestFit="1" customWidth="1"/>
    <col min="9227" max="9227" width="9.140625" style="2"/>
    <col min="9228" max="9228" width="2.42578125" style="2" customWidth="1"/>
    <col min="9229" max="9230" width="14.7109375" style="2" customWidth="1"/>
    <col min="9231" max="9478" width="9.140625" style="2"/>
    <col min="9479" max="9479" width="61.7109375" style="2" bestFit="1" customWidth="1"/>
    <col min="9480" max="9480" width="9.140625" style="2"/>
    <col min="9481" max="9481" width="19.42578125" style="2" bestFit="1" customWidth="1"/>
    <col min="9482" max="9482" width="7.28515625" style="2" bestFit="1" customWidth="1"/>
    <col min="9483" max="9483" width="9.140625" style="2"/>
    <col min="9484" max="9484" width="2.42578125" style="2" customWidth="1"/>
    <col min="9485" max="9486" width="14.7109375" style="2" customWidth="1"/>
    <col min="9487" max="9734" width="9.140625" style="2"/>
    <col min="9735" max="9735" width="61.7109375" style="2" bestFit="1" customWidth="1"/>
    <col min="9736" max="9736" width="9.140625" style="2"/>
    <col min="9737" max="9737" width="19.42578125" style="2" bestFit="1" customWidth="1"/>
    <col min="9738" max="9738" width="7.28515625" style="2" bestFit="1" customWidth="1"/>
    <col min="9739" max="9739" width="9.140625" style="2"/>
    <col min="9740" max="9740" width="2.42578125" style="2" customWidth="1"/>
    <col min="9741" max="9742" width="14.7109375" style="2" customWidth="1"/>
    <col min="9743" max="9990" width="9.140625" style="2"/>
    <col min="9991" max="9991" width="61.7109375" style="2" bestFit="1" customWidth="1"/>
    <col min="9992" max="9992" width="9.140625" style="2"/>
    <col min="9993" max="9993" width="19.42578125" style="2" bestFit="1" customWidth="1"/>
    <col min="9994" max="9994" width="7.28515625" style="2" bestFit="1" customWidth="1"/>
    <col min="9995" max="9995" width="9.140625" style="2"/>
    <col min="9996" max="9996" width="2.42578125" style="2" customWidth="1"/>
    <col min="9997" max="9998" width="14.7109375" style="2" customWidth="1"/>
    <col min="9999" max="10246" width="9.140625" style="2"/>
    <col min="10247" max="10247" width="61.7109375" style="2" bestFit="1" customWidth="1"/>
    <col min="10248" max="10248" width="9.140625" style="2"/>
    <col min="10249" max="10249" width="19.42578125" style="2" bestFit="1" customWidth="1"/>
    <col min="10250" max="10250" width="7.28515625" style="2" bestFit="1" customWidth="1"/>
    <col min="10251" max="10251" width="9.140625" style="2"/>
    <col min="10252" max="10252" width="2.42578125" style="2" customWidth="1"/>
    <col min="10253" max="10254" width="14.7109375" style="2" customWidth="1"/>
    <col min="10255" max="10502" width="9.140625" style="2"/>
    <col min="10503" max="10503" width="61.7109375" style="2" bestFit="1" customWidth="1"/>
    <col min="10504" max="10504" width="9.140625" style="2"/>
    <col min="10505" max="10505" width="19.42578125" style="2" bestFit="1" customWidth="1"/>
    <col min="10506" max="10506" width="7.28515625" style="2" bestFit="1" customWidth="1"/>
    <col min="10507" max="10507" width="9.140625" style="2"/>
    <col min="10508" max="10508" width="2.42578125" style="2" customWidth="1"/>
    <col min="10509" max="10510" width="14.7109375" style="2" customWidth="1"/>
    <col min="10511" max="10758" width="9.140625" style="2"/>
    <col min="10759" max="10759" width="61.7109375" style="2" bestFit="1" customWidth="1"/>
    <col min="10760" max="10760" width="9.140625" style="2"/>
    <col min="10761" max="10761" width="19.42578125" style="2" bestFit="1" customWidth="1"/>
    <col min="10762" max="10762" width="7.28515625" style="2" bestFit="1" customWidth="1"/>
    <col min="10763" max="10763" width="9.140625" style="2"/>
    <col min="10764" max="10764" width="2.42578125" style="2" customWidth="1"/>
    <col min="10765" max="10766" width="14.7109375" style="2" customWidth="1"/>
    <col min="10767" max="11014" width="9.140625" style="2"/>
    <col min="11015" max="11015" width="61.7109375" style="2" bestFit="1" customWidth="1"/>
    <col min="11016" max="11016" width="9.140625" style="2"/>
    <col min="11017" max="11017" width="19.42578125" style="2" bestFit="1" customWidth="1"/>
    <col min="11018" max="11018" width="7.28515625" style="2" bestFit="1" customWidth="1"/>
    <col min="11019" max="11019" width="9.140625" style="2"/>
    <col min="11020" max="11020" width="2.42578125" style="2" customWidth="1"/>
    <col min="11021" max="11022" width="14.7109375" style="2" customWidth="1"/>
    <col min="11023" max="11270" width="9.140625" style="2"/>
    <col min="11271" max="11271" width="61.7109375" style="2" bestFit="1" customWidth="1"/>
    <col min="11272" max="11272" width="9.140625" style="2"/>
    <col min="11273" max="11273" width="19.42578125" style="2" bestFit="1" customWidth="1"/>
    <col min="11274" max="11274" width="7.28515625" style="2" bestFit="1" customWidth="1"/>
    <col min="11275" max="11275" width="9.140625" style="2"/>
    <col min="11276" max="11276" width="2.42578125" style="2" customWidth="1"/>
    <col min="11277" max="11278" width="14.7109375" style="2" customWidth="1"/>
    <col min="11279" max="11526" width="9.140625" style="2"/>
    <col min="11527" max="11527" width="61.7109375" style="2" bestFit="1" customWidth="1"/>
    <col min="11528" max="11528" width="9.140625" style="2"/>
    <col min="11529" max="11529" width="19.42578125" style="2" bestFit="1" customWidth="1"/>
    <col min="11530" max="11530" width="7.28515625" style="2" bestFit="1" customWidth="1"/>
    <col min="11531" max="11531" width="9.140625" style="2"/>
    <col min="11532" max="11532" width="2.42578125" style="2" customWidth="1"/>
    <col min="11533" max="11534" width="14.7109375" style="2" customWidth="1"/>
    <col min="11535" max="11782" width="9.140625" style="2"/>
    <col min="11783" max="11783" width="61.7109375" style="2" bestFit="1" customWidth="1"/>
    <col min="11784" max="11784" width="9.140625" style="2"/>
    <col min="11785" max="11785" width="19.42578125" style="2" bestFit="1" customWidth="1"/>
    <col min="11786" max="11786" width="7.28515625" style="2" bestFit="1" customWidth="1"/>
    <col min="11787" max="11787" width="9.140625" style="2"/>
    <col min="11788" max="11788" width="2.42578125" style="2" customWidth="1"/>
    <col min="11789" max="11790" width="14.7109375" style="2" customWidth="1"/>
    <col min="11791" max="12038" width="9.140625" style="2"/>
    <col min="12039" max="12039" width="61.7109375" style="2" bestFit="1" customWidth="1"/>
    <col min="12040" max="12040" width="9.140625" style="2"/>
    <col min="12041" max="12041" width="19.42578125" style="2" bestFit="1" customWidth="1"/>
    <col min="12042" max="12042" width="7.28515625" style="2" bestFit="1" customWidth="1"/>
    <col min="12043" max="12043" width="9.140625" style="2"/>
    <col min="12044" max="12044" width="2.42578125" style="2" customWidth="1"/>
    <col min="12045" max="12046" width="14.7109375" style="2" customWidth="1"/>
    <col min="12047" max="12294" width="9.140625" style="2"/>
    <col min="12295" max="12295" width="61.7109375" style="2" bestFit="1" customWidth="1"/>
    <col min="12296" max="12296" width="9.140625" style="2"/>
    <col min="12297" max="12297" width="19.42578125" style="2" bestFit="1" customWidth="1"/>
    <col min="12298" max="12298" width="7.28515625" style="2" bestFit="1" customWidth="1"/>
    <col min="12299" max="12299" width="9.140625" style="2"/>
    <col min="12300" max="12300" width="2.42578125" style="2" customWidth="1"/>
    <col min="12301" max="12302" width="14.7109375" style="2" customWidth="1"/>
    <col min="12303" max="12550" width="9.140625" style="2"/>
    <col min="12551" max="12551" width="61.7109375" style="2" bestFit="1" customWidth="1"/>
    <col min="12552" max="12552" width="9.140625" style="2"/>
    <col min="12553" max="12553" width="19.42578125" style="2" bestFit="1" customWidth="1"/>
    <col min="12554" max="12554" width="7.28515625" style="2" bestFit="1" customWidth="1"/>
    <col min="12555" max="12555" width="9.140625" style="2"/>
    <col min="12556" max="12556" width="2.42578125" style="2" customWidth="1"/>
    <col min="12557" max="12558" width="14.7109375" style="2" customWidth="1"/>
    <col min="12559" max="12806" width="9.140625" style="2"/>
    <col min="12807" max="12807" width="61.7109375" style="2" bestFit="1" customWidth="1"/>
    <col min="12808" max="12808" width="9.140625" style="2"/>
    <col min="12809" max="12809" width="19.42578125" style="2" bestFit="1" customWidth="1"/>
    <col min="12810" max="12810" width="7.28515625" style="2" bestFit="1" customWidth="1"/>
    <col min="12811" max="12811" width="9.140625" style="2"/>
    <col min="12812" max="12812" width="2.42578125" style="2" customWidth="1"/>
    <col min="12813" max="12814" width="14.7109375" style="2" customWidth="1"/>
    <col min="12815" max="13062" width="9.140625" style="2"/>
    <col min="13063" max="13063" width="61.7109375" style="2" bestFit="1" customWidth="1"/>
    <col min="13064" max="13064" width="9.140625" style="2"/>
    <col min="13065" max="13065" width="19.42578125" style="2" bestFit="1" customWidth="1"/>
    <col min="13066" max="13066" width="7.28515625" style="2" bestFit="1" customWidth="1"/>
    <col min="13067" max="13067" width="9.140625" style="2"/>
    <col min="13068" max="13068" width="2.42578125" style="2" customWidth="1"/>
    <col min="13069" max="13070" width="14.7109375" style="2" customWidth="1"/>
    <col min="13071" max="13318" width="9.140625" style="2"/>
    <col min="13319" max="13319" width="61.7109375" style="2" bestFit="1" customWidth="1"/>
    <col min="13320" max="13320" width="9.140625" style="2"/>
    <col min="13321" max="13321" width="19.42578125" style="2" bestFit="1" customWidth="1"/>
    <col min="13322" max="13322" width="7.28515625" style="2" bestFit="1" customWidth="1"/>
    <col min="13323" max="13323" width="9.140625" style="2"/>
    <col min="13324" max="13324" width="2.42578125" style="2" customWidth="1"/>
    <col min="13325" max="13326" width="14.7109375" style="2" customWidth="1"/>
    <col min="13327" max="13574" width="9.140625" style="2"/>
    <col min="13575" max="13575" width="61.7109375" style="2" bestFit="1" customWidth="1"/>
    <col min="13576" max="13576" width="9.140625" style="2"/>
    <col min="13577" max="13577" width="19.42578125" style="2" bestFit="1" customWidth="1"/>
    <col min="13578" max="13578" width="7.28515625" style="2" bestFit="1" customWidth="1"/>
    <col min="13579" max="13579" width="9.140625" style="2"/>
    <col min="13580" max="13580" width="2.42578125" style="2" customWidth="1"/>
    <col min="13581" max="13582" width="14.7109375" style="2" customWidth="1"/>
    <col min="13583" max="13830" width="9.140625" style="2"/>
    <col min="13831" max="13831" width="61.7109375" style="2" bestFit="1" customWidth="1"/>
    <col min="13832" max="13832" width="9.140625" style="2"/>
    <col min="13833" max="13833" width="19.42578125" style="2" bestFit="1" customWidth="1"/>
    <col min="13834" max="13834" width="7.28515625" style="2" bestFit="1" customWidth="1"/>
    <col min="13835" max="13835" width="9.140625" style="2"/>
    <col min="13836" max="13836" width="2.42578125" style="2" customWidth="1"/>
    <col min="13837" max="13838" width="14.7109375" style="2" customWidth="1"/>
    <col min="13839" max="14086" width="9.140625" style="2"/>
    <col min="14087" max="14087" width="61.7109375" style="2" bestFit="1" customWidth="1"/>
    <col min="14088" max="14088" width="9.140625" style="2"/>
    <col min="14089" max="14089" width="19.42578125" style="2" bestFit="1" customWidth="1"/>
    <col min="14090" max="14090" width="7.28515625" style="2" bestFit="1" customWidth="1"/>
    <col min="14091" max="14091" width="9.140625" style="2"/>
    <col min="14092" max="14092" width="2.42578125" style="2" customWidth="1"/>
    <col min="14093" max="14094" width="14.7109375" style="2" customWidth="1"/>
    <col min="14095" max="14342" width="9.140625" style="2"/>
    <col min="14343" max="14343" width="61.7109375" style="2" bestFit="1" customWidth="1"/>
    <col min="14344" max="14344" width="9.140625" style="2"/>
    <col min="14345" max="14345" width="19.42578125" style="2" bestFit="1" customWidth="1"/>
    <col min="14346" max="14346" width="7.28515625" style="2" bestFit="1" customWidth="1"/>
    <col min="14347" max="14347" width="9.140625" style="2"/>
    <col min="14348" max="14348" width="2.42578125" style="2" customWidth="1"/>
    <col min="14349" max="14350" width="14.7109375" style="2" customWidth="1"/>
    <col min="14351" max="14598" width="9.140625" style="2"/>
    <col min="14599" max="14599" width="61.7109375" style="2" bestFit="1" customWidth="1"/>
    <col min="14600" max="14600" width="9.140625" style="2"/>
    <col min="14601" max="14601" width="19.42578125" style="2" bestFit="1" customWidth="1"/>
    <col min="14602" max="14602" width="7.28515625" style="2" bestFit="1" customWidth="1"/>
    <col min="14603" max="14603" width="9.140625" style="2"/>
    <col min="14604" max="14604" width="2.42578125" style="2" customWidth="1"/>
    <col min="14605" max="14606" width="14.7109375" style="2" customWidth="1"/>
    <col min="14607" max="14854" width="9.140625" style="2"/>
    <col min="14855" max="14855" width="61.7109375" style="2" bestFit="1" customWidth="1"/>
    <col min="14856" max="14856" width="9.140625" style="2"/>
    <col min="14857" max="14857" width="19.42578125" style="2" bestFit="1" customWidth="1"/>
    <col min="14858" max="14858" width="7.28515625" style="2" bestFit="1" customWidth="1"/>
    <col min="14859" max="14859" width="9.140625" style="2"/>
    <col min="14860" max="14860" width="2.42578125" style="2" customWidth="1"/>
    <col min="14861" max="14862" width="14.7109375" style="2" customWidth="1"/>
    <col min="14863" max="15110" width="9.140625" style="2"/>
    <col min="15111" max="15111" width="61.7109375" style="2" bestFit="1" customWidth="1"/>
    <col min="15112" max="15112" width="9.140625" style="2"/>
    <col min="15113" max="15113" width="19.42578125" style="2" bestFit="1" customWidth="1"/>
    <col min="15114" max="15114" width="7.28515625" style="2" bestFit="1" customWidth="1"/>
    <col min="15115" max="15115" width="9.140625" style="2"/>
    <col min="15116" max="15116" width="2.42578125" style="2" customWidth="1"/>
    <col min="15117" max="15118" width="14.7109375" style="2" customWidth="1"/>
    <col min="15119" max="15366" width="9.140625" style="2"/>
    <col min="15367" max="15367" width="61.7109375" style="2" bestFit="1" customWidth="1"/>
    <col min="15368" max="15368" width="9.140625" style="2"/>
    <col min="15369" max="15369" width="19.42578125" style="2" bestFit="1" customWidth="1"/>
    <col min="15370" max="15370" width="7.28515625" style="2" bestFit="1" customWidth="1"/>
    <col min="15371" max="15371" width="9.140625" style="2"/>
    <col min="15372" max="15372" width="2.42578125" style="2" customWidth="1"/>
    <col min="15373" max="15374" width="14.7109375" style="2" customWidth="1"/>
    <col min="15375" max="15622" width="9.140625" style="2"/>
    <col min="15623" max="15623" width="61.7109375" style="2" bestFit="1" customWidth="1"/>
    <col min="15624" max="15624" width="9.140625" style="2"/>
    <col min="15625" max="15625" width="19.42578125" style="2" bestFit="1" customWidth="1"/>
    <col min="15626" max="15626" width="7.28515625" style="2" bestFit="1" customWidth="1"/>
    <col min="15627" max="15627" width="9.140625" style="2"/>
    <col min="15628" max="15628" width="2.42578125" style="2" customWidth="1"/>
    <col min="15629" max="15630" width="14.7109375" style="2" customWidth="1"/>
    <col min="15631" max="15878" width="9.140625" style="2"/>
    <col min="15879" max="15879" width="61.7109375" style="2" bestFit="1" customWidth="1"/>
    <col min="15880" max="15880" width="9.140625" style="2"/>
    <col min="15881" max="15881" width="19.42578125" style="2" bestFit="1" customWidth="1"/>
    <col min="15882" max="15882" width="7.28515625" style="2" bestFit="1" customWidth="1"/>
    <col min="15883" max="15883" width="9.140625" style="2"/>
    <col min="15884" max="15884" width="2.42578125" style="2" customWidth="1"/>
    <col min="15885" max="15886" width="14.7109375" style="2" customWidth="1"/>
    <col min="15887" max="16134" width="9.140625" style="2"/>
    <col min="16135" max="16135" width="61.7109375" style="2" bestFit="1" customWidth="1"/>
    <col min="16136" max="16136" width="9.140625" style="2"/>
    <col min="16137" max="16137" width="19.42578125" style="2" bestFit="1" customWidth="1"/>
    <col min="16138" max="16138" width="7.28515625" style="2" bestFit="1" customWidth="1"/>
    <col min="16139" max="16139" width="9.140625" style="2"/>
    <col min="16140" max="16140" width="2.42578125" style="2" customWidth="1"/>
    <col min="16141" max="16142" width="14.7109375" style="2" customWidth="1"/>
    <col min="16143" max="16384" width="9.140625" style="2"/>
  </cols>
  <sheetData>
    <row r="1" spans="1:19" ht="15.75">
      <c r="A1" s="1383" t="s">
        <v>463</v>
      </c>
      <c r="B1" s="1384"/>
      <c r="C1" s="1384"/>
      <c r="D1" s="1384"/>
      <c r="E1" s="1384"/>
      <c r="F1" s="1384"/>
      <c r="G1" s="1384"/>
      <c r="H1" s="1384"/>
      <c r="I1" s="1384"/>
      <c r="J1" s="1384"/>
      <c r="K1" s="1384"/>
      <c r="L1" s="1384"/>
      <c r="M1" s="1384"/>
      <c r="N1" s="1402"/>
    </row>
    <row r="2" spans="1:19">
      <c r="A2"/>
      <c r="B2" s="33"/>
      <c r="C2" s="33"/>
      <c r="D2" s="33"/>
      <c r="E2" s="33"/>
      <c r="F2" s="437"/>
      <c r="G2" s="396"/>
      <c r="N2" s="478"/>
      <c r="O2" s="479"/>
      <c r="P2" s="479"/>
      <c r="Q2" s="479"/>
      <c r="R2" s="479"/>
      <c r="S2" s="398"/>
    </row>
    <row r="3" spans="1:19">
      <c r="A3" s="449"/>
      <c r="B3" s="398"/>
      <c r="C3" s="399" t="s">
        <v>87</v>
      </c>
      <c r="D3" s="450"/>
      <c r="E3" s="450"/>
      <c r="F3" s="451"/>
      <c r="G3" s="402"/>
      <c r="H3" s="1390" t="s">
        <v>225</v>
      </c>
      <c r="I3" s="1390"/>
      <c r="J3" s="1390"/>
      <c r="K3" s="1390"/>
      <c r="L3" s="1390"/>
      <c r="M3" s="1390"/>
      <c r="N3" s="1391" t="s">
        <v>226</v>
      </c>
      <c r="O3" s="1391"/>
      <c r="P3" s="1391"/>
      <c r="Q3" s="1391"/>
      <c r="R3" s="1391"/>
      <c r="S3" s="1391"/>
    </row>
    <row r="4" spans="1:19">
      <c r="A4" s="452" t="s">
        <v>88</v>
      </c>
      <c r="B4" s="404" t="s">
        <v>89</v>
      </c>
      <c r="C4" s="405" t="s">
        <v>90</v>
      </c>
      <c r="D4" s="405" t="s">
        <v>91</v>
      </c>
      <c r="E4" s="405" t="s">
        <v>92</v>
      </c>
      <c r="F4" s="453" t="s">
        <v>0</v>
      </c>
      <c r="G4" s="34"/>
      <c r="H4" s="408">
        <v>2015</v>
      </c>
      <c r="I4" s="408">
        <v>2016</v>
      </c>
      <c r="J4" s="408">
        <v>2017</v>
      </c>
      <c r="K4" s="408">
        <v>2018</v>
      </c>
      <c r="L4" s="408">
        <v>2019</v>
      </c>
      <c r="M4" s="408">
        <v>2020</v>
      </c>
      <c r="N4" s="120">
        <v>2015</v>
      </c>
      <c r="O4" s="120">
        <v>2016</v>
      </c>
      <c r="P4" s="120">
        <v>2017</v>
      </c>
      <c r="Q4" s="120">
        <v>2018</v>
      </c>
      <c r="R4" s="120">
        <v>2019</v>
      </c>
      <c r="S4" s="120">
        <v>2020</v>
      </c>
    </row>
    <row r="5" spans="1:19">
      <c r="A5" s="454" t="s">
        <v>93</v>
      </c>
      <c r="B5" s="410" t="s">
        <v>94</v>
      </c>
      <c r="C5" s="411" t="s">
        <v>95</v>
      </c>
      <c r="D5" s="411" t="s">
        <v>96</v>
      </c>
      <c r="E5" s="411" t="s">
        <v>97</v>
      </c>
      <c r="F5" s="455" t="s">
        <v>98</v>
      </c>
      <c r="G5" s="348"/>
      <c r="H5" s="414"/>
      <c r="I5" s="414"/>
      <c r="J5" s="414"/>
      <c r="K5" s="414"/>
      <c r="L5" s="414"/>
      <c r="M5" s="414"/>
      <c r="N5" s="414"/>
      <c r="O5" s="414"/>
      <c r="P5" s="414"/>
      <c r="Q5" s="414"/>
      <c r="R5" s="414"/>
      <c r="S5" s="414"/>
    </row>
    <row r="6" spans="1:19">
      <c r="A6" s="452"/>
      <c r="B6" s="415" t="s">
        <v>99</v>
      </c>
      <c r="C6" s="416"/>
      <c r="D6" s="404"/>
      <c r="E6" s="404"/>
      <c r="F6" s="456"/>
      <c r="G6" s="419"/>
      <c r="H6" s="457"/>
      <c r="I6" s="457"/>
      <c r="J6" s="457"/>
      <c r="K6" s="457"/>
      <c r="L6" s="457"/>
      <c r="M6" s="457"/>
      <c r="N6" s="397"/>
      <c r="O6" s="397"/>
      <c r="P6" s="397"/>
      <c r="Q6" s="397"/>
      <c r="R6" s="397"/>
      <c r="S6" s="397"/>
    </row>
    <row r="7" spans="1:19">
      <c r="A7" s="458"/>
      <c r="B7" s="420"/>
      <c r="C7" s="416"/>
      <c r="D7" s="420"/>
      <c r="E7" s="420"/>
      <c r="F7" s="416"/>
      <c r="G7" s="422"/>
      <c r="H7" s="423"/>
      <c r="I7" s="423"/>
      <c r="J7" s="423"/>
      <c r="K7" s="423"/>
      <c r="L7" s="423"/>
      <c r="M7" s="423"/>
      <c r="N7" s="375"/>
      <c r="O7" s="375"/>
      <c r="P7" s="375"/>
      <c r="Q7" s="375"/>
      <c r="R7" s="375"/>
      <c r="S7" s="375"/>
    </row>
    <row r="8" spans="1:19">
      <c r="A8" s="459">
        <v>1.1000000000000001</v>
      </c>
      <c r="B8" s="460" t="s">
        <v>272</v>
      </c>
      <c r="C8" s="608">
        <v>0.05</v>
      </c>
      <c r="D8" s="134" t="str">
        <f>Inputs!$D$82</f>
        <v>Support staff</v>
      </c>
      <c r="E8" s="420">
        <v>1</v>
      </c>
      <c r="F8" s="416">
        <f>E8*C8</f>
        <v>0.05</v>
      </c>
      <c r="G8" s="422"/>
      <c r="H8" s="971">
        <f>Inputs!L$82</f>
        <v>68.441017362959727</v>
      </c>
      <c r="I8" s="971">
        <f>Inputs!M$82</f>
        <v>69.791189569063036</v>
      </c>
      <c r="J8" s="971">
        <f>Inputs!N$82</f>
        <v>71.02222509185215</v>
      </c>
      <c r="K8" s="971">
        <f>Inputs!O$82</f>
        <v>72.274974651437702</v>
      </c>
      <c r="L8" s="971">
        <f>Inputs!P$82</f>
        <v>73.549821258208297</v>
      </c>
      <c r="M8" s="971">
        <f>Inputs!Q$82</f>
        <v>74.847154678410959</v>
      </c>
      <c r="N8" s="972">
        <f t="shared" ref="N8:S8" si="0">H8*$F8</f>
        <v>3.4220508681479864</v>
      </c>
      <c r="O8" s="972">
        <f t="shared" si="0"/>
        <v>3.4895594784531521</v>
      </c>
      <c r="P8" s="972">
        <f t="shared" si="0"/>
        <v>3.5511112545926076</v>
      </c>
      <c r="Q8" s="972">
        <f t="shared" si="0"/>
        <v>3.6137487325718851</v>
      </c>
      <c r="R8" s="972">
        <f t="shared" si="0"/>
        <v>3.6774910629104149</v>
      </c>
      <c r="S8" s="972">
        <f t="shared" si="0"/>
        <v>3.742357733920548</v>
      </c>
    </row>
    <row r="9" spans="1:19">
      <c r="A9" s="459"/>
      <c r="B9" s="420" t="s">
        <v>273</v>
      </c>
      <c r="C9" s="416"/>
      <c r="D9" s="420"/>
      <c r="E9" s="420"/>
      <c r="F9" s="416"/>
      <c r="G9" s="422"/>
      <c r="H9" s="973"/>
      <c r="I9" s="973"/>
      <c r="J9" s="973"/>
      <c r="K9" s="973"/>
      <c r="L9" s="973"/>
      <c r="M9" s="973"/>
      <c r="N9" s="972"/>
      <c r="O9" s="972"/>
      <c r="P9" s="972"/>
      <c r="Q9" s="972"/>
      <c r="R9" s="972"/>
      <c r="S9" s="972"/>
    </row>
    <row r="10" spans="1:19">
      <c r="A10" s="459"/>
      <c r="B10" s="420"/>
      <c r="C10" s="416"/>
      <c r="D10" s="420"/>
      <c r="E10" s="420"/>
      <c r="F10" s="416"/>
      <c r="G10" s="422"/>
      <c r="H10" s="973"/>
      <c r="I10" s="973"/>
      <c r="J10" s="973"/>
      <c r="K10" s="973"/>
      <c r="L10" s="973"/>
      <c r="M10" s="973"/>
      <c r="N10" s="972"/>
      <c r="O10" s="972"/>
      <c r="P10" s="972"/>
      <c r="Q10" s="972"/>
      <c r="R10" s="972"/>
      <c r="S10" s="972"/>
    </row>
    <row r="11" spans="1:19">
      <c r="A11" s="459">
        <v>1.2</v>
      </c>
      <c r="B11" s="420" t="s">
        <v>102</v>
      </c>
      <c r="C11" s="608">
        <v>0.01</v>
      </c>
      <c r="D11" s="134" t="str">
        <f>Inputs!$D$82</f>
        <v>Support staff</v>
      </c>
      <c r="E11" s="420">
        <v>1</v>
      </c>
      <c r="F11" s="416">
        <f>E11*C11</f>
        <v>0.01</v>
      </c>
      <c r="G11" s="422"/>
      <c r="H11" s="971">
        <f>Inputs!L$82</f>
        <v>68.441017362959727</v>
      </c>
      <c r="I11" s="971">
        <f>Inputs!M$82</f>
        <v>69.791189569063036</v>
      </c>
      <c r="J11" s="971">
        <f>Inputs!N$82</f>
        <v>71.02222509185215</v>
      </c>
      <c r="K11" s="971">
        <f>Inputs!O$82</f>
        <v>72.274974651437702</v>
      </c>
      <c r="L11" s="971">
        <f>Inputs!P$82</f>
        <v>73.549821258208297</v>
      </c>
      <c r="M11" s="971">
        <f>Inputs!Q$82</f>
        <v>74.847154678410959</v>
      </c>
      <c r="N11" s="972">
        <f t="shared" ref="N11:S11" si="1">H11*$F11</f>
        <v>0.68441017362959733</v>
      </c>
      <c r="O11" s="972">
        <f t="shared" si="1"/>
        <v>0.69791189569063039</v>
      </c>
      <c r="P11" s="972">
        <f t="shared" si="1"/>
        <v>0.71022225091852154</v>
      </c>
      <c r="Q11" s="972">
        <f t="shared" si="1"/>
        <v>0.72274974651437707</v>
      </c>
      <c r="R11" s="972">
        <f t="shared" si="1"/>
        <v>0.73549821258208303</v>
      </c>
      <c r="S11" s="972">
        <f t="shared" si="1"/>
        <v>0.74847154678410965</v>
      </c>
    </row>
    <row r="12" spans="1:19">
      <c r="A12" s="459"/>
      <c r="B12" s="420"/>
      <c r="C12" s="416"/>
      <c r="D12" s="420"/>
      <c r="E12" s="420"/>
      <c r="F12" s="416"/>
      <c r="G12" s="422"/>
      <c r="H12" s="972"/>
      <c r="I12" s="972"/>
      <c r="J12" s="972"/>
      <c r="K12" s="972"/>
      <c r="L12" s="972"/>
      <c r="M12" s="972"/>
      <c r="N12" s="972"/>
      <c r="O12" s="972"/>
      <c r="P12" s="972"/>
      <c r="Q12" s="972"/>
      <c r="R12" s="972"/>
      <c r="S12" s="972"/>
    </row>
    <row r="13" spans="1:19">
      <c r="A13" s="459">
        <v>1.3</v>
      </c>
      <c r="B13" s="420" t="s">
        <v>274</v>
      </c>
      <c r="C13" s="608">
        <v>0.03</v>
      </c>
      <c r="D13" s="134" t="str">
        <f>Inputs!$D$82</f>
        <v>Support staff</v>
      </c>
      <c r="E13" s="420">
        <v>1</v>
      </c>
      <c r="F13" s="416">
        <f>E13*C13</f>
        <v>0.03</v>
      </c>
      <c r="G13" s="422"/>
      <c r="H13" s="971">
        <f>Inputs!L$82</f>
        <v>68.441017362959727</v>
      </c>
      <c r="I13" s="971">
        <f>Inputs!M$82</f>
        <v>69.791189569063036</v>
      </c>
      <c r="J13" s="971">
        <f>Inputs!N$82</f>
        <v>71.02222509185215</v>
      </c>
      <c r="K13" s="971">
        <f>Inputs!O$82</f>
        <v>72.274974651437702</v>
      </c>
      <c r="L13" s="971">
        <f>Inputs!P$82</f>
        <v>73.549821258208297</v>
      </c>
      <c r="M13" s="971">
        <f>Inputs!Q$82</f>
        <v>74.847154678410959</v>
      </c>
      <c r="N13" s="972">
        <f t="shared" ref="N13:S13" si="2">H13*$F13</f>
        <v>2.0532305208887918</v>
      </c>
      <c r="O13" s="972">
        <f t="shared" si="2"/>
        <v>2.0937356870718911</v>
      </c>
      <c r="P13" s="972">
        <f t="shared" si="2"/>
        <v>2.1306667527555643</v>
      </c>
      <c r="Q13" s="972">
        <f t="shared" si="2"/>
        <v>2.168249239543131</v>
      </c>
      <c r="R13" s="972">
        <f t="shared" si="2"/>
        <v>2.2064946377462489</v>
      </c>
      <c r="S13" s="972">
        <f t="shared" si="2"/>
        <v>2.2454146403523287</v>
      </c>
    </row>
    <row r="14" spans="1:19">
      <c r="A14" s="461"/>
      <c r="B14" s="427" t="s">
        <v>44</v>
      </c>
      <c r="C14" s="463">
        <f>SUM(C6:C13)</f>
        <v>0.09</v>
      </c>
      <c r="D14" s="462"/>
      <c r="E14" s="462"/>
      <c r="F14" s="463">
        <f>SUM(F6:F13)</f>
        <v>0.09</v>
      </c>
      <c r="G14" s="430"/>
      <c r="H14" s="974"/>
      <c r="I14" s="974"/>
      <c r="J14" s="974"/>
      <c r="K14" s="974"/>
      <c r="L14" s="974"/>
      <c r="M14" s="974"/>
      <c r="N14" s="974">
        <f t="shared" ref="N14:S14" si="3">SUM(N8:N13)</f>
        <v>6.1596915626663753</v>
      </c>
      <c r="O14" s="974">
        <f t="shared" si="3"/>
        <v>6.2812070612156727</v>
      </c>
      <c r="P14" s="974">
        <f t="shared" si="3"/>
        <v>6.3920002582666937</v>
      </c>
      <c r="Q14" s="974">
        <f t="shared" si="3"/>
        <v>6.5047477186293925</v>
      </c>
      <c r="R14" s="974">
        <f t="shared" si="3"/>
        <v>6.6194839132387466</v>
      </c>
      <c r="S14" s="974">
        <f t="shared" si="3"/>
        <v>6.7362439210569862</v>
      </c>
    </row>
    <row r="15" spans="1:19">
      <c r="A15" s="458"/>
      <c r="B15" s="431" t="s">
        <v>103</v>
      </c>
      <c r="C15" s="416"/>
      <c r="D15" s="449"/>
      <c r="E15" s="420"/>
      <c r="F15" s="416"/>
      <c r="G15" s="422"/>
      <c r="H15" s="972"/>
      <c r="I15" s="972"/>
      <c r="J15" s="972"/>
      <c r="K15" s="972"/>
      <c r="L15" s="972"/>
      <c r="M15" s="972"/>
      <c r="N15" s="972"/>
      <c r="O15" s="972"/>
      <c r="P15" s="972"/>
      <c r="Q15" s="972"/>
      <c r="R15" s="972"/>
      <c r="S15" s="972"/>
    </row>
    <row r="16" spans="1:19">
      <c r="A16" s="458"/>
      <c r="B16" s="420"/>
      <c r="C16" s="416"/>
      <c r="D16" s="458"/>
      <c r="E16" s="420"/>
      <c r="F16" s="416"/>
      <c r="G16" s="422"/>
      <c r="H16" s="972"/>
      <c r="I16" s="972"/>
      <c r="J16" s="972"/>
      <c r="K16" s="972"/>
      <c r="L16" s="972"/>
      <c r="M16" s="972"/>
      <c r="N16" s="972"/>
      <c r="O16" s="972"/>
      <c r="P16" s="972"/>
      <c r="Q16" s="972"/>
      <c r="R16" s="972"/>
      <c r="S16" s="972"/>
    </row>
    <row r="17" spans="1:19">
      <c r="A17" s="459">
        <v>2.1</v>
      </c>
      <c r="B17" s="420"/>
      <c r="C17" s="416"/>
      <c r="D17" s="464"/>
      <c r="E17" s="420"/>
      <c r="F17" s="416"/>
      <c r="G17" s="422"/>
      <c r="H17" s="972"/>
      <c r="I17" s="972"/>
      <c r="J17" s="972"/>
      <c r="K17" s="972"/>
      <c r="L17" s="972"/>
      <c r="M17" s="972"/>
      <c r="N17" s="972">
        <f t="shared" ref="N17:S17" si="4">H17*$F17</f>
        <v>0</v>
      </c>
      <c r="O17" s="972">
        <f t="shared" si="4"/>
        <v>0</v>
      </c>
      <c r="P17" s="972">
        <f t="shared" si="4"/>
        <v>0</v>
      </c>
      <c r="Q17" s="972">
        <f t="shared" si="4"/>
        <v>0</v>
      </c>
      <c r="R17" s="972">
        <f t="shared" si="4"/>
        <v>0</v>
      </c>
      <c r="S17" s="972">
        <f t="shared" si="4"/>
        <v>0</v>
      </c>
    </row>
    <row r="18" spans="1:19">
      <c r="A18" s="465"/>
      <c r="B18" s="427" t="s">
        <v>44</v>
      </c>
      <c r="C18" s="463"/>
      <c r="D18" s="462"/>
      <c r="E18" s="462"/>
      <c r="F18" s="463">
        <f>SUM(F15:F17)</f>
        <v>0</v>
      </c>
      <c r="G18" s="430"/>
      <c r="H18" s="974"/>
      <c r="I18" s="974"/>
      <c r="J18" s="974"/>
      <c r="K18" s="974"/>
      <c r="L18" s="974"/>
      <c r="M18" s="974"/>
      <c r="N18" s="974">
        <f t="shared" ref="N18:S18" si="5">SUM(N17)</f>
        <v>0</v>
      </c>
      <c r="O18" s="974">
        <f t="shared" si="5"/>
        <v>0</v>
      </c>
      <c r="P18" s="974">
        <f t="shared" si="5"/>
        <v>0</v>
      </c>
      <c r="Q18" s="974">
        <f t="shared" si="5"/>
        <v>0</v>
      </c>
      <c r="R18" s="974">
        <f t="shared" si="5"/>
        <v>0</v>
      </c>
      <c r="S18" s="974">
        <f t="shared" si="5"/>
        <v>0</v>
      </c>
    </row>
    <row r="19" spans="1:19">
      <c r="A19" s="459"/>
      <c r="B19" s="415" t="s">
        <v>104</v>
      </c>
      <c r="C19" s="416"/>
      <c r="D19" s="420"/>
      <c r="E19" s="420"/>
      <c r="F19" s="416"/>
      <c r="G19" s="422"/>
      <c r="H19" s="972"/>
      <c r="I19" s="972"/>
      <c r="J19" s="972"/>
      <c r="K19" s="972"/>
      <c r="L19" s="972"/>
      <c r="M19" s="972"/>
      <c r="N19" s="972"/>
      <c r="O19" s="972"/>
      <c r="P19" s="972"/>
      <c r="Q19" s="972"/>
      <c r="R19" s="972"/>
      <c r="S19" s="972"/>
    </row>
    <row r="20" spans="1:19">
      <c r="A20" s="458"/>
      <c r="B20" s="420"/>
      <c r="C20" s="416"/>
      <c r="D20" s="420"/>
      <c r="E20" s="420"/>
      <c r="F20" s="416"/>
      <c r="G20" s="422"/>
      <c r="H20" s="972"/>
      <c r="I20" s="972"/>
      <c r="J20" s="972"/>
      <c r="K20" s="972"/>
      <c r="L20" s="972"/>
      <c r="M20" s="972"/>
      <c r="N20" s="972"/>
      <c r="O20" s="972"/>
      <c r="P20" s="972"/>
      <c r="Q20" s="972"/>
      <c r="R20" s="972"/>
      <c r="S20" s="972"/>
    </row>
    <row r="21" spans="1:19">
      <c r="A21" s="459">
        <v>3.1</v>
      </c>
      <c r="B21" s="420" t="s">
        <v>275</v>
      </c>
      <c r="C21" s="416"/>
      <c r="D21" s="420"/>
      <c r="E21" s="420"/>
      <c r="F21" s="416"/>
      <c r="G21" s="466"/>
      <c r="H21" s="975"/>
      <c r="I21" s="975"/>
      <c r="J21" s="975"/>
      <c r="K21" s="975"/>
      <c r="L21" s="975"/>
      <c r="M21" s="975"/>
      <c r="N21" s="976"/>
      <c r="O21" s="976"/>
      <c r="P21" s="976"/>
      <c r="Q21" s="976"/>
      <c r="R21" s="976"/>
      <c r="S21" s="976"/>
    </row>
    <row r="22" spans="1:19">
      <c r="A22" s="465"/>
      <c r="B22" s="427" t="s">
        <v>44</v>
      </c>
      <c r="C22" s="463"/>
      <c r="D22" s="462" t="s">
        <v>105</v>
      </c>
      <c r="E22" s="462"/>
      <c r="F22" s="463">
        <f>SUM(F19:F21)</f>
        <v>0</v>
      </c>
      <c r="G22" s="430"/>
      <c r="H22" s="974"/>
      <c r="I22" s="974"/>
      <c r="J22" s="974"/>
      <c r="K22" s="974"/>
      <c r="L22" s="974"/>
      <c r="M22" s="974"/>
      <c r="N22" s="974">
        <f t="shared" ref="N22:S22" si="6">SUM(N21:N21)</f>
        <v>0</v>
      </c>
      <c r="O22" s="974">
        <f t="shared" si="6"/>
        <v>0</v>
      </c>
      <c r="P22" s="974">
        <f t="shared" si="6"/>
        <v>0</v>
      </c>
      <c r="Q22" s="974">
        <f t="shared" si="6"/>
        <v>0</v>
      </c>
      <c r="R22" s="974">
        <f t="shared" si="6"/>
        <v>0</v>
      </c>
      <c r="S22" s="974">
        <f t="shared" si="6"/>
        <v>0</v>
      </c>
    </row>
    <row r="23" spans="1:19">
      <c r="A23" s="458"/>
      <c r="B23" s="415" t="s">
        <v>106</v>
      </c>
      <c r="C23" s="416"/>
      <c r="D23" s="420"/>
      <c r="E23" s="420"/>
      <c r="F23" s="416"/>
      <c r="G23" s="467"/>
      <c r="H23" s="468"/>
      <c r="I23" s="468"/>
      <c r="J23" s="468"/>
      <c r="K23" s="468"/>
      <c r="L23" s="468"/>
      <c r="M23" s="468"/>
      <c r="N23" s="468"/>
      <c r="O23" s="468"/>
      <c r="P23" s="468"/>
      <c r="Q23" s="468"/>
      <c r="R23" s="468"/>
      <c r="S23" s="468"/>
    </row>
    <row r="24" spans="1:19">
      <c r="A24" s="458"/>
      <c r="B24" s="420"/>
      <c r="C24" s="416"/>
      <c r="D24" s="420"/>
      <c r="E24" s="420"/>
      <c r="F24" s="416"/>
      <c r="G24" s="467"/>
      <c r="H24" s="972"/>
      <c r="I24" s="972"/>
      <c r="J24" s="972"/>
      <c r="K24" s="972"/>
      <c r="L24" s="972"/>
      <c r="M24" s="972"/>
      <c r="N24" s="972"/>
      <c r="O24" s="972"/>
      <c r="P24" s="972"/>
      <c r="Q24" s="972"/>
      <c r="R24" s="972"/>
      <c r="S24" s="972"/>
    </row>
    <row r="25" spans="1:19">
      <c r="A25" s="459">
        <v>4.2</v>
      </c>
      <c r="B25" s="420" t="s">
        <v>108</v>
      </c>
      <c r="C25" s="608">
        <v>0.02</v>
      </c>
      <c r="D25" s="134" t="str">
        <f>Inputs!$D$82</f>
        <v>Support staff</v>
      </c>
      <c r="E25" s="420">
        <v>1</v>
      </c>
      <c r="F25" s="416">
        <f>E25*C25</f>
        <v>0.02</v>
      </c>
      <c r="G25" s="467"/>
      <c r="H25" s="971">
        <f>Inputs!L$82</f>
        <v>68.441017362959727</v>
      </c>
      <c r="I25" s="971">
        <f>Inputs!M$82</f>
        <v>69.791189569063036</v>
      </c>
      <c r="J25" s="971">
        <f>Inputs!N$82</f>
        <v>71.02222509185215</v>
      </c>
      <c r="K25" s="971">
        <f>Inputs!O$82</f>
        <v>72.274974651437702</v>
      </c>
      <c r="L25" s="971">
        <f>Inputs!P$82</f>
        <v>73.549821258208297</v>
      </c>
      <c r="M25" s="971">
        <f>Inputs!Q$82</f>
        <v>74.847154678410959</v>
      </c>
      <c r="N25" s="972">
        <f t="shared" ref="N25:S25" si="7">H25*$F25</f>
        <v>1.3688203472591947</v>
      </c>
      <c r="O25" s="972">
        <f t="shared" si="7"/>
        <v>1.3958237913812608</v>
      </c>
      <c r="P25" s="972">
        <f t="shared" si="7"/>
        <v>1.4204445018370431</v>
      </c>
      <c r="Q25" s="972">
        <f t="shared" si="7"/>
        <v>1.4454994930287541</v>
      </c>
      <c r="R25" s="972">
        <f t="shared" si="7"/>
        <v>1.4709964251641661</v>
      </c>
      <c r="S25" s="972">
        <f t="shared" si="7"/>
        <v>1.4969430935682193</v>
      </c>
    </row>
    <row r="26" spans="1:19">
      <c r="A26" s="459"/>
      <c r="B26" s="420"/>
      <c r="C26" s="416"/>
      <c r="D26" s="420"/>
      <c r="E26" s="420"/>
      <c r="F26" s="416"/>
      <c r="G26" s="469"/>
      <c r="H26" s="973"/>
      <c r="I26" s="973"/>
      <c r="J26" s="973"/>
      <c r="K26" s="973"/>
      <c r="L26" s="973"/>
      <c r="M26" s="973"/>
      <c r="N26" s="973"/>
      <c r="O26" s="973"/>
      <c r="P26" s="973"/>
      <c r="Q26" s="973"/>
      <c r="R26" s="973"/>
      <c r="S26" s="973"/>
    </row>
    <row r="27" spans="1:19">
      <c r="A27" s="465"/>
      <c r="B27" s="427" t="s">
        <v>44</v>
      </c>
      <c r="C27" s="463">
        <f>SUM(C23:C26)</f>
        <v>0.02</v>
      </c>
      <c r="D27" s="462"/>
      <c r="E27" s="462"/>
      <c r="F27" s="463">
        <f>SUM(F23:F26)</f>
        <v>0.02</v>
      </c>
      <c r="G27" s="430"/>
      <c r="H27" s="977"/>
      <c r="I27" s="977"/>
      <c r="J27" s="977"/>
      <c r="K27" s="977"/>
      <c r="L27" s="977"/>
      <c r="M27" s="977"/>
      <c r="N27" s="978">
        <f t="shared" ref="N27:S27" si="8">SUM(N25:N25)</f>
        <v>1.3688203472591947</v>
      </c>
      <c r="O27" s="978">
        <f t="shared" si="8"/>
        <v>1.3958237913812608</v>
      </c>
      <c r="P27" s="978">
        <f t="shared" si="8"/>
        <v>1.4204445018370431</v>
      </c>
      <c r="Q27" s="978">
        <f t="shared" si="8"/>
        <v>1.4454994930287541</v>
      </c>
      <c r="R27" s="978">
        <f t="shared" si="8"/>
        <v>1.4709964251641661</v>
      </c>
      <c r="S27" s="978">
        <f t="shared" si="8"/>
        <v>1.4969430935682193</v>
      </c>
    </row>
    <row r="28" spans="1:19">
      <c r="A28" s="470"/>
      <c r="B28" s="442"/>
      <c r="C28" s="443"/>
      <c r="D28" s="398"/>
      <c r="E28" s="398"/>
      <c r="F28" s="471"/>
      <c r="G28" s="467"/>
      <c r="H28" s="972"/>
      <c r="I28" s="972"/>
      <c r="J28" s="972"/>
      <c r="K28" s="972"/>
      <c r="L28" s="972"/>
      <c r="M28" s="972"/>
      <c r="N28" s="972"/>
      <c r="O28" s="972"/>
      <c r="P28" s="972"/>
      <c r="Q28" s="972"/>
      <c r="R28" s="972"/>
      <c r="S28" s="972"/>
    </row>
    <row r="29" spans="1:19">
      <c r="A29" s="470"/>
      <c r="B29" s="988" t="s">
        <v>184</v>
      </c>
      <c r="C29" s="434">
        <f>SUM(C6:C27)/2</f>
        <v>0.10999999999999999</v>
      </c>
      <c r="D29" s="472"/>
      <c r="E29" s="472"/>
      <c r="F29" s="434">
        <f>SUM(F6:F27)/2</f>
        <v>0.10999999999999999</v>
      </c>
      <c r="G29" s="473"/>
      <c r="H29" s="974"/>
      <c r="I29" s="974"/>
      <c r="J29" s="974"/>
      <c r="K29" s="974"/>
      <c r="L29" s="974"/>
      <c r="M29" s="974"/>
      <c r="N29" s="974">
        <f t="shared" ref="N29:S29" si="9">N14+N18+N22+N27</f>
        <v>7.5285119099255695</v>
      </c>
      <c r="O29" s="974">
        <f t="shared" si="9"/>
        <v>7.6770308525969337</v>
      </c>
      <c r="P29" s="974">
        <f t="shared" si="9"/>
        <v>7.8124447601037366</v>
      </c>
      <c r="Q29" s="974">
        <f t="shared" si="9"/>
        <v>7.9502472116581462</v>
      </c>
      <c r="R29" s="974">
        <f t="shared" si="9"/>
        <v>8.0904803384029123</v>
      </c>
      <c r="S29" s="974">
        <f t="shared" si="9"/>
        <v>8.2331870146252051</v>
      </c>
    </row>
    <row r="30" spans="1:19">
      <c r="G30" s="437"/>
    </row>
    <row r="31" spans="1:19">
      <c r="G31" s="437"/>
    </row>
    <row r="32" spans="1:19">
      <c r="G32" s="437"/>
    </row>
    <row r="33" spans="2:19">
      <c r="G33" s="437"/>
      <c r="H33" s="2"/>
      <c r="I33" s="2"/>
      <c r="J33" s="2"/>
      <c r="K33" s="2"/>
      <c r="L33" s="2"/>
      <c r="M33" s="2"/>
      <c r="N33" s="2"/>
    </row>
    <row r="34" spans="2:19">
      <c r="G34" s="474"/>
      <c r="O34" s="439"/>
      <c r="P34" s="439"/>
      <c r="Q34" s="439"/>
      <c r="R34" s="439"/>
      <c r="S34" s="439"/>
    </row>
    <row r="35" spans="2:19">
      <c r="B35" s="354" t="s">
        <v>229</v>
      </c>
      <c r="C35" s="88"/>
      <c r="D35" s="88"/>
      <c r="E35" s="88"/>
      <c r="F35" s="158"/>
      <c r="G35" s="158"/>
      <c r="H35" s="979"/>
      <c r="I35" s="979"/>
      <c r="J35" s="979"/>
      <c r="K35" s="979"/>
      <c r="L35" s="979"/>
      <c r="M35" s="979"/>
      <c r="N35" s="979">
        <f>N29-N36</f>
        <v>7.5285119099255695</v>
      </c>
      <c r="O35" s="979">
        <f t="shared" ref="O35:S35" si="10">O29-O36</f>
        <v>7.6770308525969337</v>
      </c>
      <c r="P35" s="979">
        <f t="shared" si="10"/>
        <v>7.8124447601037366</v>
      </c>
      <c r="Q35" s="979">
        <f t="shared" si="10"/>
        <v>7.9502472116581462</v>
      </c>
      <c r="R35" s="979">
        <f t="shared" si="10"/>
        <v>8.0904803384029123</v>
      </c>
      <c r="S35" s="979">
        <f t="shared" si="10"/>
        <v>8.2331870146252051</v>
      </c>
    </row>
    <row r="36" spans="2:19">
      <c r="B36" s="354" t="s">
        <v>43</v>
      </c>
      <c r="C36" s="88"/>
      <c r="D36" s="88"/>
      <c r="E36" s="88"/>
      <c r="F36" s="158"/>
      <c r="G36" s="158"/>
      <c r="H36" s="979"/>
      <c r="I36" s="979"/>
      <c r="J36" s="979"/>
      <c r="K36" s="979"/>
      <c r="L36" s="979"/>
      <c r="M36" s="979"/>
      <c r="N36" s="979"/>
      <c r="O36" s="979"/>
      <c r="P36" s="979"/>
      <c r="Q36" s="979"/>
      <c r="R36" s="979"/>
      <c r="S36" s="979"/>
    </row>
    <row r="37" spans="2:19">
      <c r="B37" s="354" t="s">
        <v>232</v>
      </c>
      <c r="C37" s="88"/>
      <c r="D37" s="88"/>
      <c r="E37" s="88"/>
      <c r="F37" s="158"/>
      <c r="G37" s="158"/>
      <c r="H37" s="979"/>
      <c r="I37" s="979"/>
      <c r="J37" s="979"/>
      <c r="K37" s="979"/>
      <c r="L37" s="979"/>
      <c r="M37" s="979"/>
      <c r="N37" s="980"/>
      <c r="O37" s="980"/>
      <c r="P37" s="980"/>
      <c r="Q37" s="980"/>
      <c r="R37" s="980"/>
      <c r="S37" s="980"/>
    </row>
    <row r="38" spans="2:19">
      <c r="B38" s="354" t="s">
        <v>238</v>
      </c>
      <c r="C38" s="88"/>
      <c r="D38" s="88"/>
      <c r="E38" s="88"/>
      <c r="F38" s="158"/>
      <c r="G38" s="158"/>
      <c r="H38" s="979"/>
      <c r="I38" s="979"/>
      <c r="J38" s="979"/>
      <c r="K38" s="979"/>
      <c r="L38" s="979"/>
      <c r="M38" s="979"/>
      <c r="N38" s="979">
        <f>SUM(N39,N35:N37)*(Inputs!$M$27)</f>
        <v>0.99293543580008325</v>
      </c>
      <c r="O38" s="979">
        <f>SUM(O39,O35:O37)*(Inputs!$M$27)</f>
        <v>1.0125235991490096</v>
      </c>
      <c r="P38" s="979">
        <f>SUM(P39,P35:P37)*(Inputs!$M$27)</f>
        <v>1.0303833394100819</v>
      </c>
      <c r="Q38" s="979">
        <f>SUM(Q39,Q35:Q37)*(Inputs!$M$27)</f>
        <v>1.0485581047455927</v>
      </c>
      <c r="R38" s="979">
        <f>SUM(R39,R35:R37)*(Inputs!$M$27)</f>
        <v>1.0670534518319599</v>
      </c>
      <c r="S38" s="979">
        <f>SUM(S39,S35:S37)*(Inputs!$M$27)</f>
        <v>1.0858750353589184</v>
      </c>
    </row>
    <row r="39" spans="2:19">
      <c r="B39" s="354" t="s">
        <v>237</v>
      </c>
      <c r="C39" s="88"/>
      <c r="D39" s="88"/>
      <c r="E39" s="88"/>
      <c r="F39" s="158"/>
      <c r="G39" s="158"/>
      <c r="H39" s="979"/>
      <c r="I39" s="979"/>
      <c r="J39" s="979"/>
      <c r="K39" s="979"/>
      <c r="L39" s="979"/>
      <c r="M39" s="979"/>
      <c r="N39" s="979">
        <f>SUM(N35:N37)*(Inputs!$M$26)</f>
        <v>0.6775660718933012</v>
      </c>
      <c r="O39" s="979">
        <f>SUM(O35:O37)*(Inputs!$M$26)</f>
        <v>0.690932776733724</v>
      </c>
      <c r="P39" s="979">
        <f>SUM(P35:P37)*(Inputs!$M$26)</f>
        <v>0.7031200284093363</v>
      </c>
      <c r="Q39" s="979">
        <f>SUM(Q35:Q37)*(Inputs!$M$26)</f>
        <v>0.71552224904923312</v>
      </c>
      <c r="R39" s="979">
        <f>SUM(R35:R37)*(Inputs!$M$26)</f>
        <v>0.72814323045626206</v>
      </c>
      <c r="S39" s="979">
        <f>SUM(S35:S37)*(Inputs!$M$26)</f>
        <v>0.74098683131626841</v>
      </c>
    </row>
    <row r="40" spans="2:19">
      <c r="B40" s="989" t="s">
        <v>85</v>
      </c>
      <c r="C40" s="88"/>
      <c r="D40" s="88"/>
      <c r="E40" s="88"/>
      <c r="F40" s="158"/>
      <c r="G40" s="158"/>
      <c r="N40" s="979">
        <f>SUM(N35:N39)*Inputs!$M$28</f>
        <v>0.64393093923332678</v>
      </c>
      <c r="O40" s="979">
        <f>SUM(O35:O39)*Inputs!$M$28</f>
        <v>0.65663410599357674</v>
      </c>
      <c r="P40" s="979">
        <f>SUM(P35:P39)*Inputs!$M$28</f>
        <v>0.66821636895462089</v>
      </c>
      <c r="Q40" s="979">
        <f>SUM(Q35:Q39)*Inputs!$M$28</f>
        <v>0.68000292958170816</v>
      </c>
      <c r="R40" s="979">
        <f>SUM(R35:R39)*Inputs!$M$28</f>
        <v>0.69199739144837946</v>
      </c>
      <c r="S40" s="979">
        <f>SUM(S35:S39)*Inputs!$M$28</f>
        <v>0.70420342169102756</v>
      </c>
    </row>
    <row r="41" spans="2:19">
      <c r="B41" s="989"/>
      <c r="N41" s="606"/>
      <c r="O41" s="606"/>
      <c r="P41" s="606"/>
      <c r="Q41" s="606"/>
      <c r="R41" s="606"/>
      <c r="S41" s="606"/>
    </row>
    <row r="42" spans="2:19">
      <c r="B42" s="988" t="s">
        <v>527</v>
      </c>
      <c r="N42" s="448">
        <f>SUM(N35:N41)</f>
        <v>9.8429443568522803</v>
      </c>
      <c r="O42" s="448">
        <f t="shared" ref="O42:S42" si="11">SUM(O35:O41)</f>
        <v>10.037121334473245</v>
      </c>
      <c r="P42" s="448">
        <f t="shared" si="11"/>
        <v>10.214164496877775</v>
      </c>
      <c r="Q42" s="448">
        <f t="shared" si="11"/>
        <v>10.39433049503468</v>
      </c>
      <c r="R42" s="448">
        <f t="shared" si="11"/>
        <v>10.577674412139514</v>
      </c>
      <c r="S42" s="448">
        <f t="shared" si="11"/>
        <v>10.764252302991419</v>
      </c>
    </row>
    <row r="43" spans="2:19">
      <c r="B43" s="990" t="s">
        <v>39</v>
      </c>
      <c r="H43" s="979"/>
      <c r="I43" s="980"/>
      <c r="J43" s="980"/>
      <c r="K43" s="980"/>
      <c r="L43" s="980"/>
      <c r="M43" s="980"/>
      <c r="N43" s="981">
        <f>(N29*(1+Inputs!$M$29))-N42</f>
        <v>0</v>
      </c>
      <c r="O43" s="981">
        <f>(O29*(1+Inputs!$M$29))-O42</f>
        <v>0</v>
      </c>
      <c r="P43" s="981">
        <f>(P29*(1+Inputs!$M$29))-P42</f>
        <v>0</v>
      </c>
      <c r="Q43" s="981">
        <f>(Q29*(1+Inputs!$M$29))-Q42</f>
        <v>0</v>
      </c>
      <c r="R43" s="981">
        <f>(R29*(1+Inputs!$M$29))-R42</f>
        <v>0</v>
      </c>
      <c r="S43" s="981">
        <f>(S29*(1+Inputs!$M$29))-S42</f>
        <v>0</v>
      </c>
    </row>
    <row r="45" spans="2:19">
      <c r="O45" s="611"/>
    </row>
    <row r="46" spans="2:19">
      <c r="N46" s="609"/>
    </row>
    <row r="47" spans="2:19">
      <c r="N47" s="609"/>
    </row>
    <row r="50" spans="15:15">
      <c r="O50" s="610"/>
    </row>
  </sheetData>
  <dataConsolidate/>
  <mergeCells count="3">
    <mergeCell ref="A1:N1"/>
    <mergeCell ref="H3:M3"/>
    <mergeCell ref="N3:S3"/>
  </mergeCells>
  <pageMargins left="0.39370078740157483" right="0.39370078740157483" top="0.39370078740157483" bottom="0.98425196850393704" header="0.51181102362204722" footer="0.51181102362204722"/>
  <pageSetup paperSize="9" scale="59" orientation="landscape" r:id="rId1"/>
  <headerFooter alignWithMargins="0">
    <oddFooter>&amp;C&amp;P</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rgb="FF99CCFF"/>
    <pageSetUpPr fitToPage="1"/>
  </sheetPr>
  <dimension ref="A1:BB70"/>
  <sheetViews>
    <sheetView zoomScale="70" zoomScaleNormal="70" workbookViewId="0">
      <selection activeCell="C11" sqref="C11"/>
    </sheetView>
  </sheetViews>
  <sheetFormatPr defaultRowHeight="15"/>
  <cols>
    <col min="1" max="1" width="2.140625" style="1118" customWidth="1"/>
    <col min="2" max="2" width="4.140625" style="1121" customWidth="1"/>
    <col min="3" max="3" width="76.140625" style="1121" bestFit="1" customWidth="1"/>
    <col min="4" max="4" width="9.42578125" style="1121" customWidth="1"/>
    <col min="5" max="17" width="18.7109375" style="1121" customWidth="1"/>
    <col min="18" max="18" width="9.140625" style="1114"/>
    <col min="19" max="19" width="9.140625" style="1121"/>
    <col min="20" max="20" width="6.85546875" style="1121" bestFit="1" customWidth="1"/>
    <col min="21" max="16384" width="9.140625" style="1121"/>
  </cols>
  <sheetData>
    <row r="1" spans="1:54" s="659" customFormat="1" ht="18">
      <c r="A1" s="1107" t="str">
        <f>Title!B12</f>
        <v>CP 2016-20 Revised Proposal - ACS Model</v>
      </c>
      <c r="B1" s="1107"/>
      <c r="C1" s="656"/>
      <c r="D1" s="656"/>
      <c r="E1" s="656"/>
      <c r="F1" s="656"/>
      <c r="G1" s="656"/>
      <c r="H1" s="656"/>
      <c r="I1" s="656"/>
      <c r="J1" s="657"/>
      <c r="K1" s="658"/>
      <c r="L1" s="658"/>
      <c r="M1" s="658"/>
    </row>
    <row r="2" spans="1:54" s="659" customFormat="1" ht="15.75">
      <c r="A2" s="573" t="str">
        <f ca="1">MID(CELL("Filename",D1),FIND("]",CELL("Filename",D1))+1,255)</f>
        <v>CP Reset RIN 3.2</v>
      </c>
      <c r="B2" s="573"/>
      <c r="C2" s="573"/>
      <c r="D2" s="573"/>
      <c r="E2" s="573"/>
      <c r="F2" s="573"/>
      <c r="G2" s="573"/>
      <c r="I2" s="573"/>
      <c r="J2" s="660" t="str">
        <f ca="1">Check!D2</f>
        <v>OK</v>
      </c>
      <c r="K2" s="661"/>
      <c r="L2" s="661"/>
      <c r="M2" s="658"/>
    </row>
    <row r="3" spans="1:54" s="1110" customFormat="1">
      <c r="A3" s="662" t="s">
        <v>2</v>
      </c>
      <c r="B3" s="1108"/>
      <c r="C3" s="1109"/>
      <c r="D3" s="1109"/>
      <c r="E3" s="1109"/>
      <c r="F3" s="1109"/>
      <c r="G3" s="1109"/>
      <c r="H3" s="1109"/>
      <c r="I3" s="1109"/>
      <c r="J3" s="1109"/>
      <c r="K3" s="1109"/>
      <c r="L3" s="1109"/>
      <c r="M3" s="1109"/>
      <c r="N3" s="1109"/>
      <c r="O3" s="1109"/>
      <c r="P3" s="1109"/>
      <c r="Q3" s="1109"/>
      <c r="R3" s="1109"/>
      <c r="S3" s="1109"/>
      <c r="T3" s="1109"/>
      <c r="U3" s="1109"/>
      <c r="V3" s="1109"/>
      <c r="W3" s="1109"/>
      <c r="X3" s="1109"/>
      <c r="Y3" s="1109"/>
      <c r="Z3" s="1109"/>
      <c r="AA3" s="1109"/>
      <c r="AB3" s="1109"/>
      <c r="AC3" s="1109"/>
      <c r="AD3" s="1109"/>
      <c r="AE3" s="1109"/>
      <c r="AF3" s="1109"/>
      <c r="AG3" s="1109"/>
      <c r="AH3" s="1109"/>
      <c r="AI3" s="1109"/>
      <c r="AJ3" s="1109"/>
      <c r="AK3" s="1109"/>
      <c r="AL3" s="1109"/>
      <c r="AM3" s="1109"/>
      <c r="AN3" s="1109"/>
      <c r="AO3" s="1109"/>
      <c r="AP3" s="1109"/>
      <c r="AQ3" s="1109"/>
      <c r="AR3" s="1109"/>
      <c r="AS3" s="1109"/>
      <c r="AT3" s="1109"/>
      <c r="AU3" s="1109"/>
      <c r="AV3" s="1109"/>
      <c r="AW3" s="1109"/>
      <c r="AX3" s="1109"/>
      <c r="AY3" s="1109"/>
      <c r="AZ3" s="1109"/>
      <c r="BA3" s="1109"/>
      <c r="BB3" s="1109"/>
    </row>
    <row r="4" spans="1:54" s="1114" customFormat="1" ht="24" customHeight="1">
      <c r="A4" s="1111"/>
      <c r="B4" s="1108"/>
      <c r="C4" s="1112"/>
      <c r="D4" s="1112"/>
      <c r="E4" s="1112"/>
      <c r="F4" s="1112"/>
      <c r="G4" s="1112"/>
      <c r="H4" s="1112"/>
      <c r="I4" s="1112"/>
      <c r="J4" s="1112"/>
      <c r="K4" s="1112"/>
      <c r="L4" s="1112"/>
      <c r="M4" s="1112"/>
      <c r="N4" s="1112"/>
      <c r="O4" s="1112"/>
      <c r="P4" s="1112"/>
      <c r="Q4" s="1112"/>
      <c r="R4" s="1113"/>
    </row>
    <row r="5" spans="1:54" s="1114" customFormat="1" ht="23.25" customHeight="1">
      <c r="A5" s="1111"/>
      <c r="B5" s="1108"/>
    </row>
    <row r="6" spans="1:54" s="1114" customFormat="1" ht="18" customHeight="1">
      <c r="A6" s="1111"/>
      <c r="B6" s="1108"/>
      <c r="C6" s="1115" t="s">
        <v>547</v>
      </c>
      <c r="D6" s="1116"/>
      <c r="E6" s="1116"/>
      <c r="F6" s="1116"/>
      <c r="G6" s="1116"/>
      <c r="H6" s="1116"/>
      <c r="I6" s="1115"/>
      <c r="J6" s="1115"/>
      <c r="K6" s="1115"/>
      <c r="L6" s="1115"/>
      <c r="M6" s="1115"/>
      <c r="N6" s="1115"/>
      <c r="O6" s="1115"/>
      <c r="P6" s="1115"/>
      <c r="Q6" s="1115"/>
      <c r="R6" s="1117"/>
      <c r="T6" s="1179">
        <f ca="1">SUM(T7:T62)</f>
        <v>0</v>
      </c>
    </row>
    <row r="7" spans="1:54" s="1114" customFormat="1" ht="23.25" customHeight="1">
      <c r="A7" s="1118"/>
      <c r="C7" s="1119" t="s">
        <v>548</v>
      </c>
      <c r="D7" s="1116"/>
      <c r="E7" s="1116"/>
      <c r="F7" s="1116"/>
      <c r="G7" s="1116"/>
      <c r="H7" s="1116"/>
      <c r="I7" s="1119"/>
      <c r="J7" s="1119"/>
      <c r="K7" s="1119"/>
      <c r="L7" s="1119"/>
      <c r="M7" s="1119"/>
      <c r="N7" s="1119"/>
      <c r="O7" s="1119"/>
      <c r="P7" s="1119"/>
      <c r="Q7" s="1119"/>
      <c r="R7" s="1117"/>
    </row>
    <row r="8" spans="1:54">
      <c r="B8" s="1114"/>
      <c r="C8" s="1120"/>
      <c r="D8" s="1114"/>
      <c r="E8" s="1114"/>
      <c r="F8" s="1114"/>
      <c r="G8" s="1114"/>
      <c r="H8" s="1114"/>
      <c r="I8" s="1114"/>
      <c r="J8" s="1114"/>
      <c r="K8" s="1114"/>
      <c r="L8" s="1114"/>
      <c r="M8" s="1114"/>
      <c r="N8" s="1114"/>
      <c r="O8" s="1114"/>
      <c r="P8" s="1114"/>
      <c r="Q8" s="1114"/>
      <c r="S8" s="1114"/>
    </row>
    <row r="9" spans="1:54" s="1126" customFormat="1" ht="27.75" customHeight="1">
      <c r="A9" s="1122"/>
      <c r="B9" s="1123"/>
      <c r="C9" s="1124"/>
      <c r="D9" s="1125"/>
      <c r="E9" s="1125"/>
      <c r="F9" s="1125"/>
      <c r="G9" s="1125"/>
      <c r="H9" s="1125"/>
      <c r="I9" s="1125"/>
      <c r="J9" s="1125"/>
      <c r="K9" s="1125"/>
      <c r="L9" s="1125"/>
      <c r="M9" s="1125"/>
      <c r="N9" s="1125"/>
      <c r="O9" s="1125"/>
      <c r="P9" s="1125"/>
      <c r="Q9" s="1125"/>
      <c r="R9" s="1125"/>
      <c r="S9" s="1123"/>
    </row>
    <row r="10" spans="1:54">
      <c r="B10" s="1114"/>
      <c r="C10" s="1114"/>
      <c r="D10" s="1114"/>
      <c r="E10" s="1114"/>
      <c r="F10" s="1114"/>
      <c r="G10" s="1114"/>
      <c r="H10" s="1114"/>
      <c r="I10" s="1114"/>
      <c r="J10" s="1114"/>
      <c r="K10" s="1114"/>
      <c r="L10" s="1114"/>
      <c r="M10" s="1114"/>
      <c r="N10" s="1114"/>
      <c r="O10" s="1114"/>
      <c r="P10" s="1114"/>
      <c r="Q10" s="1114"/>
      <c r="S10" s="1114"/>
    </row>
    <row r="11" spans="1:54" ht="15.75" thickBot="1">
      <c r="B11" s="1114"/>
      <c r="C11" s="1127"/>
      <c r="D11" s="1114"/>
      <c r="E11" s="1128" t="s">
        <v>549</v>
      </c>
      <c r="F11" s="1129"/>
      <c r="G11" s="1108"/>
      <c r="H11" s="1108"/>
      <c r="I11" s="1108"/>
      <c r="J11" s="1108"/>
      <c r="K11" s="1108"/>
      <c r="L11" s="1128" t="s">
        <v>550</v>
      </c>
      <c r="M11" s="1129"/>
      <c r="N11" s="1108"/>
      <c r="O11" s="1108"/>
      <c r="P11" s="1108"/>
      <c r="Q11" s="1108"/>
      <c r="S11" s="1114"/>
    </row>
    <row r="12" spans="1:54" ht="29.25" customHeight="1">
      <c r="B12" s="1114"/>
      <c r="C12" s="1114"/>
      <c r="D12" s="1114"/>
      <c r="E12" s="1297" t="s">
        <v>603</v>
      </c>
      <c r="F12" s="1298"/>
      <c r="G12" s="1298"/>
      <c r="H12" s="1298"/>
      <c r="I12" s="1298"/>
      <c r="J12" s="1299"/>
      <c r="K12" s="1114"/>
      <c r="L12" s="1297" t="s">
        <v>603</v>
      </c>
      <c r="M12" s="1298"/>
      <c r="N12" s="1298"/>
      <c r="O12" s="1298"/>
      <c r="P12" s="1298"/>
      <c r="Q12" s="1299"/>
      <c r="S12" s="1114"/>
    </row>
    <row r="13" spans="1:54" s="1135" customFormat="1" ht="15.75" thickBot="1">
      <c r="A13" s="1118"/>
      <c r="B13" s="1114"/>
      <c r="C13" s="1114"/>
      <c r="D13" s="1114"/>
      <c r="E13" s="1130" t="s">
        <v>372</v>
      </c>
      <c r="F13" s="1131" t="s">
        <v>373</v>
      </c>
      <c r="G13" s="1131" t="s">
        <v>374</v>
      </c>
      <c r="H13" s="1131" t="s">
        <v>375</v>
      </c>
      <c r="I13" s="1131" t="s">
        <v>376</v>
      </c>
      <c r="J13" s="1132" t="s">
        <v>377</v>
      </c>
      <c r="K13" s="1114"/>
      <c r="L13" s="1130" t="s">
        <v>372</v>
      </c>
      <c r="M13" s="1133" t="s">
        <v>373</v>
      </c>
      <c r="N13" s="1133" t="s">
        <v>374</v>
      </c>
      <c r="O13" s="1133" t="s">
        <v>375</v>
      </c>
      <c r="P13" s="1133" t="s">
        <v>376</v>
      </c>
      <c r="Q13" s="1134" t="s">
        <v>377</v>
      </c>
      <c r="R13" s="1114"/>
      <c r="S13" s="1114"/>
    </row>
    <row r="14" spans="1:54" s="1138" customFormat="1">
      <c r="A14" s="1136"/>
      <c r="B14" s="1127"/>
      <c r="C14" s="1127"/>
      <c r="D14" s="1127"/>
      <c r="E14" s="1127"/>
      <c r="F14" s="1137"/>
      <c r="G14" s="1137"/>
      <c r="H14" s="1137"/>
      <c r="I14" s="1137"/>
      <c r="J14" s="1137"/>
      <c r="K14" s="1114"/>
      <c r="L14" s="1114"/>
      <c r="M14" s="1127"/>
      <c r="N14" s="1127"/>
      <c r="O14" s="1127"/>
      <c r="P14" s="1127"/>
      <c r="Q14" s="1127"/>
      <c r="R14" s="1127"/>
      <c r="S14" s="1127"/>
    </row>
    <row r="15" spans="1:54" s="1140" customFormat="1" ht="27.75" customHeight="1">
      <c r="A15" s="1139"/>
      <c r="C15" s="675" t="s">
        <v>551</v>
      </c>
      <c r="D15" s="1125"/>
      <c r="E15" s="1125"/>
      <c r="F15" s="1125"/>
      <c r="G15" s="1125"/>
      <c r="H15" s="1125"/>
      <c r="I15" s="1125"/>
      <c r="J15" s="1125"/>
      <c r="K15" s="1125"/>
      <c r="L15" s="1125"/>
      <c r="M15" s="1125"/>
      <c r="N15" s="1125"/>
      <c r="O15" s="1125"/>
      <c r="P15" s="1125"/>
      <c r="Q15" s="1125"/>
      <c r="R15" s="1125"/>
    </row>
    <row r="16" spans="1:54" ht="16.5" thickBot="1">
      <c r="B16" s="1114"/>
      <c r="C16" s="1141" t="s">
        <v>552</v>
      </c>
      <c r="D16" s="1142"/>
      <c r="E16" s="1125"/>
      <c r="F16" s="1125"/>
      <c r="G16" s="1125"/>
      <c r="H16" s="1125"/>
      <c r="I16" s="1125"/>
      <c r="J16" s="1125"/>
      <c r="K16" s="1125"/>
      <c r="L16" s="1125"/>
      <c r="M16" s="1125"/>
      <c r="N16" s="1125"/>
      <c r="O16" s="1125"/>
      <c r="P16" s="1125"/>
      <c r="Q16" s="1125"/>
      <c r="R16" s="1143"/>
      <c r="S16" s="1114"/>
    </row>
    <row r="17" spans="1:19">
      <c r="A17" s="1144"/>
      <c r="B17" s="1145"/>
      <c r="C17" s="1180" t="s">
        <v>553</v>
      </c>
      <c r="D17" s="1181"/>
      <c r="E17" s="1199"/>
      <c r="F17" s="1200"/>
      <c r="G17" s="1200"/>
      <c r="H17" s="1200"/>
      <c r="I17" s="1200"/>
      <c r="J17" s="1201"/>
      <c r="K17" s="1147"/>
      <c r="L17" s="1199"/>
      <c r="M17" s="1200"/>
      <c r="N17" s="1200"/>
      <c r="O17" s="1200"/>
      <c r="P17" s="1200"/>
      <c r="Q17" s="1201"/>
      <c r="S17" s="1114"/>
    </row>
    <row r="18" spans="1:19" s="1151" customFormat="1">
      <c r="A18" s="1144"/>
      <c r="B18" s="1145"/>
      <c r="C18" s="1182" t="s">
        <v>554</v>
      </c>
      <c r="D18" s="1181"/>
      <c r="E18" s="1202"/>
      <c r="F18" s="1203"/>
      <c r="G18" s="1203"/>
      <c r="H18" s="1203"/>
      <c r="I18" s="1203"/>
      <c r="J18" s="1204"/>
      <c r="K18" s="1148"/>
      <c r="L18" s="1202"/>
      <c r="M18" s="1203"/>
      <c r="N18" s="1203"/>
      <c r="O18" s="1203"/>
      <c r="P18" s="1203"/>
      <c r="Q18" s="1204"/>
      <c r="R18" s="1149"/>
      <c r="S18" s="1150"/>
    </row>
    <row r="19" spans="1:19" s="1151" customFormat="1">
      <c r="A19" s="1144"/>
      <c r="B19" s="1145"/>
      <c r="C19" s="1182" t="s">
        <v>555</v>
      </c>
      <c r="D19" s="1181"/>
      <c r="E19" s="1202"/>
      <c r="F19" s="1203"/>
      <c r="G19" s="1203"/>
      <c r="H19" s="1203"/>
      <c r="I19" s="1203"/>
      <c r="J19" s="1204"/>
      <c r="K19" s="1148"/>
      <c r="L19" s="1202"/>
      <c r="M19" s="1203"/>
      <c r="N19" s="1203"/>
      <c r="O19" s="1203"/>
      <c r="P19" s="1203"/>
      <c r="Q19" s="1204"/>
      <c r="R19" s="1149"/>
      <c r="S19" s="1150"/>
    </row>
    <row r="20" spans="1:19">
      <c r="A20" s="1144"/>
      <c r="B20" s="1145"/>
      <c r="C20" s="1182" t="s">
        <v>556</v>
      </c>
      <c r="D20" s="1181"/>
      <c r="E20" s="1205"/>
      <c r="F20" s="1206"/>
      <c r="G20" s="1206"/>
      <c r="H20" s="1206"/>
      <c r="I20" s="1206"/>
      <c r="J20" s="1207"/>
      <c r="K20" s="1147"/>
      <c r="L20" s="1205"/>
      <c r="M20" s="1206"/>
      <c r="N20" s="1206"/>
      <c r="O20" s="1206"/>
      <c r="P20" s="1206"/>
      <c r="Q20" s="1207"/>
      <c r="R20" s="1143"/>
      <c r="S20" s="1114"/>
    </row>
    <row r="21" spans="1:19">
      <c r="A21" s="1144"/>
      <c r="B21" s="1145"/>
      <c r="C21" s="1182" t="s">
        <v>557</v>
      </c>
      <c r="D21" s="1181"/>
      <c r="E21" s="1205"/>
      <c r="F21" s="1206"/>
      <c r="G21" s="1206"/>
      <c r="H21" s="1206"/>
      <c r="I21" s="1206"/>
      <c r="J21" s="1207"/>
      <c r="K21" s="1147"/>
      <c r="L21" s="1205"/>
      <c r="M21" s="1206"/>
      <c r="N21" s="1206"/>
      <c r="O21" s="1206"/>
      <c r="P21" s="1206"/>
      <c r="Q21" s="1207"/>
      <c r="R21" s="1143"/>
      <c r="S21" s="1114"/>
    </row>
    <row r="22" spans="1:19">
      <c r="A22" s="1144"/>
      <c r="B22" s="1145"/>
      <c r="C22" s="1182" t="s">
        <v>558</v>
      </c>
      <c r="D22" s="1181"/>
      <c r="E22" s="1205"/>
      <c r="F22" s="1206"/>
      <c r="G22" s="1206"/>
      <c r="H22" s="1206"/>
      <c r="I22" s="1206"/>
      <c r="J22" s="1207"/>
      <c r="K22" s="1147"/>
      <c r="L22" s="1205"/>
      <c r="M22" s="1206"/>
      <c r="N22" s="1206"/>
      <c r="O22" s="1206"/>
      <c r="P22" s="1206"/>
      <c r="Q22" s="1207"/>
      <c r="R22" s="1143"/>
      <c r="S22" s="1114"/>
    </row>
    <row r="23" spans="1:19">
      <c r="A23" s="1144"/>
      <c r="B23" s="1145"/>
      <c r="C23" s="1182" t="s">
        <v>559</v>
      </c>
      <c r="D23" s="1181"/>
      <c r="E23" s="1205"/>
      <c r="F23" s="1206"/>
      <c r="G23" s="1206"/>
      <c r="H23" s="1206"/>
      <c r="I23" s="1206"/>
      <c r="J23" s="1207"/>
      <c r="K23" s="1147"/>
      <c r="L23" s="1205"/>
      <c r="M23" s="1206"/>
      <c r="N23" s="1206"/>
      <c r="O23" s="1206"/>
      <c r="P23" s="1206"/>
      <c r="Q23" s="1207"/>
      <c r="R23" s="1143"/>
      <c r="S23" s="1114"/>
    </row>
    <row r="24" spans="1:19">
      <c r="A24" s="1144"/>
      <c r="B24" s="1145"/>
      <c r="C24" s="1182" t="s">
        <v>560</v>
      </c>
      <c r="D24" s="1181"/>
      <c r="E24" s="1205"/>
      <c r="F24" s="1206"/>
      <c r="G24" s="1206"/>
      <c r="H24" s="1206"/>
      <c r="I24" s="1206"/>
      <c r="J24" s="1207"/>
      <c r="K24" s="1147"/>
      <c r="L24" s="1205"/>
      <c r="M24" s="1206"/>
      <c r="N24" s="1206"/>
      <c r="O24" s="1206"/>
      <c r="P24" s="1206"/>
      <c r="Q24" s="1207"/>
      <c r="R24" s="1143"/>
      <c r="S24" s="1114"/>
    </row>
    <row r="25" spans="1:19">
      <c r="A25" s="1144"/>
      <c r="B25" s="1145"/>
      <c r="C25" s="1182" t="s">
        <v>561</v>
      </c>
      <c r="D25" s="1181"/>
      <c r="E25" s="1205"/>
      <c r="F25" s="1206"/>
      <c r="G25" s="1206"/>
      <c r="H25" s="1206"/>
      <c r="I25" s="1206"/>
      <c r="J25" s="1207"/>
      <c r="K25" s="1147"/>
      <c r="L25" s="1205"/>
      <c r="M25" s="1206"/>
      <c r="N25" s="1206"/>
      <c r="O25" s="1206"/>
      <c r="P25" s="1206"/>
      <c r="Q25" s="1207"/>
      <c r="R25" s="1143"/>
      <c r="S25" s="1114"/>
    </row>
    <row r="26" spans="1:19">
      <c r="A26" s="1144"/>
      <c r="B26" s="1145"/>
      <c r="C26" s="1182" t="s">
        <v>562</v>
      </c>
      <c r="D26" s="1181"/>
      <c r="E26" s="1205"/>
      <c r="F26" s="1206"/>
      <c r="G26" s="1206"/>
      <c r="H26" s="1206"/>
      <c r="I26" s="1206"/>
      <c r="J26" s="1207"/>
      <c r="K26" s="1147"/>
      <c r="L26" s="1205"/>
      <c r="M26" s="1206"/>
      <c r="N26" s="1206"/>
      <c r="O26" s="1206"/>
      <c r="P26" s="1206"/>
      <c r="Q26" s="1207"/>
      <c r="R26" s="1143"/>
      <c r="S26" s="1114"/>
    </row>
    <row r="27" spans="1:19">
      <c r="A27" s="1144"/>
      <c r="B27" s="1145"/>
      <c r="C27" s="1182" t="s">
        <v>563</v>
      </c>
      <c r="D27" s="1181"/>
      <c r="E27" s="1205"/>
      <c r="F27" s="1206"/>
      <c r="G27" s="1206"/>
      <c r="H27" s="1206"/>
      <c r="I27" s="1206"/>
      <c r="J27" s="1207"/>
      <c r="K27" s="1147"/>
      <c r="L27" s="1205"/>
      <c r="M27" s="1206"/>
      <c r="N27" s="1206"/>
      <c r="O27" s="1206"/>
      <c r="P27" s="1206"/>
      <c r="Q27" s="1207"/>
      <c r="R27" s="1143"/>
      <c r="S27" s="1114"/>
    </row>
    <row r="28" spans="1:19">
      <c r="A28" s="1144"/>
      <c r="B28" s="1145"/>
      <c r="C28" s="1182" t="s">
        <v>564</v>
      </c>
      <c r="D28" s="1181"/>
      <c r="E28" s="1205"/>
      <c r="F28" s="1206"/>
      <c r="G28" s="1206"/>
      <c r="H28" s="1206"/>
      <c r="I28" s="1206"/>
      <c r="J28" s="1207"/>
      <c r="K28" s="1147"/>
      <c r="L28" s="1205"/>
      <c r="M28" s="1206"/>
      <c r="N28" s="1206"/>
      <c r="O28" s="1206"/>
      <c r="P28" s="1206"/>
      <c r="Q28" s="1207"/>
      <c r="R28" s="1143"/>
      <c r="S28" s="1114"/>
    </row>
    <row r="29" spans="1:19">
      <c r="A29" s="1144"/>
      <c r="B29" s="1145"/>
      <c r="C29" s="1182" t="s">
        <v>565</v>
      </c>
      <c r="D29" s="1181"/>
      <c r="E29" s="1205"/>
      <c r="F29" s="1206"/>
      <c r="G29" s="1206"/>
      <c r="H29" s="1206"/>
      <c r="I29" s="1206"/>
      <c r="J29" s="1207"/>
      <c r="K29" s="1147"/>
      <c r="L29" s="1205"/>
      <c r="M29" s="1206"/>
      <c r="N29" s="1206"/>
      <c r="O29" s="1206"/>
      <c r="P29" s="1206"/>
      <c r="Q29" s="1207"/>
      <c r="R29" s="1143"/>
      <c r="S29" s="1114"/>
    </row>
    <row r="30" spans="1:19">
      <c r="A30" s="1144"/>
      <c r="B30" s="1145"/>
      <c r="C30" s="1182" t="s">
        <v>566</v>
      </c>
      <c r="D30" s="1181"/>
      <c r="E30" s="1205"/>
      <c r="F30" s="1206"/>
      <c r="G30" s="1206"/>
      <c r="H30" s="1206"/>
      <c r="I30" s="1206"/>
      <c r="J30" s="1207"/>
      <c r="K30" s="1147"/>
      <c r="L30" s="1205"/>
      <c r="M30" s="1206"/>
      <c r="N30" s="1206"/>
      <c r="O30" s="1206"/>
      <c r="P30" s="1206"/>
      <c r="Q30" s="1207"/>
      <c r="R30" s="1143"/>
      <c r="S30" s="1114"/>
    </row>
    <row r="31" spans="1:19">
      <c r="A31" s="1144"/>
      <c r="B31" s="1145"/>
      <c r="C31" s="1182" t="s">
        <v>567</v>
      </c>
      <c r="D31" s="1181"/>
      <c r="E31" s="1205"/>
      <c r="F31" s="1206"/>
      <c r="G31" s="1206"/>
      <c r="H31" s="1206"/>
      <c r="I31" s="1206"/>
      <c r="J31" s="1207"/>
      <c r="K31" s="1147"/>
      <c r="L31" s="1205"/>
      <c r="M31" s="1206"/>
      <c r="N31" s="1206"/>
      <c r="O31" s="1206"/>
      <c r="P31" s="1206"/>
      <c r="Q31" s="1207"/>
      <c r="R31" s="1143"/>
      <c r="S31" s="1114"/>
    </row>
    <row r="32" spans="1:19">
      <c r="A32" s="1144"/>
      <c r="B32" s="1145"/>
      <c r="C32" s="1182" t="s">
        <v>568</v>
      </c>
      <c r="D32" s="1181"/>
      <c r="E32" s="1205"/>
      <c r="F32" s="1206"/>
      <c r="G32" s="1206"/>
      <c r="H32" s="1206"/>
      <c r="I32" s="1206"/>
      <c r="J32" s="1207"/>
      <c r="K32" s="1147"/>
      <c r="L32" s="1205"/>
      <c r="M32" s="1206"/>
      <c r="N32" s="1206"/>
      <c r="O32" s="1206"/>
      <c r="P32" s="1206"/>
      <c r="Q32" s="1207"/>
      <c r="R32" s="1143"/>
      <c r="S32" s="1114"/>
    </row>
    <row r="33" spans="1:19">
      <c r="A33" s="1144"/>
      <c r="B33" s="1145"/>
      <c r="C33" s="1182" t="s">
        <v>569</v>
      </c>
      <c r="D33" s="1181"/>
      <c r="E33" s="1205"/>
      <c r="F33" s="1206"/>
      <c r="G33" s="1206"/>
      <c r="H33" s="1206"/>
      <c r="I33" s="1206"/>
      <c r="J33" s="1207"/>
      <c r="K33" s="1147"/>
      <c r="L33" s="1183">
        <f ca="1">SUM('ACS 12.5'!G68,'ACS 12.5'!G84)-L42</f>
        <v>8409725.0239538625</v>
      </c>
      <c r="M33" s="1184">
        <f ca="1">SUM('ACS 12.5'!H68,'ACS 12.5'!H84)-M42</f>
        <v>8959725.9518060759</v>
      </c>
      <c r="N33" s="1184">
        <f ca="1">SUM('ACS 12.5'!I68,'ACS 12.5'!I84)-N42</f>
        <v>8996867.6080651917</v>
      </c>
      <c r="O33" s="1184">
        <f ca="1">SUM('ACS 12.5'!J68,'ACS 12.5'!J84)-O42</f>
        <v>9089811.8814132996</v>
      </c>
      <c r="P33" s="1184">
        <f ca="1">SUM('ACS 12.5'!K68,'ACS 12.5'!K84)-P42</f>
        <v>9266297.52757461</v>
      </c>
      <c r="Q33" s="1185">
        <f ca="1">SUM('ACS 12.5'!L68,'ACS 12.5'!L84)-Q42</f>
        <v>9605215.5399586111</v>
      </c>
      <c r="R33" s="1143"/>
      <c r="S33" s="1114"/>
    </row>
    <row r="34" spans="1:19">
      <c r="A34" s="1144"/>
      <c r="B34" s="1145"/>
      <c r="C34" s="1186" t="s">
        <v>570</v>
      </c>
      <c r="D34" s="1181"/>
      <c r="E34" s="1205"/>
      <c r="F34" s="1206"/>
      <c r="G34" s="1206"/>
      <c r="H34" s="1206"/>
      <c r="I34" s="1206"/>
      <c r="J34" s="1207"/>
      <c r="K34" s="1147"/>
      <c r="L34" s="1205"/>
      <c r="M34" s="1206"/>
      <c r="N34" s="1206"/>
      <c r="O34" s="1206"/>
      <c r="P34" s="1206"/>
      <c r="Q34" s="1207"/>
      <c r="R34" s="1143"/>
      <c r="S34" s="1114"/>
    </row>
    <row r="35" spans="1:19">
      <c r="A35" s="1144"/>
      <c r="B35" s="1145"/>
      <c r="C35" s="1182" t="s">
        <v>571</v>
      </c>
      <c r="D35" s="1181"/>
      <c r="E35" s="1205"/>
      <c r="F35" s="1206"/>
      <c r="G35" s="1206"/>
      <c r="H35" s="1206"/>
      <c r="I35" s="1206"/>
      <c r="J35" s="1207"/>
      <c r="K35" s="1147"/>
      <c r="L35" s="1205"/>
      <c r="M35" s="1206"/>
      <c r="N35" s="1206"/>
      <c r="O35" s="1206"/>
      <c r="P35" s="1206"/>
      <c r="Q35" s="1207"/>
      <c r="R35" s="1143"/>
      <c r="S35" s="1114"/>
    </row>
    <row r="36" spans="1:19">
      <c r="A36" s="1144"/>
      <c r="B36" s="1145"/>
      <c r="C36" s="1182" t="s">
        <v>572</v>
      </c>
      <c r="D36" s="1181"/>
      <c r="E36" s="1205"/>
      <c r="F36" s="1206"/>
      <c r="G36" s="1206"/>
      <c r="H36" s="1206"/>
      <c r="I36" s="1206"/>
      <c r="J36" s="1207"/>
      <c r="K36" s="1147"/>
      <c r="L36" s="1205"/>
      <c r="M36" s="1206"/>
      <c r="N36" s="1206"/>
      <c r="O36" s="1206"/>
      <c r="P36" s="1206"/>
      <c r="Q36" s="1207"/>
      <c r="R36" s="1143"/>
      <c r="S36" s="1114"/>
    </row>
    <row r="37" spans="1:19">
      <c r="A37" s="1144"/>
      <c r="B37" s="1145"/>
      <c r="C37" s="1182" t="s">
        <v>573</v>
      </c>
      <c r="D37" s="1181"/>
      <c r="E37" s="1205"/>
      <c r="F37" s="1206"/>
      <c r="G37" s="1206"/>
      <c r="H37" s="1206"/>
      <c r="I37" s="1206"/>
      <c r="J37" s="1207"/>
      <c r="K37" s="1147"/>
      <c r="L37" s="1205"/>
      <c r="M37" s="1206"/>
      <c r="N37" s="1206"/>
      <c r="O37" s="1206"/>
      <c r="P37" s="1206"/>
      <c r="Q37" s="1207"/>
      <c r="R37" s="1143"/>
      <c r="S37" s="1114"/>
    </row>
    <row r="38" spans="1:19">
      <c r="A38" s="1144"/>
      <c r="B38" s="1145"/>
      <c r="C38" s="1182" t="s">
        <v>574</v>
      </c>
      <c r="D38" s="1181"/>
      <c r="E38" s="1205"/>
      <c r="F38" s="1206"/>
      <c r="G38" s="1206"/>
      <c r="H38" s="1206"/>
      <c r="I38" s="1206"/>
      <c r="J38" s="1207"/>
      <c r="K38" s="1147"/>
      <c r="L38" s="1205"/>
      <c r="M38" s="1206"/>
      <c r="N38" s="1206"/>
      <c r="O38" s="1206"/>
      <c r="P38" s="1206"/>
      <c r="Q38" s="1207"/>
      <c r="R38" s="1143"/>
      <c r="S38" s="1114"/>
    </row>
    <row r="39" spans="1:19">
      <c r="A39" s="1144"/>
      <c r="B39" s="1145"/>
      <c r="C39" s="1182" t="s">
        <v>575</v>
      </c>
      <c r="D39" s="1181"/>
      <c r="E39" s="1205"/>
      <c r="F39" s="1206"/>
      <c r="G39" s="1206"/>
      <c r="H39" s="1206"/>
      <c r="I39" s="1206"/>
      <c r="J39" s="1207"/>
      <c r="K39" s="1147"/>
      <c r="L39" s="1205"/>
      <c r="M39" s="1206"/>
      <c r="N39" s="1206"/>
      <c r="O39" s="1206"/>
      <c r="P39" s="1206"/>
      <c r="Q39" s="1207"/>
      <c r="R39" s="1143"/>
      <c r="S39" s="1114"/>
    </row>
    <row r="40" spans="1:19">
      <c r="A40" s="1144"/>
      <c r="B40" s="1145"/>
      <c r="C40" s="1182" t="s">
        <v>567</v>
      </c>
      <c r="D40" s="1181"/>
      <c r="E40" s="1205"/>
      <c r="F40" s="1206"/>
      <c r="G40" s="1206"/>
      <c r="H40" s="1206"/>
      <c r="I40" s="1206"/>
      <c r="J40" s="1207"/>
      <c r="K40" s="1147"/>
      <c r="L40" s="1205"/>
      <c r="M40" s="1206"/>
      <c r="N40" s="1206"/>
      <c r="O40" s="1206"/>
      <c r="P40" s="1206"/>
      <c r="Q40" s="1207"/>
      <c r="R40" s="1143"/>
      <c r="S40" s="1114"/>
    </row>
    <row r="41" spans="1:19">
      <c r="A41" s="1144"/>
      <c r="B41" s="1145"/>
      <c r="C41" s="1182" t="s">
        <v>568</v>
      </c>
      <c r="D41" s="1181"/>
      <c r="E41" s="1205"/>
      <c r="F41" s="1206"/>
      <c r="G41" s="1206"/>
      <c r="H41" s="1206"/>
      <c r="I41" s="1206"/>
      <c r="J41" s="1207"/>
      <c r="K41" s="1147"/>
      <c r="L41" s="1205"/>
      <c r="M41" s="1206"/>
      <c r="N41" s="1206"/>
      <c r="O41" s="1206"/>
      <c r="P41" s="1206"/>
      <c r="Q41" s="1207"/>
      <c r="R41" s="1143"/>
      <c r="S41" s="1114"/>
    </row>
    <row r="42" spans="1:19">
      <c r="A42" s="1144"/>
      <c r="B42" s="1145"/>
      <c r="C42" s="1182" t="s">
        <v>569</v>
      </c>
      <c r="D42" s="1181"/>
      <c r="E42" s="1205"/>
      <c r="F42" s="1206"/>
      <c r="G42" s="1206"/>
      <c r="H42" s="1206"/>
      <c r="I42" s="1206"/>
      <c r="J42" s="1207"/>
      <c r="K42" s="1147"/>
      <c r="L42" s="1183">
        <f ca="1">(SUM('ACS 12.5'!G9:G18)+'ACS 12.5'!G31+'ACS 12.5'!G33)+('ACS 12.5'!G78+'ACS 12.5'!G77+'ACS 12.5'!G81+'ACS 12.5'!G82)</f>
        <v>3119187.6436939277</v>
      </c>
      <c r="M42" s="1184">
        <f ca="1">(SUM('ACS 12.5'!H9:H18)+'ACS 12.5'!H31+'ACS 12.5'!H33)+('ACS 12.5'!H78+'ACS 12.5'!H77+'ACS 12.5'!H81+'ACS 12.5'!H82)</f>
        <v>2605087.9097348773</v>
      </c>
      <c r="N42" s="1184">
        <f ca="1">(SUM('ACS 12.5'!I9:I18)+'ACS 12.5'!I31+'ACS 12.5'!I33)+('ACS 12.5'!I78+'ACS 12.5'!I77+'ACS 12.5'!I81+'ACS 12.5'!I82)</f>
        <v>2681404.5789288022</v>
      </c>
      <c r="O42" s="1184">
        <f ca="1">(SUM('ACS 12.5'!J9:J18)+'ACS 12.5'!J31+'ACS 12.5'!J33)+('ACS 12.5'!J78+'ACS 12.5'!J77+'ACS 12.5'!J81+'ACS 12.5'!J82)</f>
        <v>2760300.7413353389</v>
      </c>
      <c r="P42" s="1184">
        <f ca="1">(SUM('ACS 12.5'!K9:K18)+'ACS 12.5'!K31+'ACS 12.5'!K33)+('ACS 12.5'!K78+'ACS 12.5'!K77+'ACS 12.5'!K81+'ACS 12.5'!K82)</f>
        <v>2841871.9907107241</v>
      </c>
      <c r="Q42" s="1185">
        <f ca="1">(SUM('ACS 12.5'!L9:L18)+'ACS 12.5'!L31+'ACS 12.5'!L33)+('ACS 12.5'!L78+'ACS 12.5'!L77+'ACS 12.5'!L81+'ACS 12.5'!L82)</f>
        <v>2926217.6416327255</v>
      </c>
      <c r="R42" s="1143"/>
      <c r="S42" s="1114"/>
    </row>
    <row r="43" spans="1:19">
      <c r="A43" s="1144"/>
      <c r="B43" s="1145"/>
      <c r="C43" s="1182" t="s">
        <v>576</v>
      </c>
      <c r="D43" s="1181"/>
      <c r="E43" s="1205"/>
      <c r="F43" s="1206"/>
      <c r="G43" s="1206"/>
      <c r="H43" s="1206"/>
      <c r="I43" s="1206"/>
      <c r="J43" s="1207"/>
      <c r="K43" s="1147"/>
      <c r="L43" s="1205"/>
      <c r="M43" s="1206"/>
      <c r="N43" s="1206"/>
      <c r="O43" s="1206"/>
      <c r="P43" s="1206"/>
      <c r="Q43" s="1207"/>
      <c r="R43" s="1143"/>
      <c r="S43" s="1114"/>
    </row>
    <row r="44" spans="1:19">
      <c r="A44" s="1144"/>
      <c r="B44" s="1145"/>
      <c r="C44" s="1182" t="s">
        <v>577</v>
      </c>
      <c r="D44" s="1181"/>
      <c r="E44" s="1205"/>
      <c r="F44" s="1206"/>
      <c r="G44" s="1206"/>
      <c r="H44" s="1206"/>
      <c r="I44" s="1206"/>
      <c r="J44" s="1207"/>
      <c r="K44" s="1147"/>
      <c r="L44" s="1205"/>
      <c r="M44" s="1206"/>
      <c r="N44" s="1206"/>
      <c r="O44" s="1206"/>
      <c r="P44" s="1206"/>
      <c r="Q44" s="1207"/>
      <c r="R44" s="1143"/>
      <c r="S44" s="1114"/>
    </row>
    <row r="45" spans="1:19">
      <c r="A45" s="1144"/>
      <c r="B45" s="1145"/>
      <c r="C45" s="1186"/>
      <c r="D45" s="1181"/>
      <c r="E45" s="1205"/>
      <c r="F45" s="1206"/>
      <c r="G45" s="1206"/>
      <c r="H45" s="1206"/>
      <c r="I45" s="1206"/>
      <c r="J45" s="1207"/>
      <c r="K45" s="1147"/>
      <c r="L45" s="1205"/>
      <c r="M45" s="1206"/>
      <c r="N45" s="1206"/>
      <c r="O45" s="1206"/>
      <c r="P45" s="1206"/>
      <c r="Q45" s="1207"/>
      <c r="R45" s="1143"/>
      <c r="S45" s="1114"/>
    </row>
    <row r="46" spans="1:19">
      <c r="A46" s="1144"/>
      <c r="B46" s="1145"/>
      <c r="C46" s="1187"/>
      <c r="D46" s="1181"/>
      <c r="E46" s="1205"/>
      <c r="F46" s="1206"/>
      <c r="G46" s="1206"/>
      <c r="H46" s="1206"/>
      <c r="I46" s="1206"/>
      <c r="J46" s="1207"/>
      <c r="K46" s="1147"/>
      <c r="L46" s="1205"/>
      <c r="M46" s="1206"/>
      <c r="N46" s="1206"/>
      <c r="O46" s="1206"/>
      <c r="P46" s="1206"/>
      <c r="Q46" s="1207"/>
      <c r="R46" s="1143"/>
      <c r="S46" s="1114"/>
    </row>
    <row r="47" spans="1:19">
      <c r="A47" s="1144"/>
      <c r="B47" s="1145"/>
      <c r="C47" s="1188"/>
      <c r="D47" s="1181"/>
      <c r="E47" s="1205"/>
      <c r="F47" s="1206"/>
      <c r="G47" s="1206"/>
      <c r="H47" s="1206"/>
      <c r="I47" s="1206"/>
      <c r="J47" s="1207"/>
      <c r="K47" s="1147"/>
      <c r="L47" s="1205"/>
      <c r="M47" s="1206"/>
      <c r="N47" s="1206"/>
      <c r="O47" s="1206"/>
      <c r="P47" s="1206"/>
      <c r="Q47" s="1207"/>
      <c r="R47" s="1143"/>
      <c r="S47" s="1114"/>
    </row>
    <row r="48" spans="1:19">
      <c r="A48" s="1144"/>
      <c r="B48" s="1145"/>
      <c r="C48" s="1186"/>
      <c r="D48" s="1181"/>
      <c r="E48" s="1205"/>
      <c r="F48" s="1206"/>
      <c r="G48" s="1206"/>
      <c r="H48" s="1206"/>
      <c r="I48" s="1206"/>
      <c r="J48" s="1207"/>
      <c r="K48" s="1147"/>
      <c r="L48" s="1205"/>
      <c r="M48" s="1206"/>
      <c r="N48" s="1206"/>
      <c r="O48" s="1206"/>
      <c r="P48" s="1206"/>
      <c r="Q48" s="1207"/>
      <c r="R48" s="1143"/>
      <c r="S48" s="1114"/>
    </row>
    <row r="49" spans="1:20">
      <c r="A49" s="1144"/>
      <c r="B49" s="1145"/>
      <c r="C49" s="1186"/>
      <c r="D49" s="1181"/>
      <c r="E49" s="1205"/>
      <c r="F49" s="1206"/>
      <c r="G49" s="1206"/>
      <c r="H49" s="1206"/>
      <c r="I49" s="1206"/>
      <c r="J49" s="1207"/>
      <c r="K49" s="1147"/>
      <c r="L49" s="1205"/>
      <c r="M49" s="1206"/>
      <c r="N49" s="1206"/>
      <c r="O49" s="1206"/>
      <c r="P49" s="1206"/>
      <c r="Q49" s="1207"/>
      <c r="R49" s="1143"/>
      <c r="S49" s="1114"/>
    </row>
    <row r="50" spans="1:20" ht="15.75" thickBot="1">
      <c r="A50" s="1144"/>
      <c r="B50" s="1145"/>
      <c r="C50" s="1187"/>
      <c r="D50" s="1181"/>
      <c r="E50" s="1208"/>
      <c r="F50" s="1209"/>
      <c r="G50" s="1209"/>
      <c r="H50" s="1209"/>
      <c r="I50" s="1209"/>
      <c r="J50" s="1210"/>
      <c r="K50" s="1147"/>
      <c r="L50" s="1211"/>
      <c r="M50" s="1212"/>
      <c r="N50" s="1212"/>
      <c r="O50" s="1212"/>
      <c r="P50" s="1212"/>
      <c r="Q50" s="1213"/>
      <c r="R50" s="1143"/>
      <c r="S50" s="1114"/>
    </row>
    <row r="51" spans="1:20" s="1154" customFormat="1" ht="15.75" thickBot="1">
      <c r="A51" s="1144"/>
      <c r="B51" s="1145"/>
      <c r="C51" s="1190" t="s">
        <v>578</v>
      </c>
      <c r="D51" s="1191"/>
      <c r="E51" s="1192">
        <f t="shared" ref="E51:J51" si="0">SUM(E17:E50)</f>
        <v>0</v>
      </c>
      <c r="F51" s="1193">
        <f t="shared" si="0"/>
        <v>0</v>
      </c>
      <c r="G51" s="1193">
        <f t="shared" si="0"/>
        <v>0</v>
      </c>
      <c r="H51" s="1193">
        <f t="shared" si="0"/>
        <v>0</v>
      </c>
      <c r="I51" s="1193">
        <f t="shared" si="0"/>
        <v>0</v>
      </c>
      <c r="J51" s="1194">
        <f t="shared" si="0"/>
        <v>0</v>
      </c>
      <c r="K51" s="1152"/>
      <c r="L51" s="1189">
        <f t="shared" ref="L51:Q51" ca="1" si="1">SUM(L17:L50)</f>
        <v>11528912.66764779</v>
      </c>
      <c r="M51" s="1189">
        <f t="shared" ca="1" si="1"/>
        <v>11564813.861540953</v>
      </c>
      <c r="N51" s="1189">
        <f t="shared" ca="1" si="1"/>
        <v>11678272.186993994</v>
      </c>
      <c r="O51" s="1189">
        <f t="shared" ca="1" si="1"/>
        <v>11850112.622748639</v>
      </c>
      <c r="P51" s="1189">
        <f t="shared" ca="1" si="1"/>
        <v>12108169.518285334</v>
      </c>
      <c r="Q51" s="1189">
        <f t="shared" ca="1" si="1"/>
        <v>12531433.181591336</v>
      </c>
      <c r="R51" s="1153"/>
      <c r="S51" s="1153"/>
      <c r="T51" s="1179">
        <f ca="1">SUM(L51:Q51)-SUM('ACS 12.5'!G68:L68,'ACS 12.5'!G84:L84)</f>
        <v>0</v>
      </c>
    </row>
    <row r="52" spans="1:20">
      <c r="B52" s="1114"/>
      <c r="C52" s="1155"/>
      <c r="D52" s="1114"/>
      <c r="E52" s="1156"/>
      <c r="F52" s="1157"/>
      <c r="G52" s="1157"/>
      <c r="H52" s="1157"/>
      <c r="I52" s="1157"/>
      <c r="J52" s="1157"/>
      <c r="K52" s="1158"/>
      <c r="L52" s="1158"/>
      <c r="M52" s="1147"/>
      <c r="N52" s="1158"/>
      <c r="O52" s="1158"/>
      <c r="P52" s="1158"/>
      <c r="Q52" s="1158"/>
      <c r="S52" s="1114"/>
    </row>
    <row r="53" spans="1:20" ht="30.75" customHeight="1">
      <c r="B53" s="1114"/>
      <c r="C53" s="1113"/>
      <c r="D53" s="1113"/>
      <c r="E53" s="1159"/>
      <c r="F53" s="1159"/>
      <c r="G53" s="1159"/>
      <c r="H53" s="1159"/>
      <c r="I53" s="1159"/>
      <c r="J53" s="1159"/>
      <c r="K53" s="1159"/>
      <c r="L53" s="1160"/>
      <c r="M53" s="1159"/>
      <c r="N53" s="1159"/>
      <c r="O53" s="1159"/>
      <c r="P53" s="1159"/>
      <c r="Q53" s="1159"/>
      <c r="S53" s="1114"/>
    </row>
    <row r="54" spans="1:20" s="1140" customFormat="1" ht="24.75" customHeight="1">
      <c r="A54" s="1139"/>
      <c r="C54" s="675" t="s">
        <v>579</v>
      </c>
      <c r="D54" s="1125"/>
      <c r="E54" s="1161"/>
      <c r="F54" s="1161"/>
      <c r="G54" s="1161"/>
      <c r="H54" s="1161"/>
      <c r="I54" s="1161"/>
      <c r="J54" s="1161"/>
      <c r="K54" s="1161"/>
      <c r="L54" s="1161"/>
      <c r="M54" s="1161"/>
      <c r="N54" s="1161"/>
      <c r="O54" s="1161"/>
      <c r="P54" s="1161"/>
      <c r="Q54" s="1161"/>
      <c r="R54" s="1125"/>
    </row>
    <row r="55" spans="1:20" ht="23.25" customHeight="1" thickBot="1">
      <c r="B55" s="1114"/>
      <c r="C55" s="1162" t="s">
        <v>580</v>
      </c>
      <c r="D55" s="1163"/>
      <c r="E55" s="1164"/>
      <c r="F55" s="1158"/>
      <c r="G55" s="1158"/>
      <c r="H55" s="1158"/>
      <c r="I55" s="1158"/>
      <c r="J55" s="1165"/>
      <c r="K55" s="1158"/>
      <c r="L55" s="1165"/>
      <c r="M55" s="1165"/>
      <c r="N55" s="1165"/>
      <c r="O55" s="1165"/>
      <c r="P55" s="1165"/>
      <c r="Q55" s="1165"/>
      <c r="R55" s="1166"/>
      <c r="S55" s="1114"/>
    </row>
    <row r="56" spans="1:20">
      <c r="B56" s="1145"/>
      <c r="C56" s="1167" t="s">
        <v>581</v>
      </c>
      <c r="D56" s="1146"/>
      <c r="E56" s="1199"/>
      <c r="F56" s="1200"/>
      <c r="G56" s="1200"/>
      <c r="H56" s="1200"/>
      <c r="I56" s="1200"/>
      <c r="J56" s="1201"/>
      <c r="K56" s="1147"/>
      <c r="L56" s="1205"/>
      <c r="M56" s="1206"/>
      <c r="N56" s="1206"/>
      <c r="O56" s="1206"/>
      <c r="P56" s="1206"/>
      <c r="Q56" s="1207"/>
      <c r="S56" s="1114"/>
    </row>
    <row r="57" spans="1:20">
      <c r="B57" s="1145"/>
      <c r="C57" s="1167" t="s">
        <v>582</v>
      </c>
      <c r="D57" s="1146"/>
      <c r="E57" s="1205"/>
      <c r="F57" s="1206"/>
      <c r="G57" s="1206"/>
      <c r="H57" s="1206"/>
      <c r="I57" s="1206"/>
      <c r="J57" s="1207"/>
      <c r="K57" s="1147"/>
      <c r="L57" s="1205"/>
      <c r="M57" s="1206"/>
      <c r="N57" s="1206"/>
      <c r="O57" s="1206"/>
      <c r="P57" s="1206"/>
      <c r="Q57" s="1207"/>
      <c r="S57" s="1114"/>
    </row>
    <row r="58" spans="1:20">
      <c r="B58" s="1145"/>
      <c r="C58" s="1167" t="s">
        <v>583</v>
      </c>
      <c r="D58" s="1146"/>
      <c r="E58" s="1205"/>
      <c r="F58" s="1206"/>
      <c r="G58" s="1206"/>
      <c r="H58" s="1206"/>
      <c r="I58" s="1206"/>
      <c r="J58" s="1207"/>
      <c r="K58" s="1147"/>
      <c r="L58" s="1183">
        <f ca="1">SUM('ACS 12.5'!G79:G80,'ACS 12.5'!G40:G57)</f>
        <v>4718847.4337373096</v>
      </c>
      <c r="M58" s="1184">
        <f ca="1">SUM('ACS 12.5'!H79:H80,'ACS 12.5'!H40:H57)</f>
        <v>4805134.5883256663</v>
      </c>
      <c r="N58" s="1184">
        <f ca="1">SUM('ACS 12.5'!I79:I80,'ACS 12.5'!I40:I57)</f>
        <v>4953106.2890168345</v>
      </c>
      <c r="O58" s="1184">
        <f ca="1">SUM('ACS 12.5'!J79:J80,'ACS 12.5'!J40:J57)</f>
        <v>5106175.3250604384</v>
      </c>
      <c r="P58" s="1184">
        <f ca="1">SUM('ACS 12.5'!K79:K80,'ACS 12.5'!K40:K57)</f>
        <v>5264530.8197853975</v>
      </c>
      <c r="Q58" s="1185">
        <f ca="1">SUM('ACS 12.5'!L79:L80,'ACS 12.5'!L40:L57)</f>
        <v>5428369.2211597757</v>
      </c>
      <c r="S58" s="1114"/>
    </row>
    <row r="59" spans="1:20">
      <c r="B59" s="1145"/>
      <c r="C59" s="1167" t="s">
        <v>584</v>
      </c>
      <c r="D59" s="1146"/>
      <c r="E59" s="1205"/>
      <c r="F59" s="1206"/>
      <c r="G59" s="1206"/>
      <c r="H59" s="1206"/>
      <c r="I59" s="1206"/>
      <c r="J59" s="1207"/>
      <c r="K59" s="1147"/>
      <c r="L59" s="1205"/>
      <c r="M59" s="1206"/>
      <c r="N59" s="1206"/>
      <c r="O59" s="1206"/>
      <c r="P59" s="1206"/>
      <c r="Q59" s="1207"/>
      <c r="S59" s="1114"/>
    </row>
    <row r="60" spans="1:20">
      <c r="B60" s="1145"/>
      <c r="C60" s="1167" t="s">
        <v>585</v>
      </c>
      <c r="D60" s="1146"/>
      <c r="E60" s="1205"/>
      <c r="F60" s="1206"/>
      <c r="G60" s="1206"/>
      <c r="H60" s="1206"/>
      <c r="I60" s="1206"/>
      <c r="J60" s="1207"/>
      <c r="K60" s="1147"/>
      <c r="L60" s="1205"/>
      <c r="M60" s="1206"/>
      <c r="N60" s="1206"/>
      <c r="O60" s="1206"/>
      <c r="P60" s="1206"/>
      <c r="Q60" s="1207"/>
      <c r="S60" s="1114"/>
    </row>
    <row r="61" spans="1:20" ht="15.75" thickBot="1">
      <c r="B61" s="1145"/>
      <c r="C61" s="1168" t="s">
        <v>586</v>
      </c>
      <c r="D61" s="1169"/>
      <c r="E61" s="1211"/>
      <c r="F61" s="1212"/>
      <c r="G61" s="1212"/>
      <c r="H61" s="1212"/>
      <c r="I61" s="1212"/>
      <c r="J61" s="1213"/>
      <c r="K61" s="1147"/>
      <c r="L61" s="1208"/>
      <c r="M61" s="1209"/>
      <c r="N61" s="1209"/>
      <c r="O61" s="1209"/>
      <c r="P61" s="1209"/>
      <c r="Q61" s="1210"/>
      <c r="S61" s="1114"/>
    </row>
    <row r="62" spans="1:20" s="1154" customFormat="1" ht="15.75" thickBot="1">
      <c r="A62" s="1144"/>
      <c r="B62" s="1153"/>
      <c r="C62" s="1195" t="s">
        <v>578</v>
      </c>
      <c r="D62" s="1196"/>
      <c r="E62" s="1197">
        <f t="shared" ref="E62:J62" si="2">SUM(E56:E61)</f>
        <v>0</v>
      </c>
      <c r="F62" s="1189">
        <f t="shared" si="2"/>
        <v>0</v>
      </c>
      <c r="G62" s="1189">
        <f t="shared" si="2"/>
        <v>0</v>
      </c>
      <c r="H62" s="1189">
        <f t="shared" si="2"/>
        <v>0</v>
      </c>
      <c r="I62" s="1189">
        <f t="shared" si="2"/>
        <v>0</v>
      </c>
      <c r="J62" s="1198">
        <f t="shared" si="2"/>
        <v>0</v>
      </c>
      <c r="K62" s="1152"/>
      <c r="L62" s="1192">
        <f t="shared" ref="L62:Q62" ca="1" si="3">SUM(L56:L61)</f>
        <v>4718847.4337373096</v>
      </c>
      <c r="M62" s="1193">
        <f t="shared" ca="1" si="3"/>
        <v>4805134.5883256663</v>
      </c>
      <c r="N62" s="1193">
        <f t="shared" ca="1" si="3"/>
        <v>4953106.2890168345</v>
      </c>
      <c r="O62" s="1193">
        <f t="shared" ca="1" si="3"/>
        <v>5106175.3250604384</v>
      </c>
      <c r="P62" s="1193">
        <f t="shared" ca="1" si="3"/>
        <v>5264530.8197853975</v>
      </c>
      <c r="Q62" s="1194">
        <f t="shared" ca="1" si="3"/>
        <v>5428369.2211597757</v>
      </c>
      <c r="R62" s="1153"/>
      <c r="S62" s="1153"/>
    </row>
    <row r="63" spans="1:20" ht="21.75" customHeight="1">
      <c r="B63" s="1114"/>
      <c r="C63" s="1170"/>
      <c r="D63" s="1114"/>
      <c r="E63" s="1156"/>
      <c r="F63" s="1147"/>
      <c r="G63" s="1147"/>
      <c r="H63" s="1147"/>
      <c r="I63" s="1147"/>
      <c r="J63" s="1147"/>
      <c r="K63" s="1147"/>
      <c r="L63" s="1147"/>
      <c r="M63" s="1147"/>
      <c r="N63" s="1147"/>
      <c r="O63" s="1147"/>
      <c r="P63" s="1147"/>
      <c r="Q63" s="1147"/>
      <c r="S63" s="1114"/>
    </row>
    <row r="64" spans="1:20" ht="21.75" customHeight="1" thickBot="1">
      <c r="B64" s="1114"/>
      <c r="C64" s="1170"/>
      <c r="D64" s="1114"/>
      <c r="E64" s="1156"/>
      <c r="F64" s="1171"/>
      <c r="G64" s="1158"/>
      <c r="H64" s="1158"/>
      <c r="I64" s="1158"/>
      <c r="J64" s="1158"/>
      <c r="K64" s="1158"/>
      <c r="L64" s="1158"/>
      <c r="M64" s="1171"/>
      <c r="N64" s="1158"/>
      <c r="O64" s="1158"/>
      <c r="P64" s="1158"/>
      <c r="Q64" s="1158"/>
      <c r="S64" s="1114"/>
    </row>
    <row r="65" spans="2:19" ht="21" customHeight="1" thickBot="1">
      <c r="B65" s="1114"/>
      <c r="C65" s="675" t="s">
        <v>587</v>
      </c>
      <c r="D65" s="1172"/>
      <c r="E65" s="1173"/>
      <c r="F65" s="1174" t="s">
        <v>588</v>
      </c>
      <c r="G65" s="1175"/>
      <c r="H65" s="1175"/>
      <c r="I65" s="1175"/>
      <c r="J65" s="1176"/>
      <c r="K65" s="1158"/>
      <c r="L65" s="1158"/>
      <c r="M65" s="1177"/>
      <c r="N65" s="1158"/>
      <c r="O65" s="1158"/>
      <c r="P65" s="1158"/>
      <c r="Q65" s="1158"/>
      <c r="S65" s="1114"/>
    </row>
    <row r="66" spans="2:19" ht="15.75" thickBot="1">
      <c r="B66" s="1145"/>
      <c r="C66" s="1178" t="s">
        <v>589</v>
      </c>
      <c r="D66" s="1169"/>
      <c r="E66" s="1214"/>
      <c r="F66" s="1215"/>
      <c r="G66" s="1215"/>
      <c r="H66" s="1215"/>
      <c r="I66" s="1215"/>
      <c r="J66" s="1216"/>
      <c r="K66" s="1158"/>
      <c r="L66" s="1158"/>
      <c r="M66" s="1147"/>
      <c r="N66" s="1147"/>
      <c r="O66" s="1147"/>
      <c r="P66" s="1147"/>
      <c r="Q66" s="1147"/>
      <c r="S66" s="1114"/>
    </row>
    <row r="67" spans="2:19">
      <c r="B67" s="1114"/>
      <c r="C67" s="1114"/>
      <c r="D67" s="1114"/>
      <c r="E67" s="1114"/>
      <c r="F67" s="1113"/>
      <c r="G67" s="1113"/>
      <c r="H67" s="1113"/>
      <c r="I67" s="1113"/>
      <c r="J67" s="1113"/>
      <c r="K67" s="1113"/>
      <c r="L67" s="1113"/>
      <c r="M67" s="1113"/>
      <c r="N67" s="1113"/>
      <c r="O67" s="1113"/>
      <c r="P67" s="1113"/>
      <c r="Q67" s="1113"/>
    </row>
    <row r="68" spans="2:19">
      <c r="B68" s="1114"/>
      <c r="C68" s="1114"/>
      <c r="D68" s="1114"/>
      <c r="E68" s="1114"/>
      <c r="F68" s="1114"/>
      <c r="G68" s="1114"/>
      <c r="H68" s="1114"/>
      <c r="I68" s="1114"/>
      <c r="J68" s="1114"/>
      <c r="K68" s="1114"/>
      <c r="L68" s="1114"/>
      <c r="M68" s="1114"/>
      <c r="N68" s="1114"/>
      <c r="O68" s="1114"/>
      <c r="P68" s="1114"/>
      <c r="Q68" s="1114"/>
    </row>
    <row r="69" spans="2:19">
      <c r="B69" s="1114"/>
      <c r="C69" s="1114"/>
      <c r="D69" s="1114"/>
      <c r="E69" s="1114"/>
      <c r="F69" s="1114"/>
      <c r="G69" s="1114"/>
      <c r="H69" s="1114"/>
      <c r="I69" s="1114"/>
      <c r="J69" s="1114"/>
      <c r="K69" s="1114"/>
      <c r="L69" s="1114"/>
      <c r="M69" s="1114"/>
      <c r="N69" s="1114"/>
      <c r="O69" s="1114"/>
      <c r="P69" s="1114"/>
      <c r="Q69" s="1114"/>
    </row>
    <row r="70" spans="2:19">
      <c r="B70" s="1114"/>
      <c r="C70" s="1114"/>
      <c r="D70" s="1114"/>
      <c r="E70" s="1114"/>
      <c r="F70" s="1114"/>
      <c r="G70" s="1114"/>
      <c r="H70" s="1114"/>
      <c r="I70" s="1114"/>
      <c r="J70" s="1114"/>
      <c r="K70" s="1114"/>
      <c r="L70" s="1114"/>
      <c r="M70" s="1114"/>
      <c r="N70" s="1114"/>
      <c r="O70" s="1114"/>
      <c r="P70" s="1114"/>
      <c r="Q70" s="1114"/>
    </row>
  </sheetData>
  <mergeCells count="2">
    <mergeCell ref="E12:J12"/>
    <mergeCell ref="L12:Q12"/>
  </mergeCells>
  <dataValidations disablePrompts="1" count="4">
    <dataValidation type="custom" operator="greaterThanOrEqual" allowBlank="1" showInputMessage="1" showErrorMessage="1" errorTitle="Opex" error="Must be a number" promptTitle="Opex - standard control" prompt="Enter value in $0's" sqref="E56:J61 E17:J50">
      <formula1>ISNUMBER(E17)</formula1>
    </dataValidation>
    <dataValidation type="custom" operator="greaterThanOrEqual" allowBlank="1" showInputMessage="1" showErrorMessage="1" errorTitle="Opex" error="Must be a number" promptTitle="Opex - alternative control" prompt="Enter value in $0's" sqref="L56:Q61 L17:Q50">
      <formula1>ISNUMBER(L17)</formula1>
    </dataValidation>
    <dataValidation type="custom" operator="greaterThanOrEqual" allowBlank="1" showInputMessage="1" showErrorMessage="1" errorTitle="Opex" error="Must be a number" promptTitle="Opex" prompt="Enter value in $0's" sqref="E66:J66">
      <formula1>ISNUMBER(E66)</formula1>
    </dataValidation>
    <dataValidation type="textLength" operator="greaterThanOrEqual" allowBlank="1" showInputMessage="1" promptTitle="Opex category" prompt="Enter opex category as reported in annual reporting RIN." sqref="C17:C50">
      <formula1>0</formula1>
    </dataValidation>
  </dataValidations>
  <hyperlinks>
    <hyperlink ref="A3" location="Menu!A4" display="Menu"/>
  </hyperlinks>
  <pageMargins left="0.7" right="0.7" top="0.75" bottom="0.75" header="0.3" footer="0.3"/>
  <pageSetup paperSize="8" scale="52"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9CCFF"/>
    <pageSetUpPr fitToPage="1"/>
  </sheetPr>
  <dimension ref="A1:AB60"/>
  <sheetViews>
    <sheetView showGridLines="0" topLeftCell="E1" zoomScale="70" zoomScaleNormal="70" workbookViewId="0">
      <selection activeCell="P37" sqref="P37"/>
    </sheetView>
  </sheetViews>
  <sheetFormatPr defaultColWidth="9.140625" defaultRowHeight="15"/>
  <cols>
    <col min="1" max="1" width="2.7109375" style="670" customWidth="1"/>
    <col min="2" max="2" width="3.7109375" style="669" customWidth="1"/>
    <col min="3" max="3" width="19.42578125" style="666" customWidth="1"/>
    <col min="4" max="4" width="73.140625" style="666" bestFit="1" customWidth="1"/>
    <col min="5" max="10" width="12.7109375" style="666" customWidth="1"/>
    <col min="11" max="11" width="6.42578125" style="669" customWidth="1"/>
    <col min="12" max="12" width="23.7109375" style="670" hidden="1" customWidth="1"/>
    <col min="13" max="13" width="55.42578125" style="666" bestFit="1" customWidth="1"/>
    <col min="14" max="14" width="16" style="666" customWidth="1"/>
    <col min="15" max="20" width="13.7109375" style="666" customWidth="1"/>
    <col min="21" max="26" width="11.7109375" style="666" customWidth="1"/>
    <col min="27" max="16384" width="9.140625" style="666"/>
  </cols>
  <sheetData>
    <row r="1" spans="1:28" s="659" customFormat="1" ht="18">
      <c r="A1" s="41" t="s">
        <v>604</v>
      </c>
      <c r="B1" s="656"/>
      <c r="C1" s="656"/>
      <c r="D1" s="656"/>
      <c r="E1" s="656"/>
      <c r="F1" s="656"/>
      <c r="G1" s="656"/>
      <c r="H1" s="656"/>
      <c r="I1" s="656"/>
      <c r="J1" s="657"/>
      <c r="K1" s="658"/>
      <c r="L1" s="658"/>
      <c r="M1" s="658"/>
    </row>
    <row r="2" spans="1:28" s="659" customFormat="1" ht="15.75">
      <c r="A2" s="573" t="str">
        <f ca="1">MID(CELL("Filename",D1),FIND("]",CELL("Filename",D1))+1,255)</f>
        <v>CP Reset RIN 4.2</v>
      </c>
      <c r="B2" s="573"/>
      <c r="C2" s="573"/>
      <c r="D2" s="573"/>
      <c r="E2" s="573"/>
      <c r="F2" s="573"/>
      <c r="G2" s="573"/>
      <c r="I2" s="573"/>
      <c r="J2" s="660" t="str">
        <f ca="1">Check!D2</f>
        <v>OK</v>
      </c>
      <c r="K2" s="661"/>
      <c r="L2" s="661"/>
      <c r="M2" s="658"/>
    </row>
    <row r="3" spans="1:28" s="357" customFormat="1" ht="12.75">
      <c r="A3" s="662" t="s">
        <v>2</v>
      </c>
      <c r="E3" s="663"/>
      <c r="F3" s="663"/>
      <c r="G3" s="663"/>
    </row>
    <row r="4" spans="1:28" ht="24" customHeight="1">
      <c r="A4" s="664"/>
      <c r="B4" s="665"/>
      <c r="C4" s="665"/>
      <c r="D4" s="665"/>
      <c r="E4" s="665"/>
      <c r="F4" s="665"/>
      <c r="G4" s="665"/>
      <c r="H4" s="665"/>
      <c r="I4" s="665"/>
      <c r="J4" s="665"/>
      <c r="K4" s="665"/>
      <c r="L4" s="665"/>
      <c r="M4" s="665"/>
      <c r="N4" s="665"/>
      <c r="O4" s="665"/>
      <c r="P4" s="665"/>
      <c r="Q4" s="665"/>
      <c r="R4" s="665"/>
      <c r="S4" s="665"/>
      <c r="T4" s="665"/>
      <c r="U4" s="665"/>
      <c r="V4" s="665"/>
      <c r="W4" s="665"/>
      <c r="X4" s="665"/>
      <c r="Y4" s="665"/>
      <c r="Z4" s="665"/>
      <c r="AA4" s="665"/>
    </row>
    <row r="5" spans="1:28">
      <c r="A5" s="664"/>
      <c r="B5" s="665"/>
      <c r="C5" s="667"/>
      <c r="D5" s="668"/>
      <c r="E5" s="668"/>
      <c r="F5" s="668"/>
      <c r="G5" s="668"/>
      <c r="H5" s="668"/>
      <c r="I5" s="668"/>
      <c r="J5" s="668"/>
      <c r="M5" s="668"/>
      <c r="N5" s="668"/>
      <c r="O5" s="668"/>
      <c r="P5" s="668"/>
      <c r="Q5" s="668"/>
      <c r="R5" s="668"/>
      <c r="S5" s="668"/>
      <c r="T5" s="668"/>
      <c r="U5" s="668"/>
      <c r="V5" s="668"/>
      <c r="W5" s="668"/>
      <c r="X5" s="668"/>
      <c r="Y5" s="668"/>
      <c r="Z5" s="668"/>
      <c r="AB5" s="671">
        <f ca="1">ROUND(SUM(AB7:AB47),3)</f>
        <v>0</v>
      </c>
    </row>
    <row r="6" spans="1:28" ht="15.75">
      <c r="A6" s="664"/>
      <c r="B6" s="665"/>
      <c r="C6" s="672"/>
      <c r="D6" s="668"/>
      <c r="E6" s="673"/>
      <c r="F6" s="673"/>
      <c r="G6" s="673"/>
      <c r="H6" s="673"/>
      <c r="I6" s="673"/>
      <c r="J6" s="673"/>
      <c r="K6" s="674"/>
      <c r="L6" s="673"/>
      <c r="M6" s="673"/>
      <c r="N6" s="673"/>
      <c r="O6" s="673"/>
      <c r="P6" s="673"/>
      <c r="Q6" s="673"/>
      <c r="R6" s="673"/>
      <c r="S6" s="673"/>
      <c r="T6" s="673"/>
      <c r="U6" s="668"/>
      <c r="V6" s="668"/>
      <c r="W6" s="668"/>
      <c r="X6" s="668"/>
      <c r="Y6" s="668"/>
      <c r="Z6" s="668"/>
    </row>
    <row r="7" spans="1:28" ht="16.5" thickBot="1">
      <c r="C7" s="675" t="s">
        <v>364</v>
      </c>
      <c r="D7" s="675"/>
      <c r="E7" s="675"/>
      <c r="F7" s="675"/>
      <c r="G7" s="675"/>
      <c r="H7" s="675"/>
      <c r="I7" s="675"/>
      <c r="J7" s="675"/>
      <c r="K7" s="676"/>
      <c r="L7" s="677"/>
      <c r="M7" s="675" t="s">
        <v>365</v>
      </c>
      <c r="N7" s="675"/>
      <c r="O7" s="675"/>
      <c r="P7" s="675"/>
      <c r="Q7" s="675"/>
      <c r="R7" s="675"/>
      <c r="S7" s="675"/>
      <c r="T7" s="675"/>
      <c r="U7" s="675"/>
      <c r="V7" s="675"/>
      <c r="W7" s="675"/>
      <c r="X7" s="675"/>
      <c r="Y7" s="675"/>
      <c r="Z7" s="675"/>
    </row>
    <row r="8" spans="1:28" s="681" customFormat="1" ht="18.75" hidden="1" thickBot="1">
      <c r="A8" s="678"/>
      <c r="B8" s="679"/>
      <c r="C8" s="680" t="s">
        <v>366</v>
      </c>
      <c r="K8" s="682"/>
      <c r="L8" s="683"/>
      <c r="M8" s="684"/>
    </row>
    <row r="9" spans="1:28" s="681" customFormat="1" ht="18.75" hidden="1" thickBot="1">
      <c r="A9" s="678"/>
      <c r="B9" s="679"/>
      <c r="C9" s="685"/>
      <c r="K9" s="682"/>
      <c r="L9" s="683"/>
      <c r="M9" s="684"/>
    </row>
    <row r="10" spans="1:28" s="688" customFormat="1" ht="36" customHeight="1" thickBot="1">
      <c r="A10" s="1271"/>
      <c r="B10" s="1272"/>
      <c r="C10" s="686"/>
      <c r="D10" s="686"/>
      <c r="E10" s="1300" t="s">
        <v>367</v>
      </c>
      <c r="F10" s="1301"/>
      <c r="G10" s="1301"/>
      <c r="H10" s="1301"/>
      <c r="I10" s="1301"/>
      <c r="J10" s="1302"/>
      <c r="K10" s="676"/>
      <c r="L10" s="677"/>
      <c r="M10" s="687"/>
      <c r="N10" s="687"/>
      <c r="O10" s="1303" t="s">
        <v>368</v>
      </c>
      <c r="P10" s="1304"/>
      <c r="Q10" s="1304"/>
      <c r="R10" s="1304"/>
      <c r="S10" s="1304"/>
      <c r="T10" s="1305"/>
      <c r="U10" s="1306" t="s">
        <v>369</v>
      </c>
      <c r="V10" s="1307"/>
      <c r="W10" s="1307"/>
      <c r="X10" s="1307"/>
      <c r="Y10" s="1307"/>
      <c r="Z10" s="1308"/>
    </row>
    <row r="11" spans="1:28" s="688" customFormat="1" ht="16.5" thickBot="1">
      <c r="A11" s="1271"/>
      <c r="B11" s="1272"/>
      <c r="C11" s="689" t="s">
        <v>370</v>
      </c>
      <c r="D11" s="689" t="s">
        <v>371</v>
      </c>
      <c r="E11" s="690" t="s">
        <v>372</v>
      </c>
      <c r="F11" s="691" t="s">
        <v>373</v>
      </c>
      <c r="G11" s="691" t="s">
        <v>374</v>
      </c>
      <c r="H11" s="691" t="s">
        <v>375</v>
      </c>
      <c r="I11" s="691" t="s">
        <v>376</v>
      </c>
      <c r="J11" s="692" t="s">
        <v>377</v>
      </c>
      <c r="K11" s="676"/>
      <c r="L11" s="677"/>
      <c r="M11" s="693" t="s">
        <v>378</v>
      </c>
      <c r="N11" s="693" t="s">
        <v>379</v>
      </c>
      <c r="O11" s="690" t="s">
        <v>372</v>
      </c>
      <c r="P11" s="691" t="s">
        <v>373</v>
      </c>
      <c r="Q11" s="691" t="s">
        <v>374</v>
      </c>
      <c r="R11" s="691" t="s">
        <v>375</v>
      </c>
      <c r="S11" s="691" t="s">
        <v>376</v>
      </c>
      <c r="T11" s="692" t="s">
        <v>377</v>
      </c>
      <c r="U11" s="690" t="s">
        <v>372</v>
      </c>
      <c r="V11" s="691" t="s">
        <v>373</v>
      </c>
      <c r="W11" s="691" t="s">
        <v>374</v>
      </c>
      <c r="X11" s="691" t="s">
        <v>375</v>
      </c>
      <c r="Y11" s="691" t="s">
        <v>376</v>
      </c>
      <c r="Z11" s="692" t="s">
        <v>377</v>
      </c>
      <c r="AA11" s="694"/>
    </row>
    <row r="12" spans="1:28" s="688" customFormat="1">
      <c r="A12" s="1271"/>
      <c r="B12" s="1272"/>
      <c r="C12" s="695" t="s">
        <v>380</v>
      </c>
      <c r="D12" s="696" t="s">
        <v>381</v>
      </c>
      <c r="E12" s="697"/>
      <c r="F12" s="697"/>
      <c r="G12" s="698"/>
      <c r="H12" s="698"/>
      <c r="I12" s="698"/>
      <c r="J12" s="699"/>
      <c r="K12" s="700"/>
      <c r="L12" s="701" t="s">
        <v>382</v>
      </c>
      <c r="M12" s="702" t="s">
        <v>383</v>
      </c>
      <c r="N12" s="703" t="s">
        <v>380</v>
      </c>
      <c r="O12" s="801"/>
      <c r="P12" s="705"/>
      <c r="Q12" s="705"/>
      <c r="R12" s="705"/>
      <c r="S12" s="705"/>
      <c r="T12" s="706"/>
      <c r="U12" s="704"/>
      <c r="V12" s="704"/>
      <c r="W12" s="705"/>
      <c r="X12" s="705"/>
      <c r="Y12" s="705"/>
      <c r="Z12" s="706"/>
      <c r="AA12" s="707"/>
    </row>
    <row r="13" spans="1:28" s="688" customFormat="1">
      <c r="A13" s="1271"/>
      <c r="B13" s="1272"/>
      <c r="C13" s="708"/>
      <c r="D13" s="709" t="s">
        <v>384</v>
      </c>
      <c r="E13" s="710"/>
      <c r="F13" s="710"/>
      <c r="G13" s="711"/>
      <c r="H13" s="711"/>
      <c r="I13" s="711"/>
      <c r="J13" s="712"/>
      <c r="K13" s="700"/>
      <c r="L13" s="701" t="s">
        <v>385</v>
      </c>
      <c r="M13" s="713"/>
      <c r="N13" s="714" t="s">
        <v>386</v>
      </c>
      <c r="O13" s="759"/>
      <c r="P13" s="720"/>
      <c r="Q13" s="720"/>
      <c r="R13" s="720"/>
      <c r="S13" s="720"/>
      <c r="T13" s="721"/>
      <c r="U13" s="719"/>
      <c r="V13" s="719"/>
      <c r="W13" s="720"/>
      <c r="X13" s="720"/>
      <c r="Y13" s="720"/>
      <c r="Z13" s="721"/>
      <c r="AA13" s="707"/>
    </row>
    <row r="14" spans="1:28" s="688" customFormat="1" ht="15.75" thickBot="1">
      <c r="A14" s="1271"/>
      <c r="B14" s="1272"/>
      <c r="C14" s="708"/>
      <c r="D14" s="709" t="s">
        <v>387</v>
      </c>
      <c r="E14" s="710"/>
      <c r="F14" s="722"/>
      <c r="G14" s="723"/>
      <c r="H14" s="723"/>
      <c r="I14" s="723"/>
      <c r="J14" s="712"/>
      <c r="K14" s="700"/>
      <c r="L14" s="701" t="s">
        <v>388</v>
      </c>
      <c r="M14" s="724"/>
      <c r="N14" s="725" t="s">
        <v>389</v>
      </c>
      <c r="O14" s="760"/>
      <c r="P14" s="730"/>
      <c r="Q14" s="730"/>
      <c r="R14" s="730"/>
      <c r="S14" s="730"/>
      <c r="T14" s="731"/>
      <c r="U14" s="760"/>
      <c r="V14" s="729"/>
      <c r="W14" s="730"/>
      <c r="X14" s="730"/>
      <c r="Y14" s="730"/>
      <c r="Z14" s="731"/>
      <c r="AA14" s="707"/>
    </row>
    <row r="15" spans="1:28" s="688" customFormat="1" ht="15.75" thickBot="1">
      <c r="A15" s="1271"/>
      <c r="B15" s="1272"/>
      <c r="C15" s="732"/>
      <c r="D15" s="733" t="s">
        <v>390</v>
      </c>
      <c r="E15" s="734"/>
      <c r="F15" s="735"/>
      <c r="G15" s="736"/>
      <c r="H15" s="736"/>
      <c r="I15" s="736"/>
      <c r="J15" s="737"/>
      <c r="K15" s="700"/>
      <c r="L15" s="701" t="s">
        <v>391</v>
      </c>
      <c r="M15" s="702" t="s">
        <v>392</v>
      </c>
      <c r="N15" s="703" t="s">
        <v>380</v>
      </c>
      <c r="O15" s="738">
        <f ca="1">Inputs!$K169*SUM('ACS 12.5'!G$11:G$18)</f>
        <v>29058.779687572376</v>
      </c>
      <c r="P15" s="739">
        <f ca="1">Inputs!$K169*SUM('ACS 12.5'!H$11:H$18)</f>
        <v>30143.191400688349</v>
      </c>
      <c r="Q15" s="739">
        <f ca="1">Inputs!$K169*SUM('ACS 12.5'!I$11:I$18)</f>
        <v>31367.499787727585</v>
      </c>
      <c r="R15" s="739">
        <f ca="1">Inputs!$K169*SUM('ACS 12.5'!J$11:J$18)</f>
        <v>32641.535192939838</v>
      </c>
      <c r="S15" s="739">
        <f ca="1">Inputs!$K169*SUM('ACS 12.5'!K$11:K$18)</f>
        <v>33967.317349557801</v>
      </c>
      <c r="T15" s="740">
        <f ca="1">Inputs!$K169*SUM('ACS 12.5'!L$11:L$18)</f>
        <v>35346.948025138423</v>
      </c>
      <c r="U15" s="741">
        <f ca="1">Inputs!$K169*SUM('ACS vol'!G$11:G$18)</f>
        <v>71.429151494105369</v>
      </c>
      <c r="V15" s="741">
        <f ca="1">Inputs!$K169*SUM('ACS vol'!H$11:H$18)</f>
        <v>73.041972041575661</v>
      </c>
      <c r="W15" s="739">
        <f ca="1">Inputs!$K169*SUM('ACS vol'!I$11:I$18)</f>
        <v>74.691208954968459</v>
      </c>
      <c r="X15" s="739">
        <f ca="1">Inputs!$K169*SUM('ACS vol'!J$11:J$18)</f>
        <v>76.377684490491419</v>
      </c>
      <c r="Y15" s="739">
        <f ca="1">Inputs!$K169*SUM('ACS vol'!K$11:K$18)</f>
        <v>78.102239470325301</v>
      </c>
      <c r="Z15" s="740">
        <f ca="1">Inputs!$K169*SUM('ACS vol'!L$11:L$18)</f>
        <v>79.865733701830791</v>
      </c>
      <c r="AA15" s="707"/>
    </row>
    <row r="16" spans="1:28" s="688" customFormat="1">
      <c r="A16" s="1271"/>
      <c r="B16" s="1272"/>
      <c r="C16" s="695" t="s">
        <v>386</v>
      </c>
      <c r="D16" s="696" t="s">
        <v>381</v>
      </c>
      <c r="E16" s="742"/>
      <c r="F16" s="742"/>
      <c r="G16" s="743"/>
      <c r="H16" s="743"/>
      <c r="I16" s="743"/>
      <c r="J16" s="744"/>
      <c r="K16" s="700"/>
      <c r="L16" s="701" t="s">
        <v>393</v>
      </c>
      <c r="M16" s="713"/>
      <c r="N16" s="714" t="s">
        <v>386</v>
      </c>
      <c r="O16" s="715">
        <f ca="1">Inputs!$K170*SUM('ACS 12.5'!G$11:G$18)</f>
        <v>53.428759221359066</v>
      </c>
      <c r="P16" s="716">
        <f ca="1">Inputs!$K170*SUM('ACS 12.5'!H$11:H$18)</f>
        <v>55.422606621003084</v>
      </c>
      <c r="Q16" s="716">
        <f ca="1">Inputs!$K170*SUM('ACS 12.5'!I$11:I$18)</f>
        <v>57.673674240741612</v>
      </c>
      <c r="R16" s="716">
        <f ca="1">Inputs!$K170*SUM('ACS 12.5'!J$11:J$18)</f>
        <v>60.016172158287816</v>
      </c>
      <c r="S16" s="716">
        <f ca="1">Inputs!$K170*SUM('ACS 12.5'!K$11:K$18)</f>
        <v>62.453813944608576</v>
      </c>
      <c r="T16" s="717">
        <f ca="1">Inputs!$K170*SUM('ACS 12.5'!L$11:L$18)</f>
        <v>64.990464002612299</v>
      </c>
      <c r="U16" s="718">
        <f ca="1">Inputs!$K170*SUM('ACS vol'!G$11:G$18)</f>
        <v>0.13133280122553426</v>
      </c>
      <c r="V16" s="718">
        <f ca="1">Inputs!$K170*SUM('ACS vol'!H$11:H$18)</f>
        <v>0.13429820450896615</v>
      </c>
      <c r="W16" s="716">
        <f ca="1">Inputs!$K170*SUM('ACS vol'!I$11:I$18)</f>
        <v>0.13733056453550666</v>
      </c>
      <c r="X16" s="716">
        <f ca="1">Inputs!$K170*SUM('ACS vol'!J$11:J$18)</f>
        <v>0.14043139314183328</v>
      </c>
      <c r="Y16" s="716">
        <f ca="1">Inputs!$K170*SUM('ACS vol'!K$11:K$18)</f>
        <v>0.14360223630084409</v>
      </c>
      <c r="Z16" s="717">
        <f ca="1">Inputs!$K170*SUM('ACS vol'!L$11:L$18)</f>
        <v>0.14684467489242947</v>
      </c>
      <c r="AA16" s="707"/>
    </row>
    <row r="17" spans="1:27" ht="15.75" thickBot="1">
      <c r="A17" s="1271"/>
      <c r="B17" s="1272"/>
      <c r="C17" s="708"/>
      <c r="D17" s="709" t="s">
        <v>384</v>
      </c>
      <c r="E17" s="710"/>
      <c r="F17" s="710"/>
      <c r="G17" s="711"/>
      <c r="H17" s="711"/>
      <c r="I17" s="711"/>
      <c r="J17" s="712"/>
      <c r="K17" s="700"/>
      <c r="L17" s="701" t="s">
        <v>394</v>
      </c>
      <c r="M17" s="724"/>
      <c r="N17" s="745" t="s">
        <v>389</v>
      </c>
      <c r="O17" s="726">
        <f ca="1">Inputs!$K171*SUM('ACS 12.5'!G$11:G$18)</f>
        <v>1015.9545913116915</v>
      </c>
      <c r="P17" s="727">
        <f ca="1">Inputs!$K171*SUM('ACS 12.5'!H$11:H$18)</f>
        <v>1053.867850941225</v>
      </c>
      <c r="Q17" s="727">
        <f ca="1">Inputs!$K171*SUM('ACS 12.5'!I$11:I$18)</f>
        <v>1096.6721854785726</v>
      </c>
      <c r="R17" s="727">
        <f ca="1">Inputs!$K171*SUM('ACS 12.5'!J$11:J$18)</f>
        <v>1141.2150786535603</v>
      </c>
      <c r="S17" s="727">
        <f ca="1">Inputs!$K171*SUM('ACS 12.5'!K$11:K$18)</f>
        <v>1187.567144486221</v>
      </c>
      <c r="T17" s="728">
        <f ca="1">Inputs!$K171*SUM('ACS 12.5'!L$11:L$18)</f>
        <v>1235.8018650849672</v>
      </c>
      <c r="U17" s="726">
        <f ca="1">Inputs!$K171*SUM('ACS vol'!G$11:G$18)</f>
        <v>2.4973097698583104</v>
      </c>
      <c r="V17" s="746">
        <f ca="1">Inputs!$K171*SUM('ACS vol'!H$11:H$18)</f>
        <v>2.5536972870830974</v>
      </c>
      <c r="W17" s="727">
        <f ca="1">Inputs!$K171*SUM('ACS vol'!I$11:I$18)</f>
        <v>2.6113579952180208</v>
      </c>
      <c r="X17" s="727">
        <f ca="1">Inputs!$K171*SUM('ACS vol'!J$11:J$18)</f>
        <v>2.6703206420280705</v>
      </c>
      <c r="Y17" s="727">
        <f ca="1">Inputs!$K171*SUM('ACS vol'!K$11:K$18)</f>
        <v>2.7306146243827731</v>
      </c>
      <c r="Z17" s="728">
        <f ca="1">Inputs!$K171*SUM('ACS vol'!L$11:L$18)</f>
        <v>2.7922700029125163</v>
      </c>
      <c r="AA17" s="707"/>
    </row>
    <row r="18" spans="1:27">
      <c r="A18" s="1271"/>
      <c r="B18" s="1272"/>
      <c r="C18" s="708"/>
      <c r="D18" s="709" t="s">
        <v>387</v>
      </c>
      <c r="E18" s="722"/>
      <c r="F18" s="722"/>
      <c r="G18" s="723"/>
      <c r="H18" s="723"/>
      <c r="I18" s="723"/>
      <c r="J18" s="712"/>
      <c r="K18" s="700"/>
      <c r="L18" s="701" t="s">
        <v>395</v>
      </c>
      <c r="M18" s="702" t="s">
        <v>396</v>
      </c>
      <c r="N18" s="747" t="s">
        <v>380</v>
      </c>
      <c r="O18" s="738">
        <f ca="1">Inputs!$K172*SUM('ACS 12.5'!G$9:G$10)</f>
        <v>22074.44091920308</v>
      </c>
      <c r="P18" s="739">
        <f ca="1">Inputs!$K172*SUM('ACS 12.5'!H$9:H$10)</f>
        <v>27266.62951354721</v>
      </c>
      <c r="Q18" s="739">
        <f ca="1">Inputs!$K172*SUM('ACS 12.5'!I$9:I$10)</f>
        <v>28374.102267708382</v>
      </c>
      <c r="R18" s="739">
        <f ca="1">Inputs!$K172*SUM('ACS 12.5'!J$9:J$10)</f>
        <v>29526.556595430011</v>
      </c>
      <c r="S18" s="739">
        <f ca="1">Inputs!$K172*SUM('ACS 12.5'!K$9:K$10)</f>
        <v>30725.819486994576</v>
      </c>
      <c r="T18" s="740">
        <f ca="1">Inputs!$K172*SUM('ACS 12.5'!L$9:L$10)</f>
        <v>31973.792138481047</v>
      </c>
      <c r="U18" s="741">
        <f ca="1">Inputs!$K172*SUM('ACS vol'!G$9:G$10)</f>
        <v>75.995596513247776</v>
      </c>
      <c r="V18" s="741">
        <f ca="1">Inputs!$K172*SUM('ACS vol'!H$9:H$10)</f>
        <v>77.711524212374144</v>
      </c>
      <c r="W18" s="739">
        <f ca="1">Inputs!$K172*SUM('ACS vol'!I$9:I$10)</f>
        <v>79.466196365175733</v>
      </c>
      <c r="X18" s="739">
        <f ca="1">Inputs!$K172*SUM('ACS vol'!J$9:J$10)</f>
        <v>81.260487794462037</v>
      </c>
      <c r="Y18" s="739">
        <f ca="1">Inputs!$K172*SUM('ACS vol'!K$9:K$10)</f>
        <v>83.095293075932915</v>
      </c>
      <c r="Z18" s="740">
        <f ca="1">Inputs!$K172*SUM('ACS vol'!L$9:L$10)</f>
        <v>84.971526984185232</v>
      </c>
      <c r="AA18" s="707"/>
    </row>
    <row r="19" spans="1:27" ht="15.75" thickBot="1">
      <c r="A19" s="1271"/>
      <c r="B19" s="1272"/>
      <c r="C19" s="732"/>
      <c r="D19" s="733" t="s">
        <v>390</v>
      </c>
      <c r="E19" s="734"/>
      <c r="F19" s="735"/>
      <c r="G19" s="736"/>
      <c r="H19" s="736"/>
      <c r="I19" s="736"/>
      <c r="J19" s="737"/>
      <c r="K19" s="700"/>
      <c r="L19" s="701" t="s">
        <v>397</v>
      </c>
      <c r="M19" s="713"/>
      <c r="N19" s="714" t="s">
        <v>386</v>
      </c>
      <c r="O19" s="715">
        <f ca="1">Inputs!$K173*SUM('ACS 12.5'!G$9:G$10)</f>
        <v>40.587044655650764</v>
      </c>
      <c r="P19" s="716">
        <f ca="1">Inputs!$K173*SUM('ACS 12.5'!H$9:H$10)</f>
        <v>50.133632544809117</v>
      </c>
      <c r="Q19" s="716">
        <f ca="1">Inputs!$K173*SUM('ACS 12.5'!I$9:I$10)</f>
        <v>52.16988099579271</v>
      </c>
      <c r="R19" s="716">
        <f ca="1">Inputs!$K173*SUM('ACS 12.5'!J$9:J$10)</f>
        <v>54.288834559964073</v>
      </c>
      <c r="S19" s="716">
        <f ca="1">Inputs!$K173*SUM('ACS 12.5'!K$9:K$10)</f>
        <v>56.4938524225661</v>
      </c>
      <c r="T19" s="717">
        <f ca="1">Inputs!$K173*SUM('ACS 12.5'!L$9:L$10)</f>
        <v>58.788430206905339</v>
      </c>
      <c r="U19" s="718">
        <f ca="1">Inputs!$K173*SUM('ACS vol'!G$9:G$10)</f>
        <v>0.13972886926584763</v>
      </c>
      <c r="V19" s="718">
        <f ca="1">Inputs!$K173*SUM('ACS vol'!H$9:H$10)</f>
        <v>0.14288384992448458</v>
      </c>
      <c r="W19" s="716">
        <f ca="1">Inputs!$K173*SUM('ACS vol'!I$9:I$10)</f>
        <v>0.14611006785147326</v>
      </c>
      <c r="X19" s="716">
        <f ca="1">Inputs!$K173*SUM('ACS vol'!J$9:J$10)</f>
        <v>0.14940913153477325</v>
      </c>
      <c r="Y19" s="716">
        <f ca="1">Inputs!$K173*SUM('ACS vol'!K$9:K$10)</f>
        <v>0.1527826857808833</v>
      </c>
      <c r="Z19" s="717">
        <f ca="1">Inputs!$K173*SUM('ACS vol'!L$9:L$10)</f>
        <v>0.15623241253488854</v>
      </c>
      <c r="AA19" s="707"/>
    </row>
    <row r="20" spans="1:27" ht="15.75" thickBot="1">
      <c r="A20" s="1271"/>
      <c r="B20" s="1272"/>
      <c r="C20" s="695" t="s">
        <v>389</v>
      </c>
      <c r="D20" s="696" t="s">
        <v>381</v>
      </c>
      <c r="E20" s="748"/>
      <c r="F20" s="742"/>
      <c r="G20" s="743"/>
      <c r="H20" s="743"/>
      <c r="I20" s="743"/>
      <c r="J20" s="744"/>
      <c r="K20" s="700"/>
      <c r="L20" s="701" t="s">
        <v>398</v>
      </c>
      <c r="M20" s="724"/>
      <c r="N20" s="725" t="s">
        <v>389</v>
      </c>
      <c r="O20" s="726">
        <f ca="1">Inputs!$K174*SUM('ACS 12.5'!G$9:G$10)</f>
        <v>771.76777014123149</v>
      </c>
      <c r="P20" s="727">
        <f ca="1">Inputs!$K174*SUM('ACS 12.5'!H$9:H$10)</f>
        <v>953.29734220499222</v>
      </c>
      <c r="Q20" s="727">
        <f ca="1">Inputs!$K174*SUM('ACS 12.5'!I$9:I$10)</f>
        <v>992.01686317041799</v>
      </c>
      <c r="R20" s="727">
        <f ca="1">Inputs!$K174*SUM('ACS 12.5'!J$9:J$10)</f>
        <v>1032.3090322881237</v>
      </c>
      <c r="S20" s="727">
        <f ca="1">Inputs!$K174*SUM('ACS 12.5'!K$9:K$10)</f>
        <v>1074.2377248889293</v>
      </c>
      <c r="T20" s="728">
        <f ca="1">Inputs!$K174*SUM('ACS 12.5'!L$9:L$10)</f>
        <v>1117.8694106906337</v>
      </c>
      <c r="U20" s="726">
        <f ca="1">Inputs!$K174*SUM('ACS vol'!G$9:G$10)</f>
        <v>2.6569620619727736</v>
      </c>
      <c r="V20" s="746">
        <f ca="1">Inputs!$K174*SUM('ACS vol'!H$9:H$10)</f>
        <v>2.716954416883393</v>
      </c>
      <c r="W20" s="727">
        <f ca="1">Inputs!$K174*SUM('ACS vol'!I$9:I$10)</f>
        <v>2.7783013574312077</v>
      </c>
      <c r="X20" s="727">
        <f ca="1">Inputs!$K174*SUM('ACS vol'!J$9:J$10)</f>
        <v>2.8410334692175208</v>
      </c>
      <c r="Y20" s="727">
        <f ca="1">Inputs!$K174*SUM('ACS vol'!K$9:K$10)</f>
        <v>2.9051820284452332</v>
      </c>
      <c r="Z20" s="728">
        <f ca="1">Inputs!$K174*SUM('ACS vol'!L$9:L$10)</f>
        <v>2.9707790175121493</v>
      </c>
      <c r="AA20" s="707"/>
    </row>
    <row r="21" spans="1:27">
      <c r="A21" s="1271"/>
      <c r="B21" s="1272"/>
      <c r="C21" s="749"/>
      <c r="D21" s="709" t="s">
        <v>384</v>
      </c>
      <c r="E21" s="750"/>
      <c r="F21" s="710"/>
      <c r="G21" s="711"/>
      <c r="H21" s="711"/>
      <c r="I21" s="711"/>
      <c r="J21" s="712"/>
      <c r="K21" s="700"/>
      <c r="L21" s="701" t="s">
        <v>399</v>
      </c>
      <c r="M21" s="702" t="s">
        <v>400</v>
      </c>
      <c r="N21" s="703" t="s">
        <v>380</v>
      </c>
      <c r="O21" s="755"/>
      <c r="P21" s="756"/>
      <c r="Q21" s="756"/>
      <c r="R21" s="756"/>
      <c r="S21" s="756"/>
      <c r="T21" s="757"/>
      <c r="U21" s="758"/>
      <c r="V21" s="758"/>
      <c r="W21" s="756"/>
      <c r="X21" s="756"/>
      <c r="Y21" s="756"/>
      <c r="Z21" s="757"/>
      <c r="AA21" s="707"/>
    </row>
    <row r="22" spans="1:27">
      <c r="A22" s="1271"/>
      <c r="B22" s="1272"/>
      <c r="C22" s="749"/>
      <c r="D22" s="709" t="s">
        <v>387</v>
      </c>
      <c r="E22" s="750"/>
      <c r="F22" s="722"/>
      <c r="G22" s="723"/>
      <c r="H22" s="723"/>
      <c r="I22" s="723"/>
      <c r="J22" s="712"/>
      <c r="K22" s="700"/>
      <c r="L22" s="701" t="s">
        <v>401</v>
      </c>
      <c r="M22" s="713"/>
      <c r="N22" s="714" t="s">
        <v>386</v>
      </c>
      <c r="O22" s="715">
        <f ca="1">Inputs!$K175*'ACS 12.5'!G$28</f>
        <v>19437.304414475406</v>
      </c>
      <c r="P22" s="716">
        <f ca="1">Inputs!$K175*'ACS 12.5'!H$28</f>
        <v>16205.852569359142</v>
      </c>
      <c r="Q22" s="716">
        <f ca="1">Inputs!$K175*'ACS 12.5'!I$28</f>
        <v>16422.45312345045</v>
      </c>
      <c r="R22" s="716">
        <f ca="1">Inputs!$K175*'ACS 12.5'!J$28</f>
        <v>16637.854242117024</v>
      </c>
      <c r="S22" s="716">
        <f ca="1">Inputs!$K175*'ACS 12.5'!K$28</f>
        <v>16840.760140265116</v>
      </c>
      <c r="T22" s="717">
        <f ca="1">Inputs!$K175*'ACS 12.5'!L$28</f>
        <v>17041.979644083727</v>
      </c>
      <c r="U22" s="718">
        <f ca="1">Inputs!$K175*'ACS vol'!G$28</f>
        <v>2007.9859932309298</v>
      </c>
      <c r="V22" s="718">
        <f ca="1">Inputs!$K175*'ACS vol'!H$28</f>
        <v>2314.8834157771412</v>
      </c>
      <c r="W22" s="716">
        <f ca="1">Inputs!$K175*'ACS vol'!I$28</f>
        <v>2314.8834157771412</v>
      </c>
      <c r="X22" s="716">
        <f ca="1">Inputs!$K175*'ACS vol'!J$28</f>
        <v>2314.8834157771412</v>
      </c>
      <c r="Y22" s="716">
        <f ca="1">Inputs!$K175*'ACS vol'!K$28</f>
        <v>2314.8834157771412</v>
      </c>
      <c r="Z22" s="717">
        <f ca="1">Inputs!$K175*'ACS vol'!L$28</f>
        <v>2314.8834157771412</v>
      </c>
      <c r="AA22" s="707"/>
    </row>
    <row r="23" spans="1:27" ht="15.75" thickBot="1">
      <c r="A23" s="1271"/>
      <c r="B23" s="1272"/>
      <c r="C23" s="751"/>
      <c r="D23" s="733" t="s">
        <v>390</v>
      </c>
      <c r="E23" s="752"/>
      <c r="F23" s="752"/>
      <c r="G23" s="753"/>
      <c r="H23" s="753"/>
      <c r="I23" s="753"/>
      <c r="J23" s="754"/>
      <c r="K23" s="700"/>
      <c r="L23" s="701" t="s">
        <v>402</v>
      </c>
      <c r="M23" s="724"/>
      <c r="N23" s="745" t="s">
        <v>389</v>
      </c>
      <c r="O23" s="726">
        <f ca="1">Inputs!$K176*'ACS 12.5'!G$28</f>
        <v>100265.57558552464</v>
      </c>
      <c r="P23" s="727">
        <f ca="1">Inputs!$K176*'ACS 12.5'!H$28</f>
        <v>83596.423715567042</v>
      </c>
      <c r="Q23" s="727">
        <f ca="1">Inputs!$K176*'ACS 12.5'!I$28</f>
        <v>84713.738069708401</v>
      </c>
      <c r="R23" s="727">
        <f ca="1">Inputs!$K176*'ACS 12.5'!J$28</f>
        <v>85824.865244770073</v>
      </c>
      <c r="S23" s="727">
        <f ca="1">Inputs!$K176*'ACS 12.5'!K$28</f>
        <v>86871.536955707794</v>
      </c>
      <c r="T23" s="728">
        <f ca="1">Inputs!$K176*'ACS 12.5'!L$28</f>
        <v>87909.509554129501</v>
      </c>
      <c r="U23" s="726">
        <f ca="1">Inputs!$K176*'ACS vol'!G$28</f>
        <v>10358.014006769072</v>
      </c>
      <c r="V23" s="746">
        <f ca="1">Inputs!$K176*'ACS vol'!H$28</f>
        <v>11941.116584222858</v>
      </c>
      <c r="W23" s="727">
        <f ca="1">Inputs!$K176*'ACS vol'!I$28</f>
        <v>11941.116584222858</v>
      </c>
      <c r="X23" s="727">
        <f ca="1">Inputs!$K176*'ACS vol'!J$28</f>
        <v>11941.116584222858</v>
      </c>
      <c r="Y23" s="727">
        <f ca="1">Inputs!$K176*'ACS vol'!K$28</f>
        <v>11941.116584222858</v>
      </c>
      <c r="Z23" s="728">
        <f ca="1">Inputs!$K176*'ACS vol'!L$28</f>
        <v>11941.116584222858</v>
      </c>
      <c r="AA23" s="707"/>
    </row>
    <row r="24" spans="1:27">
      <c r="D24" s="668"/>
      <c r="E24" s="668"/>
      <c r="F24" s="668"/>
      <c r="G24" s="668"/>
      <c r="H24" s="668"/>
      <c r="I24" s="668"/>
      <c r="J24" s="668"/>
      <c r="K24" s="700"/>
      <c r="L24" s="701" t="s">
        <v>403</v>
      </c>
      <c r="M24" s="702" t="s">
        <v>404</v>
      </c>
      <c r="N24" s="747" t="s">
        <v>380</v>
      </c>
      <c r="O24" s="738">
        <f ca="1">Inputs!$K177*SUM('ACS 12.5'!G$26:G$27)</f>
        <v>14132.887815604587</v>
      </c>
      <c r="P24" s="739">
        <f ca="1">Inputs!$K177*SUM('ACS 12.5'!H$26:H$27)</f>
        <v>17234.903084767706</v>
      </c>
      <c r="Q24" s="739">
        <f ca="1">Inputs!$K177*SUM('ACS 12.5'!I$26:I$27)</f>
        <v>14725.007628174832</v>
      </c>
      <c r="R24" s="739">
        <f ca="1">Inputs!$K177*SUM('ACS 12.5'!J$26:J$27)</f>
        <v>12577.529610473404</v>
      </c>
      <c r="S24" s="739">
        <f ca="1">Inputs!$K177*SUM('ACS 12.5'!K$26:K$27)</f>
        <v>10733.472774772557</v>
      </c>
      <c r="T24" s="740">
        <f ca="1">Inputs!$K177*SUM('ACS 12.5'!L$26:L$27)</f>
        <v>9157.5467938359725</v>
      </c>
      <c r="U24" s="741">
        <f ca="1">Inputs!$K177*SUM('ACS vol'!G$26:G$27)</f>
        <v>730.00453592998895</v>
      </c>
      <c r="V24" s="741">
        <f ca="1">Inputs!$K177*SUM('ACS vol'!H$26:H$27)</f>
        <v>615.4688738636471</v>
      </c>
      <c r="W24" s="739">
        <f ca="1">Inputs!$K177*SUM('ACS vol'!I$26:I$27)</f>
        <v>518.90353559572247</v>
      </c>
      <c r="X24" s="739">
        <f ca="1">Inputs!$K177*SUM('ACS vol'!J$26:J$27)</f>
        <v>437.48902777720991</v>
      </c>
      <c r="Y24" s="739">
        <f ca="1">Inputs!$K177*SUM('ACS vol'!K$26:K$27)</f>
        <v>368.84822764932062</v>
      </c>
      <c r="Z24" s="740">
        <f ca="1">Inputs!$K177*SUM('ACS vol'!L$26:L$27)</f>
        <v>310.97697633991316</v>
      </c>
      <c r="AA24" s="707"/>
    </row>
    <row r="25" spans="1:27">
      <c r="D25" s="668"/>
      <c r="E25" s="668"/>
      <c r="F25" s="668"/>
      <c r="G25" s="668"/>
      <c r="H25" s="668"/>
      <c r="I25" s="668"/>
      <c r="J25" s="668"/>
      <c r="K25" s="700"/>
      <c r="L25" s="701" t="s">
        <v>405</v>
      </c>
      <c r="M25" s="713"/>
      <c r="N25" s="714" t="s">
        <v>386</v>
      </c>
      <c r="O25" s="715">
        <f ca="1">Inputs!$K178*SUM('ACS 12.5'!G$26:G$27)</f>
        <v>25.985353422303309</v>
      </c>
      <c r="P25" s="716">
        <f ca="1">Inputs!$K178*SUM('ACS 12.5'!H$26:H$27)</f>
        <v>31.688856071038984</v>
      </c>
      <c r="Q25" s="716">
        <f ca="1">Inputs!$K178*SUM('ACS 12.5'!I$26:I$27)</f>
        <v>27.074051132122889</v>
      </c>
      <c r="R25" s="716">
        <f ca="1">Inputs!$K178*SUM('ACS 12.5'!J$26:J$27)</f>
        <v>23.125602946254961</v>
      </c>
      <c r="S25" s="716">
        <f ca="1">Inputs!$K178*SUM('ACS 12.5'!K$26:K$27)</f>
        <v>19.735038382826357</v>
      </c>
      <c r="T25" s="717">
        <f ca="1">Inputs!$K178*SUM('ACS 12.5'!L$26:L$27)</f>
        <v>16.837471083324282</v>
      </c>
      <c r="U25" s="718">
        <f ca="1">Inputs!$K178*SUM('ACS vol'!G$26:G$27)</f>
        <v>1.342218668507402</v>
      </c>
      <c r="V25" s="718">
        <f ca="1">Inputs!$K178*SUM('ACS vol'!H$26:H$27)</f>
        <v>1.1316283279426651</v>
      </c>
      <c r="W25" s="716">
        <f ca="1">Inputs!$K178*SUM('ACS vol'!I$26:I$27)</f>
        <v>0.9540790205416888</v>
      </c>
      <c r="X25" s="716">
        <f ca="1">Inputs!$K178*SUM('ACS vol'!J$26:J$27)</f>
        <v>0.80438670096981502</v>
      </c>
      <c r="Y25" s="716">
        <f ca="1">Inputs!$K178*SUM('ACS vol'!K$26:K$27)</f>
        <v>0.67818068605023907</v>
      </c>
      <c r="Z25" s="717">
        <f ca="1">Inputs!$K178*SUM('ACS vol'!L$26:L$27)</f>
        <v>0.57177604052510544</v>
      </c>
      <c r="AA25" s="707"/>
    </row>
    <row r="26" spans="1:27" ht="15.75" thickBot="1">
      <c r="K26" s="700"/>
      <c r="L26" s="701" t="s">
        <v>406</v>
      </c>
      <c r="M26" s="724"/>
      <c r="N26" s="725" t="s">
        <v>389</v>
      </c>
      <c r="O26" s="726">
        <f ca="1">Inputs!$K179*SUM('ACS 12.5'!G$26:G$27)</f>
        <v>494.11477078981454</v>
      </c>
      <c r="P26" s="727">
        <f ca="1">Inputs!$K179*SUM('ACS 12.5'!H$26:H$27)</f>
        <v>602.56759258442867</v>
      </c>
      <c r="Q26" s="727">
        <f ca="1">Inputs!$K179*SUM('ACS 12.5'!I$26:I$27)</f>
        <v>514.81649497283763</v>
      </c>
      <c r="R26" s="727">
        <f ca="1">Inputs!$K179*SUM('ACS 12.5'!J$26:J$27)</f>
        <v>439.73625501500612</v>
      </c>
      <c r="S26" s="727">
        <f ca="1">Inputs!$K179*SUM('ACS 12.5'!K$26:K$27)</f>
        <v>375.26424245932338</v>
      </c>
      <c r="T26" s="728">
        <f ca="1">Inputs!$K179*SUM('ACS 12.5'!L$26:L$27)</f>
        <v>320.16663501971584</v>
      </c>
      <c r="U26" s="726">
        <f ca="1">Inputs!$K179*SUM('ACS vol'!G$26:G$27)</f>
        <v>25.522457168895375</v>
      </c>
      <c r="V26" s="746">
        <f ca="1">Inputs!$K179*SUM('ACS vol'!H$26:H$27)</f>
        <v>21.518055298055991</v>
      </c>
      <c r="W26" s="727">
        <f ca="1">Inputs!$K179*SUM('ACS vol'!I$26:I$27)</f>
        <v>18.141932837661628</v>
      </c>
      <c r="X26" s="727">
        <f ca="1">Inputs!$K179*SUM('ACS vol'!J$26:J$27)</f>
        <v>15.295514512222667</v>
      </c>
      <c r="Y26" s="727">
        <f ca="1">Inputs!$K179*SUM('ACS vol'!K$26:K$27)</f>
        <v>12.895691230205722</v>
      </c>
      <c r="Z26" s="728">
        <f ca="1">Inputs!$K179*SUM('ACS vol'!L$26:L$27)</f>
        <v>10.872393483195031</v>
      </c>
      <c r="AA26" s="707"/>
    </row>
    <row r="27" spans="1:27">
      <c r="C27" s="668"/>
      <c r="K27" s="700"/>
      <c r="L27" s="701" t="s">
        <v>407</v>
      </c>
      <c r="M27" s="702" t="s">
        <v>408</v>
      </c>
      <c r="N27" s="703" t="s">
        <v>380</v>
      </c>
      <c r="O27" s="738">
        <f ca="1">SUM('ACS 12.5'!G44:G57)</f>
        <v>3117419.2807625504</v>
      </c>
      <c r="P27" s="739">
        <f ca="1">SUM('ACS 12.5'!H44:H57)</f>
        <v>3458234.1905053519</v>
      </c>
      <c r="Q27" s="739">
        <f ca="1">SUM('ACS 12.5'!I44:I57)</f>
        <v>3582448.1325795138</v>
      </c>
      <c r="R27" s="739">
        <f ca="1">SUM('ACS 12.5'!J44:J57)</f>
        <v>3711340.350738314</v>
      </c>
      <c r="S27" s="739">
        <f ca="1">SUM('ACS 12.5'!K44:K57)</f>
        <v>3845092.5765919201</v>
      </c>
      <c r="T27" s="740">
        <f ca="1">SUM('ACS 12.5'!L44:L57)</f>
        <v>3983893.7360083079</v>
      </c>
      <c r="U27" s="741">
        <f ca="1">SUM('ACS vol'!G44:G57)</f>
        <v>5412.5512354996008</v>
      </c>
      <c r="V27" s="741">
        <f ca="1">SUM('ACS vol'!H44:H57)</f>
        <v>5534.762876884839</v>
      </c>
      <c r="W27" s="739">
        <f ca="1">SUM('ACS vol'!I44:I57)</f>
        <v>5659.7339721099088</v>
      </c>
      <c r="X27" s="739">
        <f ca="1">SUM('ACS vol'!J44:J57)</f>
        <v>5787.5268277227578</v>
      </c>
      <c r="Y27" s="739">
        <f ca="1">SUM('ACS vol'!K44:K57)</f>
        <v>5918.2051571098445</v>
      </c>
      <c r="Z27" s="740">
        <f ca="1">SUM('ACS vol'!L44:L57)</f>
        <v>6051.8341122615693</v>
      </c>
      <c r="AA27" s="707"/>
    </row>
    <row r="28" spans="1:27" ht="15.75">
      <c r="C28" s="668"/>
      <c r="D28" s="673"/>
      <c r="E28" s="673"/>
      <c r="F28" s="673"/>
      <c r="G28" s="673"/>
      <c r="H28" s="673"/>
      <c r="I28" s="673"/>
      <c r="J28" s="761"/>
      <c r="K28" s="700"/>
      <c r="L28" s="701" t="s">
        <v>409</v>
      </c>
      <c r="M28" s="713"/>
      <c r="N28" s="714" t="s">
        <v>386</v>
      </c>
      <c r="O28" s="759"/>
      <c r="P28" s="720"/>
      <c r="Q28" s="720"/>
      <c r="R28" s="720"/>
      <c r="S28" s="720"/>
      <c r="T28" s="721"/>
      <c r="U28" s="719"/>
      <c r="V28" s="719"/>
      <c r="W28" s="720"/>
      <c r="X28" s="720"/>
      <c r="Y28" s="720"/>
      <c r="Z28" s="721"/>
      <c r="AA28" s="707"/>
    </row>
    <row r="29" spans="1:27" ht="15.75" thickBot="1">
      <c r="C29" s="668"/>
      <c r="J29" s="762"/>
      <c r="K29" s="700"/>
      <c r="L29" s="701" t="s">
        <v>410</v>
      </c>
      <c r="M29" s="724"/>
      <c r="N29" s="745" t="s">
        <v>389</v>
      </c>
      <c r="O29" s="760"/>
      <c r="P29" s="730"/>
      <c r="Q29" s="730"/>
      <c r="R29" s="730"/>
      <c r="S29" s="730"/>
      <c r="T29" s="731"/>
      <c r="U29" s="760"/>
      <c r="V29" s="729"/>
      <c r="W29" s="730"/>
      <c r="X29" s="730"/>
      <c r="Y29" s="730"/>
      <c r="Z29" s="731"/>
      <c r="AA29" s="707"/>
    </row>
    <row r="30" spans="1:27">
      <c r="C30" s="668"/>
      <c r="D30" s="707"/>
      <c r="E30" s="707"/>
      <c r="F30" s="707"/>
      <c r="G30" s="707"/>
      <c r="H30" s="707"/>
      <c r="I30" s="707"/>
      <c r="J30" s="763"/>
      <c r="K30" s="700"/>
      <c r="L30" s="701" t="s">
        <v>411</v>
      </c>
      <c r="M30" s="702" t="s">
        <v>412</v>
      </c>
      <c r="N30" s="747" t="s">
        <v>380</v>
      </c>
      <c r="O30" s="755"/>
      <c r="P30" s="756"/>
      <c r="Q30" s="756"/>
      <c r="R30" s="756"/>
      <c r="S30" s="756"/>
      <c r="T30" s="757"/>
      <c r="U30" s="758"/>
      <c r="V30" s="758"/>
      <c r="W30" s="756"/>
      <c r="X30" s="756"/>
      <c r="Y30" s="756"/>
      <c r="Z30" s="757"/>
      <c r="AA30" s="707"/>
    </row>
    <row r="31" spans="1:27" ht="15.75">
      <c r="C31" s="707"/>
      <c r="D31" s="765"/>
      <c r="E31" s="766"/>
      <c r="F31" s="766"/>
      <c r="G31" s="766"/>
      <c r="H31" s="766"/>
      <c r="I31" s="766"/>
      <c r="J31" s="766"/>
      <c r="K31" s="700"/>
      <c r="L31" s="701" t="s">
        <v>413</v>
      </c>
      <c r="M31" s="713"/>
      <c r="N31" s="714" t="s">
        <v>386</v>
      </c>
      <c r="O31" s="759"/>
      <c r="P31" s="720"/>
      <c r="Q31" s="720"/>
      <c r="R31" s="720"/>
      <c r="S31" s="720"/>
      <c r="T31" s="721"/>
      <c r="U31" s="719"/>
      <c r="V31" s="719"/>
      <c r="W31" s="720"/>
      <c r="X31" s="720"/>
      <c r="Y31" s="720"/>
      <c r="Z31" s="721"/>
      <c r="AA31" s="707"/>
    </row>
    <row r="32" spans="1:27" ht="15.75" thickBot="1">
      <c r="C32" s="707"/>
      <c r="D32" s="707"/>
      <c r="E32" s="767"/>
      <c r="F32" s="767"/>
      <c r="G32" s="767"/>
      <c r="H32" s="767"/>
      <c r="I32" s="767"/>
      <c r="J32" s="767"/>
      <c r="K32" s="700"/>
      <c r="L32" s="701" t="s">
        <v>414</v>
      </c>
      <c r="M32" s="724"/>
      <c r="N32" s="725" t="s">
        <v>389</v>
      </c>
      <c r="O32" s="760"/>
      <c r="P32" s="730"/>
      <c r="Q32" s="730"/>
      <c r="R32" s="730"/>
      <c r="S32" s="730"/>
      <c r="T32" s="731"/>
      <c r="U32" s="760"/>
      <c r="V32" s="729"/>
      <c r="W32" s="730"/>
      <c r="X32" s="730"/>
      <c r="Y32" s="730"/>
      <c r="Z32" s="731"/>
      <c r="AA32" s="707"/>
    </row>
    <row r="33" spans="1:28">
      <c r="C33" s="768"/>
      <c r="D33" s="707"/>
      <c r="E33" s="769"/>
      <c r="F33" s="769"/>
      <c r="G33" s="769"/>
      <c r="H33" s="769"/>
      <c r="I33" s="769"/>
      <c r="J33" s="770"/>
      <c r="K33" s="700"/>
      <c r="L33" s="701" t="s">
        <v>415</v>
      </c>
      <c r="M33" s="702" t="s">
        <v>416</v>
      </c>
      <c r="N33" s="703" t="s">
        <v>380</v>
      </c>
      <c r="O33" s="755"/>
      <c r="P33" s="756"/>
      <c r="Q33" s="756"/>
      <c r="R33" s="756"/>
      <c r="S33" s="756"/>
      <c r="T33" s="757"/>
      <c r="U33" s="758"/>
      <c r="V33" s="758"/>
      <c r="W33" s="756"/>
      <c r="X33" s="756"/>
      <c r="Y33" s="756"/>
      <c r="Z33" s="757"/>
      <c r="AA33" s="707"/>
    </row>
    <row r="34" spans="1:28">
      <c r="C34" s="707"/>
      <c r="D34" s="771"/>
      <c r="E34" s="765"/>
      <c r="F34" s="765"/>
      <c r="G34" s="765"/>
      <c r="H34" s="765"/>
      <c r="I34" s="765"/>
      <c r="J34" s="765"/>
      <c r="K34" s="700"/>
      <c r="L34" s="701" t="s">
        <v>417</v>
      </c>
      <c r="M34" s="713"/>
      <c r="N34" s="714" t="s">
        <v>386</v>
      </c>
      <c r="O34" s="759"/>
      <c r="P34" s="720"/>
      <c r="Q34" s="720"/>
      <c r="R34" s="720"/>
      <c r="S34" s="720"/>
      <c r="T34" s="721"/>
      <c r="U34" s="719"/>
      <c r="V34" s="719"/>
      <c r="W34" s="720"/>
      <c r="X34" s="720"/>
      <c r="Y34" s="720"/>
      <c r="Z34" s="721"/>
      <c r="AA34" s="707"/>
    </row>
    <row r="35" spans="1:28" ht="15.75" thickBot="1">
      <c r="C35" s="772"/>
      <c r="D35" s="771"/>
      <c r="E35" s="765"/>
      <c r="F35" s="765"/>
      <c r="G35" s="765"/>
      <c r="H35" s="765"/>
      <c r="I35" s="765"/>
      <c r="J35" s="765"/>
      <c r="K35" s="700"/>
      <c r="L35" s="701" t="s">
        <v>418</v>
      </c>
      <c r="M35" s="713"/>
      <c r="N35" s="745" t="s">
        <v>389</v>
      </c>
      <c r="O35" s="760"/>
      <c r="P35" s="730"/>
      <c r="Q35" s="730"/>
      <c r="R35" s="730"/>
      <c r="S35" s="730"/>
      <c r="T35" s="731"/>
      <c r="U35" s="760"/>
      <c r="V35" s="729"/>
      <c r="W35" s="730"/>
      <c r="X35" s="730"/>
      <c r="Y35" s="730"/>
      <c r="Z35" s="731"/>
      <c r="AA35" s="707"/>
    </row>
    <row r="36" spans="1:28">
      <c r="C36" s="773"/>
      <c r="D36" s="771"/>
      <c r="E36" s="765"/>
      <c r="F36" s="765"/>
      <c r="G36" s="765"/>
      <c r="H36" s="765"/>
      <c r="I36" s="765"/>
      <c r="J36" s="765"/>
      <c r="K36" s="700"/>
      <c r="L36" s="701" t="s">
        <v>419</v>
      </c>
      <c r="M36" s="695" t="s">
        <v>420</v>
      </c>
      <c r="N36" s="747" t="s">
        <v>380</v>
      </c>
      <c r="O36" s="755"/>
      <c r="P36" s="756"/>
      <c r="Q36" s="756"/>
      <c r="R36" s="756"/>
      <c r="S36" s="756"/>
      <c r="T36" s="757"/>
      <c r="U36" s="758"/>
      <c r="V36" s="758"/>
      <c r="W36" s="756"/>
      <c r="X36" s="756"/>
      <c r="Y36" s="756"/>
      <c r="Z36" s="757"/>
    </row>
    <row r="37" spans="1:28" s="688" customFormat="1" ht="15.75" thickBot="1">
      <c r="A37" s="670"/>
      <c r="B37" s="669"/>
      <c r="C37" s="773"/>
      <c r="D37" s="771"/>
      <c r="E37" s="765"/>
      <c r="F37" s="765"/>
      <c r="G37" s="765"/>
      <c r="H37" s="765"/>
      <c r="I37" s="765"/>
      <c r="J37" s="765"/>
      <c r="K37" s="700"/>
      <c r="L37" s="701" t="s">
        <v>421</v>
      </c>
      <c r="M37" s="774" t="s">
        <v>422</v>
      </c>
      <c r="N37" s="775" t="s">
        <v>380</v>
      </c>
      <c r="O37" s="785">
        <f ca="1">'ACS 12.5'!G62</f>
        <v>34135.890793990242</v>
      </c>
      <c r="P37" s="786">
        <f ca="1">'ACS 12.5'!H62</f>
        <v>60109.050613494437</v>
      </c>
      <c r="Q37" s="786">
        <f ca="1">'ACS 12.5'!I62</f>
        <v>62550.464789744758</v>
      </c>
      <c r="R37" s="786">
        <f ca="1">'ACS 12.5'!J62</f>
        <v>65091.040458634889</v>
      </c>
      <c r="S37" s="786">
        <f ca="1">'ACS 12.5'!K62</f>
        <v>67734.805204553501</v>
      </c>
      <c r="T37" s="728">
        <f ca="1">'ACS 12.5'!L62</f>
        <v>70485.950197930346</v>
      </c>
      <c r="U37" s="802">
        <f ca="1">'ACS vol'!G62</f>
        <v>1104.357250188722</v>
      </c>
      <c r="V37" s="802">
        <f ca="1">'ACS vol'!H62</f>
        <v>1129.292868596553</v>
      </c>
      <c r="W37" s="789">
        <f ca="1">'ACS vol'!I62</f>
        <v>1154.7915159203212</v>
      </c>
      <c r="X37" s="789">
        <f ca="1">'ACS vol'!J62</f>
        <v>1180.865904961249</v>
      </c>
      <c r="Y37" s="789">
        <f ca="1">'ACS vol'!K62</f>
        <v>1207.5290355667664</v>
      </c>
      <c r="Z37" s="790">
        <f ca="1">'ACS vol'!L62</f>
        <v>1234.7942011118141</v>
      </c>
    </row>
    <row r="38" spans="1:28" s="688" customFormat="1">
      <c r="A38" s="670"/>
      <c r="B38" s="669"/>
      <c r="C38" s="773"/>
      <c r="D38" s="771"/>
      <c r="E38" s="765"/>
      <c r="F38" s="765"/>
      <c r="G38" s="765"/>
      <c r="H38" s="765"/>
      <c r="I38" s="765"/>
      <c r="J38" s="765"/>
      <c r="K38" s="700"/>
      <c r="L38" s="701" t="s">
        <v>423</v>
      </c>
      <c r="M38" s="702" t="s">
        <v>424</v>
      </c>
      <c r="N38" s="703" t="s">
        <v>380</v>
      </c>
      <c r="O38" s="764">
        <f ca="1">'ACS 12.5'!G29</f>
        <v>0</v>
      </c>
      <c r="P38" s="739">
        <f ca="1">'ACS 12.5'!H29</f>
        <v>8714.0462494744988</v>
      </c>
      <c r="Q38" s="739">
        <f ca="1">'ACS 12.5'!I29</f>
        <v>22099.737729608278</v>
      </c>
      <c r="R38" s="739">
        <f ca="1">'ACS 12.5'!J29</f>
        <v>56223.87858677849</v>
      </c>
      <c r="S38" s="739">
        <f ca="1">'ACS 12.5'!K29</f>
        <v>143087.08659330543</v>
      </c>
      <c r="T38" s="740">
        <f ca="1">'ACS 12.5'!L29</f>
        <v>364076.36993890523</v>
      </c>
      <c r="U38" s="780"/>
      <c r="V38" s="780"/>
      <c r="W38" s="780"/>
      <c r="X38" s="780"/>
      <c r="Y38" s="780"/>
    </row>
    <row r="39" spans="1:28" s="688" customFormat="1">
      <c r="A39" s="670"/>
      <c r="B39" s="669"/>
      <c r="C39" s="773"/>
      <c r="D39" s="771"/>
      <c r="E39" s="765"/>
      <c r="F39" s="765"/>
      <c r="G39" s="765"/>
      <c r="H39" s="765"/>
      <c r="I39" s="765"/>
      <c r="J39" s="765"/>
      <c r="K39" s="700"/>
      <c r="L39" s="701" t="s">
        <v>425</v>
      </c>
      <c r="M39" s="713"/>
      <c r="N39" s="781" t="s">
        <v>386</v>
      </c>
      <c r="O39" s="755"/>
      <c r="P39" s="878"/>
      <c r="Q39" s="878"/>
      <c r="R39" s="878"/>
      <c r="S39" s="878"/>
      <c r="T39" s="721"/>
      <c r="U39" s="780"/>
      <c r="V39" s="780"/>
      <c r="W39" s="780"/>
      <c r="X39" s="780"/>
      <c r="Y39" s="780"/>
    </row>
    <row r="40" spans="1:28" s="688" customFormat="1">
      <c r="A40" s="670"/>
      <c r="B40" s="669"/>
      <c r="C40" s="773"/>
      <c r="D40" s="771"/>
      <c r="E40" s="765"/>
      <c r="F40" s="765"/>
      <c r="G40" s="765"/>
      <c r="H40" s="765"/>
      <c r="I40" s="765"/>
      <c r="J40" s="765"/>
      <c r="K40" s="700"/>
      <c r="L40" s="701" t="s">
        <v>426</v>
      </c>
      <c r="M40" s="713"/>
      <c r="N40" s="781" t="s">
        <v>389</v>
      </c>
      <c r="O40" s="755"/>
      <c r="P40" s="878"/>
      <c r="Q40" s="878"/>
      <c r="R40" s="878"/>
      <c r="S40" s="878"/>
      <c r="T40" s="721"/>
      <c r="U40" s="780"/>
      <c r="V40" s="780"/>
      <c r="W40" s="780"/>
      <c r="X40" s="780"/>
      <c r="Y40" s="780"/>
    </row>
    <row r="41" spans="1:28" s="688" customFormat="1" ht="15.75" thickBot="1">
      <c r="A41" s="670"/>
      <c r="B41" s="669"/>
      <c r="C41" s="773"/>
      <c r="D41" s="771"/>
      <c r="E41" s="765"/>
      <c r="F41" s="765"/>
      <c r="G41" s="765"/>
      <c r="H41" s="765"/>
      <c r="I41" s="765"/>
      <c r="J41" s="765"/>
      <c r="K41" s="700"/>
      <c r="L41" s="701" t="s">
        <v>427</v>
      </c>
      <c r="M41" s="724"/>
      <c r="N41" s="745" t="s">
        <v>428</v>
      </c>
      <c r="O41" s="760"/>
      <c r="P41" s="730"/>
      <c r="Q41" s="730"/>
      <c r="R41" s="730"/>
      <c r="S41" s="730"/>
      <c r="T41" s="731"/>
      <c r="U41" s="780"/>
      <c r="V41" s="780"/>
      <c r="W41" s="780"/>
      <c r="X41" s="780"/>
      <c r="Y41" s="780"/>
    </row>
    <row r="42" spans="1:28" s="688" customFormat="1">
      <c r="A42" s="670"/>
      <c r="B42" s="669"/>
      <c r="C42" s="773"/>
      <c r="D42" s="771"/>
      <c r="E42" s="765"/>
      <c r="F42" s="765"/>
      <c r="G42" s="765"/>
      <c r="H42" s="765"/>
      <c r="I42" s="765"/>
      <c r="J42" s="765"/>
      <c r="K42" s="700"/>
      <c r="L42" s="701" t="s">
        <v>429</v>
      </c>
      <c r="M42" s="702" t="s">
        <v>430</v>
      </c>
      <c r="N42" s="782" t="s">
        <v>380</v>
      </c>
      <c r="O42" s="803"/>
      <c r="P42" s="756"/>
      <c r="Q42" s="756"/>
      <c r="R42" s="756"/>
      <c r="S42" s="756"/>
      <c r="T42" s="757"/>
      <c r="U42" s="780"/>
      <c r="V42" s="780"/>
      <c r="W42" s="780"/>
      <c r="X42" s="780"/>
      <c r="Y42" s="780"/>
    </row>
    <row r="43" spans="1:28" s="787" customFormat="1" ht="15.75" thickBot="1">
      <c r="A43" s="783"/>
      <c r="B43" s="784"/>
      <c r="C43" s="773"/>
      <c r="D43" s="771"/>
      <c r="E43" s="765"/>
      <c r="F43" s="765"/>
      <c r="G43" s="765"/>
      <c r="H43" s="765"/>
      <c r="I43" s="765"/>
      <c r="J43" s="765"/>
      <c r="K43" s="700"/>
      <c r="L43" s="701" t="s">
        <v>431</v>
      </c>
      <c r="M43" s="724" t="s">
        <v>432</v>
      </c>
      <c r="N43" s="725" t="s">
        <v>380</v>
      </c>
      <c r="O43" s="776"/>
      <c r="P43" s="777"/>
      <c r="Q43" s="777"/>
      <c r="R43" s="777"/>
      <c r="S43" s="777"/>
      <c r="T43" s="731"/>
    </row>
    <row r="44" spans="1:28" s="688" customFormat="1">
      <c r="A44" s="670"/>
      <c r="B44" s="669"/>
      <c r="C44" s="773"/>
      <c r="D44" s="771"/>
      <c r="E44" s="765"/>
      <c r="F44" s="765"/>
      <c r="G44" s="765"/>
      <c r="H44" s="765"/>
      <c r="I44" s="765"/>
      <c r="J44" s="765"/>
      <c r="K44" s="700"/>
      <c r="L44" s="701" t="s">
        <v>433</v>
      </c>
      <c r="M44" s="702" t="s">
        <v>434</v>
      </c>
      <c r="N44" s="788" t="s">
        <v>380</v>
      </c>
      <c r="O44" s="804"/>
      <c r="P44" s="805"/>
      <c r="Q44" s="805"/>
      <c r="R44" s="805"/>
      <c r="S44" s="805"/>
      <c r="T44" s="757"/>
    </row>
    <row r="45" spans="1:28" s="688" customFormat="1" ht="15.75" thickBot="1">
      <c r="A45" s="670"/>
      <c r="B45" s="669"/>
      <c r="C45" s="773"/>
      <c r="D45" s="707"/>
      <c r="E45" s="707"/>
      <c r="F45" s="707"/>
      <c r="G45" s="707"/>
      <c r="H45" s="707"/>
      <c r="I45" s="707"/>
      <c r="J45" s="707"/>
      <c r="K45" s="700"/>
      <c r="L45" s="701" t="s">
        <v>435</v>
      </c>
      <c r="M45" s="724" t="s">
        <v>436</v>
      </c>
      <c r="N45" s="745" t="s">
        <v>380</v>
      </c>
      <c r="O45" s="806"/>
      <c r="P45" s="778"/>
      <c r="Q45" s="778"/>
      <c r="R45" s="778"/>
      <c r="S45" s="778"/>
      <c r="T45" s="779"/>
    </row>
    <row r="46" spans="1:28" s="688" customFormat="1" ht="12.75" customHeight="1">
      <c r="A46" s="670"/>
      <c r="B46" s="669"/>
      <c r="C46" s="773"/>
      <c r="D46" s="707"/>
      <c r="E46" s="707"/>
      <c r="F46" s="707"/>
      <c r="G46" s="707"/>
      <c r="H46" s="707"/>
      <c r="I46" s="707"/>
      <c r="J46" s="707"/>
      <c r="K46" s="669"/>
      <c r="L46" s="670"/>
      <c r="M46" s="666"/>
      <c r="N46" s="666"/>
      <c r="O46" s="666"/>
      <c r="P46" s="666"/>
      <c r="Q46" s="666"/>
      <c r="R46" s="666"/>
      <c r="S46" s="666"/>
      <c r="T46" s="666"/>
      <c r="AB46" s="671"/>
    </row>
    <row r="47" spans="1:28">
      <c r="O47" s="671">
        <f ca="1">SUM(O12:O45)+SUM('CP Reset RIN 4.3'!E11:E23)-'2011-20 Revenue'!AK69</f>
        <v>0</v>
      </c>
      <c r="P47" s="671">
        <f ca="1">SUM(P12:P45)+SUM('CP Reset RIN 4.3'!F11:F23)-'2011-20 Revenue'!AR69</f>
        <v>0</v>
      </c>
      <c r="Q47" s="671">
        <f ca="1">SUM(Q12:Q45)+SUM('CP Reset RIN 4.3'!G11:G23)-'2011-20 Revenue'!AY69</f>
        <v>0</v>
      </c>
      <c r="R47" s="671">
        <f ca="1">SUM(R12:R45)+SUM('CP Reset RIN 4.3'!H11:H23)-'2011-20 Revenue'!BF69</f>
        <v>0</v>
      </c>
      <c r="S47" s="671">
        <f ca="1">SUM(S12:S45)+SUM('CP Reset RIN 4.3'!I11:I23)-'2011-20 Revenue'!BM69</f>
        <v>0</v>
      </c>
      <c r="T47" s="671">
        <f ca="1">SUM(T12:T45)+SUM('CP Reset RIN 4.3'!J11:J23)-'2011-20 Revenue'!BT69</f>
        <v>0</v>
      </c>
      <c r="U47" s="671">
        <f ca="1">SUM(U12:U45)+SUM('CP Reset RIN 4.3'!K11:K23)-SUM('ACS vol'!G9:G67)+'ACS vol'!G29</f>
        <v>2.9103830456733704E-11</v>
      </c>
      <c r="V47" s="671">
        <f ca="1">SUM(V12:V45)+SUM('CP Reset RIN 4.3'!L11:L23)-SUM('ACS vol'!H9:H67)+'ACS vol'!H29</f>
        <v>-1.4551915228366852E-11</v>
      </c>
      <c r="W47" s="671">
        <f ca="1">SUM(W12:W45)+SUM('CP Reset RIN 4.3'!M11:M23)-SUM('ACS vol'!I9:I67)+'ACS vol'!I29</f>
        <v>2.9103830456733704E-11</v>
      </c>
      <c r="X47" s="671">
        <f ca="1">SUM(X12:X45)+SUM('CP Reset RIN 4.3'!N11:N23)-SUM('ACS vol'!J9:J67)+'ACS vol'!J29</f>
        <v>-1.4551915228366852E-11</v>
      </c>
      <c r="Y47" s="671">
        <f ca="1">SUM(Y12:Y45)+SUM('CP Reset RIN 4.3'!O11:O23)-SUM('ACS vol'!K9:K67)+'ACS vol'!K29</f>
        <v>-2.9103830456733704E-11</v>
      </c>
      <c r="Z47" s="671">
        <f ca="1">SUM(Z12:Z45)+SUM('CP Reset RIN 4.3'!P11:P23)-SUM('ACS vol'!L9:L67)+'ACS vol'!L29</f>
        <v>-1.4551915228366852E-11</v>
      </c>
      <c r="AB47" s="671">
        <f ca="1">SUM(O47:Z47)</f>
        <v>-1.4551915228366852E-11</v>
      </c>
    </row>
    <row r="60" spans="16:17">
      <c r="P60" s="791"/>
      <c r="Q60" s="791"/>
    </row>
  </sheetData>
  <mergeCells count="3">
    <mergeCell ref="E10:J10"/>
    <mergeCell ref="O10:T10"/>
    <mergeCell ref="U10:Z10"/>
  </mergeCells>
  <dataValidations xWindow="918" yWindow="521" count="2">
    <dataValidation type="custom" operator="greaterThanOrEqual" allowBlank="1" showInputMessage="1" showErrorMessage="1" errorTitle="Volume" error="Must be a number" promptTitle="Volume" prompt="Enter volume in 0's" sqref="E12:K23 U12:Z37">
      <formula1>ISNUMBER(E12)</formula1>
    </dataValidation>
    <dataValidation type="custom" operator="greaterThanOrEqual" allowBlank="1" showInputMessage="1" showErrorMessage="1" errorTitle="Expenditure" error="Must be a number" promptTitle="Expenditure" prompt="Enter expenditure in $0's" sqref="O12:T45">
      <formula1>ISNUMBER(O12)</formula1>
    </dataValidation>
  </dataValidations>
  <hyperlinks>
    <hyperlink ref="A3" location="Menu!A4" display="Menu"/>
  </hyperlinks>
  <pageMargins left="0.70866141732283472" right="0.70866141732283472" top="0.74803149606299213" bottom="0.74803149606299213" header="0.31496062992125984" footer="0.31496062992125984"/>
  <pageSetup paperSize="8" scale="47" fitToHeight="0" orientation="landscape" r:id="rId1"/>
  <rowBreaks count="1" manualBreakCount="1">
    <brk id="36" min="2" max="4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99CCFF"/>
    <pageSetUpPr fitToPage="1"/>
  </sheetPr>
  <dimension ref="A1:AV23"/>
  <sheetViews>
    <sheetView showGridLines="0" zoomScale="70" zoomScaleNormal="70" workbookViewId="0">
      <pane ySplit="10" topLeftCell="A11" activePane="bottomLeft" state="frozen"/>
      <selection activeCell="B146" sqref="B146"/>
      <selection pane="bottomLeft" activeCell="B8" sqref="B8"/>
    </sheetView>
  </sheetViews>
  <sheetFormatPr defaultColWidth="9.140625" defaultRowHeight="15"/>
  <cols>
    <col min="1" max="1" width="3.140625" style="823" customWidth="1"/>
    <col min="2" max="2" width="2.7109375" style="824" customWidth="1"/>
    <col min="3" max="3" width="35.28515625" style="820" customWidth="1"/>
    <col min="4" max="4" width="31.5703125" style="820" bestFit="1" customWidth="1"/>
    <col min="5" max="26" width="12.7109375" style="820" customWidth="1"/>
    <col min="27" max="16384" width="9.140625" style="820"/>
  </cols>
  <sheetData>
    <row r="1" spans="1:48" s="659" customFormat="1" ht="18">
      <c r="A1" s="41" t="str">
        <f>Title!B12</f>
        <v>CP 2016-20 Revised Proposal - ACS Model</v>
      </c>
      <c r="B1" s="655"/>
      <c r="C1" s="656"/>
      <c r="D1" s="656"/>
      <c r="E1" s="656"/>
      <c r="F1" s="656"/>
      <c r="G1" s="656"/>
      <c r="H1" s="656"/>
      <c r="I1" s="656"/>
      <c r="J1" s="657"/>
      <c r="K1" s="658"/>
      <c r="L1" s="658"/>
      <c r="M1" s="658"/>
    </row>
    <row r="2" spans="1:48" s="659" customFormat="1" ht="15.75">
      <c r="A2" s="573" t="str">
        <f ca="1">MID(CELL("Filename",D1),FIND("]",CELL("Filename",D1))+1,255)</f>
        <v>CP Reset RIN 4.3</v>
      </c>
      <c r="B2" s="573"/>
      <c r="C2" s="573"/>
      <c r="D2" s="573"/>
      <c r="E2" s="573"/>
      <c r="F2" s="573"/>
      <c r="G2" s="573"/>
      <c r="I2" s="573"/>
      <c r="J2" s="660" t="str">
        <f ca="1">Check!D2</f>
        <v>OK</v>
      </c>
      <c r="K2" s="661"/>
      <c r="L2" s="661"/>
      <c r="M2" s="658"/>
    </row>
    <row r="3" spans="1:48" s="357" customFormat="1" ht="12.75">
      <c r="A3" s="662" t="s">
        <v>2</v>
      </c>
      <c r="B3" s="662"/>
      <c r="E3" s="663"/>
      <c r="F3" s="663"/>
      <c r="G3" s="663"/>
    </row>
    <row r="4" spans="1:48" customFormat="1" ht="24" customHeight="1"/>
    <row r="5" spans="1:48" ht="27" customHeight="1">
      <c r="A5" s="817"/>
      <c r="B5" s="818"/>
      <c r="C5" s="821"/>
      <c r="D5" s="822"/>
      <c r="E5" s="822"/>
      <c r="F5" s="822"/>
      <c r="G5" s="822"/>
      <c r="H5" s="822"/>
      <c r="I5" s="822"/>
      <c r="J5" s="822"/>
      <c r="K5" s="822"/>
      <c r="L5" s="822"/>
      <c r="M5" s="822"/>
      <c r="N5" s="822"/>
      <c r="O5" s="822"/>
      <c r="P5" s="822"/>
      <c r="Q5" s="822"/>
      <c r="R5" s="822"/>
      <c r="S5" s="822"/>
      <c r="T5" s="822"/>
      <c r="U5" s="822"/>
      <c r="V5" s="822"/>
      <c r="W5" s="822"/>
      <c r="X5" s="822"/>
      <c r="Y5" s="822"/>
      <c r="Z5" s="822"/>
      <c r="AA5" s="819"/>
      <c r="AB5" s="819"/>
      <c r="AC5" s="819"/>
      <c r="AD5" s="819"/>
      <c r="AE5" s="819"/>
      <c r="AF5" s="819"/>
      <c r="AG5" s="819"/>
      <c r="AH5" s="819"/>
      <c r="AI5" s="819"/>
      <c r="AJ5" s="819"/>
      <c r="AK5" s="819"/>
      <c r="AL5" s="819"/>
      <c r="AM5" s="819"/>
      <c r="AN5" s="819"/>
      <c r="AO5" s="819"/>
      <c r="AP5" s="819"/>
      <c r="AQ5" s="819"/>
      <c r="AR5" s="819"/>
      <c r="AS5" s="819"/>
      <c r="AT5" s="819"/>
      <c r="AU5" s="819"/>
      <c r="AV5" s="819"/>
    </row>
    <row r="6" spans="1:48" ht="15.75">
      <c r="C6" s="675" t="s">
        <v>440</v>
      </c>
      <c r="D6" s="675"/>
      <c r="E6" s="675"/>
      <c r="F6" s="675"/>
      <c r="G6" s="675"/>
      <c r="H6" s="675"/>
      <c r="I6" s="675"/>
      <c r="J6" s="675"/>
      <c r="K6" s="675"/>
      <c r="L6" s="675"/>
      <c r="M6" s="675"/>
      <c r="N6" s="675"/>
      <c r="O6" s="675"/>
      <c r="P6" s="675"/>
      <c r="Q6" s="675"/>
      <c r="R6" s="675"/>
      <c r="S6" s="675"/>
      <c r="T6" s="675"/>
      <c r="U6" s="675"/>
      <c r="V6" s="675"/>
      <c r="W6" s="675"/>
      <c r="X6" s="675"/>
      <c r="Y6" s="675"/>
      <c r="Z6" s="675"/>
      <c r="AA6" s="819"/>
      <c r="AB6" s="819"/>
      <c r="AC6" s="819"/>
      <c r="AD6" s="819"/>
      <c r="AE6" s="819"/>
      <c r="AF6" s="819"/>
      <c r="AG6" s="819"/>
      <c r="AH6" s="819"/>
      <c r="AI6" s="819"/>
      <c r="AJ6" s="819"/>
      <c r="AK6" s="819"/>
      <c r="AL6" s="819"/>
      <c r="AM6" s="819"/>
      <c r="AN6" s="819"/>
      <c r="AO6" s="819"/>
      <c r="AP6" s="819"/>
      <c r="AQ6" s="819"/>
      <c r="AR6" s="819"/>
      <c r="AS6" s="819"/>
      <c r="AT6" s="819"/>
      <c r="AU6" s="819"/>
      <c r="AV6" s="819"/>
    </row>
    <row r="7" spans="1:48" s="830" customFormat="1" ht="18">
      <c r="A7" s="825"/>
      <c r="B7" s="826"/>
      <c r="C7" s="827"/>
      <c r="D7" s="828"/>
      <c r="E7" s="828"/>
      <c r="F7" s="828"/>
      <c r="G7" s="829"/>
      <c r="H7" s="829"/>
      <c r="I7" s="829"/>
      <c r="J7" s="829"/>
      <c r="K7" s="829"/>
      <c r="L7" s="829"/>
      <c r="M7" s="829"/>
      <c r="N7" s="829"/>
      <c r="O7" s="829"/>
      <c r="P7" s="829"/>
      <c r="Q7" s="829"/>
      <c r="R7" s="829"/>
    </row>
    <row r="8" spans="1:48" s="830" customFormat="1" ht="18.75" thickBot="1">
      <c r="A8" s="825"/>
      <c r="B8" s="826"/>
      <c r="C8" s="831"/>
      <c r="D8" s="828"/>
      <c r="E8" s="828"/>
      <c r="F8" s="828"/>
      <c r="G8" s="829"/>
      <c r="H8" s="829"/>
      <c r="I8" s="829"/>
      <c r="J8" s="829"/>
      <c r="K8" s="829"/>
      <c r="L8" s="829"/>
      <c r="M8" s="829"/>
      <c r="N8" s="829"/>
      <c r="O8" s="829"/>
      <c r="P8" s="829"/>
      <c r="Q8" s="829"/>
      <c r="R8" s="829"/>
    </row>
    <row r="9" spans="1:48" ht="48.75" customHeight="1" thickBot="1">
      <c r="C9" s="1309" t="s">
        <v>441</v>
      </c>
      <c r="D9" s="1311" t="s">
        <v>378</v>
      </c>
      <c r="E9" s="1313" t="s">
        <v>368</v>
      </c>
      <c r="F9" s="1314"/>
      <c r="G9" s="1314"/>
      <c r="H9" s="1314"/>
      <c r="I9" s="1314"/>
      <c r="J9" s="1315"/>
      <c r="K9" s="1316" t="s">
        <v>367</v>
      </c>
      <c r="L9" s="1317"/>
      <c r="M9" s="1317"/>
      <c r="N9" s="1317"/>
      <c r="O9" s="1317"/>
      <c r="P9" s="1318"/>
      <c r="Q9" s="819"/>
      <c r="R9" s="819"/>
      <c r="S9" s="819"/>
      <c r="T9" s="819"/>
      <c r="U9" s="819"/>
      <c r="V9" s="819"/>
      <c r="W9" s="819"/>
      <c r="X9" s="819"/>
      <c r="Y9" s="819"/>
      <c r="Z9" s="819"/>
      <c r="AA9" s="819"/>
      <c r="AB9" s="819"/>
      <c r="AC9" s="819"/>
      <c r="AD9" s="819"/>
      <c r="AE9" s="819"/>
      <c r="AF9" s="819"/>
      <c r="AG9" s="819"/>
      <c r="AH9" s="819"/>
      <c r="AI9" s="819"/>
      <c r="AJ9" s="819"/>
      <c r="AK9" s="819"/>
      <c r="AL9" s="819"/>
    </row>
    <row r="10" spans="1:48" ht="15.75" thickBot="1">
      <c r="C10" s="1310"/>
      <c r="D10" s="1312"/>
      <c r="E10" s="832" t="s">
        <v>372</v>
      </c>
      <c r="F10" s="833" t="s">
        <v>373</v>
      </c>
      <c r="G10" s="833" t="s">
        <v>374</v>
      </c>
      <c r="H10" s="833" t="s">
        <v>375</v>
      </c>
      <c r="I10" s="833" t="s">
        <v>376</v>
      </c>
      <c r="J10" s="834" t="s">
        <v>377</v>
      </c>
      <c r="K10" s="832" t="s">
        <v>372</v>
      </c>
      <c r="L10" s="833" t="s">
        <v>373</v>
      </c>
      <c r="M10" s="833" t="s">
        <v>374</v>
      </c>
      <c r="N10" s="833" t="s">
        <v>375</v>
      </c>
      <c r="O10" s="833" t="s">
        <v>376</v>
      </c>
      <c r="P10" s="834" t="s">
        <v>377</v>
      </c>
      <c r="Q10" s="819"/>
      <c r="R10" s="819"/>
      <c r="S10" s="819"/>
      <c r="T10" s="819"/>
      <c r="U10" s="819"/>
      <c r="V10" s="819"/>
      <c r="W10" s="819"/>
      <c r="X10" s="819"/>
      <c r="Y10" s="819"/>
      <c r="Z10" s="819"/>
      <c r="AA10" s="819"/>
      <c r="AB10" s="819"/>
      <c r="AC10" s="819"/>
      <c r="AD10" s="819"/>
      <c r="AE10" s="819"/>
      <c r="AF10" s="819"/>
      <c r="AG10" s="819"/>
      <c r="AH10" s="819"/>
      <c r="AI10" s="819"/>
      <c r="AJ10" s="819"/>
      <c r="AK10" s="819"/>
      <c r="AL10" s="819"/>
    </row>
    <row r="11" spans="1:48">
      <c r="C11" s="852" t="s">
        <v>442</v>
      </c>
      <c r="D11" s="903" t="s">
        <v>443</v>
      </c>
      <c r="E11" s="906"/>
      <c r="F11" s="870"/>
      <c r="G11" s="870"/>
      <c r="H11" s="870"/>
      <c r="I11" s="870"/>
      <c r="J11" s="887"/>
      <c r="K11" s="906"/>
      <c r="L11" s="870"/>
      <c r="M11" s="870"/>
      <c r="N11" s="870"/>
      <c r="O11" s="870"/>
      <c r="P11" s="909"/>
    </row>
    <row r="12" spans="1:48">
      <c r="C12" s="835" t="s">
        <v>442</v>
      </c>
      <c r="D12" s="869" t="s">
        <v>444</v>
      </c>
      <c r="E12" s="898">
        <f ca="1">SUM('ACS 12.5'!G23:G25)</f>
        <v>440969.68357006449</v>
      </c>
      <c r="F12" s="880">
        <f ca="1">SUM('ACS 12.5'!H23:H25)</f>
        <v>509681.5806006706</v>
      </c>
      <c r="G12" s="880">
        <f ca="1">SUM('ACS 12.5'!I23:I25)</f>
        <v>435780.04458745086</v>
      </c>
      <c r="H12" s="880">
        <f ca="1">SUM('ACS 12.5'!J23:J25)</f>
        <v>372519.4090137257</v>
      </c>
      <c r="I12" s="880">
        <f ca="1">SUM('ACS 12.5'!K23:K25)</f>
        <v>318204.99765356525</v>
      </c>
      <c r="J12" s="897">
        <f ca="1">SUM('ACS 12.5'!L23:L25)</f>
        <v>271756.42692041787</v>
      </c>
      <c r="K12" s="898">
        <f ca="1">SUM('ACS vol'!G23:G25)</f>
        <v>27184.61167774547</v>
      </c>
      <c r="L12" s="880">
        <f ca="1">SUM('ACS vol'!H23:H25)</f>
        <v>22919.42243126989</v>
      </c>
      <c r="M12" s="880">
        <f ca="1">SUM('ACS vol'!I23:I25)</f>
        <v>19323.429402268459</v>
      </c>
      <c r="N12" s="880">
        <f ca="1">SUM('ACS vol'!J23:J25)</f>
        <v>16291.637583110098</v>
      </c>
      <c r="O12" s="880">
        <f ca="1">SUM('ACS vol'!K23:K25)</f>
        <v>13735.525388068381</v>
      </c>
      <c r="P12" s="865">
        <f ca="1">SUM('ACS vol'!L23:L25)</f>
        <v>11580.460019676837</v>
      </c>
    </row>
    <row r="13" spans="1:48">
      <c r="C13" s="836" t="s">
        <v>442</v>
      </c>
      <c r="D13" s="884" t="s">
        <v>445</v>
      </c>
      <c r="E13" s="881">
        <f ca="1">SUM('ACS 12.5'!G20:G22)</f>
        <v>699725.09231917909</v>
      </c>
      <c r="F13" s="899">
        <f ca="1">SUM('ACS 12.5'!H20:H22)</f>
        <v>809909.35721498053</v>
      </c>
      <c r="G13" s="899">
        <f ca="1">SUM('ACS 12.5'!I20:I22)</f>
        <v>692458.42990858504</v>
      </c>
      <c r="H13" s="899">
        <f ca="1">SUM('ACS 12.5'!J20:J22)</f>
        <v>591920.63476654259</v>
      </c>
      <c r="I13" s="899">
        <f ca="1">SUM('ACS 12.5'!K20:K22)</f>
        <v>505600.30237956042</v>
      </c>
      <c r="J13" s="866">
        <f ca="1">SUM('ACS 12.5'!L20:L22)</f>
        <v>431782.66723110568</v>
      </c>
      <c r="K13" s="881">
        <f ca="1">SUM('ACS vol'!G20:G22)</f>
        <v>17422.745301069324</v>
      </c>
      <c r="L13" s="899">
        <f ca="1">SUM('ACS vol'!H20:H22)</f>
        <v>14689.165480871325</v>
      </c>
      <c r="M13" s="899">
        <f ca="1">SUM('ACS vol'!I20:I22)</f>
        <v>12384.476659437747</v>
      </c>
      <c r="N13" s="899">
        <f ca="1">SUM('ACS vol'!J20:J22)</f>
        <v>10441.387043252269</v>
      </c>
      <c r="O13" s="899">
        <f ca="1">SUM('ACS vol'!K20:K22)</f>
        <v>8803.1627322672794</v>
      </c>
      <c r="P13" s="882">
        <f ca="1">SUM('ACS vol'!L20:L22)</f>
        <v>7421.9712160618528</v>
      </c>
    </row>
    <row r="14" spans="1:48">
      <c r="C14" s="837" t="s">
        <v>446</v>
      </c>
      <c r="D14" s="904" t="s">
        <v>449</v>
      </c>
      <c r="E14" s="900">
        <f ca="1">SUM('ACS 12.5'!G40:G41)</f>
        <v>280584.73301591002</v>
      </c>
      <c r="F14" s="892"/>
      <c r="G14" s="892"/>
      <c r="H14" s="892"/>
      <c r="I14" s="892"/>
      <c r="J14" s="912"/>
      <c r="K14" s="867">
        <f ca="1">SUM('ACS vol'!G40:G41)</f>
        <v>1058.2055190824985</v>
      </c>
      <c r="L14" s="875"/>
      <c r="M14" s="875"/>
      <c r="N14" s="875"/>
      <c r="O14" s="875"/>
      <c r="P14" s="893"/>
    </row>
    <row r="15" spans="1:48">
      <c r="C15" s="837" t="s">
        <v>446</v>
      </c>
      <c r="D15" s="901" t="s">
        <v>450</v>
      </c>
      <c r="E15" s="898">
        <f ca="1">'ACS 12.5'!G64</f>
        <v>191351.58598481197</v>
      </c>
      <c r="F15" s="880">
        <f ca="1">'ACS 12.5'!H64</f>
        <v>336946.30195379182</v>
      </c>
      <c r="G15" s="880">
        <f ca="1">'ACS 12.5'!I64</f>
        <v>350631.85296198598</v>
      </c>
      <c r="H15" s="880">
        <f ca="1">'ACS 12.5'!J64</f>
        <v>364873.26199655375</v>
      </c>
      <c r="I15" s="880">
        <f ca="1">'ACS 12.5'!K64</f>
        <v>379693.10601806454</v>
      </c>
      <c r="J15" s="897">
        <f ca="1">'ACS 12.5'!L64</f>
        <v>395114.87898229941</v>
      </c>
      <c r="K15" s="883">
        <f ca="1">'ACS vol'!G64</f>
        <v>32828.763190369798</v>
      </c>
      <c r="L15" s="902">
        <f ca="1">'ACS vol'!H64</f>
        <v>33570.013824235088</v>
      </c>
      <c r="M15" s="902">
        <f ca="1">'ACS vol'!I64</f>
        <v>34328.001381724927</v>
      </c>
      <c r="N15" s="902">
        <f ca="1">'ACS vol'!J64</f>
        <v>35103.10377093088</v>
      </c>
      <c r="O15" s="902">
        <f ca="1">'ACS vol'!K64</f>
        <v>35895.707432846306</v>
      </c>
      <c r="P15" s="868">
        <f ca="1">'ACS vol'!L64</f>
        <v>36706.207534033347</v>
      </c>
    </row>
    <row r="16" spans="1:48">
      <c r="C16" s="837" t="s">
        <v>446</v>
      </c>
      <c r="D16" s="901" t="s">
        <v>451</v>
      </c>
      <c r="E16" s="898">
        <f ca="1">'ACS 12.5'!G63</f>
        <v>133224.92473101956</v>
      </c>
      <c r="F16" s="880">
        <f ca="1">'ACS 12.5'!H63</f>
        <v>234592.49362977469</v>
      </c>
      <c r="G16" s="880">
        <f ca="1">'ACS 12.5'!I63</f>
        <v>244120.79982899231</v>
      </c>
      <c r="H16" s="880">
        <f ca="1">'ACS 12.5'!J63</f>
        <v>254036.1116720023</v>
      </c>
      <c r="I16" s="880">
        <f ca="1">'ACS 12.5'!K63</f>
        <v>264354.14794084168</v>
      </c>
      <c r="J16" s="897">
        <f ca="1">'ACS 12.5'!L63</f>
        <v>275091.26585813006</v>
      </c>
      <c r="K16" s="883">
        <f ca="1">'ACS vol'!G63</f>
        <v>22856.405827734427</v>
      </c>
      <c r="L16" s="902">
        <f ca="1">'ACS vol'!H63</f>
        <v>23372.487570121248</v>
      </c>
      <c r="M16" s="902">
        <f ca="1">'ACS vol'!I63</f>
        <v>23900.222079213054</v>
      </c>
      <c r="N16" s="902">
        <f ca="1">'ACS vol'!J63</f>
        <v>24439.872466375211</v>
      </c>
      <c r="O16" s="902">
        <f ca="1">'ACS vol'!K63</f>
        <v>24991.707783844668</v>
      </c>
      <c r="P16" s="868">
        <f ca="1">'ACS vol'!L63</f>
        <v>25556.00315887071</v>
      </c>
    </row>
    <row r="17" spans="3:16">
      <c r="C17" s="837" t="s">
        <v>446</v>
      </c>
      <c r="D17" s="901" t="s">
        <v>452</v>
      </c>
      <c r="E17" s="898">
        <f ca="1">SUM('ACS 12.5'!G33:G34)</f>
        <v>29982.188748178989</v>
      </c>
      <c r="F17" s="880">
        <f ca="1">SUM('ACS 12.5'!H33:H34)</f>
        <v>37472.904204027094</v>
      </c>
      <c r="G17" s="880">
        <f ca="1">SUM('ACS 12.5'!I33:I34)</f>
        <v>38994.919251931417</v>
      </c>
      <c r="H17" s="880">
        <f ca="1">SUM('ACS 12.5'!J33:J34)</f>
        <v>40578.753095449632</v>
      </c>
      <c r="I17" s="880">
        <f ca="1">SUM('ACS 12.5'!K33:K34)</f>
        <v>42226.91659247136</v>
      </c>
      <c r="J17" s="897">
        <f ca="1">SUM('ACS 12.5'!L33:L34)</f>
        <v>43942.022582933576</v>
      </c>
      <c r="K17" s="883">
        <f ca="1">SUM('ACS vol'!G33:G34)</f>
        <v>108.00477005001046</v>
      </c>
      <c r="L17" s="902">
        <f ca="1">SUM('ACS vol'!H33:H34)</f>
        <v>110.44344261881226</v>
      </c>
      <c r="M17" s="902">
        <f ca="1">SUM('ACS vol'!I33:I34)</f>
        <v>112.93717871763288</v>
      </c>
      <c r="N17" s="902">
        <f ca="1">SUM('ACS vol'!J33:J34)</f>
        <v>115.48722164267247</v>
      </c>
      <c r="O17" s="902">
        <f ca="1">SUM('ACS vol'!K33:K34)</f>
        <v>118.09484276289437</v>
      </c>
      <c r="P17" s="868">
        <f ca="1">SUM('ACS vol'!L33:L34)</f>
        <v>120.76134215388866</v>
      </c>
    </row>
    <row r="18" spans="3:16">
      <c r="C18" s="837" t="s">
        <v>446</v>
      </c>
      <c r="D18" s="901" t="s">
        <v>453</v>
      </c>
      <c r="E18" s="898">
        <f ca="1">SUM('ACS 12.5'!G31:G32)</f>
        <v>1169865.7153752239</v>
      </c>
      <c r="F18" s="880">
        <f ca="1">SUM('ACS 12.5'!H31:H32)</f>
        <v>1490659.3118950492</v>
      </c>
      <c r="G18" s="880">
        <f ca="1">SUM('ACS 12.5'!I31:I32)</f>
        <v>1551204.5499062298</v>
      </c>
      <c r="H18" s="880">
        <f ca="1">SUM('ACS 12.5'!J31:J32)</f>
        <v>1614208.9184622497</v>
      </c>
      <c r="I18" s="880">
        <f ca="1">SUM('ACS 12.5'!K31:K32)</f>
        <v>1679772.2986311375</v>
      </c>
      <c r="J18" s="897">
        <f ca="1">SUM('ACS 12.5'!L31:L32)</f>
        <v>1747998.6282918821</v>
      </c>
      <c r="K18" s="883">
        <f ca="1">SUM('ACS vol'!G31:G32)</f>
        <v>2637.7769390422955</v>
      </c>
      <c r="L18" s="902">
        <f ca="1">SUM('ACS vol'!H31:H32)</f>
        <v>2697.336107224236</v>
      </c>
      <c r="M18" s="902">
        <f ca="1">SUM('ACS vol'!I31:I32)</f>
        <v>2758.2400799884063</v>
      </c>
      <c r="N18" s="902">
        <f ca="1">SUM('ACS vol'!J31:J32)</f>
        <v>2820.5192220866929</v>
      </c>
      <c r="O18" s="902">
        <f ca="1">SUM('ACS vol'!K31:K32)</f>
        <v>2884.2045838859549</v>
      </c>
      <c r="P18" s="868">
        <f ca="1">SUM('ACS vol'!L31:L32)</f>
        <v>2949.327916848732</v>
      </c>
    </row>
    <row r="19" spans="3:16">
      <c r="C19" s="837" t="s">
        <v>446</v>
      </c>
      <c r="D19" s="901" t="s">
        <v>351</v>
      </c>
      <c r="E19" s="898">
        <f ca="1">SUM('ACS 12.5'!G36:G38)</f>
        <v>208436.71531603512</v>
      </c>
      <c r="F19" s="871">
        <f ca="1">SUM('ACS 12.5'!H36:H38)</f>
        <v>0</v>
      </c>
      <c r="G19" s="871">
        <f ca="1">SUM('ACS 12.5'!I36:I38)</f>
        <v>0</v>
      </c>
      <c r="H19" s="871">
        <f ca="1">SUM('ACS 12.5'!J36:J38)</f>
        <v>0</v>
      </c>
      <c r="I19" s="871">
        <f ca="1">SUM('ACS 12.5'!K36:K38)</f>
        <v>0</v>
      </c>
      <c r="J19" s="888">
        <f ca="1">SUM('ACS 12.5'!L36:L38)</f>
        <v>0</v>
      </c>
      <c r="K19" s="883">
        <f ca="1">SUM('ACS vol'!G36:G38)</f>
        <v>58060.366383296692</v>
      </c>
      <c r="L19" s="889">
        <f ca="1">SUM('ACS vol'!H36:H38)</f>
        <v>0</v>
      </c>
      <c r="M19" s="889">
        <f ca="1">SUM('ACS vol'!I36:I38)</f>
        <v>0</v>
      </c>
      <c r="N19" s="889">
        <f ca="1">SUM('ACS vol'!J36:J38)</f>
        <v>0</v>
      </c>
      <c r="O19" s="889">
        <f ca="1">SUM('ACS vol'!K36:K38)</f>
        <v>0</v>
      </c>
      <c r="P19" s="910">
        <f ca="1">SUM('ACS vol'!L36:L38)</f>
        <v>0</v>
      </c>
    </row>
    <row r="20" spans="3:16">
      <c r="C20" s="837" t="s">
        <v>446</v>
      </c>
      <c r="D20" s="1263" t="s">
        <v>600</v>
      </c>
      <c r="E20" s="898">
        <f ca="1">'ACS 12.5'!G66</f>
        <v>84974.22</v>
      </c>
      <c r="F20" s="871">
        <f ca="1">'ACS 12.5'!H66</f>
        <v>0</v>
      </c>
      <c r="G20" s="871">
        <f ca="1">'ACS 12.5'!I66</f>
        <v>0</v>
      </c>
      <c r="H20" s="871">
        <f ca="1">'ACS 12.5'!J66</f>
        <v>0</v>
      </c>
      <c r="I20" s="871">
        <f ca="1">'ACS 12.5'!K66</f>
        <v>0</v>
      </c>
      <c r="J20" s="888">
        <f ca="1">'ACS 12.5'!L66</f>
        <v>0</v>
      </c>
      <c r="K20" s="883">
        <f ca="1">'ACS vol'!G66</f>
        <v>64965</v>
      </c>
      <c r="L20" s="889">
        <f ca="1">'ACS vol'!H66</f>
        <v>0</v>
      </c>
      <c r="M20" s="889">
        <f ca="1">'ACS vol'!I66</f>
        <v>0</v>
      </c>
      <c r="N20" s="889">
        <f ca="1">'ACS vol'!J66</f>
        <v>0</v>
      </c>
      <c r="O20" s="889">
        <f ca="1">'ACS vol'!K66</f>
        <v>0</v>
      </c>
      <c r="P20" s="910">
        <f ca="1">'ACS vol'!L66</f>
        <v>0</v>
      </c>
    </row>
    <row r="21" spans="3:16">
      <c r="C21" s="837" t="s">
        <v>446</v>
      </c>
      <c r="D21" s="885"/>
      <c r="E21" s="907"/>
      <c r="F21" s="871"/>
      <c r="G21" s="871"/>
      <c r="H21" s="871"/>
      <c r="I21" s="871"/>
      <c r="J21" s="888"/>
      <c r="K21" s="873"/>
      <c r="L21" s="889"/>
      <c r="M21" s="889"/>
      <c r="N21" s="889"/>
      <c r="O21" s="889"/>
      <c r="P21" s="910"/>
    </row>
    <row r="22" spans="3:16" ht="13.5" customHeight="1">
      <c r="C22" s="837" t="s">
        <v>446</v>
      </c>
      <c r="D22" s="885"/>
      <c r="E22" s="907"/>
      <c r="F22" s="871"/>
      <c r="G22" s="871"/>
      <c r="H22" s="871"/>
      <c r="I22" s="871"/>
      <c r="J22" s="888"/>
      <c r="K22" s="873"/>
      <c r="L22" s="889"/>
      <c r="M22" s="889"/>
      <c r="N22" s="889"/>
      <c r="O22" s="889"/>
      <c r="P22" s="910"/>
    </row>
    <row r="23" spans="3:16" ht="15.75" thickBot="1">
      <c r="C23" s="838" t="s">
        <v>446</v>
      </c>
      <c r="D23" s="905"/>
      <c r="E23" s="908"/>
      <c r="F23" s="886"/>
      <c r="G23" s="886"/>
      <c r="H23" s="886"/>
      <c r="I23" s="886"/>
      <c r="J23" s="872"/>
      <c r="K23" s="908"/>
      <c r="L23" s="886"/>
      <c r="M23" s="886"/>
      <c r="N23" s="886"/>
      <c r="O23" s="886"/>
      <c r="P23" s="890"/>
    </row>
  </sheetData>
  <mergeCells count="4">
    <mergeCell ref="C9:C10"/>
    <mergeCell ref="D9:D10"/>
    <mergeCell ref="E9:J9"/>
    <mergeCell ref="K9:P9"/>
  </mergeCells>
  <dataValidations count="3">
    <dataValidation type="custom" operator="greaterThanOrEqual" allowBlank="1" showInputMessage="1" showErrorMessage="1" errorTitle="Volume" error="Must be a number" promptTitle="Volume" prompt="Enter volume in 0's" sqref="K11:P23">
      <formula1>ISNUMBER(K11)</formula1>
    </dataValidation>
    <dataValidation type="custom" operator="greaterThanOrEqual" allowBlank="1" showInputMessage="1" showErrorMessage="1" errorTitle="Expenditure" error="Must be a number" promptTitle="Expenditure" prompt="Enter expenditure in $0's" sqref="E11:J23">
      <formula1>ISNUMBER(E11)</formula1>
    </dataValidation>
    <dataValidation type="textLength" operator="greaterThanOrEqual" allowBlank="1" showInputMessage="1" promptTitle="Service " prompt="Enter description of service" sqref="D14:D23">
      <formula1>0</formula1>
    </dataValidation>
  </dataValidations>
  <hyperlinks>
    <hyperlink ref="A3" location="Menu!A4" display="Menu"/>
  </hyperlinks>
  <pageMargins left="0.7" right="0.7" top="0.75" bottom="0.75" header="0.3" footer="0.3"/>
  <pageSetup paperSize="8" scale="45"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61</vt:i4>
      </vt:variant>
    </vt:vector>
  </HeadingPairs>
  <TitlesOfParts>
    <vt:vector size="61" baseType="lpstr">
      <vt:lpstr>Title</vt:lpstr>
      <vt:lpstr>Formats</vt:lpstr>
      <vt:lpstr>Change Log</vt:lpstr>
      <vt:lpstr>Menu</vt:lpstr>
      <vt:lpstr>Check</vt:lpstr>
      <vt:lpstr>Inputs</vt:lpstr>
      <vt:lpstr>CP Reset RIN 3.2</vt:lpstr>
      <vt:lpstr>CP Reset RIN 4.2</vt:lpstr>
      <vt:lpstr>CP Reset RIN 4.3</vt:lpstr>
      <vt:lpstr>CP Restet 4.4</vt:lpstr>
      <vt:lpstr>ACS 12.1</vt:lpstr>
      <vt:lpstr>ACS 12.4</vt:lpstr>
      <vt:lpstr>ACS 12.5</vt:lpstr>
      <vt:lpstr>ACS 12.6</vt:lpstr>
      <vt:lpstr>ACS vol</vt:lpstr>
      <vt:lpstr>Volumes</vt:lpstr>
      <vt:lpstr>2011-20 Revenue</vt:lpstr>
      <vt:lpstr>2015-20 rate summary</vt:lpstr>
      <vt:lpstr>2011-15 rates summary</vt:lpstr>
      <vt:lpstr>2011-15 % split</vt:lpstr>
      <vt:lpstr>CP Sp Read BH</vt:lpstr>
      <vt:lpstr>CP Man Read BH </vt:lpstr>
      <vt:lpstr>CP Access to Mtr Data</vt:lpstr>
      <vt:lpstr>CP Reconn BH</vt:lpstr>
      <vt:lpstr>CP Reconn AH</vt:lpstr>
      <vt:lpstr>CP Reconn Sday BH</vt:lpstr>
      <vt:lpstr>CP Disc DNP BH</vt:lpstr>
      <vt:lpstr>CP Mtr Test 1ph BH</vt:lpstr>
      <vt:lpstr>CP Mtr Test 1ph AH</vt:lpstr>
      <vt:lpstr>CP MTest 1ph BH</vt:lpstr>
      <vt:lpstr>CP Mtr Test 3ph BH</vt:lpstr>
      <vt:lpstr>CP Mtr Test 3ph AH</vt:lpstr>
      <vt:lpstr>CP Mtr Test ext mtr 3ph BH</vt:lpstr>
      <vt:lpstr>CP Mtr Test CT ph BH</vt:lpstr>
      <vt:lpstr>CP Mtr Test CT ph AH</vt:lpstr>
      <vt:lpstr>CP Mtr Invest ph BH</vt:lpstr>
      <vt:lpstr>CP Mtr Invest ph AH</vt:lpstr>
      <vt:lpstr>CP Serv Tk BH</vt:lpstr>
      <vt:lpstr>CP Tk half hr</vt:lpstr>
      <vt:lpstr>CP Tk 1 hr</vt:lpstr>
      <vt:lpstr>CP Tk 1 &amp; half hr</vt:lpstr>
      <vt:lpstr>CP Tk 2 hr</vt:lpstr>
      <vt:lpstr>CP Serv Tk AH</vt:lpstr>
      <vt:lpstr>CP Wsd Tk BH</vt:lpstr>
      <vt:lpstr>CP Wsd Tk AH</vt:lpstr>
      <vt:lpstr>CP Res Feeder</vt:lpstr>
      <vt:lpstr>CP NC 1Ph (R) BH</vt:lpstr>
      <vt:lpstr>CP NC 1Ph (R) AH</vt:lpstr>
      <vt:lpstr>CP NC Multi Ph DC (R) BH</vt:lpstr>
      <vt:lpstr>CP NC 3Ph DC (R) AH</vt:lpstr>
      <vt:lpstr>CP NC 3Ph CT (R) BH</vt:lpstr>
      <vt:lpstr>CP NC 3Ph CT (R) AH</vt:lpstr>
      <vt:lpstr>CP NC 1Ph (NR) BH</vt:lpstr>
      <vt:lpstr>CP NC 1Ph (NR) AH</vt:lpstr>
      <vt:lpstr>CP NC 3Ph DC (NR) BH</vt:lpstr>
      <vt:lpstr>CP NC 3Ph DC (NR) AH</vt:lpstr>
      <vt:lpstr>CP NC 3Ph CT (NR) BH</vt:lpstr>
      <vt:lpstr>CP NC 3Ph CT (NR) AH</vt:lpstr>
      <vt:lpstr>CP Rem Mtr Config</vt:lpstr>
      <vt:lpstr>CP Rem De-en</vt:lpstr>
      <vt:lpstr>CP Rem Re-en</vt:lpstr>
    </vt:vector>
  </TitlesOfParts>
  <Company>CHED Services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Smith</dc:creator>
  <cp:lastModifiedBy>Peter Martinek</cp:lastModifiedBy>
  <cp:lastPrinted>2015-03-13T01:03:26Z</cp:lastPrinted>
  <dcterms:created xsi:type="dcterms:W3CDTF">2011-07-28T23:09:30Z</dcterms:created>
  <dcterms:modified xsi:type="dcterms:W3CDTF">2015-12-30T03:29:15Z</dcterms:modified>
</cp:coreProperties>
</file>